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epa-my.sharepoint.com/personal/eyth_alison_epa_gov/Documents/EMT/summaries/state_sector_totals/"/>
    </mc:Choice>
  </mc:AlternateContent>
  <xr:revisionPtr revIDLastSave="654" documentId="8_{9678CE7C-143E-4D82-99A0-91431B6EA3E5}" xr6:coauthVersionLast="46" xr6:coauthVersionMax="46" xr10:uidLastSave="{0AA8AE93-43F8-4E87-88D2-24C99D7F3D42}"/>
  <bookViews>
    <workbookView xWindow="1770" yWindow="960" windowWidth="25605" windowHeight="15060" tabRatio="650" firstSheet="30" xr2:uid="{00000000-000D-0000-FFFF-FFFF00000000}"/>
  </bookViews>
  <sheets>
    <sheet name="README" sheetId="19" r:id="rId1"/>
    <sheet name="State Totals 12" sheetId="30" r:id="rId2"/>
    <sheet name="All Sectors 12" sheetId="21" r:id="rId3"/>
    <sheet name="All Sectors 36" sheetId="61" r:id="rId4"/>
    <sheet name="Model Species 36" sheetId="47" r:id="rId5"/>
    <sheet name="Model Species 12" sheetId="20" r:id="rId6"/>
    <sheet name="airports" sheetId="52" r:id="rId7"/>
    <sheet name="afdust" sheetId="1" r:id="rId8"/>
    <sheet name="fertilizer" sheetId="56" r:id="rId9"/>
    <sheet name="livestock" sheetId="48" r:id="rId10"/>
    <sheet name="biogenics 36" sheetId="46" r:id="rId11"/>
    <sheet name="biogenics 12" sheetId="29" r:id="rId12"/>
    <sheet name="rail" sheetId="3" r:id="rId13"/>
    <sheet name="cmv_c1c2 36" sheetId="53" r:id="rId14"/>
    <sheet name="cmv_c1c2 12" sheetId="4" r:id="rId15"/>
    <sheet name="cmv_c3 36" sheetId="38" r:id="rId16"/>
    <sheet name="cmv_c3 12" sheetId="51" r:id="rId17"/>
    <sheet name="nonpt" sheetId="9" r:id="rId18"/>
    <sheet name="ptagfire" sheetId="33" r:id="rId19"/>
    <sheet name="nonroad" sheetId="5" r:id="rId20"/>
    <sheet name="onroad all" sheetId="14" r:id="rId21"/>
    <sheet name="othar 12US1" sheetId="6" r:id="rId22"/>
    <sheet name="othar 36US3" sheetId="44" r:id="rId23"/>
    <sheet name="onroad_can 12US1" sheetId="7" r:id="rId24"/>
    <sheet name="onroad_can 36US3" sheetId="41" r:id="rId25"/>
    <sheet name="onroad_mex 12US1" sheetId="37" r:id="rId26"/>
    <sheet name="onroad_mex 36US3" sheetId="42" r:id="rId27"/>
    <sheet name="othpt 12US1" sheetId="8" r:id="rId28"/>
    <sheet name="othpt 36US3" sheetId="43" r:id="rId29"/>
    <sheet name="canada_og2D 12US1" sheetId="59" r:id="rId30"/>
    <sheet name="canada_og2D 36US3" sheetId="60" r:id="rId31"/>
    <sheet name="canada_ag 12US1" sheetId="57" r:id="rId32"/>
    <sheet name="canada_ag 36US3" sheetId="58" r:id="rId33"/>
    <sheet name="othafdust 12US1" sheetId="32" r:id="rId34"/>
    <sheet name="othafdust 36US3" sheetId="45" r:id="rId35"/>
    <sheet name="othptdust 12US1" sheetId="49" r:id="rId36"/>
    <sheet name="othptdust 36US3" sheetId="50" r:id="rId37"/>
    <sheet name="ptfire-rx" sheetId="54" r:id="rId38"/>
    <sheet name="ptfire-wild" sheetId="34" r:id="rId39"/>
    <sheet name="ptfire_othna 12US1" sheetId="36" r:id="rId40"/>
    <sheet name="ptfire_othna 36US3" sheetId="39" r:id="rId41"/>
    <sheet name="ptegu" sheetId="11" r:id="rId42"/>
    <sheet name="ptnonipm" sheetId="12" r:id="rId43"/>
    <sheet name="pt_oilgas" sheetId="25" r:id="rId44"/>
    <sheet name="np_oilgas" sheetId="27" r:id="rId45"/>
    <sheet name="rwc" sheetId="13" r:id="rId46"/>
    <sheet name="solvents" sheetId="55" r:id="rId47"/>
  </sheets>
  <definedNames>
    <definedName name="_2011ea_v6_11f_12US2_cbo5_soa_ag_state" localSheetId="8">fertilizer!#REF!</definedName>
    <definedName name="_2011ea_v6_11f_12US2_cbo5_soa_ag_state" localSheetId="9">livestock!#REF!</definedName>
    <definedName name="_2011ea_v6_11f_12US2_cbo5_soa_ag_state_1" localSheetId="8">fertilizer!#REF!</definedName>
    <definedName name="_2011ea_v6_11f_12US2_cbo5_soa_ag_state_1" localSheetId="9">livestock!#REF!</definedName>
    <definedName name="_xlnm._FilterDatabase" localSheetId="1" hidden="1">'State Totals 12'!$A$3:$I$52</definedName>
    <definedName name="annual_2011_draft_ptfire_12US2_cbo5_soa" localSheetId="37">'ptfire-rx'!$Q$2:$BZ$51</definedName>
    <definedName name="annual_2011_draft_ptfire_12US2_cbo5_soa" localSheetId="38">'ptfire-wild'!$Q$2:$BZ$51</definedName>
    <definedName name="annual_2011ea_v6_11f_afdust_12US2_cmaq_cb05_soa_state" localSheetId="7">afdust!$F$2:$AA$56</definedName>
    <definedName name="annual_2011ea_v6_11f_afdust_12US2_cmaq_cb05_soa_state" localSheetId="33">'othafdust 12US1'!#REF!</definedName>
    <definedName name="annual_2011ea_v6_11f_afdust_12US2_cmaq_cb05_soa_state" localSheetId="34">'othafdust 36US3'!#REF!</definedName>
    <definedName name="annual_2011ea_v6_11f_afdust_12US2_cmaq_cb05_soa_state" localSheetId="35">'othptdust 12US1'!#REF!</definedName>
    <definedName name="annual_2011ea_v6_11f_afdust_12US2_cmaq_cb05_soa_state" localSheetId="36">'othptdust 36US3'!#REF!</definedName>
    <definedName name="annual_2011ea_v6_11f_afdust_12US2_cmaq_cb05_soa_state_1" localSheetId="7">afdust!$F$2:$AA$56</definedName>
    <definedName name="annual_2011ea_v6_11f_c1c2rail_12US2_cbo5_soa_state" localSheetId="8">fertilizer!$E$2:$G$54</definedName>
    <definedName name="annual_2011ea_v6_11f_c1c2rail_12US2_cbo5_soa_state" localSheetId="9">livestock!$H$2:$AQ$54</definedName>
    <definedName name="annual_2011ea_v6_11f_c1c2rail_12US2_cbo5_soa_state" localSheetId="12">rail!$P$2:$CC$54</definedName>
    <definedName name="annual_2011ea_v6_11f_c3marine_12US2_cbo5_soa_state" localSheetId="14">'cmv_c1c2 12'!$Q$2:$CB$56</definedName>
    <definedName name="annual_2011ea_v6_11f_c3marine_12US2_cbo5_soa_state" localSheetId="13">'cmv_c1c2 36'!$Q$2:$CB$56</definedName>
    <definedName name="annual_2011ea_v6_11f_c3marine_12US2_cbo5_soa_state" localSheetId="16">'cmv_c3 12'!$Q$2:$CB$56</definedName>
    <definedName name="annual_2011ea_v6_11f_c3marine_12US2_cbo5_soa_state" localSheetId="15">'cmv_c3 36'!$Q$2:$CB$56</definedName>
    <definedName name="annual_2011ea_v6_11f_c3marine_12US2_cbo5_soa_state_1" localSheetId="15">'cmv_c3 36'!$Q$2:$CB$56</definedName>
    <definedName name="annual_2011ea_v6_11f_nonpt_12US2_cbo5_soa_state" localSheetId="17">nonpt!$S$2:$CD$54</definedName>
    <definedName name="annual_2011ea_v6_11f_nonpt_12US2_cbo5_soa_state" localSheetId="18">ptagfire!$O$2:$CA$54</definedName>
    <definedName name="annual_2011ea_v6_11f_nonroad_12US2_cbo5_soa_state" localSheetId="19">nonroad!$P$2:$BS$58</definedName>
    <definedName name="annual_2011ea_v6_11f_othar_12US2_cmaq_cb05_soa_state" localSheetId="21">'othar 12US1'!$J$2:$BS$47</definedName>
    <definedName name="annual_2011ea_v6_11f_othar_12US2_cmaq_cb05_soa_state" localSheetId="22">'othar 36US3'!$J$2:$BS$47</definedName>
    <definedName name="annual_2011ea_v6_11f_othar_12US2_cmaq_cb05_soa_state" localSheetId="39">'ptfire_othna 12US1'!$J$2:$BT$48</definedName>
    <definedName name="annual_2011ea_v6_11f_othar_12US2_cmaq_cb05_soa_state" localSheetId="40">'ptfire_othna 36US3'!$J$2:$BT$48</definedName>
    <definedName name="annual_2011ea_v6_11f_othon_12US2_cmaq_cb05_soa_state" localSheetId="23">'onroad_can 12US1'!$J$2:$BS$47</definedName>
    <definedName name="annual_2011ea_v6_11f_othon_12US2_cmaq_cb05_soa_state" localSheetId="24">'onroad_can 36US3'!$J$2:$BS$47</definedName>
    <definedName name="annual_2011ea_v6_11f_othon_12US2_cmaq_cb05_soa_state" localSheetId="25">'onroad_mex 12US1'!$P$2:$BT$34</definedName>
    <definedName name="annual_2011ea_v6_11f_othon_12US2_cmaq_cb05_soa_state" localSheetId="26">'onroad_mex 36US3'!$P$2:$BT$34</definedName>
    <definedName name="annual_2011ea_v6_11f_othpt_12US2_cmaq_cb05_soa_state" localSheetId="31">'canada_ag 12US1'!$E$2:$AN$15</definedName>
    <definedName name="annual_2011ea_v6_11f_othpt_12US2_cmaq_cb05_soa_state" localSheetId="32">'canada_ag 36US3'!$E$2:$AN$15</definedName>
    <definedName name="annual_2011ea_v6_11f_othpt_12US2_cmaq_cb05_soa_state" localSheetId="29">'canada_og2D 12US1'!$L$2:$BW$8</definedName>
    <definedName name="annual_2011ea_v6_11f_othpt_12US2_cmaq_cb05_soa_state" localSheetId="30">'canada_og2D 36US3'!$L$2:$BW$8</definedName>
    <definedName name="annual_2011ea_v6_11f_othpt_12US2_cmaq_cb05_soa_state" localSheetId="27">'othpt 12US1'!$M$2:$BX$47</definedName>
    <definedName name="annual_2011ea_v6_11f_othpt_12US2_cmaq_cb05_soa_state" localSheetId="28">'othpt 36US3'!$M$2:$BX$47</definedName>
    <definedName name="annual_2011ea_v6_11f_ptipm_12US2_cbo5_soa_state" localSheetId="41">ptegu!$S$2:$CD$54</definedName>
    <definedName name="annual_2011ea_v6_11f_ptipm_12US2_cbo5_soa_state" localSheetId="46">solvents!$N$2:$BW$54</definedName>
    <definedName name="annual_2011ea_v6_11f_ptnonipm_12US2_cbo5_soa_state" localSheetId="6">airports!$Q$2:$BX$54</definedName>
    <definedName name="annual_2011ea_v6_11f_ptnonipm_12US2_cbo5_soa_state" localSheetId="43">pt_oilgas!$S$2:$CD$54</definedName>
    <definedName name="annual_2011ea_v6_11f_ptnonipm_12US2_cbo5_soa_state" localSheetId="42">ptnonipm!$S$2:$CD$54</definedName>
    <definedName name="annual_2011ea_v6_11f_rwc_12US2_cbo5_soa_state" localSheetId="45">rwc!$P$2:$BY$54</definedName>
    <definedName name="beis" localSheetId="10">'biogenics 36'!$A$2:$P$51</definedName>
    <definedName name="beis" localSheetId="8">#REF!</definedName>
    <definedName name="beis" localSheetId="9">#REF!</definedName>
    <definedName name="beis" localSheetId="25">#REF!</definedName>
    <definedName name="beis" localSheetId="26">#REF!</definedName>
    <definedName name="beis" localSheetId="46">#REF!</definedName>
    <definedName name="beis">'biogenics 12'!$A$2:$Q$51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2" i="21" l="1"/>
  <c r="D32" i="21"/>
  <c r="E32" i="21"/>
  <c r="F32" i="21"/>
  <c r="G32" i="21"/>
  <c r="H32" i="21"/>
  <c r="B32" i="21"/>
  <c r="W5" i="30"/>
  <c r="X5" i="30"/>
  <c r="Y5" i="30"/>
  <c r="Z5" i="30"/>
  <c r="AA5" i="30"/>
  <c r="AB5" i="30"/>
  <c r="AC5" i="30"/>
  <c r="W6" i="30"/>
  <c r="X6" i="30"/>
  <c r="Y6" i="30"/>
  <c r="Z6" i="30"/>
  <c r="AA6" i="30"/>
  <c r="AB6" i="30"/>
  <c r="AC6" i="30"/>
  <c r="W7" i="30"/>
  <c r="X7" i="30"/>
  <c r="Y7" i="30"/>
  <c r="Z7" i="30"/>
  <c r="AA7" i="30"/>
  <c r="AB7" i="30"/>
  <c r="AC7" i="30"/>
  <c r="W8" i="30"/>
  <c r="X8" i="30"/>
  <c r="Y8" i="30"/>
  <c r="Z8" i="30"/>
  <c r="AA8" i="30"/>
  <c r="AB8" i="30"/>
  <c r="AC8" i="30"/>
  <c r="W9" i="30"/>
  <c r="X9" i="30"/>
  <c r="Y9" i="30"/>
  <c r="Z9" i="30"/>
  <c r="AA9" i="30"/>
  <c r="AB9" i="30"/>
  <c r="AC9" i="30"/>
  <c r="W10" i="30"/>
  <c r="X10" i="30"/>
  <c r="Y10" i="30"/>
  <c r="Z10" i="30"/>
  <c r="AA10" i="30"/>
  <c r="AB10" i="30"/>
  <c r="AC10" i="30"/>
  <c r="W11" i="30"/>
  <c r="X11" i="30"/>
  <c r="Y11" i="30"/>
  <c r="Z11" i="30"/>
  <c r="AA11" i="30"/>
  <c r="AB11" i="30"/>
  <c r="AC11" i="30"/>
  <c r="W12" i="30"/>
  <c r="X12" i="30"/>
  <c r="Y12" i="30"/>
  <c r="Z12" i="30"/>
  <c r="AA12" i="30"/>
  <c r="AB12" i="30"/>
  <c r="AC12" i="30"/>
  <c r="W13" i="30"/>
  <c r="X13" i="30"/>
  <c r="Y13" i="30"/>
  <c r="Z13" i="30"/>
  <c r="AA13" i="30"/>
  <c r="AB13" i="30"/>
  <c r="AC13" i="30"/>
  <c r="W14" i="30"/>
  <c r="X14" i="30"/>
  <c r="Y14" i="30"/>
  <c r="Z14" i="30"/>
  <c r="AA14" i="30"/>
  <c r="AB14" i="30"/>
  <c r="AC14" i="30"/>
  <c r="W15" i="30"/>
  <c r="X15" i="30"/>
  <c r="Y15" i="30"/>
  <c r="Z15" i="30"/>
  <c r="AA15" i="30"/>
  <c r="AB15" i="30"/>
  <c r="AC15" i="30"/>
  <c r="W16" i="30"/>
  <c r="X16" i="30"/>
  <c r="Y16" i="30"/>
  <c r="Z16" i="30"/>
  <c r="AA16" i="30"/>
  <c r="AB16" i="30"/>
  <c r="AC16" i="30"/>
  <c r="W17" i="30"/>
  <c r="X17" i="30"/>
  <c r="Y17" i="30"/>
  <c r="Z17" i="30"/>
  <c r="AA17" i="30"/>
  <c r="AB17" i="30"/>
  <c r="AC17" i="30"/>
  <c r="W18" i="30"/>
  <c r="X18" i="30"/>
  <c r="Y18" i="30"/>
  <c r="Z18" i="30"/>
  <c r="AA18" i="30"/>
  <c r="AB18" i="30"/>
  <c r="AC18" i="30"/>
  <c r="W19" i="30"/>
  <c r="X19" i="30"/>
  <c r="Y19" i="30"/>
  <c r="Z19" i="30"/>
  <c r="AA19" i="30"/>
  <c r="AB19" i="30"/>
  <c r="AC19" i="30"/>
  <c r="W20" i="30"/>
  <c r="X20" i="30"/>
  <c r="Y20" i="30"/>
  <c r="Z20" i="30"/>
  <c r="AA20" i="30"/>
  <c r="AB20" i="30"/>
  <c r="AC20" i="30"/>
  <c r="W21" i="30"/>
  <c r="X21" i="30"/>
  <c r="Y21" i="30"/>
  <c r="Z21" i="30"/>
  <c r="AA21" i="30"/>
  <c r="AB21" i="30"/>
  <c r="AC21" i="30"/>
  <c r="W22" i="30"/>
  <c r="X22" i="30"/>
  <c r="Y22" i="30"/>
  <c r="Z22" i="30"/>
  <c r="AA22" i="30"/>
  <c r="AB22" i="30"/>
  <c r="AC22" i="30"/>
  <c r="W23" i="30"/>
  <c r="X23" i="30"/>
  <c r="Y23" i="30"/>
  <c r="Z23" i="30"/>
  <c r="AA23" i="30"/>
  <c r="AB23" i="30"/>
  <c r="AC23" i="30"/>
  <c r="W24" i="30"/>
  <c r="X24" i="30"/>
  <c r="Y24" i="30"/>
  <c r="Z24" i="30"/>
  <c r="AA24" i="30"/>
  <c r="AB24" i="30"/>
  <c r="AC24" i="30"/>
  <c r="W25" i="30"/>
  <c r="X25" i="30"/>
  <c r="Y25" i="30"/>
  <c r="Z25" i="30"/>
  <c r="AA25" i="30"/>
  <c r="AB25" i="30"/>
  <c r="AC25" i="30"/>
  <c r="W26" i="30"/>
  <c r="X26" i="30"/>
  <c r="Y26" i="30"/>
  <c r="Z26" i="30"/>
  <c r="AA26" i="30"/>
  <c r="AB26" i="30"/>
  <c r="AC26" i="30"/>
  <c r="W27" i="30"/>
  <c r="X27" i="30"/>
  <c r="Y27" i="30"/>
  <c r="Z27" i="30"/>
  <c r="AA27" i="30"/>
  <c r="AB27" i="30"/>
  <c r="AC27" i="30"/>
  <c r="W28" i="30"/>
  <c r="X28" i="30"/>
  <c r="Y28" i="30"/>
  <c r="Z28" i="30"/>
  <c r="AA28" i="30"/>
  <c r="AB28" i="30"/>
  <c r="AC28" i="30"/>
  <c r="W29" i="30"/>
  <c r="X29" i="30"/>
  <c r="Y29" i="30"/>
  <c r="Z29" i="30"/>
  <c r="AA29" i="30"/>
  <c r="AB29" i="30"/>
  <c r="AC29" i="30"/>
  <c r="W30" i="30"/>
  <c r="X30" i="30"/>
  <c r="Y30" i="30"/>
  <c r="Z30" i="30"/>
  <c r="AA30" i="30"/>
  <c r="AB30" i="30"/>
  <c r="AC30" i="30"/>
  <c r="W31" i="30"/>
  <c r="X31" i="30"/>
  <c r="Y31" i="30"/>
  <c r="Z31" i="30"/>
  <c r="AA31" i="30"/>
  <c r="AB31" i="30"/>
  <c r="AC31" i="30"/>
  <c r="W32" i="30"/>
  <c r="X32" i="30"/>
  <c r="Y32" i="30"/>
  <c r="Z32" i="30"/>
  <c r="AA32" i="30"/>
  <c r="AB32" i="30"/>
  <c r="AC32" i="30"/>
  <c r="W33" i="30"/>
  <c r="X33" i="30"/>
  <c r="Y33" i="30"/>
  <c r="Z33" i="30"/>
  <c r="AA33" i="30"/>
  <c r="AB33" i="30"/>
  <c r="AC33" i="30"/>
  <c r="W34" i="30"/>
  <c r="X34" i="30"/>
  <c r="Y34" i="30"/>
  <c r="Z34" i="30"/>
  <c r="AA34" i="30"/>
  <c r="AB34" i="30"/>
  <c r="AC34" i="30"/>
  <c r="W35" i="30"/>
  <c r="X35" i="30"/>
  <c r="Y35" i="30"/>
  <c r="Z35" i="30"/>
  <c r="AA35" i="30"/>
  <c r="AB35" i="30"/>
  <c r="AC35" i="30"/>
  <c r="W36" i="30"/>
  <c r="X36" i="30"/>
  <c r="Y36" i="30"/>
  <c r="Z36" i="30"/>
  <c r="AA36" i="30"/>
  <c r="AB36" i="30"/>
  <c r="AC36" i="30"/>
  <c r="W37" i="30"/>
  <c r="X37" i="30"/>
  <c r="Y37" i="30"/>
  <c r="Z37" i="30"/>
  <c r="AA37" i="30"/>
  <c r="AB37" i="30"/>
  <c r="AC37" i="30"/>
  <c r="W38" i="30"/>
  <c r="X38" i="30"/>
  <c r="Y38" i="30"/>
  <c r="Z38" i="30"/>
  <c r="AA38" i="30"/>
  <c r="AB38" i="30"/>
  <c r="AC38" i="30"/>
  <c r="W39" i="30"/>
  <c r="X39" i="30"/>
  <c r="Y39" i="30"/>
  <c r="Z39" i="30"/>
  <c r="AA39" i="30"/>
  <c r="AB39" i="30"/>
  <c r="AC39" i="30"/>
  <c r="W40" i="30"/>
  <c r="X40" i="30"/>
  <c r="Y40" i="30"/>
  <c r="Z40" i="30"/>
  <c r="AA40" i="30"/>
  <c r="AB40" i="30"/>
  <c r="AC40" i="30"/>
  <c r="W41" i="30"/>
  <c r="X41" i="30"/>
  <c r="Y41" i="30"/>
  <c r="Z41" i="30"/>
  <c r="AA41" i="30"/>
  <c r="AB41" i="30"/>
  <c r="AC41" i="30"/>
  <c r="W42" i="30"/>
  <c r="X42" i="30"/>
  <c r="Y42" i="30"/>
  <c r="Z42" i="30"/>
  <c r="AA42" i="30"/>
  <c r="AB42" i="30"/>
  <c r="AC42" i="30"/>
  <c r="W43" i="30"/>
  <c r="X43" i="30"/>
  <c r="Y43" i="30"/>
  <c r="Z43" i="30"/>
  <c r="AA43" i="30"/>
  <c r="AB43" i="30"/>
  <c r="AC43" i="30"/>
  <c r="W44" i="30"/>
  <c r="X44" i="30"/>
  <c r="Y44" i="30"/>
  <c r="Z44" i="30"/>
  <c r="AA44" i="30"/>
  <c r="AB44" i="30"/>
  <c r="AC44" i="30"/>
  <c r="W45" i="30"/>
  <c r="X45" i="30"/>
  <c r="Y45" i="30"/>
  <c r="Z45" i="30"/>
  <c r="AA45" i="30"/>
  <c r="AB45" i="30"/>
  <c r="AC45" i="30"/>
  <c r="W46" i="30"/>
  <c r="X46" i="30"/>
  <c r="Y46" i="30"/>
  <c r="Z46" i="30"/>
  <c r="AA46" i="30"/>
  <c r="AB46" i="30"/>
  <c r="AC46" i="30"/>
  <c r="W47" i="30"/>
  <c r="X47" i="30"/>
  <c r="Y47" i="30"/>
  <c r="Z47" i="30"/>
  <c r="AA47" i="30"/>
  <c r="AB47" i="30"/>
  <c r="AC47" i="30"/>
  <c r="W48" i="30"/>
  <c r="X48" i="30"/>
  <c r="Y48" i="30"/>
  <c r="Z48" i="30"/>
  <c r="AA48" i="30"/>
  <c r="AB48" i="30"/>
  <c r="AC48" i="30"/>
  <c r="W49" i="30"/>
  <c r="X49" i="30"/>
  <c r="Y49" i="30"/>
  <c r="Z49" i="30"/>
  <c r="AA49" i="30"/>
  <c r="AB49" i="30"/>
  <c r="AC49" i="30"/>
  <c r="W50" i="30"/>
  <c r="X50" i="30"/>
  <c r="Y50" i="30"/>
  <c r="Z50" i="30"/>
  <c r="AA50" i="30"/>
  <c r="AB50" i="30"/>
  <c r="AC50" i="30"/>
  <c r="W51" i="30"/>
  <c r="X51" i="30"/>
  <c r="Y51" i="30"/>
  <c r="Z51" i="30"/>
  <c r="AA51" i="30"/>
  <c r="AB51" i="30"/>
  <c r="AC51" i="30"/>
  <c r="W52" i="30"/>
  <c r="X52" i="30"/>
  <c r="Y52" i="30"/>
  <c r="Z52" i="30"/>
  <c r="AA52" i="30"/>
  <c r="AB52" i="30"/>
  <c r="AC52" i="30"/>
  <c r="X4" i="30"/>
  <c r="Y4" i="30"/>
  <c r="Z4" i="30"/>
  <c r="AA4" i="30"/>
  <c r="AB4" i="30"/>
  <c r="AC4" i="30"/>
  <c r="W4" i="30"/>
  <c r="C5" i="30"/>
  <c r="C6" i="30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4" i="30"/>
  <c r="G53" i="30"/>
  <c r="D53" i="30"/>
  <c r="C53" i="30"/>
  <c r="E53" i="30"/>
  <c r="F53" i="30"/>
  <c r="H53" i="30"/>
  <c r="B53" i="30"/>
  <c r="B5" i="30"/>
  <c r="D5" i="30"/>
  <c r="E5" i="30"/>
  <c r="F5" i="30"/>
  <c r="G5" i="30"/>
  <c r="H5" i="30"/>
  <c r="B6" i="30"/>
  <c r="D6" i="30"/>
  <c r="E6" i="30"/>
  <c r="F6" i="30"/>
  <c r="G6" i="30"/>
  <c r="H6" i="30"/>
  <c r="B7" i="30"/>
  <c r="D7" i="30"/>
  <c r="E7" i="30"/>
  <c r="F7" i="30"/>
  <c r="G7" i="30"/>
  <c r="H7" i="30"/>
  <c r="B8" i="30"/>
  <c r="D8" i="30"/>
  <c r="E8" i="30"/>
  <c r="F8" i="30"/>
  <c r="G8" i="30"/>
  <c r="H8" i="30"/>
  <c r="B9" i="30"/>
  <c r="D9" i="30"/>
  <c r="E9" i="30"/>
  <c r="F9" i="30"/>
  <c r="G9" i="30"/>
  <c r="H9" i="30"/>
  <c r="B10" i="30"/>
  <c r="D10" i="30"/>
  <c r="E10" i="30"/>
  <c r="F10" i="30"/>
  <c r="G10" i="30"/>
  <c r="H10" i="30"/>
  <c r="B11" i="30"/>
  <c r="D11" i="30"/>
  <c r="E11" i="30"/>
  <c r="F11" i="30"/>
  <c r="G11" i="30"/>
  <c r="H11" i="30"/>
  <c r="B12" i="30"/>
  <c r="D12" i="30"/>
  <c r="E12" i="30"/>
  <c r="F12" i="30"/>
  <c r="G12" i="30"/>
  <c r="H12" i="30"/>
  <c r="B13" i="30"/>
  <c r="D13" i="30"/>
  <c r="E13" i="30"/>
  <c r="F13" i="30"/>
  <c r="G13" i="30"/>
  <c r="H13" i="30"/>
  <c r="B14" i="30"/>
  <c r="D14" i="30"/>
  <c r="E14" i="30"/>
  <c r="F14" i="30"/>
  <c r="G14" i="30"/>
  <c r="H14" i="30"/>
  <c r="B15" i="30"/>
  <c r="D15" i="30"/>
  <c r="E15" i="30"/>
  <c r="F15" i="30"/>
  <c r="G15" i="30"/>
  <c r="H15" i="30"/>
  <c r="B16" i="30"/>
  <c r="D16" i="30"/>
  <c r="E16" i="30"/>
  <c r="F16" i="30"/>
  <c r="G16" i="30"/>
  <c r="H16" i="30"/>
  <c r="B17" i="30"/>
  <c r="D17" i="30"/>
  <c r="E17" i="30"/>
  <c r="F17" i="30"/>
  <c r="G17" i="30"/>
  <c r="H17" i="30"/>
  <c r="B18" i="30"/>
  <c r="D18" i="30"/>
  <c r="E18" i="30"/>
  <c r="F18" i="30"/>
  <c r="G18" i="30"/>
  <c r="H18" i="30"/>
  <c r="B19" i="30"/>
  <c r="D19" i="30"/>
  <c r="E19" i="30"/>
  <c r="F19" i="30"/>
  <c r="G19" i="30"/>
  <c r="H19" i="30"/>
  <c r="B20" i="30"/>
  <c r="D20" i="30"/>
  <c r="E20" i="30"/>
  <c r="F20" i="30"/>
  <c r="G20" i="30"/>
  <c r="H20" i="30"/>
  <c r="B21" i="30"/>
  <c r="D21" i="30"/>
  <c r="E21" i="30"/>
  <c r="F21" i="30"/>
  <c r="G21" i="30"/>
  <c r="H21" i="30"/>
  <c r="B22" i="30"/>
  <c r="D22" i="30"/>
  <c r="E22" i="30"/>
  <c r="F22" i="30"/>
  <c r="G22" i="30"/>
  <c r="H22" i="30"/>
  <c r="B23" i="30"/>
  <c r="D23" i="30"/>
  <c r="E23" i="30"/>
  <c r="F23" i="30"/>
  <c r="G23" i="30"/>
  <c r="H23" i="30"/>
  <c r="B24" i="30"/>
  <c r="D24" i="30"/>
  <c r="E24" i="30"/>
  <c r="F24" i="30"/>
  <c r="G24" i="30"/>
  <c r="H24" i="30"/>
  <c r="B25" i="30"/>
  <c r="D25" i="30"/>
  <c r="E25" i="30"/>
  <c r="F25" i="30"/>
  <c r="G25" i="30"/>
  <c r="H25" i="30"/>
  <c r="B26" i="30"/>
  <c r="D26" i="30"/>
  <c r="E26" i="30"/>
  <c r="F26" i="30"/>
  <c r="G26" i="30"/>
  <c r="H26" i="30"/>
  <c r="B27" i="30"/>
  <c r="D27" i="30"/>
  <c r="E27" i="30"/>
  <c r="F27" i="30"/>
  <c r="G27" i="30"/>
  <c r="H27" i="30"/>
  <c r="B28" i="30"/>
  <c r="D28" i="30"/>
  <c r="E28" i="30"/>
  <c r="F28" i="30"/>
  <c r="G28" i="30"/>
  <c r="H28" i="30"/>
  <c r="B29" i="30"/>
  <c r="D29" i="30"/>
  <c r="E29" i="30"/>
  <c r="F29" i="30"/>
  <c r="G29" i="30"/>
  <c r="H29" i="30"/>
  <c r="B30" i="30"/>
  <c r="D30" i="30"/>
  <c r="E30" i="30"/>
  <c r="F30" i="30"/>
  <c r="G30" i="30"/>
  <c r="H30" i="30"/>
  <c r="B31" i="30"/>
  <c r="D31" i="30"/>
  <c r="E31" i="30"/>
  <c r="F31" i="30"/>
  <c r="G31" i="30"/>
  <c r="H31" i="30"/>
  <c r="B32" i="30"/>
  <c r="D32" i="30"/>
  <c r="E32" i="30"/>
  <c r="F32" i="30"/>
  <c r="G32" i="30"/>
  <c r="H32" i="30"/>
  <c r="B33" i="30"/>
  <c r="D33" i="30"/>
  <c r="E33" i="30"/>
  <c r="F33" i="30"/>
  <c r="G33" i="30"/>
  <c r="H33" i="30"/>
  <c r="B34" i="30"/>
  <c r="D34" i="30"/>
  <c r="E34" i="30"/>
  <c r="F34" i="30"/>
  <c r="G34" i="30"/>
  <c r="H34" i="30"/>
  <c r="B35" i="30"/>
  <c r="D35" i="30"/>
  <c r="E35" i="30"/>
  <c r="F35" i="30"/>
  <c r="G35" i="30"/>
  <c r="H35" i="30"/>
  <c r="B36" i="30"/>
  <c r="D36" i="30"/>
  <c r="E36" i="30"/>
  <c r="F36" i="30"/>
  <c r="G36" i="30"/>
  <c r="H36" i="30"/>
  <c r="B37" i="30"/>
  <c r="D37" i="30"/>
  <c r="E37" i="30"/>
  <c r="F37" i="30"/>
  <c r="G37" i="30"/>
  <c r="H37" i="30"/>
  <c r="B38" i="30"/>
  <c r="D38" i="30"/>
  <c r="E38" i="30"/>
  <c r="F38" i="30"/>
  <c r="G38" i="30"/>
  <c r="H38" i="30"/>
  <c r="B39" i="30"/>
  <c r="D39" i="30"/>
  <c r="E39" i="30"/>
  <c r="F39" i="30"/>
  <c r="G39" i="30"/>
  <c r="H39" i="30"/>
  <c r="B40" i="30"/>
  <c r="D40" i="30"/>
  <c r="E40" i="30"/>
  <c r="F40" i="30"/>
  <c r="G40" i="30"/>
  <c r="H40" i="30"/>
  <c r="B41" i="30"/>
  <c r="D41" i="30"/>
  <c r="E41" i="30"/>
  <c r="F41" i="30"/>
  <c r="G41" i="30"/>
  <c r="H41" i="30"/>
  <c r="B42" i="30"/>
  <c r="D42" i="30"/>
  <c r="E42" i="30"/>
  <c r="F42" i="30"/>
  <c r="G42" i="30"/>
  <c r="H42" i="30"/>
  <c r="B43" i="30"/>
  <c r="D43" i="30"/>
  <c r="E43" i="30"/>
  <c r="F43" i="30"/>
  <c r="G43" i="30"/>
  <c r="H43" i="30"/>
  <c r="B44" i="30"/>
  <c r="D44" i="30"/>
  <c r="E44" i="30"/>
  <c r="F44" i="30"/>
  <c r="G44" i="30"/>
  <c r="H44" i="30"/>
  <c r="B45" i="30"/>
  <c r="D45" i="30"/>
  <c r="E45" i="30"/>
  <c r="F45" i="30"/>
  <c r="G45" i="30"/>
  <c r="H45" i="30"/>
  <c r="B46" i="30"/>
  <c r="D46" i="30"/>
  <c r="E46" i="30"/>
  <c r="F46" i="30"/>
  <c r="G46" i="30"/>
  <c r="H46" i="30"/>
  <c r="B47" i="30"/>
  <c r="D47" i="30"/>
  <c r="E47" i="30"/>
  <c r="F47" i="30"/>
  <c r="G47" i="30"/>
  <c r="H47" i="30"/>
  <c r="B48" i="30"/>
  <c r="D48" i="30"/>
  <c r="E48" i="30"/>
  <c r="F48" i="30"/>
  <c r="G48" i="30"/>
  <c r="H48" i="30"/>
  <c r="B49" i="30"/>
  <c r="D49" i="30"/>
  <c r="E49" i="30"/>
  <c r="F49" i="30"/>
  <c r="G49" i="30"/>
  <c r="H49" i="30"/>
  <c r="B50" i="30"/>
  <c r="D50" i="30"/>
  <c r="E50" i="30"/>
  <c r="F50" i="30"/>
  <c r="G50" i="30"/>
  <c r="H50" i="30"/>
  <c r="B51" i="30"/>
  <c r="D51" i="30"/>
  <c r="E51" i="30"/>
  <c r="F51" i="30"/>
  <c r="G51" i="30"/>
  <c r="H51" i="30"/>
  <c r="B52" i="30"/>
  <c r="D52" i="30"/>
  <c r="E52" i="30"/>
  <c r="F52" i="30"/>
  <c r="G52" i="30"/>
  <c r="H52" i="30"/>
  <c r="H4" i="30"/>
  <c r="G4" i="30"/>
  <c r="F4" i="30"/>
  <c r="E4" i="30"/>
  <c r="D4" i="30"/>
  <c r="B4" i="30"/>
  <c r="C25" i="61"/>
  <c r="D25" i="61"/>
  <c r="E25" i="61"/>
  <c r="F25" i="61"/>
  <c r="G25" i="61"/>
  <c r="H25" i="61"/>
  <c r="B25" i="61"/>
  <c r="C25" i="21"/>
  <c r="D25" i="21"/>
  <c r="E25" i="21"/>
  <c r="F25" i="21"/>
  <c r="G25" i="21"/>
  <c r="H25" i="21"/>
  <c r="B25" i="21"/>
  <c r="H53" i="61" l="1"/>
  <c r="G53" i="61"/>
  <c r="F53" i="61"/>
  <c r="E53" i="61"/>
  <c r="D53" i="61"/>
  <c r="C53" i="61"/>
  <c r="B53" i="61"/>
  <c r="H52" i="61"/>
  <c r="G52" i="61"/>
  <c r="F52" i="61"/>
  <c r="E52" i="61"/>
  <c r="D52" i="61"/>
  <c r="C52" i="61"/>
  <c r="B52" i="61"/>
  <c r="H50" i="61"/>
  <c r="G50" i="61"/>
  <c r="F50" i="61"/>
  <c r="E50" i="61"/>
  <c r="D50" i="61"/>
  <c r="C50" i="61"/>
  <c r="B50" i="61"/>
  <c r="H49" i="61"/>
  <c r="G49" i="61"/>
  <c r="F49" i="61"/>
  <c r="E49" i="61"/>
  <c r="D49" i="61"/>
  <c r="C49" i="61"/>
  <c r="B49" i="61"/>
  <c r="H44" i="61"/>
  <c r="G44" i="61"/>
  <c r="F44" i="61"/>
  <c r="E44" i="61"/>
  <c r="D44" i="61"/>
  <c r="C44" i="61"/>
  <c r="B44" i="61"/>
  <c r="H43" i="61"/>
  <c r="G43" i="61"/>
  <c r="F43" i="61"/>
  <c r="E43" i="61"/>
  <c r="D43" i="61"/>
  <c r="C43" i="61"/>
  <c r="B43" i="61"/>
  <c r="E51" i="61"/>
  <c r="H51" i="61"/>
  <c r="B45" i="61"/>
  <c r="G45" i="61"/>
  <c r="B51" i="61"/>
  <c r="D45" i="61"/>
  <c r="H48" i="61"/>
  <c r="G48" i="61"/>
  <c r="F48" i="61"/>
  <c r="E48" i="61"/>
  <c r="D48" i="61"/>
  <c r="C48" i="61"/>
  <c r="B48" i="61"/>
  <c r="H47" i="61"/>
  <c r="G47" i="61"/>
  <c r="F47" i="61"/>
  <c r="E47" i="61"/>
  <c r="D47" i="61"/>
  <c r="C47" i="61"/>
  <c r="B47" i="61"/>
  <c r="H46" i="61"/>
  <c r="G46" i="61"/>
  <c r="F46" i="61"/>
  <c r="E46" i="61"/>
  <c r="D46" i="61"/>
  <c r="C46" i="61"/>
  <c r="B46" i="61"/>
  <c r="F42" i="61"/>
  <c r="E42" i="61"/>
  <c r="H41" i="61"/>
  <c r="G41" i="61"/>
  <c r="F41" i="61"/>
  <c r="E41" i="61"/>
  <c r="D41" i="61"/>
  <c r="C41" i="61"/>
  <c r="B41" i="61"/>
  <c r="H40" i="61"/>
  <c r="G40" i="61"/>
  <c r="F40" i="61"/>
  <c r="E40" i="61"/>
  <c r="D40" i="61"/>
  <c r="C40" i="61"/>
  <c r="B40" i="61"/>
  <c r="H39" i="61"/>
  <c r="G39" i="61"/>
  <c r="F39" i="61"/>
  <c r="E39" i="61"/>
  <c r="D39" i="61"/>
  <c r="C39" i="61"/>
  <c r="B39" i="61"/>
  <c r="F38" i="61"/>
  <c r="E38" i="61"/>
  <c r="H37" i="61"/>
  <c r="G37" i="61"/>
  <c r="F37" i="61"/>
  <c r="E37" i="61"/>
  <c r="D37" i="61"/>
  <c r="C37" i="61"/>
  <c r="B37" i="61"/>
  <c r="H36" i="61"/>
  <c r="C36" i="61"/>
  <c r="F51" i="61"/>
  <c r="H23" i="61"/>
  <c r="H22" i="61"/>
  <c r="G22" i="61"/>
  <c r="F22" i="61"/>
  <c r="E22" i="61"/>
  <c r="D22" i="61"/>
  <c r="C22" i="61"/>
  <c r="B22" i="61"/>
  <c r="H20" i="61"/>
  <c r="G20" i="61"/>
  <c r="F20" i="61"/>
  <c r="E20" i="61"/>
  <c r="D20" i="61"/>
  <c r="C20" i="61"/>
  <c r="B20" i="61"/>
  <c r="H17" i="61"/>
  <c r="G17" i="61"/>
  <c r="F17" i="61"/>
  <c r="E17" i="61"/>
  <c r="D17" i="61"/>
  <c r="U61" i="11"/>
  <c r="V61" i="11"/>
  <c r="W61" i="11"/>
  <c r="X61" i="11"/>
  <c r="Y61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BB61" i="11"/>
  <c r="BC61" i="11"/>
  <c r="BD61" i="11"/>
  <c r="BE61" i="11"/>
  <c r="BF61" i="11"/>
  <c r="BG61" i="11"/>
  <c r="BH61" i="11"/>
  <c r="BI61" i="11"/>
  <c r="BJ61" i="11"/>
  <c r="BK61" i="11"/>
  <c r="BL61" i="11"/>
  <c r="BM61" i="11"/>
  <c r="BN61" i="11"/>
  <c r="BO61" i="11"/>
  <c r="BP61" i="11"/>
  <c r="BQ61" i="11"/>
  <c r="BR61" i="11"/>
  <c r="BS61" i="11"/>
  <c r="BT61" i="11"/>
  <c r="BU61" i="11"/>
  <c r="BV61" i="11"/>
  <c r="BW61" i="11"/>
  <c r="BX61" i="11"/>
  <c r="BY61" i="11"/>
  <c r="BZ61" i="11"/>
  <c r="CA61" i="11"/>
  <c r="CB61" i="11"/>
  <c r="CC61" i="11"/>
  <c r="CD61" i="11"/>
  <c r="CE61" i="11"/>
  <c r="CF61" i="11"/>
  <c r="CG61" i="11"/>
  <c r="CH61" i="11"/>
  <c r="T61" i="11"/>
  <c r="C17" i="61"/>
  <c r="B17" i="61"/>
  <c r="H14" i="61"/>
  <c r="G14" i="61"/>
  <c r="F14" i="61"/>
  <c r="E14" i="61"/>
  <c r="D14" i="61"/>
  <c r="C14" i="61"/>
  <c r="B14" i="61"/>
  <c r="H12" i="61"/>
  <c r="G12" i="61"/>
  <c r="F12" i="61"/>
  <c r="E12" i="61"/>
  <c r="D12" i="61"/>
  <c r="C12" i="61"/>
  <c r="B12" i="61"/>
  <c r="H11" i="61"/>
  <c r="G11" i="61"/>
  <c r="F11" i="61"/>
  <c r="E11" i="61"/>
  <c r="D11" i="61"/>
  <c r="C11" i="61"/>
  <c r="B11" i="61"/>
  <c r="H27" i="61"/>
  <c r="D27" i="61"/>
  <c r="B27" i="61"/>
  <c r="H10" i="61"/>
  <c r="C10" i="61"/>
  <c r="H8" i="61"/>
  <c r="G8" i="61"/>
  <c r="F8" i="61"/>
  <c r="E8" i="61"/>
  <c r="D8" i="61"/>
  <c r="C8" i="61"/>
  <c r="B8" i="61"/>
  <c r="H7" i="61"/>
  <c r="G7" i="61"/>
  <c r="F7" i="61"/>
  <c r="E7" i="61"/>
  <c r="D7" i="61"/>
  <c r="C7" i="61"/>
  <c r="B7" i="61"/>
  <c r="H6" i="61"/>
  <c r="G6" i="61"/>
  <c r="F6" i="61"/>
  <c r="E6" i="61"/>
  <c r="D6" i="61"/>
  <c r="B6" i="61"/>
  <c r="F5" i="61"/>
  <c r="E5" i="61"/>
  <c r="C6" i="61"/>
  <c r="F28" i="61"/>
  <c r="C9" i="61"/>
  <c r="H54" i="61"/>
  <c r="G54" i="61"/>
  <c r="F54" i="61"/>
  <c r="E54" i="61"/>
  <c r="D54" i="61"/>
  <c r="C54" i="61"/>
  <c r="B54" i="61"/>
  <c r="H45" i="61"/>
  <c r="G23" i="61"/>
  <c r="F23" i="61"/>
  <c r="E23" i="61"/>
  <c r="D23" i="61"/>
  <c r="C23" i="61"/>
  <c r="B23" i="61"/>
  <c r="H21" i="61"/>
  <c r="G21" i="61"/>
  <c r="F21" i="61"/>
  <c r="E21" i="61"/>
  <c r="D21" i="61"/>
  <c r="C21" i="61"/>
  <c r="B21" i="61"/>
  <c r="H19" i="61"/>
  <c r="G19" i="61"/>
  <c r="F19" i="61"/>
  <c r="E19" i="61"/>
  <c r="D19" i="61"/>
  <c r="C19" i="61"/>
  <c r="B19" i="61"/>
  <c r="H18" i="61"/>
  <c r="G18" i="61"/>
  <c r="F18" i="61"/>
  <c r="E18" i="61"/>
  <c r="D18" i="61"/>
  <c r="C18" i="61"/>
  <c r="B18" i="61"/>
  <c r="H16" i="61"/>
  <c r="G16" i="61"/>
  <c r="F16" i="61"/>
  <c r="E16" i="61"/>
  <c r="D16" i="61"/>
  <c r="C16" i="61"/>
  <c r="B16" i="61"/>
  <c r="H15" i="61"/>
  <c r="G15" i="61"/>
  <c r="F15" i="61"/>
  <c r="E15" i="61"/>
  <c r="D15" i="61"/>
  <c r="C15" i="61"/>
  <c r="B15" i="61"/>
  <c r="H13" i="61"/>
  <c r="G13" i="61"/>
  <c r="F13" i="61"/>
  <c r="E13" i="61"/>
  <c r="D13" i="61"/>
  <c r="C13" i="61"/>
  <c r="B13" i="61"/>
  <c r="C45" i="21"/>
  <c r="D45" i="21"/>
  <c r="E45" i="21"/>
  <c r="F45" i="21"/>
  <c r="G45" i="21"/>
  <c r="H45" i="21"/>
  <c r="B45" i="21"/>
  <c r="H37" i="21"/>
  <c r="G37" i="21"/>
  <c r="F37" i="21"/>
  <c r="E37" i="21"/>
  <c r="D37" i="21"/>
  <c r="C37" i="21"/>
  <c r="B37" i="21"/>
  <c r="H36" i="21"/>
  <c r="C36" i="21"/>
  <c r="BH62" i="1"/>
  <c r="BG62" i="1"/>
  <c r="BH61" i="1"/>
  <c r="BG61" i="1"/>
  <c r="BE61" i="1"/>
  <c r="BD61" i="1"/>
  <c r="BE62" i="1"/>
  <c r="BE57" i="1"/>
  <c r="BD57" i="1"/>
  <c r="BE55" i="1"/>
  <c r="BD55" i="1"/>
  <c r="BE51" i="1"/>
  <c r="BD51" i="1"/>
  <c r="BE50" i="1"/>
  <c r="BD50" i="1"/>
  <c r="BE49" i="1"/>
  <c r="BD49" i="1"/>
  <c r="BE48" i="1"/>
  <c r="BD48" i="1"/>
  <c r="BE47" i="1"/>
  <c r="BD47" i="1"/>
  <c r="BE46" i="1"/>
  <c r="BD46" i="1"/>
  <c r="BE45" i="1"/>
  <c r="BD45" i="1"/>
  <c r="BE44" i="1"/>
  <c r="BD44" i="1"/>
  <c r="BE43" i="1"/>
  <c r="BD43" i="1"/>
  <c r="BE42" i="1"/>
  <c r="BD42" i="1"/>
  <c r="BE41" i="1"/>
  <c r="BD41" i="1"/>
  <c r="BE40" i="1"/>
  <c r="BD40" i="1"/>
  <c r="BE39" i="1"/>
  <c r="BD39" i="1"/>
  <c r="BE38" i="1"/>
  <c r="BD38" i="1"/>
  <c r="BE37" i="1"/>
  <c r="BD37" i="1"/>
  <c r="BE36" i="1"/>
  <c r="BD36" i="1"/>
  <c r="BE35" i="1"/>
  <c r="BD35" i="1"/>
  <c r="BE34" i="1"/>
  <c r="BD34" i="1"/>
  <c r="BE33" i="1"/>
  <c r="BD33" i="1"/>
  <c r="BE32" i="1"/>
  <c r="BD32" i="1"/>
  <c r="BE31" i="1"/>
  <c r="BD31" i="1"/>
  <c r="BE30" i="1"/>
  <c r="BD30" i="1"/>
  <c r="BE29" i="1"/>
  <c r="BD29" i="1"/>
  <c r="BE28" i="1"/>
  <c r="BD28" i="1"/>
  <c r="BE27" i="1"/>
  <c r="BD27" i="1"/>
  <c r="BE26" i="1"/>
  <c r="BD26" i="1"/>
  <c r="BE25" i="1"/>
  <c r="BD25" i="1"/>
  <c r="BE24" i="1"/>
  <c r="BD24" i="1"/>
  <c r="BE23" i="1"/>
  <c r="BD23" i="1"/>
  <c r="BE22" i="1"/>
  <c r="BD22" i="1"/>
  <c r="BE21" i="1"/>
  <c r="BD21" i="1"/>
  <c r="BE20" i="1"/>
  <c r="BD20" i="1"/>
  <c r="BE19" i="1"/>
  <c r="BD19" i="1"/>
  <c r="BE18" i="1"/>
  <c r="BD18" i="1"/>
  <c r="BE17" i="1"/>
  <c r="BD17" i="1"/>
  <c r="BE16" i="1"/>
  <c r="BD16" i="1"/>
  <c r="BE15" i="1"/>
  <c r="BD15" i="1"/>
  <c r="BE14" i="1"/>
  <c r="BD14" i="1"/>
  <c r="BE13" i="1"/>
  <c r="BD13" i="1"/>
  <c r="BE12" i="1"/>
  <c r="BD12" i="1"/>
  <c r="C8" i="21"/>
  <c r="C7" i="21"/>
  <c r="C9" i="21"/>
  <c r="C23" i="21"/>
  <c r="D23" i="21"/>
  <c r="E23" i="21"/>
  <c r="F23" i="21"/>
  <c r="G23" i="21"/>
  <c r="H23" i="21"/>
  <c r="B23" i="21"/>
  <c r="C18" i="21"/>
  <c r="D18" i="21"/>
  <c r="E18" i="21"/>
  <c r="F18" i="21"/>
  <c r="G18" i="21"/>
  <c r="H18" i="21"/>
  <c r="B18" i="21"/>
  <c r="C45" i="61" l="1"/>
  <c r="E45" i="61"/>
  <c r="E55" i="61" s="1"/>
  <c r="F45" i="61"/>
  <c r="C51" i="61"/>
  <c r="G51" i="61"/>
  <c r="G55" i="61" s="1"/>
  <c r="D51" i="61"/>
  <c r="E28" i="61"/>
  <c r="D28" i="61"/>
  <c r="H28" i="61"/>
  <c r="C28" i="61"/>
  <c r="G28" i="61"/>
  <c r="B28" i="61"/>
  <c r="B55" i="61"/>
  <c r="D55" i="61"/>
  <c r="F55" i="61"/>
  <c r="H55" i="61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F22" i="20"/>
  <c r="E22" i="20"/>
  <c r="C22" i="20"/>
  <c r="B22" i="20"/>
  <c r="U21" i="20"/>
  <c r="J21" i="20"/>
  <c r="I21" i="20"/>
  <c r="F21" i="20"/>
  <c r="C21" i="20"/>
  <c r="B21" i="20"/>
  <c r="BW11" i="60"/>
  <c r="BV11" i="60"/>
  <c r="BU11" i="60"/>
  <c r="BS11" i="60"/>
  <c r="BR11" i="60"/>
  <c r="BQ11" i="60"/>
  <c r="BP11" i="60"/>
  <c r="BO11" i="60"/>
  <c r="BN11" i="60"/>
  <c r="BM11" i="60"/>
  <c r="BL11" i="60"/>
  <c r="BK11" i="60"/>
  <c r="BJ11" i="60"/>
  <c r="BI11" i="60"/>
  <c r="BH11" i="60"/>
  <c r="BG11" i="60"/>
  <c r="BF11" i="60"/>
  <c r="BE11" i="60"/>
  <c r="BD11" i="60"/>
  <c r="BC11" i="60"/>
  <c r="BB11" i="60"/>
  <c r="BA11" i="60"/>
  <c r="AZ11" i="60"/>
  <c r="AY11" i="60"/>
  <c r="AX11" i="60"/>
  <c r="AW11" i="60"/>
  <c r="AV11" i="60"/>
  <c r="AU11" i="60"/>
  <c r="AT11" i="60"/>
  <c r="AS11" i="60"/>
  <c r="AR11" i="60"/>
  <c r="AQ11" i="60"/>
  <c r="AP11" i="60"/>
  <c r="AO11" i="60"/>
  <c r="AN11" i="60"/>
  <c r="AM11" i="60"/>
  <c r="AL11" i="60"/>
  <c r="AK11" i="60"/>
  <c r="AJ11" i="60"/>
  <c r="AI11" i="60"/>
  <c r="AH11" i="60"/>
  <c r="AG11" i="60"/>
  <c r="AE11" i="60"/>
  <c r="AD11" i="60"/>
  <c r="AC11" i="60"/>
  <c r="AB11" i="60"/>
  <c r="AA11" i="60"/>
  <c r="Y11" i="60"/>
  <c r="X11" i="60"/>
  <c r="W11" i="60"/>
  <c r="V11" i="60"/>
  <c r="U11" i="60"/>
  <c r="T11" i="60"/>
  <c r="S11" i="60"/>
  <c r="Q11" i="60"/>
  <c r="P11" i="60"/>
  <c r="O11" i="60"/>
  <c r="N11" i="60"/>
  <c r="M11" i="60"/>
  <c r="H11" i="60"/>
  <c r="CF11" i="60" s="1"/>
  <c r="G11" i="60"/>
  <c r="F11" i="60"/>
  <c r="CD11" i="60" s="1"/>
  <c r="E11" i="60"/>
  <c r="CC11" i="60" s="1"/>
  <c r="D11" i="60"/>
  <c r="CB11" i="60" s="1"/>
  <c r="C11" i="60"/>
  <c r="CA11" i="60" s="1"/>
  <c r="B11" i="60"/>
  <c r="BZ11" i="60" s="1"/>
  <c r="BW10" i="60"/>
  <c r="BV10" i="60"/>
  <c r="BU10" i="60"/>
  <c r="BS10" i="60"/>
  <c r="BR10" i="60"/>
  <c r="BQ10" i="60"/>
  <c r="V22" i="47" s="1"/>
  <c r="BP10" i="60"/>
  <c r="U22" i="47" s="1"/>
  <c r="BO10" i="60"/>
  <c r="T22" i="47" s="1"/>
  <c r="BN10" i="60"/>
  <c r="S22" i="47" s="1"/>
  <c r="BM10" i="60"/>
  <c r="R22" i="47" s="1"/>
  <c r="BL10" i="60"/>
  <c r="Q22" i="47" s="1"/>
  <c r="BK10" i="60"/>
  <c r="BJ10" i="60"/>
  <c r="BI10" i="60"/>
  <c r="BH10" i="60"/>
  <c r="BG10" i="60"/>
  <c r="BF10" i="60"/>
  <c r="BE10" i="60"/>
  <c r="BD10" i="60"/>
  <c r="BC10" i="60"/>
  <c r="BB10" i="60"/>
  <c r="P22" i="47" s="1"/>
  <c r="BA10" i="60"/>
  <c r="AZ10" i="60"/>
  <c r="AY10" i="60"/>
  <c r="AX10" i="60"/>
  <c r="AW10" i="60"/>
  <c r="O22" i="47" s="1"/>
  <c r="AV10" i="60"/>
  <c r="N22" i="47" s="1"/>
  <c r="AU10" i="60"/>
  <c r="M22" i="47" s="1"/>
  <c r="AT10" i="60"/>
  <c r="AS10" i="60"/>
  <c r="AR10" i="60"/>
  <c r="AQ10" i="60"/>
  <c r="AP10" i="60"/>
  <c r="AO10" i="60"/>
  <c r="AN10" i="60"/>
  <c r="L22" i="47" s="1"/>
  <c r="AM10" i="60"/>
  <c r="K22" i="47" s="1"/>
  <c r="AL10" i="60"/>
  <c r="AK10" i="60"/>
  <c r="AJ10" i="60"/>
  <c r="J22" i="47" s="1"/>
  <c r="AI10" i="60"/>
  <c r="I22" i="47" s="1"/>
  <c r="AH10" i="60"/>
  <c r="AG10" i="60"/>
  <c r="AE10" i="60"/>
  <c r="AD10" i="60"/>
  <c r="AC10" i="60"/>
  <c r="H22" i="47" s="1"/>
  <c r="AB10" i="60"/>
  <c r="F22" i="47" s="1"/>
  <c r="AA10" i="60"/>
  <c r="Y10" i="60"/>
  <c r="X10" i="60"/>
  <c r="W10" i="60"/>
  <c r="V10" i="60"/>
  <c r="U10" i="60"/>
  <c r="E22" i="47" s="1"/>
  <c r="T10" i="60"/>
  <c r="S10" i="60"/>
  <c r="C22" i="47" s="1"/>
  <c r="Q10" i="60"/>
  <c r="B22" i="47" s="1"/>
  <c r="P10" i="60"/>
  <c r="O10" i="60"/>
  <c r="N10" i="60"/>
  <c r="M10" i="60"/>
  <c r="H10" i="60"/>
  <c r="CF10" i="60" s="1"/>
  <c r="G10" i="60"/>
  <c r="F10" i="60"/>
  <c r="CD10" i="60" s="1"/>
  <c r="E10" i="60"/>
  <c r="CC10" i="60" s="1"/>
  <c r="D10" i="60"/>
  <c r="CB10" i="60" s="1"/>
  <c r="C10" i="60"/>
  <c r="CA10" i="60" s="1"/>
  <c r="B10" i="60"/>
  <c r="BZ10" i="60" s="1"/>
  <c r="CF9" i="60"/>
  <c r="CE9" i="60"/>
  <c r="CD9" i="60"/>
  <c r="CC9" i="60"/>
  <c r="CB9" i="60"/>
  <c r="CA9" i="60"/>
  <c r="BZ9" i="60"/>
  <c r="CF8" i="60"/>
  <c r="CE8" i="60"/>
  <c r="CD8" i="60"/>
  <c r="CC8" i="60"/>
  <c r="CB8" i="60"/>
  <c r="CA8" i="60"/>
  <c r="BZ8" i="60"/>
  <c r="BY8" i="60"/>
  <c r="CF7" i="60"/>
  <c r="CE7" i="60"/>
  <c r="CD7" i="60"/>
  <c r="CC7" i="60"/>
  <c r="CB7" i="60"/>
  <c r="CA7" i="60"/>
  <c r="BZ7" i="60"/>
  <c r="BY7" i="60"/>
  <c r="CF6" i="60"/>
  <c r="CE6" i="60"/>
  <c r="CD6" i="60"/>
  <c r="CC6" i="60"/>
  <c r="CB6" i="60"/>
  <c r="CA6" i="60"/>
  <c r="BZ6" i="60"/>
  <c r="BY6" i="60"/>
  <c r="CF5" i="60"/>
  <c r="CE5" i="60"/>
  <c r="CD5" i="60"/>
  <c r="CC5" i="60"/>
  <c r="CB5" i="60"/>
  <c r="CA5" i="60"/>
  <c r="BZ5" i="60"/>
  <c r="BY5" i="60"/>
  <c r="CF4" i="60"/>
  <c r="CE4" i="60"/>
  <c r="CD4" i="60"/>
  <c r="CC4" i="60"/>
  <c r="CB4" i="60"/>
  <c r="CA4" i="60"/>
  <c r="BZ4" i="60"/>
  <c r="BY4" i="60"/>
  <c r="CF3" i="60"/>
  <c r="CE3" i="60"/>
  <c r="CD3" i="60"/>
  <c r="CC3" i="60"/>
  <c r="CB3" i="60"/>
  <c r="CA3" i="60"/>
  <c r="BZ3" i="60"/>
  <c r="BY3" i="60"/>
  <c r="U21" i="47"/>
  <c r="J21" i="47"/>
  <c r="I21" i="47"/>
  <c r="F21" i="47"/>
  <c r="C21" i="47"/>
  <c r="B21" i="47"/>
  <c r="BW11" i="59"/>
  <c r="BV11" i="59"/>
  <c r="BU11" i="59"/>
  <c r="BS11" i="59"/>
  <c r="BR11" i="59"/>
  <c r="BQ11" i="59"/>
  <c r="BP11" i="59"/>
  <c r="BO11" i="59"/>
  <c r="BN11" i="59"/>
  <c r="BM11" i="59"/>
  <c r="BL11" i="59"/>
  <c r="BK11" i="59"/>
  <c r="BJ11" i="59"/>
  <c r="BI11" i="59"/>
  <c r="BH11" i="59"/>
  <c r="BG11" i="59"/>
  <c r="BF11" i="59"/>
  <c r="BE11" i="59"/>
  <c r="BD11" i="59"/>
  <c r="BC11" i="59"/>
  <c r="BB11" i="59"/>
  <c r="BA11" i="59"/>
  <c r="AZ11" i="59"/>
  <c r="AY11" i="59"/>
  <c r="AX11" i="59"/>
  <c r="AW11" i="59"/>
  <c r="AV11" i="59"/>
  <c r="AU11" i="59"/>
  <c r="AT11" i="59"/>
  <c r="AS11" i="59"/>
  <c r="AR11" i="59"/>
  <c r="AQ11" i="59"/>
  <c r="AP11" i="59"/>
  <c r="AO11" i="59"/>
  <c r="AN11" i="59"/>
  <c r="AM11" i="59"/>
  <c r="AL11" i="59"/>
  <c r="AK11" i="59"/>
  <c r="AJ11" i="59"/>
  <c r="AI11" i="59"/>
  <c r="AH11" i="59"/>
  <c r="AG11" i="59"/>
  <c r="AE11" i="59"/>
  <c r="AD11" i="59"/>
  <c r="AC11" i="59"/>
  <c r="AB11" i="59"/>
  <c r="AA11" i="59"/>
  <c r="Y11" i="59"/>
  <c r="X11" i="59"/>
  <c r="W11" i="59"/>
  <c r="V11" i="59"/>
  <c r="U11" i="59"/>
  <c r="T11" i="59"/>
  <c r="S11" i="59"/>
  <c r="Q11" i="59"/>
  <c r="P11" i="59"/>
  <c r="O11" i="59"/>
  <c r="N11" i="59"/>
  <c r="M11" i="59"/>
  <c r="H11" i="59"/>
  <c r="CF11" i="59" s="1"/>
  <c r="G11" i="59"/>
  <c r="F11" i="59"/>
  <c r="CD11" i="59" s="1"/>
  <c r="E11" i="59"/>
  <c r="CC11" i="59" s="1"/>
  <c r="D11" i="59"/>
  <c r="CB11" i="59" s="1"/>
  <c r="C11" i="59"/>
  <c r="CA11" i="59" s="1"/>
  <c r="B11" i="59"/>
  <c r="BZ11" i="59" s="1"/>
  <c r="BW10" i="59"/>
  <c r="BV10" i="59"/>
  <c r="BU10" i="59"/>
  <c r="BS10" i="59"/>
  <c r="BR10" i="59"/>
  <c r="BQ10" i="59"/>
  <c r="BP10" i="59"/>
  <c r="BO10" i="59"/>
  <c r="BN10" i="59"/>
  <c r="BM10" i="59"/>
  <c r="BL10" i="59"/>
  <c r="BK10" i="59"/>
  <c r="BJ10" i="59"/>
  <c r="BI10" i="59"/>
  <c r="BH10" i="59"/>
  <c r="BG10" i="59"/>
  <c r="BF10" i="59"/>
  <c r="BE10" i="59"/>
  <c r="BD10" i="59"/>
  <c r="BC10" i="59"/>
  <c r="BB10" i="59"/>
  <c r="BA10" i="59"/>
  <c r="AZ10" i="59"/>
  <c r="AY10" i="59"/>
  <c r="AX10" i="59"/>
  <c r="AW10" i="59"/>
  <c r="AV10" i="59"/>
  <c r="AU10" i="59"/>
  <c r="AT10" i="59"/>
  <c r="AS10" i="59"/>
  <c r="AR10" i="59"/>
  <c r="AQ10" i="59"/>
  <c r="AP10" i="59"/>
  <c r="AO10" i="59"/>
  <c r="AN10" i="59"/>
  <c r="AM10" i="59"/>
  <c r="AL10" i="59"/>
  <c r="AK10" i="59"/>
  <c r="AJ10" i="59"/>
  <c r="AI10" i="59"/>
  <c r="AH10" i="59"/>
  <c r="AG10" i="59"/>
  <c r="AE10" i="59"/>
  <c r="AD10" i="59"/>
  <c r="AC10" i="59"/>
  <c r="AB10" i="59"/>
  <c r="AA10" i="59"/>
  <c r="Y10" i="59"/>
  <c r="X10" i="59"/>
  <c r="W10" i="59"/>
  <c r="V10" i="59"/>
  <c r="U10" i="59"/>
  <c r="T10" i="59"/>
  <c r="S10" i="59"/>
  <c r="Q10" i="59"/>
  <c r="P10" i="59"/>
  <c r="O10" i="59"/>
  <c r="N10" i="59"/>
  <c r="M10" i="59"/>
  <c r="H10" i="59"/>
  <c r="CF10" i="59" s="1"/>
  <c r="G10" i="59"/>
  <c r="F10" i="59"/>
  <c r="CD10" i="59" s="1"/>
  <c r="E10" i="59"/>
  <c r="CC10" i="59" s="1"/>
  <c r="D10" i="59"/>
  <c r="CB10" i="59" s="1"/>
  <c r="C10" i="59"/>
  <c r="CA10" i="59" s="1"/>
  <c r="B10" i="59"/>
  <c r="BZ10" i="59" s="1"/>
  <c r="CF9" i="59"/>
  <c r="CE9" i="59"/>
  <c r="CD9" i="59"/>
  <c r="CC9" i="59"/>
  <c r="CB9" i="59"/>
  <c r="CA9" i="59"/>
  <c r="BZ9" i="59"/>
  <c r="CF8" i="59"/>
  <c r="CE8" i="59"/>
  <c r="CD8" i="59"/>
  <c r="CC8" i="59"/>
  <c r="CB8" i="59"/>
  <c r="CA8" i="59"/>
  <c r="BZ8" i="59"/>
  <c r="BY8" i="59"/>
  <c r="CF7" i="59"/>
  <c r="CE7" i="59"/>
  <c r="CD7" i="59"/>
  <c r="CC7" i="59"/>
  <c r="CB7" i="59"/>
  <c r="CA7" i="59"/>
  <c r="BZ7" i="59"/>
  <c r="BY7" i="59"/>
  <c r="CF6" i="59"/>
  <c r="CE6" i="59"/>
  <c r="CD6" i="59"/>
  <c r="CC6" i="59"/>
  <c r="CB6" i="59"/>
  <c r="CA6" i="59"/>
  <c r="BZ6" i="59"/>
  <c r="BY6" i="59"/>
  <c r="CF5" i="59"/>
  <c r="CE5" i="59"/>
  <c r="CD5" i="59"/>
  <c r="CC5" i="59"/>
  <c r="CB5" i="59"/>
  <c r="CA5" i="59"/>
  <c r="BZ5" i="59"/>
  <c r="BY5" i="59"/>
  <c r="CF4" i="59"/>
  <c r="CE4" i="59"/>
  <c r="CD4" i="59"/>
  <c r="CC4" i="59"/>
  <c r="CB4" i="59"/>
  <c r="CA4" i="59"/>
  <c r="BZ4" i="59"/>
  <c r="BY4" i="59"/>
  <c r="CF3" i="59"/>
  <c r="CE3" i="59"/>
  <c r="CD3" i="59"/>
  <c r="CC3" i="59"/>
  <c r="CB3" i="59"/>
  <c r="CA3" i="59"/>
  <c r="BZ3" i="59"/>
  <c r="BY3" i="59"/>
  <c r="C55" i="61" l="1"/>
  <c r="CE10" i="60"/>
  <c r="CE11" i="60"/>
  <c r="CE10" i="59"/>
  <c r="CE11" i="59"/>
  <c r="AN18" i="58"/>
  <c r="AM18" i="58"/>
  <c r="AL18" i="58"/>
  <c r="AK18" i="58"/>
  <c r="AJ18" i="58"/>
  <c r="AI18" i="58"/>
  <c r="AH18" i="58"/>
  <c r="AG18" i="58"/>
  <c r="AF18" i="58"/>
  <c r="AE18" i="58"/>
  <c r="AD18" i="58"/>
  <c r="AC18" i="58"/>
  <c r="AB18" i="58"/>
  <c r="AA18" i="58"/>
  <c r="AQ18" i="58" s="1"/>
  <c r="Z18" i="58"/>
  <c r="Y18" i="58"/>
  <c r="X18" i="58"/>
  <c r="W18" i="58"/>
  <c r="V18" i="58"/>
  <c r="U18" i="58"/>
  <c r="T18" i="58"/>
  <c r="S18" i="58"/>
  <c r="R18" i="58"/>
  <c r="Q18" i="58"/>
  <c r="P18" i="58"/>
  <c r="O18" i="58"/>
  <c r="N18" i="58"/>
  <c r="M18" i="58"/>
  <c r="L18" i="58"/>
  <c r="K18" i="58"/>
  <c r="J18" i="58"/>
  <c r="I18" i="58"/>
  <c r="H18" i="58"/>
  <c r="G18" i="58"/>
  <c r="F18" i="58"/>
  <c r="C18" i="58"/>
  <c r="AR18" i="58" s="1"/>
  <c r="B18" i="58"/>
  <c r="AN17" i="58"/>
  <c r="AM17" i="58"/>
  <c r="AR17" i="58" s="1"/>
  <c r="AL17" i="58"/>
  <c r="AK17" i="58"/>
  <c r="AJ17" i="58"/>
  <c r="AI17" i="58"/>
  <c r="AH17" i="58"/>
  <c r="AG17" i="58"/>
  <c r="AF17" i="58"/>
  <c r="AE17" i="58"/>
  <c r="AD17" i="58"/>
  <c r="AC17" i="58"/>
  <c r="AB17" i="58"/>
  <c r="AA17" i="58"/>
  <c r="Z17" i="58"/>
  <c r="Y17" i="58"/>
  <c r="X17" i="58"/>
  <c r="W17" i="58"/>
  <c r="V17" i="58"/>
  <c r="U17" i="58"/>
  <c r="T17" i="58"/>
  <c r="S17" i="58"/>
  <c r="R17" i="58"/>
  <c r="Q17" i="58"/>
  <c r="P17" i="58"/>
  <c r="O17" i="58"/>
  <c r="N17" i="58"/>
  <c r="M17" i="58"/>
  <c r="L17" i="58"/>
  <c r="K17" i="58"/>
  <c r="J17" i="58"/>
  <c r="I17" i="58"/>
  <c r="H17" i="58"/>
  <c r="G17" i="58"/>
  <c r="F17" i="58"/>
  <c r="C17" i="58"/>
  <c r="B17" i="58"/>
  <c r="AR16" i="58"/>
  <c r="AQ16" i="58"/>
  <c r="AR15" i="58"/>
  <c r="AQ15" i="58"/>
  <c r="AR14" i="58"/>
  <c r="AQ14" i="58"/>
  <c r="AR13" i="58"/>
  <c r="AQ13" i="58"/>
  <c r="AR12" i="58"/>
  <c r="AQ12" i="58"/>
  <c r="AR11" i="58"/>
  <c r="AQ11" i="58"/>
  <c r="AR10" i="58"/>
  <c r="AQ10" i="58"/>
  <c r="AR9" i="58"/>
  <c r="AQ9" i="58"/>
  <c r="AR8" i="58"/>
  <c r="AQ8" i="58"/>
  <c r="AR7" i="58"/>
  <c r="AQ7" i="58"/>
  <c r="AR6" i="58"/>
  <c r="AQ6" i="58"/>
  <c r="AR5" i="58"/>
  <c r="AQ5" i="58"/>
  <c r="AR4" i="58"/>
  <c r="AQ4" i="58"/>
  <c r="AR3" i="58"/>
  <c r="AQ3" i="58"/>
  <c r="AQ17" i="58" l="1"/>
  <c r="G17" i="57" l="1"/>
  <c r="H17" i="57"/>
  <c r="I17" i="57"/>
  <c r="J17" i="57"/>
  <c r="K17" i="57"/>
  <c r="L17" i="57"/>
  <c r="M17" i="57"/>
  <c r="N17" i="57"/>
  <c r="O17" i="57"/>
  <c r="P17" i="57"/>
  <c r="Q17" i="57"/>
  <c r="R17" i="57"/>
  <c r="S17" i="57"/>
  <c r="T17" i="57"/>
  <c r="U17" i="57"/>
  <c r="V17" i="57"/>
  <c r="W17" i="57"/>
  <c r="X17" i="57"/>
  <c r="Y17" i="57"/>
  <c r="Z17" i="57"/>
  <c r="AA17" i="57"/>
  <c r="AB17" i="57"/>
  <c r="AC17" i="57"/>
  <c r="AD17" i="57"/>
  <c r="AE17" i="57"/>
  <c r="AF17" i="57"/>
  <c r="AG17" i="57"/>
  <c r="AH17" i="57"/>
  <c r="AI17" i="57"/>
  <c r="AJ17" i="57"/>
  <c r="AK17" i="57"/>
  <c r="AL17" i="57"/>
  <c r="AM17" i="57"/>
  <c r="AN17" i="57"/>
  <c r="G18" i="57"/>
  <c r="H18" i="57"/>
  <c r="I18" i="57"/>
  <c r="J18" i="57"/>
  <c r="K18" i="57"/>
  <c r="L18" i="57"/>
  <c r="M18" i="57"/>
  <c r="N18" i="57"/>
  <c r="O18" i="57"/>
  <c r="P18" i="57"/>
  <c r="Q18" i="57"/>
  <c r="R18" i="57"/>
  <c r="S18" i="57"/>
  <c r="T18" i="57"/>
  <c r="U18" i="57"/>
  <c r="V18" i="57"/>
  <c r="W18" i="57"/>
  <c r="X18" i="57"/>
  <c r="Y18" i="57"/>
  <c r="Z18" i="57"/>
  <c r="AA18" i="57"/>
  <c r="AB18" i="57"/>
  <c r="AC18" i="57"/>
  <c r="AD18" i="57"/>
  <c r="AE18" i="57"/>
  <c r="AF18" i="57"/>
  <c r="AG18" i="57"/>
  <c r="AH18" i="57"/>
  <c r="AI18" i="57"/>
  <c r="AJ18" i="57"/>
  <c r="AK18" i="57"/>
  <c r="AL18" i="57"/>
  <c r="AM18" i="57"/>
  <c r="AN18" i="57"/>
  <c r="F18" i="57"/>
  <c r="C18" i="57"/>
  <c r="B18" i="57"/>
  <c r="F17" i="57"/>
  <c r="C17" i="57"/>
  <c r="B17" i="57"/>
  <c r="AR16" i="57"/>
  <c r="AQ16" i="57"/>
  <c r="AR15" i="57"/>
  <c r="AQ15" i="57"/>
  <c r="AR14" i="57"/>
  <c r="AQ14" i="57"/>
  <c r="AR13" i="57"/>
  <c r="AQ13" i="57"/>
  <c r="AR12" i="57"/>
  <c r="AQ12" i="57"/>
  <c r="AR11" i="57"/>
  <c r="AQ11" i="57"/>
  <c r="AR10" i="57"/>
  <c r="AQ10" i="57"/>
  <c r="AR9" i="57"/>
  <c r="AQ9" i="57"/>
  <c r="AR8" i="57"/>
  <c r="AQ8" i="57"/>
  <c r="AR7" i="57"/>
  <c r="AQ7" i="57"/>
  <c r="AR6" i="57"/>
  <c r="AQ6" i="57"/>
  <c r="AR5" i="57"/>
  <c r="AQ5" i="57"/>
  <c r="AR4" i="57"/>
  <c r="AQ4" i="57"/>
  <c r="AR3" i="57"/>
  <c r="AQ3" i="57"/>
  <c r="AQ17" i="57" l="1"/>
  <c r="AR17" i="57"/>
  <c r="AR18" i="57"/>
  <c r="AQ18" i="57"/>
  <c r="D45" i="20"/>
  <c r="G45" i="20"/>
  <c r="D44" i="47" l="1"/>
  <c r="G44" i="47"/>
  <c r="C62" i="14" l="1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B62" i="14"/>
  <c r="BC62" i="14"/>
  <c r="BD62" i="14"/>
  <c r="BE62" i="14"/>
  <c r="BF62" i="14"/>
  <c r="BG62" i="14"/>
  <c r="BH62" i="14"/>
  <c r="BI62" i="14"/>
  <c r="BJ62" i="14"/>
  <c r="BK62" i="14"/>
  <c r="BL62" i="14"/>
  <c r="BM62" i="14"/>
  <c r="BN62" i="14"/>
  <c r="BO62" i="14"/>
  <c r="BP62" i="14"/>
  <c r="BQ62" i="14"/>
  <c r="BR62" i="14"/>
  <c r="BS62" i="14"/>
  <c r="BT62" i="14"/>
  <c r="BU62" i="14"/>
  <c r="BV62" i="14"/>
  <c r="BW62" i="14"/>
  <c r="BX62" i="14"/>
  <c r="BY62" i="14"/>
  <c r="BZ62" i="14"/>
  <c r="CA62" i="14"/>
  <c r="CB62" i="14"/>
  <c r="CC62" i="14"/>
  <c r="CD62" i="14"/>
  <c r="CE62" i="14"/>
  <c r="CF62" i="14"/>
  <c r="CG62" i="14"/>
  <c r="CH62" i="14"/>
  <c r="CI62" i="14"/>
  <c r="CJ62" i="14"/>
  <c r="CK62" i="14"/>
  <c r="CL62" i="14"/>
  <c r="CM62" i="14"/>
  <c r="CN62" i="14"/>
  <c r="CO62" i="14"/>
  <c r="CP62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B63" i="14"/>
  <c r="BC63" i="14"/>
  <c r="BD63" i="14"/>
  <c r="BE63" i="14"/>
  <c r="BF63" i="14"/>
  <c r="BG63" i="14"/>
  <c r="BH63" i="14"/>
  <c r="BI63" i="14"/>
  <c r="BJ63" i="14"/>
  <c r="BK63" i="14"/>
  <c r="BL63" i="14"/>
  <c r="BM63" i="14"/>
  <c r="BN63" i="14"/>
  <c r="BO63" i="14"/>
  <c r="BP63" i="14"/>
  <c r="BQ63" i="14"/>
  <c r="BR63" i="14"/>
  <c r="BS63" i="14"/>
  <c r="BT63" i="14"/>
  <c r="BU63" i="14"/>
  <c r="BV63" i="14"/>
  <c r="BW63" i="14"/>
  <c r="BX63" i="14"/>
  <c r="BY63" i="14"/>
  <c r="BZ63" i="14"/>
  <c r="CA63" i="14"/>
  <c r="CB63" i="14"/>
  <c r="CC63" i="14"/>
  <c r="CD63" i="14"/>
  <c r="CE63" i="14"/>
  <c r="CF63" i="14"/>
  <c r="CG63" i="14"/>
  <c r="CH63" i="14"/>
  <c r="CI63" i="14"/>
  <c r="CJ63" i="14"/>
  <c r="CK63" i="14"/>
  <c r="CL63" i="14"/>
  <c r="CM63" i="14"/>
  <c r="CN63" i="14"/>
  <c r="CO63" i="14"/>
  <c r="CP63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B64" i="14"/>
  <c r="BC64" i="14"/>
  <c r="BD64" i="14"/>
  <c r="BE64" i="14"/>
  <c r="BF64" i="14"/>
  <c r="BG64" i="14"/>
  <c r="BH64" i="14"/>
  <c r="BI64" i="14"/>
  <c r="BJ64" i="14"/>
  <c r="BK64" i="14"/>
  <c r="BL64" i="14"/>
  <c r="BM64" i="14"/>
  <c r="BN64" i="14"/>
  <c r="BO64" i="14"/>
  <c r="BP64" i="14"/>
  <c r="BQ64" i="14"/>
  <c r="BR64" i="14"/>
  <c r="BS64" i="14"/>
  <c r="BT64" i="14"/>
  <c r="BU64" i="14"/>
  <c r="BV64" i="14"/>
  <c r="BW64" i="14"/>
  <c r="BX64" i="14"/>
  <c r="BY64" i="14"/>
  <c r="BZ64" i="14"/>
  <c r="CA64" i="14"/>
  <c r="CB64" i="14"/>
  <c r="CC64" i="14"/>
  <c r="CD64" i="14"/>
  <c r="CE64" i="14"/>
  <c r="CF64" i="14"/>
  <c r="CG64" i="14"/>
  <c r="CH64" i="14"/>
  <c r="CI64" i="14"/>
  <c r="CJ64" i="14"/>
  <c r="CK64" i="14"/>
  <c r="CL64" i="14"/>
  <c r="CM64" i="14"/>
  <c r="CN64" i="14"/>
  <c r="CO64" i="14"/>
  <c r="CP64" i="14"/>
  <c r="B64" i="14"/>
  <c r="CY57" i="14"/>
  <c r="CX57" i="14"/>
  <c r="CW57" i="14"/>
  <c r="CV57" i="14"/>
  <c r="C66" i="34"/>
  <c r="D66" i="34"/>
  <c r="E66" i="34"/>
  <c r="F66" i="34"/>
  <c r="G66" i="34"/>
  <c r="H66" i="34"/>
  <c r="B66" i="34"/>
  <c r="U61" i="25" l="1"/>
  <c r="V61" i="25"/>
  <c r="W61" i="25"/>
  <c r="X61" i="25"/>
  <c r="Y61" i="25"/>
  <c r="Z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AU61" i="25"/>
  <c r="AV61" i="25"/>
  <c r="AW61" i="25"/>
  <c r="AX61" i="25"/>
  <c r="AY61" i="25"/>
  <c r="AZ61" i="25"/>
  <c r="BA61" i="25"/>
  <c r="BB61" i="25"/>
  <c r="BC61" i="25"/>
  <c r="BD61" i="25"/>
  <c r="BE61" i="25"/>
  <c r="BF61" i="25"/>
  <c r="BG61" i="25"/>
  <c r="BH61" i="25"/>
  <c r="BI61" i="25"/>
  <c r="BJ61" i="25"/>
  <c r="BK61" i="25"/>
  <c r="BL61" i="25"/>
  <c r="BM61" i="25"/>
  <c r="BN61" i="25"/>
  <c r="BO61" i="25"/>
  <c r="BP61" i="25"/>
  <c r="BQ61" i="25"/>
  <c r="BR61" i="25"/>
  <c r="BS61" i="25"/>
  <c r="BT61" i="25"/>
  <c r="BU61" i="25"/>
  <c r="BV61" i="25"/>
  <c r="BW61" i="25"/>
  <c r="BX61" i="25"/>
  <c r="BY61" i="25"/>
  <c r="BZ61" i="25"/>
  <c r="CA61" i="25"/>
  <c r="CB61" i="25"/>
  <c r="CC61" i="25"/>
  <c r="CD61" i="25"/>
  <c r="CE61" i="25"/>
  <c r="CF61" i="25"/>
  <c r="CG61" i="25"/>
  <c r="CH61" i="25"/>
  <c r="U62" i="25"/>
  <c r="V62" i="25"/>
  <c r="W62" i="25"/>
  <c r="X62" i="25"/>
  <c r="Y62" i="25"/>
  <c r="Z62" i="25"/>
  <c r="AA62" i="25"/>
  <c r="AB62" i="25"/>
  <c r="AC62" i="25"/>
  <c r="AD62" i="25"/>
  <c r="AE62" i="25"/>
  <c r="AF62" i="25"/>
  <c r="AG62" i="25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AV62" i="25"/>
  <c r="AW62" i="25"/>
  <c r="AX62" i="25"/>
  <c r="AY62" i="25"/>
  <c r="AZ62" i="25"/>
  <c r="BA62" i="25"/>
  <c r="BB62" i="25"/>
  <c r="BC62" i="25"/>
  <c r="BD62" i="25"/>
  <c r="BE62" i="25"/>
  <c r="BF62" i="25"/>
  <c r="BG62" i="25"/>
  <c r="BH62" i="25"/>
  <c r="BI62" i="25"/>
  <c r="BJ62" i="25"/>
  <c r="BK62" i="25"/>
  <c r="BL62" i="25"/>
  <c r="BM62" i="25"/>
  <c r="BN62" i="25"/>
  <c r="BO62" i="25"/>
  <c r="BP62" i="25"/>
  <c r="BQ62" i="25"/>
  <c r="BR62" i="25"/>
  <c r="BS62" i="25"/>
  <c r="BT62" i="25"/>
  <c r="BU62" i="25"/>
  <c r="BV62" i="25"/>
  <c r="BW62" i="25"/>
  <c r="BX62" i="25"/>
  <c r="BY62" i="25"/>
  <c r="BZ62" i="25"/>
  <c r="CA62" i="25"/>
  <c r="CB62" i="25"/>
  <c r="CC62" i="25"/>
  <c r="CD62" i="25"/>
  <c r="CE62" i="25"/>
  <c r="CF62" i="25"/>
  <c r="CG62" i="25"/>
  <c r="CH62" i="25"/>
  <c r="T62" i="25"/>
  <c r="T61" i="25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BB61" i="12"/>
  <c r="BC61" i="12"/>
  <c r="BD61" i="12"/>
  <c r="BE61" i="12"/>
  <c r="BF61" i="12"/>
  <c r="BG61" i="12"/>
  <c r="BH61" i="12"/>
  <c r="BI61" i="12"/>
  <c r="BJ61" i="12"/>
  <c r="BK61" i="12"/>
  <c r="BL61" i="12"/>
  <c r="BM61" i="12"/>
  <c r="BN61" i="12"/>
  <c r="BO61" i="12"/>
  <c r="BP61" i="12"/>
  <c r="BQ61" i="12"/>
  <c r="BR61" i="12"/>
  <c r="BS61" i="12"/>
  <c r="BT61" i="12"/>
  <c r="BU61" i="12"/>
  <c r="BV61" i="12"/>
  <c r="BW61" i="12"/>
  <c r="BX61" i="12"/>
  <c r="BY61" i="12"/>
  <c r="BZ61" i="12"/>
  <c r="CA61" i="12"/>
  <c r="CB61" i="12"/>
  <c r="CC61" i="12"/>
  <c r="CD61" i="12"/>
  <c r="CE61" i="12"/>
  <c r="CF61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BB62" i="12"/>
  <c r="BC62" i="12"/>
  <c r="BD62" i="12"/>
  <c r="BE62" i="12"/>
  <c r="BF62" i="12"/>
  <c r="BG62" i="12"/>
  <c r="BH62" i="12"/>
  <c r="BI62" i="12"/>
  <c r="BJ62" i="12"/>
  <c r="BK62" i="12"/>
  <c r="BL62" i="12"/>
  <c r="BM62" i="12"/>
  <c r="BN62" i="12"/>
  <c r="BO62" i="12"/>
  <c r="BP62" i="12"/>
  <c r="BQ62" i="12"/>
  <c r="BR62" i="12"/>
  <c r="BS62" i="12"/>
  <c r="BT62" i="12"/>
  <c r="BU62" i="12"/>
  <c r="BV62" i="12"/>
  <c r="BW62" i="12"/>
  <c r="BX62" i="12"/>
  <c r="BY62" i="12"/>
  <c r="BZ62" i="12"/>
  <c r="CA62" i="12"/>
  <c r="CB62" i="12"/>
  <c r="CC62" i="12"/>
  <c r="CD62" i="12"/>
  <c r="CE62" i="12"/>
  <c r="CF62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BB63" i="12"/>
  <c r="BC63" i="12"/>
  <c r="BD63" i="12"/>
  <c r="BE63" i="12"/>
  <c r="BF63" i="12"/>
  <c r="BG63" i="12"/>
  <c r="BH63" i="12"/>
  <c r="BI63" i="12"/>
  <c r="BJ63" i="12"/>
  <c r="BK63" i="12"/>
  <c r="BL63" i="12"/>
  <c r="BM63" i="12"/>
  <c r="BN63" i="12"/>
  <c r="BO63" i="12"/>
  <c r="BP63" i="12"/>
  <c r="BQ63" i="12"/>
  <c r="BR63" i="12"/>
  <c r="BS63" i="12"/>
  <c r="BT63" i="12"/>
  <c r="BU63" i="12"/>
  <c r="BV63" i="12"/>
  <c r="BW63" i="12"/>
  <c r="BX63" i="12"/>
  <c r="BY63" i="12"/>
  <c r="BZ63" i="12"/>
  <c r="CA63" i="12"/>
  <c r="CB63" i="12"/>
  <c r="CC63" i="12"/>
  <c r="CD63" i="12"/>
  <c r="CE63" i="12"/>
  <c r="CF63" i="12"/>
  <c r="T63" i="12"/>
  <c r="T62" i="12"/>
  <c r="T61" i="12"/>
  <c r="J5" i="47" l="1"/>
  <c r="J5" i="20"/>
  <c r="G63" i="56"/>
  <c r="F63" i="56"/>
  <c r="B63" i="56"/>
  <c r="G62" i="56"/>
  <c r="F62" i="56"/>
  <c r="B62" i="56"/>
  <c r="G61" i="56"/>
  <c r="F61" i="56"/>
  <c r="B61" i="56"/>
  <c r="K60" i="56"/>
  <c r="K58" i="56"/>
  <c r="K57" i="56"/>
  <c r="K56" i="56"/>
  <c r="K55" i="56"/>
  <c r="K54" i="56"/>
  <c r="K53" i="56"/>
  <c r="K52" i="56"/>
  <c r="K51" i="56"/>
  <c r="K50" i="56"/>
  <c r="K49" i="56"/>
  <c r="K48" i="56"/>
  <c r="K47" i="56"/>
  <c r="K46" i="56"/>
  <c r="K45" i="56"/>
  <c r="K44" i="56"/>
  <c r="K43" i="56"/>
  <c r="K42" i="56"/>
  <c r="K41" i="56"/>
  <c r="K40" i="56"/>
  <c r="K39" i="56"/>
  <c r="K38" i="56"/>
  <c r="K37" i="56"/>
  <c r="K36" i="56"/>
  <c r="K35" i="56"/>
  <c r="K34" i="56"/>
  <c r="K33" i="56"/>
  <c r="K32" i="56"/>
  <c r="K31" i="56"/>
  <c r="K30" i="56"/>
  <c r="K29" i="56"/>
  <c r="K28" i="56"/>
  <c r="K27" i="56"/>
  <c r="K26" i="56"/>
  <c r="K25" i="56"/>
  <c r="K24" i="56"/>
  <c r="K23" i="56"/>
  <c r="K22" i="56"/>
  <c r="K21" i="56"/>
  <c r="K20" i="56"/>
  <c r="K19" i="56"/>
  <c r="K18" i="56"/>
  <c r="K17" i="56"/>
  <c r="K16" i="56"/>
  <c r="K15" i="56"/>
  <c r="K14" i="56"/>
  <c r="K13" i="56"/>
  <c r="K12" i="56"/>
  <c r="K11" i="56"/>
  <c r="K10" i="56"/>
  <c r="K9" i="56"/>
  <c r="K8" i="56"/>
  <c r="K7" i="56"/>
  <c r="K6" i="56"/>
  <c r="K5" i="56"/>
  <c r="K4" i="56"/>
  <c r="K3" i="56"/>
  <c r="U62" i="11" l="1"/>
  <c r="V62" i="11"/>
  <c r="W62" i="11"/>
  <c r="X62" i="11"/>
  <c r="Y62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BB62" i="11"/>
  <c r="BC62" i="11"/>
  <c r="BD62" i="11"/>
  <c r="BE62" i="11"/>
  <c r="BF62" i="11"/>
  <c r="BG62" i="11"/>
  <c r="BH62" i="11"/>
  <c r="BI62" i="11"/>
  <c r="BJ62" i="11"/>
  <c r="BK62" i="11"/>
  <c r="BL62" i="11"/>
  <c r="BM62" i="11"/>
  <c r="BN62" i="11"/>
  <c r="BO62" i="11"/>
  <c r="BP62" i="11"/>
  <c r="BQ62" i="11"/>
  <c r="BR62" i="11"/>
  <c r="BS62" i="11"/>
  <c r="BT62" i="11"/>
  <c r="BU62" i="11"/>
  <c r="BV62" i="11"/>
  <c r="BW62" i="11"/>
  <c r="BX62" i="11"/>
  <c r="BY62" i="11"/>
  <c r="BZ62" i="11"/>
  <c r="CA62" i="11"/>
  <c r="CB62" i="11"/>
  <c r="CC62" i="11"/>
  <c r="CD62" i="11"/>
  <c r="CE62" i="11"/>
  <c r="CF62" i="11"/>
  <c r="CG62" i="11"/>
  <c r="CH62" i="11"/>
  <c r="U63" i="11"/>
  <c r="V63" i="11"/>
  <c r="W63" i="11"/>
  <c r="X63" i="11"/>
  <c r="Y63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BB63" i="11"/>
  <c r="BC63" i="11"/>
  <c r="BD63" i="11"/>
  <c r="BE63" i="11"/>
  <c r="BF63" i="11"/>
  <c r="BG63" i="11"/>
  <c r="BH63" i="11"/>
  <c r="BI63" i="11"/>
  <c r="BJ63" i="11"/>
  <c r="BK63" i="11"/>
  <c r="BL63" i="11"/>
  <c r="BM63" i="11"/>
  <c r="BN63" i="11"/>
  <c r="BO63" i="11"/>
  <c r="BP63" i="11"/>
  <c r="BQ63" i="11"/>
  <c r="BR63" i="11"/>
  <c r="BS63" i="11"/>
  <c r="BT63" i="11"/>
  <c r="BU63" i="11"/>
  <c r="BV63" i="11"/>
  <c r="BW63" i="11"/>
  <c r="BX63" i="11"/>
  <c r="BY63" i="11"/>
  <c r="BZ63" i="11"/>
  <c r="CA63" i="11"/>
  <c r="CB63" i="11"/>
  <c r="CC63" i="11"/>
  <c r="CD63" i="11"/>
  <c r="CE63" i="11"/>
  <c r="CF63" i="11"/>
  <c r="CG63" i="11"/>
  <c r="CH63" i="11"/>
  <c r="T63" i="11"/>
  <c r="T62" i="11"/>
  <c r="CJ3" i="11"/>
  <c r="CK3" i="11"/>
  <c r="CL3" i="11"/>
  <c r="CM3" i="11"/>
  <c r="CN3" i="11"/>
  <c r="CJ4" i="11"/>
  <c r="CK4" i="11"/>
  <c r="CL4" i="11"/>
  <c r="CM4" i="11"/>
  <c r="CN4" i="11"/>
  <c r="CJ5" i="11"/>
  <c r="CK5" i="11"/>
  <c r="CL5" i="11"/>
  <c r="CM5" i="11"/>
  <c r="CN5" i="11"/>
  <c r="CJ6" i="11"/>
  <c r="CK6" i="11"/>
  <c r="CL6" i="11"/>
  <c r="CM6" i="11"/>
  <c r="CN6" i="11"/>
  <c r="CJ7" i="11"/>
  <c r="CK7" i="11"/>
  <c r="CL7" i="11"/>
  <c r="CM7" i="11"/>
  <c r="CN7" i="11"/>
  <c r="CJ8" i="11"/>
  <c r="CK8" i="11"/>
  <c r="CL8" i="11"/>
  <c r="CM8" i="11"/>
  <c r="CN8" i="11"/>
  <c r="CJ9" i="11"/>
  <c r="CK9" i="11"/>
  <c r="CL9" i="11"/>
  <c r="CM9" i="11"/>
  <c r="CN9" i="11"/>
  <c r="CJ10" i="11"/>
  <c r="CK10" i="11"/>
  <c r="CL10" i="11"/>
  <c r="CM10" i="11"/>
  <c r="CN10" i="11"/>
  <c r="CJ11" i="11"/>
  <c r="CK11" i="11"/>
  <c r="CL11" i="11"/>
  <c r="CM11" i="11"/>
  <c r="CN11" i="11"/>
  <c r="CJ12" i="11"/>
  <c r="CK12" i="11"/>
  <c r="CL12" i="11"/>
  <c r="CM12" i="11"/>
  <c r="CN12" i="11"/>
  <c r="CJ13" i="11"/>
  <c r="CK13" i="11"/>
  <c r="CL13" i="11"/>
  <c r="CM13" i="11"/>
  <c r="CN13" i="11"/>
  <c r="CJ14" i="11"/>
  <c r="CK14" i="11"/>
  <c r="CL14" i="11"/>
  <c r="CM14" i="11"/>
  <c r="CN14" i="11"/>
  <c r="CJ15" i="11"/>
  <c r="CK15" i="11"/>
  <c r="CL15" i="11"/>
  <c r="CM15" i="11"/>
  <c r="CN15" i="11"/>
  <c r="CJ16" i="11"/>
  <c r="CK16" i="11"/>
  <c r="CL16" i="11"/>
  <c r="CM16" i="11"/>
  <c r="CN16" i="11"/>
  <c r="CJ17" i="11"/>
  <c r="CK17" i="11"/>
  <c r="CL17" i="11"/>
  <c r="CM17" i="11"/>
  <c r="CN17" i="11"/>
  <c r="CJ18" i="11"/>
  <c r="CK18" i="11"/>
  <c r="CL18" i="11"/>
  <c r="CM18" i="11"/>
  <c r="CN18" i="11"/>
  <c r="CJ19" i="11"/>
  <c r="CK19" i="11"/>
  <c r="CL19" i="11"/>
  <c r="CM19" i="11"/>
  <c r="CN19" i="11"/>
  <c r="CJ20" i="11"/>
  <c r="CK20" i="11"/>
  <c r="CL20" i="11"/>
  <c r="CM20" i="11"/>
  <c r="CN20" i="11"/>
  <c r="CJ21" i="11"/>
  <c r="CK21" i="11"/>
  <c r="CL21" i="11"/>
  <c r="CM21" i="11"/>
  <c r="CN21" i="11"/>
  <c r="CJ22" i="11"/>
  <c r="CK22" i="11"/>
  <c r="CL22" i="11"/>
  <c r="CM22" i="11"/>
  <c r="CN22" i="11"/>
  <c r="CJ23" i="11"/>
  <c r="CK23" i="11"/>
  <c r="CL23" i="11"/>
  <c r="CM23" i="11"/>
  <c r="CN23" i="11"/>
  <c r="CJ24" i="11"/>
  <c r="CK24" i="11"/>
  <c r="CL24" i="11"/>
  <c r="CM24" i="11"/>
  <c r="CN24" i="11"/>
  <c r="CJ25" i="11"/>
  <c r="CK25" i="11"/>
  <c r="CL25" i="11"/>
  <c r="CM25" i="11"/>
  <c r="CN25" i="11"/>
  <c r="CJ26" i="11"/>
  <c r="CK26" i="11"/>
  <c r="CL26" i="11"/>
  <c r="CM26" i="11"/>
  <c r="CN26" i="11"/>
  <c r="CJ27" i="11"/>
  <c r="CK27" i="11"/>
  <c r="CL27" i="11"/>
  <c r="CM27" i="11"/>
  <c r="CN27" i="11"/>
  <c r="CJ28" i="11"/>
  <c r="CK28" i="11"/>
  <c r="CL28" i="11"/>
  <c r="CM28" i="11"/>
  <c r="CN28" i="11"/>
  <c r="CJ29" i="11"/>
  <c r="CK29" i="11"/>
  <c r="CL29" i="11"/>
  <c r="CM29" i="11"/>
  <c r="CN29" i="11"/>
  <c r="CJ30" i="11"/>
  <c r="CK30" i="11"/>
  <c r="CL30" i="11"/>
  <c r="CM30" i="11"/>
  <c r="CN30" i="11"/>
  <c r="CJ31" i="11"/>
  <c r="CK31" i="11"/>
  <c r="CL31" i="11"/>
  <c r="CM31" i="11"/>
  <c r="CN31" i="11"/>
  <c r="CJ32" i="11"/>
  <c r="CK32" i="11"/>
  <c r="CL32" i="11"/>
  <c r="CM32" i="11"/>
  <c r="CN32" i="11"/>
  <c r="CJ33" i="11"/>
  <c r="CK33" i="11"/>
  <c r="CL33" i="11"/>
  <c r="CM33" i="11"/>
  <c r="CN33" i="11"/>
  <c r="CJ34" i="11"/>
  <c r="CK34" i="11"/>
  <c r="CL34" i="11"/>
  <c r="CM34" i="11"/>
  <c r="CN34" i="11"/>
  <c r="CJ35" i="11"/>
  <c r="CK35" i="11"/>
  <c r="CL35" i="11"/>
  <c r="CM35" i="11"/>
  <c r="CN35" i="11"/>
  <c r="CJ36" i="11"/>
  <c r="CK36" i="11"/>
  <c r="CL36" i="11"/>
  <c r="CM36" i="11"/>
  <c r="CN36" i="11"/>
  <c r="CJ37" i="11"/>
  <c r="CK37" i="11"/>
  <c r="CL37" i="11"/>
  <c r="CM37" i="11"/>
  <c r="CN37" i="11"/>
  <c r="CJ38" i="11"/>
  <c r="CK38" i="11"/>
  <c r="CL38" i="11"/>
  <c r="CM38" i="11"/>
  <c r="CN38" i="11"/>
  <c r="CJ39" i="11"/>
  <c r="CK39" i="11"/>
  <c r="CL39" i="11"/>
  <c r="CM39" i="11"/>
  <c r="CN39" i="11"/>
  <c r="CJ40" i="11"/>
  <c r="CK40" i="11"/>
  <c r="CL40" i="11"/>
  <c r="CM40" i="11"/>
  <c r="CN40" i="11"/>
  <c r="CJ41" i="11"/>
  <c r="CK41" i="11"/>
  <c r="CL41" i="11"/>
  <c r="CM41" i="11"/>
  <c r="CN41" i="11"/>
  <c r="CJ42" i="11"/>
  <c r="CK42" i="11"/>
  <c r="CL42" i="11"/>
  <c r="CM42" i="11"/>
  <c r="CN42" i="11"/>
  <c r="CJ43" i="11"/>
  <c r="CK43" i="11"/>
  <c r="CL43" i="11"/>
  <c r="CM43" i="11"/>
  <c r="CN43" i="11"/>
  <c r="CJ44" i="11"/>
  <c r="CK44" i="11"/>
  <c r="CL44" i="11"/>
  <c r="CM44" i="11"/>
  <c r="CN44" i="11"/>
  <c r="CJ45" i="11"/>
  <c r="CK45" i="11"/>
  <c r="CL45" i="11"/>
  <c r="CM45" i="11"/>
  <c r="CN45" i="11"/>
  <c r="CJ46" i="11"/>
  <c r="CK46" i="11"/>
  <c r="CL46" i="11"/>
  <c r="CM46" i="11"/>
  <c r="CN46" i="11"/>
  <c r="CJ47" i="11"/>
  <c r="CK47" i="11"/>
  <c r="CL47" i="11"/>
  <c r="CM47" i="11"/>
  <c r="CN47" i="11"/>
  <c r="CJ48" i="11"/>
  <c r="CK48" i="11"/>
  <c r="CL48" i="11"/>
  <c r="CM48" i="11"/>
  <c r="CN48" i="11"/>
  <c r="CJ49" i="11"/>
  <c r="CK49" i="11"/>
  <c r="CL49" i="11"/>
  <c r="CM49" i="11"/>
  <c r="CN49" i="11"/>
  <c r="CJ50" i="11"/>
  <c r="CK50" i="11"/>
  <c r="CL50" i="11"/>
  <c r="CM50" i="11"/>
  <c r="CN50" i="11"/>
  <c r="CJ51" i="11"/>
  <c r="CK51" i="11"/>
  <c r="CL51" i="11"/>
  <c r="CM51" i="11"/>
  <c r="CN51" i="11"/>
  <c r="CJ52" i="11"/>
  <c r="CK52" i="11"/>
  <c r="CL52" i="11"/>
  <c r="CM52" i="11"/>
  <c r="CN52" i="11"/>
  <c r="CJ53" i="11"/>
  <c r="CK53" i="11"/>
  <c r="CL53" i="11"/>
  <c r="CM53" i="11"/>
  <c r="CN53" i="11"/>
  <c r="CJ54" i="11"/>
  <c r="CK54" i="11"/>
  <c r="CL54" i="11"/>
  <c r="CM54" i="11"/>
  <c r="CN54" i="11"/>
  <c r="CJ55" i="11"/>
  <c r="CK55" i="11"/>
  <c r="CL55" i="11"/>
  <c r="CM55" i="11"/>
  <c r="CN55" i="11"/>
  <c r="CJ56" i="11"/>
  <c r="CK56" i="11"/>
  <c r="CL56" i="11"/>
  <c r="CM56" i="11"/>
  <c r="CN56" i="11"/>
  <c r="CJ57" i="11"/>
  <c r="CK57" i="11"/>
  <c r="CL57" i="11"/>
  <c r="CM57" i="11"/>
  <c r="CN57" i="11"/>
  <c r="CJ58" i="11"/>
  <c r="CK58" i="11"/>
  <c r="CL58" i="11"/>
  <c r="CM58" i="11"/>
  <c r="CN58" i="11"/>
  <c r="CJ59" i="11"/>
  <c r="CK59" i="11"/>
  <c r="CL59" i="11"/>
  <c r="CM59" i="11"/>
  <c r="CN59" i="11"/>
  <c r="CJ60" i="11"/>
  <c r="CK60" i="11"/>
  <c r="CL60" i="11"/>
  <c r="CM60" i="11"/>
  <c r="CN60" i="11"/>
  <c r="T61" i="27" l="1"/>
  <c r="U61" i="27"/>
  <c r="U62" i="27" s="1"/>
  <c r="V61" i="27"/>
  <c r="W61" i="27"/>
  <c r="W62" i="27" s="1"/>
  <c r="X61" i="27"/>
  <c r="Y61" i="27"/>
  <c r="Y62" i="27" s="1"/>
  <c r="Z61" i="27"/>
  <c r="AA61" i="27"/>
  <c r="AA62" i="27" s="1"/>
  <c r="AB61" i="27"/>
  <c r="AC61" i="27"/>
  <c r="AC62" i="27" s="1"/>
  <c r="AD61" i="27"/>
  <c r="AE61" i="27"/>
  <c r="AE62" i="27" s="1"/>
  <c r="AF61" i="27"/>
  <c r="AG61" i="27"/>
  <c r="AG62" i="27" s="1"/>
  <c r="AH61" i="27"/>
  <c r="AI61" i="27"/>
  <c r="AI62" i="27" s="1"/>
  <c r="AJ61" i="27"/>
  <c r="AK61" i="27"/>
  <c r="AK62" i="27" s="1"/>
  <c r="AL61" i="27"/>
  <c r="AM61" i="27"/>
  <c r="AM62" i="27" s="1"/>
  <c r="AN61" i="27"/>
  <c r="AO61" i="27"/>
  <c r="AO62" i="27" s="1"/>
  <c r="AP61" i="27"/>
  <c r="AQ61" i="27"/>
  <c r="AQ62" i="27" s="1"/>
  <c r="AR61" i="27"/>
  <c r="AS61" i="27"/>
  <c r="AS62" i="27" s="1"/>
  <c r="AT61" i="27"/>
  <c r="AU61" i="27"/>
  <c r="AU62" i="27" s="1"/>
  <c r="AV61" i="27"/>
  <c r="AW61" i="27"/>
  <c r="AW62" i="27" s="1"/>
  <c r="AX61" i="27"/>
  <c r="AY61" i="27"/>
  <c r="AY62" i="27" s="1"/>
  <c r="AZ61" i="27"/>
  <c r="BA61" i="27"/>
  <c r="BA62" i="27" s="1"/>
  <c r="BB61" i="27"/>
  <c r="BC61" i="27"/>
  <c r="BC62" i="27" s="1"/>
  <c r="BD61" i="27"/>
  <c r="BE61" i="27"/>
  <c r="BE62" i="27" s="1"/>
  <c r="BF61" i="27"/>
  <c r="BG61" i="27"/>
  <c r="BG62" i="27" s="1"/>
  <c r="BH61" i="27"/>
  <c r="BI61" i="27"/>
  <c r="BI62" i="27" s="1"/>
  <c r="BJ61" i="27"/>
  <c r="BK61" i="27"/>
  <c r="BK62" i="27" s="1"/>
  <c r="BL61" i="27"/>
  <c r="BM61" i="27"/>
  <c r="BM62" i="27" s="1"/>
  <c r="BN61" i="27"/>
  <c r="BO61" i="27"/>
  <c r="BO62" i="27" s="1"/>
  <c r="BP61" i="27"/>
  <c r="BQ61" i="27"/>
  <c r="BQ62" i="27" s="1"/>
  <c r="BR61" i="27"/>
  <c r="BS61" i="27"/>
  <c r="BS62" i="27" s="1"/>
  <c r="BT61" i="27"/>
  <c r="BU61" i="27"/>
  <c r="BU62" i="27" s="1"/>
  <c r="BV61" i="27"/>
  <c r="BW61" i="27"/>
  <c r="BW62" i="27" s="1"/>
  <c r="BX61" i="27"/>
  <c r="BY61" i="27"/>
  <c r="BY62" i="27" s="1"/>
  <c r="BZ61" i="27"/>
  <c r="CA61" i="27"/>
  <c r="CA62" i="27" s="1"/>
  <c r="CB61" i="27"/>
  <c r="CC61" i="27"/>
  <c r="CC62" i="27" s="1"/>
  <c r="CD61" i="27"/>
  <c r="CE61" i="27"/>
  <c r="CE62" i="27" s="1"/>
  <c r="CF61" i="27"/>
  <c r="T62" i="27"/>
  <c r="V62" i="27"/>
  <c r="X62" i="27"/>
  <c r="Z62" i="27"/>
  <c r="AB62" i="27"/>
  <c r="AD62" i="27"/>
  <c r="AF62" i="27"/>
  <c r="AH62" i="27"/>
  <c r="AJ62" i="27"/>
  <c r="AL62" i="27"/>
  <c r="AN62" i="27"/>
  <c r="AP62" i="27"/>
  <c r="AR62" i="27"/>
  <c r="AT62" i="27"/>
  <c r="AV62" i="27"/>
  <c r="AX62" i="27"/>
  <c r="AZ62" i="27"/>
  <c r="BB62" i="27"/>
  <c r="BD62" i="27"/>
  <c r="BF62" i="27"/>
  <c r="BH62" i="27"/>
  <c r="BJ62" i="27"/>
  <c r="BL62" i="27"/>
  <c r="BN62" i="27"/>
  <c r="BP62" i="27"/>
  <c r="BR62" i="27"/>
  <c r="BT62" i="27"/>
  <c r="BV62" i="27"/>
  <c r="BX62" i="27"/>
  <c r="BZ62" i="27"/>
  <c r="CB62" i="27"/>
  <c r="CD62" i="27"/>
  <c r="CF62" i="27"/>
  <c r="S61" i="27" l="1"/>
  <c r="S62" i="27" s="1"/>
  <c r="V25" i="47" l="1"/>
  <c r="U25" i="47"/>
  <c r="T25" i="47"/>
  <c r="S25" i="47"/>
  <c r="R25" i="47"/>
  <c r="Q25" i="47"/>
  <c r="P25" i="47"/>
  <c r="O25" i="47"/>
  <c r="N25" i="47"/>
  <c r="M25" i="47"/>
  <c r="L25" i="47"/>
  <c r="K25" i="47"/>
  <c r="J25" i="47"/>
  <c r="I25" i="47"/>
  <c r="H25" i="47"/>
  <c r="F25" i="47"/>
  <c r="E25" i="47"/>
  <c r="C25" i="47"/>
  <c r="B25" i="47"/>
  <c r="V24" i="47"/>
  <c r="U24" i="47"/>
  <c r="T24" i="47"/>
  <c r="S24" i="47"/>
  <c r="R24" i="47"/>
  <c r="Q24" i="47"/>
  <c r="P24" i="47"/>
  <c r="O24" i="47"/>
  <c r="N24" i="47"/>
  <c r="M24" i="47"/>
  <c r="L24" i="47"/>
  <c r="K24" i="47"/>
  <c r="J24" i="47"/>
  <c r="I24" i="47"/>
  <c r="H24" i="47"/>
  <c r="F24" i="47"/>
  <c r="E24" i="47"/>
  <c r="C24" i="47"/>
  <c r="B24" i="47"/>
  <c r="U31" i="20"/>
  <c r="V31" i="20"/>
  <c r="T31" i="20"/>
  <c r="R31" i="20"/>
  <c r="S31" i="20"/>
  <c r="Q31" i="20"/>
  <c r="P31" i="20"/>
  <c r="N31" i="20"/>
  <c r="O31" i="20"/>
  <c r="M31" i="20"/>
  <c r="L31" i="20"/>
  <c r="K31" i="20"/>
  <c r="I31" i="20"/>
  <c r="H31" i="20"/>
  <c r="P61" i="55"/>
  <c r="Q61" i="55"/>
  <c r="R61" i="55"/>
  <c r="S61" i="55"/>
  <c r="B31" i="47" s="1"/>
  <c r="T61" i="55"/>
  <c r="U61" i="55"/>
  <c r="C31" i="47" s="1"/>
  <c r="V61" i="55"/>
  <c r="W61" i="55"/>
  <c r="E31" i="47" s="1"/>
  <c r="X61" i="55"/>
  <c r="Y61" i="55"/>
  <c r="Z61" i="55"/>
  <c r="AA61" i="55"/>
  <c r="AB61" i="55"/>
  <c r="AC61" i="55"/>
  <c r="AD61" i="55"/>
  <c r="F31" i="47" s="1"/>
  <c r="AE61" i="55"/>
  <c r="H31" i="47" s="1"/>
  <c r="AF61" i="55"/>
  <c r="AG61" i="55"/>
  <c r="AH61" i="55"/>
  <c r="AI61" i="55"/>
  <c r="AJ61" i="55"/>
  <c r="AK61" i="55"/>
  <c r="I31" i="47" s="1"/>
  <c r="AL61" i="55"/>
  <c r="AM61" i="55"/>
  <c r="K31" i="47" s="1"/>
  <c r="AN61" i="55"/>
  <c r="L31" i="47" s="1"/>
  <c r="AO61" i="55"/>
  <c r="AP61" i="55"/>
  <c r="AQ61" i="55"/>
  <c r="AR61" i="55"/>
  <c r="AS61" i="55"/>
  <c r="AT61" i="55"/>
  <c r="AU61" i="55"/>
  <c r="M31" i="47" s="1"/>
  <c r="AV61" i="55"/>
  <c r="N31" i="47" s="1"/>
  <c r="AW61" i="55"/>
  <c r="O31" i="47" s="1"/>
  <c r="AX61" i="55"/>
  <c r="AY61" i="55"/>
  <c r="AZ61" i="55"/>
  <c r="BA61" i="55"/>
  <c r="BB61" i="55"/>
  <c r="P31" i="47" s="1"/>
  <c r="BC61" i="55"/>
  <c r="BD61" i="55"/>
  <c r="BE61" i="55"/>
  <c r="BF61" i="55"/>
  <c r="BG61" i="55"/>
  <c r="BH61" i="55"/>
  <c r="BI61" i="55"/>
  <c r="BJ61" i="55"/>
  <c r="BK61" i="55"/>
  <c r="BL61" i="55"/>
  <c r="Q31" i="47" s="1"/>
  <c r="BM61" i="55"/>
  <c r="R31" i="47" s="1"/>
  <c r="BN61" i="55"/>
  <c r="S31" i="47" s="1"/>
  <c r="BO61" i="55"/>
  <c r="T31" i="47" s="1"/>
  <c r="BP61" i="55"/>
  <c r="U31" i="47" s="1"/>
  <c r="BQ61" i="55"/>
  <c r="V31" i="47" s="1"/>
  <c r="BR61" i="55"/>
  <c r="BS61" i="55"/>
  <c r="BT61" i="55"/>
  <c r="BU61" i="55"/>
  <c r="BV61" i="55"/>
  <c r="BW61" i="55"/>
  <c r="P62" i="55"/>
  <c r="Q62" i="55"/>
  <c r="R62" i="55"/>
  <c r="S62" i="55"/>
  <c r="T62" i="55"/>
  <c r="U62" i="55"/>
  <c r="C31" i="20" s="1"/>
  <c r="V62" i="55"/>
  <c r="W62" i="55"/>
  <c r="E31" i="20" s="1"/>
  <c r="X62" i="55"/>
  <c r="Y62" i="55"/>
  <c r="Z62" i="55"/>
  <c r="AA62" i="55"/>
  <c r="AB62" i="55"/>
  <c r="AC62" i="55"/>
  <c r="AD62" i="55"/>
  <c r="AE62" i="55"/>
  <c r="AF62" i="55"/>
  <c r="AG62" i="55"/>
  <c r="AH62" i="55"/>
  <c r="AI62" i="55"/>
  <c r="AJ62" i="55"/>
  <c r="AK62" i="55"/>
  <c r="AL62" i="55"/>
  <c r="AM62" i="55"/>
  <c r="AN62" i="55"/>
  <c r="AO62" i="55"/>
  <c r="AP62" i="55"/>
  <c r="AQ62" i="55"/>
  <c r="AR62" i="55"/>
  <c r="AS62" i="55"/>
  <c r="AT62" i="55"/>
  <c r="AU62" i="55"/>
  <c r="AV62" i="55"/>
  <c r="AW62" i="55"/>
  <c r="AX62" i="55"/>
  <c r="AY62" i="55"/>
  <c r="AZ62" i="55"/>
  <c r="BA62" i="55"/>
  <c r="BB62" i="55"/>
  <c r="BC62" i="55"/>
  <c r="BD62" i="55"/>
  <c r="BE62" i="55"/>
  <c r="BF62" i="55"/>
  <c r="BG62" i="55"/>
  <c r="BH62" i="55"/>
  <c r="BI62" i="55"/>
  <c r="BJ62" i="55"/>
  <c r="BK62" i="55"/>
  <c r="BL62" i="55"/>
  <c r="BM62" i="55"/>
  <c r="BN62" i="55"/>
  <c r="BO62" i="55"/>
  <c r="BP62" i="55"/>
  <c r="BQ62" i="55"/>
  <c r="BR62" i="55"/>
  <c r="BS62" i="55"/>
  <c r="BT62" i="55"/>
  <c r="BU62" i="55"/>
  <c r="BV62" i="55"/>
  <c r="BW62" i="55"/>
  <c r="P63" i="55"/>
  <c r="Q63" i="55"/>
  <c r="R63" i="55"/>
  <c r="S63" i="55"/>
  <c r="T63" i="55"/>
  <c r="U63" i="55"/>
  <c r="V63" i="55"/>
  <c r="W63" i="55"/>
  <c r="X63" i="55"/>
  <c r="Y63" i="55"/>
  <c r="Z63" i="55"/>
  <c r="AA63" i="55"/>
  <c r="AB63" i="55"/>
  <c r="AC63" i="55"/>
  <c r="AD63" i="55"/>
  <c r="AE63" i="55"/>
  <c r="AF63" i="55"/>
  <c r="AG63" i="55"/>
  <c r="AH63" i="55"/>
  <c r="AI63" i="55"/>
  <c r="AJ63" i="55"/>
  <c r="AK63" i="55"/>
  <c r="AL63" i="55"/>
  <c r="AM63" i="55"/>
  <c r="AN63" i="55"/>
  <c r="AO63" i="55"/>
  <c r="AP63" i="55"/>
  <c r="AQ63" i="55"/>
  <c r="AR63" i="55"/>
  <c r="AS63" i="55"/>
  <c r="AT63" i="55"/>
  <c r="AU63" i="55"/>
  <c r="AV63" i="55"/>
  <c r="AW63" i="55"/>
  <c r="AX63" i="55"/>
  <c r="AY63" i="55"/>
  <c r="AZ63" i="55"/>
  <c r="BA63" i="55"/>
  <c r="BB63" i="55"/>
  <c r="BC63" i="55"/>
  <c r="BD63" i="55"/>
  <c r="BE63" i="55"/>
  <c r="BF63" i="55"/>
  <c r="BG63" i="55"/>
  <c r="BH63" i="55"/>
  <c r="BI63" i="55"/>
  <c r="BJ63" i="55"/>
  <c r="BK63" i="55"/>
  <c r="BL63" i="55"/>
  <c r="BM63" i="55"/>
  <c r="BN63" i="55"/>
  <c r="BO63" i="55"/>
  <c r="BP63" i="55"/>
  <c r="BQ63" i="55"/>
  <c r="BR63" i="55"/>
  <c r="BS63" i="55"/>
  <c r="BT63" i="55"/>
  <c r="BU63" i="55"/>
  <c r="BV63" i="55"/>
  <c r="BW63" i="55"/>
  <c r="F31" i="20"/>
  <c r="B31" i="20"/>
  <c r="O63" i="55" l="1"/>
  <c r="L63" i="55"/>
  <c r="K63" i="55"/>
  <c r="J63" i="55"/>
  <c r="I63" i="55"/>
  <c r="H63" i="55"/>
  <c r="G63" i="55"/>
  <c r="F63" i="55"/>
  <c r="E63" i="55"/>
  <c r="D63" i="55"/>
  <c r="C63" i="55"/>
  <c r="B63" i="55"/>
  <c r="O62" i="55"/>
  <c r="L62" i="55"/>
  <c r="K62" i="55"/>
  <c r="J62" i="55"/>
  <c r="I62" i="55"/>
  <c r="H62" i="55"/>
  <c r="G62" i="55"/>
  <c r="F62" i="55"/>
  <c r="E62" i="55"/>
  <c r="D62" i="55"/>
  <c r="C62" i="55"/>
  <c r="B62" i="55"/>
  <c r="O61" i="55"/>
  <c r="L61" i="55"/>
  <c r="K61" i="55"/>
  <c r="J61" i="55"/>
  <c r="I61" i="55"/>
  <c r="H61" i="55"/>
  <c r="G61" i="55"/>
  <c r="F61" i="55"/>
  <c r="E61" i="55"/>
  <c r="D61" i="55"/>
  <c r="C61" i="55"/>
  <c r="B61" i="55"/>
  <c r="CC59" i="55"/>
  <c r="CB59" i="55"/>
  <c r="CA59" i="55"/>
  <c r="BZ59" i="55"/>
  <c r="BY59" i="55"/>
  <c r="CC58" i="55"/>
  <c r="CB58" i="55"/>
  <c r="CA58" i="55"/>
  <c r="BZ58" i="55"/>
  <c r="BY58" i="55"/>
  <c r="CC57" i="55"/>
  <c r="CB57" i="55"/>
  <c r="CA57" i="55"/>
  <c r="BZ57" i="55"/>
  <c r="BY57" i="55"/>
  <c r="CC56" i="55"/>
  <c r="CB56" i="55"/>
  <c r="CA56" i="55"/>
  <c r="BZ56" i="55"/>
  <c r="BY56" i="55"/>
  <c r="CC55" i="55"/>
  <c r="CB55" i="55"/>
  <c r="CA55" i="55"/>
  <c r="BZ55" i="55"/>
  <c r="BY55" i="55"/>
  <c r="CC54" i="55"/>
  <c r="CB54" i="55"/>
  <c r="CA54" i="55"/>
  <c r="BZ54" i="55"/>
  <c r="BY54" i="55"/>
  <c r="CC51" i="55"/>
  <c r="CB51" i="55"/>
  <c r="CA51" i="55"/>
  <c r="BZ51" i="55"/>
  <c r="BY51" i="55"/>
  <c r="CC50" i="55"/>
  <c r="CB50" i="55"/>
  <c r="CA50" i="55"/>
  <c r="BZ50" i="55"/>
  <c r="BY50" i="55"/>
  <c r="CC49" i="55"/>
  <c r="CB49" i="55"/>
  <c r="CA49" i="55"/>
  <c r="BZ49" i="55"/>
  <c r="BY49" i="55"/>
  <c r="CC48" i="55"/>
  <c r="CB48" i="55"/>
  <c r="CA48" i="55"/>
  <c r="BZ48" i="55"/>
  <c r="BY48" i="55"/>
  <c r="CC47" i="55"/>
  <c r="CB47" i="55"/>
  <c r="CA47" i="55"/>
  <c r="BZ47" i="55"/>
  <c r="BY47" i="55"/>
  <c r="CC46" i="55"/>
  <c r="CB46" i="55"/>
  <c r="CA46" i="55"/>
  <c r="BZ46" i="55"/>
  <c r="BY46" i="55"/>
  <c r="CC45" i="55"/>
  <c r="CB45" i="55"/>
  <c r="CA45" i="55"/>
  <c r="BZ45" i="55"/>
  <c r="BY45" i="55"/>
  <c r="CC44" i="55"/>
  <c r="CB44" i="55"/>
  <c r="CA44" i="55"/>
  <c r="BZ44" i="55"/>
  <c r="BY44" i="55"/>
  <c r="CC43" i="55"/>
  <c r="CB43" i="55"/>
  <c r="CA43" i="55"/>
  <c r="BZ43" i="55"/>
  <c r="BY43" i="55"/>
  <c r="CC42" i="55"/>
  <c r="CB42" i="55"/>
  <c r="CA42" i="55"/>
  <c r="BZ42" i="55"/>
  <c r="BY42" i="55"/>
  <c r="CC41" i="55"/>
  <c r="CB41" i="55"/>
  <c r="CA41" i="55"/>
  <c r="BZ41" i="55"/>
  <c r="BY41" i="55"/>
  <c r="CC40" i="55"/>
  <c r="CB40" i="55"/>
  <c r="CA40" i="55"/>
  <c r="BZ40" i="55"/>
  <c r="BY40" i="55"/>
  <c r="CC39" i="55"/>
  <c r="CB39" i="55"/>
  <c r="CA39" i="55"/>
  <c r="BZ39" i="55"/>
  <c r="BY39" i="55"/>
  <c r="CC38" i="55"/>
  <c r="CB38" i="55"/>
  <c r="CA38" i="55"/>
  <c r="BZ38" i="55"/>
  <c r="BY38" i="55"/>
  <c r="CC37" i="55"/>
  <c r="CB37" i="55"/>
  <c r="CA37" i="55"/>
  <c r="BZ37" i="55"/>
  <c r="BY37" i="55"/>
  <c r="CC36" i="55"/>
  <c r="CB36" i="55"/>
  <c r="CA36" i="55"/>
  <c r="BZ36" i="55"/>
  <c r="BY36" i="55"/>
  <c r="CC35" i="55"/>
  <c r="CB35" i="55"/>
  <c r="CA35" i="55"/>
  <c r="BZ35" i="55"/>
  <c r="BY35" i="55"/>
  <c r="CC34" i="55"/>
  <c r="CB34" i="55"/>
  <c r="CA34" i="55"/>
  <c r="BZ34" i="55"/>
  <c r="BY34" i="55"/>
  <c r="CC33" i="55"/>
  <c r="CB33" i="55"/>
  <c r="CA33" i="55"/>
  <c r="BZ33" i="55"/>
  <c r="BY33" i="55"/>
  <c r="CC32" i="55"/>
  <c r="CB32" i="55"/>
  <c r="CA32" i="55"/>
  <c r="BZ32" i="55"/>
  <c r="BY32" i="55"/>
  <c r="CC31" i="55"/>
  <c r="CB31" i="55"/>
  <c r="CA31" i="55"/>
  <c r="BZ31" i="55"/>
  <c r="BY31" i="55"/>
  <c r="CC30" i="55"/>
  <c r="CB30" i="55"/>
  <c r="CA30" i="55"/>
  <c r="BZ30" i="55"/>
  <c r="BY30" i="55"/>
  <c r="CC29" i="55"/>
  <c r="CB29" i="55"/>
  <c r="CA29" i="55"/>
  <c r="BZ29" i="55"/>
  <c r="BY29" i="55"/>
  <c r="CC28" i="55"/>
  <c r="CB28" i="55"/>
  <c r="CA28" i="55"/>
  <c r="BZ28" i="55"/>
  <c r="BY28" i="55"/>
  <c r="CC27" i="55"/>
  <c r="CB27" i="55"/>
  <c r="CA27" i="55"/>
  <c r="BZ27" i="55"/>
  <c r="BY27" i="55"/>
  <c r="CC26" i="55"/>
  <c r="CB26" i="55"/>
  <c r="CA26" i="55"/>
  <c r="BZ26" i="55"/>
  <c r="BY26" i="55"/>
  <c r="CC25" i="55"/>
  <c r="CB25" i="55"/>
  <c r="CA25" i="55"/>
  <c r="BZ25" i="55"/>
  <c r="BY25" i="55"/>
  <c r="CC24" i="55"/>
  <c r="CB24" i="55"/>
  <c r="CA24" i="55"/>
  <c r="BZ24" i="55"/>
  <c r="BY24" i="55"/>
  <c r="CC23" i="55"/>
  <c r="CB23" i="55"/>
  <c r="CA23" i="55"/>
  <c r="BZ23" i="55"/>
  <c r="BY23" i="55"/>
  <c r="CC22" i="55"/>
  <c r="CB22" i="55"/>
  <c r="CA22" i="55"/>
  <c r="BZ22" i="55"/>
  <c r="BY22" i="55"/>
  <c r="CC21" i="55"/>
  <c r="CB21" i="55"/>
  <c r="CA21" i="55"/>
  <c r="BZ21" i="55"/>
  <c r="BY21" i="55"/>
  <c r="CC20" i="55"/>
  <c r="CB20" i="55"/>
  <c r="CA20" i="55"/>
  <c r="BZ20" i="55"/>
  <c r="BY20" i="55"/>
  <c r="CC19" i="55"/>
  <c r="CB19" i="55"/>
  <c r="CA19" i="55"/>
  <c r="BZ19" i="55"/>
  <c r="BY19" i="55"/>
  <c r="CC18" i="55"/>
  <c r="CB18" i="55"/>
  <c r="CA18" i="55"/>
  <c r="BZ18" i="55"/>
  <c r="BY18" i="55"/>
  <c r="CC17" i="55"/>
  <c r="CB17" i="55"/>
  <c r="CA17" i="55"/>
  <c r="BZ17" i="55"/>
  <c r="BY17" i="55"/>
  <c r="CC16" i="55"/>
  <c r="CB16" i="55"/>
  <c r="CA16" i="55"/>
  <c r="BZ16" i="55"/>
  <c r="BY16" i="55"/>
  <c r="CC15" i="55"/>
  <c r="CB15" i="55"/>
  <c r="CA15" i="55"/>
  <c r="BZ15" i="55"/>
  <c r="BY15" i="55"/>
  <c r="CC14" i="55"/>
  <c r="CB14" i="55"/>
  <c r="CA14" i="55"/>
  <c r="BZ14" i="55"/>
  <c r="BY14" i="55"/>
  <c r="CC13" i="55"/>
  <c r="CB13" i="55"/>
  <c r="CA13" i="55"/>
  <c r="BZ13" i="55"/>
  <c r="BY13" i="55"/>
  <c r="CC12" i="55"/>
  <c r="CB12" i="55"/>
  <c r="CA12" i="55"/>
  <c r="BZ12" i="55"/>
  <c r="BY12" i="55"/>
  <c r="CC11" i="55"/>
  <c r="CB11" i="55"/>
  <c r="CA11" i="55"/>
  <c r="BZ11" i="55"/>
  <c r="BY11" i="55"/>
  <c r="CC10" i="55"/>
  <c r="CB10" i="55"/>
  <c r="CA10" i="55"/>
  <c r="BZ10" i="55"/>
  <c r="BY10" i="55"/>
  <c r="CC9" i="55"/>
  <c r="CB9" i="55"/>
  <c r="CA9" i="55"/>
  <c r="BZ9" i="55"/>
  <c r="BY9" i="55"/>
  <c r="CC8" i="55"/>
  <c r="CB8" i="55"/>
  <c r="CA8" i="55"/>
  <c r="BZ8" i="55"/>
  <c r="BY8" i="55"/>
  <c r="CC7" i="55"/>
  <c r="CB7" i="55"/>
  <c r="CA7" i="55"/>
  <c r="BZ7" i="55"/>
  <c r="BY7" i="55"/>
  <c r="CC6" i="55"/>
  <c r="CB6" i="55"/>
  <c r="CA6" i="55"/>
  <c r="BZ6" i="55"/>
  <c r="BY6" i="55"/>
  <c r="CC5" i="55"/>
  <c r="CB5" i="55"/>
  <c r="CA5" i="55"/>
  <c r="BZ5" i="55"/>
  <c r="BY5" i="55"/>
  <c r="CC4" i="55"/>
  <c r="CB4" i="55"/>
  <c r="CA4" i="55"/>
  <c r="BZ4" i="55"/>
  <c r="BY4" i="55"/>
  <c r="CC3" i="55"/>
  <c r="CB3" i="55"/>
  <c r="CA3" i="55"/>
  <c r="BZ3" i="55"/>
  <c r="BY3" i="55"/>
  <c r="AM49" i="43" l="1"/>
  <c r="AN49" i="43"/>
  <c r="AM50" i="43"/>
  <c r="AN50" i="43"/>
  <c r="AM51" i="43"/>
  <c r="AN51" i="43"/>
  <c r="N51" i="43"/>
  <c r="N50" i="43"/>
  <c r="N49" i="43"/>
  <c r="H51" i="43"/>
  <c r="G51" i="43"/>
  <c r="F51" i="43"/>
  <c r="E51" i="43"/>
  <c r="D51" i="43"/>
  <c r="C51" i="43"/>
  <c r="B51" i="43"/>
  <c r="H50" i="43"/>
  <c r="G50" i="43"/>
  <c r="F50" i="43"/>
  <c r="E50" i="43"/>
  <c r="D50" i="43"/>
  <c r="C50" i="43"/>
  <c r="B50" i="43"/>
  <c r="H49" i="43"/>
  <c r="G49" i="43"/>
  <c r="F49" i="43"/>
  <c r="E49" i="43"/>
  <c r="D49" i="43"/>
  <c r="C49" i="43"/>
  <c r="B49" i="43"/>
  <c r="CY57" i="9" l="1"/>
  <c r="CX57" i="9"/>
  <c r="CW57" i="9"/>
  <c r="CV57" i="9"/>
  <c r="CU57" i="9"/>
  <c r="CT57" i="9"/>
  <c r="CS57" i="9"/>
  <c r="CR57" i="9"/>
  <c r="CQ57" i="9"/>
  <c r="CP57" i="9"/>
  <c r="CO57" i="9"/>
  <c r="CN57" i="9"/>
  <c r="CM57" i="9"/>
  <c r="CL57" i="9"/>
  <c r="CK57" i="9"/>
  <c r="CJ57" i="9"/>
  <c r="CY56" i="9"/>
  <c r="CX56" i="9"/>
  <c r="CW56" i="9"/>
  <c r="CV56" i="9"/>
  <c r="CU56" i="9"/>
  <c r="CT56" i="9"/>
  <c r="CS56" i="9"/>
  <c r="CR56" i="9"/>
  <c r="CQ56" i="9"/>
  <c r="CP56" i="9"/>
  <c r="CO56" i="9"/>
  <c r="CN56" i="9"/>
  <c r="CM56" i="9"/>
  <c r="CL56" i="9"/>
  <c r="CK56" i="9"/>
  <c r="CJ56" i="9"/>
  <c r="CY55" i="9"/>
  <c r="CX55" i="9"/>
  <c r="CW55" i="9"/>
  <c r="CV55" i="9"/>
  <c r="CU55" i="9"/>
  <c r="CT55" i="9"/>
  <c r="CS55" i="9"/>
  <c r="CR55" i="9"/>
  <c r="CQ55" i="9"/>
  <c r="CP55" i="9"/>
  <c r="CO55" i="9"/>
  <c r="CN55" i="9"/>
  <c r="CM55" i="9"/>
  <c r="CL55" i="9"/>
  <c r="CK55" i="9"/>
  <c r="CJ55" i="9"/>
  <c r="AN36" i="42"/>
  <c r="AN38" i="42"/>
  <c r="C18" i="50"/>
  <c r="B18" i="50"/>
  <c r="C18" i="45"/>
  <c r="B18" i="45"/>
  <c r="O49" i="8" l="1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D49" i="8"/>
  <c r="AE49" i="8"/>
  <c r="AF49" i="8"/>
  <c r="AG49" i="8"/>
  <c r="AH49" i="8"/>
  <c r="AI49" i="8"/>
  <c r="AJ49" i="8"/>
  <c r="AK49" i="8"/>
  <c r="AL49" i="8"/>
  <c r="AM49" i="8"/>
  <c r="AN49" i="8"/>
  <c r="AO49" i="8"/>
  <c r="AP49" i="8"/>
  <c r="AQ49" i="8"/>
  <c r="AR49" i="8"/>
  <c r="AS49" i="8"/>
  <c r="AT49" i="8"/>
  <c r="AU49" i="8"/>
  <c r="AV49" i="8"/>
  <c r="AW49" i="8"/>
  <c r="AX49" i="8"/>
  <c r="AY49" i="8"/>
  <c r="AZ49" i="8"/>
  <c r="BA49" i="8"/>
  <c r="BB49" i="8"/>
  <c r="BC49" i="8"/>
  <c r="BD49" i="8"/>
  <c r="BE49" i="8"/>
  <c r="BF49" i="8"/>
  <c r="BG49" i="8"/>
  <c r="BH49" i="8"/>
  <c r="BI49" i="8"/>
  <c r="BJ49" i="8"/>
  <c r="BK49" i="8"/>
  <c r="BL49" i="8"/>
  <c r="BM49" i="8"/>
  <c r="BN49" i="8"/>
  <c r="BO49" i="8"/>
  <c r="BP49" i="8"/>
  <c r="BQ49" i="8"/>
  <c r="BR49" i="8"/>
  <c r="BS49" i="8"/>
  <c r="BT49" i="8"/>
  <c r="BU49" i="8"/>
  <c r="BV49" i="8"/>
  <c r="BW49" i="8"/>
  <c r="BX49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D50" i="8"/>
  <c r="AE50" i="8"/>
  <c r="AF50" i="8"/>
  <c r="AG50" i="8"/>
  <c r="AH50" i="8"/>
  <c r="AI50" i="8"/>
  <c r="AJ50" i="8"/>
  <c r="AK50" i="8"/>
  <c r="AL50" i="8"/>
  <c r="AM50" i="8"/>
  <c r="AN50" i="8"/>
  <c r="AO50" i="8"/>
  <c r="AP50" i="8"/>
  <c r="AQ50" i="8"/>
  <c r="AR50" i="8"/>
  <c r="AS50" i="8"/>
  <c r="AT50" i="8"/>
  <c r="AU50" i="8"/>
  <c r="AV50" i="8"/>
  <c r="AW50" i="8"/>
  <c r="AX50" i="8"/>
  <c r="AY50" i="8"/>
  <c r="AZ50" i="8"/>
  <c r="BA50" i="8"/>
  <c r="BB50" i="8"/>
  <c r="BC50" i="8"/>
  <c r="BD50" i="8"/>
  <c r="BE50" i="8"/>
  <c r="BF50" i="8"/>
  <c r="BG50" i="8"/>
  <c r="BH50" i="8"/>
  <c r="BI50" i="8"/>
  <c r="BJ50" i="8"/>
  <c r="BK50" i="8"/>
  <c r="BL50" i="8"/>
  <c r="BM50" i="8"/>
  <c r="BN50" i="8"/>
  <c r="BO50" i="8"/>
  <c r="BP50" i="8"/>
  <c r="BQ50" i="8"/>
  <c r="BR50" i="8"/>
  <c r="BS50" i="8"/>
  <c r="BT50" i="8"/>
  <c r="BU50" i="8"/>
  <c r="BV50" i="8"/>
  <c r="BW50" i="8"/>
  <c r="BX50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D51" i="8"/>
  <c r="AE51" i="8"/>
  <c r="AF51" i="8"/>
  <c r="AG51" i="8"/>
  <c r="AH51" i="8"/>
  <c r="AI51" i="8"/>
  <c r="AJ51" i="8"/>
  <c r="AK51" i="8"/>
  <c r="AL51" i="8"/>
  <c r="AM51" i="8"/>
  <c r="AN51" i="8"/>
  <c r="AO51" i="8"/>
  <c r="AP51" i="8"/>
  <c r="AQ51" i="8"/>
  <c r="AR51" i="8"/>
  <c r="AS51" i="8"/>
  <c r="AT51" i="8"/>
  <c r="AU51" i="8"/>
  <c r="AV51" i="8"/>
  <c r="AW51" i="8"/>
  <c r="AX51" i="8"/>
  <c r="AY51" i="8"/>
  <c r="AZ51" i="8"/>
  <c r="BA51" i="8"/>
  <c r="BB51" i="8"/>
  <c r="BC51" i="8"/>
  <c r="BD51" i="8"/>
  <c r="BE51" i="8"/>
  <c r="BF51" i="8"/>
  <c r="BG51" i="8"/>
  <c r="BH51" i="8"/>
  <c r="BI51" i="8"/>
  <c r="BJ51" i="8"/>
  <c r="BK51" i="8"/>
  <c r="BL51" i="8"/>
  <c r="BM51" i="8"/>
  <c r="BN51" i="8"/>
  <c r="BO51" i="8"/>
  <c r="BP51" i="8"/>
  <c r="BQ51" i="8"/>
  <c r="BR51" i="8"/>
  <c r="BS51" i="8"/>
  <c r="BT51" i="8"/>
  <c r="BU51" i="8"/>
  <c r="BV51" i="8"/>
  <c r="BW51" i="8"/>
  <c r="BX51" i="8"/>
  <c r="N51" i="8"/>
  <c r="N50" i="8"/>
  <c r="N49" i="8"/>
  <c r="U61" i="9"/>
  <c r="V61" i="9"/>
  <c r="W61" i="9"/>
  <c r="X61" i="9"/>
  <c r="Y61" i="9"/>
  <c r="Z61" i="9"/>
  <c r="AA61" i="9"/>
  <c r="AB61" i="9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AP61" i="9"/>
  <c r="AQ61" i="9"/>
  <c r="AR61" i="9"/>
  <c r="AS61" i="9"/>
  <c r="AT61" i="9"/>
  <c r="AU61" i="9"/>
  <c r="AV61" i="9"/>
  <c r="AW61" i="9"/>
  <c r="AX61" i="9"/>
  <c r="AY61" i="9"/>
  <c r="AZ61" i="9"/>
  <c r="BA61" i="9"/>
  <c r="BB61" i="9"/>
  <c r="BC61" i="9"/>
  <c r="BD61" i="9"/>
  <c r="BE61" i="9"/>
  <c r="BF61" i="9"/>
  <c r="BG61" i="9"/>
  <c r="BH61" i="9"/>
  <c r="BI61" i="9"/>
  <c r="BJ61" i="9"/>
  <c r="BK61" i="9"/>
  <c r="BL61" i="9"/>
  <c r="BM61" i="9"/>
  <c r="BN61" i="9"/>
  <c r="BO61" i="9"/>
  <c r="BP61" i="9"/>
  <c r="BQ61" i="9"/>
  <c r="BR61" i="9"/>
  <c r="BS61" i="9"/>
  <c r="BT61" i="9"/>
  <c r="BU61" i="9"/>
  <c r="BV61" i="9"/>
  <c r="BW61" i="9"/>
  <c r="BX61" i="9"/>
  <c r="BY61" i="9"/>
  <c r="BZ61" i="9"/>
  <c r="CA61" i="9"/>
  <c r="CB61" i="9"/>
  <c r="CC61" i="9"/>
  <c r="CD61" i="9"/>
  <c r="CE61" i="9"/>
  <c r="CF61" i="9"/>
  <c r="CG61" i="9"/>
  <c r="CH61" i="9"/>
  <c r="U62" i="9"/>
  <c r="V62" i="9"/>
  <c r="W62" i="9"/>
  <c r="X62" i="9"/>
  <c r="Y62" i="9"/>
  <c r="Z62" i="9"/>
  <c r="AA62" i="9"/>
  <c r="AB62" i="9"/>
  <c r="AC62" i="9"/>
  <c r="AD62" i="9"/>
  <c r="AE62" i="9"/>
  <c r="AF62" i="9"/>
  <c r="AG62" i="9"/>
  <c r="AH62" i="9"/>
  <c r="AI62" i="9"/>
  <c r="AJ62" i="9"/>
  <c r="AK62" i="9"/>
  <c r="AL62" i="9"/>
  <c r="AM62" i="9"/>
  <c r="AN62" i="9"/>
  <c r="AO62" i="9"/>
  <c r="AP62" i="9"/>
  <c r="AQ62" i="9"/>
  <c r="AR62" i="9"/>
  <c r="AS62" i="9"/>
  <c r="AT62" i="9"/>
  <c r="AU62" i="9"/>
  <c r="AV62" i="9"/>
  <c r="AW62" i="9"/>
  <c r="AX62" i="9"/>
  <c r="AY62" i="9"/>
  <c r="AZ62" i="9"/>
  <c r="BA62" i="9"/>
  <c r="BB62" i="9"/>
  <c r="BC62" i="9"/>
  <c r="BD62" i="9"/>
  <c r="BE62" i="9"/>
  <c r="BF62" i="9"/>
  <c r="BG62" i="9"/>
  <c r="BH62" i="9"/>
  <c r="BI62" i="9"/>
  <c r="BJ62" i="9"/>
  <c r="BK62" i="9"/>
  <c r="BL62" i="9"/>
  <c r="BM62" i="9"/>
  <c r="BN62" i="9"/>
  <c r="BO62" i="9"/>
  <c r="BP62" i="9"/>
  <c r="BQ62" i="9"/>
  <c r="BR62" i="9"/>
  <c r="BS62" i="9"/>
  <c r="BT62" i="9"/>
  <c r="BU62" i="9"/>
  <c r="BV62" i="9"/>
  <c r="BW62" i="9"/>
  <c r="BX62" i="9"/>
  <c r="BY62" i="9"/>
  <c r="BZ62" i="9"/>
  <c r="CA62" i="9"/>
  <c r="CB62" i="9"/>
  <c r="CC62" i="9"/>
  <c r="CD62" i="9"/>
  <c r="CE62" i="9"/>
  <c r="CF62" i="9"/>
  <c r="CG62" i="9"/>
  <c r="CH62" i="9"/>
  <c r="T62" i="9"/>
  <c r="T61" i="9"/>
  <c r="O49" i="44" l="1"/>
  <c r="P49" i="44"/>
  <c r="Q49" i="44"/>
  <c r="R49" i="44"/>
  <c r="S49" i="44"/>
  <c r="T49" i="44"/>
  <c r="U49" i="44"/>
  <c r="V49" i="44"/>
  <c r="W49" i="44"/>
  <c r="X49" i="44"/>
  <c r="Y49" i="44"/>
  <c r="Z49" i="44"/>
  <c r="AA49" i="44"/>
  <c r="AB49" i="44"/>
  <c r="AC49" i="44"/>
  <c r="AD49" i="44"/>
  <c r="AE49" i="44"/>
  <c r="AF49" i="44"/>
  <c r="AG49" i="44"/>
  <c r="AH49" i="44"/>
  <c r="AI49" i="44"/>
  <c r="AJ49" i="44"/>
  <c r="AK49" i="44"/>
  <c r="AL49" i="44"/>
  <c r="AM49" i="44"/>
  <c r="AN49" i="44"/>
  <c r="AO49" i="44"/>
  <c r="AP49" i="44"/>
  <c r="AQ49" i="44"/>
  <c r="AR49" i="44"/>
  <c r="AS49" i="44"/>
  <c r="AT49" i="44"/>
  <c r="AU49" i="44"/>
  <c r="AV49" i="44"/>
  <c r="AW49" i="44"/>
  <c r="AX49" i="44"/>
  <c r="AY49" i="44"/>
  <c r="AZ49" i="44"/>
  <c r="BA49" i="44"/>
  <c r="BB49" i="44"/>
  <c r="BC49" i="44"/>
  <c r="BD49" i="44"/>
  <c r="BE49" i="44"/>
  <c r="BF49" i="44"/>
  <c r="BG49" i="44"/>
  <c r="BH49" i="44"/>
  <c r="BI49" i="44"/>
  <c r="BJ49" i="44"/>
  <c r="BK49" i="44"/>
  <c r="BL49" i="44"/>
  <c r="BM49" i="44"/>
  <c r="BN49" i="44"/>
  <c r="BO49" i="44"/>
  <c r="BP49" i="44"/>
  <c r="BQ49" i="44"/>
  <c r="BR49" i="44"/>
  <c r="BS49" i="44"/>
  <c r="BT49" i="44"/>
  <c r="BU49" i="44"/>
  <c r="O50" i="44"/>
  <c r="P50" i="44"/>
  <c r="Q50" i="44"/>
  <c r="R50" i="44"/>
  <c r="S50" i="44"/>
  <c r="T50" i="44"/>
  <c r="U50" i="44"/>
  <c r="V50" i="44"/>
  <c r="W50" i="44"/>
  <c r="X50" i="44"/>
  <c r="Y50" i="44"/>
  <c r="Z50" i="44"/>
  <c r="AA50" i="44"/>
  <c r="AB50" i="44"/>
  <c r="AC50" i="44"/>
  <c r="AD50" i="44"/>
  <c r="AE50" i="44"/>
  <c r="AF50" i="44"/>
  <c r="AG50" i="44"/>
  <c r="AH50" i="44"/>
  <c r="AI50" i="44"/>
  <c r="AJ50" i="44"/>
  <c r="AK50" i="44"/>
  <c r="AL50" i="44"/>
  <c r="AM50" i="44"/>
  <c r="AN50" i="44"/>
  <c r="AO50" i="44"/>
  <c r="AP50" i="44"/>
  <c r="AQ50" i="44"/>
  <c r="AR50" i="44"/>
  <c r="AS50" i="44"/>
  <c r="AT50" i="44"/>
  <c r="AU50" i="44"/>
  <c r="AV50" i="44"/>
  <c r="AW50" i="44"/>
  <c r="AX50" i="44"/>
  <c r="AY50" i="44"/>
  <c r="AZ50" i="44"/>
  <c r="BA50" i="44"/>
  <c r="BB50" i="44"/>
  <c r="BC50" i="44"/>
  <c r="BD50" i="44"/>
  <c r="BE50" i="44"/>
  <c r="BF50" i="44"/>
  <c r="BG50" i="44"/>
  <c r="BH50" i="44"/>
  <c r="BI50" i="44"/>
  <c r="BJ50" i="44"/>
  <c r="BK50" i="44"/>
  <c r="BL50" i="44"/>
  <c r="BM50" i="44"/>
  <c r="BN50" i="44"/>
  <c r="BO50" i="44"/>
  <c r="BP50" i="44"/>
  <c r="BQ50" i="44"/>
  <c r="BR50" i="44"/>
  <c r="BS50" i="44"/>
  <c r="BT50" i="44"/>
  <c r="BU50" i="44"/>
  <c r="O51" i="44"/>
  <c r="P51" i="44"/>
  <c r="Q51" i="44"/>
  <c r="R51" i="44"/>
  <c r="S51" i="44"/>
  <c r="T51" i="44"/>
  <c r="U51" i="44"/>
  <c r="V51" i="44"/>
  <c r="W51" i="44"/>
  <c r="X51" i="44"/>
  <c r="Y51" i="44"/>
  <c r="Z51" i="44"/>
  <c r="AA51" i="44"/>
  <c r="AB51" i="44"/>
  <c r="AC51" i="44"/>
  <c r="AD51" i="44"/>
  <c r="AE51" i="44"/>
  <c r="AF51" i="44"/>
  <c r="AG51" i="44"/>
  <c r="AH51" i="44"/>
  <c r="AI51" i="44"/>
  <c r="AJ51" i="44"/>
  <c r="AK51" i="44"/>
  <c r="AL51" i="44"/>
  <c r="AM51" i="44"/>
  <c r="AN51" i="44"/>
  <c r="AO51" i="44"/>
  <c r="AP51" i="44"/>
  <c r="AQ51" i="44"/>
  <c r="AR51" i="44"/>
  <c r="AS51" i="44"/>
  <c r="AT51" i="44"/>
  <c r="AU51" i="44"/>
  <c r="AV51" i="44"/>
  <c r="AW51" i="44"/>
  <c r="AX51" i="44"/>
  <c r="AY51" i="44"/>
  <c r="AZ51" i="44"/>
  <c r="BA51" i="44"/>
  <c r="BB51" i="44"/>
  <c r="BC51" i="44"/>
  <c r="BD51" i="44"/>
  <c r="BE51" i="44"/>
  <c r="BF51" i="44"/>
  <c r="BG51" i="44"/>
  <c r="BH51" i="44"/>
  <c r="BI51" i="44"/>
  <c r="BJ51" i="44"/>
  <c r="BK51" i="44"/>
  <c r="BL51" i="44"/>
  <c r="BM51" i="44"/>
  <c r="BN51" i="44"/>
  <c r="BO51" i="44"/>
  <c r="BP51" i="44"/>
  <c r="BQ51" i="44"/>
  <c r="BR51" i="44"/>
  <c r="BS51" i="44"/>
  <c r="BT51" i="44"/>
  <c r="BU51" i="44"/>
  <c r="K51" i="44"/>
  <c r="K50" i="44"/>
  <c r="K49" i="44"/>
  <c r="AN36" i="37"/>
  <c r="AN38" i="37"/>
  <c r="AB49" i="41" l="1"/>
  <c r="AC49" i="41"/>
  <c r="AD49" i="41"/>
  <c r="AE49" i="41"/>
  <c r="AF49" i="41"/>
  <c r="AG49" i="41"/>
  <c r="AH49" i="41"/>
  <c r="AI49" i="41"/>
  <c r="AJ49" i="41"/>
  <c r="AK49" i="41"/>
  <c r="AL49" i="41"/>
  <c r="AM49" i="41"/>
  <c r="AN49" i="41"/>
  <c r="AO49" i="41"/>
  <c r="AP49" i="41"/>
  <c r="AQ49" i="41"/>
  <c r="AR49" i="41"/>
  <c r="AS49" i="41"/>
  <c r="AT49" i="41"/>
  <c r="AU49" i="41"/>
  <c r="AV49" i="41"/>
  <c r="AW49" i="41"/>
  <c r="AX49" i="41"/>
  <c r="AY49" i="41"/>
  <c r="AZ49" i="41"/>
  <c r="BA49" i="41"/>
  <c r="BB49" i="41"/>
  <c r="BC49" i="41"/>
  <c r="BD49" i="41"/>
  <c r="BE49" i="41"/>
  <c r="BF49" i="41"/>
  <c r="BG49" i="41"/>
  <c r="BH49" i="41"/>
  <c r="BI49" i="41"/>
  <c r="BJ49" i="41"/>
  <c r="BK49" i="41"/>
  <c r="BL49" i="41"/>
  <c r="BM49" i="41"/>
  <c r="BN49" i="41"/>
  <c r="BO49" i="41"/>
  <c r="BP49" i="41"/>
  <c r="BQ49" i="41"/>
  <c r="BR49" i="41"/>
  <c r="BS49" i="41"/>
  <c r="BT49" i="41"/>
  <c r="BU49" i="41"/>
  <c r="AB50" i="41"/>
  <c r="AC50" i="41"/>
  <c r="AD50" i="41"/>
  <c r="AE50" i="41"/>
  <c r="AF50" i="41"/>
  <c r="AG50" i="41"/>
  <c r="AH50" i="41"/>
  <c r="AI50" i="41"/>
  <c r="AJ50" i="41"/>
  <c r="AK50" i="41"/>
  <c r="AL50" i="41"/>
  <c r="AM50" i="41"/>
  <c r="AN50" i="41"/>
  <c r="AO50" i="41"/>
  <c r="AP50" i="41"/>
  <c r="AQ50" i="41"/>
  <c r="AR50" i="41"/>
  <c r="AS50" i="41"/>
  <c r="AT50" i="41"/>
  <c r="AU50" i="41"/>
  <c r="AV50" i="41"/>
  <c r="AW50" i="41"/>
  <c r="AX50" i="41"/>
  <c r="AY50" i="41"/>
  <c r="AZ50" i="41"/>
  <c r="BA50" i="41"/>
  <c r="BB50" i="41"/>
  <c r="BC50" i="41"/>
  <c r="BD50" i="41"/>
  <c r="BE50" i="41"/>
  <c r="BF50" i="41"/>
  <c r="BG50" i="41"/>
  <c r="BH50" i="41"/>
  <c r="BI50" i="41"/>
  <c r="BJ50" i="41"/>
  <c r="BK50" i="41"/>
  <c r="BL50" i="41"/>
  <c r="BM50" i="41"/>
  <c r="BN50" i="41"/>
  <c r="BO50" i="41"/>
  <c r="BP50" i="41"/>
  <c r="BQ50" i="41"/>
  <c r="BR50" i="41"/>
  <c r="BS50" i="41"/>
  <c r="BT50" i="41"/>
  <c r="BU50" i="41"/>
  <c r="AB51" i="41"/>
  <c r="AC51" i="41"/>
  <c r="AD51" i="41"/>
  <c r="AE51" i="41"/>
  <c r="AF51" i="41"/>
  <c r="AG51" i="41"/>
  <c r="AH51" i="41"/>
  <c r="AI51" i="41"/>
  <c r="AJ51" i="41"/>
  <c r="AK51" i="41"/>
  <c r="AL51" i="41"/>
  <c r="AM51" i="41"/>
  <c r="AN51" i="41"/>
  <c r="AO51" i="41"/>
  <c r="AP51" i="41"/>
  <c r="AQ51" i="41"/>
  <c r="AR51" i="41"/>
  <c r="AS51" i="41"/>
  <c r="AT51" i="41"/>
  <c r="AU51" i="41"/>
  <c r="AV51" i="41"/>
  <c r="AW51" i="41"/>
  <c r="AX51" i="41"/>
  <c r="AY51" i="41"/>
  <c r="AZ51" i="41"/>
  <c r="BA51" i="41"/>
  <c r="BB51" i="41"/>
  <c r="BC51" i="41"/>
  <c r="BD51" i="41"/>
  <c r="BE51" i="41"/>
  <c r="BF51" i="41"/>
  <c r="BG51" i="41"/>
  <c r="BH51" i="41"/>
  <c r="BI51" i="41"/>
  <c r="BJ51" i="41"/>
  <c r="BK51" i="41"/>
  <c r="BL51" i="41"/>
  <c r="BM51" i="41"/>
  <c r="BN51" i="41"/>
  <c r="BO51" i="41"/>
  <c r="BP51" i="41"/>
  <c r="BQ51" i="41"/>
  <c r="BR51" i="41"/>
  <c r="BS51" i="41"/>
  <c r="BT51" i="41"/>
  <c r="BU51" i="41"/>
  <c r="K51" i="41"/>
  <c r="K50" i="41"/>
  <c r="K49" i="41"/>
  <c r="H51" i="41"/>
  <c r="G51" i="41"/>
  <c r="F51" i="41"/>
  <c r="E51" i="41"/>
  <c r="D51" i="41"/>
  <c r="C51" i="41"/>
  <c r="B51" i="41"/>
  <c r="H50" i="41"/>
  <c r="G50" i="41"/>
  <c r="F50" i="41"/>
  <c r="E50" i="41"/>
  <c r="D50" i="41"/>
  <c r="C50" i="41"/>
  <c r="B50" i="41"/>
  <c r="H49" i="41"/>
  <c r="G49" i="41"/>
  <c r="F49" i="41"/>
  <c r="E49" i="41"/>
  <c r="D49" i="41"/>
  <c r="C49" i="41"/>
  <c r="B49" i="41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K51" i="7"/>
  <c r="K50" i="7"/>
  <c r="K49" i="7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BJ49" i="6"/>
  <c r="BK49" i="6"/>
  <c r="BL49" i="6"/>
  <c r="BM49" i="6"/>
  <c r="BN49" i="6"/>
  <c r="BO49" i="6"/>
  <c r="BP49" i="6"/>
  <c r="BQ49" i="6"/>
  <c r="BR49" i="6"/>
  <c r="BS49" i="6"/>
  <c r="BT49" i="6"/>
  <c r="BU49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BJ50" i="6"/>
  <c r="BK50" i="6"/>
  <c r="BL50" i="6"/>
  <c r="BM50" i="6"/>
  <c r="BN50" i="6"/>
  <c r="BO50" i="6"/>
  <c r="BP50" i="6"/>
  <c r="BQ50" i="6"/>
  <c r="BR50" i="6"/>
  <c r="BS50" i="6"/>
  <c r="BT50" i="6"/>
  <c r="BU50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BN51" i="6"/>
  <c r="BO51" i="6"/>
  <c r="BP51" i="6"/>
  <c r="BQ51" i="6"/>
  <c r="BR51" i="6"/>
  <c r="BS51" i="6"/>
  <c r="BT51" i="6"/>
  <c r="BU51" i="6"/>
  <c r="K51" i="6"/>
  <c r="K50" i="6"/>
  <c r="K49" i="6"/>
  <c r="CE57" i="13"/>
  <c r="CF57" i="13"/>
  <c r="CG57" i="13"/>
  <c r="CH57" i="13"/>
  <c r="CI57" i="13"/>
  <c r="CJ57" i="13"/>
  <c r="CK57" i="13"/>
  <c r="CL57" i="13"/>
  <c r="CM57" i="13"/>
  <c r="CN57" i="13"/>
  <c r="CO57" i="13"/>
  <c r="CP57" i="13"/>
  <c r="CQ57" i="13"/>
  <c r="CE58" i="13"/>
  <c r="CF58" i="13"/>
  <c r="CG58" i="13"/>
  <c r="CH58" i="13"/>
  <c r="CI58" i="13"/>
  <c r="CJ58" i="13"/>
  <c r="CK58" i="13"/>
  <c r="CL58" i="13"/>
  <c r="CM58" i="13"/>
  <c r="CN58" i="13"/>
  <c r="CO58" i="13"/>
  <c r="CP58" i="13"/>
  <c r="CQ58" i="13"/>
  <c r="BZ62" i="13" l="1"/>
  <c r="BY62" i="13"/>
  <c r="BX62" i="13"/>
  <c r="BW62" i="13"/>
  <c r="BV62" i="13"/>
  <c r="BU62" i="13"/>
  <c r="BT62" i="13"/>
  <c r="BS62" i="13"/>
  <c r="BR62" i="13"/>
  <c r="BQ62" i="13"/>
  <c r="BP62" i="13"/>
  <c r="BO62" i="13"/>
  <c r="BN62" i="13"/>
  <c r="BM62" i="13"/>
  <c r="BL62" i="13"/>
  <c r="BK62" i="13"/>
  <c r="BJ62" i="13"/>
  <c r="BI62" i="13"/>
  <c r="BH62" i="13"/>
  <c r="BG62" i="13"/>
  <c r="BF62" i="13"/>
  <c r="BE62" i="13"/>
  <c r="BD62" i="13"/>
  <c r="BC62" i="13"/>
  <c r="BB62" i="13"/>
  <c r="BA62" i="13"/>
  <c r="AZ62" i="13"/>
  <c r="AY62" i="13"/>
  <c r="AX62" i="13"/>
  <c r="AW62" i="13"/>
  <c r="AV62" i="13"/>
  <c r="AU62" i="13"/>
  <c r="AT62" i="13"/>
  <c r="AS62" i="13"/>
  <c r="AR62" i="13"/>
  <c r="AQ62" i="13"/>
  <c r="AP62" i="13"/>
  <c r="AO62" i="13"/>
  <c r="AN62" i="13"/>
  <c r="AM62" i="13"/>
  <c r="AL62" i="13"/>
  <c r="AK62" i="13"/>
  <c r="AJ62" i="13"/>
  <c r="AI62" i="13"/>
  <c r="AH62" i="13"/>
  <c r="AG62" i="13"/>
  <c r="AF62" i="13"/>
  <c r="AE62" i="13"/>
  <c r="AD62" i="13"/>
  <c r="AC62" i="13"/>
  <c r="AB62" i="13"/>
  <c r="AA62" i="13"/>
  <c r="Z62" i="13"/>
  <c r="Y62" i="13"/>
  <c r="X62" i="13"/>
  <c r="W62" i="13"/>
  <c r="V62" i="13"/>
  <c r="U62" i="13"/>
  <c r="T62" i="13"/>
  <c r="S62" i="13"/>
  <c r="R62" i="13"/>
  <c r="Q62" i="13"/>
  <c r="BZ61" i="13"/>
  <c r="BY61" i="13"/>
  <c r="BX61" i="13"/>
  <c r="BW61" i="13"/>
  <c r="BV61" i="13"/>
  <c r="BU61" i="13"/>
  <c r="BT61" i="13"/>
  <c r="BS61" i="13"/>
  <c r="BR61" i="13"/>
  <c r="BQ61" i="13"/>
  <c r="BP61" i="13"/>
  <c r="BO61" i="13"/>
  <c r="BN61" i="13"/>
  <c r="BM61" i="13"/>
  <c r="BL61" i="13"/>
  <c r="BK61" i="13"/>
  <c r="BJ61" i="13"/>
  <c r="BI61" i="13"/>
  <c r="BH61" i="13"/>
  <c r="BG61" i="13"/>
  <c r="BF61" i="13"/>
  <c r="BE61" i="13"/>
  <c r="BD61" i="13"/>
  <c r="BC61" i="13"/>
  <c r="BB61" i="13"/>
  <c r="BA61" i="13"/>
  <c r="AZ61" i="13"/>
  <c r="AY61" i="13"/>
  <c r="AX61" i="13"/>
  <c r="AW61" i="13"/>
  <c r="AV61" i="13"/>
  <c r="AU61" i="13"/>
  <c r="AT61" i="13"/>
  <c r="AS61" i="13"/>
  <c r="AR61" i="13"/>
  <c r="AQ61" i="13"/>
  <c r="AP61" i="13"/>
  <c r="AO61" i="13"/>
  <c r="AN61" i="13"/>
  <c r="AM61" i="13"/>
  <c r="AL61" i="13"/>
  <c r="AK61" i="13"/>
  <c r="AJ61" i="13"/>
  <c r="AI61" i="13"/>
  <c r="AH61" i="13"/>
  <c r="AG61" i="13"/>
  <c r="AF61" i="13"/>
  <c r="AE61" i="13"/>
  <c r="AD61" i="13"/>
  <c r="AC61" i="13"/>
  <c r="AB61" i="13"/>
  <c r="AA61" i="13"/>
  <c r="Z61" i="13"/>
  <c r="Y61" i="13"/>
  <c r="X61" i="13"/>
  <c r="W61" i="13"/>
  <c r="V61" i="13"/>
  <c r="U61" i="13"/>
  <c r="T61" i="13"/>
  <c r="S61" i="13"/>
  <c r="R61" i="13"/>
  <c r="Q61" i="13"/>
  <c r="L59" i="36" l="1"/>
  <c r="M59" i="36"/>
  <c r="N59" i="36"/>
  <c r="O59" i="36"/>
  <c r="P59" i="36"/>
  <c r="Q59" i="36"/>
  <c r="R59" i="36"/>
  <c r="S59" i="36"/>
  <c r="T59" i="36"/>
  <c r="U59" i="36"/>
  <c r="V59" i="36"/>
  <c r="W59" i="36"/>
  <c r="X59" i="36"/>
  <c r="Y59" i="36"/>
  <c r="Z59" i="36"/>
  <c r="AA59" i="36"/>
  <c r="AB59" i="36"/>
  <c r="AC59" i="36"/>
  <c r="AD59" i="36"/>
  <c r="AE59" i="36"/>
  <c r="AF59" i="36"/>
  <c r="AG59" i="36"/>
  <c r="AH59" i="36"/>
  <c r="AI59" i="36"/>
  <c r="AJ59" i="36"/>
  <c r="AK59" i="36"/>
  <c r="AL59" i="36"/>
  <c r="AM59" i="36"/>
  <c r="AN59" i="36"/>
  <c r="AO59" i="36"/>
  <c r="AP59" i="36"/>
  <c r="AQ59" i="36"/>
  <c r="AR59" i="36"/>
  <c r="AS59" i="36"/>
  <c r="AT59" i="36"/>
  <c r="AU59" i="36"/>
  <c r="AV59" i="36"/>
  <c r="AW59" i="36"/>
  <c r="AX59" i="36"/>
  <c r="AY59" i="36"/>
  <c r="AZ59" i="36"/>
  <c r="BA59" i="36"/>
  <c r="BB59" i="36"/>
  <c r="BC59" i="36"/>
  <c r="BD59" i="36"/>
  <c r="BE59" i="36"/>
  <c r="BF59" i="36"/>
  <c r="BG59" i="36"/>
  <c r="BH59" i="36"/>
  <c r="BI59" i="36"/>
  <c r="BJ59" i="36"/>
  <c r="BK59" i="36"/>
  <c r="BL59" i="36"/>
  <c r="BM59" i="36"/>
  <c r="BN59" i="36"/>
  <c r="BO59" i="36"/>
  <c r="BP59" i="36"/>
  <c r="BQ59" i="36"/>
  <c r="BR59" i="36"/>
  <c r="BS59" i="36"/>
  <c r="BT59" i="36"/>
  <c r="BU59" i="36"/>
  <c r="BV59" i="36"/>
  <c r="L60" i="36"/>
  <c r="M60" i="36"/>
  <c r="N60" i="36"/>
  <c r="O60" i="36"/>
  <c r="P60" i="36"/>
  <c r="Q60" i="36"/>
  <c r="R60" i="36"/>
  <c r="S60" i="36"/>
  <c r="T60" i="36"/>
  <c r="U60" i="36"/>
  <c r="V60" i="36"/>
  <c r="W60" i="36"/>
  <c r="X60" i="36"/>
  <c r="Y60" i="36"/>
  <c r="Z60" i="36"/>
  <c r="AA60" i="36"/>
  <c r="AB60" i="36"/>
  <c r="AC60" i="36"/>
  <c r="AD60" i="36"/>
  <c r="AE60" i="36"/>
  <c r="AF60" i="36"/>
  <c r="AG60" i="36"/>
  <c r="AH60" i="36"/>
  <c r="AI60" i="36"/>
  <c r="AJ60" i="36"/>
  <c r="AK60" i="36"/>
  <c r="AL60" i="36"/>
  <c r="AM60" i="36"/>
  <c r="AN60" i="36"/>
  <c r="AO60" i="36"/>
  <c r="AP60" i="36"/>
  <c r="AQ60" i="36"/>
  <c r="AR60" i="36"/>
  <c r="AS60" i="36"/>
  <c r="AT60" i="36"/>
  <c r="AU60" i="36"/>
  <c r="AV60" i="36"/>
  <c r="AW60" i="36"/>
  <c r="AX60" i="36"/>
  <c r="AY60" i="36"/>
  <c r="AZ60" i="36"/>
  <c r="BA60" i="36"/>
  <c r="BB60" i="36"/>
  <c r="BC60" i="36"/>
  <c r="BD60" i="36"/>
  <c r="BE60" i="36"/>
  <c r="BF60" i="36"/>
  <c r="BG60" i="36"/>
  <c r="BH60" i="36"/>
  <c r="BI60" i="36"/>
  <c r="BJ60" i="36"/>
  <c r="BK60" i="36"/>
  <c r="BL60" i="36"/>
  <c r="BM60" i="36"/>
  <c r="BN60" i="36"/>
  <c r="BO60" i="36"/>
  <c r="BP60" i="36"/>
  <c r="BQ60" i="36"/>
  <c r="BR60" i="36"/>
  <c r="BS60" i="36"/>
  <c r="BT60" i="36"/>
  <c r="BU60" i="36"/>
  <c r="BV60" i="36"/>
  <c r="L61" i="36"/>
  <c r="M61" i="36"/>
  <c r="N61" i="36"/>
  <c r="O61" i="36"/>
  <c r="P61" i="36"/>
  <c r="Q61" i="36"/>
  <c r="R61" i="36"/>
  <c r="S61" i="36"/>
  <c r="T61" i="36"/>
  <c r="U61" i="36"/>
  <c r="V61" i="36"/>
  <c r="W61" i="36"/>
  <c r="X61" i="36"/>
  <c r="Y61" i="36"/>
  <c r="Z61" i="36"/>
  <c r="AA61" i="36"/>
  <c r="AB61" i="36"/>
  <c r="AC61" i="36"/>
  <c r="AD61" i="36"/>
  <c r="AE61" i="36"/>
  <c r="AF61" i="36"/>
  <c r="AG61" i="36"/>
  <c r="AH61" i="36"/>
  <c r="AI61" i="36"/>
  <c r="AJ61" i="36"/>
  <c r="AK61" i="36"/>
  <c r="AL61" i="36"/>
  <c r="AM61" i="36"/>
  <c r="AN61" i="36"/>
  <c r="AO61" i="36"/>
  <c r="AP61" i="36"/>
  <c r="AQ61" i="36"/>
  <c r="AR61" i="36"/>
  <c r="AS61" i="36"/>
  <c r="AT61" i="36"/>
  <c r="AU61" i="36"/>
  <c r="AV61" i="36"/>
  <c r="AW61" i="36"/>
  <c r="AX61" i="36"/>
  <c r="AY61" i="36"/>
  <c r="AZ61" i="36"/>
  <c r="BA61" i="36"/>
  <c r="BB61" i="36"/>
  <c r="BC61" i="36"/>
  <c r="BD61" i="36"/>
  <c r="BE61" i="36"/>
  <c r="BF61" i="36"/>
  <c r="BG61" i="36"/>
  <c r="BH61" i="36"/>
  <c r="BI61" i="36"/>
  <c r="BJ61" i="36"/>
  <c r="BK61" i="36"/>
  <c r="BL61" i="36"/>
  <c r="BM61" i="36"/>
  <c r="BN61" i="36"/>
  <c r="BO61" i="36"/>
  <c r="BP61" i="36"/>
  <c r="BQ61" i="36"/>
  <c r="BR61" i="36"/>
  <c r="BS61" i="36"/>
  <c r="BT61" i="36"/>
  <c r="BU61" i="36"/>
  <c r="BV61" i="36"/>
  <c r="L62" i="36"/>
  <c r="M62" i="36"/>
  <c r="N62" i="36"/>
  <c r="O62" i="36"/>
  <c r="P62" i="36"/>
  <c r="Q62" i="36"/>
  <c r="R62" i="36"/>
  <c r="S62" i="36"/>
  <c r="T62" i="36"/>
  <c r="U62" i="36"/>
  <c r="V62" i="36"/>
  <c r="W62" i="36"/>
  <c r="X62" i="36"/>
  <c r="Y62" i="36"/>
  <c r="Z62" i="36"/>
  <c r="AA62" i="36"/>
  <c r="AB62" i="36"/>
  <c r="AC62" i="36"/>
  <c r="AD62" i="36"/>
  <c r="AE62" i="36"/>
  <c r="AF62" i="36"/>
  <c r="AG62" i="36"/>
  <c r="AH62" i="36"/>
  <c r="AI62" i="36"/>
  <c r="AJ62" i="36"/>
  <c r="AK62" i="36"/>
  <c r="AL62" i="36"/>
  <c r="AM62" i="36"/>
  <c r="AN62" i="36"/>
  <c r="AO62" i="36"/>
  <c r="AP62" i="36"/>
  <c r="AQ62" i="36"/>
  <c r="AR62" i="36"/>
  <c r="AS62" i="36"/>
  <c r="AT62" i="36"/>
  <c r="AU62" i="36"/>
  <c r="AV62" i="36"/>
  <c r="AW62" i="36"/>
  <c r="AX62" i="36"/>
  <c r="AY62" i="36"/>
  <c r="AZ62" i="36"/>
  <c r="BA62" i="36"/>
  <c r="BB62" i="36"/>
  <c r="BC62" i="36"/>
  <c r="BD62" i="36"/>
  <c r="BE62" i="36"/>
  <c r="BF62" i="36"/>
  <c r="BG62" i="36"/>
  <c r="BH62" i="36"/>
  <c r="BI62" i="36"/>
  <c r="BJ62" i="36"/>
  <c r="BK62" i="36"/>
  <c r="BL62" i="36"/>
  <c r="BM62" i="36"/>
  <c r="BN62" i="36"/>
  <c r="BO62" i="36"/>
  <c r="BP62" i="36"/>
  <c r="BQ62" i="36"/>
  <c r="BR62" i="36"/>
  <c r="BS62" i="36"/>
  <c r="BT62" i="36"/>
  <c r="BU62" i="36"/>
  <c r="BV62" i="36"/>
  <c r="K62" i="36"/>
  <c r="K61" i="36"/>
  <c r="K60" i="36"/>
  <c r="K59" i="36"/>
  <c r="H62" i="36"/>
  <c r="G62" i="36"/>
  <c r="F62" i="36"/>
  <c r="E62" i="36"/>
  <c r="D62" i="36"/>
  <c r="C62" i="36"/>
  <c r="B62" i="36"/>
  <c r="H61" i="36"/>
  <c r="G61" i="36"/>
  <c r="F61" i="36"/>
  <c r="E61" i="36"/>
  <c r="D61" i="36"/>
  <c r="C61" i="36"/>
  <c r="B61" i="36"/>
  <c r="H60" i="36"/>
  <c r="G60" i="36"/>
  <c r="F60" i="36"/>
  <c r="E60" i="36"/>
  <c r="D60" i="36"/>
  <c r="C60" i="36"/>
  <c r="B60" i="36"/>
  <c r="H59" i="36"/>
  <c r="G59" i="36"/>
  <c r="F59" i="36"/>
  <c r="E59" i="36"/>
  <c r="D59" i="36"/>
  <c r="C59" i="36"/>
  <c r="B59" i="36"/>
  <c r="P62" i="33" l="1"/>
  <c r="P61" i="33"/>
  <c r="L59" i="39"/>
  <c r="M59" i="39"/>
  <c r="N59" i="39"/>
  <c r="O59" i="39"/>
  <c r="P59" i="39"/>
  <c r="Q59" i="39"/>
  <c r="R59" i="39"/>
  <c r="S59" i="39"/>
  <c r="T59" i="39"/>
  <c r="U59" i="39"/>
  <c r="V59" i="39"/>
  <c r="W59" i="39"/>
  <c r="X59" i="39"/>
  <c r="Y59" i="39"/>
  <c r="Z59" i="39"/>
  <c r="AA59" i="39"/>
  <c r="AB59" i="39"/>
  <c r="AC59" i="39"/>
  <c r="AD59" i="39"/>
  <c r="AE59" i="39"/>
  <c r="AF59" i="39"/>
  <c r="AG59" i="39"/>
  <c r="AH59" i="39"/>
  <c r="AI59" i="39"/>
  <c r="AJ59" i="39"/>
  <c r="AK59" i="39"/>
  <c r="AL59" i="39"/>
  <c r="AM59" i="39"/>
  <c r="AN59" i="39"/>
  <c r="AO59" i="39"/>
  <c r="AP59" i="39"/>
  <c r="AQ59" i="39"/>
  <c r="AR59" i="39"/>
  <c r="AS59" i="39"/>
  <c r="AT59" i="39"/>
  <c r="AU59" i="39"/>
  <c r="AV59" i="39"/>
  <c r="AW59" i="39"/>
  <c r="AX59" i="39"/>
  <c r="AY59" i="39"/>
  <c r="AZ59" i="39"/>
  <c r="BA59" i="39"/>
  <c r="BB59" i="39"/>
  <c r="BC59" i="39"/>
  <c r="BD59" i="39"/>
  <c r="BE59" i="39"/>
  <c r="BF59" i="39"/>
  <c r="BG59" i="39"/>
  <c r="BH59" i="39"/>
  <c r="BI59" i="39"/>
  <c r="BJ59" i="39"/>
  <c r="BK59" i="39"/>
  <c r="BL59" i="39"/>
  <c r="BM59" i="39"/>
  <c r="BN59" i="39"/>
  <c r="BO59" i="39"/>
  <c r="BP59" i="39"/>
  <c r="BQ59" i="39"/>
  <c r="BR59" i="39"/>
  <c r="BS59" i="39"/>
  <c r="BT59" i="39"/>
  <c r="BU59" i="39"/>
  <c r="BV59" i="39"/>
  <c r="L60" i="39"/>
  <c r="M60" i="39"/>
  <c r="N60" i="39"/>
  <c r="O60" i="39"/>
  <c r="P60" i="39"/>
  <c r="Q60" i="39"/>
  <c r="R60" i="39"/>
  <c r="S60" i="39"/>
  <c r="T60" i="39"/>
  <c r="U60" i="39"/>
  <c r="V60" i="39"/>
  <c r="W60" i="39"/>
  <c r="X60" i="39"/>
  <c r="Y60" i="39"/>
  <c r="Z60" i="39"/>
  <c r="AA60" i="39"/>
  <c r="AB60" i="39"/>
  <c r="AC60" i="39"/>
  <c r="AD60" i="39"/>
  <c r="AE60" i="39"/>
  <c r="AF60" i="39"/>
  <c r="AG60" i="39"/>
  <c r="AH60" i="39"/>
  <c r="AI60" i="39"/>
  <c r="AJ60" i="39"/>
  <c r="AK60" i="39"/>
  <c r="AL60" i="39"/>
  <c r="AM60" i="39"/>
  <c r="AN60" i="39"/>
  <c r="AO60" i="39"/>
  <c r="AP60" i="39"/>
  <c r="AQ60" i="39"/>
  <c r="AR60" i="39"/>
  <c r="AS60" i="39"/>
  <c r="AT60" i="39"/>
  <c r="AU60" i="39"/>
  <c r="AV60" i="39"/>
  <c r="AW60" i="39"/>
  <c r="AX60" i="39"/>
  <c r="AY60" i="39"/>
  <c r="AZ60" i="39"/>
  <c r="BA60" i="39"/>
  <c r="BB60" i="39"/>
  <c r="BC60" i="39"/>
  <c r="BD60" i="39"/>
  <c r="BE60" i="39"/>
  <c r="BF60" i="39"/>
  <c r="BG60" i="39"/>
  <c r="BH60" i="39"/>
  <c r="BI60" i="39"/>
  <c r="BJ60" i="39"/>
  <c r="BK60" i="39"/>
  <c r="BL60" i="39"/>
  <c r="BM60" i="39"/>
  <c r="BN60" i="39"/>
  <c r="BO60" i="39"/>
  <c r="BP60" i="39"/>
  <c r="BQ60" i="39"/>
  <c r="BR60" i="39"/>
  <c r="BS60" i="39"/>
  <c r="BT60" i="39"/>
  <c r="BU60" i="39"/>
  <c r="BV60" i="39"/>
  <c r="L61" i="39"/>
  <c r="M61" i="39"/>
  <c r="N61" i="39"/>
  <c r="O61" i="39"/>
  <c r="P61" i="39"/>
  <c r="Q61" i="39"/>
  <c r="R61" i="39"/>
  <c r="S61" i="39"/>
  <c r="T61" i="39"/>
  <c r="U61" i="39"/>
  <c r="V61" i="39"/>
  <c r="W61" i="39"/>
  <c r="X61" i="39"/>
  <c r="Y61" i="39"/>
  <c r="Z61" i="39"/>
  <c r="AA61" i="39"/>
  <c r="AB61" i="39"/>
  <c r="AC61" i="39"/>
  <c r="AD61" i="39"/>
  <c r="AE61" i="39"/>
  <c r="AF61" i="39"/>
  <c r="AG61" i="39"/>
  <c r="AH61" i="39"/>
  <c r="AI61" i="39"/>
  <c r="AJ61" i="39"/>
  <c r="AK61" i="39"/>
  <c r="AL61" i="39"/>
  <c r="AM61" i="39"/>
  <c r="AN61" i="39"/>
  <c r="AO61" i="39"/>
  <c r="AP61" i="39"/>
  <c r="AQ61" i="39"/>
  <c r="AR61" i="39"/>
  <c r="AS61" i="39"/>
  <c r="AT61" i="39"/>
  <c r="AU61" i="39"/>
  <c r="AV61" i="39"/>
  <c r="AW61" i="39"/>
  <c r="AX61" i="39"/>
  <c r="AY61" i="39"/>
  <c r="AZ61" i="39"/>
  <c r="BA61" i="39"/>
  <c r="BB61" i="39"/>
  <c r="BC61" i="39"/>
  <c r="BD61" i="39"/>
  <c r="BE61" i="39"/>
  <c r="BF61" i="39"/>
  <c r="BG61" i="39"/>
  <c r="BH61" i="39"/>
  <c r="BI61" i="39"/>
  <c r="BJ61" i="39"/>
  <c r="BK61" i="39"/>
  <c r="BL61" i="39"/>
  <c r="BM61" i="39"/>
  <c r="BN61" i="39"/>
  <c r="BO61" i="39"/>
  <c r="BP61" i="39"/>
  <c r="BQ61" i="39"/>
  <c r="BR61" i="39"/>
  <c r="BS61" i="39"/>
  <c r="BT61" i="39"/>
  <c r="BU61" i="39"/>
  <c r="BV61" i="39"/>
  <c r="L62" i="39"/>
  <c r="M62" i="39"/>
  <c r="N62" i="39"/>
  <c r="O62" i="39"/>
  <c r="P62" i="39"/>
  <c r="Q62" i="39"/>
  <c r="R62" i="39"/>
  <c r="S62" i="39"/>
  <c r="T62" i="39"/>
  <c r="U62" i="39"/>
  <c r="V62" i="39"/>
  <c r="W62" i="39"/>
  <c r="X62" i="39"/>
  <c r="Y62" i="39"/>
  <c r="Z62" i="39"/>
  <c r="AA62" i="39"/>
  <c r="AB62" i="39"/>
  <c r="AC62" i="39"/>
  <c r="AD62" i="39"/>
  <c r="AE62" i="39"/>
  <c r="AF62" i="39"/>
  <c r="AG62" i="39"/>
  <c r="AH62" i="39"/>
  <c r="AI62" i="39"/>
  <c r="AJ62" i="39"/>
  <c r="AK62" i="39"/>
  <c r="AL62" i="39"/>
  <c r="AM62" i="39"/>
  <c r="AN62" i="39"/>
  <c r="AO62" i="39"/>
  <c r="AP62" i="39"/>
  <c r="AQ62" i="39"/>
  <c r="AR62" i="39"/>
  <c r="AS62" i="39"/>
  <c r="AT62" i="39"/>
  <c r="AU62" i="39"/>
  <c r="AV62" i="39"/>
  <c r="AW62" i="39"/>
  <c r="AX62" i="39"/>
  <c r="AY62" i="39"/>
  <c r="AZ62" i="39"/>
  <c r="BA62" i="39"/>
  <c r="BB62" i="39"/>
  <c r="BC62" i="39"/>
  <c r="BD62" i="39"/>
  <c r="BE62" i="39"/>
  <c r="BF62" i="39"/>
  <c r="BG62" i="39"/>
  <c r="BH62" i="39"/>
  <c r="BI62" i="39"/>
  <c r="BJ62" i="39"/>
  <c r="BK62" i="39"/>
  <c r="BL62" i="39"/>
  <c r="BM62" i="39"/>
  <c r="BN62" i="39"/>
  <c r="BO62" i="39"/>
  <c r="BP62" i="39"/>
  <c r="BQ62" i="39"/>
  <c r="BR62" i="39"/>
  <c r="BS62" i="39"/>
  <c r="BT62" i="39"/>
  <c r="BU62" i="39"/>
  <c r="BV62" i="39"/>
  <c r="K62" i="39"/>
  <c r="K61" i="39"/>
  <c r="K60" i="39"/>
  <c r="K59" i="39"/>
  <c r="BX50" i="39"/>
  <c r="BY50" i="39"/>
  <c r="BZ50" i="39"/>
  <c r="CA50" i="39"/>
  <c r="CB50" i="39"/>
  <c r="CC50" i="39"/>
  <c r="CD50" i="39"/>
  <c r="BX51" i="39"/>
  <c r="BY51" i="39"/>
  <c r="BZ51" i="39"/>
  <c r="CA51" i="39"/>
  <c r="CB51" i="39"/>
  <c r="CC51" i="39"/>
  <c r="CD51" i="39"/>
  <c r="BX52" i="39"/>
  <c r="BY52" i="39"/>
  <c r="BZ52" i="39"/>
  <c r="CA52" i="39"/>
  <c r="CB52" i="39"/>
  <c r="CC52" i="39"/>
  <c r="CD52" i="39"/>
  <c r="BX53" i="39"/>
  <c r="BY53" i="39"/>
  <c r="BZ53" i="39"/>
  <c r="CA53" i="39"/>
  <c r="CB53" i="39"/>
  <c r="CC53" i="39"/>
  <c r="CD53" i="39"/>
  <c r="BX54" i="39"/>
  <c r="BY54" i="39"/>
  <c r="BZ54" i="39"/>
  <c r="CA54" i="39"/>
  <c r="CB54" i="39"/>
  <c r="CC54" i="39"/>
  <c r="CD54" i="39"/>
  <c r="BX55" i="39"/>
  <c r="BY55" i="39"/>
  <c r="BZ55" i="39"/>
  <c r="CA55" i="39"/>
  <c r="CB55" i="39"/>
  <c r="CC55" i="39"/>
  <c r="CD55" i="39"/>
  <c r="BX56" i="39"/>
  <c r="BY56" i="39"/>
  <c r="BZ56" i="39"/>
  <c r="CA56" i="39"/>
  <c r="CB56" i="39"/>
  <c r="CC56" i="39"/>
  <c r="CD56" i="39"/>
  <c r="BX57" i="39"/>
  <c r="BY57" i="39"/>
  <c r="BZ57" i="39"/>
  <c r="CA57" i="39"/>
  <c r="CB57" i="39"/>
  <c r="CC57" i="39"/>
  <c r="CD57" i="39"/>
  <c r="AO61" i="5" l="1"/>
  <c r="AO62" i="5"/>
  <c r="S61" i="53"/>
  <c r="T61" i="53"/>
  <c r="U61" i="53"/>
  <c r="V61" i="53"/>
  <c r="W61" i="53"/>
  <c r="X61" i="53"/>
  <c r="Y61" i="53"/>
  <c r="Z61" i="53"/>
  <c r="AA61" i="53"/>
  <c r="AB61" i="53"/>
  <c r="AC61" i="53"/>
  <c r="AD61" i="53"/>
  <c r="AE61" i="53"/>
  <c r="AF61" i="53"/>
  <c r="AG61" i="53"/>
  <c r="AH61" i="53"/>
  <c r="AI61" i="53"/>
  <c r="AJ61" i="53"/>
  <c r="AK61" i="53"/>
  <c r="AL61" i="53"/>
  <c r="AM61" i="53"/>
  <c r="AN61" i="53"/>
  <c r="AO61" i="53"/>
  <c r="AP61" i="53"/>
  <c r="AQ61" i="53"/>
  <c r="AR61" i="53"/>
  <c r="AS61" i="53"/>
  <c r="AT61" i="53"/>
  <c r="AU61" i="53"/>
  <c r="AV61" i="53"/>
  <c r="AW61" i="53"/>
  <c r="AX61" i="53"/>
  <c r="AY61" i="53"/>
  <c r="AZ61" i="53"/>
  <c r="BA61" i="53"/>
  <c r="BB61" i="53"/>
  <c r="BC61" i="53"/>
  <c r="BD61" i="53"/>
  <c r="BE61" i="53"/>
  <c r="BF61" i="53"/>
  <c r="BG61" i="53"/>
  <c r="BH61" i="53"/>
  <c r="BI61" i="53"/>
  <c r="BJ61" i="53"/>
  <c r="BK61" i="53"/>
  <c r="BL61" i="53"/>
  <c r="BM61" i="53"/>
  <c r="BN61" i="53"/>
  <c r="BO61" i="53"/>
  <c r="BP61" i="53"/>
  <c r="BQ61" i="53"/>
  <c r="BR61" i="53"/>
  <c r="BS61" i="53"/>
  <c r="BT61" i="53"/>
  <c r="BU61" i="53"/>
  <c r="BV61" i="53"/>
  <c r="BW61" i="53"/>
  <c r="BX61" i="53"/>
  <c r="BY61" i="53"/>
  <c r="BZ61" i="53"/>
  <c r="CA61" i="53"/>
  <c r="CB61" i="53"/>
  <c r="S62" i="53"/>
  <c r="T62" i="53"/>
  <c r="U62" i="53"/>
  <c r="V62" i="53"/>
  <c r="W62" i="53"/>
  <c r="X62" i="53"/>
  <c r="Y62" i="53"/>
  <c r="Z62" i="53"/>
  <c r="AA62" i="53"/>
  <c r="AB62" i="53"/>
  <c r="AC62" i="53"/>
  <c r="AD62" i="53"/>
  <c r="AE62" i="53"/>
  <c r="AF62" i="53"/>
  <c r="AG62" i="53"/>
  <c r="AH62" i="53"/>
  <c r="AI62" i="53"/>
  <c r="AJ62" i="53"/>
  <c r="AK62" i="53"/>
  <c r="AL62" i="53"/>
  <c r="AM62" i="53"/>
  <c r="AN62" i="53"/>
  <c r="AO62" i="53"/>
  <c r="AP62" i="53"/>
  <c r="AQ62" i="53"/>
  <c r="AR62" i="53"/>
  <c r="AS62" i="53"/>
  <c r="AT62" i="53"/>
  <c r="AU62" i="53"/>
  <c r="AV62" i="53"/>
  <c r="AW62" i="53"/>
  <c r="AX62" i="53"/>
  <c r="AY62" i="53"/>
  <c r="AZ62" i="53"/>
  <c r="BA62" i="53"/>
  <c r="BB62" i="53"/>
  <c r="BC62" i="53"/>
  <c r="BD62" i="53"/>
  <c r="BE62" i="53"/>
  <c r="BF62" i="53"/>
  <c r="BG62" i="53"/>
  <c r="BH62" i="53"/>
  <c r="BI62" i="53"/>
  <c r="BJ62" i="53"/>
  <c r="BK62" i="53"/>
  <c r="BL62" i="53"/>
  <c r="BM62" i="53"/>
  <c r="BN62" i="53"/>
  <c r="BO62" i="53"/>
  <c r="BP62" i="53"/>
  <c r="BQ62" i="53"/>
  <c r="BR62" i="53"/>
  <c r="BS62" i="53"/>
  <c r="BT62" i="53"/>
  <c r="BU62" i="53"/>
  <c r="BV62" i="53"/>
  <c r="BW62" i="53"/>
  <c r="BX62" i="53"/>
  <c r="BY62" i="53"/>
  <c r="BZ62" i="53"/>
  <c r="CA62" i="53"/>
  <c r="CB62" i="53"/>
  <c r="S63" i="53"/>
  <c r="T63" i="53"/>
  <c r="U63" i="53"/>
  <c r="V63" i="53"/>
  <c r="W63" i="53"/>
  <c r="X63" i="53"/>
  <c r="Y63" i="53"/>
  <c r="Z63" i="53"/>
  <c r="AA63" i="53"/>
  <c r="AB63" i="53"/>
  <c r="AC63" i="53"/>
  <c r="AD63" i="53"/>
  <c r="AE63" i="53"/>
  <c r="AF63" i="53"/>
  <c r="AG63" i="53"/>
  <c r="AH63" i="53"/>
  <c r="AI63" i="53"/>
  <c r="AJ63" i="53"/>
  <c r="AK63" i="53"/>
  <c r="AL63" i="53"/>
  <c r="AM63" i="53"/>
  <c r="AN63" i="53"/>
  <c r="AO63" i="53"/>
  <c r="AP63" i="53"/>
  <c r="AQ63" i="53"/>
  <c r="AR63" i="53"/>
  <c r="AS63" i="53"/>
  <c r="AT63" i="53"/>
  <c r="AU63" i="53"/>
  <c r="AV63" i="53"/>
  <c r="AW63" i="53"/>
  <c r="AX63" i="53"/>
  <c r="AY63" i="53"/>
  <c r="AZ63" i="53"/>
  <c r="BA63" i="53"/>
  <c r="BB63" i="53"/>
  <c r="BC63" i="53"/>
  <c r="BD63" i="53"/>
  <c r="BE63" i="53"/>
  <c r="BF63" i="53"/>
  <c r="BG63" i="53"/>
  <c r="BH63" i="53"/>
  <c r="BI63" i="53"/>
  <c r="BJ63" i="53"/>
  <c r="BK63" i="53"/>
  <c r="BL63" i="53"/>
  <c r="BM63" i="53"/>
  <c r="BN63" i="53"/>
  <c r="BO63" i="53"/>
  <c r="BP63" i="53"/>
  <c r="BQ63" i="53"/>
  <c r="BR63" i="53"/>
  <c r="BS63" i="53"/>
  <c r="BT63" i="53"/>
  <c r="BU63" i="53"/>
  <c r="BV63" i="53"/>
  <c r="BW63" i="53"/>
  <c r="BX63" i="53"/>
  <c r="BY63" i="53"/>
  <c r="BZ63" i="53"/>
  <c r="CA63" i="53"/>
  <c r="CB63" i="53"/>
  <c r="S64" i="53"/>
  <c r="T64" i="53"/>
  <c r="U64" i="53"/>
  <c r="V64" i="53"/>
  <c r="W64" i="53"/>
  <c r="X64" i="53"/>
  <c r="Y64" i="53"/>
  <c r="Z64" i="53"/>
  <c r="AA64" i="53"/>
  <c r="AB64" i="53"/>
  <c r="AC64" i="53"/>
  <c r="AD64" i="53"/>
  <c r="AE64" i="53"/>
  <c r="AF64" i="53"/>
  <c r="AG64" i="53"/>
  <c r="AH64" i="53"/>
  <c r="AI64" i="53"/>
  <c r="AJ64" i="53"/>
  <c r="AK64" i="53"/>
  <c r="AL64" i="53"/>
  <c r="AM64" i="53"/>
  <c r="AN64" i="53"/>
  <c r="AO64" i="53"/>
  <c r="AP64" i="53"/>
  <c r="AQ64" i="53"/>
  <c r="AR64" i="53"/>
  <c r="AS64" i="53"/>
  <c r="AT64" i="53"/>
  <c r="AU64" i="53"/>
  <c r="AV64" i="53"/>
  <c r="AW64" i="53"/>
  <c r="AX64" i="53"/>
  <c r="AY64" i="53"/>
  <c r="AZ64" i="53"/>
  <c r="BA64" i="53"/>
  <c r="BB64" i="53"/>
  <c r="BC64" i="53"/>
  <c r="BD64" i="53"/>
  <c r="BE64" i="53"/>
  <c r="BF64" i="53"/>
  <c r="BG64" i="53"/>
  <c r="BH64" i="53"/>
  <c r="BI64" i="53"/>
  <c r="BJ64" i="53"/>
  <c r="BK64" i="53"/>
  <c r="BL64" i="53"/>
  <c r="BM64" i="53"/>
  <c r="BN64" i="53"/>
  <c r="BO64" i="53"/>
  <c r="BP64" i="53"/>
  <c r="BQ64" i="53"/>
  <c r="BR64" i="53"/>
  <c r="BS64" i="53"/>
  <c r="BT64" i="53"/>
  <c r="BU64" i="53"/>
  <c r="BV64" i="53"/>
  <c r="BW64" i="53"/>
  <c r="BX64" i="53"/>
  <c r="BY64" i="53"/>
  <c r="BZ64" i="53"/>
  <c r="CA64" i="53"/>
  <c r="CB64" i="53"/>
  <c r="R64" i="53"/>
  <c r="R63" i="53"/>
  <c r="R62" i="53"/>
  <c r="R61" i="53"/>
  <c r="CD79" i="53"/>
  <c r="CD78" i="53"/>
  <c r="CD77" i="53"/>
  <c r="CD76" i="53"/>
  <c r="CD75" i="53"/>
  <c r="CD74" i="53"/>
  <c r="CD73" i="53"/>
  <c r="CD72" i="53"/>
  <c r="CD71" i="53"/>
  <c r="CD70" i="53"/>
  <c r="CD69" i="53"/>
  <c r="CD68" i="53"/>
  <c r="CD67" i="53"/>
  <c r="CP86" i="53"/>
  <c r="CO86" i="53"/>
  <c r="CN86" i="53"/>
  <c r="CM86" i="53"/>
  <c r="CP85" i="53"/>
  <c r="CO85" i="53"/>
  <c r="CN85" i="53"/>
  <c r="CM85" i="53"/>
  <c r="CP84" i="53"/>
  <c r="CO84" i="53"/>
  <c r="CN84" i="53"/>
  <c r="CM84" i="53"/>
  <c r="CP83" i="53"/>
  <c r="CO83" i="53"/>
  <c r="CN83" i="53"/>
  <c r="CM83" i="53"/>
  <c r="CP82" i="53"/>
  <c r="CO82" i="53"/>
  <c r="CN82" i="53"/>
  <c r="CM82" i="53"/>
  <c r="CP81" i="53"/>
  <c r="CO81" i="53"/>
  <c r="CN81" i="53"/>
  <c r="CM81" i="53"/>
  <c r="CP80" i="53"/>
  <c r="CO80" i="53"/>
  <c r="CN80" i="53"/>
  <c r="CM80" i="53"/>
  <c r="CP79" i="53"/>
  <c r="CO79" i="53"/>
  <c r="CN79" i="53"/>
  <c r="CM79" i="53"/>
  <c r="CP78" i="53"/>
  <c r="CO78" i="53"/>
  <c r="CN78" i="53"/>
  <c r="CM78" i="53"/>
  <c r="CP77" i="53"/>
  <c r="CO77" i="53"/>
  <c r="CN77" i="53"/>
  <c r="CM77" i="53"/>
  <c r="CP76" i="53"/>
  <c r="CO76" i="53"/>
  <c r="CN76" i="53"/>
  <c r="CM76" i="53"/>
  <c r="CP75" i="53"/>
  <c r="CO75" i="53"/>
  <c r="CN75" i="53"/>
  <c r="CM75" i="53"/>
  <c r="CP74" i="53"/>
  <c r="CO74" i="53"/>
  <c r="CN74" i="53"/>
  <c r="CM74" i="53"/>
  <c r="CP73" i="53"/>
  <c r="CO73" i="53"/>
  <c r="CN73" i="53"/>
  <c r="CM73" i="53"/>
  <c r="CP72" i="53"/>
  <c r="CO72" i="53"/>
  <c r="CN72" i="53"/>
  <c r="CM72" i="53"/>
  <c r="CP71" i="53"/>
  <c r="CO71" i="53"/>
  <c r="CN71" i="53"/>
  <c r="CM71" i="53"/>
  <c r="CP70" i="53"/>
  <c r="CO70" i="53"/>
  <c r="CN70" i="53"/>
  <c r="CM70" i="53"/>
  <c r="CP69" i="53"/>
  <c r="CO69" i="53"/>
  <c r="CN69" i="53"/>
  <c r="CM69" i="53"/>
  <c r="CP68" i="53"/>
  <c r="CO68" i="53"/>
  <c r="CN68" i="53"/>
  <c r="CM68" i="53"/>
  <c r="CP67" i="53"/>
  <c r="CO67" i="53"/>
  <c r="CN67" i="53"/>
  <c r="CM67" i="53"/>
  <c r="CP60" i="53"/>
  <c r="CO60" i="53"/>
  <c r="CN60" i="53"/>
  <c r="CM60" i="53"/>
  <c r="CP59" i="53"/>
  <c r="CO59" i="53"/>
  <c r="CN59" i="53"/>
  <c r="CM59" i="53"/>
  <c r="CP57" i="53"/>
  <c r="CO57" i="53"/>
  <c r="CN57" i="53"/>
  <c r="CM57" i="53"/>
  <c r="CP55" i="53"/>
  <c r="CO55" i="53"/>
  <c r="CN55" i="53"/>
  <c r="CM55" i="53"/>
  <c r="CP50" i="53"/>
  <c r="CO50" i="53"/>
  <c r="CN50" i="53"/>
  <c r="CM50" i="53"/>
  <c r="CP49" i="53"/>
  <c r="CO49" i="53"/>
  <c r="CN49" i="53"/>
  <c r="CM49" i="53"/>
  <c r="CP48" i="53"/>
  <c r="CO48" i="53"/>
  <c r="CN48" i="53"/>
  <c r="CM48" i="53"/>
  <c r="CP47" i="53"/>
  <c r="CO47" i="53"/>
  <c r="CN47" i="53"/>
  <c r="CM47" i="53"/>
  <c r="CP46" i="53"/>
  <c r="CO46" i="53"/>
  <c r="CN46" i="53"/>
  <c r="CM46" i="53"/>
  <c r="CP45" i="53"/>
  <c r="CO45" i="53"/>
  <c r="CN45" i="53"/>
  <c r="CM45" i="53"/>
  <c r="CP44" i="53"/>
  <c r="CO44" i="53"/>
  <c r="CN44" i="53"/>
  <c r="CM44" i="53"/>
  <c r="CP43" i="53"/>
  <c r="CO43" i="53"/>
  <c r="CN43" i="53"/>
  <c r="CM43" i="53"/>
  <c r="CP42" i="53"/>
  <c r="CO42" i="53"/>
  <c r="CN42" i="53"/>
  <c r="CM42" i="53"/>
  <c r="CP41" i="53"/>
  <c r="CO41" i="53"/>
  <c r="CN41" i="53"/>
  <c r="CM41" i="53"/>
  <c r="CP40" i="53"/>
  <c r="CO40" i="53"/>
  <c r="CN40" i="53"/>
  <c r="CM40" i="53"/>
  <c r="CP39" i="53"/>
  <c r="CO39" i="53"/>
  <c r="CN39" i="53"/>
  <c r="CM39" i="53"/>
  <c r="CP38" i="53"/>
  <c r="CO38" i="53"/>
  <c r="CN38" i="53"/>
  <c r="CM38" i="53"/>
  <c r="CP37" i="53"/>
  <c r="CO37" i="53"/>
  <c r="CN37" i="53"/>
  <c r="CM37" i="53"/>
  <c r="CP36" i="53"/>
  <c r="CO36" i="53"/>
  <c r="CN36" i="53"/>
  <c r="CM36" i="53"/>
  <c r="CP35" i="53"/>
  <c r="CO35" i="53"/>
  <c r="CN35" i="53"/>
  <c r="CM35" i="53"/>
  <c r="CP34" i="53"/>
  <c r="CO34" i="53"/>
  <c r="CN34" i="53"/>
  <c r="CM34" i="53"/>
  <c r="CP33" i="53"/>
  <c r="CO33" i="53"/>
  <c r="CN33" i="53"/>
  <c r="CM33" i="53"/>
  <c r="CP32" i="53"/>
  <c r="CO32" i="53"/>
  <c r="CN32" i="53"/>
  <c r="CM32" i="53"/>
  <c r="CP31" i="53"/>
  <c r="CO31" i="53"/>
  <c r="CN31" i="53"/>
  <c r="CM31" i="53"/>
  <c r="CP30" i="53"/>
  <c r="CO30" i="53"/>
  <c r="CN30" i="53"/>
  <c r="CM30" i="53"/>
  <c r="CP29" i="53"/>
  <c r="CO29" i="53"/>
  <c r="CN29" i="53"/>
  <c r="CM29" i="53"/>
  <c r="CP28" i="53"/>
  <c r="CO28" i="53"/>
  <c r="CN28" i="53"/>
  <c r="CM28" i="53"/>
  <c r="CP27" i="53"/>
  <c r="CO27" i="53"/>
  <c r="CN27" i="53"/>
  <c r="CM27" i="53"/>
  <c r="CP26" i="53"/>
  <c r="CO26" i="53"/>
  <c r="CN26" i="53"/>
  <c r="CM26" i="53"/>
  <c r="CP25" i="53"/>
  <c r="CO25" i="53"/>
  <c r="CN25" i="53"/>
  <c r="CM25" i="53"/>
  <c r="CP24" i="53"/>
  <c r="CO24" i="53"/>
  <c r="CN24" i="53"/>
  <c r="CM24" i="53"/>
  <c r="CP23" i="53"/>
  <c r="CO23" i="53"/>
  <c r="CN23" i="53"/>
  <c r="CM23" i="53"/>
  <c r="CP22" i="53"/>
  <c r="CO22" i="53"/>
  <c r="CN22" i="53"/>
  <c r="CM22" i="53"/>
  <c r="CP21" i="53"/>
  <c r="CO21" i="53"/>
  <c r="CN21" i="53"/>
  <c r="CM21" i="53"/>
  <c r="CP20" i="53"/>
  <c r="CO20" i="53"/>
  <c r="CN20" i="53"/>
  <c r="CM20" i="53"/>
  <c r="CP19" i="53"/>
  <c r="CO19" i="53"/>
  <c r="CN19" i="53"/>
  <c r="CM19" i="53"/>
  <c r="CP18" i="53"/>
  <c r="CO18" i="53"/>
  <c r="CN18" i="53"/>
  <c r="CM18" i="53"/>
  <c r="CP17" i="53"/>
  <c r="CO17" i="53"/>
  <c r="CN17" i="53"/>
  <c r="CM17" i="53"/>
  <c r="CP16" i="53"/>
  <c r="CO16" i="53"/>
  <c r="CN16" i="53"/>
  <c r="CM16" i="53"/>
  <c r="CP15" i="53"/>
  <c r="CO15" i="53"/>
  <c r="CN15" i="53"/>
  <c r="CM15" i="53"/>
  <c r="CP14" i="53"/>
  <c r="CO14" i="53"/>
  <c r="CN14" i="53"/>
  <c r="CM14" i="53"/>
  <c r="CP13" i="53"/>
  <c r="CO13" i="53"/>
  <c r="CN13" i="53"/>
  <c r="CM13" i="53"/>
  <c r="CP12" i="53"/>
  <c r="CO12" i="53"/>
  <c r="CN12" i="53"/>
  <c r="CM12" i="53"/>
  <c r="CP11" i="53"/>
  <c r="CO11" i="53"/>
  <c r="CN11" i="53"/>
  <c r="CM11" i="53"/>
  <c r="CP10" i="53"/>
  <c r="CO10" i="53"/>
  <c r="CN10" i="53"/>
  <c r="CM10" i="53"/>
  <c r="CP9" i="53"/>
  <c r="CO9" i="53"/>
  <c r="CN9" i="53"/>
  <c r="CM9" i="53"/>
  <c r="CP8" i="53"/>
  <c r="CO8" i="53"/>
  <c r="CN8" i="53"/>
  <c r="CM8" i="53"/>
  <c r="CP7" i="53"/>
  <c r="CO7" i="53"/>
  <c r="CN7" i="53"/>
  <c r="CM7" i="53"/>
  <c r="CP6" i="53"/>
  <c r="CO6" i="53"/>
  <c r="CN6" i="53"/>
  <c r="CM6" i="53"/>
  <c r="CP5" i="53"/>
  <c r="CO5" i="53"/>
  <c r="CN5" i="53"/>
  <c r="CM5" i="53"/>
  <c r="CP4" i="53"/>
  <c r="CO4" i="53"/>
  <c r="CN4" i="53"/>
  <c r="CM4" i="53"/>
  <c r="CP3" i="53"/>
  <c r="CO3" i="53"/>
  <c r="CN3" i="53"/>
  <c r="CM3" i="53"/>
  <c r="CP57" i="38"/>
  <c r="CO57" i="38"/>
  <c r="CN57" i="38"/>
  <c r="CM57" i="38"/>
  <c r="CP55" i="38"/>
  <c r="CO55" i="38"/>
  <c r="CN55" i="38"/>
  <c r="CM55" i="38"/>
  <c r="S61" i="38"/>
  <c r="T61" i="38"/>
  <c r="U61" i="38"/>
  <c r="V61" i="38"/>
  <c r="W61" i="38"/>
  <c r="X61" i="38"/>
  <c r="Y61" i="38"/>
  <c r="Z61" i="38"/>
  <c r="AA61" i="38"/>
  <c r="AB61" i="38"/>
  <c r="AC61" i="38"/>
  <c r="AD61" i="38"/>
  <c r="AE61" i="38"/>
  <c r="AF61" i="38"/>
  <c r="AG61" i="38"/>
  <c r="AH61" i="38"/>
  <c r="AI61" i="38"/>
  <c r="AJ61" i="38"/>
  <c r="AK61" i="38"/>
  <c r="AL61" i="38"/>
  <c r="AM61" i="38"/>
  <c r="AN61" i="38"/>
  <c r="AO61" i="38"/>
  <c r="AP61" i="38"/>
  <c r="AQ61" i="38"/>
  <c r="AR61" i="38"/>
  <c r="AS61" i="38"/>
  <c r="AT61" i="38"/>
  <c r="AU61" i="38"/>
  <c r="AV61" i="38"/>
  <c r="AW61" i="38"/>
  <c r="AX61" i="38"/>
  <c r="AY61" i="38"/>
  <c r="AZ61" i="38"/>
  <c r="BA61" i="38"/>
  <c r="BB61" i="38"/>
  <c r="BC61" i="38"/>
  <c r="BD61" i="38"/>
  <c r="BE61" i="38"/>
  <c r="BF61" i="38"/>
  <c r="BG61" i="38"/>
  <c r="BH61" i="38"/>
  <c r="BI61" i="38"/>
  <c r="BJ61" i="38"/>
  <c r="BK61" i="38"/>
  <c r="BL61" i="38"/>
  <c r="BM61" i="38"/>
  <c r="BN61" i="38"/>
  <c r="BO61" i="38"/>
  <c r="BP61" i="38"/>
  <c r="BQ61" i="38"/>
  <c r="BR61" i="38"/>
  <c r="BS61" i="38"/>
  <c r="BT61" i="38"/>
  <c r="BU61" i="38"/>
  <c r="BV61" i="38"/>
  <c r="BW61" i="38"/>
  <c r="BX61" i="38"/>
  <c r="BY61" i="38"/>
  <c r="BZ61" i="38"/>
  <c r="CA61" i="38"/>
  <c r="CB61" i="38"/>
  <c r="S62" i="38"/>
  <c r="T62" i="38"/>
  <c r="U62" i="38"/>
  <c r="V62" i="38"/>
  <c r="W62" i="38"/>
  <c r="X62" i="38"/>
  <c r="Y62" i="38"/>
  <c r="Z62" i="38"/>
  <c r="AA62" i="38"/>
  <c r="AB62" i="38"/>
  <c r="AC62" i="38"/>
  <c r="AD62" i="38"/>
  <c r="AE62" i="38"/>
  <c r="AF62" i="38"/>
  <c r="AG62" i="38"/>
  <c r="AH62" i="38"/>
  <c r="AI62" i="38"/>
  <c r="AJ62" i="38"/>
  <c r="AK62" i="38"/>
  <c r="AL62" i="38"/>
  <c r="AM62" i="38"/>
  <c r="AN62" i="38"/>
  <c r="AO62" i="38"/>
  <c r="AP62" i="38"/>
  <c r="AQ62" i="38"/>
  <c r="AR62" i="38"/>
  <c r="AS62" i="38"/>
  <c r="AT62" i="38"/>
  <c r="AU62" i="38"/>
  <c r="AV62" i="38"/>
  <c r="AW62" i="38"/>
  <c r="AX62" i="38"/>
  <c r="AY62" i="38"/>
  <c r="AZ62" i="38"/>
  <c r="BA62" i="38"/>
  <c r="BB62" i="38"/>
  <c r="BC62" i="38"/>
  <c r="BD62" i="38"/>
  <c r="BE62" i="38"/>
  <c r="BF62" i="38"/>
  <c r="BG62" i="38"/>
  <c r="BH62" i="38"/>
  <c r="BI62" i="38"/>
  <c r="BJ62" i="38"/>
  <c r="BK62" i="38"/>
  <c r="BL62" i="38"/>
  <c r="BM62" i="38"/>
  <c r="BN62" i="38"/>
  <c r="BO62" i="38"/>
  <c r="BP62" i="38"/>
  <c r="BQ62" i="38"/>
  <c r="BR62" i="38"/>
  <c r="BS62" i="38"/>
  <c r="BT62" i="38"/>
  <c r="BU62" i="38"/>
  <c r="BV62" i="38"/>
  <c r="BW62" i="38"/>
  <c r="BX62" i="38"/>
  <c r="BY62" i="38"/>
  <c r="BZ62" i="38"/>
  <c r="CA62" i="38"/>
  <c r="CB62" i="38"/>
  <c r="S63" i="38"/>
  <c r="T63" i="38"/>
  <c r="U63" i="38"/>
  <c r="V63" i="38"/>
  <c r="W63" i="38"/>
  <c r="X63" i="38"/>
  <c r="Y63" i="38"/>
  <c r="Z63" i="38"/>
  <c r="AA63" i="38"/>
  <c r="AB63" i="38"/>
  <c r="AC63" i="38"/>
  <c r="AD63" i="38"/>
  <c r="AE63" i="38"/>
  <c r="AF63" i="38"/>
  <c r="AG63" i="38"/>
  <c r="AH63" i="38"/>
  <c r="AI63" i="38"/>
  <c r="AJ63" i="38"/>
  <c r="AK63" i="38"/>
  <c r="AL63" i="38"/>
  <c r="AM63" i="38"/>
  <c r="AN63" i="38"/>
  <c r="AO63" i="38"/>
  <c r="AP63" i="38"/>
  <c r="AQ63" i="38"/>
  <c r="AR63" i="38"/>
  <c r="AS63" i="38"/>
  <c r="AT63" i="38"/>
  <c r="AU63" i="38"/>
  <c r="AV63" i="38"/>
  <c r="AW63" i="38"/>
  <c r="AX63" i="38"/>
  <c r="AY63" i="38"/>
  <c r="AZ63" i="38"/>
  <c r="BA63" i="38"/>
  <c r="BB63" i="38"/>
  <c r="BC63" i="38"/>
  <c r="BD63" i="38"/>
  <c r="BE63" i="38"/>
  <c r="BF63" i="38"/>
  <c r="BG63" i="38"/>
  <c r="BH63" i="38"/>
  <c r="BI63" i="38"/>
  <c r="BJ63" i="38"/>
  <c r="BK63" i="38"/>
  <c r="BL63" i="38"/>
  <c r="BM63" i="38"/>
  <c r="BN63" i="38"/>
  <c r="BO63" i="38"/>
  <c r="BP63" i="38"/>
  <c r="BQ63" i="38"/>
  <c r="BR63" i="38"/>
  <c r="BS63" i="38"/>
  <c r="BT63" i="38"/>
  <c r="BU63" i="38"/>
  <c r="BV63" i="38"/>
  <c r="BW63" i="38"/>
  <c r="BX63" i="38"/>
  <c r="BY63" i="38"/>
  <c r="BZ63" i="38"/>
  <c r="CA63" i="38"/>
  <c r="CB63" i="38"/>
  <c r="S64" i="38"/>
  <c r="T64" i="38"/>
  <c r="U64" i="38"/>
  <c r="V64" i="38"/>
  <c r="W64" i="38"/>
  <c r="X64" i="38"/>
  <c r="Y64" i="38"/>
  <c r="Z64" i="38"/>
  <c r="AA64" i="38"/>
  <c r="AB64" i="38"/>
  <c r="AC64" i="38"/>
  <c r="AD64" i="38"/>
  <c r="AE64" i="38"/>
  <c r="AF64" i="38"/>
  <c r="AG64" i="38"/>
  <c r="AH64" i="38"/>
  <c r="AI64" i="38"/>
  <c r="AJ64" i="38"/>
  <c r="AK64" i="38"/>
  <c r="AL64" i="38"/>
  <c r="AM64" i="38"/>
  <c r="AN64" i="38"/>
  <c r="AO64" i="38"/>
  <c r="AP64" i="38"/>
  <c r="AQ64" i="38"/>
  <c r="AR64" i="38"/>
  <c r="AS64" i="38"/>
  <c r="AT64" i="38"/>
  <c r="AU64" i="38"/>
  <c r="AV64" i="38"/>
  <c r="AW64" i="38"/>
  <c r="AX64" i="38"/>
  <c r="AY64" i="38"/>
  <c r="AZ64" i="38"/>
  <c r="BA64" i="38"/>
  <c r="BB64" i="38"/>
  <c r="BC64" i="38"/>
  <c r="BD64" i="38"/>
  <c r="BE64" i="38"/>
  <c r="BF64" i="38"/>
  <c r="BG64" i="38"/>
  <c r="BH64" i="38"/>
  <c r="BI64" i="38"/>
  <c r="BJ64" i="38"/>
  <c r="BK64" i="38"/>
  <c r="BL64" i="38"/>
  <c r="BM64" i="38"/>
  <c r="BN64" i="38"/>
  <c r="BO64" i="38"/>
  <c r="BP64" i="38"/>
  <c r="BQ64" i="38"/>
  <c r="BR64" i="38"/>
  <c r="BS64" i="38"/>
  <c r="BT64" i="38"/>
  <c r="BU64" i="38"/>
  <c r="BV64" i="38"/>
  <c r="BW64" i="38"/>
  <c r="BX64" i="38"/>
  <c r="BY64" i="38"/>
  <c r="BZ64" i="38"/>
  <c r="CA64" i="38"/>
  <c r="CB64" i="38"/>
  <c r="S65" i="38"/>
  <c r="T65" i="38"/>
  <c r="U65" i="38"/>
  <c r="V65" i="38"/>
  <c r="W65" i="38"/>
  <c r="X65" i="38"/>
  <c r="Y65" i="38"/>
  <c r="Z65" i="38"/>
  <c r="AA65" i="38"/>
  <c r="AB65" i="38"/>
  <c r="AC65" i="38"/>
  <c r="AD65" i="38"/>
  <c r="AE65" i="38"/>
  <c r="AF65" i="38"/>
  <c r="AG65" i="38"/>
  <c r="AH65" i="38"/>
  <c r="AI65" i="38"/>
  <c r="AJ65" i="38"/>
  <c r="AK65" i="38"/>
  <c r="AL65" i="38"/>
  <c r="AM65" i="38"/>
  <c r="AN65" i="38"/>
  <c r="AO65" i="38"/>
  <c r="AP65" i="38"/>
  <c r="AQ65" i="38"/>
  <c r="AR65" i="38"/>
  <c r="AS65" i="38"/>
  <c r="AT65" i="38"/>
  <c r="AU65" i="38"/>
  <c r="AV65" i="38"/>
  <c r="AW65" i="38"/>
  <c r="AX65" i="38"/>
  <c r="AY65" i="38"/>
  <c r="AZ65" i="38"/>
  <c r="BA65" i="38"/>
  <c r="BB65" i="38"/>
  <c r="BC65" i="38"/>
  <c r="BD65" i="38"/>
  <c r="BE65" i="38"/>
  <c r="BF65" i="38"/>
  <c r="BG65" i="38"/>
  <c r="BH65" i="38"/>
  <c r="BI65" i="38"/>
  <c r="BJ65" i="38"/>
  <c r="BK65" i="38"/>
  <c r="BL65" i="38"/>
  <c r="BM65" i="38"/>
  <c r="BN65" i="38"/>
  <c r="BO65" i="38"/>
  <c r="BP65" i="38"/>
  <c r="BQ65" i="38"/>
  <c r="BR65" i="38"/>
  <c r="BS65" i="38"/>
  <c r="BT65" i="38"/>
  <c r="BU65" i="38"/>
  <c r="BV65" i="38"/>
  <c r="BW65" i="38"/>
  <c r="BX65" i="38"/>
  <c r="BY65" i="38"/>
  <c r="BZ65" i="38"/>
  <c r="CA65" i="38"/>
  <c r="CB65" i="38"/>
  <c r="R65" i="38"/>
  <c r="R64" i="38"/>
  <c r="R63" i="38"/>
  <c r="R62" i="38"/>
  <c r="R61" i="38"/>
  <c r="CP86" i="38"/>
  <c r="CO86" i="38"/>
  <c r="CN86" i="38"/>
  <c r="CM86" i="38"/>
  <c r="CP85" i="38"/>
  <c r="CO85" i="38"/>
  <c r="CN85" i="38"/>
  <c r="CM85" i="38"/>
  <c r="CP84" i="38"/>
  <c r="CO84" i="38"/>
  <c r="CN84" i="38"/>
  <c r="CM84" i="38"/>
  <c r="CP83" i="38"/>
  <c r="CO83" i="38"/>
  <c r="CN83" i="38"/>
  <c r="CM83" i="38"/>
  <c r="CP82" i="38"/>
  <c r="CO82" i="38"/>
  <c r="CN82" i="38"/>
  <c r="CM82" i="38"/>
  <c r="CP81" i="38"/>
  <c r="CO81" i="38"/>
  <c r="CN81" i="38"/>
  <c r="CM81" i="38"/>
  <c r="CP80" i="38"/>
  <c r="CO80" i="38"/>
  <c r="CN80" i="38"/>
  <c r="CM80" i="38"/>
  <c r="CP79" i="38"/>
  <c r="CO79" i="38"/>
  <c r="CN79" i="38"/>
  <c r="CM79" i="38"/>
  <c r="CP78" i="38"/>
  <c r="CO78" i="38"/>
  <c r="CN78" i="38"/>
  <c r="CM78" i="38"/>
  <c r="CP77" i="38"/>
  <c r="CO77" i="38"/>
  <c r="CN77" i="38"/>
  <c r="CM77" i="38"/>
  <c r="CP76" i="38"/>
  <c r="CO76" i="38"/>
  <c r="CN76" i="38"/>
  <c r="CM76" i="38"/>
  <c r="CP75" i="38"/>
  <c r="CO75" i="38"/>
  <c r="CN75" i="38"/>
  <c r="CM75" i="38"/>
  <c r="CP74" i="38"/>
  <c r="CO74" i="38"/>
  <c r="CN74" i="38"/>
  <c r="CM74" i="38"/>
  <c r="CP73" i="38"/>
  <c r="CO73" i="38"/>
  <c r="CN73" i="38"/>
  <c r="CM73" i="38"/>
  <c r="CP72" i="38"/>
  <c r="CO72" i="38"/>
  <c r="CN72" i="38"/>
  <c r="CM72" i="38"/>
  <c r="CP71" i="38"/>
  <c r="CO71" i="38"/>
  <c r="CN71" i="38"/>
  <c r="CM71" i="38"/>
  <c r="CP70" i="38"/>
  <c r="CO70" i="38"/>
  <c r="CN70" i="38"/>
  <c r="CM70" i="38"/>
  <c r="CP69" i="38"/>
  <c r="CO69" i="38"/>
  <c r="CN69" i="38"/>
  <c r="CM69" i="38"/>
  <c r="CP68" i="38"/>
  <c r="CO68" i="38"/>
  <c r="CN68" i="38"/>
  <c r="CM68" i="38"/>
  <c r="CP67" i="38"/>
  <c r="CO67" i="38"/>
  <c r="CN67" i="38"/>
  <c r="CM67" i="38"/>
  <c r="CP60" i="38"/>
  <c r="CO60" i="38"/>
  <c r="CN60" i="38"/>
  <c r="CM60" i="38"/>
  <c r="CP59" i="38"/>
  <c r="CO59" i="38"/>
  <c r="CN59" i="38"/>
  <c r="CM59" i="38"/>
  <c r="CP50" i="38"/>
  <c r="CO50" i="38"/>
  <c r="CN50" i="38"/>
  <c r="CM50" i="38"/>
  <c r="CP49" i="38"/>
  <c r="CO49" i="38"/>
  <c r="CN49" i="38"/>
  <c r="CM49" i="38"/>
  <c r="CP48" i="38"/>
  <c r="CO48" i="38"/>
  <c r="CN48" i="38"/>
  <c r="CM48" i="38"/>
  <c r="CP47" i="38"/>
  <c r="CO47" i="38"/>
  <c r="CN47" i="38"/>
  <c r="CM47" i="38"/>
  <c r="CP46" i="38"/>
  <c r="CO46" i="38"/>
  <c r="CN46" i="38"/>
  <c r="CM46" i="38"/>
  <c r="CP45" i="38"/>
  <c r="CO45" i="38"/>
  <c r="CN45" i="38"/>
  <c r="CM45" i="38"/>
  <c r="CP44" i="38"/>
  <c r="CO44" i="38"/>
  <c r="CN44" i="38"/>
  <c r="CM44" i="38"/>
  <c r="CP43" i="38"/>
  <c r="CO43" i="38"/>
  <c r="CN43" i="38"/>
  <c r="CM43" i="38"/>
  <c r="CP42" i="38"/>
  <c r="CO42" i="38"/>
  <c r="CN42" i="38"/>
  <c r="CM42" i="38"/>
  <c r="CP41" i="38"/>
  <c r="CO41" i="38"/>
  <c r="CN41" i="38"/>
  <c r="CM41" i="38"/>
  <c r="CP40" i="38"/>
  <c r="CO40" i="38"/>
  <c r="CN40" i="38"/>
  <c r="CM40" i="38"/>
  <c r="CP39" i="38"/>
  <c r="CO39" i="38"/>
  <c r="CN39" i="38"/>
  <c r="CM39" i="38"/>
  <c r="CP38" i="38"/>
  <c r="CO38" i="38"/>
  <c r="CN38" i="38"/>
  <c r="CM38" i="38"/>
  <c r="CP37" i="38"/>
  <c r="CO37" i="38"/>
  <c r="CN37" i="38"/>
  <c r="CM37" i="38"/>
  <c r="CP36" i="38"/>
  <c r="CO36" i="38"/>
  <c r="CN36" i="38"/>
  <c r="CM36" i="38"/>
  <c r="CP35" i="38"/>
  <c r="CO35" i="38"/>
  <c r="CN35" i="38"/>
  <c r="CM35" i="38"/>
  <c r="CP34" i="38"/>
  <c r="CO34" i="38"/>
  <c r="CN34" i="38"/>
  <c r="CM34" i="38"/>
  <c r="CP33" i="38"/>
  <c r="CO33" i="38"/>
  <c r="CN33" i="38"/>
  <c r="CM33" i="38"/>
  <c r="CP32" i="38"/>
  <c r="CO32" i="38"/>
  <c r="CN32" i="38"/>
  <c r="CM32" i="38"/>
  <c r="CP31" i="38"/>
  <c r="CO31" i="38"/>
  <c r="CN31" i="38"/>
  <c r="CM31" i="38"/>
  <c r="CP30" i="38"/>
  <c r="CO30" i="38"/>
  <c r="CN30" i="38"/>
  <c r="CM30" i="38"/>
  <c r="CP29" i="38"/>
  <c r="CO29" i="38"/>
  <c r="CN29" i="38"/>
  <c r="CM29" i="38"/>
  <c r="CP28" i="38"/>
  <c r="CO28" i="38"/>
  <c r="CN28" i="38"/>
  <c r="CM28" i="38"/>
  <c r="CP27" i="38"/>
  <c r="CO27" i="38"/>
  <c r="CN27" i="38"/>
  <c r="CM27" i="38"/>
  <c r="CP26" i="38"/>
  <c r="CO26" i="38"/>
  <c r="CN26" i="38"/>
  <c r="CM26" i="38"/>
  <c r="CP25" i="38"/>
  <c r="CO25" i="38"/>
  <c r="CN25" i="38"/>
  <c r="CM25" i="38"/>
  <c r="CP24" i="38"/>
  <c r="CO24" i="38"/>
  <c r="CN24" i="38"/>
  <c r="CM24" i="38"/>
  <c r="CP23" i="38"/>
  <c r="CO23" i="38"/>
  <c r="CN23" i="38"/>
  <c r="CM23" i="38"/>
  <c r="CP22" i="38"/>
  <c r="CO22" i="38"/>
  <c r="CN22" i="38"/>
  <c r="CM22" i="38"/>
  <c r="CP21" i="38"/>
  <c r="CO21" i="38"/>
  <c r="CN21" i="38"/>
  <c r="CM21" i="38"/>
  <c r="CP20" i="38"/>
  <c r="CO20" i="38"/>
  <c r="CN20" i="38"/>
  <c r="CM20" i="38"/>
  <c r="CP19" i="38"/>
  <c r="CO19" i="38"/>
  <c r="CN19" i="38"/>
  <c r="CM19" i="38"/>
  <c r="CP18" i="38"/>
  <c r="CO18" i="38"/>
  <c r="CN18" i="38"/>
  <c r="CM18" i="38"/>
  <c r="CP17" i="38"/>
  <c r="CO17" i="38"/>
  <c r="CN17" i="38"/>
  <c r="CM17" i="38"/>
  <c r="CP16" i="38"/>
  <c r="CO16" i="38"/>
  <c r="CN16" i="38"/>
  <c r="CM16" i="38"/>
  <c r="CP15" i="38"/>
  <c r="CO15" i="38"/>
  <c r="CN15" i="38"/>
  <c r="CM15" i="38"/>
  <c r="CP14" i="38"/>
  <c r="CO14" i="38"/>
  <c r="CN14" i="38"/>
  <c r="CM14" i="38"/>
  <c r="CP13" i="38"/>
  <c r="CO13" i="38"/>
  <c r="CN13" i="38"/>
  <c r="CM13" i="38"/>
  <c r="CP12" i="38"/>
  <c r="CO12" i="38"/>
  <c r="CN12" i="38"/>
  <c r="CM12" i="38"/>
  <c r="CP11" i="38"/>
  <c r="CO11" i="38"/>
  <c r="CN11" i="38"/>
  <c r="CM11" i="38"/>
  <c r="CP10" i="38"/>
  <c r="CO10" i="38"/>
  <c r="CN10" i="38"/>
  <c r="CM10" i="38"/>
  <c r="CP9" i="38"/>
  <c r="CO9" i="38"/>
  <c r="CN9" i="38"/>
  <c r="CM9" i="38"/>
  <c r="CP8" i="38"/>
  <c r="CO8" i="38"/>
  <c r="CN8" i="38"/>
  <c r="CM8" i="38"/>
  <c r="CP7" i="38"/>
  <c r="CO7" i="38"/>
  <c r="CN7" i="38"/>
  <c r="CM7" i="38"/>
  <c r="CP6" i="38"/>
  <c r="CO6" i="38"/>
  <c r="CN6" i="38"/>
  <c r="CM6" i="38"/>
  <c r="CP5" i="38"/>
  <c r="CO5" i="38"/>
  <c r="CN5" i="38"/>
  <c r="CM5" i="38"/>
  <c r="CP4" i="38"/>
  <c r="CO4" i="38"/>
  <c r="CN4" i="38"/>
  <c r="CM4" i="38"/>
  <c r="CP3" i="38"/>
  <c r="CO3" i="38"/>
  <c r="CN3" i="38"/>
  <c r="CM3" i="38"/>
  <c r="S61" i="51"/>
  <c r="T61" i="51"/>
  <c r="U61" i="51"/>
  <c r="V61" i="51"/>
  <c r="W61" i="51"/>
  <c r="X61" i="51"/>
  <c r="Y61" i="51"/>
  <c r="Z61" i="51"/>
  <c r="AA61" i="51"/>
  <c r="AB61" i="51"/>
  <c r="AC61" i="51"/>
  <c r="AD61" i="51"/>
  <c r="AE61" i="51"/>
  <c r="AF61" i="51"/>
  <c r="AG61" i="51"/>
  <c r="AH61" i="51"/>
  <c r="AI61" i="51"/>
  <c r="AJ61" i="51"/>
  <c r="AK61" i="51"/>
  <c r="AL61" i="51"/>
  <c r="AM61" i="51"/>
  <c r="AN61" i="51"/>
  <c r="AO61" i="51"/>
  <c r="AP61" i="51"/>
  <c r="AQ61" i="51"/>
  <c r="AR61" i="51"/>
  <c r="AS61" i="51"/>
  <c r="AT61" i="51"/>
  <c r="AU61" i="51"/>
  <c r="AV61" i="51"/>
  <c r="AW61" i="51"/>
  <c r="AX61" i="51"/>
  <c r="AY61" i="51"/>
  <c r="AZ61" i="51"/>
  <c r="BA61" i="51"/>
  <c r="BB61" i="51"/>
  <c r="BC61" i="51"/>
  <c r="BD61" i="51"/>
  <c r="BE61" i="51"/>
  <c r="BF61" i="51"/>
  <c r="BG61" i="51"/>
  <c r="BH61" i="51"/>
  <c r="BI61" i="51"/>
  <c r="BJ61" i="51"/>
  <c r="BK61" i="51"/>
  <c r="BL61" i="51"/>
  <c r="BM61" i="51"/>
  <c r="BN61" i="51"/>
  <c r="BO61" i="51"/>
  <c r="BP61" i="51"/>
  <c r="BQ61" i="51"/>
  <c r="BR61" i="51"/>
  <c r="BS61" i="51"/>
  <c r="BT61" i="51"/>
  <c r="BU61" i="51"/>
  <c r="BV61" i="51"/>
  <c r="BW61" i="51"/>
  <c r="BX61" i="51"/>
  <c r="BY61" i="51"/>
  <c r="BZ61" i="51"/>
  <c r="CA61" i="51"/>
  <c r="CB61" i="51"/>
  <c r="S62" i="51"/>
  <c r="T62" i="51"/>
  <c r="U62" i="51"/>
  <c r="V62" i="51"/>
  <c r="W62" i="51"/>
  <c r="X62" i="51"/>
  <c r="Y62" i="51"/>
  <c r="Z62" i="51"/>
  <c r="AA62" i="51"/>
  <c r="AB62" i="51"/>
  <c r="AC62" i="51"/>
  <c r="AD62" i="51"/>
  <c r="AE62" i="51"/>
  <c r="AF62" i="51"/>
  <c r="AG62" i="51"/>
  <c r="AH62" i="51"/>
  <c r="AI62" i="51"/>
  <c r="AJ62" i="51"/>
  <c r="AK62" i="51"/>
  <c r="AL62" i="51"/>
  <c r="AM62" i="51"/>
  <c r="AN62" i="51"/>
  <c r="AO62" i="51"/>
  <c r="AP62" i="51"/>
  <c r="AQ62" i="51"/>
  <c r="AR62" i="51"/>
  <c r="AS62" i="51"/>
  <c r="AT62" i="51"/>
  <c r="AU62" i="51"/>
  <c r="AV62" i="51"/>
  <c r="AW62" i="51"/>
  <c r="AX62" i="51"/>
  <c r="AY62" i="51"/>
  <c r="AZ62" i="51"/>
  <c r="BA62" i="51"/>
  <c r="BB62" i="51"/>
  <c r="BC62" i="51"/>
  <c r="BD62" i="51"/>
  <c r="BE62" i="51"/>
  <c r="BF62" i="51"/>
  <c r="BG62" i="51"/>
  <c r="BH62" i="51"/>
  <c r="BI62" i="51"/>
  <c r="BJ62" i="51"/>
  <c r="BK62" i="51"/>
  <c r="BL62" i="51"/>
  <c r="BM62" i="51"/>
  <c r="BN62" i="51"/>
  <c r="BO62" i="51"/>
  <c r="BP62" i="51"/>
  <c r="BQ62" i="51"/>
  <c r="BR62" i="51"/>
  <c r="BS62" i="51"/>
  <c r="BT62" i="51"/>
  <c r="BU62" i="51"/>
  <c r="BV62" i="51"/>
  <c r="BW62" i="51"/>
  <c r="BX62" i="51"/>
  <c r="BY62" i="51"/>
  <c r="BZ62" i="51"/>
  <c r="CA62" i="51"/>
  <c r="CB62" i="51"/>
  <c r="S63" i="51"/>
  <c r="T63" i="51"/>
  <c r="U63" i="51"/>
  <c r="V63" i="51"/>
  <c r="W63" i="51"/>
  <c r="X63" i="51"/>
  <c r="Y63" i="51"/>
  <c r="Z63" i="51"/>
  <c r="AA63" i="51"/>
  <c r="AB63" i="51"/>
  <c r="AC63" i="51"/>
  <c r="AD63" i="51"/>
  <c r="AE63" i="51"/>
  <c r="AF63" i="51"/>
  <c r="AG63" i="51"/>
  <c r="AH63" i="51"/>
  <c r="AI63" i="51"/>
  <c r="AJ63" i="51"/>
  <c r="AK63" i="51"/>
  <c r="AL63" i="51"/>
  <c r="AM63" i="51"/>
  <c r="AN63" i="51"/>
  <c r="AO63" i="51"/>
  <c r="AP63" i="51"/>
  <c r="AQ63" i="51"/>
  <c r="AR63" i="51"/>
  <c r="AS63" i="51"/>
  <c r="AT63" i="51"/>
  <c r="AU63" i="51"/>
  <c r="AV63" i="51"/>
  <c r="AW63" i="51"/>
  <c r="AX63" i="51"/>
  <c r="AY63" i="51"/>
  <c r="AZ63" i="51"/>
  <c r="BA63" i="51"/>
  <c r="BB63" i="51"/>
  <c r="BC63" i="51"/>
  <c r="BD63" i="51"/>
  <c r="BE63" i="51"/>
  <c r="BF63" i="51"/>
  <c r="BG63" i="51"/>
  <c r="BH63" i="51"/>
  <c r="BI63" i="51"/>
  <c r="BJ63" i="51"/>
  <c r="BK63" i="51"/>
  <c r="BL63" i="51"/>
  <c r="BM63" i="51"/>
  <c r="BN63" i="51"/>
  <c r="BO63" i="51"/>
  <c r="BP63" i="51"/>
  <c r="BQ63" i="51"/>
  <c r="BR63" i="51"/>
  <c r="BS63" i="51"/>
  <c r="BT63" i="51"/>
  <c r="BU63" i="51"/>
  <c r="BV63" i="51"/>
  <c r="BW63" i="51"/>
  <c r="BX63" i="51"/>
  <c r="BY63" i="51"/>
  <c r="BZ63" i="51"/>
  <c r="CA63" i="51"/>
  <c r="CB63" i="51"/>
  <c r="S64" i="51"/>
  <c r="T64" i="51"/>
  <c r="U64" i="51"/>
  <c r="V64" i="51"/>
  <c r="W64" i="51"/>
  <c r="X64" i="51"/>
  <c r="Y64" i="51"/>
  <c r="Z64" i="51"/>
  <c r="AA64" i="51"/>
  <c r="AB64" i="51"/>
  <c r="AC64" i="51"/>
  <c r="AD64" i="51"/>
  <c r="AE64" i="51"/>
  <c r="AF64" i="51"/>
  <c r="AG64" i="51"/>
  <c r="AH64" i="51"/>
  <c r="AI64" i="51"/>
  <c r="AJ64" i="51"/>
  <c r="AK64" i="51"/>
  <c r="AL64" i="51"/>
  <c r="AM64" i="51"/>
  <c r="AN64" i="51"/>
  <c r="AO64" i="51"/>
  <c r="AP64" i="51"/>
  <c r="AQ64" i="51"/>
  <c r="AR64" i="51"/>
  <c r="AS64" i="51"/>
  <c r="AT64" i="51"/>
  <c r="AU64" i="51"/>
  <c r="AV64" i="51"/>
  <c r="AW64" i="51"/>
  <c r="AX64" i="51"/>
  <c r="AY64" i="51"/>
  <c r="AZ64" i="51"/>
  <c r="BA64" i="51"/>
  <c r="BB64" i="51"/>
  <c r="BC64" i="51"/>
  <c r="BD64" i="51"/>
  <c r="BE64" i="51"/>
  <c r="BF64" i="51"/>
  <c r="BG64" i="51"/>
  <c r="BH64" i="51"/>
  <c r="BI64" i="51"/>
  <c r="BJ64" i="51"/>
  <c r="BK64" i="51"/>
  <c r="BL64" i="51"/>
  <c r="BM64" i="51"/>
  <c r="BN64" i="51"/>
  <c r="BO64" i="51"/>
  <c r="BP64" i="51"/>
  <c r="BQ64" i="51"/>
  <c r="BR64" i="51"/>
  <c r="BS64" i="51"/>
  <c r="BT64" i="51"/>
  <c r="BU64" i="51"/>
  <c r="BV64" i="51"/>
  <c r="BW64" i="51"/>
  <c r="BX64" i="51"/>
  <c r="BY64" i="51"/>
  <c r="BZ64" i="51"/>
  <c r="CA64" i="51"/>
  <c r="CB64" i="51"/>
  <c r="S65" i="51"/>
  <c r="T65" i="51"/>
  <c r="U65" i="51"/>
  <c r="V65" i="51"/>
  <c r="W65" i="51"/>
  <c r="X65" i="51"/>
  <c r="Y65" i="51"/>
  <c r="Z65" i="51"/>
  <c r="AA65" i="51"/>
  <c r="AB65" i="51"/>
  <c r="AC65" i="51"/>
  <c r="AD65" i="51"/>
  <c r="AE65" i="51"/>
  <c r="AF65" i="51"/>
  <c r="AG65" i="51"/>
  <c r="AH65" i="51"/>
  <c r="AI65" i="51"/>
  <c r="AJ65" i="51"/>
  <c r="AK65" i="51"/>
  <c r="AL65" i="51"/>
  <c r="AM65" i="51"/>
  <c r="AN65" i="51"/>
  <c r="AO65" i="51"/>
  <c r="AP65" i="51"/>
  <c r="AQ65" i="51"/>
  <c r="AR65" i="51"/>
  <c r="AS65" i="51"/>
  <c r="AT65" i="51"/>
  <c r="AU65" i="51"/>
  <c r="AV65" i="51"/>
  <c r="AW65" i="51"/>
  <c r="AX65" i="51"/>
  <c r="AY65" i="51"/>
  <c r="AZ65" i="51"/>
  <c r="BA65" i="51"/>
  <c r="BB65" i="51"/>
  <c r="BC65" i="51"/>
  <c r="BD65" i="51"/>
  <c r="BE65" i="51"/>
  <c r="BF65" i="51"/>
  <c r="BG65" i="51"/>
  <c r="BH65" i="51"/>
  <c r="BI65" i="51"/>
  <c r="BJ65" i="51"/>
  <c r="BK65" i="51"/>
  <c r="BL65" i="51"/>
  <c r="BM65" i="51"/>
  <c r="BN65" i="51"/>
  <c r="BO65" i="51"/>
  <c r="BP65" i="51"/>
  <c r="BQ65" i="51"/>
  <c r="BR65" i="51"/>
  <c r="BS65" i="51"/>
  <c r="BT65" i="51"/>
  <c r="BU65" i="51"/>
  <c r="BV65" i="51"/>
  <c r="BW65" i="51"/>
  <c r="BX65" i="51"/>
  <c r="BY65" i="51"/>
  <c r="BZ65" i="51"/>
  <c r="CA65" i="51"/>
  <c r="CB65" i="51"/>
  <c r="R65" i="51"/>
  <c r="R64" i="51"/>
  <c r="R63" i="51"/>
  <c r="R62" i="51"/>
  <c r="R61" i="51"/>
  <c r="CM4" i="51"/>
  <c r="CN4" i="51"/>
  <c r="CO4" i="51"/>
  <c r="CP4" i="51"/>
  <c r="CM5" i="51"/>
  <c r="CN5" i="51"/>
  <c r="CO5" i="51"/>
  <c r="CP5" i="51"/>
  <c r="CM6" i="51"/>
  <c r="CN6" i="51"/>
  <c r="CO6" i="51"/>
  <c r="CP6" i="51"/>
  <c r="CM7" i="51"/>
  <c r="CN7" i="51"/>
  <c r="CO7" i="51"/>
  <c r="CP7" i="51"/>
  <c r="CM8" i="51"/>
  <c r="CN8" i="51"/>
  <c r="CO8" i="51"/>
  <c r="CP8" i="51"/>
  <c r="CM9" i="51"/>
  <c r="CN9" i="51"/>
  <c r="CO9" i="51"/>
  <c r="CP9" i="51"/>
  <c r="CM10" i="51"/>
  <c r="CN10" i="51"/>
  <c r="CO10" i="51"/>
  <c r="CP10" i="51"/>
  <c r="CM11" i="51"/>
  <c r="CN11" i="51"/>
  <c r="CO11" i="51"/>
  <c r="CP11" i="51"/>
  <c r="CM12" i="51"/>
  <c r="CN12" i="51"/>
  <c r="CO12" i="51"/>
  <c r="CP12" i="51"/>
  <c r="CM13" i="51"/>
  <c r="CN13" i="51"/>
  <c r="CO13" i="51"/>
  <c r="CP13" i="51"/>
  <c r="CM14" i="51"/>
  <c r="CN14" i="51"/>
  <c r="CO14" i="51"/>
  <c r="CP14" i="51"/>
  <c r="CM15" i="51"/>
  <c r="CN15" i="51"/>
  <c r="CO15" i="51"/>
  <c r="CP15" i="51"/>
  <c r="CM16" i="51"/>
  <c r="CN16" i="51"/>
  <c r="CO16" i="51"/>
  <c r="CP16" i="51"/>
  <c r="CM17" i="51"/>
  <c r="CN17" i="51"/>
  <c r="CO17" i="51"/>
  <c r="CP17" i="51"/>
  <c r="CM18" i="51"/>
  <c r="CN18" i="51"/>
  <c r="CO18" i="51"/>
  <c r="CP18" i="51"/>
  <c r="CM19" i="51"/>
  <c r="CN19" i="51"/>
  <c r="CO19" i="51"/>
  <c r="CP19" i="51"/>
  <c r="CM20" i="51"/>
  <c r="CN20" i="51"/>
  <c r="CO20" i="51"/>
  <c r="CP20" i="51"/>
  <c r="CM21" i="51"/>
  <c r="CN21" i="51"/>
  <c r="CO21" i="51"/>
  <c r="CP21" i="51"/>
  <c r="CM22" i="51"/>
  <c r="CN22" i="51"/>
  <c r="CO22" i="51"/>
  <c r="CP22" i="51"/>
  <c r="CM23" i="51"/>
  <c r="CN23" i="51"/>
  <c r="CO23" i="51"/>
  <c r="CP23" i="51"/>
  <c r="CM24" i="51"/>
  <c r="CN24" i="51"/>
  <c r="CO24" i="51"/>
  <c r="CP24" i="51"/>
  <c r="CM25" i="51"/>
  <c r="CN25" i="51"/>
  <c r="CO25" i="51"/>
  <c r="CP25" i="51"/>
  <c r="CM26" i="51"/>
  <c r="CN26" i="51"/>
  <c r="CO26" i="51"/>
  <c r="CP26" i="51"/>
  <c r="CM27" i="51"/>
  <c r="CN27" i="51"/>
  <c r="CO27" i="51"/>
  <c r="CP27" i="51"/>
  <c r="CM28" i="51"/>
  <c r="CN28" i="51"/>
  <c r="CO28" i="51"/>
  <c r="CP28" i="51"/>
  <c r="CM29" i="51"/>
  <c r="CN29" i="51"/>
  <c r="CO29" i="51"/>
  <c r="CP29" i="51"/>
  <c r="CM30" i="51"/>
  <c r="CN30" i="51"/>
  <c r="CO30" i="51"/>
  <c r="CP30" i="51"/>
  <c r="CM31" i="51"/>
  <c r="CN31" i="51"/>
  <c r="CO31" i="51"/>
  <c r="CP31" i="51"/>
  <c r="CM32" i="51"/>
  <c r="CN32" i="51"/>
  <c r="CO32" i="51"/>
  <c r="CP32" i="51"/>
  <c r="CM33" i="51"/>
  <c r="CN33" i="51"/>
  <c r="CO33" i="51"/>
  <c r="CP33" i="51"/>
  <c r="CM34" i="51"/>
  <c r="CN34" i="51"/>
  <c r="CO34" i="51"/>
  <c r="CP34" i="51"/>
  <c r="CM35" i="51"/>
  <c r="CN35" i="51"/>
  <c r="CO35" i="51"/>
  <c r="CP35" i="51"/>
  <c r="CM36" i="51"/>
  <c r="CN36" i="51"/>
  <c r="CO36" i="51"/>
  <c r="CP36" i="51"/>
  <c r="CM37" i="51"/>
  <c r="CN37" i="51"/>
  <c r="CO37" i="51"/>
  <c r="CP37" i="51"/>
  <c r="CM38" i="51"/>
  <c r="CN38" i="51"/>
  <c r="CO38" i="51"/>
  <c r="CP38" i="51"/>
  <c r="CM39" i="51"/>
  <c r="CN39" i="51"/>
  <c r="CO39" i="51"/>
  <c r="CP39" i="51"/>
  <c r="CM40" i="51"/>
  <c r="CN40" i="51"/>
  <c r="CO40" i="51"/>
  <c r="CP40" i="51"/>
  <c r="CM41" i="51"/>
  <c r="CN41" i="51"/>
  <c r="CO41" i="51"/>
  <c r="CP41" i="51"/>
  <c r="CM42" i="51"/>
  <c r="CN42" i="51"/>
  <c r="CO42" i="51"/>
  <c r="CP42" i="51"/>
  <c r="CM43" i="51"/>
  <c r="CN43" i="51"/>
  <c r="CO43" i="51"/>
  <c r="CP43" i="51"/>
  <c r="CM44" i="51"/>
  <c r="CN44" i="51"/>
  <c r="CO44" i="51"/>
  <c r="CP44" i="51"/>
  <c r="CM45" i="51"/>
  <c r="CN45" i="51"/>
  <c r="CO45" i="51"/>
  <c r="CP45" i="51"/>
  <c r="CM46" i="51"/>
  <c r="CN46" i="51"/>
  <c r="CO46" i="51"/>
  <c r="CP46" i="51"/>
  <c r="CM47" i="51"/>
  <c r="CN47" i="51"/>
  <c r="CO47" i="51"/>
  <c r="CP47" i="51"/>
  <c r="CM48" i="51"/>
  <c r="CN48" i="51"/>
  <c r="CO48" i="51"/>
  <c r="CP48" i="51"/>
  <c r="CM49" i="51"/>
  <c r="CN49" i="51"/>
  <c r="CO49" i="51"/>
  <c r="CP49" i="51"/>
  <c r="CM50" i="51"/>
  <c r="CN50" i="51"/>
  <c r="CO50" i="51"/>
  <c r="CP50" i="51"/>
  <c r="CM59" i="51"/>
  <c r="CN59" i="51"/>
  <c r="CO59" i="51"/>
  <c r="CP59" i="51"/>
  <c r="CM60" i="51"/>
  <c r="CN60" i="51"/>
  <c r="CO60" i="51"/>
  <c r="CP60" i="51"/>
  <c r="CM67" i="51"/>
  <c r="CN67" i="51"/>
  <c r="CO67" i="51"/>
  <c r="CP67" i="51"/>
  <c r="CM68" i="51"/>
  <c r="CN68" i="51"/>
  <c r="CO68" i="51"/>
  <c r="CP68" i="51"/>
  <c r="CM69" i="51"/>
  <c r="CN69" i="51"/>
  <c r="CO69" i="51"/>
  <c r="CP69" i="51"/>
  <c r="CM70" i="51"/>
  <c r="CN70" i="51"/>
  <c r="CO70" i="51"/>
  <c r="CP70" i="51"/>
  <c r="CM71" i="51"/>
  <c r="CN71" i="51"/>
  <c r="CO71" i="51"/>
  <c r="CP71" i="51"/>
  <c r="CM72" i="51"/>
  <c r="CN72" i="51"/>
  <c r="CO72" i="51"/>
  <c r="CP72" i="51"/>
  <c r="CM73" i="51"/>
  <c r="CN73" i="51"/>
  <c r="CO73" i="51"/>
  <c r="CP73" i="51"/>
  <c r="CM74" i="51"/>
  <c r="CN74" i="51"/>
  <c r="CO74" i="51"/>
  <c r="CP74" i="51"/>
  <c r="CM75" i="51"/>
  <c r="CN75" i="51"/>
  <c r="CO75" i="51"/>
  <c r="CP75" i="51"/>
  <c r="CM76" i="51"/>
  <c r="CN76" i="51"/>
  <c r="CO76" i="51"/>
  <c r="CP76" i="51"/>
  <c r="CM77" i="51"/>
  <c r="CN77" i="51"/>
  <c r="CO77" i="51"/>
  <c r="CP77" i="51"/>
  <c r="CM78" i="51"/>
  <c r="CN78" i="51"/>
  <c r="CO78" i="51"/>
  <c r="CP78" i="51"/>
  <c r="CM79" i="51"/>
  <c r="CN79" i="51"/>
  <c r="CO79" i="51"/>
  <c r="CP79" i="51"/>
  <c r="CM80" i="51"/>
  <c r="CN80" i="51"/>
  <c r="CO80" i="51"/>
  <c r="CP80" i="51"/>
  <c r="CM81" i="51"/>
  <c r="CN81" i="51"/>
  <c r="CO81" i="51"/>
  <c r="CP81" i="51"/>
  <c r="CM82" i="51"/>
  <c r="CN82" i="51"/>
  <c r="CO82" i="51"/>
  <c r="CP82" i="51"/>
  <c r="CM83" i="51"/>
  <c r="CN83" i="51"/>
  <c r="CO83" i="51"/>
  <c r="CP83" i="51"/>
  <c r="CM84" i="51"/>
  <c r="CN84" i="51"/>
  <c r="CO84" i="51"/>
  <c r="CP84" i="51"/>
  <c r="CM85" i="51"/>
  <c r="CN85" i="51"/>
  <c r="CO85" i="51"/>
  <c r="CP85" i="51"/>
  <c r="CM86" i="51"/>
  <c r="CN86" i="51"/>
  <c r="CO86" i="51"/>
  <c r="CP86" i="51"/>
  <c r="CP3" i="51"/>
  <c r="CO3" i="51"/>
  <c r="CN3" i="51"/>
  <c r="CM3" i="51"/>
  <c r="CM4" i="4"/>
  <c r="CN4" i="4"/>
  <c r="CO4" i="4"/>
  <c r="CP4" i="4"/>
  <c r="CM5" i="4"/>
  <c r="CN5" i="4"/>
  <c r="CO5" i="4"/>
  <c r="CP5" i="4"/>
  <c r="CM6" i="4"/>
  <c r="CN6" i="4"/>
  <c r="CO6" i="4"/>
  <c r="CP6" i="4"/>
  <c r="CM7" i="4"/>
  <c r="CN7" i="4"/>
  <c r="CO7" i="4"/>
  <c r="CP7" i="4"/>
  <c r="CM8" i="4"/>
  <c r="CN8" i="4"/>
  <c r="CO8" i="4"/>
  <c r="CP8" i="4"/>
  <c r="CM9" i="4"/>
  <c r="CN9" i="4"/>
  <c r="CO9" i="4"/>
  <c r="CP9" i="4"/>
  <c r="CM10" i="4"/>
  <c r="CN10" i="4"/>
  <c r="CO10" i="4"/>
  <c r="CP10" i="4"/>
  <c r="CM11" i="4"/>
  <c r="CN11" i="4"/>
  <c r="CO11" i="4"/>
  <c r="CP11" i="4"/>
  <c r="CM12" i="4"/>
  <c r="CN12" i="4"/>
  <c r="CO12" i="4"/>
  <c r="CP12" i="4"/>
  <c r="CM13" i="4"/>
  <c r="CN13" i="4"/>
  <c r="CO13" i="4"/>
  <c r="CP13" i="4"/>
  <c r="CM14" i="4"/>
  <c r="CN14" i="4"/>
  <c r="CO14" i="4"/>
  <c r="CP14" i="4"/>
  <c r="CM15" i="4"/>
  <c r="CN15" i="4"/>
  <c r="CO15" i="4"/>
  <c r="CP15" i="4"/>
  <c r="CM16" i="4"/>
  <c r="CN16" i="4"/>
  <c r="CO16" i="4"/>
  <c r="CP16" i="4"/>
  <c r="CM17" i="4"/>
  <c r="CN17" i="4"/>
  <c r="CO17" i="4"/>
  <c r="CP17" i="4"/>
  <c r="CM18" i="4"/>
  <c r="CN18" i="4"/>
  <c r="CO18" i="4"/>
  <c r="CP18" i="4"/>
  <c r="CM19" i="4"/>
  <c r="CN19" i="4"/>
  <c r="CO19" i="4"/>
  <c r="CP19" i="4"/>
  <c r="CM20" i="4"/>
  <c r="CN20" i="4"/>
  <c r="CO20" i="4"/>
  <c r="CP20" i="4"/>
  <c r="CM21" i="4"/>
  <c r="CN21" i="4"/>
  <c r="CO21" i="4"/>
  <c r="CP21" i="4"/>
  <c r="CM22" i="4"/>
  <c r="CN22" i="4"/>
  <c r="CO22" i="4"/>
  <c r="CP22" i="4"/>
  <c r="CM23" i="4"/>
  <c r="CN23" i="4"/>
  <c r="CO23" i="4"/>
  <c r="CP23" i="4"/>
  <c r="CM24" i="4"/>
  <c r="CN24" i="4"/>
  <c r="CO24" i="4"/>
  <c r="CP24" i="4"/>
  <c r="CM25" i="4"/>
  <c r="CN25" i="4"/>
  <c r="CO25" i="4"/>
  <c r="CP25" i="4"/>
  <c r="CM26" i="4"/>
  <c r="CN26" i="4"/>
  <c r="CO26" i="4"/>
  <c r="CP26" i="4"/>
  <c r="CM27" i="4"/>
  <c r="CN27" i="4"/>
  <c r="CO27" i="4"/>
  <c r="CP27" i="4"/>
  <c r="CM28" i="4"/>
  <c r="CN28" i="4"/>
  <c r="CO28" i="4"/>
  <c r="CP28" i="4"/>
  <c r="CM29" i="4"/>
  <c r="CN29" i="4"/>
  <c r="CO29" i="4"/>
  <c r="CP29" i="4"/>
  <c r="CM30" i="4"/>
  <c r="CN30" i="4"/>
  <c r="CO30" i="4"/>
  <c r="CP30" i="4"/>
  <c r="CM31" i="4"/>
  <c r="CN31" i="4"/>
  <c r="CO31" i="4"/>
  <c r="CP31" i="4"/>
  <c r="CM32" i="4"/>
  <c r="CN32" i="4"/>
  <c r="CO32" i="4"/>
  <c r="CP32" i="4"/>
  <c r="CM33" i="4"/>
  <c r="CN33" i="4"/>
  <c r="CO33" i="4"/>
  <c r="CP33" i="4"/>
  <c r="CM34" i="4"/>
  <c r="CN34" i="4"/>
  <c r="CO34" i="4"/>
  <c r="CP34" i="4"/>
  <c r="CM35" i="4"/>
  <c r="CN35" i="4"/>
  <c r="CO35" i="4"/>
  <c r="CP35" i="4"/>
  <c r="CM36" i="4"/>
  <c r="CN36" i="4"/>
  <c r="CO36" i="4"/>
  <c r="CP36" i="4"/>
  <c r="CM37" i="4"/>
  <c r="CN37" i="4"/>
  <c r="CO37" i="4"/>
  <c r="CP37" i="4"/>
  <c r="CM38" i="4"/>
  <c r="CN38" i="4"/>
  <c r="CO38" i="4"/>
  <c r="CP38" i="4"/>
  <c r="CM39" i="4"/>
  <c r="CN39" i="4"/>
  <c r="CO39" i="4"/>
  <c r="CP39" i="4"/>
  <c r="CM40" i="4"/>
  <c r="CN40" i="4"/>
  <c r="CO40" i="4"/>
  <c r="CP40" i="4"/>
  <c r="CM41" i="4"/>
  <c r="CN41" i="4"/>
  <c r="CO41" i="4"/>
  <c r="CP41" i="4"/>
  <c r="CM42" i="4"/>
  <c r="CN42" i="4"/>
  <c r="CO42" i="4"/>
  <c r="CP42" i="4"/>
  <c r="CM43" i="4"/>
  <c r="CN43" i="4"/>
  <c r="CO43" i="4"/>
  <c r="CP43" i="4"/>
  <c r="CM44" i="4"/>
  <c r="CN44" i="4"/>
  <c r="CO44" i="4"/>
  <c r="CP44" i="4"/>
  <c r="CM45" i="4"/>
  <c r="CN45" i="4"/>
  <c r="CO45" i="4"/>
  <c r="CP45" i="4"/>
  <c r="CM46" i="4"/>
  <c r="CN46" i="4"/>
  <c r="CO46" i="4"/>
  <c r="CP46" i="4"/>
  <c r="CM47" i="4"/>
  <c r="CN47" i="4"/>
  <c r="CO47" i="4"/>
  <c r="CP47" i="4"/>
  <c r="CM48" i="4"/>
  <c r="CN48" i="4"/>
  <c r="CO48" i="4"/>
  <c r="CP48" i="4"/>
  <c r="CM49" i="4"/>
  <c r="CN49" i="4"/>
  <c r="CO49" i="4"/>
  <c r="CP49" i="4"/>
  <c r="CM50" i="4"/>
  <c r="CN50" i="4"/>
  <c r="CO50" i="4"/>
  <c r="CP50" i="4"/>
  <c r="CM51" i="4"/>
  <c r="CN51" i="4"/>
  <c r="CO51" i="4"/>
  <c r="CP51" i="4"/>
  <c r="CM52" i="4"/>
  <c r="CN52" i="4"/>
  <c r="CO52" i="4"/>
  <c r="CP52" i="4"/>
  <c r="CM53" i="4"/>
  <c r="CN53" i="4"/>
  <c r="CO53" i="4"/>
  <c r="CP53" i="4"/>
  <c r="CM54" i="4"/>
  <c r="CN54" i="4"/>
  <c r="CO54" i="4"/>
  <c r="CP54" i="4"/>
  <c r="CM55" i="4"/>
  <c r="CN55" i="4"/>
  <c r="CO55" i="4"/>
  <c r="CP55" i="4"/>
  <c r="CM56" i="4"/>
  <c r="CN56" i="4"/>
  <c r="CO56" i="4"/>
  <c r="CP56" i="4"/>
  <c r="CM57" i="4"/>
  <c r="CN57" i="4"/>
  <c r="CO57" i="4"/>
  <c r="CP57" i="4"/>
  <c r="CM58" i="4"/>
  <c r="CN58" i="4"/>
  <c r="CO58" i="4"/>
  <c r="CP58" i="4"/>
  <c r="CM59" i="4"/>
  <c r="CN59" i="4"/>
  <c r="CO59" i="4"/>
  <c r="CP59" i="4"/>
  <c r="CM60" i="4"/>
  <c r="CN60" i="4"/>
  <c r="CO60" i="4"/>
  <c r="CP60" i="4"/>
  <c r="CM67" i="4"/>
  <c r="CN67" i="4"/>
  <c r="CO67" i="4"/>
  <c r="CP67" i="4"/>
  <c r="CM68" i="4"/>
  <c r="CN68" i="4"/>
  <c r="CO68" i="4"/>
  <c r="CP68" i="4"/>
  <c r="CM69" i="4"/>
  <c r="CN69" i="4"/>
  <c r="CO69" i="4"/>
  <c r="CP69" i="4"/>
  <c r="CM70" i="4"/>
  <c r="CN70" i="4"/>
  <c r="CO70" i="4"/>
  <c r="CP70" i="4"/>
  <c r="CM71" i="4"/>
  <c r="CN71" i="4"/>
  <c r="CO71" i="4"/>
  <c r="CP71" i="4"/>
  <c r="CM72" i="4"/>
  <c r="CN72" i="4"/>
  <c r="CO72" i="4"/>
  <c r="CP72" i="4"/>
  <c r="CM73" i="4"/>
  <c r="CN73" i="4"/>
  <c r="CO73" i="4"/>
  <c r="CP73" i="4"/>
  <c r="CM74" i="4"/>
  <c r="CN74" i="4"/>
  <c r="CO74" i="4"/>
  <c r="CP74" i="4"/>
  <c r="CM75" i="4"/>
  <c r="CN75" i="4"/>
  <c r="CO75" i="4"/>
  <c r="CP75" i="4"/>
  <c r="CM76" i="4"/>
  <c r="CN76" i="4"/>
  <c r="CO76" i="4"/>
  <c r="CP76" i="4"/>
  <c r="CM77" i="4"/>
  <c r="CN77" i="4"/>
  <c r="CO77" i="4"/>
  <c r="CP77" i="4"/>
  <c r="CM78" i="4"/>
  <c r="CN78" i="4"/>
  <c r="CO78" i="4"/>
  <c r="CP78" i="4"/>
  <c r="CP3" i="4"/>
  <c r="CO3" i="4"/>
  <c r="CN3" i="4"/>
  <c r="CM3" i="4"/>
  <c r="S61" i="4" l="1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A61" i="4"/>
  <c r="CB61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BV62" i="4"/>
  <c r="BW62" i="4"/>
  <c r="BX62" i="4"/>
  <c r="BY62" i="4"/>
  <c r="BZ62" i="4"/>
  <c r="CA62" i="4"/>
  <c r="CB62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BV64" i="4"/>
  <c r="BW64" i="4"/>
  <c r="BX64" i="4"/>
  <c r="BY64" i="4"/>
  <c r="BZ64" i="4"/>
  <c r="CA64" i="4"/>
  <c r="CB64" i="4"/>
  <c r="R64" i="4"/>
  <c r="R63" i="4"/>
  <c r="R62" i="4"/>
  <c r="R61" i="4"/>
  <c r="V25" i="20" l="1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F25" i="20"/>
  <c r="E25" i="20"/>
  <c r="C25" i="20"/>
  <c r="B25" i="20"/>
  <c r="O63" i="54"/>
  <c r="N63" i="54"/>
  <c r="M63" i="54"/>
  <c r="L63" i="54"/>
  <c r="K63" i="54"/>
  <c r="J63" i="54"/>
  <c r="I63" i="54"/>
  <c r="H63" i="54"/>
  <c r="G63" i="54"/>
  <c r="F63" i="54"/>
  <c r="E63" i="54"/>
  <c r="D63" i="54"/>
  <c r="C63" i="54"/>
  <c r="B63" i="54"/>
  <c r="CE62" i="54"/>
  <c r="CD62" i="54"/>
  <c r="CC62" i="54"/>
  <c r="CA62" i="54"/>
  <c r="BZ62" i="54"/>
  <c r="BY62" i="54"/>
  <c r="BX62" i="54"/>
  <c r="BW62" i="54"/>
  <c r="BV62" i="54"/>
  <c r="BU62" i="54"/>
  <c r="BT62" i="54"/>
  <c r="BS62" i="54"/>
  <c r="BR62" i="54"/>
  <c r="BQ62" i="54"/>
  <c r="BP62" i="54"/>
  <c r="BO62" i="54"/>
  <c r="BN62" i="54"/>
  <c r="BM62" i="54"/>
  <c r="BL62" i="54"/>
  <c r="BK62" i="54"/>
  <c r="BJ62" i="54"/>
  <c r="BI62" i="54"/>
  <c r="BH62" i="54"/>
  <c r="BG62" i="54"/>
  <c r="BF62" i="54"/>
  <c r="BE62" i="54"/>
  <c r="BD62" i="54"/>
  <c r="BC62" i="54"/>
  <c r="BB62" i="54"/>
  <c r="BA62" i="54"/>
  <c r="AZ62" i="54"/>
  <c r="AY62" i="54"/>
  <c r="AX62" i="54"/>
  <c r="AW62" i="54"/>
  <c r="AV62" i="54"/>
  <c r="AU62" i="54"/>
  <c r="AT62" i="54"/>
  <c r="AS62" i="54"/>
  <c r="AR62" i="54"/>
  <c r="AQ62" i="54"/>
  <c r="AP62" i="54"/>
  <c r="AO62" i="54"/>
  <c r="AN62" i="54"/>
  <c r="AM62" i="54"/>
  <c r="AL62" i="54"/>
  <c r="AK62" i="54"/>
  <c r="AJ62" i="54"/>
  <c r="AI62" i="54"/>
  <c r="AH62" i="54"/>
  <c r="AG62" i="54"/>
  <c r="AF62" i="54"/>
  <c r="AE62" i="54"/>
  <c r="AD62" i="54"/>
  <c r="AC62" i="54"/>
  <c r="AB62" i="54"/>
  <c r="AA62" i="54"/>
  <c r="Z62" i="54"/>
  <c r="Y62" i="54"/>
  <c r="X62" i="54"/>
  <c r="W62" i="54"/>
  <c r="V62" i="54"/>
  <c r="U62" i="54"/>
  <c r="T62" i="54"/>
  <c r="S62" i="54"/>
  <c r="R62" i="54"/>
  <c r="O62" i="54"/>
  <c r="N62" i="54"/>
  <c r="M62" i="54"/>
  <c r="L62" i="54"/>
  <c r="K62" i="54"/>
  <c r="J62" i="54"/>
  <c r="I62" i="54"/>
  <c r="H62" i="54"/>
  <c r="G62" i="54"/>
  <c r="F62" i="54"/>
  <c r="E62" i="54"/>
  <c r="D62" i="54"/>
  <c r="C62" i="54"/>
  <c r="B62" i="54"/>
  <c r="CE61" i="54"/>
  <c r="CD61" i="54"/>
  <c r="CC61" i="54"/>
  <c r="CA61" i="54"/>
  <c r="BZ61" i="54"/>
  <c r="BY61" i="54"/>
  <c r="BX61" i="54"/>
  <c r="BW61" i="54"/>
  <c r="BV61" i="54"/>
  <c r="BU61" i="54"/>
  <c r="BT61" i="54"/>
  <c r="BS61" i="54"/>
  <c r="BR61" i="54"/>
  <c r="BQ61" i="54"/>
  <c r="BP61" i="54"/>
  <c r="BO61" i="54"/>
  <c r="BN61" i="54"/>
  <c r="BM61" i="54"/>
  <c r="BL61" i="54"/>
  <c r="BK61" i="54"/>
  <c r="BJ61" i="54"/>
  <c r="BI61" i="54"/>
  <c r="BH61" i="54"/>
  <c r="BG61" i="54"/>
  <c r="BF61" i="54"/>
  <c r="BE61" i="54"/>
  <c r="BD61" i="54"/>
  <c r="BC61" i="54"/>
  <c r="BB61" i="54"/>
  <c r="BA61" i="54"/>
  <c r="AZ61" i="54"/>
  <c r="AY61" i="54"/>
  <c r="AX61" i="54"/>
  <c r="AW61" i="54"/>
  <c r="AV61" i="54"/>
  <c r="AU61" i="54"/>
  <c r="AT61" i="54"/>
  <c r="AS61" i="54"/>
  <c r="AR61" i="54"/>
  <c r="AQ61" i="54"/>
  <c r="AP61" i="54"/>
  <c r="AO61" i="54"/>
  <c r="AN61" i="54"/>
  <c r="AM61" i="54"/>
  <c r="AL61" i="54"/>
  <c r="AK61" i="54"/>
  <c r="AJ61" i="54"/>
  <c r="AI61" i="54"/>
  <c r="AH61" i="54"/>
  <c r="AG61" i="54"/>
  <c r="AF61" i="54"/>
  <c r="AE61" i="54"/>
  <c r="AD61" i="54"/>
  <c r="AC61" i="54"/>
  <c r="AB61" i="54"/>
  <c r="AA61" i="54"/>
  <c r="Z61" i="54"/>
  <c r="Y61" i="54"/>
  <c r="X61" i="54"/>
  <c r="W61" i="54"/>
  <c r="V61" i="54"/>
  <c r="U61" i="54"/>
  <c r="T61" i="54"/>
  <c r="S61" i="54"/>
  <c r="R61" i="54"/>
  <c r="O61" i="54"/>
  <c r="N61" i="54"/>
  <c r="M61" i="54"/>
  <c r="L61" i="54"/>
  <c r="K61" i="54"/>
  <c r="J61" i="54"/>
  <c r="I61" i="54"/>
  <c r="H61" i="54"/>
  <c r="G61" i="54"/>
  <c r="F61" i="54"/>
  <c r="E61" i="54"/>
  <c r="D61" i="54"/>
  <c r="C61" i="54"/>
  <c r="B61" i="54"/>
  <c r="CT55" i="54"/>
  <c r="CS55" i="54"/>
  <c r="CR55" i="54"/>
  <c r="CQ55" i="54"/>
  <c r="CP55" i="54"/>
  <c r="CO55" i="54"/>
  <c r="CN55" i="54"/>
  <c r="CM55" i="54"/>
  <c r="CL55" i="54"/>
  <c r="CK55" i="54"/>
  <c r="CJ55" i="54"/>
  <c r="CI55" i="54"/>
  <c r="CH55" i="54"/>
  <c r="CG55" i="54"/>
  <c r="CT51" i="54"/>
  <c r="CS51" i="54"/>
  <c r="CR51" i="54"/>
  <c r="CQ51" i="54"/>
  <c r="CP51" i="54"/>
  <c r="CO51" i="54"/>
  <c r="CN51" i="54"/>
  <c r="CM51" i="54"/>
  <c r="CL51" i="54"/>
  <c r="CK51" i="54"/>
  <c r="CJ51" i="54"/>
  <c r="CI51" i="54"/>
  <c r="CH51" i="54"/>
  <c r="CG51" i="54"/>
  <c r="CT50" i="54"/>
  <c r="CS50" i="54"/>
  <c r="CR50" i="54"/>
  <c r="CQ50" i="54"/>
  <c r="CP50" i="54"/>
  <c r="CO50" i="54"/>
  <c r="CN50" i="54"/>
  <c r="CM50" i="54"/>
  <c r="CL50" i="54"/>
  <c r="CK50" i="54"/>
  <c r="CJ50" i="54"/>
  <c r="CI50" i="54"/>
  <c r="CH50" i="54"/>
  <c r="CG50" i="54"/>
  <c r="CT49" i="54"/>
  <c r="CS49" i="54"/>
  <c r="CR49" i="54"/>
  <c r="CQ49" i="54"/>
  <c r="CP49" i="54"/>
  <c r="CO49" i="54"/>
  <c r="CN49" i="54"/>
  <c r="CM49" i="54"/>
  <c r="CL49" i="54"/>
  <c r="CK49" i="54"/>
  <c r="CJ49" i="54"/>
  <c r="CI49" i="54"/>
  <c r="CH49" i="54"/>
  <c r="CG49" i="54"/>
  <c r="CT48" i="54"/>
  <c r="CS48" i="54"/>
  <c r="CR48" i="54"/>
  <c r="CQ48" i="54"/>
  <c r="CP48" i="54"/>
  <c r="CO48" i="54"/>
  <c r="CN48" i="54"/>
  <c r="CM48" i="54"/>
  <c r="CL48" i="54"/>
  <c r="CK48" i="54"/>
  <c r="CJ48" i="54"/>
  <c r="CI48" i="54"/>
  <c r="CH48" i="54"/>
  <c r="CG48" i="54"/>
  <c r="CT47" i="54"/>
  <c r="CS47" i="54"/>
  <c r="CR47" i="54"/>
  <c r="CQ47" i="54"/>
  <c r="CP47" i="54"/>
  <c r="CO47" i="54"/>
  <c r="CN47" i="54"/>
  <c r="CM47" i="54"/>
  <c r="CL47" i="54"/>
  <c r="CK47" i="54"/>
  <c r="CJ47" i="54"/>
  <c r="CI47" i="54"/>
  <c r="CH47" i="54"/>
  <c r="CG47" i="54"/>
  <c r="CT46" i="54"/>
  <c r="CS46" i="54"/>
  <c r="CR46" i="54"/>
  <c r="CQ46" i="54"/>
  <c r="CP46" i="54"/>
  <c r="CO46" i="54"/>
  <c r="CN46" i="54"/>
  <c r="CM46" i="54"/>
  <c r="CL46" i="54"/>
  <c r="CK46" i="54"/>
  <c r="CJ46" i="54"/>
  <c r="CI46" i="54"/>
  <c r="CH46" i="54"/>
  <c r="CG46" i="54"/>
  <c r="CT45" i="54"/>
  <c r="CS45" i="54"/>
  <c r="CR45" i="54"/>
  <c r="CQ45" i="54"/>
  <c r="CP45" i="54"/>
  <c r="CO45" i="54"/>
  <c r="CN45" i="54"/>
  <c r="CM45" i="54"/>
  <c r="CL45" i="54"/>
  <c r="CK45" i="54"/>
  <c r="CJ45" i="54"/>
  <c r="CI45" i="54"/>
  <c r="CH45" i="54"/>
  <c r="CG45" i="54"/>
  <c r="CT44" i="54"/>
  <c r="CS44" i="54"/>
  <c r="CR44" i="54"/>
  <c r="CQ44" i="54"/>
  <c r="CP44" i="54"/>
  <c r="CO44" i="54"/>
  <c r="CN44" i="54"/>
  <c r="CM44" i="54"/>
  <c r="CL44" i="54"/>
  <c r="CK44" i="54"/>
  <c r="CJ44" i="54"/>
  <c r="CI44" i="54"/>
  <c r="CH44" i="54"/>
  <c r="CG44" i="54"/>
  <c r="CT43" i="54"/>
  <c r="CS43" i="54"/>
  <c r="CR43" i="54"/>
  <c r="CQ43" i="54"/>
  <c r="CP43" i="54"/>
  <c r="CO43" i="54"/>
  <c r="CN43" i="54"/>
  <c r="CM43" i="54"/>
  <c r="CL43" i="54"/>
  <c r="CK43" i="54"/>
  <c r="CJ43" i="54"/>
  <c r="CI43" i="54"/>
  <c r="CH43" i="54"/>
  <c r="CG43" i="54"/>
  <c r="CT42" i="54"/>
  <c r="CS42" i="54"/>
  <c r="CR42" i="54"/>
  <c r="CQ42" i="54"/>
  <c r="CP42" i="54"/>
  <c r="CO42" i="54"/>
  <c r="CN42" i="54"/>
  <c r="CM42" i="54"/>
  <c r="CL42" i="54"/>
  <c r="CK42" i="54"/>
  <c r="CJ42" i="54"/>
  <c r="CI42" i="54"/>
  <c r="CH42" i="54"/>
  <c r="CG42" i="54"/>
  <c r="CT41" i="54"/>
  <c r="CS41" i="54"/>
  <c r="CR41" i="54"/>
  <c r="CQ41" i="54"/>
  <c r="CP41" i="54"/>
  <c r="CO41" i="54"/>
  <c r="CN41" i="54"/>
  <c r="CM41" i="54"/>
  <c r="CL41" i="54"/>
  <c r="CK41" i="54"/>
  <c r="CJ41" i="54"/>
  <c r="CI41" i="54"/>
  <c r="CH41" i="54"/>
  <c r="CG41" i="54"/>
  <c r="CT40" i="54"/>
  <c r="CS40" i="54"/>
  <c r="CR40" i="54"/>
  <c r="CQ40" i="54"/>
  <c r="CP40" i="54"/>
  <c r="CO40" i="54"/>
  <c r="CN40" i="54"/>
  <c r="CM40" i="54"/>
  <c r="CL40" i="54"/>
  <c r="CK40" i="54"/>
  <c r="CJ40" i="54"/>
  <c r="CI40" i="54"/>
  <c r="CH40" i="54"/>
  <c r="CG40" i="54"/>
  <c r="CT39" i="54"/>
  <c r="CS39" i="54"/>
  <c r="CR39" i="54"/>
  <c r="CQ39" i="54"/>
  <c r="CP39" i="54"/>
  <c r="CO39" i="54"/>
  <c r="CN39" i="54"/>
  <c r="CM39" i="54"/>
  <c r="CL39" i="54"/>
  <c r="CK39" i="54"/>
  <c r="CJ39" i="54"/>
  <c r="CI39" i="54"/>
  <c r="CH39" i="54"/>
  <c r="CG39" i="54"/>
  <c r="CT38" i="54"/>
  <c r="CS38" i="54"/>
  <c r="CR38" i="54"/>
  <c r="CQ38" i="54"/>
  <c r="CP38" i="54"/>
  <c r="CO38" i="54"/>
  <c r="CN38" i="54"/>
  <c r="CM38" i="54"/>
  <c r="CL38" i="54"/>
  <c r="CK38" i="54"/>
  <c r="CJ38" i="54"/>
  <c r="CI38" i="54"/>
  <c r="CH38" i="54"/>
  <c r="CG38" i="54"/>
  <c r="CT37" i="54"/>
  <c r="CS37" i="54"/>
  <c r="CR37" i="54"/>
  <c r="CQ37" i="54"/>
  <c r="CP37" i="54"/>
  <c r="CO37" i="54"/>
  <c r="CN37" i="54"/>
  <c r="CM37" i="54"/>
  <c r="CL37" i="54"/>
  <c r="CK37" i="54"/>
  <c r="CJ37" i="54"/>
  <c r="CI37" i="54"/>
  <c r="CH37" i="54"/>
  <c r="CG37" i="54"/>
  <c r="CT36" i="54"/>
  <c r="CS36" i="54"/>
  <c r="CR36" i="54"/>
  <c r="CQ36" i="54"/>
  <c r="CP36" i="54"/>
  <c r="CO36" i="54"/>
  <c r="CN36" i="54"/>
  <c r="CM36" i="54"/>
  <c r="CL36" i="54"/>
  <c r="CK36" i="54"/>
  <c r="CJ36" i="54"/>
  <c r="CI36" i="54"/>
  <c r="CH36" i="54"/>
  <c r="CG36" i="54"/>
  <c r="CT35" i="54"/>
  <c r="CS35" i="54"/>
  <c r="CR35" i="54"/>
  <c r="CQ35" i="54"/>
  <c r="CP35" i="54"/>
  <c r="CO35" i="54"/>
  <c r="CN35" i="54"/>
  <c r="CM35" i="54"/>
  <c r="CL35" i="54"/>
  <c r="CK35" i="54"/>
  <c r="CJ35" i="54"/>
  <c r="CI35" i="54"/>
  <c r="CH35" i="54"/>
  <c r="CG35" i="54"/>
  <c r="CT34" i="54"/>
  <c r="CS34" i="54"/>
  <c r="CR34" i="54"/>
  <c r="CQ34" i="54"/>
  <c r="CP34" i="54"/>
  <c r="CO34" i="54"/>
  <c r="CN34" i="54"/>
  <c r="CM34" i="54"/>
  <c r="CL34" i="54"/>
  <c r="CK34" i="54"/>
  <c r="CJ34" i="54"/>
  <c r="CI34" i="54"/>
  <c r="CH34" i="54"/>
  <c r="CG34" i="54"/>
  <c r="CT33" i="54"/>
  <c r="CS33" i="54"/>
  <c r="CR33" i="54"/>
  <c r="CQ33" i="54"/>
  <c r="CP33" i="54"/>
  <c r="CO33" i="54"/>
  <c r="CN33" i="54"/>
  <c r="CM33" i="54"/>
  <c r="CL33" i="54"/>
  <c r="CK33" i="54"/>
  <c r="CJ33" i="54"/>
  <c r="CI33" i="54"/>
  <c r="CH33" i="54"/>
  <c r="CG33" i="54"/>
  <c r="CT32" i="54"/>
  <c r="CS32" i="54"/>
  <c r="CR32" i="54"/>
  <c r="CQ32" i="54"/>
  <c r="CP32" i="54"/>
  <c r="CO32" i="54"/>
  <c r="CN32" i="54"/>
  <c r="CM32" i="54"/>
  <c r="CL32" i="54"/>
  <c r="CK32" i="54"/>
  <c r="CJ32" i="54"/>
  <c r="CI32" i="54"/>
  <c r="CH32" i="54"/>
  <c r="CG32" i="54"/>
  <c r="CT31" i="54"/>
  <c r="CS31" i="54"/>
  <c r="CR31" i="54"/>
  <c r="CQ31" i="54"/>
  <c r="CP31" i="54"/>
  <c r="CO31" i="54"/>
  <c r="CN31" i="54"/>
  <c r="CM31" i="54"/>
  <c r="CL31" i="54"/>
  <c r="CK31" i="54"/>
  <c r="CJ31" i="54"/>
  <c r="CI31" i="54"/>
  <c r="CH31" i="54"/>
  <c r="CG31" i="54"/>
  <c r="CT30" i="54"/>
  <c r="CS30" i="54"/>
  <c r="CR30" i="54"/>
  <c r="CQ30" i="54"/>
  <c r="CP30" i="54"/>
  <c r="CO30" i="54"/>
  <c r="CN30" i="54"/>
  <c r="CM30" i="54"/>
  <c r="CL30" i="54"/>
  <c r="CK30" i="54"/>
  <c r="CJ30" i="54"/>
  <c r="CI30" i="54"/>
  <c r="CH30" i="54"/>
  <c r="CG30" i="54"/>
  <c r="CT29" i="54"/>
  <c r="CS29" i="54"/>
  <c r="CR29" i="54"/>
  <c r="CQ29" i="54"/>
  <c r="CP29" i="54"/>
  <c r="CO29" i="54"/>
  <c r="CN29" i="54"/>
  <c r="CM29" i="54"/>
  <c r="CL29" i="54"/>
  <c r="CK29" i="54"/>
  <c r="CJ29" i="54"/>
  <c r="CI29" i="54"/>
  <c r="CH29" i="54"/>
  <c r="CG29" i="54"/>
  <c r="CT28" i="54"/>
  <c r="CS28" i="54"/>
  <c r="CR28" i="54"/>
  <c r="CQ28" i="54"/>
  <c r="CP28" i="54"/>
  <c r="CO28" i="54"/>
  <c r="CN28" i="54"/>
  <c r="CM28" i="54"/>
  <c r="CL28" i="54"/>
  <c r="CK28" i="54"/>
  <c r="CJ28" i="54"/>
  <c r="CI28" i="54"/>
  <c r="CH28" i="54"/>
  <c r="CG28" i="54"/>
  <c r="CT27" i="54"/>
  <c r="CS27" i="54"/>
  <c r="CR27" i="54"/>
  <c r="CQ27" i="54"/>
  <c r="CP27" i="54"/>
  <c r="CO27" i="54"/>
  <c r="CN27" i="54"/>
  <c r="CM27" i="54"/>
  <c r="CL27" i="54"/>
  <c r="CK27" i="54"/>
  <c r="CJ27" i="54"/>
  <c r="CI27" i="54"/>
  <c r="CH27" i="54"/>
  <c r="CG27" i="54"/>
  <c r="CT26" i="54"/>
  <c r="CS26" i="54"/>
  <c r="CR26" i="54"/>
  <c r="CQ26" i="54"/>
  <c r="CP26" i="54"/>
  <c r="CO26" i="54"/>
  <c r="CN26" i="54"/>
  <c r="CM26" i="54"/>
  <c r="CL26" i="54"/>
  <c r="CK26" i="54"/>
  <c r="CJ26" i="54"/>
  <c r="CI26" i="54"/>
  <c r="CH26" i="54"/>
  <c r="CG26" i="54"/>
  <c r="CT25" i="54"/>
  <c r="CS25" i="54"/>
  <c r="CR25" i="54"/>
  <c r="CQ25" i="54"/>
  <c r="CP25" i="54"/>
  <c r="CO25" i="54"/>
  <c r="CN25" i="54"/>
  <c r="CM25" i="54"/>
  <c r="CL25" i="54"/>
  <c r="CK25" i="54"/>
  <c r="CJ25" i="54"/>
  <c r="CI25" i="54"/>
  <c r="CH25" i="54"/>
  <c r="CG25" i="54"/>
  <c r="CT24" i="54"/>
  <c r="CS24" i="54"/>
  <c r="CR24" i="54"/>
  <c r="CQ24" i="54"/>
  <c r="CP24" i="54"/>
  <c r="CO24" i="54"/>
  <c r="CN24" i="54"/>
  <c r="CM24" i="54"/>
  <c r="CL24" i="54"/>
  <c r="CK24" i="54"/>
  <c r="CJ24" i="54"/>
  <c r="CI24" i="54"/>
  <c r="CH24" i="54"/>
  <c r="CG24" i="54"/>
  <c r="CT23" i="54"/>
  <c r="CS23" i="54"/>
  <c r="CR23" i="54"/>
  <c r="CQ23" i="54"/>
  <c r="CP23" i="54"/>
  <c r="CO23" i="54"/>
  <c r="CN23" i="54"/>
  <c r="CM23" i="54"/>
  <c r="CL23" i="54"/>
  <c r="CK23" i="54"/>
  <c r="CJ23" i="54"/>
  <c r="CI23" i="54"/>
  <c r="CH23" i="54"/>
  <c r="CG23" i="54"/>
  <c r="CT22" i="54"/>
  <c r="CS22" i="54"/>
  <c r="CR22" i="54"/>
  <c r="CQ22" i="54"/>
  <c r="CP22" i="54"/>
  <c r="CO22" i="54"/>
  <c r="CN22" i="54"/>
  <c r="CM22" i="54"/>
  <c r="CL22" i="54"/>
  <c r="CK22" i="54"/>
  <c r="CJ22" i="54"/>
  <c r="CI22" i="54"/>
  <c r="CH22" i="54"/>
  <c r="CG22" i="54"/>
  <c r="CT21" i="54"/>
  <c r="CS21" i="54"/>
  <c r="CR21" i="54"/>
  <c r="CQ21" i="54"/>
  <c r="CP21" i="54"/>
  <c r="CO21" i="54"/>
  <c r="CN21" i="54"/>
  <c r="CM21" i="54"/>
  <c r="CL21" i="54"/>
  <c r="CK21" i="54"/>
  <c r="CJ21" i="54"/>
  <c r="CI21" i="54"/>
  <c r="CH21" i="54"/>
  <c r="CG21" i="54"/>
  <c r="CT20" i="54"/>
  <c r="CS20" i="54"/>
  <c r="CR20" i="54"/>
  <c r="CQ20" i="54"/>
  <c r="CP20" i="54"/>
  <c r="CO20" i="54"/>
  <c r="CN20" i="54"/>
  <c r="CM20" i="54"/>
  <c r="CL20" i="54"/>
  <c r="CK20" i="54"/>
  <c r="CJ20" i="54"/>
  <c r="CI20" i="54"/>
  <c r="CH20" i="54"/>
  <c r="CG20" i="54"/>
  <c r="CT19" i="54"/>
  <c r="CS19" i="54"/>
  <c r="CR19" i="54"/>
  <c r="CQ19" i="54"/>
  <c r="CP19" i="54"/>
  <c r="CO19" i="54"/>
  <c r="CN19" i="54"/>
  <c r="CM19" i="54"/>
  <c r="CL19" i="54"/>
  <c r="CK19" i="54"/>
  <c r="CJ19" i="54"/>
  <c r="CI19" i="54"/>
  <c r="CH19" i="54"/>
  <c r="CG19" i="54"/>
  <c r="CT18" i="54"/>
  <c r="CS18" i="54"/>
  <c r="CR18" i="54"/>
  <c r="CQ18" i="54"/>
  <c r="CP18" i="54"/>
  <c r="CO18" i="54"/>
  <c r="CN18" i="54"/>
  <c r="CM18" i="54"/>
  <c r="CL18" i="54"/>
  <c r="CK18" i="54"/>
  <c r="CJ18" i="54"/>
  <c r="CI18" i="54"/>
  <c r="CH18" i="54"/>
  <c r="CG18" i="54"/>
  <c r="CT17" i="54"/>
  <c r="CS17" i="54"/>
  <c r="CR17" i="54"/>
  <c r="CQ17" i="54"/>
  <c r="CP17" i="54"/>
  <c r="CO17" i="54"/>
  <c r="CN17" i="54"/>
  <c r="CM17" i="54"/>
  <c r="CL17" i="54"/>
  <c r="CK17" i="54"/>
  <c r="CJ17" i="54"/>
  <c r="CI17" i="54"/>
  <c r="CH17" i="54"/>
  <c r="CG17" i="54"/>
  <c r="CT16" i="54"/>
  <c r="CS16" i="54"/>
  <c r="CR16" i="54"/>
  <c r="CQ16" i="54"/>
  <c r="CP16" i="54"/>
  <c r="CO16" i="54"/>
  <c r="CN16" i="54"/>
  <c r="CM16" i="54"/>
  <c r="CL16" i="54"/>
  <c r="CK16" i="54"/>
  <c r="CJ16" i="54"/>
  <c r="CI16" i="54"/>
  <c r="CH16" i="54"/>
  <c r="CG16" i="54"/>
  <c r="CT15" i="54"/>
  <c r="CS15" i="54"/>
  <c r="CR15" i="54"/>
  <c r="CQ15" i="54"/>
  <c r="CP15" i="54"/>
  <c r="CO15" i="54"/>
  <c r="CN15" i="54"/>
  <c r="CM15" i="54"/>
  <c r="CL15" i="54"/>
  <c r="CK15" i="54"/>
  <c r="CJ15" i="54"/>
  <c r="CI15" i="54"/>
  <c r="CH15" i="54"/>
  <c r="CG15" i="54"/>
  <c r="CT14" i="54"/>
  <c r="CS14" i="54"/>
  <c r="CR14" i="54"/>
  <c r="CQ14" i="54"/>
  <c r="CP14" i="54"/>
  <c r="CO14" i="54"/>
  <c r="CN14" i="54"/>
  <c r="CM14" i="54"/>
  <c r="CL14" i="54"/>
  <c r="CK14" i="54"/>
  <c r="CJ14" i="54"/>
  <c r="CI14" i="54"/>
  <c r="CH14" i="54"/>
  <c r="CG14" i="54"/>
  <c r="CT13" i="54"/>
  <c r="CS13" i="54"/>
  <c r="CR13" i="54"/>
  <c r="CQ13" i="54"/>
  <c r="CP13" i="54"/>
  <c r="CO13" i="54"/>
  <c r="CN13" i="54"/>
  <c r="CM13" i="54"/>
  <c r="CL13" i="54"/>
  <c r="CK13" i="54"/>
  <c r="CJ13" i="54"/>
  <c r="CI13" i="54"/>
  <c r="CH13" i="54"/>
  <c r="CG13" i="54"/>
  <c r="CT12" i="54"/>
  <c r="CS12" i="54"/>
  <c r="CR12" i="54"/>
  <c r="CQ12" i="54"/>
  <c r="CP12" i="54"/>
  <c r="CO12" i="54"/>
  <c r="CN12" i="54"/>
  <c r="CM12" i="54"/>
  <c r="CL12" i="54"/>
  <c r="CK12" i="54"/>
  <c r="CJ12" i="54"/>
  <c r="CI12" i="54"/>
  <c r="CH12" i="54"/>
  <c r="CG12" i="54"/>
  <c r="CT11" i="54"/>
  <c r="CS11" i="54"/>
  <c r="CR11" i="54"/>
  <c r="CQ11" i="54"/>
  <c r="CP11" i="54"/>
  <c r="CO11" i="54"/>
  <c r="CN11" i="54"/>
  <c r="CM11" i="54"/>
  <c r="CL11" i="54"/>
  <c r="CK11" i="54"/>
  <c r="CJ11" i="54"/>
  <c r="CI11" i="54"/>
  <c r="CH11" i="54"/>
  <c r="CG11" i="54"/>
  <c r="CT10" i="54"/>
  <c r="CS10" i="54"/>
  <c r="CR10" i="54"/>
  <c r="CQ10" i="54"/>
  <c r="CP10" i="54"/>
  <c r="CO10" i="54"/>
  <c r="CN10" i="54"/>
  <c r="CM10" i="54"/>
  <c r="CL10" i="54"/>
  <c r="CK10" i="54"/>
  <c r="CJ10" i="54"/>
  <c r="CI10" i="54"/>
  <c r="CH10" i="54"/>
  <c r="CG10" i="54"/>
  <c r="CT9" i="54"/>
  <c r="CS9" i="54"/>
  <c r="CR9" i="54"/>
  <c r="CQ9" i="54"/>
  <c r="CP9" i="54"/>
  <c r="CO9" i="54"/>
  <c r="CN9" i="54"/>
  <c r="CM9" i="54"/>
  <c r="CL9" i="54"/>
  <c r="CK9" i="54"/>
  <c r="CJ9" i="54"/>
  <c r="CI9" i="54"/>
  <c r="CH9" i="54"/>
  <c r="CG9" i="54"/>
  <c r="CT8" i="54"/>
  <c r="CS8" i="54"/>
  <c r="CR8" i="54"/>
  <c r="CQ8" i="54"/>
  <c r="CP8" i="54"/>
  <c r="CO8" i="54"/>
  <c r="CN8" i="54"/>
  <c r="CM8" i="54"/>
  <c r="CL8" i="54"/>
  <c r="CK8" i="54"/>
  <c r="CJ8" i="54"/>
  <c r="CI8" i="54"/>
  <c r="CH8" i="54"/>
  <c r="CG8" i="54"/>
  <c r="CT7" i="54"/>
  <c r="CS7" i="54"/>
  <c r="CR7" i="54"/>
  <c r="CQ7" i="54"/>
  <c r="CP7" i="54"/>
  <c r="CO7" i="54"/>
  <c r="CN7" i="54"/>
  <c r="CM7" i="54"/>
  <c r="CL7" i="54"/>
  <c r="CK7" i="54"/>
  <c r="CJ7" i="54"/>
  <c r="CI7" i="54"/>
  <c r="CH7" i="54"/>
  <c r="CG7" i="54"/>
  <c r="CT6" i="54"/>
  <c r="CS6" i="54"/>
  <c r="CR6" i="54"/>
  <c r="CQ6" i="54"/>
  <c r="CP6" i="54"/>
  <c r="CO6" i="54"/>
  <c r="CN6" i="54"/>
  <c r="CM6" i="54"/>
  <c r="CL6" i="54"/>
  <c r="CK6" i="54"/>
  <c r="CJ6" i="54"/>
  <c r="CI6" i="54"/>
  <c r="CH6" i="54"/>
  <c r="CG6" i="54"/>
  <c r="CT5" i="54"/>
  <c r="CS5" i="54"/>
  <c r="CR5" i="54"/>
  <c r="CQ5" i="54"/>
  <c r="CP5" i="54"/>
  <c r="CO5" i="54"/>
  <c r="CN5" i="54"/>
  <c r="CM5" i="54"/>
  <c r="CL5" i="54"/>
  <c r="CK5" i="54"/>
  <c r="CJ5" i="54"/>
  <c r="CI5" i="54"/>
  <c r="CH5" i="54"/>
  <c r="CG5" i="54"/>
  <c r="CT4" i="54"/>
  <c r="CS4" i="54"/>
  <c r="CR4" i="54"/>
  <c r="CQ4" i="54"/>
  <c r="CP4" i="54"/>
  <c r="CO4" i="54"/>
  <c r="CN4" i="54"/>
  <c r="CM4" i="54"/>
  <c r="CL4" i="54"/>
  <c r="CK4" i="54"/>
  <c r="CJ4" i="54"/>
  <c r="CI4" i="54"/>
  <c r="CH4" i="54"/>
  <c r="CG4" i="54"/>
  <c r="CT3" i="54"/>
  <c r="CS3" i="54"/>
  <c r="CR3" i="54"/>
  <c r="CQ3" i="54"/>
  <c r="CP3" i="54"/>
  <c r="CO3" i="54"/>
  <c r="CN3" i="54"/>
  <c r="CM3" i="54"/>
  <c r="CL3" i="54"/>
  <c r="CK3" i="54"/>
  <c r="CJ3" i="54"/>
  <c r="CI3" i="54"/>
  <c r="CH3" i="54"/>
  <c r="CG3" i="54"/>
  <c r="AV62" i="34" l="1"/>
  <c r="AU62" i="34"/>
  <c r="AT62" i="34"/>
  <c r="AS62" i="34"/>
  <c r="AR62" i="34"/>
  <c r="AQ62" i="34"/>
  <c r="AP62" i="34"/>
  <c r="AO62" i="34"/>
  <c r="AN62" i="34"/>
  <c r="AM62" i="34"/>
  <c r="AL62" i="34"/>
  <c r="AK62" i="34"/>
  <c r="AJ62" i="34"/>
  <c r="AI62" i="34"/>
  <c r="AH62" i="34"/>
  <c r="AG62" i="34"/>
  <c r="AF62" i="34"/>
  <c r="AE62" i="34"/>
  <c r="AD62" i="34"/>
  <c r="AC62" i="34"/>
  <c r="AB62" i="34"/>
  <c r="AA62" i="34"/>
  <c r="Z62" i="34"/>
  <c r="Y62" i="34"/>
  <c r="X62" i="34"/>
  <c r="W62" i="34"/>
  <c r="V62" i="34"/>
  <c r="U62" i="34"/>
  <c r="T62" i="34"/>
  <c r="R62" i="34"/>
  <c r="AV61" i="34"/>
  <c r="AU61" i="34"/>
  <c r="AT61" i="34"/>
  <c r="AS61" i="34"/>
  <c r="AR61" i="34"/>
  <c r="AQ61" i="34"/>
  <c r="AP61" i="34"/>
  <c r="AO61" i="34"/>
  <c r="AN61" i="34"/>
  <c r="AM61" i="34"/>
  <c r="AL61" i="34"/>
  <c r="AK61" i="34"/>
  <c r="AJ61" i="34"/>
  <c r="AI61" i="34"/>
  <c r="AH61" i="34"/>
  <c r="AG61" i="34"/>
  <c r="AF61" i="34"/>
  <c r="AE61" i="34"/>
  <c r="AD61" i="34"/>
  <c r="AC61" i="34"/>
  <c r="AB61" i="34"/>
  <c r="AA61" i="34"/>
  <c r="Z61" i="34"/>
  <c r="Y61" i="34"/>
  <c r="X61" i="34"/>
  <c r="W61" i="34"/>
  <c r="V61" i="34"/>
  <c r="U61" i="34"/>
  <c r="T61" i="34"/>
  <c r="R61" i="34"/>
  <c r="L53" i="46"/>
  <c r="M53" i="46"/>
  <c r="N53" i="46"/>
  <c r="O53" i="46"/>
  <c r="P53" i="46"/>
  <c r="Q53" i="46"/>
  <c r="R53" i="46"/>
  <c r="L54" i="46"/>
  <c r="M54" i="46"/>
  <c r="N54" i="46"/>
  <c r="O54" i="46"/>
  <c r="P54" i="46"/>
  <c r="Q54" i="46"/>
  <c r="R54" i="46"/>
  <c r="B54" i="46"/>
  <c r="B53" i="46"/>
  <c r="B27" i="21"/>
  <c r="M54" i="29"/>
  <c r="M53" i="29"/>
  <c r="B54" i="29"/>
  <c r="B53" i="29"/>
  <c r="CE56" i="52"/>
  <c r="CE57" i="52"/>
  <c r="CE58" i="52"/>
  <c r="CE55" i="52"/>
  <c r="CE54" i="52"/>
  <c r="BW61" i="52" l="1"/>
  <c r="BX61" i="52"/>
  <c r="BY61" i="52"/>
  <c r="BZ61" i="52"/>
  <c r="BW62" i="52"/>
  <c r="BX62" i="52"/>
  <c r="BY62" i="52"/>
  <c r="BZ62" i="52"/>
  <c r="BW63" i="52"/>
  <c r="BX63" i="52"/>
  <c r="BY63" i="52"/>
  <c r="BZ63" i="52"/>
  <c r="AG61" i="52"/>
  <c r="AH61" i="52"/>
  <c r="AI61" i="52"/>
  <c r="AJ61" i="52"/>
  <c r="AK61" i="52"/>
  <c r="AL61" i="52"/>
  <c r="AM61" i="52"/>
  <c r="AN61" i="52"/>
  <c r="AO61" i="52"/>
  <c r="AP61" i="52"/>
  <c r="AQ61" i="52"/>
  <c r="AR61" i="52"/>
  <c r="AS61" i="52"/>
  <c r="AT61" i="52"/>
  <c r="AU61" i="52"/>
  <c r="AV61" i="52"/>
  <c r="AW61" i="52"/>
  <c r="AX61" i="52"/>
  <c r="AY61" i="52"/>
  <c r="AZ61" i="52"/>
  <c r="BA61" i="52"/>
  <c r="BB61" i="52"/>
  <c r="BC61" i="52"/>
  <c r="BD61" i="52"/>
  <c r="BE61" i="52"/>
  <c r="BF61" i="52"/>
  <c r="AG62" i="52"/>
  <c r="AH62" i="52"/>
  <c r="AI62" i="52"/>
  <c r="AJ62" i="52"/>
  <c r="AK62" i="52"/>
  <c r="AL62" i="52"/>
  <c r="AM62" i="52"/>
  <c r="AN62" i="52"/>
  <c r="AO62" i="52"/>
  <c r="AP62" i="52"/>
  <c r="AQ62" i="52"/>
  <c r="AR62" i="52"/>
  <c r="AS62" i="52"/>
  <c r="AT62" i="52"/>
  <c r="AU62" i="52"/>
  <c r="AV62" i="52"/>
  <c r="AW62" i="52"/>
  <c r="AX62" i="52"/>
  <c r="AY62" i="52"/>
  <c r="AZ62" i="52"/>
  <c r="BA62" i="52"/>
  <c r="BB62" i="52"/>
  <c r="BC62" i="52"/>
  <c r="BD62" i="52"/>
  <c r="BE62" i="52"/>
  <c r="BF62" i="52"/>
  <c r="AG63" i="52"/>
  <c r="AH63" i="52"/>
  <c r="AI63" i="52"/>
  <c r="AJ63" i="52"/>
  <c r="AK63" i="52"/>
  <c r="AL63" i="52"/>
  <c r="AM63" i="52"/>
  <c r="AN63" i="52"/>
  <c r="AO63" i="52"/>
  <c r="AP63" i="52"/>
  <c r="AQ63" i="52"/>
  <c r="AR63" i="52"/>
  <c r="AS63" i="52"/>
  <c r="AT63" i="52"/>
  <c r="AU63" i="52"/>
  <c r="AV63" i="52"/>
  <c r="AW63" i="52"/>
  <c r="AX63" i="52"/>
  <c r="AY63" i="52"/>
  <c r="AZ63" i="52"/>
  <c r="BA63" i="52"/>
  <c r="BB63" i="52"/>
  <c r="BC63" i="52"/>
  <c r="BD63" i="52"/>
  <c r="BE63" i="52"/>
  <c r="BF63" i="52"/>
  <c r="Z61" i="48" l="1"/>
  <c r="AA61" i="48"/>
  <c r="AB61" i="48"/>
  <c r="AC61" i="48"/>
  <c r="AD61" i="48"/>
  <c r="AE61" i="48"/>
  <c r="AF61" i="48"/>
  <c r="AG61" i="48"/>
  <c r="AH61" i="48"/>
  <c r="AI61" i="48"/>
  <c r="AJ61" i="48"/>
  <c r="AK61" i="48"/>
  <c r="AL61" i="48"/>
  <c r="AM61" i="48"/>
  <c r="AN61" i="48"/>
  <c r="AO61" i="48"/>
  <c r="AP61" i="48"/>
  <c r="AQ61" i="48"/>
  <c r="Z62" i="48"/>
  <c r="AA62" i="48"/>
  <c r="AB62" i="48"/>
  <c r="AC62" i="48"/>
  <c r="AD62" i="48"/>
  <c r="AE62" i="48"/>
  <c r="AF62" i="48"/>
  <c r="AG62" i="48"/>
  <c r="AH62" i="48"/>
  <c r="AI62" i="48"/>
  <c r="AJ62" i="48"/>
  <c r="AK62" i="48"/>
  <c r="AL62" i="48"/>
  <c r="AM62" i="48"/>
  <c r="AN62" i="48"/>
  <c r="AO62" i="48"/>
  <c r="AP62" i="48"/>
  <c r="AQ62" i="48"/>
  <c r="Z63" i="48"/>
  <c r="AA63" i="48"/>
  <c r="AB63" i="48"/>
  <c r="AC63" i="48"/>
  <c r="AD63" i="48"/>
  <c r="AE63" i="48"/>
  <c r="AF63" i="48"/>
  <c r="AG63" i="48"/>
  <c r="AH63" i="48"/>
  <c r="AI63" i="48"/>
  <c r="AJ63" i="48"/>
  <c r="AK63" i="48"/>
  <c r="AL63" i="48"/>
  <c r="AM63" i="48"/>
  <c r="AN63" i="48"/>
  <c r="AO63" i="48"/>
  <c r="AP63" i="48"/>
  <c r="AQ63" i="48"/>
  <c r="BB57" i="1"/>
  <c r="BH57" i="1" s="1"/>
  <c r="AC57" i="1"/>
  <c r="AD57" i="1"/>
  <c r="AC58" i="1"/>
  <c r="AD58" i="1"/>
  <c r="BA57" i="1" l="1"/>
  <c r="BG57" i="1" l="1"/>
  <c r="H54" i="21"/>
  <c r="G54" i="21"/>
  <c r="F54" i="21"/>
  <c r="E54" i="21"/>
  <c r="D54" i="21"/>
  <c r="C54" i="21"/>
  <c r="B54" i="21"/>
  <c r="H53" i="21"/>
  <c r="G53" i="21"/>
  <c r="F53" i="21"/>
  <c r="E53" i="21"/>
  <c r="D53" i="21"/>
  <c r="C53" i="21"/>
  <c r="B53" i="21"/>
  <c r="H52" i="21"/>
  <c r="G52" i="21"/>
  <c r="F52" i="21"/>
  <c r="E52" i="21"/>
  <c r="D52" i="21"/>
  <c r="C52" i="21"/>
  <c r="B52" i="21"/>
  <c r="DA4" i="11" l="1"/>
  <c r="DB4" i="11"/>
  <c r="DA5" i="11"/>
  <c r="DB5" i="11"/>
  <c r="DA6" i="11"/>
  <c r="DB6" i="11"/>
  <c r="DA7" i="11"/>
  <c r="DB7" i="11"/>
  <c r="DA8" i="11"/>
  <c r="DB8" i="11"/>
  <c r="DA9" i="11"/>
  <c r="DB9" i="11"/>
  <c r="DA10" i="11"/>
  <c r="DB10" i="11"/>
  <c r="DA11" i="11"/>
  <c r="DB11" i="11"/>
  <c r="DA12" i="11"/>
  <c r="DB12" i="11"/>
  <c r="DA13" i="11"/>
  <c r="DB13" i="11"/>
  <c r="DA14" i="11"/>
  <c r="DB14" i="11"/>
  <c r="DA15" i="11"/>
  <c r="DB15" i="11"/>
  <c r="DA16" i="11"/>
  <c r="DB16" i="11"/>
  <c r="DA17" i="11"/>
  <c r="DB17" i="11"/>
  <c r="DA18" i="11"/>
  <c r="DB18" i="11"/>
  <c r="DA19" i="11"/>
  <c r="DB19" i="11"/>
  <c r="DA20" i="11"/>
  <c r="DB20" i="11"/>
  <c r="DA21" i="11"/>
  <c r="DB21" i="11"/>
  <c r="DA22" i="11"/>
  <c r="DB22" i="11"/>
  <c r="DA23" i="11"/>
  <c r="DB23" i="11"/>
  <c r="DA24" i="11"/>
  <c r="DB24" i="11"/>
  <c r="DA25" i="11"/>
  <c r="DB25" i="11"/>
  <c r="DA26" i="11"/>
  <c r="DB26" i="11"/>
  <c r="DA27" i="11"/>
  <c r="DB27" i="11"/>
  <c r="DA28" i="11"/>
  <c r="DB28" i="11"/>
  <c r="DA29" i="11"/>
  <c r="DB29" i="11"/>
  <c r="DA30" i="11"/>
  <c r="DB30" i="11"/>
  <c r="DA31" i="11"/>
  <c r="DB31" i="11"/>
  <c r="DA32" i="11"/>
  <c r="DB32" i="11"/>
  <c r="DA33" i="11"/>
  <c r="DB33" i="11"/>
  <c r="DA34" i="11"/>
  <c r="DB34" i="11"/>
  <c r="DA35" i="11"/>
  <c r="DB35" i="11"/>
  <c r="DA36" i="11"/>
  <c r="DB36" i="11"/>
  <c r="DA37" i="11"/>
  <c r="DB37" i="11"/>
  <c r="DA38" i="11"/>
  <c r="DB38" i="11"/>
  <c r="DA39" i="11"/>
  <c r="DB39" i="11"/>
  <c r="DA40" i="11"/>
  <c r="DB40" i="11"/>
  <c r="DA41" i="11"/>
  <c r="DB41" i="11"/>
  <c r="DA42" i="11"/>
  <c r="DB42" i="11"/>
  <c r="DA43" i="11"/>
  <c r="DB43" i="11"/>
  <c r="DA44" i="11"/>
  <c r="DB44" i="11"/>
  <c r="DA45" i="11"/>
  <c r="DB45" i="11"/>
  <c r="DA46" i="11"/>
  <c r="DB46" i="11"/>
  <c r="DA47" i="11"/>
  <c r="DB47" i="11"/>
  <c r="DA48" i="11"/>
  <c r="DB48" i="11"/>
  <c r="DA49" i="11"/>
  <c r="DB49" i="11"/>
  <c r="DA50" i="11"/>
  <c r="DB50" i="11"/>
  <c r="DA51" i="11"/>
  <c r="DB51" i="11"/>
  <c r="DB3" i="11"/>
  <c r="DA3" i="11"/>
  <c r="AW61" i="34" l="1"/>
  <c r="AX61" i="34"/>
  <c r="AY61" i="34"/>
  <c r="AZ61" i="34"/>
  <c r="BA61" i="34"/>
  <c r="BB61" i="34"/>
  <c r="BC61" i="34"/>
  <c r="BD61" i="34"/>
  <c r="BE61" i="34"/>
  <c r="BF61" i="34"/>
  <c r="BG61" i="34"/>
  <c r="BH61" i="34"/>
  <c r="BI61" i="34"/>
  <c r="BJ61" i="34"/>
  <c r="BK61" i="34"/>
  <c r="BL61" i="34"/>
  <c r="BM61" i="34"/>
  <c r="BN61" i="34"/>
  <c r="BO61" i="34"/>
  <c r="BP61" i="34"/>
  <c r="BQ61" i="34"/>
  <c r="BR61" i="34"/>
  <c r="BS61" i="34"/>
  <c r="BT61" i="34"/>
  <c r="BU61" i="34"/>
  <c r="BV61" i="34"/>
  <c r="BW61" i="34"/>
  <c r="BX61" i="34"/>
  <c r="BY61" i="34"/>
  <c r="BZ61" i="34"/>
  <c r="CA61" i="34"/>
  <c r="CC61" i="34"/>
  <c r="CD61" i="34"/>
  <c r="CE61" i="34"/>
  <c r="AW62" i="34"/>
  <c r="AX62" i="34"/>
  <c r="AY62" i="34"/>
  <c r="AZ62" i="34"/>
  <c r="BA62" i="34"/>
  <c r="BB62" i="34"/>
  <c r="BC62" i="34"/>
  <c r="BD62" i="34"/>
  <c r="BE62" i="34"/>
  <c r="BF62" i="34"/>
  <c r="BG62" i="34"/>
  <c r="BH62" i="34"/>
  <c r="BI62" i="34"/>
  <c r="BJ62" i="34"/>
  <c r="BK62" i="34"/>
  <c r="BL62" i="34"/>
  <c r="BM62" i="34"/>
  <c r="BN62" i="34"/>
  <c r="BO62" i="34"/>
  <c r="BP62" i="34"/>
  <c r="BQ62" i="34"/>
  <c r="BR62" i="34"/>
  <c r="BS62" i="34"/>
  <c r="BT62" i="34"/>
  <c r="BU62" i="34"/>
  <c r="BV62" i="34"/>
  <c r="BW62" i="34"/>
  <c r="BX62" i="34"/>
  <c r="BY62" i="34"/>
  <c r="BZ62" i="34"/>
  <c r="CA62" i="34"/>
  <c r="CC62" i="34"/>
  <c r="CD62" i="34"/>
  <c r="CE62" i="34"/>
  <c r="S62" i="34"/>
  <c r="R62" i="33"/>
  <c r="S62" i="33"/>
  <c r="T62" i="33"/>
  <c r="U62" i="33"/>
  <c r="W62" i="33"/>
  <c r="X62" i="33"/>
  <c r="Y62" i="33"/>
  <c r="Z62" i="33"/>
  <c r="AA62" i="33"/>
  <c r="AB62" i="33"/>
  <c r="AC62" i="33"/>
  <c r="AD62" i="33"/>
  <c r="AF62" i="33"/>
  <c r="AG62" i="33"/>
  <c r="AH62" i="33"/>
  <c r="AI62" i="33"/>
  <c r="AJ62" i="33"/>
  <c r="AK62" i="33"/>
  <c r="AM62" i="33"/>
  <c r="AN62" i="33"/>
  <c r="AO62" i="33"/>
  <c r="AP62" i="33"/>
  <c r="AQ62" i="33"/>
  <c r="AS62" i="33"/>
  <c r="AT62" i="33"/>
  <c r="AU62" i="33"/>
  <c r="AV62" i="33"/>
  <c r="AW62" i="33"/>
  <c r="AX62" i="33"/>
  <c r="AY62" i="33"/>
  <c r="AZ62" i="33"/>
  <c r="BA62" i="33"/>
  <c r="BB62" i="33"/>
  <c r="BC62" i="33"/>
  <c r="BD62" i="33"/>
  <c r="BE62" i="33"/>
  <c r="BF62" i="33"/>
  <c r="BG62" i="33"/>
  <c r="BH62" i="33"/>
  <c r="BI62" i="33"/>
  <c r="BJ62" i="33"/>
  <c r="BK62" i="33"/>
  <c r="BL62" i="33"/>
  <c r="BM62" i="33"/>
  <c r="BN62" i="33"/>
  <c r="BO62" i="33"/>
  <c r="BP62" i="33"/>
  <c r="BQ62" i="33"/>
  <c r="BR62" i="33"/>
  <c r="BS62" i="33"/>
  <c r="BT62" i="33"/>
  <c r="BU62" i="33"/>
  <c r="BV62" i="33"/>
  <c r="BW62" i="33"/>
  <c r="BX62" i="33"/>
  <c r="BY62" i="33"/>
  <c r="CA62" i="33"/>
  <c r="CB62" i="33"/>
  <c r="CC62" i="33"/>
  <c r="R61" i="33"/>
  <c r="S61" i="33"/>
  <c r="T61" i="33"/>
  <c r="U61" i="33"/>
  <c r="W61" i="33"/>
  <c r="X61" i="33"/>
  <c r="Y61" i="33"/>
  <c r="Q62" i="33"/>
  <c r="S61" i="3"/>
  <c r="T61" i="3"/>
  <c r="U61" i="3"/>
  <c r="V61" i="3"/>
  <c r="X61" i="3"/>
  <c r="Y61" i="3"/>
  <c r="Z61" i="3"/>
  <c r="AA61" i="3"/>
  <c r="AB61" i="3"/>
  <c r="AC61" i="3"/>
  <c r="AD61" i="3"/>
  <c r="AE61" i="3"/>
  <c r="AG61" i="3"/>
  <c r="AH61" i="3"/>
  <c r="AI61" i="3"/>
  <c r="AJ61" i="3"/>
  <c r="AK61" i="3"/>
  <c r="AM61" i="3"/>
  <c r="AN61" i="3"/>
  <c r="AO61" i="3"/>
  <c r="AP61" i="3"/>
  <c r="AQ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CA61" i="3"/>
  <c r="CB61" i="3"/>
  <c r="CC61" i="3"/>
  <c r="R61" i="3"/>
  <c r="T61" i="52"/>
  <c r="U61" i="52"/>
  <c r="V61" i="52"/>
  <c r="W61" i="52"/>
  <c r="Y61" i="52"/>
  <c r="Z61" i="52"/>
  <c r="AA61" i="52"/>
  <c r="AB61" i="52"/>
  <c r="AC61" i="52"/>
  <c r="T62" i="52"/>
  <c r="U62" i="52"/>
  <c r="V62" i="52"/>
  <c r="W62" i="52"/>
  <c r="Y62" i="52"/>
  <c r="Z62" i="52"/>
  <c r="AA62" i="52"/>
  <c r="AB62" i="52"/>
  <c r="AC62" i="52"/>
  <c r="T63" i="52"/>
  <c r="U63" i="52"/>
  <c r="V63" i="52"/>
  <c r="W63" i="52"/>
  <c r="Y63" i="52"/>
  <c r="Z63" i="52"/>
  <c r="AA63" i="52"/>
  <c r="AB63" i="52"/>
  <c r="AC63" i="52"/>
  <c r="D37" i="47" l="1"/>
  <c r="G37" i="47"/>
  <c r="CL86" i="38"/>
  <c r="CK86" i="38"/>
  <c r="CJ86" i="38"/>
  <c r="CI86" i="38"/>
  <c r="CH86" i="38"/>
  <c r="CG86" i="38"/>
  <c r="CF86" i="38"/>
  <c r="CE86" i="38"/>
  <c r="CD86" i="38"/>
  <c r="CL85" i="38"/>
  <c r="CK85" i="38"/>
  <c r="CJ85" i="38"/>
  <c r="CI85" i="38"/>
  <c r="CH85" i="38"/>
  <c r="CG85" i="38"/>
  <c r="CF85" i="38"/>
  <c r="CE85" i="38"/>
  <c r="CD85" i="38"/>
  <c r="CL84" i="38"/>
  <c r="CK84" i="38"/>
  <c r="CJ84" i="38"/>
  <c r="CI84" i="38"/>
  <c r="CH84" i="38"/>
  <c r="CG84" i="38"/>
  <c r="CF84" i="38"/>
  <c r="CE84" i="38"/>
  <c r="CD84" i="38"/>
  <c r="CL83" i="38"/>
  <c r="CK83" i="38"/>
  <c r="CJ83" i="38"/>
  <c r="CI83" i="38"/>
  <c r="CH83" i="38"/>
  <c r="CG83" i="38"/>
  <c r="CF83" i="38"/>
  <c r="CE83" i="38"/>
  <c r="CD83" i="38"/>
  <c r="CL82" i="38"/>
  <c r="CK82" i="38"/>
  <c r="CJ82" i="38"/>
  <c r="CI82" i="38"/>
  <c r="CH82" i="38"/>
  <c r="CG82" i="38"/>
  <c r="CF82" i="38"/>
  <c r="CE82" i="38"/>
  <c r="CD82" i="38"/>
  <c r="CL81" i="38"/>
  <c r="CK81" i="38"/>
  <c r="CJ81" i="38"/>
  <c r="CI81" i="38"/>
  <c r="CH81" i="38"/>
  <c r="CG81" i="38"/>
  <c r="CF81" i="38"/>
  <c r="CE81" i="38"/>
  <c r="CD81" i="38"/>
  <c r="CL80" i="38"/>
  <c r="CK80" i="38"/>
  <c r="CJ80" i="38"/>
  <c r="CI80" i="38"/>
  <c r="CH80" i="38"/>
  <c r="CG80" i="38"/>
  <c r="CF80" i="38"/>
  <c r="CE80" i="38"/>
  <c r="CD80" i="38"/>
  <c r="CL79" i="38"/>
  <c r="CK79" i="38"/>
  <c r="CJ79" i="38"/>
  <c r="CI79" i="38"/>
  <c r="CH79" i="38"/>
  <c r="CG79" i="38"/>
  <c r="CF79" i="38"/>
  <c r="CE79" i="38"/>
  <c r="CD79" i="38"/>
  <c r="CL78" i="38"/>
  <c r="CK78" i="38"/>
  <c r="CJ78" i="38"/>
  <c r="CI78" i="38"/>
  <c r="CH78" i="38"/>
  <c r="CG78" i="38"/>
  <c r="CF78" i="38"/>
  <c r="CE78" i="38"/>
  <c r="CD78" i="38"/>
  <c r="CL77" i="38"/>
  <c r="CK77" i="38"/>
  <c r="CJ77" i="38"/>
  <c r="CI77" i="38"/>
  <c r="CH77" i="38"/>
  <c r="CG77" i="38"/>
  <c r="CF77" i="38"/>
  <c r="CE77" i="38"/>
  <c r="CD77" i="38"/>
  <c r="CL76" i="38"/>
  <c r="CK76" i="38"/>
  <c r="CJ76" i="38"/>
  <c r="CI76" i="38"/>
  <c r="CH76" i="38"/>
  <c r="CG76" i="38"/>
  <c r="CF76" i="38"/>
  <c r="CE76" i="38"/>
  <c r="CD76" i="38"/>
  <c r="CL75" i="38"/>
  <c r="CK75" i="38"/>
  <c r="CJ75" i="38"/>
  <c r="CI75" i="38"/>
  <c r="CH75" i="38"/>
  <c r="CG75" i="38"/>
  <c r="CF75" i="38"/>
  <c r="CE75" i="38"/>
  <c r="CD75" i="38"/>
  <c r="CL74" i="38"/>
  <c r="CK74" i="38"/>
  <c r="CJ74" i="38"/>
  <c r="CI74" i="38"/>
  <c r="CH74" i="38"/>
  <c r="CG74" i="38"/>
  <c r="CF74" i="38"/>
  <c r="CE74" i="38"/>
  <c r="CD74" i="38"/>
  <c r="CL73" i="38"/>
  <c r="CK73" i="38"/>
  <c r="CJ73" i="38"/>
  <c r="CI73" i="38"/>
  <c r="CH73" i="38"/>
  <c r="CG73" i="38"/>
  <c r="CF73" i="38"/>
  <c r="CE73" i="38"/>
  <c r="CD73" i="38"/>
  <c r="CL72" i="38"/>
  <c r="CK72" i="38"/>
  <c r="CJ72" i="38"/>
  <c r="CI72" i="38"/>
  <c r="CH72" i="38"/>
  <c r="CG72" i="38"/>
  <c r="CF72" i="38"/>
  <c r="CE72" i="38"/>
  <c r="CD72" i="38"/>
  <c r="CL71" i="38"/>
  <c r="CK71" i="38"/>
  <c r="CJ71" i="38"/>
  <c r="CI71" i="38"/>
  <c r="CH71" i="38"/>
  <c r="CG71" i="38"/>
  <c r="CF71" i="38"/>
  <c r="CE71" i="38"/>
  <c r="CD71" i="38"/>
  <c r="CL70" i="38"/>
  <c r="CK70" i="38"/>
  <c r="CJ70" i="38"/>
  <c r="CI70" i="38"/>
  <c r="CH70" i="38"/>
  <c r="CG70" i="38"/>
  <c r="CF70" i="38"/>
  <c r="CE70" i="38"/>
  <c r="CD70" i="38"/>
  <c r="CL69" i="38"/>
  <c r="CK69" i="38"/>
  <c r="CJ69" i="38"/>
  <c r="CI69" i="38"/>
  <c r="CH69" i="38"/>
  <c r="CG69" i="38"/>
  <c r="CF69" i="38"/>
  <c r="CE69" i="38"/>
  <c r="CD69" i="38"/>
  <c r="CL68" i="38"/>
  <c r="CK68" i="38"/>
  <c r="CJ68" i="38"/>
  <c r="CI68" i="38"/>
  <c r="CH68" i="38"/>
  <c r="CG68" i="38"/>
  <c r="CF68" i="38"/>
  <c r="CE68" i="38"/>
  <c r="CD68" i="38"/>
  <c r="CL67" i="38"/>
  <c r="CK67" i="38"/>
  <c r="CJ67" i="38"/>
  <c r="CI67" i="38"/>
  <c r="CH67" i="38"/>
  <c r="CG67" i="38"/>
  <c r="CF67" i="38"/>
  <c r="CE67" i="38"/>
  <c r="CD67" i="38"/>
  <c r="O65" i="38"/>
  <c r="N65" i="38"/>
  <c r="M65" i="38"/>
  <c r="L65" i="38"/>
  <c r="K65" i="38"/>
  <c r="J65" i="38"/>
  <c r="I65" i="38"/>
  <c r="H65" i="38"/>
  <c r="G65" i="38"/>
  <c r="F65" i="38"/>
  <c r="E65" i="38"/>
  <c r="D65" i="38"/>
  <c r="C65" i="38"/>
  <c r="B65" i="38"/>
  <c r="O64" i="38"/>
  <c r="N64" i="38"/>
  <c r="M64" i="38"/>
  <c r="L64" i="38"/>
  <c r="K64" i="38"/>
  <c r="J64" i="38"/>
  <c r="I64" i="38"/>
  <c r="H64" i="38"/>
  <c r="G64" i="38"/>
  <c r="F64" i="38"/>
  <c r="E64" i="38"/>
  <c r="D64" i="38"/>
  <c r="C64" i="38"/>
  <c r="B64" i="38"/>
  <c r="O63" i="38"/>
  <c r="N63" i="38"/>
  <c r="M63" i="38"/>
  <c r="L63" i="38"/>
  <c r="K63" i="38"/>
  <c r="J63" i="38"/>
  <c r="I63" i="38"/>
  <c r="H63" i="38"/>
  <c r="G63" i="38"/>
  <c r="F63" i="38"/>
  <c r="E63" i="38"/>
  <c r="D63" i="38"/>
  <c r="C63" i="38"/>
  <c r="B63" i="38"/>
  <c r="O62" i="38"/>
  <c r="N62" i="38"/>
  <c r="M62" i="38"/>
  <c r="L62" i="38"/>
  <c r="K62" i="38"/>
  <c r="J62" i="38"/>
  <c r="I62" i="38"/>
  <c r="H62" i="38"/>
  <c r="G62" i="38"/>
  <c r="F62" i="38"/>
  <c r="E62" i="38"/>
  <c r="D62" i="38"/>
  <c r="C62" i="38"/>
  <c r="B62" i="38"/>
  <c r="O61" i="38"/>
  <c r="N61" i="38"/>
  <c r="M61" i="38"/>
  <c r="L61" i="38"/>
  <c r="K61" i="38"/>
  <c r="J61" i="38"/>
  <c r="I61" i="38"/>
  <c r="H61" i="38"/>
  <c r="G61" i="38"/>
  <c r="F61" i="38"/>
  <c r="E61" i="38"/>
  <c r="D61" i="38"/>
  <c r="C61" i="38"/>
  <c r="B61" i="38"/>
  <c r="CL60" i="38"/>
  <c r="CK60" i="38"/>
  <c r="CJ60" i="38"/>
  <c r="CI60" i="38"/>
  <c r="CH60" i="38"/>
  <c r="CG60" i="38"/>
  <c r="CF60" i="38"/>
  <c r="CE60" i="38"/>
  <c r="CD60" i="38"/>
  <c r="CL59" i="38"/>
  <c r="CK59" i="38"/>
  <c r="CJ59" i="38"/>
  <c r="CI59" i="38"/>
  <c r="CH59" i="38"/>
  <c r="CG59" i="38"/>
  <c r="CF59" i="38"/>
  <c r="CE59" i="38"/>
  <c r="CD59" i="38"/>
  <c r="CL58" i="38"/>
  <c r="CK58" i="38"/>
  <c r="CJ58" i="38"/>
  <c r="CI58" i="38"/>
  <c r="CH58" i="38"/>
  <c r="CG58" i="38"/>
  <c r="CF58" i="38"/>
  <c r="CE58" i="38"/>
  <c r="CD58" i="38"/>
  <c r="CL57" i="38"/>
  <c r="CK57" i="38"/>
  <c r="CJ57" i="38"/>
  <c r="CI57" i="38"/>
  <c r="CH57" i="38"/>
  <c r="CG57" i="38"/>
  <c r="CF57" i="38"/>
  <c r="CE57" i="38"/>
  <c r="CD57" i="38"/>
  <c r="CL56" i="38"/>
  <c r="CK56" i="38"/>
  <c r="CJ56" i="38"/>
  <c r="CI56" i="38"/>
  <c r="CH56" i="38"/>
  <c r="CG56" i="38"/>
  <c r="CF56" i="38"/>
  <c r="CE56" i="38"/>
  <c r="CD56" i="38"/>
  <c r="CL55" i="38"/>
  <c r="CK55" i="38"/>
  <c r="CJ55" i="38"/>
  <c r="CI55" i="38"/>
  <c r="CH55" i="38"/>
  <c r="CG55" i="38"/>
  <c r="CF55" i="38"/>
  <c r="CE55" i="38"/>
  <c r="CD55" i="38"/>
  <c r="CL54" i="38"/>
  <c r="CK54" i="38"/>
  <c r="CJ54" i="38"/>
  <c r="CI54" i="38"/>
  <c r="CH54" i="38"/>
  <c r="CG54" i="38"/>
  <c r="CF54" i="38"/>
  <c r="CE54" i="38"/>
  <c r="CD54" i="38"/>
  <c r="CL53" i="38"/>
  <c r="CK53" i="38"/>
  <c r="CJ53" i="38"/>
  <c r="CI53" i="38"/>
  <c r="CH53" i="38"/>
  <c r="CG53" i="38"/>
  <c r="CF53" i="38"/>
  <c r="CE53" i="38"/>
  <c r="CD53" i="38"/>
  <c r="CL52" i="38"/>
  <c r="CK52" i="38"/>
  <c r="CJ52" i="38"/>
  <c r="CI52" i="38"/>
  <c r="CH52" i="38"/>
  <c r="CG52" i="38"/>
  <c r="CF52" i="38"/>
  <c r="CE52" i="38"/>
  <c r="CD52" i="38"/>
  <c r="CL51" i="38"/>
  <c r="CK51" i="38"/>
  <c r="CJ51" i="38"/>
  <c r="CI51" i="38"/>
  <c r="CH51" i="38"/>
  <c r="CG51" i="38"/>
  <c r="CF51" i="38"/>
  <c r="CE51" i="38"/>
  <c r="CD51" i="38"/>
  <c r="CL50" i="38"/>
  <c r="CK50" i="38"/>
  <c r="CJ50" i="38"/>
  <c r="CI50" i="38"/>
  <c r="CH50" i="38"/>
  <c r="CG50" i="38"/>
  <c r="CF50" i="38"/>
  <c r="CE50" i="38"/>
  <c r="CD50" i="38"/>
  <c r="CL49" i="38"/>
  <c r="CK49" i="38"/>
  <c r="CJ49" i="38"/>
  <c r="CI49" i="38"/>
  <c r="CH49" i="38"/>
  <c r="CG49" i="38"/>
  <c r="CF49" i="38"/>
  <c r="CE49" i="38"/>
  <c r="CD49" i="38"/>
  <c r="CL48" i="38"/>
  <c r="CK48" i="38"/>
  <c r="CJ48" i="38"/>
  <c r="CI48" i="38"/>
  <c r="CH48" i="38"/>
  <c r="CG48" i="38"/>
  <c r="CF48" i="38"/>
  <c r="CE48" i="38"/>
  <c r="CD48" i="38"/>
  <c r="CL47" i="38"/>
  <c r="CK47" i="38"/>
  <c r="CJ47" i="38"/>
  <c r="CI47" i="38"/>
  <c r="CH47" i="38"/>
  <c r="CG47" i="38"/>
  <c r="CF47" i="38"/>
  <c r="CE47" i="38"/>
  <c r="CD47" i="38"/>
  <c r="CL46" i="38"/>
  <c r="CK46" i="38"/>
  <c r="CJ46" i="38"/>
  <c r="CI46" i="38"/>
  <c r="CH46" i="38"/>
  <c r="CG46" i="38"/>
  <c r="CF46" i="38"/>
  <c r="CE46" i="38"/>
  <c r="CD46" i="38"/>
  <c r="CL45" i="38"/>
  <c r="CK45" i="38"/>
  <c r="CJ45" i="38"/>
  <c r="CI45" i="38"/>
  <c r="CH45" i="38"/>
  <c r="CG45" i="38"/>
  <c r="CF45" i="38"/>
  <c r="CE45" i="38"/>
  <c r="CD45" i="38"/>
  <c r="CL44" i="38"/>
  <c r="CK44" i="38"/>
  <c r="CJ44" i="38"/>
  <c r="CI44" i="38"/>
  <c r="CH44" i="38"/>
  <c r="CG44" i="38"/>
  <c r="CF44" i="38"/>
  <c r="CE44" i="38"/>
  <c r="CD44" i="38"/>
  <c r="CL43" i="38"/>
  <c r="CK43" i="38"/>
  <c r="CJ43" i="38"/>
  <c r="CI43" i="38"/>
  <c r="CH43" i="38"/>
  <c r="CG43" i="38"/>
  <c r="CF43" i="38"/>
  <c r="CE43" i="38"/>
  <c r="CD43" i="38"/>
  <c r="CL42" i="38"/>
  <c r="CK42" i="38"/>
  <c r="CJ42" i="38"/>
  <c r="CI42" i="38"/>
  <c r="CH42" i="38"/>
  <c r="CG42" i="38"/>
  <c r="CF42" i="38"/>
  <c r="CE42" i="38"/>
  <c r="CD42" i="38"/>
  <c r="CL41" i="38"/>
  <c r="CK41" i="38"/>
  <c r="CJ41" i="38"/>
  <c r="CI41" i="38"/>
  <c r="CH41" i="38"/>
  <c r="CG41" i="38"/>
  <c r="CF41" i="38"/>
  <c r="CE41" i="38"/>
  <c r="CD41" i="38"/>
  <c r="CL40" i="38"/>
  <c r="CK40" i="38"/>
  <c r="CJ40" i="38"/>
  <c r="CI40" i="38"/>
  <c r="CH40" i="38"/>
  <c r="CG40" i="38"/>
  <c r="CF40" i="38"/>
  <c r="CE40" i="38"/>
  <c r="CD40" i="38"/>
  <c r="CL39" i="38"/>
  <c r="CK39" i="38"/>
  <c r="CJ39" i="38"/>
  <c r="CI39" i="38"/>
  <c r="CH39" i="38"/>
  <c r="CG39" i="38"/>
  <c r="CF39" i="38"/>
  <c r="CE39" i="38"/>
  <c r="CD39" i="38"/>
  <c r="CL38" i="38"/>
  <c r="CK38" i="38"/>
  <c r="CJ38" i="38"/>
  <c r="CI38" i="38"/>
  <c r="CH38" i="38"/>
  <c r="CG38" i="38"/>
  <c r="CF38" i="38"/>
  <c r="CE38" i="38"/>
  <c r="CD38" i="38"/>
  <c r="CL37" i="38"/>
  <c r="CK37" i="38"/>
  <c r="CJ37" i="38"/>
  <c r="CI37" i="38"/>
  <c r="CH37" i="38"/>
  <c r="CG37" i="38"/>
  <c r="CF37" i="38"/>
  <c r="CE37" i="38"/>
  <c r="CD37" i="38"/>
  <c r="CL36" i="38"/>
  <c r="CK36" i="38"/>
  <c r="CJ36" i="38"/>
  <c r="CI36" i="38"/>
  <c r="CH36" i="38"/>
  <c r="CG36" i="38"/>
  <c r="CF36" i="38"/>
  <c r="CE36" i="38"/>
  <c r="CD36" i="38"/>
  <c r="CL35" i="38"/>
  <c r="CK35" i="38"/>
  <c r="CJ35" i="38"/>
  <c r="CI35" i="38"/>
  <c r="CH35" i="38"/>
  <c r="CG35" i="38"/>
  <c r="CF35" i="38"/>
  <c r="CE35" i="38"/>
  <c r="CD35" i="38"/>
  <c r="CL34" i="38"/>
  <c r="CK34" i="38"/>
  <c r="CJ34" i="38"/>
  <c r="CI34" i="38"/>
  <c r="CH34" i="38"/>
  <c r="CG34" i="38"/>
  <c r="CF34" i="38"/>
  <c r="CE34" i="38"/>
  <c r="CD34" i="38"/>
  <c r="CL33" i="38"/>
  <c r="CK33" i="38"/>
  <c r="CJ33" i="38"/>
  <c r="CI33" i="38"/>
  <c r="CH33" i="38"/>
  <c r="CG33" i="38"/>
  <c r="CF33" i="38"/>
  <c r="CE33" i="38"/>
  <c r="CD33" i="38"/>
  <c r="CL32" i="38"/>
  <c r="CK32" i="38"/>
  <c r="CJ32" i="38"/>
  <c r="CI32" i="38"/>
  <c r="CH32" i="38"/>
  <c r="CG32" i="38"/>
  <c r="CF32" i="38"/>
  <c r="CE32" i="38"/>
  <c r="CD32" i="38"/>
  <c r="CL31" i="38"/>
  <c r="CK31" i="38"/>
  <c r="CJ31" i="38"/>
  <c r="CI31" i="38"/>
  <c r="CH31" i="38"/>
  <c r="CG31" i="38"/>
  <c r="CF31" i="38"/>
  <c r="CE31" i="38"/>
  <c r="CD31" i="38"/>
  <c r="CL30" i="38"/>
  <c r="CK30" i="38"/>
  <c r="CJ30" i="38"/>
  <c r="CI30" i="38"/>
  <c r="CH30" i="38"/>
  <c r="CG30" i="38"/>
  <c r="CF30" i="38"/>
  <c r="CE30" i="38"/>
  <c r="CD30" i="38"/>
  <c r="CL29" i="38"/>
  <c r="CK29" i="38"/>
  <c r="CJ29" i="38"/>
  <c r="CI29" i="38"/>
  <c r="CH29" i="38"/>
  <c r="CG29" i="38"/>
  <c r="CF29" i="38"/>
  <c r="CE29" i="38"/>
  <c r="CD29" i="38"/>
  <c r="CL28" i="38"/>
  <c r="CK28" i="38"/>
  <c r="CJ28" i="38"/>
  <c r="CI28" i="38"/>
  <c r="CH28" i="38"/>
  <c r="CG28" i="38"/>
  <c r="CF28" i="38"/>
  <c r="CE28" i="38"/>
  <c r="CD28" i="38"/>
  <c r="CL27" i="38"/>
  <c r="CK27" i="38"/>
  <c r="CJ27" i="38"/>
  <c r="CI27" i="38"/>
  <c r="CH27" i="38"/>
  <c r="CG27" i="38"/>
  <c r="CF27" i="38"/>
  <c r="CE27" i="38"/>
  <c r="CD27" i="38"/>
  <c r="CL26" i="38"/>
  <c r="CK26" i="38"/>
  <c r="CJ26" i="38"/>
  <c r="CI26" i="38"/>
  <c r="CH26" i="38"/>
  <c r="CG26" i="38"/>
  <c r="CF26" i="38"/>
  <c r="CE26" i="38"/>
  <c r="CD26" i="38"/>
  <c r="CL25" i="38"/>
  <c r="CK25" i="38"/>
  <c r="CJ25" i="38"/>
  <c r="CI25" i="38"/>
  <c r="CH25" i="38"/>
  <c r="CG25" i="38"/>
  <c r="CF25" i="38"/>
  <c r="CE25" i="38"/>
  <c r="CD25" i="38"/>
  <c r="CL24" i="38"/>
  <c r="CK24" i="38"/>
  <c r="CJ24" i="38"/>
  <c r="CI24" i="38"/>
  <c r="CH24" i="38"/>
  <c r="CG24" i="38"/>
  <c r="CF24" i="38"/>
  <c r="CE24" i="38"/>
  <c r="CD24" i="38"/>
  <c r="CL23" i="38"/>
  <c r="CK23" i="38"/>
  <c r="CJ23" i="38"/>
  <c r="CI23" i="38"/>
  <c r="CH23" i="38"/>
  <c r="CG23" i="38"/>
  <c r="CF23" i="38"/>
  <c r="CE23" i="38"/>
  <c r="CD23" i="38"/>
  <c r="CL22" i="38"/>
  <c r="CK22" i="38"/>
  <c r="CJ22" i="38"/>
  <c r="CI22" i="38"/>
  <c r="CH22" i="38"/>
  <c r="CG22" i="38"/>
  <c r="CF22" i="38"/>
  <c r="CE22" i="38"/>
  <c r="CD22" i="38"/>
  <c r="CL21" i="38"/>
  <c r="CK21" i="38"/>
  <c r="CJ21" i="38"/>
  <c r="CI21" i="38"/>
  <c r="CH21" i="38"/>
  <c r="CG21" i="38"/>
  <c r="CF21" i="38"/>
  <c r="CE21" i="38"/>
  <c r="CD21" i="38"/>
  <c r="CL20" i="38"/>
  <c r="CK20" i="38"/>
  <c r="CJ20" i="38"/>
  <c r="CI20" i="38"/>
  <c r="CH20" i="38"/>
  <c r="CG20" i="38"/>
  <c r="CF20" i="38"/>
  <c r="CE20" i="38"/>
  <c r="CD20" i="38"/>
  <c r="CL19" i="38"/>
  <c r="CK19" i="38"/>
  <c r="CJ19" i="38"/>
  <c r="CI19" i="38"/>
  <c r="CH19" i="38"/>
  <c r="CG19" i="38"/>
  <c r="CF19" i="38"/>
  <c r="CE19" i="38"/>
  <c r="CD19" i="38"/>
  <c r="CL18" i="38"/>
  <c r="CK18" i="38"/>
  <c r="CJ18" i="38"/>
  <c r="CI18" i="38"/>
  <c r="CH18" i="38"/>
  <c r="CG18" i="38"/>
  <c r="CF18" i="38"/>
  <c r="CE18" i="38"/>
  <c r="CD18" i="38"/>
  <c r="CL17" i="38"/>
  <c r="CK17" i="38"/>
  <c r="CJ17" i="38"/>
  <c r="CI17" i="38"/>
  <c r="CH17" i="38"/>
  <c r="CG17" i="38"/>
  <c r="CF17" i="38"/>
  <c r="CE17" i="38"/>
  <c r="CD17" i="38"/>
  <c r="CL16" i="38"/>
  <c r="CK16" i="38"/>
  <c r="CJ16" i="38"/>
  <c r="CI16" i="38"/>
  <c r="CH16" i="38"/>
  <c r="CG16" i="38"/>
  <c r="CF16" i="38"/>
  <c r="CE16" i="38"/>
  <c r="CD16" i="38"/>
  <c r="CL15" i="38"/>
  <c r="CK15" i="38"/>
  <c r="CJ15" i="38"/>
  <c r="CI15" i="38"/>
  <c r="CH15" i="38"/>
  <c r="CG15" i="38"/>
  <c r="CF15" i="38"/>
  <c r="CE15" i="38"/>
  <c r="CD15" i="38"/>
  <c r="CL14" i="38"/>
  <c r="CK14" i="38"/>
  <c r="CJ14" i="38"/>
  <c r="CI14" i="38"/>
  <c r="CH14" i="38"/>
  <c r="CG14" i="38"/>
  <c r="CF14" i="38"/>
  <c r="CE14" i="38"/>
  <c r="CD14" i="38"/>
  <c r="CL13" i="38"/>
  <c r="CK13" i="38"/>
  <c r="CJ13" i="38"/>
  <c r="CI13" i="38"/>
  <c r="CH13" i="38"/>
  <c r="CG13" i="38"/>
  <c r="CF13" i="38"/>
  <c r="CE13" i="38"/>
  <c r="CD13" i="38"/>
  <c r="CL12" i="38"/>
  <c r="CK12" i="38"/>
  <c r="CJ12" i="38"/>
  <c r="CI12" i="38"/>
  <c r="CH12" i="38"/>
  <c r="CG12" i="38"/>
  <c r="CF12" i="38"/>
  <c r="CE12" i="38"/>
  <c r="CD12" i="38"/>
  <c r="CL11" i="38"/>
  <c r="CK11" i="38"/>
  <c r="CJ11" i="38"/>
  <c r="CI11" i="38"/>
  <c r="CH11" i="38"/>
  <c r="CG11" i="38"/>
  <c r="CF11" i="38"/>
  <c r="CE11" i="38"/>
  <c r="CD11" i="38"/>
  <c r="CL10" i="38"/>
  <c r="CK10" i="38"/>
  <c r="CJ10" i="38"/>
  <c r="CI10" i="38"/>
  <c r="CH10" i="38"/>
  <c r="CG10" i="38"/>
  <c r="CF10" i="38"/>
  <c r="CE10" i="38"/>
  <c r="CD10" i="38"/>
  <c r="CL9" i="38"/>
  <c r="CK9" i="38"/>
  <c r="CJ9" i="38"/>
  <c r="CI9" i="38"/>
  <c r="CH9" i="38"/>
  <c r="CG9" i="38"/>
  <c r="CF9" i="38"/>
  <c r="CE9" i="38"/>
  <c r="CD9" i="38"/>
  <c r="CL8" i="38"/>
  <c r="CK8" i="38"/>
  <c r="CJ8" i="38"/>
  <c r="CI8" i="38"/>
  <c r="CH8" i="38"/>
  <c r="CG8" i="38"/>
  <c r="CF8" i="38"/>
  <c r="CE8" i="38"/>
  <c r="CD8" i="38"/>
  <c r="CL7" i="38"/>
  <c r="CK7" i="38"/>
  <c r="CJ7" i="38"/>
  <c r="CI7" i="38"/>
  <c r="CH7" i="38"/>
  <c r="CG7" i="38"/>
  <c r="CF7" i="38"/>
  <c r="CE7" i="38"/>
  <c r="CD7" i="38"/>
  <c r="CL6" i="38"/>
  <c r="CK6" i="38"/>
  <c r="CJ6" i="38"/>
  <c r="CI6" i="38"/>
  <c r="CH6" i="38"/>
  <c r="CG6" i="38"/>
  <c r="CF6" i="38"/>
  <c r="CE6" i="38"/>
  <c r="CD6" i="38"/>
  <c r="CL5" i="38"/>
  <c r="CK5" i="38"/>
  <c r="CJ5" i="38"/>
  <c r="CI5" i="38"/>
  <c r="CH5" i="38"/>
  <c r="CG5" i="38"/>
  <c r="CF5" i="38"/>
  <c r="CE5" i="38"/>
  <c r="CD5" i="38"/>
  <c r="CL4" i="38"/>
  <c r="CK4" i="38"/>
  <c r="CJ4" i="38"/>
  <c r="CI4" i="38"/>
  <c r="CH4" i="38"/>
  <c r="CG4" i="38"/>
  <c r="CF4" i="38"/>
  <c r="CE4" i="38"/>
  <c r="CD4" i="38"/>
  <c r="CL3" i="38"/>
  <c r="CK3" i="38"/>
  <c r="CJ3" i="38"/>
  <c r="CI3" i="38"/>
  <c r="CH3" i="38"/>
  <c r="CG3" i="38"/>
  <c r="CF3" i="38"/>
  <c r="CE3" i="38"/>
  <c r="CD3" i="38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C61" i="1"/>
  <c r="B61" i="1"/>
  <c r="D39" i="20" l="1"/>
  <c r="G39" i="20"/>
  <c r="CE79" i="53" l="1"/>
  <c r="CL78" i="53"/>
  <c r="CK78" i="53"/>
  <c r="CJ78" i="53"/>
  <c r="CI78" i="53"/>
  <c r="CH78" i="53"/>
  <c r="CF78" i="53"/>
  <c r="CE78" i="53"/>
  <c r="CL77" i="53"/>
  <c r="CK77" i="53"/>
  <c r="CJ77" i="53"/>
  <c r="CI77" i="53"/>
  <c r="CH77" i="53"/>
  <c r="CF77" i="53"/>
  <c r="CE77" i="53"/>
  <c r="CL76" i="53"/>
  <c r="CK76" i="53"/>
  <c r="CJ76" i="53"/>
  <c r="CI76" i="53"/>
  <c r="CH76" i="53"/>
  <c r="CF76" i="53"/>
  <c r="CE76" i="53"/>
  <c r="CL75" i="53"/>
  <c r="CK75" i="53"/>
  <c r="CJ75" i="53"/>
  <c r="CI75" i="53"/>
  <c r="CH75" i="53"/>
  <c r="CF75" i="53"/>
  <c r="CE75" i="53"/>
  <c r="CL74" i="53"/>
  <c r="CK74" i="53"/>
  <c r="CJ74" i="53"/>
  <c r="CI74" i="53"/>
  <c r="CH74" i="53"/>
  <c r="CF74" i="53"/>
  <c r="CE74" i="53"/>
  <c r="CL73" i="53"/>
  <c r="CK73" i="53"/>
  <c r="CJ73" i="53"/>
  <c r="CI73" i="53"/>
  <c r="CH73" i="53"/>
  <c r="CF73" i="53"/>
  <c r="CE73" i="53"/>
  <c r="CL72" i="53"/>
  <c r="CK72" i="53"/>
  <c r="CJ72" i="53"/>
  <c r="CI72" i="53"/>
  <c r="CH72" i="53"/>
  <c r="CF72" i="53"/>
  <c r="CE72" i="53"/>
  <c r="CL71" i="53"/>
  <c r="CK71" i="53"/>
  <c r="CJ71" i="53"/>
  <c r="CI71" i="53"/>
  <c r="CH71" i="53"/>
  <c r="CF71" i="53"/>
  <c r="CE71" i="53"/>
  <c r="CL70" i="53"/>
  <c r="CK70" i="53"/>
  <c r="CJ70" i="53"/>
  <c r="CI70" i="53"/>
  <c r="CH70" i="53"/>
  <c r="CF70" i="53"/>
  <c r="CE70" i="53"/>
  <c r="CL69" i="53"/>
  <c r="CK69" i="53"/>
  <c r="CJ69" i="53"/>
  <c r="CI69" i="53"/>
  <c r="CH69" i="53"/>
  <c r="CF69" i="53"/>
  <c r="CE69" i="53"/>
  <c r="CL68" i="53"/>
  <c r="CK68" i="53"/>
  <c r="CJ68" i="53"/>
  <c r="CI68" i="53"/>
  <c r="CH68" i="53"/>
  <c r="CF68" i="53"/>
  <c r="CE68" i="53"/>
  <c r="CL67" i="53"/>
  <c r="CK67" i="53"/>
  <c r="CJ67" i="53"/>
  <c r="CI67" i="53"/>
  <c r="CH67" i="53"/>
  <c r="CF67" i="53"/>
  <c r="CE67" i="53"/>
  <c r="H64" i="53"/>
  <c r="G64" i="53"/>
  <c r="F64" i="53"/>
  <c r="E64" i="53"/>
  <c r="D64" i="53"/>
  <c r="C64" i="53"/>
  <c r="B64" i="53"/>
  <c r="O63" i="53"/>
  <c r="N63" i="53"/>
  <c r="M63" i="53"/>
  <c r="L63" i="53"/>
  <c r="K63" i="53"/>
  <c r="J63" i="53"/>
  <c r="I63" i="53"/>
  <c r="H63" i="53"/>
  <c r="G63" i="53"/>
  <c r="F63" i="53"/>
  <c r="E63" i="53"/>
  <c r="D63" i="53"/>
  <c r="C63" i="53"/>
  <c r="B63" i="53"/>
  <c r="O62" i="53"/>
  <c r="N62" i="53"/>
  <c r="M62" i="53"/>
  <c r="L62" i="53"/>
  <c r="K62" i="53"/>
  <c r="J62" i="53"/>
  <c r="I62" i="53"/>
  <c r="H62" i="53"/>
  <c r="G62" i="53"/>
  <c r="F62" i="53"/>
  <c r="E62" i="53"/>
  <c r="D62" i="53"/>
  <c r="C62" i="53"/>
  <c r="B62" i="53"/>
  <c r="O61" i="53"/>
  <c r="N61" i="53"/>
  <c r="M61" i="53"/>
  <c r="L61" i="53"/>
  <c r="K61" i="53"/>
  <c r="J61" i="53"/>
  <c r="I61" i="53"/>
  <c r="H61" i="53"/>
  <c r="G61" i="53"/>
  <c r="F61" i="53"/>
  <c r="E61" i="53"/>
  <c r="D61" i="53"/>
  <c r="C61" i="53"/>
  <c r="B61" i="53"/>
  <c r="CL60" i="53"/>
  <c r="CK60" i="53"/>
  <c r="CJ60" i="53"/>
  <c r="CI60" i="53"/>
  <c r="CH60" i="53"/>
  <c r="CF60" i="53"/>
  <c r="CE60" i="53"/>
  <c r="CD60" i="53"/>
  <c r="CL59" i="53"/>
  <c r="CK59" i="53"/>
  <c r="CJ59" i="53"/>
  <c r="CI59" i="53"/>
  <c r="CH59" i="53"/>
  <c r="CG59" i="53"/>
  <c r="CF59" i="53"/>
  <c r="CE59" i="53"/>
  <c r="CD59" i="53"/>
  <c r="CL58" i="53"/>
  <c r="CK58" i="53"/>
  <c r="CJ58" i="53"/>
  <c r="CI58" i="53"/>
  <c r="CH58" i="53"/>
  <c r="CG58" i="53"/>
  <c r="CF58" i="53"/>
  <c r="CE58" i="53"/>
  <c r="CD58" i="53"/>
  <c r="CL57" i="53"/>
  <c r="CK57" i="53"/>
  <c r="CJ57" i="53"/>
  <c r="CI57" i="53"/>
  <c r="CH57" i="53"/>
  <c r="CG57" i="53"/>
  <c r="CF57" i="53"/>
  <c r="CE57" i="53"/>
  <c r="CD57" i="53"/>
  <c r="CL56" i="53"/>
  <c r="CK56" i="53"/>
  <c r="CJ56" i="53"/>
  <c r="CI56" i="53"/>
  <c r="CH56" i="53"/>
  <c r="CG56" i="53"/>
  <c r="CF56" i="53"/>
  <c r="CE56" i="53"/>
  <c r="CD56" i="53"/>
  <c r="CL55" i="53"/>
  <c r="CK55" i="53"/>
  <c r="CJ55" i="53"/>
  <c r="CI55" i="53"/>
  <c r="CH55" i="53"/>
  <c r="CG55" i="53"/>
  <c r="CF55" i="53"/>
  <c r="CE55" i="53"/>
  <c r="CD55" i="53"/>
  <c r="CL54" i="53"/>
  <c r="CK54" i="53"/>
  <c r="CJ54" i="53"/>
  <c r="CI54" i="53"/>
  <c r="CH54" i="53"/>
  <c r="CG54" i="53"/>
  <c r="CF54" i="53"/>
  <c r="CL53" i="53"/>
  <c r="CK53" i="53"/>
  <c r="CJ53" i="53"/>
  <c r="CI53" i="53"/>
  <c r="CH53" i="53"/>
  <c r="CG53" i="53"/>
  <c r="CF53" i="53"/>
  <c r="CL52" i="53"/>
  <c r="CK52" i="53"/>
  <c r="CJ52" i="53"/>
  <c r="CI52" i="53"/>
  <c r="CH52" i="53"/>
  <c r="CG52" i="53"/>
  <c r="CF52" i="53"/>
  <c r="CL51" i="53"/>
  <c r="CK51" i="53"/>
  <c r="CJ51" i="53"/>
  <c r="CI51" i="53"/>
  <c r="CH51" i="53"/>
  <c r="CG51" i="53"/>
  <c r="CF51" i="53"/>
  <c r="CE51" i="53"/>
  <c r="CD51" i="53"/>
  <c r="CL50" i="53"/>
  <c r="CK50" i="53"/>
  <c r="CJ50" i="53"/>
  <c r="CI50" i="53"/>
  <c r="CH50" i="53"/>
  <c r="CG50" i="53"/>
  <c r="CF50" i="53"/>
  <c r="CE50" i="53"/>
  <c r="CD50" i="53"/>
  <c r="CL49" i="53"/>
  <c r="CK49" i="53"/>
  <c r="CJ49" i="53"/>
  <c r="CI49" i="53"/>
  <c r="CH49" i="53"/>
  <c r="CG49" i="53"/>
  <c r="CF49" i="53"/>
  <c r="CE49" i="53"/>
  <c r="CD49" i="53"/>
  <c r="CL48" i="53"/>
  <c r="CK48" i="53"/>
  <c r="CJ48" i="53"/>
  <c r="CI48" i="53"/>
  <c r="CH48" i="53"/>
  <c r="CG48" i="53"/>
  <c r="CF48" i="53"/>
  <c r="CE48" i="53"/>
  <c r="CD48" i="53"/>
  <c r="CL47" i="53"/>
  <c r="CK47" i="53"/>
  <c r="CJ47" i="53"/>
  <c r="CI47" i="53"/>
  <c r="CH47" i="53"/>
  <c r="CG47" i="53"/>
  <c r="CF47" i="53"/>
  <c r="CE47" i="53"/>
  <c r="CD47" i="53"/>
  <c r="CL46" i="53"/>
  <c r="CK46" i="53"/>
  <c r="CJ46" i="53"/>
  <c r="CI46" i="53"/>
  <c r="CH46" i="53"/>
  <c r="CG46" i="53"/>
  <c r="CF46" i="53"/>
  <c r="CE46" i="53"/>
  <c r="CD46" i="53"/>
  <c r="CL45" i="53"/>
  <c r="CK45" i="53"/>
  <c r="CJ45" i="53"/>
  <c r="CI45" i="53"/>
  <c r="CH45" i="53"/>
  <c r="CG45" i="53"/>
  <c r="CF45" i="53"/>
  <c r="CE45" i="53"/>
  <c r="CD45" i="53"/>
  <c r="CL44" i="53"/>
  <c r="CK44" i="53"/>
  <c r="CJ44" i="53"/>
  <c r="CI44" i="53"/>
  <c r="CH44" i="53"/>
  <c r="CG44" i="53"/>
  <c r="CF44" i="53"/>
  <c r="CE44" i="53"/>
  <c r="CD44" i="53"/>
  <c r="CL43" i="53"/>
  <c r="CK43" i="53"/>
  <c r="CJ43" i="53"/>
  <c r="CI43" i="53"/>
  <c r="CH43" i="53"/>
  <c r="CG43" i="53"/>
  <c r="CF43" i="53"/>
  <c r="CE43" i="53"/>
  <c r="CD43" i="53"/>
  <c r="CL42" i="53"/>
  <c r="CK42" i="53"/>
  <c r="CJ42" i="53"/>
  <c r="CI42" i="53"/>
  <c r="CH42" i="53"/>
  <c r="CG42" i="53"/>
  <c r="CF42" i="53"/>
  <c r="CE42" i="53"/>
  <c r="CD42" i="53"/>
  <c r="CL41" i="53"/>
  <c r="CK41" i="53"/>
  <c r="CJ41" i="53"/>
  <c r="CI41" i="53"/>
  <c r="CH41" i="53"/>
  <c r="CG41" i="53"/>
  <c r="CF41" i="53"/>
  <c r="CE41" i="53"/>
  <c r="CD41" i="53"/>
  <c r="CL40" i="53"/>
  <c r="CK40" i="53"/>
  <c r="CJ40" i="53"/>
  <c r="CI40" i="53"/>
  <c r="CH40" i="53"/>
  <c r="CG40" i="53"/>
  <c r="CF40" i="53"/>
  <c r="CE40" i="53"/>
  <c r="CD40" i="53"/>
  <c r="CL39" i="53"/>
  <c r="CK39" i="53"/>
  <c r="CJ39" i="53"/>
  <c r="CI39" i="53"/>
  <c r="CH39" i="53"/>
  <c r="CG39" i="53"/>
  <c r="CF39" i="53"/>
  <c r="CE39" i="53"/>
  <c r="CD39" i="53"/>
  <c r="CL38" i="53"/>
  <c r="CK38" i="53"/>
  <c r="CJ38" i="53"/>
  <c r="CI38" i="53"/>
  <c r="CH38" i="53"/>
  <c r="CG38" i="53"/>
  <c r="CF38" i="53"/>
  <c r="CE38" i="53"/>
  <c r="CD38" i="53"/>
  <c r="CL37" i="53"/>
  <c r="CK37" i="53"/>
  <c r="CJ37" i="53"/>
  <c r="CI37" i="53"/>
  <c r="CH37" i="53"/>
  <c r="CG37" i="53"/>
  <c r="CF37" i="53"/>
  <c r="CE37" i="53"/>
  <c r="CD37" i="53"/>
  <c r="CL36" i="53"/>
  <c r="CK36" i="53"/>
  <c r="CJ36" i="53"/>
  <c r="CI36" i="53"/>
  <c r="CH36" i="53"/>
  <c r="CG36" i="53"/>
  <c r="CF36" i="53"/>
  <c r="CE36" i="53"/>
  <c r="CD36" i="53"/>
  <c r="CL35" i="53"/>
  <c r="CK35" i="53"/>
  <c r="CJ35" i="53"/>
  <c r="CI35" i="53"/>
  <c r="CH35" i="53"/>
  <c r="CG35" i="53"/>
  <c r="CF35" i="53"/>
  <c r="CE35" i="53"/>
  <c r="CD35" i="53"/>
  <c r="CL34" i="53"/>
  <c r="CK34" i="53"/>
  <c r="CJ34" i="53"/>
  <c r="CI34" i="53"/>
  <c r="CH34" i="53"/>
  <c r="CG34" i="53"/>
  <c r="CF34" i="53"/>
  <c r="CE34" i="53"/>
  <c r="CD34" i="53"/>
  <c r="CL33" i="53"/>
  <c r="CK33" i="53"/>
  <c r="CJ33" i="53"/>
  <c r="CI33" i="53"/>
  <c r="CH33" i="53"/>
  <c r="CG33" i="53"/>
  <c r="CF33" i="53"/>
  <c r="CE33" i="53"/>
  <c r="CD33" i="53"/>
  <c r="CL32" i="53"/>
  <c r="CK32" i="53"/>
  <c r="CJ32" i="53"/>
  <c r="CI32" i="53"/>
  <c r="CH32" i="53"/>
  <c r="CG32" i="53"/>
  <c r="CF32" i="53"/>
  <c r="CE32" i="53"/>
  <c r="CD32" i="53"/>
  <c r="CL31" i="53"/>
  <c r="CK31" i="53"/>
  <c r="CJ31" i="53"/>
  <c r="CI31" i="53"/>
  <c r="CH31" i="53"/>
  <c r="CG31" i="53"/>
  <c r="CF31" i="53"/>
  <c r="CE31" i="53"/>
  <c r="CD31" i="53"/>
  <c r="CL30" i="53"/>
  <c r="CK30" i="53"/>
  <c r="CJ30" i="53"/>
  <c r="CI30" i="53"/>
  <c r="CH30" i="53"/>
  <c r="CG30" i="53"/>
  <c r="CF30" i="53"/>
  <c r="CE30" i="53"/>
  <c r="CD30" i="53"/>
  <c r="CL29" i="53"/>
  <c r="CK29" i="53"/>
  <c r="CJ29" i="53"/>
  <c r="CI29" i="53"/>
  <c r="CH29" i="53"/>
  <c r="CG29" i="53"/>
  <c r="CF29" i="53"/>
  <c r="CE29" i="53"/>
  <c r="CD29" i="53"/>
  <c r="CL28" i="53"/>
  <c r="CK28" i="53"/>
  <c r="CJ28" i="53"/>
  <c r="CI28" i="53"/>
  <c r="CH28" i="53"/>
  <c r="CG28" i="53"/>
  <c r="CF28" i="53"/>
  <c r="CE28" i="53"/>
  <c r="CD28" i="53"/>
  <c r="CL27" i="53"/>
  <c r="CK27" i="53"/>
  <c r="CJ27" i="53"/>
  <c r="CI27" i="53"/>
  <c r="CH27" i="53"/>
  <c r="CG27" i="53"/>
  <c r="CF27" i="53"/>
  <c r="CE27" i="53"/>
  <c r="CD27" i="53"/>
  <c r="CL26" i="53"/>
  <c r="CK26" i="53"/>
  <c r="CJ26" i="53"/>
  <c r="CI26" i="53"/>
  <c r="CH26" i="53"/>
  <c r="CG26" i="53"/>
  <c r="CF26" i="53"/>
  <c r="CE26" i="53"/>
  <c r="CD26" i="53"/>
  <c r="CL25" i="53"/>
  <c r="CK25" i="53"/>
  <c r="CJ25" i="53"/>
  <c r="CI25" i="53"/>
  <c r="CH25" i="53"/>
  <c r="CG25" i="53"/>
  <c r="CF25" i="53"/>
  <c r="CE25" i="53"/>
  <c r="CD25" i="53"/>
  <c r="CL24" i="53"/>
  <c r="CK24" i="53"/>
  <c r="CJ24" i="53"/>
  <c r="CI24" i="53"/>
  <c r="CH24" i="53"/>
  <c r="CG24" i="53"/>
  <c r="CF24" i="53"/>
  <c r="CE24" i="53"/>
  <c r="CD24" i="53"/>
  <c r="CL23" i="53"/>
  <c r="CK23" i="53"/>
  <c r="CJ23" i="53"/>
  <c r="CI23" i="53"/>
  <c r="CH23" i="53"/>
  <c r="CG23" i="53"/>
  <c r="CF23" i="53"/>
  <c r="CE23" i="53"/>
  <c r="CD23" i="53"/>
  <c r="CL22" i="53"/>
  <c r="CK22" i="53"/>
  <c r="CJ22" i="53"/>
  <c r="CI22" i="53"/>
  <c r="CH22" i="53"/>
  <c r="CG22" i="53"/>
  <c r="CF22" i="53"/>
  <c r="CE22" i="53"/>
  <c r="CD22" i="53"/>
  <c r="CL21" i="53"/>
  <c r="CK21" i="53"/>
  <c r="CJ21" i="53"/>
  <c r="CI21" i="53"/>
  <c r="CH21" i="53"/>
  <c r="CG21" i="53"/>
  <c r="CF21" i="53"/>
  <c r="CE21" i="53"/>
  <c r="CD21" i="53"/>
  <c r="CL20" i="53"/>
  <c r="CK20" i="53"/>
  <c r="CJ20" i="53"/>
  <c r="CI20" i="53"/>
  <c r="CH20" i="53"/>
  <c r="CG20" i="53"/>
  <c r="CF20" i="53"/>
  <c r="CE20" i="53"/>
  <c r="CD20" i="53"/>
  <c r="CL19" i="53"/>
  <c r="CK19" i="53"/>
  <c r="CJ19" i="53"/>
  <c r="CI19" i="53"/>
  <c r="CH19" i="53"/>
  <c r="CG19" i="53"/>
  <c r="CF19" i="53"/>
  <c r="CE19" i="53"/>
  <c r="CD19" i="53"/>
  <c r="CL18" i="53"/>
  <c r="CK18" i="53"/>
  <c r="CJ18" i="53"/>
  <c r="CI18" i="53"/>
  <c r="CH18" i="53"/>
  <c r="CG18" i="53"/>
  <c r="CF18" i="53"/>
  <c r="CE18" i="53"/>
  <c r="CD18" i="53"/>
  <c r="CL17" i="53"/>
  <c r="CK17" i="53"/>
  <c r="CJ17" i="53"/>
  <c r="CI17" i="53"/>
  <c r="CH17" i="53"/>
  <c r="CG17" i="53"/>
  <c r="CF17" i="53"/>
  <c r="CE17" i="53"/>
  <c r="CD17" i="53"/>
  <c r="CL16" i="53"/>
  <c r="CK16" i="53"/>
  <c r="CJ16" i="53"/>
  <c r="CI16" i="53"/>
  <c r="CH16" i="53"/>
  <c r="CG16" i="53"/>
  <c r="CF16" i="53"/>
  <c r="CE16" i="53"/>
  <c r="CD16" i="53"/>
  <c r="CL15" i="53"/>
  <c r="CK15" i="53"/>
  <c r="CJ15" i="53"/>
  <c r="CI15" i="53"/>
  <c r="CH15" i="53"/>
  <c r="CG15" i="53"/>
  <c r="CF15" i="53"/>
  <c r="CE15" i="53"/>
  <c r="CD15" i="53"/>
  <c r="CL14" i="53"/>
  <c r="CK14" i="53"/>
  <c r="CJ14" i="53"/>
  <c r="CI14" i="53"/>
  <c r="CH14" i="53"/>
  <c r="CG14" i="53"/>
  <c r="CF14" i="53"/>
  <c r="CE14" i="53"/>
  <c r="CD14" i="53"/>
  <c r="CL13" i="53"/>
  <c r="CK13" i="53"/>
  <c r="CJ13" i="53"/>
  <c r="CI13" i="53"/>
  <c r="CH13" i="53"/>
  <c r="CG13" i="53"/>
  <c r="CF13" i="53"/>
  <c r="CE13" i="53"/>
  <c r="CD13" i="53"/>
  <c r="CL12" i="53"/>
  <c r="CK12" i="53"/>
  <c r="CJ12" i="53"/>
  <c r="CI12" i="53"/>
  <c r="CH12" i="53"/>
  <c r="CG12" i="53"/>
  <c r="CF12" i="53"/>
  <c r="CE12" i="53"/>
  <c r="CD12" i="53"/>
  <c r="CL11" i="53"/>
  <c r="CK11" i="53"/>
  <c r="CJ11" i="53"/>
  <c r="CI11" i="53"/>
  <c r="CH11" i="53"/>
  <c r="CG11" i="53"/>
  <c r="CF11" i="53"/>
  <c r="CE11" i="53"/>
  <c r="CD11" i="53"/>
  <c r="CL10" i="53"/>
  <c r="CK10" i="53"/>
  <c r="CJ10" i="53"/>
  <c r="CI10" i="53"/>
  <c r="CH10" i="53"/>
  <c r="CG10" i="53"/>
  <c r="CF10" i="53"/>
  <c r="CE10" i="53"/>
  <c r="CD10" i="53"/>
  <c r="CL9" i="53"/>
  <c r="CK9" i="53"/>
  <c r="CJ9" i="53"/>
  <c r="CI9" i="53"/>
  <c r="CH9" i="53"/>
  <c r="CG9" i="53"/>
  <c r="CF9" i="53"/>
  <c r="CE9" i="53"/>
  <c r="CD9" i="53"/>
  <c r="CL8" i="53"/>
  <c r="CK8" i="53"/>
  <c r="CJ8" i="53"/>
  <c r="CI8" i="53"/>
  <c r="CH8" i="53"/>
  <c r="CG8" i="53"/>
  <c r="CF8" i="53"/>
  <c r="CE8" i="53"/>
  <c r="CD8" i="53"/>
  <c r="CL7" i="53"/>
  <c r="CK7" i="53"/>
  <c r="CJ7" i="53"/>
  <c r="CI7" i="53"/>
  <c r="CH7" i="53"/>
  <c r="CG7" i="53"/>
  <c r="CF7" i="53"/>
  <c r="CE7" i="53"/>
  <c r="CD7" i="53"/>
  <c r="CL6" i="53"/>
  <c r="CK6" i="53"/>
  <c r="CJ6" i="53"/>
  <c r="CI6" i="53"/>
  <c r="CH6" i="53"/>
  <c r="CG6" i="53"/>
  <c r="CF6" i="53"/>
  <c r="CE6" i="53"/>
  <c r="CD6" i="53"/>
  <c r="CL5" i="53"/>
  <c r="CK5" i="53"/>
  <c r="CJ5" i="53"/>
  <c r="CI5" i="53"/>
  <c r="CH5" i="53"/>
  <c r="CG5" i="53"/>
  <c r="CF5" i="53"/>
  <c r="CE5" i="53"/>
  <c r="CD5" i="53"/>
  <c r="CL4" i="53"/>
  <c r="CK4" i="53"/>
  <c r="CJ4" i="53"/>
  <c r="CI4" i="53"/>
  <c r="CH4" i="53"/>
  <c r="CG4" i="53"/>
  <c r="CF4" i="53"/>
  <c r="CE4" i="53"/>
  <c r="CD4" i="53"/>
  <c r="CL3" i="53"/>
  <c r="CK3" i="53"/>
  <c r="CJ3" i="53"/>
  <c r="CI3" i="53"/>
  <c r="CH3" i="53"/>
  <c r="CG3" i="53"/>
  <c r="CF3" i="53"/>
  <c r="CE3" i="53"/>
  <c r="CD3" i="53"/>
  <c r="CE86" i="51" l="1"/>
  <c r="CE85" i="51"/>
  <c r="CE84" i="51"/>
  <c r="CE83" i="51"/>
  <c r="CE82" i="51"/>
  <c r="CE81" i="51"/>
  <c r="CE80" i="51"/>
  <c r="CE79" i="51"/>
  <c r="CE78" i="51"/>
  <c r="CE77" i="51"/>
  <c r="CE76" i="51"/>
  <c r="CE75" i="51"/>
  <c r="CE74" i="51"/>
  <c r="CE73" i="51"/>
  <c r="CE72" i="51"/>
  <c r="CE71" i="51"/>
  <c r="CE70" i="51"/>
  <c r="CE69" i="51"/>
  <c r="CE68" i="51"/>
  <c r="CE67" i="51"/>
  <c r="CE60" i="51"/>
  <c r="CE59" i="51"/>
  <c r="CE58" i="51"/>
  <c r="CE57" i="51"/>
  <c r="CE56" i="51"/>
  <c r="CE55" i="51"/>
  <c r="CE54" i="51"/>
  <c r="CE53" i="51"/>
  <c r="CE52" i="51"/>
  <c r="CE51" i="51"/>
  <c r="CE50" i="51"/>
  <c r="CE49" i="51"/>
  <c r="CE48" i="51"/>
  <c r="CE47" i="51"/>
  <c r="CE46" i="51"/>
  <c r="CE45" i="51"/>
  <c r="CE44" i="51"/>
  <c r="CE43" i="51"/>
  <c r="CE42" i="51"/>
  <c r="CE41" i="51"/>
  <c r="CE40" i="51"/>
  <c r="CE39" i="51"/>
  <c r="CE38" i="51"/>
  <c r="CE37" i="51"/>
  <c r="CE36" i="51"/>
  <c r="CE35" i="51"/>
  <c r="CE34" i="51"/>
  <c r="CE33" i="51"/>
  <c r="CE32" i="51"/>
  <c r="CE31" i="51"/>
  <c r="CE30" i="51"/>
  <c r="CE29" i="51"/>
  <c r="CE28" i="51"/>
  <c r="CE27" i="51"/>
  <c r="CE26" i="51"/>
  <c r="CE25" i="51"/>
  <c r="CE24" i="51"/>
  <c r="CE23" i="51"/>
  <c r="CE22" i="51"/>
  <c r="CE21" i="51"/>
  <c r="CE20" i="51"/>
  <c r="CE19" i="51"/>
  <c r="CE18" i="51"/>
  <c r="CE17" i="51"/>
  <c r="CE16" i="51"/>
  <c r="CE15" i="51"/>
  <c r="CE14" i="51"/>
  <c r="CE13" i="51"/>
  <c r="CE12" i="51"/>
  <c r="CE11" i="51"/>
  <c r="CE10" i="51"/>
  <c r="CE9" i="51"/>
  <c r="CE8" i="51"/>
  <c r="CE7" i="51"/>
  <c r="CE6" i="51"/>
  <c r="CE5" i="51"/>
  <c r="CE4" i="51"/>
  <c r="CE3" i="51"/>
  <c r="CE79" i="4"/>
  <c r="CE78" i="4"/>
  <c r="CE77" i="4"/>
  <c r="CE76" i="4"/>
  <c r="CE75" i="4"/>
  <c r="CE74" i="4"/>
  <c r="CE73" i="4"/>
  <c r="CE72" i="4"/>
  <c r="CE71" i="4"/>
  <c r="CE70" i="4"/>
  <c r="CE69" i="4"/>
  <c r="CE68" i="4"/>
  <c r="CE67" i="4"/>
  <c r="CE60" i="4"/>
  <c r="CE59" i="4"/>
  <c r="CE58" i="4"/>
  <c r="CE57" i="4"/>
  <c r="CE56" i="4"/>
  <c r="CE55" i="4"/>
  <c r="CE4" i="4"/>
  <c r="CE5" i="4"/>
  <c r="CE6" i="4"/>
  <c r="CE7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6" i="4"/>
  <c r="CE47" i="4"/>
  <c r="CE48" i="4"/>
  <c r="CE49" i="4"/>
  <c r="CE50" i="4"/>
  <c r="CE51" i="4"/>
  <c r="CE3" i="4"/>
  <c r="C27" i="20" l="1"/>
  <c r="C42" i="20" s="1"/>
  <c r="B27" i="20"/>
  <c r="B42" i="20" s="1"/>
  <c r="B11" i="20"/>
  <c r="C11" i="20"/>
  <c r="D11" i="20"/>
  <c r="E11" i="20"/>
  <c r="F11" i="20"/>
  <c r="G11" i="20"/>
  <c r="H11" i="20"/>
  <c r="I11" i="20"/>
  <c r="J11" i="20"/>
  <c r="K11" i="20"/>
  <c r="L11" i="20"/>
  <c r="M11" i="20"/>
  <c r="N11" i="20"/>
  <c r="O11" i="20"/>
  <c r="P11" i="20"/>
  <c r="Q11" i="20"/>
  <c r="R11" i="20"/>
  <c r="S11" i="20"/>
  <c r="T11" i="20"/>
  <c r="U11" i="20"/>
  <c r="V11" i="20"/>
  <c r="B30" i="20"/>
  <c r="C30" i="20"/>
  <c r="E30" i="20"/>
  <c r="F30" i="20"/>
  <c r="H30" i="20"/>
  <c r="I30" i="20"/>
  <c r="J30" i="20"/>
  <c r="K30" i="20"/>
  <c r="L30" i="20"/>
  <c r="M30" i="20"/>
  <c r="N30" i="20"/>
  <c r="O30" i="20"/>
  <c r="P30" i="20"/>
  <c r="Q30" i="20"/>
  <c r="R30" i="20"/>
  <c r="S30" i="20"/>
  <c r="T30" i="20"/>
  <c r="U30" i="20"/>
  <c r="V30" i="20"/>
  <c r="CA62" i="13"/>
  <c r="CB62" i="13"/>
  <c r="CC62" i="13"/>
  <c r="CQ56" i="13"/>
  <c r="CP56" i="13"/>
  <c r="CO56" i="13"/>
  <c r="CN56" i="13"/>
  <c r="CQ54" i="13"/>
  <c r="CP54" i="13"/>
  <c r="CO54" i="13"/>
  <c r="CN54" i="13"/>
  <c r="CQ55" i="13"/>
  <c r="CP55" i="13"/>
  <c r="CO55" i="13"/>
  <c r="CN55" i="13"/>
  <c r="R62" i="5"/>
  <c r="S62" i="5"/>
  <c r="T62" i="5"/>
  <c r="U62" i="5"/>
  <c r="B12" i="20" s="1"/>
  <c r="V62" i="5"/>
  <c r="C12" i="20" s="1"/>
  <c r="W62" i="5"/>
  <c r="X62" i="5"/>
  <c r="Y62" i="5"/>
  <c r="E12" i="20" s="1"/>
  <c r="Z62" i="5"/>
  <c r="AA62" i="5"/>
  <c r="AB62" i="5"/>
  <c r="AC62" i="5"/>
  <c r="AD62" i="5"/>
  <c r="AE62" i="5"/>
  <c r="F12" i="20" s="1"/>
  <c r="AF62" i="5"/>
  <c r="H12" i="20" s="1"/>
  <c r="AG62" i="5"/>
  <c r="AH62" i="5"/>
  <c r="AJ62" i="5"/>
  <c r="AK62" i="5"/>
  <c r="AL62" i="5"/>
  <c r="I12" i="20" s="1"/>
  <c r="AM62" i="5"/>
  <c r="J12" i="20" s="1"/>
  <c r="AN62" i="5"/>
  <c r="AP62" i="5"/>
  <c r="K12" i="20" s="1"/>
  <c r="AQ62" i="5"/>
  <c r="L12" i="20" s="1"/>
  <c r="AR62" i="5"/>
  <c r="AS62" i="5"/>
  <c r="AT62" i="5"/>
  <c r="AU62" i="5"/>
  <c r="AV62" i="5"/>
  <c r="AW62" i="5"/>
  <c r="M12" i="20" s="1"/>
  <c r="AX62" i="5"/>
  <c r="N12" i="20" s="1"/>
  <c r="AY62" i="5"/>
  <c r="O12" i="20" s="1"/>
  <c r="AZ62" i="5"/>
  <c r="BA62" i="5"/>
  <c r="BB62" i="5"/>
  <c r="BC62" i="5"/>
  <c r="P12" i="20" s="1"/>
  <c r="BD62" i="5"/>
  <c r="BE62" i="5"/>
  <c r="BF62" i="5"/>
  <c r="BG62" i="5"/>
  <c r="BH62" i="5"/>
  <c r="BI62" i="5"/>
  <c r="BJ62" i="5"/>
  <c r="BK62" i="5"/>
  <c r="Q12" i="20" s="1"/>
  <c r="BL62" i="5"/>
  <c r="R12" i="20" s="1"/>
  <c r="BM62" i="5"/>
  <c r="S12" i="20" s="1"/>
  <c r="BN62" i="5"/>
  <c r="T12" i="20" s="1"/>
  <c r="BO62" i="5"/>
  <c r="U12" i="20" s="1"/>
  <c r="BP62" i="5"/>
  <c r="V12" i="20" s="1"/>
  <c r="BQ62" i="5"/>
  <c r="BR62" i="5"/>
  <c r="BS62" i="5"/>
  <c r="BT62" i="5"/>
  <c r="Q62" i="5"/>
  <c r="E6" i="20"/>
  <c r="C6" i="20"/>
  <c r="B6" i="20"/>
  <c r="AI64" i="1"/>
  <c r="AJ64" i="1"/>
  <c r="M3" i="47" s="1"/>
  <c r="AK64" i="1"/>
  <c r="N3" i="47" s="1"/>
  <c r="AL64" i="1"/>
  <c r="O3" i="47" s="1"/>
  <c r="AM64" i="1"/>
  <c r="AN64" i="1"/>
  <c r="AO64" i="1"/>
  <c r="P3" i="47" s="1"/>
  <c r="AP64" i="1"/>
  <c r="AQ64" i="1"/>
  <c r="AR64" i="1"/>
  <c r="AS64" i="1"/>
  <c r="AT64" i="1"/>
  <c r="AU64" i="1"/>
  <c r="AV64" i="1"/>
  <c r="AW64" i="1"/>
  <c r="AX64" i="1"/>
  <c r="Q3" i="47" s="1"/>
  <c r="AY64" i="1"/>
  <c r="R3" i="47" s="1"/>
  <c r="AZ64" i="1"/>
  <c r="S3" i="47" s="1"/>
  <c r="AH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G64" i="1"/>
  <c r="CR86" i="51" l="1"/>
  <c r="CQ86" i="51"/>
  <c r="CL86" i="51"/>
  <c r="CK86" i="51"/>
  <c r="CJ86" i="51"/>
  <c r="CI86" i="51"/>
  <c r="CH86" i="51"/>
  <c r="CG86" i="51"/>
  <c r="CF86" i="51"/>
  <c r="CD86" i="51"/>
  <c r="CR85" i="51"/>
  <c r="CQ85" i="51"/>
  <c r="CL85" i="51"/>
  <c r="CK85" i="51"/>
  <c r="CJ85" i="51"/>
  <c r="CI85" i="51"/>
  <c r="CH85" i="51"/>
  <c r="CG85" i="51"/>
  <c r="CF85" i="51"/>
  <c r="CD85" i="51"/>
  <c r="CR84" i="51"/>
  <c r="CQ84" i="51"/>
  <c r="CL84" i="51"/>
  <c r="CK84" i="51"/>
  <c r="CJ84" i="51"/>
  <c r="CI84" i="51"/>
  <c r="CH84" i="51"/>
  <c r="CG84" i="51"/>
  <c r="CF84" i="51"/>
  <c r="CD84" i="51"/>
  <c r="CR83" i="51"/>
  <c r="CQ83" i="51"/>
  <c r="CL83" i="51"/>
  <c r="CK83" i="51"/>
  <c r="CJ83" i="51"/>
  <c r="CI83" i="51"/>
  <c r="CH83" i="51"/>
  <c r="CG83" i="51"/>
  <c r="CF83" i="51"/>
  <c r="CD83" i="51"/>
  <c r="CR82" i="51"/>
  <c r="CQ82" i="51"/>
  <c r="CL82" i="51"/>
  <c r="CK82" i="51"/>
  <c r="CJ82" i="51"/>
  <c r="CI82" i="51"/>
  <c r="CH82" i="51"/>
  <c r="CG82" i="51"/>
  <c r="CF82" i="51"/>
  <c r="CD82" i="51"/>
  <c r="CR81" i="51"/>
  <c r="CQ81" i="51"/>
  <c r="CL81" i="51"/>
  <c r="CK81" i="51"/>
  <c r="CJ81" i="51"/>
  <c r="CI81" i="51"/>
  <c r="CH81" i="51"/>
  <c r="CG81" i="51"/>
  <c r="CF81" i="51"/>
  <c r="CD81" i="51"/>
  <c r="CR80" i="51"/>
  <c r="CQ80" i="51"/>
  <c r="CL80" i="51"/>
  <c r="CK80" i="51"/>
  <c r="CJ80" i="51"/>
  <c r="CI80" i="51"/>
  <c r="CH80" i="51"/>
  <c r="CG80" i="51"/>
  <c r="CF80" i="51"/>
  <c r="CD80" i="51"/>
  <c r="CR79" i="51"/>
  <c r="CQ79" i="51"/>
  <c r="CL79" i="51"/>
  <c r="CK79" i="51"/>
  <c r="CJ79" i="51"/>
  <c r="CI79" i="51"/>
  <c r="CH79" i="51"/>
  <c r="CG79" i="51"/>
  <c r="CF79" i="51"/>
  <c r="CD79" i="51"/>
  <c r="CR78" i="51"/>
  <c r="CQ78" i="51"/>
  <c r="CL78" i="51"/>
  <c r="CK78" i="51"/>
  <c r="CJ78" i="51"/>
  <c r="CI78" i="51"/>
  <c r="CH78" i="51"/>
  <c r="CG78" i="51"/>
  <c r="CF78" i="51"/>
  <c r="CD78" i="51"/>
  <c r="CR77" i="51"/>
  <c r="CQ77" i="51"/>
  <c r="CL77" i="51"/>
  <c r="CK77" i="51"/>
  <c r="CJ77" i="51"/>
  <c r="CI77" i="51"/>
  <c r="CH77" i="51"/>
  <c r="CG77" i="51"/>
  <c r="CF77" i="51"/>
  <c r="CD77" i="51"/>
  <c r="CR76" i="51"/>
  <c r="CQ76" i="51"/>
  <c r="CL76" i="51"/>
  <c r="CK76" i="51"/>
  <c r="CJ76" i="51"/>
  <c r="CI76" i="51"/>
  <c r="CH76" i="51"/>
  <c r="CG76" i="51"/>
  <c r="CF76" i="51"/>
  <c r="CD76" i="51"/>
  <c r="CR75" i="51"/>
  <c r="CQ75" i="51"/>
  <c r="CL75" i="51"/>
  <c r="CK75" i="51"/>
  <c r="CJ75" i="51"/>
  <c r="CI75" i="51"/>
  <c r="CH75" i="51"/>
  <c r="CG75" i="51"/>
  <c r="CF75" i="51"/>
  <c r="CD75" i="51"/>
  <c r="CR74" i="51"/>
  <c r="CQ74" i="51"/>
  <c r="CL74" i="51"/>
  <c r="CK74" i="51"/>
  <c r="CJ74" i="51"/>
  <c r="CI74" i="51"/>
  <c r="CH74" i="51"/>
  <c r="CG74" i="51"/>
  <c r="CF74" i="51"/>
  <c r="CD74" i="51"/>
  <c r="CR73" i="51"/>
  <c r="CQ73" i="51"/>
  <c r="CL73" i="51"/>
  <c r="CK73" i="51"/>
  <c r="CJ73" i="51"/>
  <c r="CI73" i="51"/>
  <c r="CH73" i="51"/>
  <c r="CG73" i="51"/>
  <c r="CF73" i="51"/>
  <c r="CD73" i="51"/>
  <c r="CR72" i="51"/>
  <c r="CQ72" i="51"/>
  <c r="CL72" i="51"/>
  <c r="CK72" i="51"/>
  <c r="CJ72" i="51"/>
  <c r="CI72" i="51"/>
  <c r="CH72" i="51"/>
  <c r="CG72" i="51"/>
  <c r="CF72" i="51"/>
  <c r="CD72" i="51"/>
  <c r="CR71" i="51"/>
  <c r="CQ71" i="51"/>
  <c r="CL71" i="51"/>
  <c r="CK71" i="51"/>
  <c r="CJ71" i="51"/>
  <c r="CI71" i="51"/>
  <c r="CH71" i="51"/>
  <c r="CG71" i="51"/>
  <c r="CF71" i="51"/>
  <c r="CD71" i="51"/>
  <c r="CR70" i="51"/>
  <c r="CQ70" i="51"/>
  <c r="CL70" i="51"/>
  <c r="CK70" i="51"/>
  <c r="CJ70" i="51"/>
  <c r="CI70" i="51"/>
  <c r="CH70" i="51"/>
  <c r="CG70" i="51"/>
  <c r="CF70" i="51"/>
  <c r="CD70" i="51"/>
  <c r="CR69" i="51"/>
  <c r="CQ69" i="51"/>
  <c r="CL69" i="51"/>
  <c r="CK69" i="51"/>
  <c r="CJ69" i="51"/>
  <c r="CI69" i="51"/>
  <c r="CH69" i="51"/>
  <c r="CG69" i="51"/>
  <c r="CF69" i="51"/>
  <c r="CD69" i="51"/>
  <c r="CR68" i="51"/>
  <c r="CQ68" i="51"/>
  <c r="CL68" i="51"/>
  <c r="CK68" i="51"/>
  <c r="CJ68" i="51"/>
  <c r="CI68" i="51"/>
  <c r="CH68" i="51"/>
  <c r="CG68" i="51"/>
  <c r="CF68" i="51"/>
  <c r="CD68" i="51"/>
  <c r="CR67" i="51"/>
  <c r="CQ67" i="51"/>
  <c r="CL67" i="51"/>
  <c r="CK67" i="51"/>
  <c r="CJ67" i="51"/>
  <c r="CI67" i="51"/>
  <c r="CH67" i="51"/>
  <c r="CG67" i="51"/>
  <c r="CF67" i="51"/>
  <c r="CD67" i="51"/>
  <c r="CD60" i="4" l="1"/>
  <c r="H50" i="21"/>
  <c r="G50" i="21"/>
  <c r="F50" i="21"/>
  <c r="E50" i="21"/>
  <c r="D50" i="21"/>
  <c r="C50" i="21"/>
  <c r="B50" i="21"/>
  <c r="O65" i="51"/>
  <c r="N65" i="51"/>
  <c r="M65" i="51"/>
  <c r="L65" i="51"/>
  <c r="K65" i="51"/>
  <c r="J65" i="51"/>
  <c r="I65" i="51"/>
  <c r="H65" i="51"/>
  <c r="G65" i="51"/>
  <c r="F65" i="51"/>
  <c r="E65" i="51"/>
  <c r="D65" i="51"/>
  <c r="C65" i="51"/>
  <c r="O64" i="51"/>
  <c r="N64" i="51"/>
  <c r="M64" i="51"/>
  <c r="L64" i="51"/>
  <c r="K64" i="51"/>
  <c r="J64" i="51"/>
  <c r="I64" i="51"/>
  <c r="H64" i="51"/>
  <c r="G64" i="51"/>
  <c r="F64" i="51"/>
  <c r="E64" i="51"/>
  <c r="D64" i="51"/>
  <c r="C64" i="51"/>
  <c r="O63" i="51"/>
  <c r="N63" i="51"/>
  <c r="M63" i="51"/>
  <c r="L63" i="51"/>
  <c r="K63" i="51"/>
  <c r="J63" i="51"/>
  <c r="I63" i="51"/>
  <c r="H63" i="51"/>
  <c r="G63" i="51"/>
  <c r="F63" i="51"/>
  <c r="E63" i="51"/>
  <c r="D63" i="51"/>
  <c r="C63" i="51"/>
  <c r="O62" i="51"/>
  <c r="N62" i="51"/>
  <c r="M62" i="51"/>
  <c r="L62" i="51"/>
  <c r="K62" i="51"/>
  <c r="J62" i="51"/>
  <c r="I62" i="51"/>
  <c r="H62" i="51"/>
  <c r="H8" i="21" s="1"/>
  <c r="G62" i="51"/>
  <c r="G8" i="21" s="1"/>
  <c r="F62" i="51"/>
  <c r="F8" i="21" s="1"/>
  <c r="E62" i="51"/>
  <c r="E8" i="21" s="1"/>
  <c r="D62" i="51"/>
  <c r="D8" i="21" s="1"/>
  <c r="C62" i="51"/>
  <c r="O61" i="51"/>
  <c r="N61" i="51"/>
  <c r="M61" i="51"/>
  <c r="L61" i="51"/>
  <c r="K61" i="51"/>
  <c r="J61" i="51"/>
  <c r="I61" i="51"/>
  <c r="H61" i="51"/>
  <c r="G61" i="51"/>
  <c r="F61" i="51"/>
  <c r="E61" i="51"/>
  <c r="D61" i="51"/>
  <c r="C61" i="51"/>
  <c r="B65" i="51"/>
  <c r="B64" i="51"/>
  <c r="B63" i="51"/>
  <c r="B62" i="51"/>
  <c r="B8" i="21" s="1"/>
  <c r="B61" i="51"/>
  <c r="CL78" i="4" l="1"/>
  <c r="CK78" i="4"/>
  <c r="CJ78" i="4"/>
  <c r="CI78" i="4"/>
  <c r="CH78" i="4"/>
  <c r="CF78" i="4"/>
  <c r="CL77" i="4"/>
  <c r="CK77" i="4"/>
  <c r="CJ77" i="4"/>
  <c r="CI77" i="4"/>
  <c r="CH77" i="4"/>
  <c r="CF77" i="4"/>
  <c r="CL76" i="4"/>
  <c r="CK76" i="4"/>
  <c r="CJ76" i="4"/>
  <c r="CI76" i="4"/>
  <c r="CH76" i="4"/>
  <c r="CF76" i="4"/>
  <c r="CL75" i="4"/>
  <c r="CK75" i="4"/>
  <c r="CJ75" i="4"/>
  <c r="CI75" i="4"/>
  <c r="CH75" i="4"/>
  <c r="CF75" i="4"/>
  <c r="CL74" i="4"/>
  <c r="CK74" i="4"/>
  <c r="CJ74" i="4"/>
  <c r="CI74" i="4"/>
  <c r="CH74" i="4"/>
  <c r="CF74" i="4"/>
  <c r="CL73" i="4"/>
  <c r="CK73" i="4"/>
  <c r="CJ73" i="4"/>
  <c r="CI73" i="4"/>
  <c r="CH73" i="4"/>
  <c r="CF73" i="4"/>
  <c r="CL72" i="4"/>
  <c r="CK72" i="4"/>
  <c r="CJ72" i="4"/>
  <c r="CI72" i="4"/>
  <c r="CH72" i="4"/>
  <c r="CF72" i="4"/>
  <c r="CL71" i="4"/>
  <c r="CK71" i="4"/>
  <c r="CJ71" i="4"/>
  <c r="CI71" i="4"/>
  <c r="CH71" i="4"/>
  <c r="CF71" i="4"/>
  <c r="CL70" i="4"/>
  <c r="CK70" i="4"/>
  <c r="CJ70" i="4"/>
  <c r="CI70" i="4"/>
  <c r="CH70" i="4"/>
  <c r="CF70" i="4"/>
  <c r="CL69" i="4"/>
  <c r="CK69" i="4"/>
  <c r="CJ69" i="4"/>
  <c r="CI69" i="4"/>
  <c r="CH69" i="4"/>
  <c r="CF69" i="4"/>
  <c r="CL68" i="4"/>
  <c r="CK68" i="4"/>
  <c r="CJ68" i="4"/>
  <c r="CI68" i="4"/>
  <c r="CH68" i="4"/>
  <c r="CF68" i="4"/>
  <c r="CL67" i="4"/>
  <c r="CK67" i="4"/>
  <c r="CJ67" i="4"/>
  <c r="CI67" i="4"/>
  <c r="CH67" i="4"/>
  <c r="CF67" i="4"/>
  <c r="B44" i="21"/>
  <c r="C44" i="21"/>
  <c r="D44" i="21"/>
  <c r="E44" i="21"/>
  <c r="F44" i="21"/>
  <c r="G44" i="21"/>
  <c r="H44" i="21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C64" i="4"/>
  <c r="D64" i="4"/>
  <c r="E64" i="4"/>
  <c r="F64" i="4"/>
  <c r="G64" i="4"/>
  <c r="H64" i="4"/>
  <c r="B64" i="4"/>
  <c r="U13" i="47" l="1"/>
  <c r="U13" i="20"/>
  <c r="H51" i="44" l="1"/>
  <c r="G51" i="44"/>
  <c r="F51" i="44"/>
  <c r="E51" i="44"/>
  <c r="D51" i="44"/>
  <c r="C51" i="44"/>
  <c r="B51" i="44"/>
  <c r="H50" i="44"/>
  <c r="G50" i="44"/>
  <c r="F50" i="44"/>
  <c r="E50" i="44"/>
  <c r="D50" i="44"/>
  <c r="C50" i="44"/>
  <c r="B50" i="44"/>
  <c r="H49" i="44"/>
  <c r="G49" i="44"/>
  <c r="F49" i="44"/>
  <c r="E49" i="44"/>
  <c r="D49" i="44"/>
  <c r="C49" i="44"/>
  <c r="B49" i="44"/>
  <c r="N63" i="13" l="1"/>
  <c r="M63" i="13"/>
  <c r="L63" i="13"/>
  <c r="K63" i="13"/>
  <c r="J63" i="13"/>
  <c r="I63" i="13"/>
  <c r="H63" i="13"/>
  <c r="G63" i="13"/>
  <c r="F63" i="13"/>
  <c r="E63" i="13"/>
  <c r="D63" i="13"/>
  <c r="C63" i="13"/>
  <c r="B63" i="13"/>
  <c r="N62" i="13"/>
  <c r="M62" i="13"/>
  <c r="L62" i="13"/>
  <c r="K62" i="13"/>
  <c r="J62" i="13"/>
  <c r="I62" i="13"/>
  <c r="H62" i="13"/>
  <c r="G62" i="13"/>
  <c r="F62" i="13"/>
  <c r="E62" i="13"/>
  <c r="D62" i="13"/>
  <c r="C62" i="13"/>
  <c r="B62" i="13"/>
  <c r="N61" i="13"/>
  <c r="M61" i="13"/>
  <c r="L61" i="13"/>
  <c r="K61" i="13"/>
  <c r="J61" i="13"/>
  <c r="I61" i="13"/>
  <c r="H61" i="13"/>
  <c r="G61" i="13"/>
  <c r="F61" i="13"/>
  <c r="E61" i="13"/>
  <c r="D61" i="13"/>
  <c r="C61" i="13"/>
  <c r="B61" i="13"/>
  <c r="BB55" i="1" l="1"/>
  <c r="BA55" i="1" s="1"/>
  <c r="K69" i="52" l="1"/>
  <c r="J69" i="52"/>
  <c r="I69" i="52"/>
  <c r="H69" i="52"/>
  <c r="G69" i="52"/>
  <c r="F69" i="52"/>
  <c r="E69" i="52"/>
  <c r="D69" i="52"/>
  <c r="C69" i="52"/>
  <c r="B69" i="52"/>
  <c r="CB63" i="52"/>
  <c r="CA63" i="52"/>
  <c r="BV63" i="52"/>
  <c r="BU63" i="52"/>
  <c r="BT63" i="52"/>
  <c r="BS63" i="52"/>
  <c r="BR63" i="52"/>
  <c r="BQ63" i="52"/>
  <c r="BP63" i="52"/>
  <c r="BO63" i="52"/>
  <c r="BN63" i="52"/>
  <c r="BM63" i="52"/>
  <c r="BL63" i="52"/>
  <c r="BK63" i="52"/>
  <c r="BJ63" i="52"/>
  <c r="BI63" i="52"/>
  <c r="BH63" i="52"/>
  <c r="BG63" i="52"/>
  <c r="AF63" i="52"/>
  <c r="AE63" i="52"/>
  <c r="AD63" i="52"/>
  <c r="S63" i="52"/>
  <c r="O63" i="52"/>
  <c r="N63" i="52"/>
  <c r="CR63" i="52" s="1"/>
  <c r="M63" i="52"/>
  <c r="CQ63" i="52" s="1"/>
  <c r="L63" i="52"/>
  <c r="K63" i="52"/>
  <c r="J63" i="52"/>
  <c r="I63" i="52"/>
  <c r="H63" i="52"/>
  <c r="G63" i="52"/>
  <c r="F63" i="52"/>
  <c r="E63" i="52"/>
  <c r="D63" i="52"/>
  <c r="C63" i="52"/>
  <c r="B63" i="52"/>
  <c r="CB62" i="52"/>
  <c r="CA62" i="52"/>
  <c r="BV62" i="52"/>
  <c r="V6" i="20" s="1"/>
  <c r="BU62" i="52"/>
  <c r="U6" i="20" s="1"/>
  <c r="BT62" i="52"/>
  <c r="T6" i="20" s="1"/>
  <c r="BS62" i="52"/>
  <c r="S6" i="20" s="1"/>
  <c r="BR62" i="52"/>
  <c r="R6" i="20" s="1"/>
  <c r="BQ62" i="52"/>
  <c r="Q6" i="20" s="1"/>
  <c r="BP62" i="52"/>
  <c r="BO62" i="52"/>
  <c r="BN62" i="52"/>
  <c r="BM62" i="52"/>
  <c r="BL62" i="52"/>
  <c r="BK62" i="52"/>
  <c r="BJ62" i="52"/>
  <c r="BI62" i="52"/>
  <c r="BH62" i="52"/>
  <c r="BG62" i="52"/>
  <c r="P6" i="20" s="1"/>
  <c r="O6" i="20"/>
  <c r="N6" i="20"/>
  <c r="M6" i="20"/>
  <c r="L6" i="20"/>
  <c r="K6" i="20"/>
  <c r="I6" i="20"/>
  <c r="H6" i="20"/>
  <c r="F6" i="20"/>
  <c r="AF62" i="52"/>
  <c r="AE62" i="52"/>
  <c r="AD62" i="52"/>
  <c r="S62" i="52"/>
  <c r="O62" i="52"/>
  <c r="N62" i="52"/>
  <c r="CR62" i="52" s="1"/>
  <c r="M62" i="52"/>
  <c r="CQ62" i="52" s="1"/>
  <c r="L62" i="52"/>
  <c r="K62" i="52"/>
  <c r="J62" i="52"/>
  <c r="I62" i="52"/>
  <c r="H62" i="52"/>
  <c r="H6" i="21" s="1"/>
  <c r="G62" i="52"/>
  <c r="G6" i="21" s="1"/>
  <c r="F62" i="52"/>
  <c r="F6" i="21" s="1"/>
  <c r="E62" i="52"/>
  <c r="E6" i="21" s="1"/>
  <c r="D62" i="52"/>
  <c r="D6" i="21" s="1"/>
  <c r="C62" i="52"/>
  <c r="C6" i="21" s="1"/>
  <c r="B62" i="52"/>
  <c r="B6" i="21" s="1"/>
  <c r="CB61" i="52"/>
  <c r="CA61" i="52"/>
  <c r="BV61" i="52"/>
  <c r="BU61" i="52"/>
  <c r="BT61" i="52"/>
  <c r="BS61" i="52"/>
  <c r="BR61" i="52"/>
  <c r="BQ61" i="52"/>
  <c r="BP61" i="52"/>
  <c r="BO61" i="52"/>
  <c r="BN61" i="52"/>
  <c r="BM61" i="52"/>
  <c r="BL61" i="52"/>
  <c r="BK61" i="52"/>
  <c r="BJ61" i="52"/>
  <c r="BI61" i="52"/>
  <c r="BH61" i="52"/>
  <c r="BG61" i="52"/>
  <c r="AF61" i="52"/>
  <c r="AE61" i="52"/>
  <c r="AD61" i="52"/>
  <c r="S61" i="52"/>
  <c r="O61" i="52"/>
  <c r="N61" i="52"/>
  <c r="CR61" i="52" s="1"/>
  <c r="M61" i="52"/>
  <c r="CQ61" i="52" s="1"/>
  <c r="L61" i="52"/>
  <c r="K61" i="52"/>
  <c r="J61" i="52"/>
  <c r="I61" i="52"/>
  <c r="H61" i="52"/>
  <c r="G61" i="52"/>
  <c r="F61" i="52"/>
  <c r="E61" i="52"/>
  <c r="D61" i="52"/>
  <c r="C61" i="52"/>
  <c r="B61" i="52"/>
  <c r="CS58" i="52"/>
  <c r="CR58" i="52"/>
  <c r="CQ58" i="52"/>
  <c r="CP58" i="52"/>
  <c r="CN58" i="52"/>
  <c r="CL58" i="52"/>
  <c r="CK58" i="52"/>
  <c r="CJ58" i="52"/>
  <c r="CI58" i="52"/>
  <c r="CH58" i="52"/>
  <c r="CF58" i="52"/>
  <c r="CS57" i="52"/>
  <c r="CR57" i="52"/>
  <c r="CQ57" i="52"/>
  <c r="CP57" i="52"/>
  <c r="CN57" i="52"/>
  <c r="CL57" i="52"/>
  <c r="CK57" i="52"/>
  <c r="CJ57" i="52"/>
  <c r="CI57" i="52"/>
  <c r="CH57" i="52"/>
  <c r="CF57" i="52"/>
  <c r="CS56" i="52"/>
  <c r="CR56" i="52"/>
  <c r="CQ56" i="52"/>
  <c r="CP56" i="52"/>
  <c r="CN56" i="52"/>
  <c r="CL56" i="52"/>
  <c r="CK56" i="52"/>
  <c r="CJ56" i="52"/>
  <c r="CI56" i="52"/>
  <c r="CH56" i="52"/>
  <c r="CF56" i="52"/>
  <c r="CS55" i="52"/>
  <c r="CR55" i="52"/>
  <c r="CQ55" i="52"/>
  <c r="CP55" i="52"/>
  <c r="CN55" i="52"/>
  <c r="CL55" i="52"/>
  <c r="CK55" i="52"/>
  <c r="CJ55" i="52"/>
  <c r="CI55" i="52"/>
  <c r="CH55" i="52"/>
  <c r="CF55" i="52"/>
  <c r="CS54" i="52"/>
  <c r="CR54" i="52"/>
  <c r="CQ54" i="52"/>
  <c r="CP54" i="52"/>
  <c r="CN54" i="52"/>
  <c r="CL54" i="52"/>
  <c r="CK54" i="52"/>
  <c r="CJ54" i="52"/>
  <c r="CI54" i="52"/>
  <c r="CH54" i="52"/>
  <c r="CF54" i="52"/>
  <c r="CS51" i="52"/>
  <c r="CR51" i="52"/>
  <c r="CQ51" i="52"/>
  <c r="CP51" i="52"/>
  <c r="CN51" i="52"/>
  <c r="CL51" i="52"/>
  <c r="CK51" i="52"/>
  <c r="CJ51" i="52"/>
  <c r="CI51" i="52"/>
  <c r="CH51" i="52"/>
  <c r="CF51" i="52"/>
  <c r="CE51" i="52"/>
  <c r="CS50" i="52"/>
  <c r="CR50" i="52"/>
  <c r="CQ50" i="52"/>
  <c r="CP50" i="52"/>
  <c r="CN50" i="52"/>
  <c r="CL50" i="52"/>
  <c r="CK50" i="52"/>
  <c r="CJ50" i="52"/>
  <c r="CI50" i="52"/>
  <c r="CH50" i="52"/>
  <c r="CF50" i="52"/>
  <c r="CE50" i="52"/>
  <c r="CS49" i="52"/>
  <c r="CR49" i="52"/>
  <c r="CQ49" i="52"/>
  <c r="CP49" i="52"/>
  <c r="CN49" i="52"/>
  <c r="CL49" i="52"/>
  <c r="CK49" i="52"/>
  <c r="CJ49" i="52"/>
  <c r="CI49" i="52"/>
  <c r="CH49" i="52"/>
  <c r="CF49" i="52"/>
  <c r="CE49" i="52"/>
  <c r="CS48" i="52"/>
  <c r="CR48" i="52"/>
  <c r="CQ48" i="52"/>
  <c r="CP48" i="52"/>
  <c r="CN48" i="52"/>
  <c r="CL48" i="52"/>
  <c r="CK48" i="52"/>
  <c r="CJ48" i="52"/>
  <c r="CI48" i="52"/>
  <c r="CH48" i="52"/>
  <c r="CF48" i="52"/>
  <c r="CE48" i="52"/>
  <c r="CS47" i="52"/>
  <c r="CR47" i="52"/>
  <c r="CQ47" i="52"/>
  <c r="CP47" i="52"/>
  <c r="CN47" i="52"/>
  <c r="CL47" i="52"/>
  <c r="CK47" i="52"/>
  <c r="CJ47" i="52"/>
  <c r="CI47" i="52"/>
  <c r="CH47" i="52"/>
  <c r="CF47" i="52"/>
  <c r="CE47" i="52"/>
  <c r="CS46" i="52"/>
  <c r="CR46" i="52"/>
  <c r="CQ46" i="52"/>
  <c r="CP46" i="52"/>
  <c r="CN46" i="52"/>
  <c r="CL46" i="52"/>
  <c r="CK46" i="52"/>
  <c r="CJ46" i="52"/>
  <c r="CI46" i="52"/>
  <c r="CH46" i="52"/>
  <c r="CF46" i="52"/>
  <c r="CE46" i="52"/>
  <c r="CS45" i="52"/>
  <c r="CR45" i="52"/>
  <c r="CQ45" i="52"/>
  <c r="CP45" i="52"/>
  <c r="CN45" i="52"/>
  <c r="CL45" i="52"/>
  <c r="CK45" i="52"/>
  <c r="CJ45" i="52"/>
  <c r="CI45" i="52"/>
  <c r="CH45" i="52"/>
  <c r="CF45" i="52"/>
  <c r="CE45" i="52"/>
  <c r="CS44" i="52"/>
  <c r="CR44" i="52"/>
  <c r="CQ44" i="52"/>
  <c r="CP44" i="52"/>
  <c r="CN44" i="52"/>
  <c r="CL44" i="52"/>
  <c r="CK44" i="52"/>
  <c r="CJ44" i="52"/>
  <c r="CI44" i="52"/>
  <c r="CH44" i="52"/>
  <c r="CF44" i="52"/>
  <c r="CE44" i="52"/>
  <c r="CS43" i="52"/>
  <c r="CR43" i="52"/>
  <c r="CQ43" i="52"/>
  <c r="CP43" i="52"/>
  <c r="CN43" i="52"/>
  <c r="CL43" i="52"/>
  <c r="CK43" i="52"/>
  <c r="CJ43" i="52"/>
  <c r="CI43" i="52"/>
  <c r="CH43" i="52"/>
  <c r="CF43" i="52"/>
  <c r="CE43" i="52"/>
  <c r="CS42" i="52"/>
  <c r="CR42" i="52"/>
  <c r="CQ42" i="52"/>
  <c r="CP42" i="52"/>
  <c r="CN42" i="52"/>
  <c r="CL42" i="52"/>
  <c r="CK42" i="52"/>
  <c r="CJ42" i="52"/>
  <c r="CI42" i="52"/>
  <c r="CH42" i="52"/>
  <c r="CF42" i="52"/>
  <c r="CE42" i="52"/>
  <c r="CS41" i="52"/>
  <c r="CR41" i="52"/>
  <c r="CQ41" i="52"/>
  <c r="CP41" i="52"/>
  <c r="CN41" i="52"/>
  <c r="CL41" i="52"/>
  <c r="CK41" i="52"/>
  <c r="CJ41" i="52"/>
  <c r="CI41" i="52"/>
  <c r="CH41" i="52"/>
  <c r="CF41" i="52"/>
  <c r="CE41" i="52"/>
  <c r="CS40" i="52"/>
  <c r="CR40" i="52"/>
  <c r="CQ40" i="52"/>
  <c r="CP40" i="52"/>
  <c r="CN40" i="52"/>
  <c r="CL40" i="52"/>
  <c r="CK40" i="52"/>
  <c r="CJ40" i="52"/>
  <c r="CI40" i="52"/>
  <c r="CH40" i="52"/>
  <c r="CF40" i="52"/>
  <c r="CE40" i="52"/>
  <c r="CS39" i="52"/>
  <c r="CR39" i="52"/>
  <c r="CQ39" i="52"/>
  <c r="CP39" i="52"/>
  <c r="CN39" i="52"/>
  <c r="CL39" i="52"/>
  <c r="CK39" i="52"/>
  <c r="CJ39" i="52"/>
  <c r="CI39" i="52"/>
  <c r="CH39" i="52"/>
  <c r="CF39" i="52"/>
  <c r="CE39" i="52"/>
  <c r="CS38" i="52"/>
  <c r="CR38" i="52"/>
  <c r="CQ38" i="52"/>
  <c r="CP38" i="52"/>
  <c r="CN38" i="52"/>
  <c r="CL38" i="52"/>
  <c r="CK38" i="52"/>
  <c r="CJ38" i="52"/>
  <c r="CI38" i="52"/>
  <c r="CH38" i="52"/>
  <c r="CF38" i="52"/>
  <c r="CE38" i="52"/>
  <c r="CS37" i="52"/>
  <c r="CR37" i="52"/>
  <c r="CQ37" i="52"/>
  <c r="CP37" i="52"/>
  <c r="CN37" i="52"/>
  <c r="CL37" i="52"/>
  <c r="CK37" i="52"/>
  <c r="CJ37" i="52"/>
  <c r="CI37" i="52"/>
  <c r="CH37" i="52"/>
  <c r="CF37" i="52"/>
  <c r="CE37" i="52"/>
  <c r="CS36" i="52"/>
  <c r="CR36" i="52"/>
  <c r="CQ36" i="52"/>
  <c r="CP36" i="52"/>
  <c r="CN36" i="52"/>
  <c r="CL36" i="52"/>
  <c r="CK36" i="52"/>
  <c r="CJ36" i="52"/>
  <c r="CI36" i="52"/>
  <c r="CH36" i="52"/>
  <c r="CF36" i="52"/>
  <c r="CE36" i="52"/>
  <c r="CS35" i="52"/>
  <c r="CR35" i="52"/>
  <c r="CQ35" i="52"/>
  <c r="CP35" i="52"/>
  <c r="CN35" i="52"/>
  <c r="CL35" i="52"/>
  <c r="CK35" i="52"/>
  <c r="CJ35" i="52"/>
  <c r="CI35" i="52"/>
  <c r="CH35" i="52"/>
  <c r="CF35" i="52"/>
  <c r="CE35" i="52"/>
  <c r="CS34" i="52"/>
  <c r="CR34" i="52"/>
  <c r="CQ34" i="52"/>
  <c r="CP34" i="52"/>
  <c r="CN34" i="52"/>
  <c r="CL34" i="52"/>
  <c r="CK34" i="52"/>
  <c r="CJ34" i="52"/>
  <c r="CI34" i="52"/>
  <c r="CH34" i="52"/>
  <c r="CF34" i="52"/>
  <c r="CE34" i="52"/>
  <c r="CS33" i="52"/>
  <c r="CR33" i="52"/>
  <c r="CQ33" i="52"/>
  <c r="CP33" i="52"/>
  <c r="CN33" i="52"/>
  <c r="CL33" i="52"/>
  <c r="CK33" i="52"/>
  <c r="CJ33" i="52"/>
  <c r="CI33" i="52"/>
  <c r="CH33" i="52"/>
  <c r="CF33" i="52"/>
  <c r="CE33" i="52"/>
  <c r="CS32" i="52"/>
  <c r="CR32" i="52"/>
  <c r="CQ32" i="52"/>
  <c r="CP32" i="52"/>
  <c r="CN32" i="52"/>
  <c r="CL32" i="52"/>
  <c r="CK32" i="52"/>
  <c r="CJ32" i="52"/>
  <c r="CI32" i="52"/>
  <c r="CH32" i="52"/>
  <c r="CF32" i="52"/>
  <c r="CE32" i="52"/>
  <c r="CS31" i="52"/>
  <c r="CR31" i="52"/>
  <c r="CQ31" i="52"/>
  <c r="CP31" i="52"/>
  <c r="CN31" i="52"/>
  <c r="CL31" i="52"/>
  <c r="CK31" i="52"/>
  <c r="CJ31" i="52"/>
  <c r="CI31" i="52"/>
  <c r="CH31" i="52"/>
  <c r="CF31" i="52"/>
  <c r="CE31" i="52"/>
  <c r="CS30" i="52"/>
  <c r="CR30" i="52"/>
  <c r="CQ30" i="52"/>
  <c r="CP30" i="52"/>
  <c r="CN30" i="52"/>
  <c r="CL30" i="52"/>
  <c r="CK30" i="52"/>
  <c r="CJ30" i="52"/>
  <c r="CI30" i="52"/>
  <c r="CH30" i="52"/>
  <c r="CF30" i="52"/>
  <c r="CE30" i="52"/>
  <c r="CS29" i="52"/>
  <c r="CR29" i="52"/>
  <c r="CQ29" i="52"/>
  <c r="CP29" i="52"/>
  <c r="CN29" i="52"/>
  <c r="CL29" i="52"/>
  <c r="CK29" i="52"/>
  <c r="CJ29" i="52"/>
  <c r="CI29" i="52"/>
  <c r="CH29" i="52"/>
  <c r="CF29" i="52"/>
  <c r="CE29" i="52"/>
  <c r="CS28" i="52"/>
  <c r="CR28" i="52"/>
  <c r="CQ28" i="52"/>
  <c r="CP28" i="52"/>
  <c r="CN28" i="52"/>
  <c r="CL28" i="52"/>
  <c r="CK28" i="52"/>
  <c r="CJ28" i="52"/>
  <c r="CI28" i="52"/>
  <c r="CH28" i="52"/>
  <c r="CF28" i="52"/>
  <c r="CE28" i="52"/>
  <c r="CS27" i="52"/>
  <c r="CR27" i="52"/>
  <c r="CQ27" i="52"/>
  <c r="CP27" i="52"/>
  <c r="CN27" i="52"/>
  <c r="CL27" i="52"/>
  <c r="CK27" i="52"/>
  <c r="CJ27" i="52"/>
  <c r="CI27" i="52"/>
  <c r="CH27" i="52"/>
  <c r="CF27" i="52"/>
  <c r="CE27" i="52"/>
  <c r="CS26" i="52"/>
  <c r="CR26" i="52"/>
  <c r="CQ26" i="52"/>
  <c r="CP26" i="52"/>
  <c r="CN26" i="52"/>
  <c r="CL26" i="52"/>
  <c r="CK26" i="52"/>
  <c r="CJ26" i="52"/>
  <c r="CI26" i="52"/>
  <c r="CH26" i="52"/>
  <c r="CF26" i="52"/>
  <c r="CE26" i="52"/>
  <c r="CS25" i="52"/>
  <c r="CR25" i="52"/>
  <c r="CQ25" i="52"/>
  <c r="CP25" i="52"/>
  <c r="CN25" i="52"/>
  <c r="CL25" i="52"/>
  <c r="CK25" i="52"/>
  <c r="CJ25" i="52"/>
  <c r="CI25" i="52"/>
  <c r="CH25" i="52"/>
  <c r="CF25" i="52"/>
  <c r="CE25" i="52"/>
  <c r="CS24" i="52"/>
  <c r="CR24" i="52"/>
  <c r="CQ24" i="52"/>
  <c r="CP24" i="52"/>
  <c r="CN24" i="52"/>
  <c r="CL24" i="52"/>
  <c r="CK24" i="52"/>
  <c r="CJ24" i="52"/>
  <c r="CI24" i="52"/>
  <c r="CH24" i="52"/>
  <c r="CF24" i="52"/>
  <c r="CE24" i="52"/>
  <c r="CS23" i="52"/>
  <c r="CR23" i="52"/>
  <c r="CQ23" i="52"/>
  <c r="CP23" i="52"/>
  <c r="CN23" i="52"/>
  <c r="CL23" i="52"/>
  <c r="CK23" i="52"/>
  <c r="CJ23" i="52"/>
  <c r="CI23" i="52"/>
  <c r="CH23" i="52"/>
  <c r="CF23" i="52"/>
  <c r="CE23" i="52"/>
  <c r="CS22" i="52"/>
  <c r="CR22" i="52"/>
  <c r="CQ22" i="52"/>
  <c r="CP22" i="52"/>
  <c r="CN22" i="52"/>
  <c r="CL22" i="52"/>
  <c r="CK22" i="52"/>
  <c r="CJ22" i="52"/>
  <c r="CI22" i="52"/>
  <c r="CH22" i="52"/>
  <c r="CF22" i="52"/>
  <c r="CE22" i="52"/>
  <c r="CS21" i="52"/>
  <c r="CR21" i="52"/>
  <c r="CQ21" i="52"/>
  <c r="CP21" i="52"/>
  <c r="CN21" i="52"/>
  <c r="CL21" i="52"/>
  <c r="CK21" i="52"/>
  <c r="CJ21" i="52"/>
  <c r="CI21" i="52"/>
  <c r="CH21" i="52"/>
  <c r="CF21" i="52"/>
  <c r="CE21" i="52"/>
  <c r="CS20" i="52"/>
  <c r="CR20" i="52"/>
  <c r="CQ20" i="52"/>
  <c r="CP20" i="52"/>
  <c r="CN20" i="52"/>
  <c r="CL20" i="52"/>
  <c r="CK20" i="52"/>
  <c r="CJ20" i="52"/>
  <c r="CI20" i="52"/>
  <c r="CH20" i="52"/>
  <c r="CF20" i="52"/>
  <c r="CE20" i="52"/>
  <c r="CS19" i="52"/>
  <c r="CR19" i="52"/>
  <c r="CQ19" i="52"/>
  <c r="CP19" i="52"/>
  <c r="CN19" i="52"/>
  <c r="CL19" i="52"/>
  <c r="CK19" i="52"/>
  <c r="CJ19" i="52"/>
  <c r="CI19" i="52"/>
  <c r="CH19" i="52"/>
  <c r="CF19" i="52"/>
  <c r="CE19" i="52"/>
  <c r="CS18" i="52"/>
  <c r="CR18" i="52"/>
  <c r="CQ18" i="52"/>
  <c r="CP18" i="52"/>
  <c r="CN18" i="52"/>
  <c r="CL18" i="52"/>
  <c r="CK18" i="52"/>
  <c r="CJ18" i="52"/>
  <c r="CI18" i="52"/>
  <c r="CH18" i="52"/>
  <c r="CF18" i="52"/>
  <c r="CE18" i="52"/>
  <c r="CS17" i="52"/>
  <c r="CR17" i="52"/>
  <c r="CQ17" i="52"/>
  <c r="CP17" i="52"/>
  <c r="CN17" i="52"/>
  <c r="CL17" i="52"/>
  <c r="CK17" i="52"/>
  <c r="CJ17" i="52"/>
  <c r="CI17" i="52"/>
  <c r="CH17" i="52"/>
  <c r="CF17" i="52"/>
  <c r="CE17" i="52"/>
  <c r="CS16" i="52"/>
  <c r="CR16" i="52"/>
  <c r="CQ16" i="52"/>
  <c r="CP16" i="52"/>
  <c r="CN16" i="52"/>
  <c r="CL16" i="52"/>
  <c r="CK16" i="52"/>
  <c r="CJ16" i="52"/>
  <c r="CI16" i="52"/>
  <c r="CH16" i="52"/>
  <c r="CF16" i="52"/>
  <c r="CE16" i="52"/>
  <c r="CS15" i="52"/>
  <c r="CR15" i="52"/>
  <c r="CQ15" i="52"/>
  <c r="CP15" i="52"/>
  <c r="CN15" i="52"/>
  <c r="CL15" i="52"/>
  <c r="CK15" i="52"/>
  <c r="CJ15" i="52"/>
  <c r="CI15" i="52"/>
  <c r="CH15" i="52"/>
  <c r="CF15" i="52"/>
  <c r="CE15" i="52"/>
  <c r="CS14" i="52"/>
  <c r="CR14" i="52"/>
  <c r="CQ14" i="52"/>
  <c r="CP14" i="52"/>
  <c r="CN14" i="52"/>
  <c r="CL14" i="52"/>
  <c r="CK14" i="52"/>
  <c r="CJ14" i="52"/>
  <c r="CI14" i="52"/>
  <c r="CH14" i="52"/>
  <c r="CF14" i="52"/>
  <c r="CE14" i="52"/>
  <c r="CS13" i="52"/>
  <c r="CR13" i="52"/>
  <c r="CQ13" i="52"/>
  <c r="CP13" i="52"/>
  <c r="CN13" i="52"/>
  <c r="CL13" i="52"/>
  <c r="CK13" i="52"/>
  <c r="CJ13" i="52"/>
  <c r="CI13" i="52"/>
  <c r="CH13" i="52"/>
  <c r="CF13" i="52"/>
  <c r="CE13" i="52"/>
  <c r="CS12" i="52"/>
  <c r="CR12" i="52"/>
  <c r="CQ12" i="52"/>
  <c r="CP12" i="52"/>
  <c r="CN12" i="52"/>
  <c r="CL12" i="52"/>
  <c r="CK12" i="52"/>
  <c r="CJ12" i="52"/>
  <c r="CI12" i="52"/>
  <c r="CH12" i="52"/>
  <c r="CF12" i="52"/>
  <c r="CE12" i="52"/>
  <c r="CS11" i="52"/>
  <c r="CR11" i="52"/>
  <c r="CQ11" i="52"/>
  <c r="CP11" i="52"/>
  <c r="CN11" i="52"/>
  <c r="CL11" i="52"/>
  <c r="CK11" i="52"/>
  <c r="CJ11" i="52"/>
  <c r="CI11" i="52"/>
  <c r="CH11" i="52"/>
  <c r="CF11" i="52"/>
  <c r="CE11" i="52"/>
  <c r="CS10" i="52"/>
  <c r="CR10" i="52"/>
  <c r="CQ10" i="52"/>
  <c r="CP10" i="52"/>
  <c r="CN10" i="52"/>
  <c r="CL10" i="52"/>
  <c r="CK10" i="52"/>
  <c r="CJ10" i="52"/>
  <c r="CI10" i="52"/>
  <c r="CH10" i="52"/>
  <c r="CF10" i="52"/>
  <c r="CE10" i="52"/>
  <c r="CS9" i="52"/>
  <c r="CR9" i="52"/>
  <c r="CQ9" i="52"/>
  <c r="CP9" i="52"/>
  <c r="CN9" i="52"/>
  <c r="CL9" i="52"/>
  <c r="CK9" i="52"/>
  <c r="CJ9" i="52"/>
  <c r="CI9" i="52"/>
  <c r="CH9" i="52"/>
  <c r="CF9" i="52"/>
  <c r="CE9" i="52"/>
  <c r="CS8" i="52"/>
  <c r="CR8" i="52"/>
  <c r="CQ8" i="52"/>
  <c r="CP8" i="52"/>
  <c r="CN8" i="52"/>
  <c r="CL8" i="52"/>
  <c r="CK8" i="52"/>
  <c r="CJ8" i="52"/>
  <c r="CI8" i="52"/>
  <c r="CH8" i="52"/>
  <c r="CF8" i="52"/>
  <c r="CE8" i="52"/>
  <c r="CS7" i="52"/>
  <c r="CR7" i="52"/>
  <c r="CQ7" i="52"/>
  <c r="CP7" i="52"/>
  <c r="CN7" i="52"/>
  <c r="CL7" i="52"/>
  <c r="CK7" i="52"/>
  <c r="CJ7" i="52"/>
  <c r="CI7" i="52"/>
  <c r="CH7" i="52"/>
  <c r="CF7" i="52"/>
  <c r="CE7" i="52"/>
  <c r="CS6" i="52"/>
  <c r="CR6" i="52"/>
  <c r="CQ6" i="52"/>
  <c r="CP6" i="52"/>
  <c r="CN6" i="52"/>
  <c r="CL6" i="52"/>
  <c r="CK6" i="52"/>
  <c r="CJ6" i="52"/>
  <c r="CI6" i="52"/>
  <c r="CH6" i="52"/>
  <c r="CF6" i="52"/>
  <c r="CE6" i="52"/>
  <c r="CS5" i="52"/>
  <c r="CR5" i="52"/>
  <c r="CQ5" i="52"/>
  <c r="CP5" i="52"/>
  <c r="CN5" i="52"/>
  <c r="CL5" i="52"/>
  <c r="CK5" i="52"/>
  <c r="CJ5" i="52"/>
  <c r="CI5" i="52"/>
  <c r="CH5" i="52"/>
  <c r="CF5" i="52"/>
  <c r="CE5" i="52"/>
  <c r="CS4" i="52"/>
  <c r="CR4" i="52"/>
  <c r="CQ4" i="52"/>
  <c r="CP4" i="52"/>
  <c r="CN4" i="52"/>
  <c r="CL4" i="52"/>
  <c r="CK4" i="52"/>
  <c r="CJ4" i="52"/>
  <c r="CI4" i="52"/>
  <c r="CH4" i="52"/>
  <c r="CF4" i="52"/>
  <c r="CE4" i="52"/>
  <c r="CS3" i="52"/>
  <c r="CR3" i="52"/>
  <c r="CQ3" i="52"/>
  <c r="CP3" i="52"/>
  <c r="CN3" i="52"/>
  <c r="CL3" i="52"/>
  <c r="CK3" i="52"/>
  <c r="CJ3" i="52"/>
  <c r="CI3" i="52"/>
  <c r="CH3" i="52"/>
  <c r="CF3" i="52"/>
  <c r="CE3" i="52"/>
  <c r="B6" i="47" l="1"/>
  <c r="H6" i="47"/>
  <c r="K6" i="47"/>
  <c r="M6" i="47"/>
  <c r="O6" i="47"/>
  <c r="R6" i="47"/>
  <c r="T6" i="47"/>
  <c r="V6" i="47"/>
  <c r="C6" i="47"/>
  <c r="E6" i="47"/>
  <c r="F6" i="47"/>
  <c r="I6" i="47"/>
  <c r="L6" i="47"/>
  <c r="N6" i="47"/>
  <c r="P6" i="47"/>
  <c r="Q6" i="47"/>
  <c r="S6" i="47"/>
  <c r="U6" i="47"/>
  <c r="CK61" i="52"/>
  <c r="CK63" i="52"/>
  <c r="CS63" i="52"/>
  <c r="CI63" i="52"/>
  <c r="CS61" i="52"/>
  <c r="CI61" i="52"/>
  <c r="CS62" i="52"/>
  <c r="CI62" i="52"/>
  <c r="CF61" i="52"/>
  <c r="CN61" i="52"/>
  <c r="CP61" i="52"/>
  <c r="CH61" i="52"/>
  <c r="CJ61" i="52"/>
  <c r="CL61" i="52"/>
  <c r="CF62" i="52"/>
  <c r="CN62" i="52"/>
  <c r="CP62" i="52"/>
  <c r="CH62" i="52"/>
  <c r="CJ62" i="52"/>
  <c r="CK62" i="52"/>
  <c r="CL62" i="52"/>
  <c r="CF63" i="52"/>
  <c r="CN63" i="52"/>
  <c r="CP63" i="52"/>
  <c r="CH63" i="52"/>
  <c r="CJ63" i="52"/>
  <c r="CL63" i="52"/>
  <c r="CP51" i="33" l="1"/>
  <c r="CO51" i="33"/>
  <c r="CP50" i="33"/>
  <c r="CO50" i="33"/>
  <c r="CP49" i="33"/>
  <c r="CO49" i="33"/>
  <c r="CP48" i="33"/>
  <c r="CO48" i="33"/>
  <c r="CP47" i="33"/>
  <c r="CO47" i="33"/>
  <c r="CP46" i="33"/>
  <c r="CO46" i="33"/>
  <c r="CP45" i="33"/>
  <c r="CO45" i="33"/>
  <c r="CP44" i="33"/>
  <c r="CO44" i="33"/>
  <c r="CP43" i="33"/>
  <c r="CO43" i="33"/>
  <c r="CP42" i="33"/>
  <c r="CO42" i="33"/>
  <c r="CP41" i="33"/>
  <c r="CO41" i="33"/>
  <c r="CP40" i="33"/>
  <c r="CO40" i="33"/>
  <c r="CP39" i="33"/>
  <c r="CO39" i="33"/>
  <c r="CP38" i="33"/>
  <c r="CO38" i="33"/>
  <c r="CP37" i="33"/>
  <c r="CO37" i="33"/>
  <c r="CP36" i="33"/>
  <c r="CO36" i="33"/>
  <c r="CP35" i="33"/>
  <c r="CO35" i="33"/>
  <c r="CP34" i="33"/>
  <c r="CO34" i="33"/>
  <c r="CP33" i="33"/>
  <c r="CO33" i="33"/>
  <c r="CP32" i="33"/>
  <c r="CO32" i="33"/>
  <c r="CP31" i="33"/>
  <c r="CO31" i="33"/>
  <c r="CP30" i="33"/>
  <c r="CO30" i="33"/>
  <c r="CP29" i="33"/>
  <c r="CO29" i="33"/>
  <c r="CP28" i="33"/>
  <c r="CO28" i="33"/>
  <c r="CP27" i="33"/>
  <c r="CO27" i="33"/>
  <c r="CP26" i="33"/>
  <c r="CO26" i="33"/>
  <c r="CP25" i="33"/>
  <c r="CO25" i="33"/>
  <c r="CP24" i="33"/>
  <c r="CO24" i="33"/>
  <c r="CP23" i="33"/>
  <c r="CO23" i="33"/>
  <c r="CP22" i="33"/>
  <c r="CO22" i="33"/>
  <c r="CP21" i="33"/>
  <c r="CO21" i="33"/>
  <c r="CP20" i="33"/>
  <c r="CO20" i="33"/>
  <c r="CP19" i="33"/>
  <c r="CO19" i="33"/>
  <c r="CP18" i="33"/>
  <c r="CO18" i="33"/>
  <c r="CP17" i="33"/>
  <c r="CO17" i="33"/>
  <c r="CP16" i="33"/>
  <c r="CO16" i="33"/>
  <c r="CP15" i="33"/>
  <c r="CO15" i="33"/>
  <c r="CP14" i="33"/>
  <c r="CO14" i="33"/>
  <c r="CP13" i="33"/>
  <c r="CO13" i="33"/>
  <c r="CP12" i="33"/>
  <c r="CO12" i="33"/>
  <c r="CP11" i="33"/>
  <c r="CO11" i="33"/>
  <c r="CP10" i="33"/>
  <c r="CO10" i="33"/>
  <c r="CP9" i="33"/>
  <c r="CO9" i="33"/>
  <c r="CP8" i="33"/>
  <c r="CO8" i="33"/>
  <c r="CP7" i="33"/>
  <c r="CO7" i="33"/>
  <c r="CP6" i="33"/>
  <c r="CO6" i="33"/>
  <c r="CP5" i="33"/>
  <c r="CO5" i="33"/>
  <c r="CP4" i="33"/>
  <c r="CO4" i="33"/>
  <c r="CP3" i="33"/>
  <c r="CO3" i="33"/>
  <c r="CE3" i="33"/>
  <c r="CE4" i="33"/>
  <c r="CE5" i="33"/>
  <c r="CE6" i="33"/>
  <c r="CE7" i="33"/>
  <c r="CE8" i="33"/>
  <c r="CE9" i="33"/>
  <c r="CE10" i="33"/>
  <c r="CE11" i="33"/>
  <c r="CE12" i="33"/>
  <c r="CE13" i="33"/>
  <c r="CE14" i="33"/>
  <c r="CE15" i="33"/>
  <c r="CE16" i="33"/>
  <c r="CE17" i="33"/>
  <c r="CE18" i="33"/>
  <c r="CE19" i="33"/>
  <c r="CE20" i="33"/>
  <c r="CE21" i="33"/>
  <c r="CE22" i="33"/>
  <c r="CE23" i="33"/>
  <c r="CE24" i="33"/>
  <c r="CE25" i="33"/>
  <c r="CE26" i="33"/>
  <c r="CE27" i="33"/>
  <c r="CE28" i="33"/>
  <c r="CE29" i="33"/>
  <c r="CE30" i="33"/>
  <c r="CE31" i="33"/>
  <c r="CE32" i="33"/>
  <c r="CE33" i="33"/>
  <c r="CE34" i="33"/>
  <c r="CE35" i="33"/>
  <c r="CE36" i="33"/>
  <c r="CE37" i="33"/>
  <c r="CE38" i="33"/>
  <c r="CE39" i="33"/>
  <c r="CE40" i="33"/>
  <c r="CE41" i="33"/>
  <c r="CE42" i="33"/>
  <c r="CE43" i="33"/>
  <c r="CE44" i="33"/>
  <c r="CE45" i="33"/>
  <c r="CE46" i="33"/>
  <c r="CE47" i="33"/>
  <c r="CE48" i="33"/>
  <c r="CE49" i="33"/>
  <c r="CE50" i="33"/>
  <c r="CE51" i="33"/>
  <c r="R60" i="3"/>
  <c r="S60" i="3"/>
  <c r="T60" i="3"/>
  <c r="U60" i="3"/>
  <c r="V60" i="3"/>
  <c r="X60" i="3"/>
  <c r="Y60" i="3"/>
  <c r="Z60" i="3"/>
  <c r="AA60" i="3"/>
  <c r="AB60" i="3"/>
  <c r="AC60" i="3"/>
  <c r="AD60" i="3"/>
  <c r="AE60" i="3"/>
  <c r="AG60" i="3"/>
  <c r="AH60" i="3"/>
  <c r="AI60" i="3"/>
  <c r="AJ60" i="3"/>
  <c r="AK60" i="3"/>
  <c r="AM60" i="3"/>
  <c r="AN60" i="3"/>
  <c r="AO60" i="3"/>
  <c r="AP60" i="3"/>
  <c r="AQ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CA60" i="3"/>
  <c r="CB60" i="3"/>
  <c r="CC60" i="3"/>
  <c r="BV58" i="5" l="1"/>
  <c r="BV57" i="5"/>
  <c r="BV56" i="5"/>
  <c r="BV55" i="5"/>
  <c r="BV4" i="5"/>
  <c r="BV5" i="5"/>
  <c r="BV6" i="5"/>
  <c r="BV7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V49" i="5"/>
  <c r="BV50" i="5"/>
  <c r="BV51" i="5"/>
  <c r="BV3" i="5"/>
  <c r="AZ63" i="1" l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C63" i="1"/>
  <c r="B63" i="1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F10" i="20"/>
  <c r="E10" i="20"/>
  <c r="C10" i="20"/>
  <c r="B10" i="20"/>
  <c r="CR60" i="51"/>
  <c r="CQ60" i="51"/>
  <c r="CL60" i="51"/>
  <c r="CK60" i="51"/>
  <c r="CJ60" i="51"/>
  <c r="CI60" i="51"/>
  <c r="CH60" i="51"/>
  <c r="CG60" i="51"/>
  <c r="CF60" i="51"/>
  <c r="CD60" i="51"/>
  <c r="CR59" i="51"/>
  <c r="CQ59" i="51"/>
  <c r="CL59" i="51"/>
  <c r="CK59" i="51"/>
  <c r="CJ59" i="51"/>
  <c r="CI59" i="51"/>
  <c r="CH59" i="51"/>
  <c r="CG59" i="51"/>
  <c r="CF59" i="51"/>
  <c r="CD59" i="51"/>
  <c r="CL58" i="51"/>
  <c r="CK58" i="51"/>
  <c r="CJ58" i="51"/>
  <c r="CI58" i="51"/>
  <c r="CH58" i="51"/>
  <c r="CG58" i="51"/>
  <c r="CF58" i="51"/>
  <c r="CD58" i="51"/>
  <c r="CL57" i="51"/>
  <c r="CK57" i="51"/>
  <c r="CJ57" i="51"/>
  <c r="CI57" i="51"/>
  <c r="CH57" i="51"/>
  <c r="CG57" i="51"/>
  <c r="CF57" i="51"/>
  <c r="CD57" i="51"/>
  <c r="CL56" i="51"/>
  <c r="CK56" i="51"/>
  <c r="CJ56" i="51"/>
  <c r="CI56" i="51"/>
  <c r="CH56" i="51"/>
  <c r="CG56" i="51"/>
  <c r="CF56" i="51"/>
  <c r="CD56" i="51"/>
  <c r="CL55" i="51"/>
  <c r="CK55" i="51"/>
  <c r="CJ55" i="51"/>
  <c r="CI55" i="51"/>
  <c r="CH55" i="51"/>
  <c r="CG55" i="51"/>
  <c r="CF55" i="51"/>
  <c r="CD55" i="51"/>
  <c r="CL54" i="51"/>
  <c r="CK54" i="51"/>
  <c r="CJ54" i="51"/>
  <c r="CI54" i="51"/>
  <c r="CH54" i="51"/>
  <c r="CG54" i="51"/>
  <c r="CF54" i="51"/>
  <c r="CD54" i="51"/>
  <c r="CL53" i="51"/>
  <c r="CK53" i="51"/>
  <c r="CJ53" i="51"/>
  <c r="CI53" i="51"/>
  <c r="CH53" i="51"/>
  <c r="CG53" i="51"/>
  <c r="CF53" i="51"/>
  <c r="CD53" i="51"/>
  <c r="CL52" i="51"/>
  <c r="CK52" i="51"/>
  <c r="CJ52" i="51"/>
  <c r="CI52" i="51"/>
  <c r="CH52" i="51"/>
  <c r="CG52" i="51"/>
  <c r="CF52" i="51"/>
  <c r="CD52" i="51"/>
  <c r="CL51" i="51"/>
  <c r="CK51" i="51"/>
  <c r="CJ51" i="51"/>
  <c r="CI51" i="51"/>
  <c r="CH51" i="51"/>
  <c r="CG51" i="51"/>
  <c r="CF51" i="51"/>
  <c r="CD51" i="51"/>
  <c r="CR50" i="51"/>
  <c r="CQ50" i="51"/>
  <c r="CL50" i="51"/>
  <c r="CK50" i="51"/>
  <c r="CJ50" i="51"/>
  <c r="CI50" i="51"/>
  <c r="CH50" i="51"/>
  <c r="CG50" i="51"/>
  <c r="CF50" i="51"/>
  <c r="CD50" i="51"/>
  <c r="CR49" i="51"/>
  <c r="CQ49" i="51"/>
  <c r="CL49" i="51"/>
  <c r="CK49" i="51"/>
  <c r="CJ49" i="51"/>
  <c r="CI49" i="51"/>
  <c r="CH49" i="51"/>
  <c r="CG49" i="51"/>
  <c r="CF49" i="51"/>
  <c r="CD49" i="51"/>
  <c r="CR48" i="51"/>
  <c r="CQ48" i="51"/>
  <c r="CL48" i="51"/>
  <c r="CK48" i="51"/>
  <c r="CJ48" i="51"/>
  <c r="CI48" i="51"/>
  <c r="CH48" i="51"/>
  <c r="CG48" i="51"/>
  <c r="CF48" i="51"/>
  <c r="CD48" i="51"/>
  <c r="CR47" i="51"/>
  <c r="CQ47" i="51"/>
  <c r="CL47" i="51"/>
  <c r="CK47" i="51"/>
  <c r="CJ47" i="51"/>
  <c r="CI47" i="51"/>
  <c r="CH47" i="51"/>
  <c r="CG47" i="51"/>
  <c r="CF47" i="51"/>
  <c r="CD47" i="51"/>
  <c r="CR46" i="51"/>
  <c r="CQ46" i="51"/>
  <c r="CL46" i="51"/>
  <c r="CK46" i="51"/>
  <c r="CJ46" i="51"/>
  <c r="CI46" i="51"/>
  <c r="CH46" i="51"/>
  <c r="CG46" i="51"/>
  <c r="CF46" i="51"/>
  <c r="CD46" i="51"/>
  <c r="CR45" i="51"/>
  <c r="CQ45" i="51"/>
  <c r="CL45" i="51"/>
  <c r="CK45" i="51"/>
  <c r="CJ45" i="51"/>
  <c r="CI45" i="51"/>
  <c r="CH45" i="51"/>
  <c r="CG45" i="51"/>
  <c r="CF45" i="51"/>
  <c r="CD45" i="51"/>
  <c r="CR44" i="51"/>
  <c r="CQ44" i="51"/>
  <c r="CL44" i="51"/>
  <c r="CK44" i="51"/>
  <c r="CJ44" i="51"/>
  <c r="CI44" i="51"/>
  <c r="CH44" i="51"/>
  <c r="CG44" i="51"/>
  <c r="CF44" i="51"/>
  <c r="CD44" i="51"/>
  <c r="CR43" i="51"/>
  <c r="CQ43" i="51"/>
  <c r="CL43" i="51"/>
  <c r="CK43" i="51"/>
  <c r="CJ43" i="51"/>
  <c r="CI43" i="51"/>
  <c r="CH43" i="51"/>
  <c r="CG43" i="51"/>
  <c r="CF43" i="51"/>
  <c r="CD43" i="51"/>
  <c r="CR42" i="51"/>
  <c r="CQ42" i="51"/>
  <c r="CL42" i="51"/>
  <c r="CK42" i="51"/>
  <c r="CJ42" i="51"/>
  <c r="CI42" i="51"/>
  <c r="CH42" i="51"/>
  <c r="CG42" i="51"/>
  <c r="CF42" i="51"/>
  <c r="CD42" i="51"/>
  <c r="CR41" i="51"/>
  <c r="CQ41" i="51"/>
  <c r="CL41" i="51"/>
  <c r="CK41" i="51"/>
  <c r="CJ41" i="51"/>
  <c r="CI41" i="51"/>
  <c r="CH41" i="51"/>
  <c r="CG41" i="51"/>
  <c r="CF41" i="51"/>
  <c r="CD41" i="51"/>
  <c r="CR40" i="51"/>
  <c r="CQ40" i="51"/>
  <c r="CL40" i="51"/>
  <c r="CK40" i="51"/>
  <c r="CJ40" i="51"/>
  <c r="CI40" i="51"/>
  <c r="CH40" i="51"/>
  <c r="CG40" i="51"/>
  <c r="CF40" i="51"/>
  <c r="CD40" i="51"/>
  <c r="CQ39" i="51"/>
  <c r="CL39" i="51"/>
  <c r="CK39" i="51"/>
  <c r="CJ39" i="51"/>
  <c r="CI39" i="51"/>
  <c r="CH39" i="51"/>
  <c r="CG39" i="51"/>
  <c r="CF39" i="51"/>
  <c r="CD39" i="51"/>
  <c r="CR38" i="51"/>
  <c r="CQ38" i="51"/>
  <c r="CL38" i="51"/>
  <c r="CK38" i="51"/>
  <c r="CJ38" i="51"/>
  <c r="CI38" i="51"/>
  <c r="CH38" i="51"/>
  <c r="CG38" i="51"/>
  <c r="CF38" i="51"/>
  <c r="CD38" i="51"/>
  <c r="CR37" i="51"/>
  <c r="CQ37" i="51"/>
  <c r="CL37" i="51"/>
  <c r="CK37" i="51"/>
  <c r="CJ37" i="51"/>
  <c r="CI37" i="51"/>
  <c r="CH37" i="51"/>
  <c r="CG37" i="51"/>
  <c r="CF37" i="51"/>
  <c r="CD37" i="51"/>
  <c r="CR36" i="51"/>
  <c r="CQ36" i="51"/>
  <c r="CL36" i="51"/>
  <c r="CK36" i="51"/>
  <c r="CJ36" i="51"/>
  <c r="CI36" i="51"/>
  <c r="CH36" i="51"/>
  <c r="CG36" i="51"/>
  <c r="CF36" i="51"/>
  <c r="CD36" i="51"/>
  <c r="CR35" i="51"/>
  <c r="CQ35" i="51"/>
  <c r="CL35" i="51"/>
  <c r="CK35" i="51"/>
  <c r="CJ35" i="51"/>
  <c r="CI35" i="51"/>
  <c r="CH35" i="51"/>
  <c r="CG35" i="51"/>
  <c r="CF35" i="51"/>
  <c r="CD35" i="51"/>
  <c r="CR34" i="51"/>
  <c r="CQ34" i="51"/>
  <c r="CL34" i="51"/>
  <c r="CK34" i="51"/>
  <c r="CJ34" i="51"/>
  <c r="CI34" i="51"/>
  <c r="CH34" i="51"/>
  <c r="CG34" i="51"/>
  <c r="CF34" i="51"/>
  <c r="CD34" i="51"/>
  <c r="CR33" i="51"/>
  <c r="CQ33" i="51"/>
  <c r="CL33" i="51"/>
  <c r="CK33" i="51"/>
  <c r="CJ33" i="51"/>
  <c r="CI33" i="51"/>
  <c r="CH33" i="51"/>
  <c r="CG33" i="51"/>
  <c r="CF33" i="51"/>
  <c r="CD33" i="51"/>
  <c r="CR32" i="51"/>
  <c r="CQ32" i="51"/>
  <c r="CL32" i="51"/>
  <c r="CK32" i="51"/>
  <c r="CJ32" i="51"/>
  <c r="CI32" i="51"/>
  <c r="CH32" i="51"/>
  <c r="CG32" i="51"/>
  <c r="CF32" i="51"/>
  <c r="CD32" i="51"/>
  <c r="CR31" i="51"/>
  <c r="CQ31" i="51"/>
  <c r="CL31" i="51"/>
  <c r="CK31" i="51"/>
  <c r="CJ31" i="51"/>
  <c r="CI31" i="51"/>
  <c r="CH31" i="51"/>
  <c r="CG31" i="51"/>
  <c r="CF31" i="51"/>
  <c r="CD31" i="51"/>
  <c r="CR30" i="51"/>
  <c r="CQ30" i="51"/>
  <c r="CL30" i="51"/>
  <c r="CK30" i="51"/>
  <c r="CJ30" i="51"/>
  <c r="CI30" i="51"/>
  <c r="CH30" i="51"/>
  <c r="CG30" i="51"/>
  <c r="CF30" i="51"/>
  <c r="CD30" i="51"/>
  <c r="CR29" i="51"/>
  <c r="CQ29" i="51"/>
  <c r="CL29" i="51"/>
  <c r="CK29" i="51"/>
  <c r="CJ29" i="51"/>
  <c r="CI29" i="51"/>
  <c r="CH29" i="51"/>
  <c r="CG29" i="51"/>
  <c r="CF29" i="51"/>
  <c r="CD29" i="51"/>
  <c r="CR28" i="51"/>
  <c r="CQ28" i="51"/>
  <c r="CL28" i="51"/>
  <c r="CK28" i="51"/>
  <c r="CJ28" i="51"/>
  <c r="CI28" i="51"/>
  <c r="CH28" i="51"/>
  <c r="CG28" i="51"/>
  <c r="CF28" i="51"/>
  <c r="CD28" i="51"/>
  <c r="CR27" i="51"/>
  <c r="CQ27" i="51"/>
  <c r="CL27" i="51"/>
  <c r="CK27" i="51"/>
  <c r="CJ27" i="51"/>
  <c r="CI27" i="51"/>
  <c r="CH27" i="51"/>
  <c r="CG27" i="51"/>
  <c r="CF27" i="51"/>
  <c r="CD27" i="51"/>
  <c r="CR26" i="51"/>
  <c r="CQ26" i="51"/>
  <c r="CL26" i="51"/>
  <c r="CK26" i="51"/>
  <c r="CJ26" i="51"/>
  <c r="CI26" i="51"/>
  <c r="CH26" i="51"/>
  <c r="CG26" i="51"/>
  <c r="CF26" i="51"/>
  <c r="CD26" i="51"/>
  <c r="CR25" i="51"/>
  <c r="CQ25" i="51"/>
  <c r="CL25" i="51"/>
  <c r="CK25" i="51"/>
  <c r="CJ25" i="51"/>
  <c r="CI25" i="51"/>
  <c r="CH25" i="51"/>
  <c r="CG25" i="51"/>
  <c r="CF25" i="51"/>
  <c r="CD25" i="51"/>
  <c r="CR24" i="51"/>
  <c r="CQ24" i="51"/>
  <c r="CL24" i="51"/>
  <c r="CK24" i="51"/>
  <c r="CJ24" i="51"/>
  <c r="CI24" i="51"/>
  <c r="CH24" i="51"/>
  <c r="CG24" i="51"/>
  <c r="CF24" i="51"/>
  <c r="CD24" i="51"/>
  <c r="CR23" i="51"/>
  <c r="CQ23" i="51"/>
  <c r="CL23" i="51"/>
  <c r="CK23" i="51"/>
  <c r="CJ23" i="51"/>
  <c r="CI23" i="51"/>
  <c r="CH23" i="51"/>
  <c r="CG23" i="51"/>
  <c r="CF23" i="51"/>
  <c r="CD23" i="51"/>
  <c r="CR22" i="51"/>
  <c r="CQ22" i="51"/>
  <c r="CL22" i="51"/>
  <c r="CK22" i="51"/>
  <c r="CJ22" i="51"/>
  <c r="CI22" i="51"/>
  <c r="CH22" i="51"/>
  <c r="CG22" i="51"/>
  <c r="CF22" i="51"/>
  <c r="CD22" i="51"/>
  <c r="CR21" i="51"/>
  <c r="CQ21" i="51"/>
  <c r="CL21" i="51"/>
  <c r="CK21" i="51"/>
  <c r="CJ21" i="51"/>
  <c r="CI21" i="51"/>
  <c r="CH21" i="51"/>
  <c r="CG21" i="51"/>
  <c r="CF21" i="51"/>
  <c r="CD21" i="51"/>
  <c r="CR20" i="51"/>
  <c r="CQ20" i="51"/>
  <c r="CL20" i="51"/>
  <c r="CK20" i="51"/>
  <c r="CJ20" i="51"/>
  <c r="CI20" i="51"/>
  <c r="CH20" i="51"/>
  <c r="CG20" i="51"/>
  <c r="CF20" i="51"/>
  <c r="CD20" i="51"/>
  <c r="CR19" i="51"/>
  <c r="CQ19" i="51"/>
  <c r="CL19" i="51"/>
  <c r="CK19" i="51"/>
  <c r="CJ19" i="51"/>
  <c r="CI19" i="51"/>
  <c r="CH19" i="51"/>
  <c r="CG19" i="51"/>
  <c r="CF19" i="51"/>
  <c r="CD19" i="51"/>
  <c r="CR18" i="51"/>
  <c r="CQ18" i="51"/>
  <c r="CL18" i="51"/>
  <c r="CK18" i="51"/>
  <c r="CJ18" i="51"/>
  <c r="CI18" i="51"/>
  <c r="CH18" i="51"/>
  <c r="CG18" i="51"/>
  <c r="CF18" i="51"/>
  <c r="CD18" i="51"/>
  <c r="CR17" i="51"/>
  <c r="CQ17" i="51"/>
  <c r="CL17" i="51"/>
  <c r="CK17" i="51"/>
  <c r="CJ17" i="51"/>
  <c r="CI17" i="51"/>
  <c r="CH17" i="51"/>
  <c r="CG17" i="51"/>
  <c r="CF17" i="51"/>
  <c r="CD17" i="51"/>
  <c r="CR16" i="51"/>
  <c r="CQ16" i="51"/>
  <c r="CL16" i="51"/>
  <c r="CK16" i="51"/>
  <c r="CJ16" i="51"/>
  <c r="CI16" i="51"/>
  <c r="CH16" i="51"/>
  <c r="CG16" i="51"/>
  <c r="CF16" i="51"/>
  <c r="CD16" i="51"/>
  <c r="CR15" i="51"/>
  <c r="CQ15" i="51"/>
  <c r="CL15" i="51"/>
  <c r="CK15" i="51"/>
  <c r="CJ15" i="51"/>
  <c r="CI15" i="51"/>
  <c r="CH15" i="51"/>
  <c r="CG15" i="51"/>
  <c r="CF15" i="51"/>
  <c r="CD15" i="51"/>
  <c r="CR14" i="51"/>
  <c r="CQ14" i="51"/>
  <c r="CL14" i="51"/>
  <c r="CK14" i="51"/>
  <c r="CJ14" i="51"/>
  <c r="CI14" i="51"/>
  <c r="CH14" i="51"/>
  <c r="CG14" i="51"/>
  <c r="CF14" i="51"/>
  <c r="CD14" i="51"/>
  <c r="CR13" i="51"/>
  <c r="CQ13" i="51"/>
  <c r="CL13" i="51"/>
  <c r="CK13" i="51"/>
  <c r="CJ13" i="51"/>
  <c r="CI13" i="51"/>
  <c r="CH13" i="51"/>
  <c r="CG13" i="51"/>
  <c r="CF13" i="51"/>
  <c r="CD13" i="51"/>
  <c r="CR12" i="51"/>
  <c r="CQ12" i="51"/>
  <c r="CL12" i="51"/>
  <c r="CK12" i="51"/>
  <c r="CJ12" i="51"/>
  <c r="CI12" i="51"/>
  <c r="CH12" i="51"/>
  <c r="CG12" i="51"/>
  <c r="CF12" i="51"/>
  <c r="CD12" i="51"/>
  <c r="CR11" i="51"/>
  <c r="CQ11" i="51"/>
  <c r="CL11" i="51"/>
  <c r="CK11" i="51"/>
  <c r="CJ11" i="51"/>
  <c r="CI11" i="51"/>
  <c r="CH11" i="51"/>
  <c r="CG11" i="51"/>
  <c r="CF11" i="51"/>
  <c r="CD11" i="51"/>
  <c r="CR10" i="51"/>
  <c r="CQ10" i="51"/>
  <c r="CL10" i="51"/>
  <c r="CK10" i="51"/>
  <c r="CJ10" i="51"/>
  <c r="CI10" i="51"/>
  <c r="CH10" i="51"/>
  <c r="CG10" i="51"/>
  <c r="CF10" i="51"/>
  <c r="CD10" i="51"/>
  <c r="CR9" i="51"/>
  <c r="CQ9" i="51"/>
  <c r="CL9" i="51"/>
  <c r="CK9" i="51"/>
  <c r="CJ9" i="51"/>
  <c r="CI9" i="51"/>
  <c r="CH9" i="51"/>
  <c r="CG9" i="51"/>
  <c r="CF9" i="51"/>
  <c r="CD9" i="51"/>
  <c r="CR8" i="51"/>
  <c r="CQ8" i="51"/>
  <c r="CL8" i="51"/>
  <c r="CK8" i="51"/>
  <c r="CJ8" i="51"/>
  <c r="CI8" i="51"/>
  <c r="CH8" i="51"/>
  <c r="CG8" i="51"/>
  <c r="CF8" i="51"/>
  <c r="CD8" i="51"/>
  <c r="CR7" i="51"/>
  <c r="CQ7" i="51"/>
  <c r="CL7" i="51"/>
  <c r="CK7" i="51"/>
  <c r="CJ7" i="51"/>
  <c r="CI7" i="51"/>
  <c r="CH7" i="51"/>
  <c r="CG7" i="51"/>
  <c r="CF7" i="51"/>
  <c r="CD7" i="51"/>
  <c r="CR6" i="51"/>
  <c r="CQ6" i="51"/>
  <c r="CL6" i="51"/>
  <c r="CK6" i="51"/>
  <c r="CJ6" i="51"/>
  <c r="CI6" i="51"/>
  <c r="CH6" i="51"/>
  <c r="CG6" i="51"/>
  <c r="CF6" i="51"/>
  <c r="CD6" i="51"/>
  <c r="CR5" i="51"/>
  <c r="CQ5" i="51"/>
  <c r="CL5" i="51"/>
  <c r="CK5" i="51"/>
  <c r="CJ5" i="51"/>
  <c r="CI5" i="51"/>
  <c r="CH5" i="51"/>
  <c r="CG5" i="51"/>
  <c r="CF5" i="51"/>
  <c r="CD5" i="51"/>
  <c r="CR4" i="51"/>
  <c r="CQ4" i="51"/>
  <c r="CL4" i="51"/>
  <c r="CK4" i="51"/>
  <c r="CJ4" i="51"/>
  <c r="CI4" i="51"/>
  <c r="CH4" i="51"/>
  <c r="CG4" i="51"/>
  <c r="CF4" i="51"/>
  <c r="CD4" i="51"/>
  <c r="CL3" i="51"/>
  <c r="CK3" i="51"/>
  <c r="CJ3" i="51"/>
  <c r="CI3" i="51"/>
  <c r="CH3" i="51"/>
  <c r="CG3" i="51"/>
  <c r="CF3" i="51"/>
  <c r="CD3" i="51"/>
  <c r="D40" i="20" l="1"/>
  <c r="G40" i="20"/>
  <c r="D39" i="47" l="1"/>
  <c r="G39" i="47"/>
  <c r="CX58" i="12" l="1"/>
  <c r="CW58" i="12"/>
  <c r="CX57" i="12"/>
  <c r="CW57" i="12"/>
  <c r="CX56" i="12"/>
  <c r="CW56" i="12"/>
  <c r="CX55" i="12"/>
  <c r="CW55" i="12"/>
  <c r="CX54" i="12"/>
  <c r="CW54" i="12"/>
  <c r="CW4" i="12"/>
  <c r="CX4" i="12"/>
  <c r="CW5" i="12"/>
  <c r="CX5" i="12"/>
  <c r="CW6" i="12"/>
  <c r="CX6" i="12"/>
  <c r="CW7" i="12"/>
  <c r="CX7" i="12"/>
  <c r="CW8" i="12"/>
  <c r="CX8" i="12"/>
  <c r="CW9" i="12"/>
  <c r="CX9" i="12"/>
  <c r="CW10" i="12"/>
  <c r="CX10" i="12"/>
  <c r="CW11" i="12"/>
  <c r="CX11" i="12"/>
  <c r="CW12" i="12"/>
  <c r="CX12" i="12"/>
  <c r="CW13" i="12"/>
  <c r="CX13" i="12"/>
  <c r="CW14" i="12"/>
  <c r="CX14" i="12"/>
  <c r="CW15" i="12"/>
  <c r="CX15" i="12"/>
  <c r="CW16" i="12"/>
  <c r="CX16" i="12"/>
  <c r="CW17" i="12"/>
  <c r="CX17" i="12"/>
  <c r="CW18" i="12"/>
  <c r="CX18" i="12"/>
  <c r="CW19" i="12"/>
  <c r="CX19" i="12"/>
  <c r="CW20" i="12"/>
  <c r="CX20" i="12"/>
  <c r="CW21" i="12"/>
  <c r="CX21" i="12"/>
  <c r="CW22" i="12"/>
  <c r="CX22" i="12"/>
  <c r="CW23" i="12"/>
  <c r="CX23" i="12"/>
  <c r="CW24" i="12"/>
  <c r="CX24" i="12"/>
  <c r="CW25" i="12"/>
  <c r="CX25" i="12"/>
  <c r="CW26" i="12"/>
  <c r="CX26" i="12"/>
  <c r="CW27" i="12"/>
  <c r="CX27" i="12"/>
  <c r="CW28" i="12"/>
  <c r="CX28" i="12"/>
  <c r="CW29" i="12"/>
  <c r="CX29" i="12"/>
  <c r="CW30" i="12"/>
  <c r="CX30" i="12"/>
  <c r="CW31" i="12"/>
  <c r="CX31" i="12"/>
  <c r="CW32" i="12"/>
  <c r="CX32" i="12"/>
  <c r="CW33" i="12"/>
  <c r="CX33" i="12"/>
  <c r="CW34" i="12"/>
  <c r="CX34" i="12"/>
  <c r="CW35" i="12"/>
  <c r="CX35" i="12"/>
  <c r="CW36" i="12"/>
  <c r="CX36" i="12"/>
  <c r="CW37" i="12"/>
  <c r="CX37" i="12"/>
  <c r="CW38" i="12"/>
  <c r="CX38" i="12"/>
  <c r="CW39" i="12"/>
  <c r="CX39" i="12"/>
  <c r="CW40" i="12"/>
  <c r="CX40" i="12"/>
  <c r="CW41" i="12"/>
  <c r="CX41" i="12"/>
  <c r="CW42" i="12"/>
  <c r="CX42" i="12"/>
  <c r="CW43" i="12"/>
  <c r="CX43" i="12"/>
  <c r="CW44" i="12"/>
  <c r="CX44" i="12"/>
  <c r="CW45" i="12"/>
  <c r="CX45" i="12"/>
  <c r="CW46" i="12"/>
  <c r="CX46" i="12"/>
  <c r="CW47" i="12"/>
  <c r="CX47" i="12"/>
  <c r="CW48" i="12"/>
  <c r="CX48" i="12"/>
  <c r="CW49" i="12"/>
  <c r="CX49" i="12"/>
  <c r="CW50" i="12"/>
  <c r="CX50" i="12"/>
  <c r="CW51" i="12"/>
  <c r="CX51" i="12"/>
  <c r="CX3" i="12"/>
  <c r="CW3" i="12"/>
  <c r="BY13" i="7" l="1"/>
  <c r="BY14" i="7"/>
  <c r="BA13" i="50" l="1"/>
  <c r="AZ13" i="50" s="1"/>
  <c r="BA14" i="50"/>
  <c r="AZ14" i="50" s="1"/>
  <c r="BA15" i="50"/>
  <c r="AZ15" i="50" s="1"/>
  <c r="AY18" i="50" l="1"/>
  <c r="S16" i="47" s="1"/>
  <c r="AX18" i="50"/>
  <c r="R16" i="47" s="1"/>
  <c r="AW18" i="50"/>
  <c r="Q16" i="47" s="1"/>
  <c r="AV18" i="50"/>
  <c r="AU18" i="50"/>
  <c r="AT18" i="50"/>
  <c r="AS18" i="50"/>
  <c r="AR18" i="50"/>
  <c r="AQ18" i="50"/>
  <c r="AP18" i="50"/>
  <c r="AO18" i="50"/>
  <c r="AN18" i="50"/>
  <c r="P16" i="47" s="1"/>
  <c r="AM18" i="50"/>
  <c r="AL18" i="50"/>
  <c r="AK18" i="50"/>
  <c r="O16" i="47" s="1"/>
  <c r="AJ18" i="50"/>
  <c r="N16" i="47" s="1"/>
  <c r="AI18" i="50"/>
  <c r="M16" i="47" s="1"/>
  <c r="AH18" i="50"/>
  <c r="AG18" i="50"/>
  <c r="Z18" i="50"/>
  <c r="Y18" i="50"/>
  <c r="X18" i="50"/>
  <c r="W18" i="50"/>
  <c r="V18" i="50"/>
  <c r="U18" i="50"/>
  <c r="T18" i="50"/>
  <c r="S18" i="50"/>
  <c r="R18" i="50"/>
  <c r="Q18" i="50"/>
  <c r="P18" i="50"/>
  <c r="O18" i="50"/>
  <c r="N18" i="50"/>
  <c r="M18" i="50"/>
  <c r="L18" i="50"/>
  <c r="K18" i="50"/>
  <c r="J18" i="50"/>
  <c r="I18" i="50"/>
  <c r="H18" i="50"/>
  <c r="G18" i="50"/>
  <c r="F18" i="50"/>
  <c r="BD15" i="50"/>
  <c r="BC15" i="50"/>
  <c r="AC15" i="50"/>
  <c r="AB15" i="50"/>
  <c r="BD14" i="50"/>
  <c r="BC14" i="50"/>
  <c r="AC14" i="50"/>
  <c r="AB14" i="50"/>
  <c r="BD13" i="50"/>
  <c r="BC13" i="50"/>
  <c r="AC13" i="50"/>
  <c r="AB13" i="50"/>
  <c r="BA12" i="50"/>
  <c r="BD12" i="50" s="1"/>
  <c r="AC12" i="50"/>
  <c r="AB12" i="50"/>
  <c r="BA11" i="50"/>
  <c r="BD11" i="50" s="1"/>
  <c r="AC11" i="50"/>
  <c r="AB11" i="50"/>
  <c r="BA10" i="50"/>
  <c r="BD10" i="50" s="1"/>
  <c r="AC10" i="50"/>
  <c r="AB10" i="50"/>
  <c r="BA9" i="50"/>
  <c r="BD9" i="50" s="1"/>
  <c r="AC9" i="50"/>
  <c r="AB9" i="50"/>
  <c r="BA8" i="50"/>
  <c r="BD8" i="50" s="1"/>
  <c r="AC8" i="50"/>
  <c r="AB8" i="50"/>
  <c r="BA7" i="50"/>
  <c r="BD7" i="50" s="1"/>
  <c r="AC7" i="50"/>
  <c r="AB7" i="50"/>
  <c r="BA6" i="50"/>
  <c r="BD6" i="50" s="1"/>
  <c r="AC6" i="50"/>
  <c r="AB6" i="50"/>
  <c r="BA5" i="50"/>
  <c r="BD5" i="50" s="1"/>
  <c r="AC5" i="50"/>
  <c r="AB5" i="50"/>
  <c r="BA4" i="50"/>
  <c r="BD4" i="50" s="1"/>
  <c r="AC4" i="50"/>
  <c r="AB4" i="50"/>
  <c r="BA3" i="50"/>
  <c r="AC3" i="50"/>
  <c r="AB3" i="50"/>
  <c r="AY18" i="49"/>
  <c r="S16" i="20" s="1"/>
  <c r="AX18" i="49"/>
  <c r="R16" i="20" s="1"/>
  <c r="AW18" i="49"/>
  <c r="Q16" i="20" s="1"/>
  <c r="AV18" i="49"/>
  <c r="AU18" i="49"/>
  <c r="AT18" i="49"/>
  <c r="AS18" i="49"/>
  <c r="AR18" i="49"/>
  <c r="AQ18" i="49"/>
  <c r="AP18" i="49"/>
  <c r="AO18" i="49"/>
  <c r="AN18" i="49"/>
  <c r="P16" i="20" s="1"/>
  <c r="AM18" i="49"/>
  <c r="AL18" i="49"/>
  <c r="AK18" i="49"/>
  <c r="O16" i="20" s="1"/>
  <c r="AJ18" i="49"/>
  <c r="N16" i="20" s="1"/>
  <c r="AI18" i="49"/>
  <c r="M16" i="20" s="1"/>
  <c r="AH18" i="49"/>
  <c r="AG18" i="49"/>
  <c r="Z18" i="49"/>
  <c r="Y18" i="49"/>
  <c r="X18" i="49"/>
  <c r="W18" i="49"/>
  <c r="V18" i="49"/>
  <c r="U18" i="49"/>
  <c r="T18" i="49"/>
  <c r="S18" i="49"/>
  <c r="R18" i="49"/>
  <c r="Q18" i="49"/>
  <c r="P18" i="49"/>
  <c r="O18" i="49"/>
  <c r="N18" i="49"/>
  <c r="M18" i="49"/>
  <c r="L18" i="49"/>
  <c r="K18" i="49"/>
  <c r="J18" i="49"/>
  <c r="I18" i="49"/>
  <c r="H18" i="49"/>
  <c r="G18" i="49"/>
  <c r="F18" i="49"/>
  <c r="C18" i="49"/>
  <c r="B18" i="49"/>
  <c r="BD15" i="49"/>
  <c r="BC15" i="49"/>
  <c r="AC15" i="49"/>
  <c r="AB15" i="49"/>
  <c r="BA14" i="49"/>
  <c r="BD14" i="49" s="1"/>
  <c r="AC14" i="49"/>
  <c r="AB14" i="49"/>
  <c r="BA13" i="49"/>
  <c r="BD13" i="49" s="1"/>
  <c r="AC13" i="49"/>
  <c r="AB13" i="49"/>
  <c r="BA12" i="49"/>
  <c r="AC12" i="49"/>
  <c r="AB12" i="49"/>
  <c r="BA11" i="49"/>
  <c r="AC11" i="49"/>
  <c r="AB11" i="49"/>
  <c r="BA10" i="49"/>
  <c r="AC10" i="49"/>
  <c r="AB10" i="49"/>
  <c r="BA9" i="49"/>
  <c r="AC9" i="49"/>
  <c r="AB9" i="49"/>
  <c r="BA8" i="49"/>
  <c r="AC8" i="49"/>
  <c r="AB8" i="49"/>
  <c r="BA7" i="49"/>
  <c r="AC7" i="49"/>
  <c r="AB7" i="49"/>
  <c r="BA6" i="49"/>
  <c r="AC6" i="49"/>
  <c r="AB6" i="49"/>
  <c r="BA5" i="49"/>
  <c r="AC5" i="49"/>
  <c r="AB5" i="49"/>
  <c r="BA4" i="49"/>
  <c r="AC4" i="49"/>
  <c r="AB4" i="49"/>
  <c r="BA3" i="49"/>
  <c r="AZ3" i="49" s="1"/>
  <c r="AC3" i="49"/>
  <c r="AB3" i="49"/>
  <c r="BD4" i="49" l="1"/>
  <c r="AZ4" i="49"/>
  <c r="BC4" i="49" s="1"/>
  <c r="BD6" i="49"/>
  <c r="AZ6" i="49"/>
  <c r="BC6" i="49" s="1"/>
  <c r="BD10" i="49"/>
  <c r="AZ10" i="49"/>
  <c r="BC10" i="49" s="1"/>
  <c r="BD5" i="49"/>
  <c r="AZ5" i="49"/>
  <c r="BC5" i="49" s="1"/>
  <c r="BD7" i="49"/>
  <c r="AZ7" i="49"/>
  <c r="BC7" i="49" s="1"/>
  <c r="BD9" i="49"/>
  <c r="AZ9" i="49"/>
  <c r="BC9" i="49" s="1"/>
  <c r="BD11" i="49"/>
  <c r="AZ11" i="49"/>
  <c r="BC11" i="49" s="1"/>
  <c r="BD8" i="49"/>
  <c r="AZ8" i="49"/>
  <c r="BC8" i="49" s="1"/>
  <c r="BD12" i="49"/>
  <c r="AZ12" i="49"/>
  <c r="BA18" i="49"/>
  <c r="F42" i="21" s="1"/>
  <c r="BC3" i="49"/>
  <c r="BC12" i="49"/>
  <c r="AZ13" i="49"/>
  <c r="BC13" i="49" s="1"/>
  <c r="AZ14" i="49"/>
  <c r="BC14" i="49" s="1"/>
  <c r="BA18" i="50"/>
  <c r="AZ3" i="50"/>
  <c r="AZ4" i="50"/>
  <c r="BC4" i="50" s="1"/>
  <c r="AZ5" i="50"/>
  <c r="BC5" i="50" s="1"/>
  <c r="AZ6" i="50"/>
  <c r="BC6" i="50" s="1"/>
  <c r="AZ7" i="50"/>
  <c r="BC7" i="50" s="1"/>
  <c r="AZ8" i="50"/>
  <c r="BC8" i="50" s="1"/>
  <c r="AZ9" i="50"/>
  <c r="BC9" i="50" s="1"/>
  <c r="AZ10" i="50"/>
  <c r="BC10" i="50" s="1"/>
  <c r="AZ11" i="50"/>
  <c r="BC11" i="50" s="1"/>
  <c r="AZ12" i="50"/>
  <c r="BC12" i="50" s="1"/>
  <c r="BC3" i="50"/>
  <c r="BD3" i="49"/>
  <c r="BD3" i="50"/>
  <c r="CX57" i="11"/>
  <c r="CW57" i="11"/>
  <c r="CX56" i="11"/>
  <c r="CW56" i="11"/>
  <c r="CX55" i="11"/>
  <c r="CW55" i="11"/>
  <c r="CX54" i="11"/>
  <c r="CW54" i="11"/>
  <c r="CX53" i="11"/>
  <c r="CW53" i="11"/>
  <c r="CX52" i="11"/>
  <c r="CW52" i="11"/>
  <c r="CX51" i="11"/>
  <c r="CW51" i="11"/>
  <c r="CX50" i="11"/>
  <c r="CW50" i="11"/>
  <c r="CX49" i="11"/>
  <c r="CW49" i="11"/>
  <c r="CX48" i="11"/>
  <c r="CW48" i="11"/>
  <c r="CX47" i="11"/>
  <c r="CW47" i="11"/>
  <c r="CX46" i="11"/>
  <c r="CW46" i="11"/>
  <c r="CX45" i="11"/>
  <c r="CW45" i="11"/>
  <c r="CX44" i="11"/>
  <c r="CW44" i="11"/>
  <c r="CX43" i="11"/>
  <c r="CW43" i="11"/>
  <c r="CX42" i="11"/>
  <c r="CW42" i="11"/>
  <c r="CX41" i="11"/>
  <c r="CW41" i="11"/>
  <c r="CX40" i="11"/>
  <c r="CW40" i="11"/>
  <c r="CX39" i="11"/>
  <c r="CW39" i="11"/>
  <c r="CX38" i="11"/>
  <c r="CW38" i="11"/>
  <c r="CX37" i="11"/>
  <c r="CW37" i="11"/>
  <c r="CX36" i="11"/>
  <c r="CW36" i="11"/>
  <c r="CX35" i="11"/>
  <c r="CW35" i="11"/>
  <c r="CX34" i="11"/>
  <c r="CW34" i="11"/>
  <c r="CX33" i="11"/>
  <c r="CW33" i="11"/>
  <c r="CX32" i="11"/>
  <c r="CW32" i="11"/>
  <c r="CX31" i="11"/>
  <c r="CW31" i="11"/>
  <c r="CX30" i="11"/>
  <c r="CW30" i="11"/>
  <c r="CX29" i="11"/>
  <c r="CW29" i="11"/>
  <c r="CX28" i="11"/>
  <c r="CW28" i="11"/>
  <c r="CX27" i="11"/>
  <c r="CW27" i="11"/>
  <c r="CX26" i="11"/>
  <c r="CW26" i="11"/>
  <c r="CX25" i="11"/>
  <c r="CW25" i="11"/>
  <c r="CX24" i="11"/>
  <c r="CW24" i="11"/>
  <c r="CX23" i="11"/>
  <c r="CW23" i="11"/>
  <c r="CX22" i="11"/>
  <c r="CW22" i="11"/>
  <c r="CX21" i="11"/>
  <c r="CW21" i="11"/>
  <c r="CX20" i="11"/>
  <c r="CW20" i="11"/>
  <c r="CX19" i="11"/>
  <c r="CW19" i="11"/>
  <c r="CX18" i="11"/>
  <c r="CW18" i="11"/>
  <c r="CX17" i="11"/>
  <c r="CW17" i="11"/>
  <c r="CX16" i="11"/>
  <c r="CW16" i="11"/>
  <c r="CX15" i="11"/>
  <c r="CW15" i="11"/>
  <c r="CX14" i="11"/>
  <c r="CW14" i="11"/>
  <c r="CX13" i="11"/>
  <c r="CW13" i="11"/>
  <c r="CX12" i="11"/>
  <c r="CW12" i="11"/>
  <c r="CX11" i="11"/>
  <c r="CW11" i="11"/>
  <c r="CX10" i="11"/>
  <c r="CW10" i="11"/>
  <c r="CX9" i="11"/>
  <c r="CW9" i="11"/>
  <c r="CX8" i="11"/>
  <c r="CW8" i="11"/>
  <c r="CX7" i="11"/>
  <c r="CW7" i="11"/>
  <c r="CX6" i="11"/>
  <c r="CW6" i="11"/>
  <c r="CX5" i="11"/>
  <c r="CW5" i="11"/>
  <c r="CX4" i="11"/>
  <c r="CW4" i="11"/>
  <c r="CX3" i="11"/>
  <c r="CW3" i="11"/>
  <c r="AZ18" i="49" l="1"/>
  <c r="E42" i="21" s="1"/>
  <c r="AZ18" i="50"/>
  <c r="CY55" i="14"/>
  <c r="CX55" i="14"/>
  <c r="CW55" i="14"/>
  <c r="CV55" i="14"/>
  <c r="CS55" i="34" l="1"/>
  <c r="CR55" i="34"/>
  <c r="CR4" i="34"/>
  <c r="CS4" i="34"/>
  <c r="CR5" i="34"/>
  <c r="CS5" i="34"/>
  <c r="CR6" i="34"/>
  <c r="CS6" i="34"/>
  <c r="CR7" i="34"/>
  <c r="CS7" i="34"/>
  <c r="CR8" i="34"/>
  <c r="CS8" i="34"/>
  <c r="CR9" i="34"/>
  <c r="CS9" i="34"/>
  <c r="CR10" i="34"/>
  <c r="CS10" i="34"/>
  <c r="CR11" i="34"/>
  <c r="CS11" i="34"/>
  <c r="CR12" i="34"/>
  <c r="CS12" i="34"/>
  <c r="CR13" i="34"/>
  <c r="CS13" i="34"/>
  <c r="CR14" i="34"/>
  <c r="CS14" i="34"/>
  <c r="CR15" i="34"/>
  <c r="CS15" i="34"/>
  <c r="CR16" i="34"/>
  <c r="CS16" i="34"/>
  <c r="CR17" i="34"/>
  <c r="CS17" i="34"/>
  <c r="CR18" i="34"/>
  <c r="CS18" i="34"/>
  <c r="CR19" i="34"/>
  <c r="CS19" i="34"/>
  <c r="CR20" i="34"/>
  <c r="CS20" i="34"/>
  <c r="CR21" i="34"/>
  <c r="CS21" i="34"/>
  <c r="CR22" i="34"/>
  <c r="CS22" i="34"/>
  <c r="CR23" i="34"/>
  <c r="CS23" i="34"/>
  <c r="CR24" i="34"/>
  <c r="CS24" i="34"/>
  <c r="CR25" i="34"/>
  <c r="CS25" i="34"/>
  <c r="CR26" i="34"/>
  <c r="CS26" i="34"/>
  <c r="CR27" i="34"/>
  <c r="CS27" i="34"/>
  <c r="CR28" i="34"/>
  <c r="CS28" i="34"/>
  <c r="CR29" i="34"/>
  <c r="CS29" i="34"/>
  <c r="CR30" i="34"/>
  <c r="CS30" i="34"/>
  <c r="CR31" i="34"/>
  <c r="CS31" i="34"/>
  <c r="CR32" i="34"/>
  <c r="CS32" i="34"/>
  <c r="CR33" i="34"/>
  <c r="CS33" i="34"/>
  <c r="CR34" i="34"/>
  <c r="CS34" i="34"/>
  <c r="CR35" i="34"/>
  <c r="CS35" i="34"/>
  <c r="CR36" i="34"/>
  <c r="CS36" i="34"/>
  <c r="CR37" i="34"/>
  <c r="CS37" i="34"/>
  <c r="CR38" i="34"/>
  <c r="CS38" i="34"/>
  <c r="CR39" i="34"/>
  <c r="CS39" i="34"/>
  <c r="CR40" i="34"/>
  <c r="CS40" i="34"/>
  <c r="CR41" i="34"/>
  <c r="CS41" i="34"/>
  <c r="CR42" i="34"/>
  <c r="CS42" i="34"/>
  <c r="CR43" i="34"/>
  <c r="CS43" i="34"/>
  <c r="CR44" i="34"/>
  <c r="CS44" i="34"/>
  <c r="CR45" i="34"/>
  <c r="CS45" i="34"/>
  <c r="CR46" i="34"/>
  <c r="CS46" i="34"/>
  <c r="CR47" i="34"/>
  <c r="CS47" i="34"/>
  <c r="CR48" i="34"/>
  <c r="CS48" i="34"/>
  <c r="CR49" i="34"/>
  <c r="CS49" i="34"/>
  <c r="CR50" i="34"/>
  <c r="CS50" i="34"/>
  <c r="CR51" i="34"/>
  <c r="CS51" i="34"/>
  <c r="CS3" i="34"/>
  <c r="CR3" i="34"/>
  <c r="CX59" i="25" l="1"/>
  <c r="CW59" i="25"/>
  <c r="CX55" i="25"/>
  <c r="CW55" i="25"/>
  <c r="CX54" i="25"/>
  <c r="CW54" i="25"/>
  <c r="CW4" i="25"/>
  <c r="CX4" i="25"/>
  <c r="CW5" i="25"/>
  <c r="CX5" i="25"/>
  <c r="CW6" i="25"/>
  <c r="CX6" i="25"/>
  <c r="CW7" i="25"/>
  <c r="CX7" i="25"/>
  <c r="CW8" i="25"/>
  <c r="CX8" i="25"/>
  <c r="CW9" i="25"/>
  <c r="CX9" i="25"/>
  <c r="CW10" i="25"/>
  <c r="CX10" i="25"/>
  <c r="CW11" i="25"/>
  <c r="CX11" i="25"/>
  <c r="CW12" i="25"/>
  <c r="CX12" i="25"/>
  <c r="CW13" i="25"/>
  <c r="CX13" i="25"/>
  <c r="CW14" i="25"/>
  <c r="CX14" i="25"/>
  <c r="CW15" i="25"/>
  <c r="CX15" i="25"/>
  <c r="CW16" i="25"/>
  <c r="CX16" i="25"/>
  <c r="CW17" i="25"/>
  <c r="CX17" i="25"/>
  <c r="CW18" i="25"/>
  <c r="CX18" i="25"/>
  <c r="CW19" i="25"/>
  <c r="CX19" i="25"/>
  <c r="CW20" i="25"/>
  <c r="CX20" i="25"/>
  <c r="CW21" i="25"/>
  <c r="CX21" i="25"/>
  <c r="CW22" i="25"/>
  <c r="CX22" i="25"/>
  <c r="CW23" i="25"/>
  <c r="CX23" i="25"/>
  <c r="CW24" i="25"/>
  <c r="CX24" i="25"/>
  <c r="CW25" i="25"/>
  <c r="CX25" i="25"/>
  <c r="CW26" i="25"/>
  <c r="CX26" i="25"/>
  <c r="CW27" i="25"/>
  <c r="CX27" i="25"/>
  <c r="CW28" i="25"/>
  <c r="CX28" i="25"/>
  <c r="CW29" i="25"/>
  <c r="CX29" i="25"/>
  <c r="CW30" i="25"/>
  <c r="CX30" i="25"/>
  <c r="CW31" i="25"/>
  <c r="CX31" i="25"/>
  <c r="CW32" i="25"/>
  <c r="CX32" i="25"/>
  <c r="CW33" i="25"/>
  <c r="CX33" i="25"/>
  <c r="CW34" i="25"/>
  <c r="CX34" i="25"/>
  <c r="CW35" i="25"/>
  <c r="CX35" i="25"/>
  <c r="CW36" i="25"/>
  <c r="CX36" i="25"/>
  <c r="CW37" i="25"/>
  <c r="CX37" i="25"/>
  <c r="CW38" i="25"/>
  <c r="CX38" i="25"/>
  <c r="CW39" i="25"/>
  <c r="CX39" i="25"/>
  <c r="CW40" i="25"/>
  <c r="CX40" i="25"/>
  <c r="CW41" i="25"/>
  <c r="CX41" i="25"/>
  <c r="CW42" i="25"/>
  <c r="CX42" i="25"/>
  <c r="CW43" i="25"/>
  <c r="CX43" i="25"/>
  <c r="CW44" i="25"/>
  <c r="CX44" i="25"/>
  <c r="CW45" i="25"/>
  <c r="CX45" i="25"/>
  <c r="CW46" i="25"/>
  <c r="CX46" i="25"/>
  <c r="CW47" i="25"/>
  <c r="CX47" i="25"/>
  <c r="CW48" i="25"/>
  <c r="CX48" i="25"/>
  <c r="CW49" i="25"/>
  <c r="CX49" i="25"/>
  <c r="CW50" i="25"/>
  <c r="CX50" i="25"/>
  <c r="CW51" i="25"/>
  <c r="CX51" i="25"/>
  <c r="CW52" i="25"/>
  <c r="CX52" i="25"/>
  <c r="CX3" i="25"/>
  <c r="CW3" i="25"/>
  <c r="BG55" i="1" l="1"/>
  <c r="BH55" i="1" l="1"/>
  <c r="CL4" i="33"/>
  <c r="CL5" i="33"/>
  <c r="CL6" i="33"/>
  <c r="CL7" i="33"/>
  <c r="CL8" i="33"/>
  <c r="CL9" i="33"/>
  <c r="CL10" i="33"/>
  <c r="CL11" i="33"/>
  <c r="CL12" i="33"/>
  <c r="CL13" i="33"/>
  <c r="CL14" i="33"/>
  <c r="CL15" i="33"/>
  <c r="CL16" i="33"/>
  <c r="CL17" i="33"/>
  <c r="CL18" i="33"/>
  <c r="CL19" i="33"/>
  <c r="CL20" i="33"/>
  <c r="CL21" i="33"/>
  <c r="CL22" i="33"/>
  <c r="CL23" i="33"/>
  <c r="CL24" i="33"/>
  <c r="CL25" i="33"/>
  <c r="CL26" i="33"/>
  <c r="CL27" i="33"/>
  <c r="CL28" i="33"/>
  <c r="CL29" i="33"/>
  <c r="CL30" i="33"/>
  <c r="CL31" i="33"/>
  <c r="CL32" i="33"/>
  <c r="CL33" i="33"/>
  <c r="CL34" i="33"/>
  <c r="CL35" i="33"/>
  <c r="CL36" i="33"/>
  <c r="CL37" i="33"/>
  <c r="CL38" i="33"/>
  <c r="CL39" i="33"/>
  <c r="CL40" i="33"/>
  <c r="CL41" i="33"/>
  <c r="CL42" i="33"/>
  <c r="CL43" i="33"/>
  <c r="CL44" i="33"/>
  <c r="CL45" i="33"/>
  <c r="CL46" i="33"/>
  <c r="CL47" i="33"/>
  <c r="CL48" i="33"/>
  <c r="CL49" i="33"/>
  <c r="CL50" i="33"/>
  <c r="CL51" i="33"/>
  <c r="CL3" i="33"/>
  <c r="BX15" i="39" l="1"/>
  <c r="BY15" i="39"/>
  <c r="BZ15" i="39"/>
  <c r="CA15" i="39"/>
  <c r="CB15" i="39"/>
  <c r="CC15" i="39"/>
  <c r="CD15" i="39"/>
  <c r="BX16" i="36" l="1"/>
  <c r="BY16" i="36"/>
  <c r="BZ16" i="36"/>
  <c r="CA16" i="36"/>
  <c r="CB16" i="36"/>
  <c r="CC16" i="36"/>
  <c r="CD16" i="36"/>
  <c r="BX15" i="36"/>
  <c r="BY15" i="36"/>
  <c r="BZ15" i="36"/>
  <c r="CA15" i="36"/>
  <c r="CB15" i="36"/>
  <c r="CC15" i="36"/>
  <c r="CD15" i="36"/>
  <c r="BW3" i="37"/>
  <c r="BW4" i="37"/>
  <c r="BW5" i="37"/>
  <c r="BW6" i="37"/>
  <c r="BW7" i="37"/>
  <c r="BW8" i="37"/>
  <c r="BW9" i="37"/>
  <c r="BW10" i="37"/>
  <c r="BW11" i="37"/>
  <c r="BW12" i="37"/>
  <c r="BW13" i="37"/>
  <c r="BW14" i="37"/>
  <c r="BW15" i="37"/>
  <c r="BW16" i="37"/>
  <c r="BW17" i="37"/>
  <c r="BW18" i="37"/>
  <c r="BW19" i="37"/>
  <c r="BW20" i="37"/>
  <c r="BW21" i="37"/>
  <c r="BW22" i="37"/>
  <c r="BW23" i="37"/>
  <c r="BW24" i="37"/>
  <c r="BW25" i="37"/>
  <c r="BW26" i="37"/>
  <c r="BW27" i="37"/>
  <c r="BW28" i="37"/>
  <c r="BW29" i="37"/>
  <c r="BW30" i="37"/>
  <c r="BW31" i="37"/>
  <c r="BW32" i="37"/>
  <c r="BW33" i="37"/>
  <c r="BW34" i="37"/>
  <c r="BX3" i="39" l="1"/>
  <c r="BY3" i="39"/>
  <c r="BZ3" i="39"/>
  <c r="CA3" i="39"/>
  <c r="CB3" i="39"/>
  <c r="CC3" i="39"/>
  <c r="CD3" i="39"/>
  <c r="BX4" i="39"/>
  <c r="BY4" i="39"/>
  <c r="BZ4" i="39"/>
  <c r="CA4" i="39"/>
  <c r="CB4" i="39"/>
  <c r="CC4" i="39"/>
  <c r="CD4" i="39"/>
  <c r="BX5" i="39"/>
  <c r="BY5" i="39"/>
  <c r="BZ5" i="39"/>
  <c r="CA5" i="39"/>
  <c r="CB5" i="39"/>
  <c r="CC5" i="39"/>
  <c r="CD5" i="39"/>
  <c r="BX6" i="39"/>
  <c r="BY6" i="39"/>
  <c r="BZ6" i="39"/>
  <c r="CA6" i="39"/>
  <c r="CB6" i="39"/>
  <c r="CC6" i="39"/>
  <c r="CD6" i="39"/>
  <c r="BX7" i="39"/>
  <c r="BY7" i="39"/>
  <c r="BZ7" i="39"/>
  <c r="CA7" i="39"/>
  <c r="CB7" i="39"/>
  <c r="CC7" i="39"/>
  <c r="CD7" i="39"/>
  <c r="BX8" i="39"/>
  <c r="BY8" i="39"/>
  <c r="BZ8" i="39"/>
  <c r="CA8" i="39"/>
  <c r="CB8" i="39"/>
  <c r="CC8" i="39"/>
  <c r="CD8" i="39"/>
  <c r="BX9" i="39"/>
  <c r="BY9" i="39"/>
  <c r="BZ9" i="39"/>
  <c r="CA9" i="39"/>
  <c r="CB9" i="39"/>
  <c r="CC9" i="39"/>
  <c r="CD9" i="39"/>
  <c r="BX10" i="39"/>
  <c r="BY10" i="39"/>
  <c r="BZ10" i="39"/>
  <c r="CA10" i="39"/>
  <c r="CB10" i="39"/>
  <c r="CC10" i="39"/>
  <c r="CD10" i="39"/>
  <c r="BX11" i="39"/>
  <c r="BY11" i="39"/>
  <c r="BZ11" i="39"/>
  <c r="CA11" i="39"/>
  <c r="CB11" i="39"/>
  <c r="CC11" i="39"/>
  <c r="CD11" i="39"/>
  <c r="BX12" i="39"/>
  <c r="BY12" i="39"/>
  <c r="BZ12" i="39"/>
  <c r="CA12" i="39"/>
  <c r="CB12" i="39"/>
  <c r="CC12" i="39"/>
  <c r="CD12" i="39"/>
  <c r="BX13" i="39"/>
  <c r="BY13" i="39"/>
  <c r="BZ13" i="39"/>
  <c r="CA13" i="39"/>
  <c r="CB13" i="39"/>
  <c r="CC13" i="39"/>
  <c r="CD13" i="39"/>
  <c r="BX14" i="39"/>
  <c r="BY14" i="39"/>
  <c r="BZ14" i="39"/>
  <c r="CA14" i="39"/>
  <c r="CB14" i="39"/>
  <c r="CC14" i="39"/>
  <c r="CD14" i="39"/>
  <c r="BX16" i="39"/>
  <c r="BY16" i="39"/>
  <c r="BZ16" i="39"/>
  <c r="CA16" i="39"/>
  <c r="CB16" i="39"/>
  <c r="CC16" i="39"/>
  <c r="CD16" i="39"/>
  <c r="BX17" i="39"/>
  <c r="BY17" i="39"/>
  <c r="BZ17" i="39"/>
  <c r="CA17" i="39"/>
  <c r="CB17" i="39"/>
  <c r="CC17" i="39"/>
  <c r="CD17" i="39"/>
  <c r="BX18" i="39"/>
  <c r="BY18" i="39"/>
  <c r="BZ18" i="39"/>
  <c r="CA18" i="39"/>
  <c r="CB18" i="39"/>
  <c r="CC18" i="39"/>
  <c r="CD18" i="39"/>
  <c r="BX19" i="39"/>
  <c r="BY19" i="39"/>
  <c r="BZ19" i="39"/>
  <c r="CA19" i="39"/>
  <c r="CB19" i="39"/>
  <c r="CC19" i="39"/>
  <c r="CD19" i="39"/>
  <c r="BX20" i="39"/>
  <c r="BY20" i="39"/>
  <c r="BZ20" i="39"/>
  <c r="CA20" i="39"/>
  <c r="CB20" i="39"/>
  <c r="CC20" i="39"/>
  <c r="CD20" i="39"/>
  <c r="BX21" i="39"/>
  <c r="BY21" i="39"/>
  <c r="BZ21" i="39"/>
  <c r="CA21" i="39"/>
  <c r="CB21" i="39"/>
  <c r="CC21" i="39"/>
  <c r="CD21" i="39"/>
  <c r="BX22" i="39"/>
  <c r="BY22" i="39"/>
  <c r="BZ22" i="39"/>
  <c r="CA22" i="39"/>
  <c r="CB22" i="39"/>
  <c r="CC22" i="39"/>
  <c r="CD22" i="39"/>
  <c r="BX23" i="39"/>
  <c r="BY23" i="39"/>
  <c r="BZ23" i="39"/>
  <c r="CA23" i="39"/>
  <c r="CB23" i="39"/>
  <c r="CC23" i="39"/>
  <c r="CD23" i="39"/>
  <c r="BX24" i="39"/>
  <c r="BY24" i="39"/>
  <c r="BZ24" i="39"/>
  <c r="CA24" i="39"/>
  <c r="CB24" i="39"/>
  <c r="CC24" i="39"/>
  <c r="CD24" i="39"/>
  <c r="BX25" i="39"/>
  <c r="BY25" i="39"/>
  <c r="BZ25" i="39"/>
  <c r="CA25" i="39"/>
  <c r="CB25" i="39"/>
  <c r="CC25" i="39"/>
  <c r="CD25" i="39"/>
  <c r="BX26" i="39"/>
  <c r="BY26" i="39"/>
  <c r="BZ26" i="39"/>
  <c r="CA26" i="39"/>
  <c r="CB26" i="39"/>
  <c r="CC26" i="39"/>
  <c r="CD26" i="39"/>
  <c r="BX27" i="39"/>
  <c r="BY27" i="39"/>
  <c r="BZ27" i="39"/>
  <c r="CA27" i="39"/>
  <c r="CB27" i="39"/>
  <c r="CC27" i="39"/>
  <c r="CD27" i="39"/>
  <c r="BX28" i="39"/>
  <c r="BY28" i="39"/>
  <c r="BZ28" i="39"/>
  <c r="CA28" i="39"/>
  <c r="CB28" i="39"/>
  <c r="CC28" i="39"/>
  <c r="CD28" i="39"/>
  <c r="BX29" i="39"/>
  <c r="BY29" i="39"/>
  <c r="BZ29" i="39"/>
  <c r="CA29" i="39"/>
  <c r="CB29" i="39"/>
  <c r="CC29" i="39"/>
  <c r="CD29" i="39"/>
  <c r="BX30" i="39"/>
  <c r="BY30" i="39"/>
  <c r="BZ30" i="39"/>
  <c r="CA30" i="39"/>
  <c r="CB30" i="39"/>
  <c r="CC30" i="39"/>
  <c r="CD30" i="39"/>
  <c r="BX31" i="39"/>
  <c r="BY31" i="39"/>
  <c r="BZ31" i="39"/>
  <c r="CA31" i="39"/>
  <c r="CB31" i="39"/>
  <c r="CC31" i="39"/>
  <c r="CD31" i="39"/>
  <c r="BX32" i="39"/>
  <c r="BY32" i="39"/>
  <c r="BZ32" i="39"/>
  <c r="CA32" i="39"/>
  <c r="CB32" i="39"/>
  <c r="CC32" i="39"/>
  <c r="CD32" i="39"/>
  <c r="BX33" i="39"/>
  <c r="BY33" i="39"/>
  <c r="BZ33" i="39"/>
  <c r="CA33" i="39"/>
  <c r="CB33" i="39"/>
  <c r="CC33" i="39"/>
  <c r="CD33" i="39"/>
  <c r="BX34" i="39"/>
  <c r="BY34" i="39"/>
  <c r="BZ34" i="39"/>
  <c r="CA34" i="39"/>
  <c r="CB34" i="39"/>
  <c r="CC34" i="39"/>
  <c r="CD34" i="39"/>
  <c r="BX35" i="39"/>
  <c r="BY35" i="39"/>
  <c r="BZ35" i="39"/>
  <c r="CA35" i="39"/>
  <c r="CB35" i="39"/>
  <c r="CC35" i="39"/>
  <c r="CD35" i="39"/>
  <c r="BX36" i="39"/>
  <c r="BY36" i="39"/>
  <c r="BZ36" i="39"/>
  <c r="CA36" i="39"/>
  <c r="CB36" i="39"/>
  <c r="CC36" i="39"/>
  <c r="CD36" i="39"/>
  <c r="BX37" i="39"/>
  <c r="BY37" i="39"/>
  <c r="BZ37" i="39"/>
  <c r="CA37" i="39"/>
  <c r="CB37" i="39"/>
  <c r="CC37" i="39"/>
  <c r="CD37" i="39"/>
  <c r="BX38" i="39"/>
  <c r="BY38" i="39"/>
  <c r="BZ38" i="39"/>
  <c r="CA38" i="39"/>
  <c r="CB38" i="39"/>
  <c r="CC38" i="39"/>
  <c r="CD38" i="39"/>
  <c r="BX39" i="39"/>
  <c r="BY39" i="39"/>
  <c r="BZ39" i="39"/>
  <c r="CA39" i="39"/>
  <c r="CB39" i="39"/>
  <c r="CC39" i="39"/>
  <c r="CD39" i="39"/>
  <c r="BX40" i="39"/>
  <c r="BY40" i="39"/>
  <c r="BZ40" i="39"/>
  <c r="CA40" i="39"/>
  <c r="CB40" i="39"/>
  <c r="CC40" i="39"/>
  <c r="CD40" i="39"/>
  <c r="BX41" i="39"/>
  <c r="BY41" i="39"/>
  <c r="BZ41" i="39"/>
  <c r="CA41" i="39"/>
  <c r="CB41" i="39"/>
  <c r="CC41" i="39"/>
  <c r="CD41" i="39"/>
  <c r="BX42" i="39"/>
  <c r="BY42" i="39"/>
  <c r="BZ42" i="39"/>
  <c r="CA42" i="39"/>
  <c r="CB42" i="39"/>
  <c r="CC42" i="39"/>
  <c r="CD42" i="39"/>
  <c r="BX43" i="39"/>
  <c r="BY43" i="39"/>
  <c r="BZ43" i="39"/>
  <c r="CA43" i="39"/>
  <c r="CB43" i="39"/>
  <c r="CC43" i="39"/>
  <c r="CD43" i="39"/>
  <c r="BX44" i="39"/>
  <c r="BY44" i="39"/>
  <c r="BZ44" i="39"/>
  <c r="CA44" i="39"/>
  <c r="CB44" i="39"/>
  <c r="CC44" i="39"/>
  <c r="CD44" i="39"/>
  <c r="BX45" i="39"/>
  <c r="BY45" i="39"/>
  <c r="BZ45" i="39"/>
  <c r="CA45" i="39"/>
  <c r="CB45" i="39"/>
  <c r="CC45" i="39"/>
  <c r="CD45" i="39"/>
  <c r="BX46" i="39"/>
  <c r="BY46" i="39"/>
  <c r="BZ46" i="39"/>
  <c r="CA46" i="39"/>
  <c r="CB46" i="39"/>
  <c r="CC46" i="39"/>
  <c r="CD46" i="39"/>
  <c r="BX47" i="39"/>
  <c r="BY47" i="39"/>
  <c r="BZ47" i="39"/>
  <c r="CA47" i="39"/>
  <c r="CB47" i="39"/>
  <c r="CC47" i="39"/>
  <c r="CD47" i="39"/>
  <c r="BX48" i="39"/>
  <c r="BY48" i="39"/>
  <c r="BZ48" i="39"/>
  <c r="CA48" i="39"/>
  <c r="CB48" i="39"/>
  <c r="CC48" i="39"/>
  <c r="CD48" i="39"/>
  <c r="BX49" i="39"/>
  <c r="BY49" i="39"/>
  <c r="BZ49" i="39"/>
  <c r="CA49" i="39"/>
  <c r="CB49" i="39"/>
  <c r="CC49" i="39"/>
  <c r="CD49" i="39"/>
  <c r="BY58" i="39"/>
  <c r="BZ58" i="39"/>
  <c r="CA58" i="39"/>
  <c r="CB58" i="39"/>
  <c r="CC58" i="39"/>
  <c r="CD58" i="39"/>
  <c r="B59" i="39"/>
  <c r="C59" i="39"/>
  <c r="D59" i="39"/>
  <c r="E59" i="39"/>
  <c r="F59" i="39"/>
  <c r="G59" i="39"/>
  <c r="H59" i="39"/>
  <c r="BY59" i="39"/>
  <c r="CC59" i="39"/>
  <c r="B60" i="39"/>
  <c r="C60" i="39"/>
  <c r="D60" i="39"/>
  <c r="E60" i="39"/>
  <c r="F60" i="39"/>
  <c r="G60" i="39"/>
  <c r="H60" i="39"/>
  <c r="BY60" i="39"/>
  <c r="CC60" i="39"/>
  <c r="B61" i="39"/>
  <c r="C61" i="39"/>
  <c r="D61" i="39"/>
  <c r="E61" i="39"/>
  <c r="F61" i="39"/>
  <c r="G61" i="39"/>
  <c r="H61" i="39"/>
  <c r="CC61" i="39"/>
  <c r="B62" i="39"/>
  <c r="C62" i="39"/>
  <c r="D62" i="39"/>
  <c r="E62" i="39"/>
  <c r="F62" i="39"/>
  <c r="G62" i="39"/>
  <c r="H62" i="39"/>
  <c r="CA59" i="39" l="1"/>
  <c r="BX60" i="39"/>
  <c r="BX59" i="39"/>
  <c r="CD59" i="39"/>
  <c r="BZ59" i="39"/>
  <c r="CA61" i="39"/>
  <c r="CA60" i="39"/>
  <c r="BZ60" i="39"/>
  <c r="CD61" i="39"/>
  <c r="BZ61" i="39"/>
  <c r="BX61" i="39"/>
  <c r="BY61" i="39"/>
  <c r="CD60" i="39"/>
  <c r="CB60" i="39"/>
  <c r="CB59" i="39"/>
  <c r="CB61" i="39"/>
  <c r="AU3" i="48"/>
  <c r="AV3" i="48"/>
  <c r="AW3" i="48"/>
  <c r="AX3" i="48"/>
  <c r="AY3" i="48"/>
  <c r="AU4" i="48"/>
  <c r="AV4" i="48"/>
  <c r="AW4" i="48"/>
  <c r="AX4" i="48"/>
  <c r="AY4" i="48"/>
  <c r="AU5" i="48"/>
  <c r="AV5" i="48"/>
  <c r="AW5" i="48"/>
  <c r="AX5" i="48"/>
  <c r="AY5" i="48"/>
  <c r="AU6" i="48"/>
  <c r="AV6" i="48"/>
  <c r="AW6" i="48"/>
  <c r="AX6" i="48"/>
  <c r="AY6" i="48"/>
  <c r="AU7" i="48"/>
  <c r="AV7" i="48"/>
  <c r="AW7" i="48"/>
  <c r="AX7" i="48"/>
  <c r="AY7" i="48"/>
  <c r="AU8" i="48"/>
  <c r="AV8" i="48"/>
  <c r="AW8" i="48"/>
  <c r="AX8" i="48"/>
  <c r="AY8" i="48"/>
  <c r="AU9" i="48"/>
  <c r="AV9" i="48"/>
  <c r="AW9" i="48"/>
  <c r="AX9" i="48"/>
  <c r="AY9" i="48"/>
  <c r="AU10" i="48"/>
  <c r="AV10" i="48"/>
  <c r="AW10" i="48"/>
  <c r="AX10" i="48"/>
  <c r="AY10" i="48"/>
  <c r="AU11" i="48"/>
  <c r="AV11" i="48"/>
  <c r="AW11" i="48"/>
  <c r="AX11" i="48"/>
  <c r="AY11" i="48"/>
  <c r="AU12" i="48"/>
  <c r="AV12" i="48"/>
  <c r="AW12" i="48"/>
  <c r="AX12" i="48"/>
  <c r="AY12" i="48"/>
  <c r="AU13" i="48"/>
  <c r="AV13" i="48"/>
  <c r="AW13" i="48"/>
  <c r="AX13" i="48"/>
  <c r="AY13" i="48"/>
  <c r="AU14" i="48"/>
  <c r="AV14" i="48"/>
  <c r="AW14" i="48"/>
  <c r="AX14" i="48"/>
  <c r="AY14" i="48"/>
  <c r="AU15" i="48"/>
  <c r="AV15" i="48"/>
  <c r="AW15" i="48"/>
  <c r="AX15" i="48"/>
  <c r="AY15" i="48"/>
  <c r="AU16" i="48"/>
  <c r="AV16" i="48"/>
  <c r="AW16" i="48"/>
  <c r="AX16" i="48"/>
  <c r="AY16" i="48"/>
  <c r="AU17" i="48"/>
  <c r="AV17" i="48"/>
  <c r="AW17" i="48"/>
  <c r="AX17" i="48"/>
  <c r="AY17" i="48"/>
  <c r="AU18" i="48"/>
  <c r="AV18" i="48"/>
  <c r="AW18" i="48"/>
  <c r="AX18" i="48"/>
  <c r="AY18" i="48"/>
  <c r="AU19" i="48"/>
  <c r="AV19" i="48"/>
  <c r="AW19" i="48"/>
  <c r="AX19" i="48"/>
  <c r="AY19" i="48"/>
  <c r="AU20" i="48"/>
  <c r="AV20" i="48"/>
  <c r="AW20" i="48"/>
  <c r="AX20" i="48"/>
  <c r="AY20" i="48"/>
  <c r="AU21" i="48"/>
  <c r="AV21" i="48"/>
  <c r="AW21" i="48"/>
  <c r="AX21" i="48"/>
  <c r="AY21" i="48"/>
  <c r="AU22" i="48"/>
  <c r="AV22" i="48"/>
  <c r="AW22" i="48"/>
  <c r="AX22" i="48"/>
  <c r="AY22" i="48"/>
  <c r="AU23" i="48"/>
  <c r="AV23" i="48"/>
  <c r="AW23" i="48"/>
  <c r="AX23" i="48"/>
  <c r="AY23" i="48"/>
  <c r="AU24" i="48"/>
  <c r="AV24" i="48"/>
  <c r="AW24" i="48"/>
  <c r="AX24" i="48"/>
  <c r="AY24" i="48"/>
  <c r="AU25" i="48"/>
  <c r="AV25" i="48"/>
  <c r="AW25" i="48"/>
  <c r="AX25" i="48"/>
  <c r="AY25" i="48"/>
  <c r="AU26" i="48"/>
  <c r="AV26" i="48"/>
  <c r="AW26" i="48"/>
  <c r="AX26" i="48"/>
  <c r="AY26" i="48"/>
  <c r="AU27" i="48"/>
  <c r="AV27" i="48"/>
  <c r="AW27" i="48"/>
  <c r="AX27" i="48"/>
  <c r="AY27" i="48"/>
  <c r="AU28" i="48"/>
  <c r="AV28" i="48"/>
  <c r="AW28" i="48"/>
  <c r="AX28" i="48"/>
  <c r="AY28" i="48"/>
  <c r="AU29" i="48"/>
  <c r="AV29" i="48"/>
  <c r="AW29" i="48"/>
  <c r="AX29" i="48"/>
  <c r="AY29" i="48"/>
  <c r="AU30" i="48"/>
  <c r="AV30" i="48"/>
  <c r="AW30" i="48"/>
  <c r="AX30" i="48"/>
  <c r="AY30" i="48"/>
  <c r="AU31" i="48"/>
  <c r="AV31" i="48"/>
  <c r="AW31" i="48"/>
  <c r="AX31" i="48"/>
  <c r="AY31" i="48"/>
  <c r="AU32" i="48"/>
  <c r="AV32" i="48"/>
  <c r="AW32" i="48"/>
  <c r="AX32" i="48"/>
  <c r="AY32" i="48"/>
  <c r="AU33" i="48"/>
  <c r="AV33" i="48"/>
  <c r="AW33" i="48"/>
  <c r="AX33" i="48"/>
  <c r="AY33" i="48"/>
  <c r="AU34" i="48"/>
  <c r="AV34" i="48"/>
  <c r="AW34" i="48"/>
  <c r="AX34" i="48"/>
  <c r="AY34" i="48"/>
  <c r="AU35" i="48"/>
  <c r="AV35" i="48"/>
  <c r="AW35" i="48"/>
  <c r="AX35" i="48"/>
  <c r="AY35" i="48"/>
  <c r="AU36" i="48"/>
  <c r="AV36" i="48"/>
  <c r="AW36" i="48"/>
  <c r="AX36" i="48"/>
  <c r="AY36" i="48"/>
  <c r="AU37" i="48"/>
  <c r="AV37" i="48"/>
  <c r="AW37" i="48"/>
  <c r="AX37" i="48"/>
  <c r="AY37" i="48"/>
  <c r="AU38" i="48"/>
  <c r="AV38" i="48"/>
  <c r="AW38" i="48"/>
  <c r="AX38" i="48"/>
  <c r="AY38" i="48"/>
  <c r="AU39" i="48"/>
  <c r="AV39" i="48"/>
  <c r="AW39" i="48"/>
  <c r="AX39" i="48"/>
  <c r="AY39" i="48"/>
  <c r="AU40" i="48"/>
  <c r="AV40" i="48"/>
  <c r="AW40" i="48"/>
  <c r="AX40" i="48"/>
  <c r="AY40" i="48"/>
  <c r="AU41" i="48"/>
  <c r="AV41" i="48"/>
  <c r="AW41" i="48"/>
  <c r="AX41" i="48"/>
  <c r="AY41" i="48"/>
  <c r="AU42" i="48"/>
  <c r="AV42" i="48"/>
  <c r="AW42" i="48"/>
  <c r="AX42" i="48"/>
  <c r="AY42" i="48"/>
  <c r="AU43" i="48"/>
  <c r="AV43" i="48"/>
  <c r="AW43" i="48"/>
  <c r="AX43" i="48"/>
  <c r="AY43" i="48"/>
  <c r="AU44" i="48"/>
  <c r="AV44" i="48"/>
  <c r="AW44" i="48"/>
  <c r="AX44" i="48"/>
  <c r="AY44" i="48"/>
  <c r="AU45" i="48"/>
  <c r="AV45" i="48"/>
  <c r="AW45" i="48"/>
  <c r="AX45" i="48"/>
  <c r="AY45" i="48"/>
  <c r="AU46" i="48"/>
  <c r="AV46" i="48"/>
  <c r="AW46" i="48"/>
  <c r="AX46" i="48"/>
  <c r="AY46" i="48"/>
  <c r="AU47" i="48"/>
  <c r="AV47" i="48"/>
  <c r="AW47" i="48"/>
  <c r="AX47" i="48"/>
  <c r="AY47" i="48"/>
  <c r="AU48" i="48"/>
  <c r="AV48" i="48"/>
  <c r="AW48" i="48"/>
  <c r="AX48" i="48"/>
  <c r="AY48" i="48"/>
  <c r="AU49" i="48"/>
  <c r="AV49" i="48"/>
  <c r="AW49" i="48"/>
  <c r="AX49" i="48"/>
  <c r="AY49" i="48"/>
  <c r="AU50" i="48"/>
  <c r="AV50" i="48"/>
  <c r="AW50" i="48"/>
  <c r="AX50" i="48"/>
  <c r="AY50" i="48"/>
  <c r="AU51" i="48"/>
  <c r="AV51" i="48"/>
  <c r="AW51" i="48"/>
  <c r="AX51" i="48"/>
  <c r="AY51" i="48"/>
  <c r="AU52" i="48"/>
  <c r="AV52" i="48"/>
  <c r="AY52" i="48"/>
  <c r="AU53" i="48"/>
  <c r="AV53" i="48"/>
  <c r="AY53" i="48"/>
  <c r="AU54" i="48"/>
  <c r="AV54" i="48"/>
  <c r="AW54" i="48"/>
  <c r="AX54" i="48"/>
  <c r="AY54" i="48"/>
  <c r="AU55" i="48"/>
  <c r="AV55" i="48"/>
  <c r="AW55" i="48"/>
  <c r="AX55" i="48"/>
  <c r="AY55" i="48"/>
  <c r="AU56" i="48"/>
  <c r="AV56" i="48"/>
  <c r="AW56" i="48"/>
  <c r="AX56" i="48"/>
  <c r="AY56" i="48"/>
  <c r="AU57" i="48"/>
  <c r="AV57" i="48"/>
  <c r="AW57" i="48"/>
  <c r="AX57" i="48"/>
  <c r="AY57" i="48"/>
  <c r="AU58" i="48"/>
  <c r="AV58" i="48"/>
  <c r="AU60" i="48"/>
  <c r="AV60" i="48"/>
  <c r="B61" i="48"/>
  <c r="C61" i="48"/>
  <c r="D61" i="48"/>
  <c r="E61" i="48"/>
  <c r="F61" i="48"/>
  <c r="J61" i="48"/>
  <c r="K61" i="48"/>
  <c r="L61" i="48"/>
  <c r="M61" i="48"/>
  <c r="O61" i="48"/>
  <c r="P61" i="48"/>
  <c r="Q61" i="48"/>
  <c r="R61" i="48"/>
  <c r="S61" i="48"/>
  <c r="T61" i="48"/>
  <c r="V61" i="48"/>
  <c r="W61" i="48"/>
  <c r="X61" i="48"/>
  <c r="Y61" i="48"/>
  <c r="B62" i="48"/>
  <c r="C10" i="21" s="1"/>
  <c r="C62" i="48"/>
  <c r="H10" i="21" s="1"/>
  <c r="D62" i="48"/>
  <c r="E62" i="48"/>
  <c r="F62" i="48"/>
  <c r="J62" i="48"/>
  <c r="K62" i="48"/>
  <c r="L62" i="48"/>
  <c r="M62" i="48"/>
  <c r="B4" i="20" s="1"/>
  <c r="O62" i="48"/>
  <c r="C4" i="20" s="1"/>
  <c r="P62" i="48"/>
  <c r="Q62" i="48"/>
  <c r="R62" i="48"/>
  <c r="S62" i="48"/>
  <c r="T62" i="48"/>
  <c r="V62" i="48"/>
  <c r="W62" i="48"/>
  <c r="F4" i="20" s="1"/>
  <c r="X62" i="48"/>
  <c r="Y62" i="48"/>
  <c r="I4" i="20"/>
  <c r="J4" i="20"/>
  <c r="U4" i="20"/>
  <c r="B63" i="48"/>
  <c r="C63" i="48"/>
  <c r="D63" i="48"/>
  <c r="E63" i="48"/>
  <c r="F63" i="48"/>
  <c r="J63" i="48"/>
  <c r="K63" i="48"/>
  <c r="L63" i="48"/>
  <c r="M63" i="48"/>
  <c r="O63" i="48"/>
  <c r="P63" i="48"/>
  <c r="Q63" i="48"/>
  <c r="R63" i="48"/>
  <c r="S63" i="48"/>
  <c r="T63" i="48"/>
  <c r="V63" i="48"/>
  <c r="W63" i="48"/>
  <c r="X63" i="48"/>
  <c r="Y63" i="48"/>
  <c r="BA3" i="45"/>
  <c r="AZ3" i="45" s="1"/>
  <c r="BA4" i="45"/>
  <c r="AZ4" i="45" s="1"/>
  <c r="BA5" i="45"/>
  <c r="AZ5" i="45" s="1"/>
  <c r="BA6" i="45"/>
  <c r="AZ6" i="45" s="1"/>
  <c r="BA7" i="45"/>
  <c r="AZ7" i="45" s="1"/>
  <c r="BA8" i="45"/>
  <c r="AZ8" i="45" s="1"/>
  <c r="BA9" i="45"/>
  <c r="AZ9" i="45" s="1"/>
  <c r="BA10" i="45"/>
  <c r="AZ10" i="45" s="1"/>
  <c r="BA11" i="45"/>
  <c r="AZ11" i="45" s="1"/>
  <c r="BA12" i="45"/>
  <c r="AZ12" i="45" s="1"/>
  <c r="BA13" i="45"/>
  <c r="AZ13" i="45" s="1"/>
  <c r="BA14" i="45"/>
  <c r="AZ14" i="45" s="1"/>
  <c r="BA15" i="45"/>
  <c r="AZ15" i="45" s="1"/>
  <c r="CH3" i="27"/>
  <c r="CI3" i="27"/>
  <c r="CJ3" i="27"/>
  <c r="CK3" i="27"/>
  <c r="CL3" i="27"/>
  <c r="CM3" i="27"/>
  <c r="CN3" i="27"/>
  <c r="CO3" i="27"/>
  <c r="CP3" i="27"/>
  <c r="CQ3" i="27"/>
  <c r="CR3" i="27"/>
  <c r="CS3" i="27"/>
  <c r="CT3" i="27"/>
  <c r="CU3" i="27"/>
  <c r="CV3" i="27"/>
  <c r="CH4" i="27"/>
  <c r="CI4" i="27"/>
  <c r="CJ4" i="27"/>
  <c r="CK4" i="27"/>
  <c r="CL4" i="27"/>
  <c r="CM4" i="27"/>
  <c r="CN4" i="27"/>
  <c r="CO4" i="27"/>
  <c r="CP4" i="27"/>
  <c r="CQ4" i="27"/>
  <c r="CR4" i="27"/>
  <c r="CS4" i="27"/>
  <c r="CT4" i="27"/>
  <c r="CU4" i="27"/>
  <c r="CV4" i="27"/>
  <c r="CH5" i="27"/>
  <c r="CI5" i="27"/>
  <c r="CJ5" i="27"/>
  <c r="CK5" i="27"/>
  <c r="CL5" i="27"/>
  <c r="CM5" i="27"/>
  <c r="CN5" i="27"/>
  <c r="CO5" i="27"/>
  <c r="CP5" i="27"/>
  <c r="CQ5" i="27"/>
  <c r="CR5" i="27"/>
  <c r="CS5" i="27"/>
  <c r="CT5" i="27"/>
  <c r="CU5" i="27"/>
  <c r="CV5" i="27"/>
  <c r="CH6" i="27"/>
  <c r="CI6" i="27"/>
  <c r="CJ6" i="27"/>
  <c r="CK6" i="27"/>
  <c r="CL6" i="27"/>
  <c r="CM6" i="27"/>
  <c r="CN6" i="27"/>
  <c r="CO6" i="27"/>
  <c r="CP6" i="27"/>
  <c r="CQ6" i="27"/>
  <c r="CR6" i="27"/>
  <c r="CS6" i="27"/>
  <c r="CT6" i="27"/>
  <c r="CU6" i="27"/>
  <c r="CV6" i="27"/>
  <c r="CH7" i="27"/>
  <c r="CI7" i="27"/>
  <c r="CJ7" i="27"/>
  <c r="CK7" i="27"/>
  <c r="CL7" i="27"/>
  <c r="CM7" i="27"/>
  <c r="CN7" i="27"/>
  <c r="CO7" i="27"/>
  <c r="CP7" i="27"/>
  <c r="CQ7" i="27"/>
  <c r="CR7" i="27"/>
  <c r="CS7" i="27"/>
  <c r="CT7" i="27"/>
  <c r="CU7" i="27"/>
  <c r="CV7" i="27"/>
  <c r="CH8" i="27"/>
  <c r="CI8" i="27"/>
  <c r="CJ8" i="27"/>
  <c r="CK8" i="27"/>
  <c r="CL8" i="27"/>
  <c r="CM8" i="27"/>
  <c r="CN8" i="27"/>
  <c r="CO8" i="27"/>
  <c r="CP8" i="27"/>
  <c r="CQ8" i="27"/>
  <c r="CR8" i="27"/>
  <c r="CS8" i="27"/>
  <c r="CT8" i="27"/>
  <c r="CU8" i="27"/>
  <c r="CV8" i="27"/>
  <c r="CH9" i="27"/>
  <c r="CI9" i="27"/>
  <c r="CJ9" i="27"/>
  <c r="CK9" i="27"/>
  <c r="CL9" i="27"/>
  <c r="CM9" i="27"/>
  <c r="CN9" i="27"/>
  <c r="CO9" i="27"/>
  <c r="CP9" i="27"/>
  <c r="CQ9" i="27"/>
  <c r="CR9" i="27"/>
  <c r="CS9" i="27"/>
  <c r="CT9" i="27"/>
  <c r="CU9" i="27"/>
  <c r="CV9" i="27"/>
  <c r="CH10" i="27"/>
  <c r="CI10" i="27"/>
  <c r="CJ10" i="27"/>
  <c r="CK10" i="27"/>
  <c r="CL10" i="27"/>
  <c r="CM10" i="27"/>
  <c r="CN10" i="27"/>
  <c r="CO10" i="27"/>
  <c r="CP10" i="27"/>
  <c r="CQ10" i="27"/>
  <c r="CR10" i="27"/>
  <c r="CS10" i="27"/>
  <c r="CT10" i="27"/>
  <c r="CU10" i="27"/>
  <c r="CV10" i="27"/>
  <c r="CH11" i="27"/>
  <c r="CI11" i="27"/>
  <c r="CJ11" i="27"/>
  <c r="CK11" i="27"/>
  <c r="CL11" i="27"/>
  <c r="CM11" i="27"/>
  <c r="CN11" i="27"/>
  <c r="CO11" i="27"/>
  <c r="CP11" i="27"/>
  <c r="CQ11" i="27"/>
  <c r="CR11" i="27"/>
  <c r="CS11" i="27"/>
  <c r="CT11" i="27"/>
  <c r="CU11" i="27"/>
  <c r="CV11" i="27"/>
  <c r="CH12" i="27"/>
  <c r="CI12" i="27"/>
  <c r="CJ12" i="27"/>
  <c r="CK12" i="27"/>
  <c r="CL12" i="27"/>
  <c r="CM12" i="27"/>
  <c r="CN12" i="27"/>
  <c r="CO12" i="27"/>
  <c r="CP12" i="27"/>
  <c r="CQ12" i="27"/>
  <c r="CR12" i="27"/>
  <c r="CS12" i="27"/>
  <c r="CT12" i="27"/>
  <c r="CU12" i="27"/>
  <c r="CV12" i="27"/>
  <c r="CH13" i="27"/>
  <c r="CI13" i="27"/>
  <c r="CJ13" i="27"/>
  <c r="CK13" i="27"/>
  <c r="CL13" i="27"/>
  <c r="CM13" i="27"/>
  <c r="CN13" i="27"/>
  <c r="CO13" i="27"/>
  <c r="CP13" i="27"/>
  <c r="CQ13" i="27"/>
  <c r="CR13" i="27"/>
  <c r="CS13" i="27"/>
  <c r="CT13" i="27"/>
  <c r="CU13" i="27"/>
  <c r="CV13" i="27"/>
  <c r="CH14" i="27"/>
  <c r="CI14" i="27"/>
  <c r="CJ14" i="27"/>
  <c r="CK14" i="27"/>
  <c r="CL14" i="27"/>
  <c r="CM14" i="27"/>
  <c r="CN14" i="27"/>
  <c r="CO14" i="27"/>
  <c r="CP14" i="27"/>
  <c r="CQ14" i="27"/>
  <c r="CR14" i="27"/>
  <c r="CS14" i="27"/>
  <c r="CT14" i="27"/>
  <c r="CU14" i="27"/>
  <c r="CV14" i="27"/>
  <c r="CH15" i="27"/>
  <c r="CI15" i="27"/>
  <c r="CJ15" i="27"/>
  <c r="CK15" i="27"/>
  <c r="CL15" i="27"/>
  <c r="CM15" i="27"/>
  <c r="CN15" i="27"/>
  <c r="CO15" i="27"/>
  <c r="CP15" i="27"/>
  <c r="CQ15" i="27"/>
  <c r="CR15" i="27"/>
  <c r="CS15" i="27"/>
  <c r="CT15" i="27"/>
  <c r="CU15" i="27"/>
  <c r="CV15" i="27"/>
  <c r="CH16" i="27"/>
  <c r="CI16" i="27"/>
  <c r="CJ16" i="27"/>
  <c r="CK16" i="27"/>
  <c r="CL16" i="27"/>
  <c r="CM16" i="27"/>
  <c r="CN16" i="27"/>
  <c r="CO16" i="27"/>
  <c r="CP16" i="27"/>
  <c r="CQ16" i="27"/>
  <c r="CR16" i="27"/>
  <c r="CS16" i="27"/>
  <c r="CT16" i="27"/>
  <c r="CU16" i="27"/>
  <c r="CV16" i="27"/>
  <c r="CH17" i="27"/>
  <c r="CI17" i="27"/>
  <c r="CJ17" i="27"/>
  <c r="CK17" i="27"/>
  <c r="CL17" i="27"/>
  <c r="CM17" i="27"/>
  <c r="CN17" i="27"/>
  <c r="CO17" i="27"/>
  <c r="CP17" i="27"/>
  <c r="CQ17" i="27"/>
  <c r="CR17" i="27"/>
  <c r="CS17" i="27"/>
  <c r="CT17" i="27"/>
  <c r="CU17" i="27"/>
  <c r="CV17" i="27"/>
  <c r="CH18" i="27"/>
  <c r="CI18" i="27"/>
  <c r="CJ18" i="27"/>
  <c r="CK18" i="27"/>
  <c r="CL18" i="27"/>
  <c r="CM18" i="27"/>
  <c r="CN18" i="27"/>
  <c r="CO18" i="27"/>
  <c r="CP18" i="27"/>
  <c r="CQ18" i="27"/>
  <c r="CR18" i="27"/>
  <c r="CS18" i="27"/>
  <c r="CT18" i="27"/>
  <c r="CU18" i="27"/>
  <c r="CV18" i="27"/>
  <c r="CH19" i="27"/>
  <c r="CI19" i="27"/>
  <c r="CJ19" i="27"/>
  <c r="CK19" i="27"/>
  <c r="CL19" i="27"/>
  <c r="CM19" i="27"/>
  <c r="CN19" i="27"/>
  <c r="CO19" i="27"/>
  <c r="CP19" i="27"/>
  <c r="CQ19" i="27"/>
  <c r="CR19" i="27"/>
  <c r="CS19" i="27"/>
  <c r="CT19" i="27"/>
  <c r="CU19" i="27"/>
  <c r="CV19" i="27"/>
  <c r="CH20" i="27"/>
  <c r="CI20" i="27"/>
  <c r="CJ20" i="27"/>
  <c r="CK20" i="27"/>
  <c r="CL20" i="27"/>
  <c r="CM20" i="27"/>
  <c r="CN20" i="27"/>
  <c r="CO20" i="27"/>
  <c r="CP20" i="27"/>
  <c r="CQ20" i="27"/>
  <c r="CR20" i="27"/>
  <c r="CS20" i="27"/>
  <c r="CT20" i="27"/>
  <c r="CU20" i="27"/>
  <c r="CV20" i="27"/>
  <c r="CH21" i="27"/>
  <c r="CI21" i="27"/>
  <c r="CJ21" i="27"/>
  <c r="CK21" i="27"/>
  <c r="CL21" i="27"/>
  <c r="CM21" i="27"/>
  <c r="CN21" i="27"/>
  <c r="CO21" i="27"/>
  <c r="CP21" i="27"/>
  <c r="CQ21" i="27"/>
  <c r="CR21" i="27"/>
  <c r="CS21" i="27"/>
  <c r="CT21" i="27"/>
  <c r="CU21" i="27"/>
  <c r="CV21" i="27"/>
  <c r="CH22" i="27"/>
  <c r="CI22" i="27"/>
  <c r="CJ22" i="27"/>
  <c r="CK22" i="27"/>
  <c r="CL22" i="27"/>
  <c r="CM22" i="27"/>
  <c r="CN22" i="27"/>
  <c r="CO22" i="27"/>
  <c r="CP22" i="27"/>
  <c r="CQ22" i="27"/>
  <c r="CR22" i="27"/>
  <c r="CS22" i="27"/>
  <c r="CT22" i="27"/>
  <c r="CU22" i="27"/>
  <c r="CV22" i="27"/>
  <c r="CH23" i="27"/>
  <c r="CI23" i="27"/>
  <c r="CJ23" i="27"/>
  <c r="CK23" i="27"/>
  <c r="CL23" i="27"/>
  <c r="CM23" i="27"/>
  <c r="CN23" i="27"/>
  <c r="CO23" i="27"/>
  <c r="CP23" i="27"/>
  <c r="CQ23" i="27"/>
  <c r="CR23" i="27"/>
  <c r="CS23" i="27"/>
  <c r="CT23" i="27"/>
  <c r="CU23" i="27"/>
  <c r="CV23" i="27"/>
  <c r="CH24" i="27"/>
  <c r="CI24" i="27"/>
  <c r="CJ24" i="27"/>
  <c r="CK24" i="27"/>
  <c r="CL24" i="27"/>
  <c r="CM24" i="27"/>
  <c r="CN24" i="27"/>
  <c r="CO24" i="27"/>
  <c r="CP24" i="27"/>
  <c r="CQ24" i="27"/>
  <c r="CR24" i="27"/>
  <c r="CS24" i="27"/>
  <c r="CT24" i="27"/>
  <c r="CU24" i="27"/>
  <c r="CV24" i="27"/>
  <c r="CH25" i="27"/>
  <c r="CI25" i="27"/>
  <c r="CJ25" i="27"/>
  <c r="CK25" i="27"/>
  <c r="CL25" i="27"/>
  <c r="CM25" i="27"/>
  <c r="CN25" i="27"/>
  <c r="CO25" i="27"/>
  <c r="CP25" i="27"/>
  <c r="CQ25" i="27"/>
  <c r="CR25" i="27"/>
  <c r="CS25" i="27"/>
  <c r="CT25" i="27"/>
  <c r="CU25" i="27"/>
  <c r="CV25" i="27"/>
  <c r="CH26" i="27"/>
  <c r="CI26" i="27"/>
  <c r="CJ26" i="27"/>
  <c r="CK26" i="27"/>
  <c r="CL26" i="27"/>
  <c r="CM26" i="27"/>
  <c r="CN26" i="27"/>
  <c r="CO26" i="27"/>
  <c r="CP26" i="27"/>
  <c r="CQ26" i="27"/>
  <c r="CR26" i="27"/>
  <c r="CS26" i="27"/>
  <c r="CT26" i="27"/>
  <c r="CU26" i="27"/>
  <c r="CV26" i="27"/>
  <c r="CH27" i="27"/>
  <c r="CI27" i="27"/>
  <c r="CJ27" i="27"/>
  <c r="CK27" i="27"/>
  <c r="CL27" i="27"/>
  <c r="CM27" i="27"/>
  <c r="CN27" i="27"/>
  <c r="CO27" i="27"/>
  <c r="CP27" i="27"/>
  <c r="CQ27" i="27"/>
  <c r="CR27" i="27"/>
  <c r="CS27" i="27"/>
  <c r="CT27" i="27"/>
  <c r="CU27" i="27"/>
  <c r="CV27" i="27"/>
  <c r="CH28" i="27"/>
  <c r="CI28" i="27"/>
  <c r="CJ28" i="27"/>
  <c r="CK28" i="27"/>
  <c r="CL28" i="27"/>
  <c r="CM28" i="27"/>
  <c r="CN28" i="27"/>
  <c r="CO28" i="27"/>
  <c r="CP28" i="27"/>
  <c r="CQ28" i="27"/>
  <c r="CR28" i="27"/>
  <c r="CS28" i="27"/>
  <c r="CT28" i="27"/>
  <c r="CU28" i="27"/>
  <c r="CV28" i="27"/>
  <c r="CH29" i="27"/>
  <c r="CI29" i="27"/>
  <c r="CJ29" i="27"/>
  <c r="CK29" i="27"/>
  <c r="CL29" i="27"/>
  <c r="CM29" i="27"/>
  <c r="CN29" i="27"/>
  <c r="CO29" i="27"/>
  <c r="CP29" i="27"/>
  <c r="CQ29" i="27"/>
  <c r="CR29" i="27"/>
  <c r="CS29" i="27"/>
  <c r="CT29" i="27"/>
  <c r="CU29" i="27"/>
  <c r="CV29" i="27"/>
  <c r="CH30" i="27"/>
  <c r="CI30" i="27"/>
  <c r="CJ30" i="27"/>
  <c r="CK30" i="27"/>
  <c r="CL30" i="27"/>
  <c r="CM30" i="27"/>
  <c r="CN30" i="27"/>
  <c r="CO30" i="27"/>
  <c r="CP30" i="27"/>
  <c r="CQ30" i="27"/>
  <c r="CR30" i="27"/>
  <c r="CS30" i="27"/>
  <c r="CT30" i="27"/>
  <c r="CU30" i="27"/>
  <c r="CV30" i="27"/>
  <c r="CH31" i="27"/>
  <c r="CI31" i="27"/>
  <c r="CJ31" i="27"/>
  <c r="CK31" i="27"/>
  <c r="CL31" i="27"/>
  <c r="CM31" i="27"/>
  <c r="CN31" i="27"/>
  <c r="CO31" i="27"/>
  <c r="CP31" i="27"/>
  <c r="CQ31" i="27"/>
  <c r="CR31" i="27"/>
  <c r="CS31" i="27"/>
  <c r="CT31" i="27"/>
  <c r="CU31" i="27"/>
  <c r="CV31" i="27"/>
  <c r="CH32" i="27"/>
  <c r="CI32" i="27"/>
  <c r="CJ32" i="27"/>
  <c r="CK32" i="27"/>
  <c r="CL32" i="27"/>
  <c r="CM32" i="27"/>
  <c r="CN32" i="27"/>
  <c r="CO32" i="27"/>
  <c r="CP32" i="27"/>
  <c r="CQ32" i="27"/>
  <c r="CR32" i="27"/>
  <c r="CS32" i="27"/>
  <c r="CT32" i="27"/>
  <c r="CU32" i="27"/>
  <c r="CV32" i="27"/>
  <c r="CH33" i="27"/>
  <c r="CI33" i="27"/>
  <c r="CJ33" i="27"/>
  <c r="CK33" i="27"/>
  <c r="CL33" i="27"/>
  <c r="CM33" i="27"/>
  <c r="CN33" i="27"/>
  <c r="CO33" i="27"/>
  <c r="CP33" i="27"/>
  <c r="CQ33" i="27"/>
  <c r="CR33" i="27"/>
  <c r="CS33" i="27"/>
  <c r="CT33" i="27"/>
  <c r="CU33" i="27"/>
  <c r="CV33" i="27"/>
  <c r="CH34" i="27"/>
  <c r="CI34" i="27"/>
  <c r="CJ34" i="27"/>
  <c r="CK34" i="27"/>
  <c r="CL34" i="27"/>
  <c r="CM34" i="27"/>
  <c r="CN34" i="27"/>
  <c r="CO34" i="27"/>
  <c r="CP34" i="27"/>
  <c r="CQ34" i="27"/>
  <c r="CR34" i="27"/>
  <c r="CS34" i="27"/>
  <c r="CT34" i="27"/>
  <c r="CU34" i="27"/>
  <c r="CV34" i="27"/>
  <c r="CH35" i="27"/>
  <c r="CI35" i="27"/>
  <c r="CJ35" i="27"/>
  <c r="CK35" i="27"/>
  <c r="CL35" i="27"/>
  <c r="CM35" i="27"/>
  <c r="CN35" i="27"/>
  <c r="CO35" i="27"/>
  <c r="CP35" i="27"/>
  <c r="CQ35" i="27"/>
  <c r="CR35" i="27"/>
  <c r="CS35" i="27"/>
  <c r="CT35" i="27"/>
  <c r="CU35" i="27"/>
  <c r="CV35" i="27"/>
  <c r="CH36" i="27"/>
  <c r="CI36" i="27"/>
  <c r="CJ36" i="27"/>
  <c r="CK36" i="27"/>
  <c r="CL36" i="27"/>
  <c r="CM36" i="27"/>
  <c r="CN36" i="27"/>
  <c r="CO36" i="27"/>
  <c r="CP36" i="27"/>
  <c r="CQ36" i="27"/>
  <c r="CR36" i="27"/>
  <c r="CS36" i="27"/>
  <c r="CT36" i="27"/>
  <c r="CU36" i="27"/>
  <c r="CV36" i="27"/>
  <c r="CH37" i="27"/>
  <c r="CI37" i="27"/>
  <c r="CJ37" i="27"/>
  <c r="CK37" i="27"/>
  <c r="CL37" i="27"/>
  <c r="CM37" i="27"/>
  <c r="CN37" i="27"/>
  <c r="CO37" i="27"/>
  <c r="CP37" i="27"/>
  <c r="CQ37" i="27"/>
  <c r="CR37" i="27"/>
  <c r="CS37" i="27"/>
  <c r="CT37" i="27"/>
  <c r="CU37" i="27"/>
  <c r="CV37" i="27"/>
  <c r="CH38" i="27"/>
  <c r="CI38" i="27"/>
  <c r="CJ38" i="27"/>
  <c r="CK38" i="27"/>
  <c r="CL38" i="27"/>
  <c r="CM38" i="27"/>
  <c r="CN38" i="27"/>
  <c r="CO38" i="27"/>
  <c r="CP38" i="27"/>
  <c r="CQ38" i="27"/>
  <c r="CR38" i="27"/>
  <c r="CS38" i="27"/>
  <c r="CT38" i="27"/>
  <c r="CU38" i="27"/>
  <c r="CV38" i="27"/>
  <c r="CH39" i="27"/>
  <c r="CI39" i="27"/>
  <c r="CJ39" i="27"/>
  <c r="CK39" i="27"/>
  <c r="CL39" i="27"/>
  <c r="CM39" i="27"/>
  <c r="CN39" i="27"/>
  <c r="CO39" i="27"/>
  <c r="CP39" i="27"/>
  <c r="CQ39" i="27"/>
  <c r="CR39" i="27"/>
  <c r="CS39" i="27"/>
  <c r="CT39" i="27"/>
  <c r="CU39" i="27"/>
  <c r="CV39" i="27"/>
  <c r="CH40" i="27"/>
  <c r="CI40" i="27"/>
  <c r="CJ40" i="27"/>
  <c r="CK40" i="27"/>
  <c r="CL40" i="27"/>
  <c r="CM40" i="27"/>
  <c r="CN40" i="27"/>
  <c r="CO40" i="27"/>
  <c r="CP40" i="27"/>
  <c r="CQ40" i="27"/>
  <c r="CR40" i="27"/>
  <c r="CS40" i="27"/>
  <c r="CT40" i="27"/>
  <c r="CU40" i="27"/>
  <c r="CV40" i="27"/>
  <c r="CH41" i="27"/>
  <c r="CI41" i="27"/>
  <c r="CJ41" i="27"/>
  <c r="CK41" i="27"/>
  <c r="CL41" i="27"/>
  <c r="CM41" i="27"/>
  <c r="CN41" i="27"/>
  <c r="CO41" i="27"/>
  <c r="CP41" i="27"/>
  <c r="CQ41" i="27"/>
  <c r="CR41" i="27"/>
  <c r="CS41" i="27"/>
  <c r="CT41" i="27"/>
  <c r="CU41" i="27"/>
  <c r="CV41" i="27"/>
  <c r="CH42" i="27"/>
  <c r="CI42" i="27"/>
  <c r="CJ42" i="27"/>
  <c r="CK42" i="27"/>
  <c r="CL42" i="27"/>
  <c r="CM42" i="27"/>
  <c r="CN42" i="27"/>
  <c r="CO42" i="27"/>
  <c r="CP42" i="27"/>
  <c r="CQ42" i="27"/>
  <c r="CR42" i="27"/>
  <c r="CS42" i="27"/>
  <c r="CT42" i="27"/>
  <c r="CU42" i="27"/>
  <c r="CV42" i="27"/>
  <c r="CH43" i="27"/>
  <c r="CI43" i="27"/>
  <c r="CJ43" i="27"/>
  <c r="CK43" i="27"/>
  <c r="CL43" i="27"/>
  <c r="CM43" i="27"/>
  <c r="CN43" i="27"/>
  <c r="CO43" i="27"/>
  <c r="CP43" i="27"/>
  <c r="CQ43" i="27"/>
  <c r="CR43" i="27"/>
  <c r="CS43" i="27"/>
  <c r="CT43" i="27"/>
  <c r="CU43" i="27"/>
  <c r="CV43" i="27"/>
  <c r="CH44" i="27"/>
  <c r="CI44" i="27"/>
  <c r="CJ44" i="27"/>
  <c r="CK44" i="27"/>
  <c r="CL44" i="27"/>
  <c r="CM44" i="27"/>
  <c r="CN44" i="27"/>
  <c r="CO44" i="27"/>
  <c r="CP44" i="27"/>
  <c r="CQ44" i="27"/>
  <c r="CR44" i="27"/>
  <c r="CS44" i="27"/>
  <c r="CT44" i="27"/>
  <c r="CU44" i="27"/>
  <c r="CV44" i="27"/>
  <c r="CH45" i="27"/>
  <c r="CI45" i="27"/>
  <c r="CJ45" i="27"/>
  <c r="CK45" i="27"/>
  <c r="CL45" i="27"/>
  <c r="CM45" i="27"/>
  <c r="CN45" i="27"/>
  <c r="CO45" i="27"/>
  <c r="CP45" i="27"/>
  <c r="CQ45" i="27"/>
  <c r="CR45" i="27"/>
  <c r="CS45" i="27"/>
  <c r="CT45" i="27"/>
  <c r="CU45" i="27"/>
  <c r="CV45" i="27"/>
  <c r="CH46" i="27"/>
  <c r="CI46" i="27"/>
  <c r="CJ46" i="27"/>
  <c r="CK46" i="27"/>
  <c r="CL46" i="27"/>
  <c r="CM46" i="27"/>
  <c r="CN46" i="27"/>
  <c r="CO46" i="27"/>
  <c r="CP46" i="27"/>
  <c r="CQ46" i="27"/>
  <c r="CR46" i="27"/>
  <c r="CS46" i="27"/>
  <c r="CT46" i="27"/>
  <c r="CU46" i="27"/>
  <c r="CV46" i="27"/>
  <c r="CH47" i="27"/>
  <c r="CI47" i="27"/>
  <c r="CJ47" i="27"/>
  <c r="CK47" i="27"/>
  <c r="CL47" i="27"/>
  <c r="CM47" i="27"/>
  <c r="CN47" i="27"/>
  <c r="CO47" i="27"/>
  <c r="CP47" i="27"/>
  <c r="CQ47" i="27"/>
  <c r="CR47" i="27"/>
  <c r="CS47" i="27"/>
  <c r="CT47" i="27"/>
  <c r="CU47" i="27"/>
  <c r="CV47" i="27"/>
  <c r="CH48" i="27"/>
  <c r="CI48" i="27"/>
  <c r="CJ48" i="27"/>
  <c r="CK48" i="27"/>
  <c r="CL48" i="27"/>
  <c r="CM48" i="27"/>
  <c r="CN48" i="27"/>
  <c r="CO48" i="27"/>
  <c r="CP48" i="27"/>
  <c r="CQ48" i="27"/>
  <c r="CR48" i="27"/>
  <c r="CS48" i="27"/>
  <c r="CT48" i="27"/>
  <c r="CU48" i="27"/>
  <c r="CV48" i="27"/>
  <c r="CH49" i="27"/>
  <c r="CI49" i="27"/>
  <c r="CJ49" i="27"/>
  <c r="CK49" i="27"/>
  <c r="CL49" i="27"/>
  <c r="CM49" i="27"/>
  <c r="CN49" i="27"/>
  <c r="CO49" i="27"/>
  <c r="CP49" i="27"/>
  <c r="CQ49" i="27"/>
  <c r="CR49" i="27"/>
  <c r="CS49" i="27"/>
  <c r="CT49" i="27"/>
  <c r="CU49" i="27"/>
  <c r="CV49" i="27"/>
  <c r="CH50" i="27"/>
  <c r="CI50" i="27"/>
  <c r="CJ50" i="27"/>
  <c r="CK50" i="27"/>
  <c r="CL50" i="27"/>
  <c r="CM50" i="27"/>
  <c r="CN50" i="27"/>
  <c r="CO50" i="27"/>
  <c r="CP50" i="27"/>
  <c r="CQ50" i="27"/>
  <c r="CR50" i="27"/>
  <c r="CS50" i="27"/>
  <c r="CT50" i="27"/>
  <c r="CU50" i="27"/>
  <c r="CV50" i="27"/>
  <c r="CH51" i="27"/>
  <c r="CI51" i="27"/>
  <c r="CJ51" i="27"/>
  <c r="CK51" i="27"/>
  <c r="CL51" i="27"/>
  <c r="CM51" i="27"/>
  <c r="CN51" i="27"/>
  <c r="CO51" i="27"/>
  <c r="CP51" i="27"/>
  <c r="CQ51" i="27"/>
  <c r="CR51" i="27"/>
  <c r="CS51" i="27"/>
  <c r="CT51" i="27"/>
  <c r="CU51" i="27"/>
  <c r="CV51" i="27"/>
  <c r="CH52" i="27"/>
  <c r="CJ52" i="27"/>
  <c r="CK52" i="27"/>
  <c r="CL52" i="27"/>
  <c r="CM52" i="27"/>
  <c r="CN52" i="27"/>
  <c r="CO52" i="27"/>
  <c r="CP52" i="27"/>
  <c r="CQ52" i="27"/>
  <c r="CR52" i="27"/>
  <c r="CS52" i="27"/>
  <c r="CT52" i="27"/>
  <c r="CU52" i="27"/>
  <c r="CV52" i="27"/>
  <c r="CH53" i="27"/>
  <c r="CJ53" i="27"/>
  <c r="CK53" i="27"/>
  <c r="CL53" i="27"/>
  <c r="CM53" i="27"/>
  <c r="CN53" i="27"/>
  <c r="CO53" i="27"/>
  <c r="CP53" i="27"/>
  <c r="CQ53" i="27"/>
  <c r="CR53" i="27"/>
  <c r="CS53" i="27"/>
  <c r="CT53" i="27"/>
  <c r="CU53" i="27"/>
  <c r="CV53" i="27"/>
  <c r="CH54" i="27"/>
  <c r="CJ54" i="27"/>
  <c r="CK54" i="27"/>
  <c r="CL54" i="27"/>
  <c r="CM54" i="27"/>
  <c r="CN54" i="27"/>
  <c r="CO54" i="27"/>
  <c r="CP54" i="27"/>
  <c r="CQ54" i="27"/>
  <c r="CR54" i="27"/>
  <c r="CS54" i="27"/>
  <c r="CT54" i="27"/>
  <c r="CU54" i="27"/>
  <c r="CV54" i="27"/>
  <c r="CH55" i="27"/>
  <c r="CJ55" i="27"/>
  <c r="CK55" i="27"/>
  <c r="CL55" i="27"/>
  <c r="CM55" i="27"/>
  <c r="CN55" i="27"/>
  <c r="CO55" i="27"/>
  <c r="CP55" i="27"/>
  <c r="CQ55" i="27"/>
  <c r="CR55" i="27"/>
  <c r="CS55" i="27"/>
  <c r="CT55" i="27"/>
  <c r="CU55" i="27"/>
  <c r="CV55" i="27"/>
  <c r="I4" i="47" l="1"/>
  <c r="C4" i="47"/>
  <c r="U4" i="47"/>
  <c r="B4" i="47"/>
  <c r="F4" i="47"/>
  <c r="J4" i="47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C62" i="1"/>
  <c r="C65" i="1" s="1"/>
  <c r="B62" i="1"/>
  <c r="B65" i="1" s="1"/>
  <c r="AD56" i="1"/>
  <c r="AC56" i="1"/>
  <c r="AD55" i="1"/>
  <c r="AC55" i="1"/>
  <c r="AD54" i="1"/>
  <c r="AC54" i="1"/>
  <c r="BB51" i="1"/>
  <c r="BA51" i="1" s="1"/>
  <c r="BG51" i="1" s="1"/>
  <c r="AD51" i="1"/>
  <c r="AC51" i="1"/>
  <c r="BB50" i="1"/>
  <c r="BA50" i="1" s="1"/>
  <c r="BG50" i="1" s="1"/>
  <c r="AD50" i="1"/>
  <c r="AC50" i="1"/>
  <c r="BB49" i="1"/>
  <c r="BA49" i="1" s="1"/>
  <c r="BG49" i="1" s="1"/>
  <c r="AD49" i="1"/>
  <c r="AC49" i="1"/>
  <c r="BB48" i="1"/>
  <c r="BA48" i="1" s="1"/>
  <c r="BG48" i="1" s="1"/>
  <c r="AD48" i="1"/>
  <c r="AC48" i="1"/>
  <c r="BB47" i="1"/>
  <c r="BA47" i="1" s="1"/>
  <c r="BG47" i="1" s="1"/>
  <c r="AD47" i="1"/>
  <c r="AC47" i="1"/>
  <c r="BB46" i="1"/>
  <c r="BA46" i="1" s="1"/>
  <c r="BG46" i="1" s="1"/>
  <c r="AD46" i="1"/>
  <c r="AC46" i="1"/>
  <c r="BB45" i="1"/>
  <c r="BA45" i="1" s="1"/>
  <c r="BG45" i="1" s="1"/>
  <c r="AD45" i="1"/>
  <c r="AC45" i="1"/>
  <c r="BB44" i="1"/>
  <c r="BA44" i="1" s="1"/>
  <c r="BG44" i="1" s="1"/>
  <c r="AD44" i="1"/>
  <c r="AC44" i="1"/>
  <c r="BB43" i="1"/>
  <c r="BA43" i="1" s="1"/>
  <c r="BG43" i="1" s="1"/>
  <c r="AD43" i="1"/>
  <c r="AC43" i="1"/>
  <c r="BB42" i="1"/>
  <c r="BA42" i="1" s="1"/>
  <c r="BG42" i="1" s="1"/>
  <c r="AD42" i="1"/>
  <c r="AC42" i="1"/>
  <c r="BB41" i="1"/>
  <c r="BA41" i="1" s="1"/>
  <c r="BG41" i="1" s="1"/>
  <c r="AD41" i="1"/>
  <c r="AC41" i="1"/>
  <c r="BB40" i="1"/>
  <c r="BA40" i="1" s="1"/>
  <c r="BG40" i="1" s="1"/>
  <c r="AD40" i="1"/>
  <c r="AC40" i="1"/>
  <c r="BB39" i="1"/>
  <c r="BA39" i="1" s="1"/>
  <c r="BG39" i="1" s="1"/>
  <c r="AD39" i="1"/>
  <c r="AC39" i="1"/>
  <c r="BB38" i="1"/>
  <c r="BA38" i="1" s="1"/>
  <c r="BG38" i="1" s="1"/>
  <c r="AD38" i="1"/>
  <c r="AC38" i="1"/>
  <c r="BB37" i="1"/>
  <c r="BA37" i="1" s="1"/>
  <c r="BG37" i="1" s="1"/>
  <c r="AD37" i="1"/>
  <c r="AC37" i="1"/>
  <c r="BB36" i="1"/>
  <c r="BA36" i="1" s="1"/>
  <c r="BG36" i="1" s="1"/>
  <c r="AD36" i="1"/>
  <c r="AC36" i="1"/>
  <c r="BB35" i="1"/>
  <c r="BA35" i="1" s="1"/>
  <c r="BG35" i="1" s="1"/>
  <c r="AD35" i="1"/>
  <c r="AC35" i="1"/>
  <c r="BB34" i="1"/>
  <c r="BA34" i="1" s="1"/>
  <c r="BG34" i="1" s="1"/>
  <c r="AD34" i="1"/>
  <c r="AC34" i="1"/>
  <c r="BB33" i="1"/>
  <c r="BA33" i="1" s="1"/>
  <c r="BG33" i="1" s="1"/>
  <c r="AD33" i="1"/>
  <c r="AC33" i="1"/>
  <c r="BB32" i="1"/>
  <c r="BA32" i="1" s="1"/>
  <c r="BG32" i="1" s="1"/>
  <c r="AD32" i="1"/>
  <c r="AC32" i="1"/>
  <c r="BB31" i="1"/>
  <c r="BA31" i="1" s="1"/>
  <c r="BG31" i="1" s="1"/>
  <c r="AD31" i="1"/>
  <c r="AC31" i="1"/>
  <c r="BB30" i="1"/>
  <c r="BA30" i="1" s="1"/>
  <c r="BG30" i="1" s="1"/>
  <c r="AD30" i="1"/>
  <c r="AC30" i="1"/>
  <c r="BB29" i="1"/>
  <c r="BA29" i="1" s="1"/>
  <c r="BG29" i="1" s="1"/>
  <c r="AD29" i="1"/>
  <c r="AC29" i="1"/>
  <c r="BB28" i="1"/>
  <c r="BA28" i="1" s="1"/>
  <c r="BG28" i="1" s="1"/>
  <c r="AD28" i="1"/>
  <c r="AC28" i="1"/>
  <c r="BB27" i="1"/>
  <c r="BA27" i="1" s="1"/>
  <c r="BG27" i="1" s="1"/>
  <c r="AD27" i="1"/>
  <c r="AC27" i="1"/>
  <c r="BB26" i="1"/>
  <c r="BA26" i="1" s="1"/>
  <c r="BG26" i="1" s="1"/>
  <c r="AD26" i="1"/>
  <c r="AC26" i="1"/>
  <c r="BB25" i="1"/>
  <c r="BA25" i="1" s="1"/>
  <c r="BG25" i="1" s="1"/>
  <c r="AD25" i="1"/>
  <c r="AC25" i="1"/>
  <c r="BB24" i="1"/>
  <c r="BA24" i="1" s="1"/>
  <c r="BG24" i="1" s="1"/>
  <c r="AD24" i="1"/>
  <c r="AC24" i="1"/>
  <c r="BB23" i="1"/>
  <c r="BA23" i="1" s="1"/>
  <c r="BG23" i="1" s="1"/>
  <c r="AD23" i="1"/>
  <c r="AC23" i="1"/>
  <c r="BB22" i="1"/>
  <c r="BA22" i="1" s="1"/>
  <c r="BG22" i="1" s="1"/>
  <c r="AD22" i="1"/>
  <c r="AC22" i="1"/>
  <c r="BB21" i="1"/>
  <c r="BA21" i="1" s="1"/>
  <c r="BG21" i="1" s="1"/>
  <c r="AD21" i="1"/>
  <c r="AC21" i="1"/>
  <c r="BB20" i="1"/>
  <c r="BA20" i="1" s="1"/>
  <c r="BG20" i="1" s="1"/>
  <c r="AD20" i="1"/>
  <c r="AC20" i="1"/>
  <c r="BB19" i="1"/>
  <c r="BA19" i="1" s="1"/>
  <c r="BG19" i="1" s="1"/>
  <c r="AD19" i="1"/>
  <c r="AC19" i="1"/>
  <c r="BB18" i="1"/>
  <c r="BA18" i="1" s="1"/>
  <c r="BG18" i="1" s="1"/>
  <c r="AD18" i="1"/>
  <c r="AC18" i="1"/>
  <c r="BB17" i="1"/>
  <c r="BA17" i="1" s="1"/>
  <c r="BG17" i="1" s="1"/>
  <c r="AD17" i="1"/>
  <c r="AC17" i="1"/>
  <c r="BB16" i="1"/>
  <c r="BA16" i="1" s="1"/>
  <c r="BG16" i="1" s="1"/>
  <c r="AD16" i="1"/>
  <c r="AC16" i="1"/>
  <c r="BB15" i="1"/>
  <c r="BA15" i="1" s="1"/>
  <c r="BG15" i="1" s="1"/>
  <c r="AD15" i="1"/>
  <c r="AC15" i="1"/>
  <c r="BB14" i="1"/>
  <c r="BA14" i="1" s="1"/>
  <c r="BG14" i="1" s="1"/>
  <c r="AD14" i="1"/>
  <c r="AC14" i="1"/>
  <c r="BB13" i="1"/>
  <c r="BA13" i="1" s="1"/>
  <c r="BG13" i="1" s="1"/>
  <c r="AD13" i="1"/>
  <c r="AC13" i="1"/>
  <c r="BB12" i="1"/>
  <c r="BA12" i="1" s="1"/>
  <c r="BG12" i="1" s="1"/>
  <c r="AD12" i="1"/>
  <c r="AC12" i="1"/>
  <c r="BB11" i="1"/>
  <c r="BA11" i="1" s="1"/>
  <c r="BG11" i="1" s="1"/>
  <c r="AD11" i="1"/>
  <c r="AC11" i="1"/>
  <c r="BB10" i="1"/>
  <c r="BE10" i="1" s="1"/>
  <c r="AD10" i="1"/>
  <c r="AC10" i="1"/>
  <c r="BB9" i="1"/>
  <c r="BE9" i="1" s="1"/>
  <c r="AD9" i="1"/>
  <c r="AC9" i="1"/>
  <c r="BB8" i="1"/>
  <c r="BE8" i="1" s="1"/>
  <c r="AD8" i="1"/>
  <c r="AC8" i="1"/>
  <c r="BB7" i="1"/>
  <c r="BE7" i="1" s="1"/>
  <c r="AD7" i="1"/>
  <c r="AC7" i="1"/>
  <c r="BB6" i="1"/>
  <c r="BE6" i="1" s="1"/>
  <c r="AD6" i="1"/>
  <c r="AC6" i="1"/>
  <c r="BB5" i="1"/>
  <c r="BE5" i="1" s="1"/>
  <c r="AD5" i="1"/>
  <c r="AC5" i="1"/>
  <c r="BB4" i="1"/>
  <c r="BE4" i="1" s="1"/>
  <c r="AD4" i="1"/>
  <c r="AC4" i="1"/>
  <c r="BB3" i="1"/>
  <c r="AD3" i="1"/>
  <c r="AC3" i="1"/>
  <c r="BB61" i="1" l="1"/>
  <c r="BB64" i="1"/>
  <c r="BB63" i="1"/>
  <c r="BH16" i="1"/>
  <c r="BH24" i="1"/>
  <c r="BH32" i="1"/>
  <c r="BH40" i="1"/>
  <c r="BH48" i="1"/>
  <c r="BH13" i="1"/>
  <c r="BH21" i="1"/>
  <c r="BH29" i="1"/>
  <c r="BH37" i="1"/>
  <c r="BH45" i="1"/>
  <c r="BH12" i="1"/>
  <c r="BH17" i="1"/>
  <c r="BH20" i="1"/>
  <c r="BH25" i="1"/>
  <c r="BH28" i="1"/>
  <c r="BH33" i="1"/>
  <c r="BH36" i="1"/>
  <c r="BH41" i="1"/>
  <c r="BH44" i="1"/>
  <c r="BH49" i="1"/>
  <c r="BD62" i="1"/>
  <c r="BB62" i="1"/>
  <c r="BH10" i="1"/>
  <c r="BD11" i="1"/>
  <c r="BH14" i="1"/>
  <c r="BH18" i="1"/>
  <c r="BH22" i="1"/>
  <c r="BH26" i="1"/>
  <c r="BH30" i="1"/>
  <c r="BH34" i="1"/>
  <c r="BH38" i="1"/>
  <c r="BH42" i="1"/>
  <c r="BH46" i="1"/>
  <c r="BH50" i="1"/>
  <c r="BE11" i="1"/>
  <c r="BA3" i="1"/>
  <c r="BA4" i="1"/>
  <c r="BD4" i="1" s="1"/>
  <c r="BA5" i="1"/>
  <c r="BD5" i="1" s="1"/>
  <c r="BA6" i="1"/>
  <c r="BD6" i="1" s="1"/>
  <c r="BA7" i="1"/>
  <c r="BD7" i="1" s="1"/>
  <c r="BA8" i="1"/>
  <c r="BD8" i="1" s="1"/>
  <c r="BA9" i="1"/>
  <c r="BD9" i="1" s="1"/>
  <c r="BA10" i="1"/>
  <c r="BG10" i="1" s="1"/>
  <c r="BH11" i="1"/>
  <c r="BH15" i="1"/>
  <c r="BH19" i="1"/>
  <c r="BH23" i="1"/>
  <c r="BH27" i="1"/>
  <c r="BH31" i="1"/>
  <c r="BH35" i="1"/>
  <c r="BH39" i="1"/>
  <c r="BH43" i="1"/>
  <c r="BH47" i="1"/>
  <c r="BH51" i="1"/>
  <c r="BG4" i="1"/>
  <c r="BH3" i="1"/>
  <c r="BH4" i="1"/>
  <c r="BH5" i="1"/>
  <c r="BH6" i="1"/>
  <c r="BH7" i="1"/>
  <c r="BH8" i="1"/>
  <c r="BH9" i="1"/>
  <c r="BE3" i="1"/>
  <c r="BA61" i="1" l="1"/>
  <c r="BA64" i="1"/>
  <c r="BA63" i="1"/>
  <c r="BG8" i="1"/>
  <c r="BA62" i="1"/>
  <c r="BG7" i="1"/>
  <c r="BG3" i="1"/>
  <c r="BD10" i="1"/>
  <c r="BG6" i="1"/>
  <c r="BD3" i="1"/>
  <c r="BG9" i="1"/>
  <c r="BG5" i="1"/>
  <c r="C63" i="27" l="1"/>
  <c r="D63" i="27"/>
  <c r="E63" i="27"/>
  <c r="F63" i="27"/>
  <c r="G63" i="27"/>
  <c r="H63" i="27"/>
  <c r="I63" i="27"/>
  <c r="J63" i="27"/>
  <c r="K63" i="27"/>
  <c r="L63" i="27"/>
  <c r="M63" i="27"/>
  <c r="N63" i="27"/>
  <c r="O63" i="27"/>
  <c r="P63" i="27"/>
  <c r="B63" i="27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B63" i="25"/>
  <c r="CH63" i="12"/>
  <c r="CG63" i="12"/>
  <c r="C63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CW63" i="12" s="1"/>
  <c r="P63" i="12"/>
  <c r="CX63" i="12" s="1"/>
  <c r="Q63" i="12"/>
  <c r="B63" i="12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B63" i="11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B63" i="34"/>
  <c r="B13" i="47"/>
  <c r="C13" i="47"/>
  <c r="E13" i="47"/>
  <c r="F13" i="47"/>
  <c r="H13" i="47"/>
  <c r="J13" i="47"/>
  <c r="K13" i="47"/>
  <c r="L13" i="47"/>
  <c r="M13" i="47"/>
  <c r="N13" i="47"/>
  <c r="O13" i="47"/>
  <c r="P13" i="47"/>
  <c r="Q13" i="47"/>
  <c r="R13" i="47"/>
  <c r="S13" i="47"/>
  <c r="T13" i="47"/>
  <c r="B63" i="14"/>
  <c r="C63" i="5"/>
  <c r="D63" i="5"/>
  <c r="E63" i="5"/>
  <c r="F63" i="5"/>
  <c r="G63" i="5"/>
  <c r="H63" i="5"/>
  <c r="I63" i="5"/>
  <c r="J63" i="5"/>
  <c r="K63" i="5"/>
  <c r="L63" i="5"/>
  <c r="M63" i="5"/>
  <c r="N63" i="5"/>
  <c r="B63" i="5"/>
  <c r="C63" i="33"/>
  <c r="D63" i="33"/>
  <c r="E63" i="33"/>
  <c r="F63" i="33"/>
  <c r="G63" i="33"/>
  <c r="H63" i="33"/>
  <c r="I63" i="33"/>
  <c r="J63" i="33"/>
  <c r="K63" i="33"/>
  <c r="L63" i="33"/>
  <c r="M63" i="33"/>
  <c r="B63" i="33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B63" i="9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B63" i="4"/>
  <c r="C62" i="3"/>
  <c r="D62" i="3"/>
  <c r="E62" i="3"/>
  <c r="F62" i="3"/>
  <c r="G62" i="3"/>
  <c r="H62" i="3"/>
  <c r="I62" i="3"/>
  <c r="J62" i="3"/>
  <c r="K62" i="3"/>
  <c r="L62" i="3"/>
  <c r="M62" i="3"/>
  <c r="N62" i="3"/>
  <c r="B62" i="3"/>
  <c r="I54" i="29"/>
  <c r="E14" i="21" l="1"/>
  <c r="I13" i="47"/>
  <c r="I13" i="20"/>
  <c r="G43" i="47" l="1"/>
  <c r="D43" i="47"/>
  <c r="G38" i="47"/>
  <c r="D38" i="47"/>
  <c r="CK57" i="5"/>
  <c r="CJ57" i="5"/>
  <c r="CI57" i="5"/>
  <c r="CH57" i="5"/>
  <c r="CG57" i="5"/>
  <c r="CF57" i="5"/>
  <c r="CE57" i="5"/>
  <c r="CD57" i="5"/>
  <c r="CC57" i="5"/>
  <c r="CB57" i="5"/>
  <c r="CA57" i="5"/>
  <c r="BZ57" i="5"/>
  <c r="BY57" i="5"/>
  <c r="BW57" i="5"/>
  <c r="CK55" i="5"/>
  <c r="CJ55" i="5"/>
  <c r="CI55" i="5"/>
  <c r="CH55" i="5"/>
  <c r="CG55" i="5"/>
  <c r="CF55" i="5"/>
  <c r="CE55" i="5"/>
  <c r="CD55" i="5"/>
  <c r="CC55" i="5"/>
  <c r="CB55" i="5"/>
  <c r="CA55" i="5"/>
  <c r="BZ55" i="5"/>
  <c r="BY55" i="5"/>
  <c r="BW55" i="5"/>
  <c r="CT55" i="34" l="1"/>
  <c r="CQ55" i="34"/>
  <c r="CP55" i="34"/>
  <c r="CO55" i="34"/>
  <c r="CN55" i="34"/>
  <c r="CM55" i="34"/>
  <c r="CL55" i="34"/>
  <c r="CK55" i="34"/>
  <c r="CJ55" i="34"/>
  <c r="CI55" i="34"/>
  <c r="CH55" i="34"/>
  <c r="CG55" i="34"/>
  <c r="Z54" i="46"/>
  <c r="Y54" i="46"/>
  <c r="X54" i="46"/>
  <c r="W54" i="46"/>
  <c r="V54" i="46"/>
  <c r="U54" i="46"/>
  <c r="T54" i="46"/>
  <c r="S54" i="46"/>
  <c r="K54" i="46"/>
  <c r="J54" i="46"/>
  <c r="I54" i="46"/>
  <c r="H54" i="46"/>
  <c r="G54" i="46"/>
  <c r="F54" i="46"/>
  <c r="E54" i="46"/>
  <c r="D54" i="46"/>
  <c r="C54" i="46"/>
  <c r="Z53" i="46"/>
  <c r="Y53" i="46"/>
  <c r="X53" i="46"/>
  <c r="W53" i="46"/>
  <c r="V53" i="46"/>
  <c r="U53" i="46"/>
  <c r="T53" i="46"/>
  <c r="S53" i="46"/>
  <c r="K53" i="46"/>
  <c r="J53" i="46"/>
  <c r="I53" i="46"/>
  <c r="H53" i="46"/>
  <c r="G53" i="46"/>
  <c r="F53" i="46"/>
  <c r="E53" i="46"/>
  <c r="D53" i="46"/>
  <c r="C53" i="46"/>
  <c r="AY18" i="45" l="1"/>
  <c r="S15" i="47" s="1"/>
  <c r="AX18" i="45"/>
  <c r="R15" i="47" s="1"/>
  <c r="AW18" i="45"/>
  <c r="Q15" i="47" s="1"/>
  <c r="AV18" i="45"/>
  <c r="AU18" i="45"/>
  <c r="AT18" i="45"/>
  <c r="AS18" i="45"/>
  <c r="AR18" i="45"/>
  <c r="AQ18" i="45"/>
  <c r="AP18" i="45"/>
  <c r="AO18" i="45"/>
  <c r="AN18" i="45"/>
  <c r="P15" i="47" s="1"/>
  <c r="AM18" i="45"/>
  <c r="AL18" i="45"/>
  <c r="AK18" i="45"/>
  <c r="O15" i="47" s="1"/>
  <c r="AJ18" i="45"/>
  <c r="N15" i="47" s="1"/>
  <c r="AI18" i="45"/>
  <c r="M15" i="47" s="1"/>
  <c r="AH18" i="45"/>
  <c r="AG18" i="45"/>
  <c r="Z18" i="45"/>
  <c r="Y18" i="45"/>
  <c r="X18" i="45"/>
  <c r="W18" i="45"/>
  <c r="V18" i="45"/>
  <c r="U18" i="45"/>
  <c r="T18" i="45"/>
  <c r="S18" i="45"/>
  <c r="R18" i="45"/>
  <c r="Q18" i="45"/>
  <c r="P18" i="45"/>
  <c r="O18" i="45"/>
  <c r="N18" i="45"/>
  <c r="M18" i="45"/>
  <c r="L18" i="45"/>
  <c r="K18" i="45"/>
  <c r="J18" i="45"/>
  <c r="I18" i="45"/>
  <c r="H18" i="45"/>
  <c r="G18" i="45"/>
  <c r="F18" i="45"/>
  <c r="BD15" i="45"/>
  <c r="BC15" i="45"/>
  <c r="AC15" i="45"/>
  <c r="AB15" i="45"/>
  <c r="BC14" i="45"/>
  <c r="AC14" i="45"/>
  <c r="AB14" i="45"/>
  <c r="BD13" i="45"/>
  <c r="AC13" i="45"/>
  <c r="AB13" i="45"/>
  <c r="BC12" i="45"/>
  <c r="AC12" i="45"/>
  <c r="AB12" i="45"/>
  <c r="BD11" i="45"/>
  <c r="BC11" i="45"/>
  <c r="AC11" i="45"/>
  <c r="AB11" i="45"/>
  <c r="BC10" i="45"/>
  <c r="AC10" i="45"/>
  <c r="AB10" i="45"/>
  <c r="BD9" i="45"/>
  <c r="BC9" i="45"/>
  <c r="AC9" i="45"/>
  <c r="AB9" i="45"/>
  <c r="BC8" i="45"/>
  <c r="AC8" i="45"/>
  <c r="AB8" i="45"/>
  <c r="BD7" i="45"/>
  <c r="BC7" i="45"/>
  <c r="AC7" i="45"/>
  <c r="AB7" i="45"/>
  <c r="BC6" i="45"/>
  <c r="AC6" i="45"/>
  <c r="AB6" i="45"/>
  <c r="BD5" i="45"/>
  <c r="AC5" i="45"/>
  <c r="AB5" i="45"/>
  <c r="BC4" i="45"/>
  <c r="AC4" i="45"/>
  <c r="AB4" i="45"/>
  <c r="AC3" i="45"/>
  <c r="AB3" i="45"/>
  <c r="BC5" i="45" l="1"/>
  <c r="BC13" i="45"/>
  <c r="BA18" i="45"/>
  <c r="BD4" i="45"/>
  <c r="BD6" i="45"/>
  <c r="BD8" i="45"/>
  <c r="BD10" i="45"/>
  <c r="BD12" i="45"/>
  <c r="BD14" i="45"/>
  <c r="BC3" i="45"/>
  <c r="BD3" i="45"/>
  <c r="AZ18" i="45" l="1"/>
  <c r="N51" i="44"/>
  <c r="M51" i="44"/>
  <c r="L51" i="44"/>
  <c r="N50" i="44"/>
  <c r="M50" i="44"/>
  <c r="L50" i="44"/>
  <c r="V17" i="47"/>
  <c r="U17" i="47"/>
  <c r="S17" i="47"/>
  <c r="R17" i="47"/>
  <c r="Q17" i="47"/>
  <c r="P17" i="47"/>
  <c r="O17" i="47"/>
  <c r="N17" i="47"/>
  <c r="M17" i="47"/>
  <c r="L17" i="47"/>
  <c r="K17" i="47"/>
  <c r="J17" i="47"/>
  <c r="I17" i="47"/>
  <c r="H17" i="47"/>
  <c r="F17" i="47"/>
  <c r="E17" i="47"/>
  <c r="C17" i="47"/>
  <c r="B17" i="47"/>
  <c r="N49" i="44"/>
  <c r="M49" i="44"/>
  <c r="L49" i="44"/>
  <c r="CD48" i="44"/>
  <c r="CC48" i="44"/>
  <c r="CB48" i="44"/>
  <c r="CA48" i="44"/>
  <c r="BZ48" i="44"/>
  <c r="BY48" i="44"/>
  <c r="CD47" i="44"/>
  <c r="CC47" i="44"/>
  <c r="CB47" i="44"/>
  <c r="CA47" i="44"/>
  <c r="BZ47" i="44"/>
  <c r="BY47" i="44"/>
  <c r="BX47" i="44"/>
  <c r="BW47" i="44"/>
  <c r="CD46" i="44"/>
  <c r="CC46" i="44"/>
  <c r="CB46" i="44"/>
  <c r="CA46" i="44"/>
  <c r="BZ46" i="44"/>
  <c r="BY46" i="44"/>
  <c r="BX46" i="44"/>
  <c r="BW46" i="44"/>
  <c r="CD45" i="44"/>
  <c r="CC45" i="44"/>
  <c r="CB45" i="44"/>
  <c r="CA45" i="44"/>
  <c r="BZ45" i="44"/>
  <c r="BY45" i="44"/>
  <c r="BX45" i="44"/>
  <c r="BW45" i="44"/>
  <c r="CD44" i="44"/>
  <c r="CC44" i="44"/>
  <c r="CB44" i="44"/>
  <c r="CA44" i="44"/>
  <c r="BZ44" i="44"/>
  <c r="BY44" i="44"/>
  <c r="BX44" i="44"/>
  <c r="BW44" i="44"/>
  <c r="CD43" i="44"/>
  <c r="CC43" i="44"/>
  <c r="CB43" i="44"/>
  <c r="CA43" i="44"/>
  <c r="BZ43" i="44"/>
  <c r="BY43" i="44"/>
  <c r="BX43" i="44"/>
  <c r="BW43" i="44"/>
  <c r="CD42" i="44"/>
  <c r="CC42" i="44"/>
  <c r="CB42" i="44"/>
  <c r="CA42" i="44"/>
  <c r="BZ42" i="44"/>
  <c r="BY42" i="44"/>
  <c r="BX42" i="44"/>
  <c r="BW42" i="44"/>
  <c r="CD41" i="44"/>
  <c r="CC41" i="44"/>
  <c r="CB41" i="44"/>
  <c r="CA41" i="44"/>
  <c r="BZ41" i="44"/>
  <c r="BY41" i="44"/>
  <c r="BX41" i="44"/>
  <c r="BW41" i="44"/>
  <c r="CD40" i="44"/>
  <c r="CC40" i="44"/>
  <c r="CB40" i="44"/>
  <c r="CA40" i="44"/>
  <c r="BZ40" i="44"/>
  <c r="BY40" i="44"/>
  <c r="BX40" i="44"/>
  <c r="BW40" i="44"/>
  <c r="CD39" i="44"/>
  <c r="CC39" i="44"/>
  <c r="CB39" i="44"/>
  <c r="CA39" i="44"/>
  <c r="BZ39" i="44"/>
  <c r="BY39" i="44"/>
  <c r="BX39" i="44"/>
  <c r="BW39" i="44"/>
  <c r="CD38" i="44"/>
  <c r="CC38" i="44"/>
  <c r="CB38" i="44"/>
  <c r="CA38" i="44"/>
  <c r="BZ38" i="44"/>
  <c r="BY38" i="44"/>
  <c r="BX38" i="44"/>
  <c r="BW38" i="44"/>
  <c r="CD37" i="44"/>
  <c r="CC37" i="44"/>
  <c r="CB37" i="44"/>
  <c r="CA37" i="44"/>
  <c r="BZ37" i="44"/>
  <c r="BY37" i="44"/>
  <c r="BX37" i="44"/>
  <c r="BW37" i="44"/>
  <c r="CD36" i="44"/>
  <c r="CC36" i="44"/>
  <c r="CB36" i="44"/>
  <c r="CA36" i="44"/>
  <c r="BZ36" i="44"/>
  <c r="BY36" i="44"/>
  <c r="BX36" i="44"/>
  <c r="BW36" i="44"/>
  <c r="CD35" i="44"/>
  <c r="CC35" i="44"/>
  <c r="CB35" i="44"/>
  <c r="CA35" i="44"/>
  <c r="BZ35" i="44"/>
  <c r="BY35" i="44"/>
  <c r="BX35" i="44"/>
  <c r="BW35" i="44"/>
  <c r="CD34" i="44"/>
  <c r="CC34" i="44"/>
  <c r="CB34" i="44"/>
  <c r="CA34" i="44"/>
  <c r="BZ34" i="44"/>
  <c r="BY34" i="44"/>
  <c r="BX34" i="44"/>
  <c r="BW34" i="44"/>
  <c r="CD33" i="44"/>
  <c r="CC33" i="44"/>
  <c r="CB33" i="44"/>
  <c r="CA33" i="44"/>
  <c r="BZ33" i="44"/>
  <c r="BY33" i="44"/>
  <c r="BX33" i="44"/>
  <c r="BW33" i="44"/>
  <c r="CD32" i="44"/>
  <c r="CC32" i="44"/>
  <c r="CB32" i="44"/>
  <c r="CA32" i="44"/>
  <c r="BZ32" i="44"/>
  <c r="BY32" i="44"/>
  <c r="BX32" i="44"/>
  <c r="BW32" i="44"/>
  <c r="CD31" i="44"/>
  <c r="CC31" i="44"/>
  <c r="CB31" i="44"/>
  <c r="CA31" i="44"/>
  <c r="BZ31" i="44"/>
  <c r="BY31" i="44"/>
  <c r="BX31" i="44"/>
  <c r="BW31" i="44"/>
  <c r="CD30" i="44"/>
  <c r="CC30" i="44"/>
  <c r="CB30" i="44"/>
  <c r="CA30" i="44"/>
  <c r="BZ30" i="44"/>
  <c r="BY30" i="44"/>
  <c r="BX30" i="44"/>
  <c r="BW30" i="44"/>
  <c r="CD29" i="44"/>
  <c r="CC29" i="44"/>
  <c r="CB29" i="44"/>
  <c r="CA29" i="44"/>
  <c r="BZ29" i="44"/>
  <c r="BY29" i="44"/>
  <c r="BX29" i="44"/>
  <c r="BW29" i="44"/>
  <c r="CD28" i="44"/>
  <c r="CC28" i="44"/>
  <c r="CB28" i="44"/>
  <c r="CA28" i="44"/>
  <c r="BZ28" i="44"/>
  <c r="BY28" i="44"/>
  <c r="BX28" i="44"/>
  <c r="BW28" i="44"/>
  <c r="CD27" i="44"/>
  <c r="CC27" i="44"/>
  <c r="CB27" i="44"/>
  <c r="CA27" i="44"/>
  <c r="BZ27" i="44"/>
  <c r="BY27" i="44"/>
  <c r="BX27" i="44"/>
  <c r="BW27" i="44"/>
  <c r="CD26" i="44"/>
  <c r="CC26" i="44"/>
  <c r="CB26" i="44"/>
  <c r="CA26" i="44"/>
  <c r="BZ26" i="44"/>
  <c r="BY26" i="44"/>
  <c r="BX26" i="44"/>
  <c r="BW26" i="44"/>
  <c r="CD25" i="44"/>
  <c r="CC25" i="44"/>
  <c r="CB25" i="44"/>
  <c r="CA25" i="44"/>
  <c r="BZ25" i="44"/>
  <c r="BY25" i="44"/>
  <c r="BX25" i="44"/>
  <c r="BW25" i="44"/>
  <c r="CD24" i="44"/>
  <c r="CC24" i="44"/>
  <c r="CB24" i="44"/>
  <c r="CA24" i="44"/>
  <c r="BZ24" i="44"/>
  <c r="BY24" i="44"/>
  <c r="BX24" i="44"/>
  <c r="BW24" i="44"/>
  <c r="CD23" i="44"/>
  <c r="CC23" i="44"/>
  <c r="CB23" i="44"/>
  <c r="CA23" i="44"/>
  <c r="BZ23" i="44"/>
  <c r="BY23" i="44"/>
  <c r="BX23" i="44"/>
  <c r="BW23" i="44"/>
  <c r="CD22" i="44"/>
  <c r="CC22" i="44"/>
  <c r="CB22" i="44"/>
  <c r="CA22" i="44"/>
  <c r="BZ22" i="44"/>
  <c r="BY22" i="44"/>
  <c r="BX22" i="44"/>
  <c r="BW22" i="44"/>
  <c r="CD21" i="44"/>
  <c r="CC21" i="44"/>
  <c r="CB21" i="44"/>
  <c r="CA21" i="44"/>
  <c r="BZ21" i="44"/>
  <c r="BY21" i="44"/>
  <c r="BX21" i="44"/>
  <c r="BW21" i="44"/>
  <c r="CD20" i="44"/>
  <c r="CC20" i="44"/>
  <c r="CB20" i="44"/>
  <c r="CA20" i="44"/>
  <c r="BZ20" i="44"/>
  <c r="BY20" i="44"/>
  <c r="BX20" i="44"/>
  <c r="BW20" i="44"/>
  <c r="CD19" i="44"/>
  <c r="CC19" i="44"/>
  <c r="CB19" i="44"/>
  <c r="CA19" i="44"/>
  <c r="BZ19" i="44"/>
  <c r="BY19" i="44"/>
  <c r="BX19" i="44"/>
  <c r="BW19" i="44"/>
  <c r="CD18" i="44"/>
  <c r="CC18" i="44"/>
  <c r="CB18" i="44"/>
  <c r="CA18" i="44"/>
  <c r="BZ18" i="44"/>
  <c r="BY18" i="44"/>
  <c r="BX18" i="44"/>
  <c r="BW18" i="44"/>
  <c r="CD17" i="44"/>
  <c r="CC17" i="44"/>
  <c r="CB17" i="44"/>
  <c r="CA17" i="44"/>
  <c r="BZ17" i="44"/>
  <c r="BY17" i="44"/>
  <c r="BX17" i="44"/>
  <c r="BW17" i="44"/>
  <c r="CD16" i="44"/>
  <c r="CC16" i="44"/>
  <c r="CB16" i="44"/>
  <c r="CA16" i="44"/>
  <c r="BZ16" i="44"/>
  <c r="BY16" i="44"/>
  <c r="BX16" i="44"/>
  <c r="BW16" i="44"/>
  <c r="CD15" i="44"/>
  <c r="CC15" i="44"/>
  <c r="CB15" i="44"/>
  <c r="CA15" i="44"/>
  <c r="BZ15" i="44"/>
  <c r="BY15" i="44"/>
  <c r="BX15" i="44"/>
  <c r="BW15" i="44"/>
  <c r="CD14" i="44"/>
  <c r="CC14" i="44"/>
  <c r="CB14" i="44"/>
  <c r="CA14" i="44"/>
  <c r="BZ14" i="44"/>
  <c r="BY14" i="44"/>
  <c r="BX14" i="44"/>
  <c r="BW14" i="44"/>
  <c r="CD13" i="44"/>
  <c r="CC13" i="44"/>
  <c r="CB13" i="44"/>
  <c r="CA13" i="44"/>
  <c r="BZ13" i="44"/>
  <c r="BY13" i="44"/>
  <c r="BX13" i="44"/>
  <c r="BW13" i="44"/>
  <c r="CD12" i="44"/>
  <c r="CC12" i="44"/>
  <c r="CB12" i="44"/>
  <c r="CA12" i="44"/>
  <c r="BZ12" i="44"/>
  <c r="BY12" i="44"/>
  <c r="BX12" i="44"/>
  <c r="BW12" i="44"/>
  <c r="CD11" i="44"/>
  <c r="CC11" i="44"/>
  <c r="CB11" i="44"/>
  <c r="CA11" i="44"/>
  <c r="BZ11" i="44"/>
  <c r="BY11" i="44"/>
  <c r="BX11" i="44"/>
  <c r="BW11" i="44"/>
  <c r="CD10" i="44"/>
  <c r="CC10" i="44"/>
  <c r="CB10" i="44"/>
  <c r="CA10" i="44"/>
  <c r="BZ10" i="44"/>
  <c r="BY10" i="44"/>
  <c r="BX10" i="44"/>
  <c r="BW10" i="44"/>
  <c r="CD9" i="44"/>
  <c r="CC9" i="44"/>
  <c r="CB9" i="44"/>
  <c r="CA9" i="44"/>
  <c r="BZ9" i="44"/>
  <c r="BY9" i="44"/>
  <c r="BX9" i="44"/>
  <c r="BW9" i="44"/>
  <c r="CD8" i="44"/>
  <c r="CC8" i="44"/>
  <c r="CB8" i="44"/>
  <c r="CA8" i="44"/>
  <c r="BZ8" i="44"/>
  <c r="BY8" i="44"/>
  <c r="BX8" i="44"/>
  <c r="BW8" i="44"/>
  <c r="CD7" i="44"/>
  <c r="CC7" i="44"/>
  <c r="CB7" i="44"/>
  <c r="CA7" i="44"/>
  <c r="BZ7" i="44"/>
  <c r="BY7" i="44"/>
  <c r="BX7" i="44"/>
  <c r="BW7" i="44"/>
  <c r="CD6" i="44"/>
  <c r="CC6" i="44"/>
  <c r="CB6" i="44"/>
  <c r="CA6" i="44"/>
  <c r="BZ6" i="44"/>
  <c r="BY6" i="44"/>
  <c r="BX6" i="44"/>
  <c r="BW6" i="44"/>
  <c r="CD5" i="44"/>
  <c r="CC5" i="44"/>
  <c r="CB5" i="44"/>
  <c r="CA5" i="44"/>
  <c r="BZ5" i="44"/>
  <c r="BY5" i="44"/>
  <c r="BX5" i="44"/>
  <c r="BW5" i="44"/>
  <c r="CD4" i="44"/>
  <c r="CC4" i="44"/>
  <c r="CB4" i="44"/>
  <c r="CA4" i="44"/>
  <c r="BZ4" i="44"/>
  <c r="BY4" i="44"/>
  <c r="BX4" i="44"/>
  <c r="BW4" i="44"/>
  <c r="CD3" i="44"/>
  <c r="CC3" i="44"/>
  <c r="CB3" i="44"/>
  <c r="CA3" i="44"/>
  <c r="BZ3" i="44"/>
  <c r="BY3" i="44"/>
  <c r="BX3" i="44"/>
  <c r="BW3" i="44"/>
  <c r="CA49" i="44" l="1"/>
  <c r="CA50" i="44"/>
  <c r="CB50" i="44"/>
  <c r="CB51" i="44"/>
  <c r="BZ49" i="44"/>
  <c r="CD49" i="44"/>
  <c r="BZ50" i="44"/>
  <c r="CD50" i="44"/>
  <c r="BY51" i="44"/>
  <c r="BZ51" i="44"/>
  <c r="CD51" i="44"/>
  <c r="CA51" i="44"/>
  <c r="BX49" i="44"/>
  <c r="CC49" i="44"/>
  <c r="T17" i="47"/>
  <c r="BX50" i="44"/>
  <c r="BX51" i="44"/>
  <c r="CC51" i="44"/>
  <c r="CC50" i="44"/>
  <c r="CB49" i="44"/>
  <c r="BY49" i="44"/>
  <c r="BY50" i="44"/>
  <c r="CD58" i="4" l="1"/>
  <c r="CD57" i="4"/>
  <c r="CD56" i="4"/>
  <c r="CD55" i="4"/>
  <c r="BX51" i="43" l="1"/>
  <c r="BW51" i="43"/>
  <c r="CG51" i="43" s="1"/>
  <c r="BV51" i="43"/>
  <c r="BT51" i="43"/>
  <c r="BS51" i="43"/>
  <c r="BR51" i="43"/>
  <c r="BQ51" i="43"/>
  <c r="BP51" i="43"/>
  <c r="BO51" i="43"/>
  <c r="BN51" i="43"/>
  <c r="BM51" i="43"/>
  <c r="BL51" i="43"/>
  <c r="BK51" i="43"/>
  <c r="BJ51" i="43"/>
  <c r="BI51" i="43"/>
  <c r="BH51" i="43"/>
  <c r="BG51" i="43"/>
  <c r="BF51" i="43"/>
  <c r="BE51" i="43"/>
  <c r="BD51" i="43"/>
  <c r="BC51" i="43"/>
  <c r="BB51" i="43"/>
  <c r="BA51" i="43"/>
  <c r="AZ51" i="43"/>
  <c r="AY51" i="43"/>
  <c r="AX51" i="43"/>
  <c r="AW51" i="43"/>
  <c r="AV51" i="43"/>
  <c r="AU51" i="43"/>
  <c r="AT51" i="43"/>
  <c r="AS51" i="43"/>
  <c r="AR51" i="43"/>
  <c r="AQ51" i="43"/>
  <c r="AP51" i="43"/>
  <c r="CC51" i="43" s="1"/>
  <c r="AO51" i="43"/>
  <c r="AL51" i="43"/>
  <c r="AK51" i="43"/>
  <c r="AJ51" i="43"/>
  <c r="AI51" i="43"/>
  <c r="AH51" i="43"/>
  <c r="AF51" i="43"/>
  <c r="AE51" i="43"/>
  <c r="AD51" i="43"/>
  <c r="AC51" i="43"/>
  <c r="AB51" i="43"/>
  <c r="Z51" i="43"/>
  <c r="Y51" i="43"/>
  <c r="X51" i="43"/>
  <c r="W51" i="43"/>
  <c r="V51" i="43"/>
  <c r="U51" i="43"/>
  <c r="T51" i="43"/>
  <c r="R51" i="43"/>
  <c r="Q51" i="43"/>
  <c r="P51" i="43"/>
  <c r="O51" i="43"/>
  <c r="BX50" i="43"/>
  <c r="BW50" i="43"/>
  <c r="CG50" i="43" s="1"/>
  <c r="BV50" i="43"/>
  <c r="BT50" i="43"/>
  <c r="BS50" i="43"/>
  <c r="BR50" i="43"/>
  <c r="BQ50" i="43"/>
  <c r="BP50" i="43"/>
  <c r="BO50" i="43"/>
  <c r="BN50" i="43"/>
  <c r="BM50" i="43"/>
  <c r="BL50" i="43"/>
  <c r="BK50" i="43"/>
  <c r="BJ50" i="43"/>
  <c r="BI50" i="43"/>
  <c r="BH50" i="43"/>
  <c r="BG50" i="43"/>
  <c r="BF50" i="43"/>
  <c r="BE50" i="43"/>
  <c r="BD50" i="43"/>
  <c r="BC50" i="43"/>
  <c r="BB50" i="43"/>
  <c r="BA50" i="43"/>
  <c r="AZ50" i="43"/>
  <c r="AY50" i="43"/>
  <c r="AX50" i="43"/>
  <c r="AW50" i="43"/>
  <c r="AV50" i="43"/>
  <c r="AU50" i="43"/>
  <c r="AT50" i="43"/>
  <c r="AS50" i="43"/>
  <c r="AR50" i="43"/>
  <c r="AQ50" i="43"/>
  <c r="AP50" i="43"/>
  <c r="CC50" i="43" s="1"/>
  <c r="AO50" i="43"/>
  <c r="AL50" i="43"/>
  <c r="AK50" i="43"/>
  <c r="AJ50" i="43"/>
  <c r="AI50" i="43"/>
  <c r="AH50" i="43"/>
  <c r="AF50" i="43"/>
  <c r="AE50" i="43"/>
  <c r="AD50" i="43"/>
  <c r="AC50" i="43"/>
  <c r="AB50" i="43"/>
  <c r="Z50" i="43"/>
  <c r="Y50" i="43"/>
  <c r="X50" i="43"/>
  <c r="W50" i="43"/>
  <c r="V50" i="43"/>
  <c r="U50" i="43"/>
  <c r="T50" i="43"/>
  <c r="R50" i="43"/>
  <c r="Q50" i="43"/>
  <c r="P50" i="43"/>
  <c r="O50" i="43"/>
  <c r="BX49" i="43"/>
  <c r="BW49" i="43"/>
  <c r="BV49" i="43"/>
  <c r="BT49" i="43"/>
  <c r="BS49" i="43"/>
  <c r="BR49" i="43"/>
  <c r="V20" i="47" s="1"/>
  <c r="V43" i="47" s="1"/>
  <c r="BQ49" i="43"/>
  <c r="U20" i="47" s="1"/>
  <c r="U43" i="47" s="1"/>
  <c r="BP49" i="43"/>
  <c r="T20" i="47" s="1"/>
  <c r="T43" i="47" s="1"/>
  <c r="BO49" i="43"/>
  <c r="S20" i="47" s="1"/>
  <c r="S43" i="47" s="1"/>
  <c r="BN49" i="43"/>
  <c r="R20" i="47" s="1"/>
  <c r="R43" i="47" s="1"/>
  <c r="BM49" i="43"/>
  <c r="Q20" i="47" s="1"/>
  <c r="Q43" i="47" s="1"/>
  <c r="BL49" i="43"/>
  <c r="BK49" i="43"/>
  <c r="BJ49" i="43"/>
  <c r="BI49" i="43"/>
  <c r="BH49" i="43"/>
  <c r="BG49" i="43"/>
  <c r="BF49" i="43"/>
  <c r="BE49" i="43"/>
  <c r="BD49" i="43"/>
  <c r="BC49" i="43"/>
  <c r="P20" i="47" s="1"/>
  <c r="P43" i="47" s="1"/>
  <c r="BB49" i="43"/>
  <c r="BA49" i="43"/>
  <c r="AZ49" i="43"/>
  <c r="AY49" i="43"/>
  <c r="AX49" i="43"/>
  <c r="O20" i="47" s="1"/>
  <c r="O43" i="47" s="1"/>
  <c r="AW49" i="43"/>
  <c r="N20" i="47" s="1"/>
  <c r="N43" i="47" s="1"/>
  <c r="AV49" i="43"/>
  <c r="M20" i="47" s="1"/>
  <c r="M43" i="47" s="1"/>
  <c r="AU49" i="43"/>
  <c r="AT49" i="43"/>
  <c r="AS49" i="43"/>
  <c r="AR49" i="43"/>
  <c r="AQ49" i="43"/>
  <c r="AP49" i="43"/>
  <c r="CC49" i="43" s="1"/>
  <c r="AO49" i="43"/>
  <c r="L20" i="47" s="1"/>
  <c r="L43" i="47" s="1"/>
  <c r="K20" i="47"/>
  <c r="K43" i="47" s="1"/>
  <c r="AL49" i="43"/>
  <c r="AK49" i="43"/>
  <c r="J20" i="47" s="1"/>
  <c r="J43" i="47" s="1"/>
  <c r="AJ49" i="43"/>
  <c r="I20" i="47" s="1"/>
  <c r="I43" i="47" s="1"/>
  <c r="AI49" i="43"/>
  <c r="AH49" i="43"/>
  <c r="AF49" i="43"/>
  <c r="AE49" i="43"/>
  <c r="AD49" i="43"/>
  <c r="H20" i="47" s="1"/>
  <c r="H43" i="47" s="1"/>
  <c r="AC49" i="43"/>
  <c r="F20" i="47" s="1"/>
  <c r="F43" i="47" s="1"/>
  <c r="AB49" i="43"/>
  <c r="Z49" i="43"/>
  <c r="Y49" i="43"/>
  <c r="X49" i="43"/>
  <c r="W49" i="43"/>
  <c r="V49" i="43"/>
  <c r="E20" i="47" s="1"/>
  <c r="E43" i="47" s="1"/>
  <c r="U49" i="43"/>
  <c r="T49" i="43"/>
  <c r="C20" i="47" s="1"/>
  <c r="C43" i="47" s="1"/>
  <c r="R49" i="43"/>
  <c r="B20" i="47" s="1"/>
  <c r="B43" i="47" s="1"/>
  <c r="Q49" i="43"/>
  <c r="P49" i="43"/>
  <c r="O49" i="43"/>
  <c r="CG49" i="43"/>
  <c r="CG48" i="43"/>
  <c r="CF48" i="43"/>
  <c r="CE48" i="43"/>
  <c r="CD48" i="43"/>
  <c r="CC48" i="43"/>
  <c r="CB48" i="43"/>
  <c r="CA48" i="43"/>
  <c r="CG47" i="43"/>
  <c r="CF47" i="43"/>
  <c r="CE47" i="43"/>
  <c r="CD47" i="43"/>
  <c r="CC47" i="43"/>
  <c r="CB47" i="43"/>
  <c r="CA47" i="43"/>
  <c r="BZ47" i="43"/>
  <c r="CG46" i="43"/>
  <c r="CF46" i="43"/>
  <c r="CE46" i="43"/>
  <c r="CD46" i="43"/>
  <c r="CC46" i="43"/>
  <c r="CB46" i="43"/>
  <c r="CA46" i="43"/>
  <c r="BZ46" i="43"/>
  <c r="CG45" i="43"/>
  <c r="CF45" i="43"/>
  <c r="CE45" i="43"/>
  <c r="CD45" i="43"/>
  <c r="CC45" i="43"/>
  <c r="CB45" i="43"/>
  <c r="CA45" i="43"/>
  <c r="BZ45" i="43"/>
  <c r="CG44" i="43"/>
  <c r="CF44" i="43"/>
  <c r="CE44" i="43"/>
  <c r="CD44" i="43"/>
  <c r="CC44" i="43"/>
  <c r="CB44" i="43"/>
  <c r="CA44" i="43"/>
  <c r="BZ44" i="43"/>
  <c r="CG43" i="43"/>
  <c r="CF43" i="43"/>
  <c r="CE43" i="43"/>
  <c r="CD43" i="43"/>
  <c r="CC43" i="43"/>
  <c r="CB43" i="43"/>
  <c r="CA43" i="43"/>
  <c r="BZ43" i="43"/>
  <c r="CG42" i="43"/>
  <c r="CF42" i="43"/>
  <c r="CE42" i="43"/>
  <c r="CD42" i="43"/>
  <c r="CC42" i="43"/>
  <c r="CB42" i="43"/>
  <c r="CA42" i="43"/>
  <c r="BZ42" i="43"/>
  <c r="CG41" i="43"/>
  <c r="CF41" i="43"/>
  <c r="CE41" i="43"/>
  <c r="CD41" i="43"/>
  <c r="CC41" i="43"/>
  <c r="CB41" i="43"/>
  <c r="CA41" i="43"/>
  <c r="BZ41" i="43"/>
  <c r="CG40" i="43"/>
  <c r="CF40" i="43"/>
  <c r="CE40" i="43"/>
  <c r="CD40" i="43"/>
  <c r="CC40" i="43"/>
  <c r="CB40" i="43"/>
  <c r="CA40" i="43"/>
  <c r="BZ40" i="43"/>
  <c r="CG39" i="43"/>
  <c r="CF39" i="43"/>
  <c r="CE39" i="43"/>
  <c r="CD39" i="43"/>
  <c r="CC39" i="43"/>
  <c r="CB39" i="43"/>
  <c r="CA39" i="43"/>
  <c r="BZ39" i="43"/>
  <c r="CG38" i="43"/>
  <c r="CF38" i="43"/>
  <c r="CE38" i="43"/>
  <c r="CD38" i="43"/>
  <c r="CC38" i="43"/>
  <c r="CB38" i="43"/>
  <c r="CA38" i="43"/>
  <c r="BZ38" i="43"/>
  <c r="CG37" i="43"/>
  <c r="CF37" i="43"/>
  <c r="CE37" i="43"/>
  <c r="CD37" i="43"/>
  <c r="CC37" i="43"/>
  <c r="CB37" i="43"/>
  <c r="CA37" i="43"/>
  <c r="BZ37" i="43"/>
  <c r="CG36" i="43"/>
  <c r="CF36" i="43"/>
  <c r="CE36" i="43"/>
  <c r="CD36" i="43"/>
  <c r="CC36" i="43"/>
  <c r="CB36" i="43"/>
  <c r="CA36" i="43"/>
  <c r="BZ36" i="43"/>
  <c r="CG35" i="43"/>
  <c r="CF35" i="43"/>
  <c r="CE35" i="43"/>
  <c r="CD35" i="43"/>
  <c r="CC35" i="43"/>
  <c r="CB35" i="43"/>
  <c r="CA35" i="43"/>
  <c r="BZ35" i="43"/>
  <c r="CG34" i="43"/>
  <c r="CF34" i="43"/>
  <c r="CE34" i="43"/>
  <c r="CD34" i="43"/>
  <c r="CC34" i="43"/>
  <c r="CB34" i="43"/>
  <c r="CA34" i="43"/>
  <c r="BZ34" i="43"/>
  <c r="CG33" i="43"/>
  <c r="CF33" i="43"/>
  <c r="CE33" i="43"/>
  <c r="CD33" i="43"/>
  <c r="CC33" i="43"/>
  <c r="CB33" i="43"/>
  <c r="CA33" i="43"/>
  <c r="BZ33" i="43"/>
  <c r="CG32" i="43"/>
  <c r="CF32" i="43"/>
  <c r="CE32" i="43"/>
  <c r="CD32" i="43"/>
  <c r="CC32" i="43"/>
  <c r="CB32" i="43"/>
  <c r="CA32" i="43"/>
  <c r="BZ32" i="43"/>
  <c r="CG31" i="43"/>
  <c r="CF31" i="43"/>
  <c r="CE31" i="43"/>
  <c r="CD31" i="43"/>
  <c r="CC31" i="43"/>
  <c r="CB31" i="43"/>
  <c r="CA31" i="43"/>
  <c r="BZ31" i="43"/>
  <c r="CG30" i="43"/>
  <c r="CF30" i="43"/>
  <c r="CE30" i="43"/>
  <c r="CD30" i="43"/>
  <c r="CC30" i="43"/>
  <c r="CB30" i="43"/>
  <c r="CA30" i="43"/>
  <c r="BZ30" i="43"/>
  <c r="CG29" i="43"/>
  <c r="CF29" i="43"/>
  <c r="CE29" i="43"/>
  <c r="CD29" i="43"/>
  <c r="CC29" i="43"/>
  <c r="CB29" i="43"/>
  <c r="CA29" i="43"/>
  <c r="BZ29" i="43"/>
  <c r="CG28" i="43"/>
  <c r="CF28" i="43"/>
  <c r="CE28" i="43"/>
  <c r="CD28" i="43"/>
  <c r="CC28" i="43"/>
  <c r="CB28" i="43"/>
  <c r="CA28" i="43"/>
  <c r="BZ28" i="43"/>
  <c r="CG27" i="43"/>
  <c r="CF27" i="43"/>
  <c r="CE27" i="43"/>
  <c r="CD27" i="43"/>
  <c r="CC27" i="43"/>
  <c r="CB27" i="43"/>
  <c r="CA27" i="43"/>
  <c r="BZ27" i="43"/>
  <c r="CG26" i="43"/>
  <c r="CF26" i="43"/>
  <c r="CE26" i="43"/>
  <c r="CD26" i="43"/>
  <c r="CC26" i="43"/>
  <c r="CB26" i="43"/>
  <c r="CA26" i="43"/>
  <c r="BZ26" i="43"/>
  <c r="CG25" i="43"/>
  <c r="CF25" i="43"/>
  <c r="CE25" i="43"/>
  <c r="CD25" i="43"/>
  <c r="CC25" i="43"/>
  <c r="CB25" i="43"/>
  <c r="CA25" i="43"/>
  <c r="BZ25" i="43"/>
  <c r="CG24" i="43"/>
  <c r="CF24" i="43"/>
  <c r="CE24" i="43"/>
  <c r="CD24" i="43"/>
  <c r="CC24" i="43"/>
  <c r="CB24" i="43"/>
  <c r="CA24" i="43"/>
  <c r="BZ24" i="43"/>
  <c r="CG23" i="43"/>
  <c r="CF23" i="43"/>
  <c r="CE23" i="43"/>
  <c r="CD23" i="43"/>
  <c r="CC23" i="43"/>
  <c r="CB23" i="43"/>
  <c r="CA23" i="43"/>
  <c r="BZ23" i="43"/>
  <c r="CG22" i="43"/>
  <c r="CF22" i="43"/>
  <c r="CE22" i="43"/>
  <c r="CD22" i="43"/>
  <c r="CC22" i="43"/>
  <c r="CB22" i="43"/>
  <c r="CA22" i="43"/>
  <c r="BZ22" i="43"/>
  <c r="CG21" i="43"/>
  <c r="CF21" i="43"/>
  <c r="CE21" i="43"/>
  <c r="CD21" i="43"/>
  <c r="CC21" i="43"/>
  <c r="CB21" i="43"/>
  <c r="CA21" i="43"/>
  <c r="BZ21" i="43"/>
  <c r="CG20" i="43"/>
  <c r="CF20" i="43"/>
  <c r="CE20" i="43"/>
  <c r="CD20" i="43"/>
  <c r="CC20" i="43"/>
  <c r="CB20" i="43"/>
  <c r="CA20" i="43"/>
  <c r="BZ20" i="43"/>
  <c r="CG19" i="43"/>
  <c r="CF19" i="43"/>
  <c r="CE19" i="43"/>
  <c r="CD19" i="43"/>
  <c r="CC19" i="43"/>
  <c r="CB19" i="43"/>
  <c r="CA19" i="43"/>
  <c r="BZ19" i="43"/>
  <c r="CG18" i="43"/>
  <c r="CF18" i="43"/>
  <c r="CE18" i="43"/>
  <c r="CD18" i="43"/>
  <c r="CC18" i="43"/>
  <c r="CB18" i="43"/>
  <c r="CA18" i="43"/>
  <c r="BZ18" i="43"/>
  <c r="CG17" i="43"/>
  <c r="CF17" i="43"/>
  <c r="CE17" i="43"/>
  <c r="CD17" i="43"/>
  <c r="CC17" i="43"/>
  <c r="CB17" i="43"/>
  <c r="CA17" i="43"/>
  <c r="BZ17" i="43"/>
  <c r="CG16" i="43"/>
  <c r="CF16" i="43"/>
  <c r="CE16" i="43"/>
  <c r="CD16" i="43"/>
  <c r="CC16" i="43"/>
  <c r="CB16" i="43"/>
  <c r="CA16" i="43"/>
  <c r="BZ16" i="43"/>
  <c r="CH15" i="43"/>
  <c r="CG15" i="43"/>
  <c r="CF15" i="43"/>
  <c r="CE15" i="43"/>
  <c r="CD15" i="43"/>
  <c r="CC15" i="43"/>
  <c r="CB15" i="43"/>
  <c r="CA15" i="43"/>
  <c r="BZ15" i="43"/>
  <c r="CH14" i="43"/>
  <c r="CG14" i="43"/>
  <c r="CF14" i="43"/>
  <c r="CE14" i="43"/>
  <c r="CD14" i="43"/>
  <c r="CC14" i="43"/>
  <c r="CB14" i="43"/>
  <c r="CA14" i="43"/>
  <c r="BZ14" i="43"/>
  <c r="CH13" i="43"/>
  <c r="CG13" i="43"/>
  <c r="CF13" i="43"/>
  <c r="CE13" i="43"/>
  <c r="CD13" i="43"/>
  <c r="CC13" i="43"/>
  <c r="CB13" i="43"/>
  <c r="CA13" i="43"/>
  <c r="BZ13" i="43"/>
  <c r="CH12" i="43"/>
  <c r="CG12" i="43"/>
  <c r="CF12" i="43"/>
  <c r="CE12" i="43"/>
  <c r="CD12" i="43"/>
  <c r="CC12" i="43"/>
  <c r="CB12" i="43"/>
  <c r="CA12" i="43"/>
  <c r="BZ12" i="43"/>
  <c r="CH11" i="43"/>
  <c r="CG11" i="43"/>
  <c r="CF11" i="43"/>
  <c r="CE11" i="43"/>
  <c r="CD11" i="43"/>
  <c r="CC11" i="43"/>
  <c r="CB11" i="43"/>
  <c r="CA11" i="43"/>
  <c r="BZ11" i="43"/>
  <c r="CH10" i="43"/>
  <c r="CG10" i="43"/>
  <c r="CF10" i="43"/>
  <c r="CE10" i="43"/>
  <c r="CD10" i="43"/>
  <c r="CC10" i="43"/>
  <c r="CB10" i="43"/>
  <c r="CA10" i="43"/>
  <c r="BZ10" i="43"/>
  <c r="CH9" i="43"/>
  <c r="CG9" i="43"/>
  <c r="CF9" i="43"/>
  <c r="CE9" i="43"/>
  <c r="CD9" i="43"/>
  <c r="CC9" i="43"/>
  <c r="CB9" i="43"/>
  <c r="CA9" i="43"/>
  <c r="BZ9" i="43"/>
  <c r="CH8" i="43"/>
  <c r="CG8" i="43"/>
  <c r="CF8" i="43"/>
  <c r="CE8" i="43"/>
  <c r="CD8" i="43"/>
  <c r="CC8" i="43"/>
  <c r="CB8" i="43"/>
  <c r="CA8" i="43"/>
  <c r="BZ8" i="43"/>
  <c r="CH7" i="43"/>
  <c r="CG7" i="43"/>
  <c r="CF7" i="43"/>
  <c r="CE7" i="43"/>
  <c r="CD7" i="43"/>
  <c r="CC7" i="43"/>
  <c r="CB7" i="43"/>
  <c r="CA7" i="43"/>
  <c r="BZ7" i="43"/>
  <c r="CH6" i="43"/>
  <c r="CG6" i="43"/>
  <c r="CF6" i="43"/>
  <c r="CE6" i="43"/>
  <c r="CD6" i="43"/>
  <c r="CC6" i="43"/>
  <c r="CB6" i="43"/>
  <c r="CA6" i="43"/>
  <c r="BZ6" i="43"/>
  <c r="CH5" i="43"/>
  <c r="CG5" i="43"/>
  <c r="CF5" i="43"/>
  <c r="CE5" i="43"/>
  <c r="CD5" i="43"/>
  <c r="CC5" i="43"/>
  <c r="CB5" i="43"/>
  <c r="CA5" i="43"/>
  <c r="BZ5" i="43"/>
  <c r="CH4" i="43"/>
  <c r="CG4" i="43"/>
  <c r="CF4" i="43"/>
  <c r="CE4" i="43"/>
  <c r="CD4" i="43"/>
  <c r="CC4" i="43"/>
  <c r="CB4" i="43"/>
  <c r="CA4" i="43"/>
  <c r="BZ4" i="43"/>
  <c r="CH3" i="43"/>
  <c r="CG3" i="43"/>
  <c r="CF3" i="43"/>
  <c r="CE3" i="43"/>
  <c r="CD3" i="43"/>
  <c r="CC3" i="43"/>
  <c r="CB3" i="43"/>
  <c r="CA3" i="43"/>
  <c r="BZ3" i="43"/>
  <c r="BV38" i="42"/>
  <c r="BU38" i="42"/>
  <c r="BT38" i="42"/>
  <c r="BS38" i="42"/>
  <c r="BR38" i="42"/>
  <c r="BQ38" i="42"/>
  <c r="BP38" i="42"/>
  <c r="BO38" i="42"/>
  <c r="BN38" i="42"/>
  <c r="BM38" i="42"/>
  <c r="BL38" i="42"/>
  <c r="BK38" i="42"/>
  <c r="BJ38" i="42"/>
  <c r="BI38" i="42"/>
  <c r="BH38" i="42"/>
  <c r="BG38" i="42"/>
  <c r="BF38" i="42"/>
  <c r="BE38" i="42"/>
  <c r="BD38" i="42"/>
  <c r="BC38" i="42"/>
  <c r="BB38" i="42"/>
  <c r="BA38" i="42"/>
  <c r="AZ38" i="42"/>
  <c r="AY38" i="42"/>
  <c r="AX38" i="42"/>
  <c r="AW38" i="42"/>
  <c r="AV38" i="42"/>
  <c r="AU38" i="42"/>
  <c r="AT38" i="42"/>
  <c r="AS38" i="42"/>
  <c r="AR38" i="42"/>
  <c r="AQ38" i="42"/>
  <c r="AP38" i="42"/>
  <c r="AO38" i="42"/>
  <c r="AM38" i="42"/>
  <c r="AL38" i="42"/>
  <c r="AK38" i="42"/>
  <c r="AJ38" i="42"/>
  <c r="AI38" i="42"/>
  <c r="AH38" i="42"/>
  <c r="AG38" i="42"/>
  <c r="AF38" i="42"/>
  <c r="AE38" i="42"/>
  <c r="AD38" i="42"/>
  <c r="AC38" i="42"/>
  <c r="AB38" i="42"/>
  <c r="AA38" i="42"/>
  <c r="Z38" i="42"/>
  <c r="Y38" i="42"/>
  <c r="X38" i="42"/>
  <c r="W38" i="42"/>
  <c r="V38" i="42"/>
  <c r="U38" i="42"/>
  <c r="T38" i="42"/>
  <c r="S38" i="42"/>
  <c r="R38" i="42"/>
  <c r="Q38" i="42"/>
  <c r="N38" i="42"/>
  <c r="M38" i="42"/>
  <c r="CN38" i="42" s="1"/>
  <c r="L38" i="42"/>
  <c r="K38" i="42"/>
  <c r="J38" i="42"/>
  <c r="I38" i="42"/>
  <c r="H38" i="42"/>
  <c r="G38" i="42"/>
  <c r="F38" i="42"/>
  <c r="E38" i="42"/>
  <c r="D38" i="42"/>
  <c r="CE38" i="42" s="1"/>
  <c r="C38" i="42"/>
  <c r="B38" i="42"/>
  <c r="BV36" i="42"/>
  <c r="BU36" i="42"/>
  <c r="BT36" i="42"/>
  <c r="BS36" i="42"/>
  <c r="BR36" i="42"/>
  <c r="BQ36" i="42"/>
  <c r="V19" i="47" s="1"/>
  <c r="BP36" i="42"/>
  <c r="T19" i="47" s="1"/>
  <c r="BO36" i="42"/>
  <c r="S19" i="47" s="1"/>
  <c r="BN36" i="42"/>
  <c r="R19" i="47" s="1"/>
  <c r="BM36" i="42"/>
  <c r="Q19" i="47" s="1"/>
  <c r="BL36" i="42"/>
  <c r="BK36" i="42"/>
  <c r="BJ36" i="42"/>
  <c r="BI36" i="42"/>
  <c r="BH36" i="42"/>
  <c r="BG36" i="42"/>
  <c r="BF36" i="42"/>
  <c r="BE36" i="42"/>
  <c r="BD36" i="42"/>
  <c r="BC36" i="42"/>
  <c r="P19" i="47" s="1"/>
  <c r="BB36" i="42"/>
  <c r="BA36" i="42"/>
  <c r="AZ36" i="42"/>
  <c r="AY36" i="42"/>
  <c r="AX36" i="42"/>
  <c r="O19" i="47" s="1"/>
  <c r="AW36" i="42"/>
  <c r="N19" i="47" s="1"/>
  <c r="AV36" i="42"/>
  <c r="M19" i="47" s="1"/>
  <c r="AU36" i="42"/>
  <c r="AT36" i="42"/>
  <c r="AS36" i="42"/>
  <c r="AR36" i="42"/>
  <c r="AQ36" i="42"/>
  <c r="AP36" i="42"/>
  <c r="L19" i="47" s="1"/>
  <c r="AO36" i="42"/>
  <c r="K19" i="47" s="1"/>
  <c r="AM36" i="42"/>
  <c r="AL36" i="42"/>
  <c r="J19" i="47" s="1"/>
  <c r="AK36" i="42"/>
  <c r="I19" i="47" s="1"/>
  <c r="AJ36" i="42"/>
  <c r="AI36" i="42"/>
  <c r="AH36" i="42"/>
  <c r="AG36" i="42"/>
  <c r="AF36" i="42"/>
  <c r="H19" i="47" s="1"/>
  <c r="AE36" i="42"/>
  <c r="F19" i="47" s="1"/>
  <c r="AD36" i="42"/>
  <c r="AC36" i="42"/>
  <c r="AB36" i="42"/>
  <c r="AA36" i="42"/>
  <c r="Z36" i="42"/>
  <c r="Y36" i="42"/>
  <c r="E19" i="47" s="1"/>
  <c r="X36" i="42"/>
  <c r="W36" i="42"/>
  <c r="V36" i="42"/>
  <c r="C19" i="47" s="1"/>
  <c r="U36" i="42"/>
  <c r="B19" i="47" s="1"/>
  <c r="T36" i="42"/>
  <c r="S36" i="42"/>
  <c r="R36" i="42"/>
  <c r="Q36" i="42"/>
  <c r="N36" i="42"/>
  <c r="CO36" i="42" s="1"/>
  <c r="M36" i="42"/>
  <c r="CN36" i="42" s="1"/>
  <c r="L36" i="42"/>
  <c r="K36" i="42"/>
  <c r="J36" i="42"/>
  <c r="I36" i="42"/>
  <c r="H36" i="42"/>
  <c r="G36" i="42"/>
  <c r="F36" i="42"/>
  <c r="CG36" i="42" s="1"/>
  <c r="E36" i="42"/>
  <c r="D36" i="42"/>
  <c r="CE36" i="42" s="1"/>
  <c r="C36" i="42"/>
  <c r="B36" i="42"/>
  <c r="CC36" i="42" s="1"/>
  <c r="CI35" i="42"/>
  <c r="CH35" i="42"/>
  <c r="CG35" i="42"/>
  <c r="CF35" i="42"/>
  <c r="CE35" i="42"/>
  <c r="CD35" i="42"/>
  <c r="CO34" i="42"/>
  <c r="CN34" i="42"/>
  <c r="CM34" i="42"/>
  <c r="CL34" i="42"/>
  <c r="CK34" i="42"/>
  <c r="CJ34" i="42"/>
  <c r="CI34" i="42"/>
  <c r="CH34" i="42"/>
  <c r="CG34" i="42"/>
  <c r="CF34" i="42"/>
  <c r="CE34" i="42"/>
  <c r="CD34" i="42"/>
  <c r="CC34" i="42"/>
  <c r="CB34" i="42"/>
  <c r="BZ34" i="42"/>
  <c r="BX34" i="42"/>
  <c r="BW34" i="42"/>
  <c r="CO33" i="42"/>
  <c r="CN33" i="42"/>
  <c r="CM33" i="42"/>
  <c r="CL33" i="42"/>
  <c r="CK33" i="42"/>
  <c r="CJ33" i="42"/>
  <c r="CI33" i="42"/>
  <c r="CH33" i="42"/>
  <c r="CG33" i="42"/>
  <c r="CF33" i="42"/>
  <c r="CE33" i="42"/>
  <c r="CD33" i="42"/>
  <c r="CC33" i="42"/>
  <c r="CB33" i="42"/>
  <c r="BZ33" i="42"/>
  <c r="BX33" i="42"/>
  <c r="BW33" i="42"/>
  <c r="CO32" i="42"/>
  <c r="CN32" i="42"/>
  <c r="CM32" i="42"/>
  <c r="CL32" i="42"/>
  <c r="CK32" i="42"/>
  <c r="CJ32" i="42"/>
  <c r="CI32" i="42"/>
  <c r="CH32" i="42"/>
  <c r="CG32" i="42"/>
  <c r="CF32" i="42"/>
  <c r="CE32" i="42"/>
  <c r="CD32" i="42"/>
  <c r="CC32" i="42"/>
  <c r="CB32" i="42"/>
  <c r="BZ32" i="42"/>
  <c r="BX32" i="42"/>
  <c r="BW32" i="42"/>
  <c r="CO31" i="42"/>
  <c r="CN31" i="42"/>
  <c r="CM31" i="42"/>
  <c r="CL31" i="42"/>
  <c r="CK31" i="42"/>
  <c r="CJ31" i="42"/>
  <c r="CI31" i="42"/>
  <c r="CH31" i="42"/>
  <c r="CG31" i="42"/>
  <c r="CF31" i="42"/>
  <c r="CE31" i="42"/>
  <c r="CD31" i="42"/>
  <c r="CC31" i="42"/>
  <c r="CB31" i="42"/>
  <c r="BZ31" i="42"/>
  <c r="BX31" i="42"/>
  <c r="BW31" i="42"/>
  <c r="CO30" i="42"/>
  <c r="CN30" i="42"/>
  <c r="CM30" i="42"/>
  <c r="CL30" i="42"/>
  <c r="CK30" i="42"/>
  <c r="CJ30" i="42"/>
  <c r="CI30" i="42"/>
  <c r="CH30" i="42"/>
  <c r="CG30" i="42"/>
  <c r="CF30" i="42"/>
  <c r="CE30" i="42"/>
  <c r="CD30" i="42"/>
  <c r="CC30" i="42"/>
  <c r="CB30" i="42"/>
  <c r="BZ30" i="42"/>
  <c r="BX30" i="42"/>
  <c r="BW30" i="42"/>
  <c r="CO29" i="42"/>
  <c r="CN29" i="42"/>
  <c r="CM29" i="42"/>
  <c r="CL29" i="42"/>
  <c r="CK29" i="42"/>
  <c r="CJ29" i="42"/>
  <c r="CI29" i="42"/>
  <c r="CH29" i="42"/>
  <c r="CG29" i="42"/>
  <c r="CF29" i="42"/>
  <c r="CE29" i="42"/>
  <c r="CD29" i="42"/>
  <c r="CC29" i="42"/>
  <c r="CB29" i="42"/>
  <c r="BZ29" i="42"/>
  <c r="BX29" i="42"/>
  <c r="BW29" i="42"/>
  <c r="CO28" i="42"/>
  <c r="CN28" i="42"/>
  <c r="CM28" i="42"/>
  <c r="CL28" i="42"/>
  <c r="CK28" i="42"/>
  <c r="CJ28" i="42"/>
  <c r="CI28" i="42"/>
  <c r="CH28" i="42"/>
  <c r="CG28" i="42"/>
  <c r="CF28" i="42"/>
  <c r="CE28" i="42"/>
  <c r="CD28" i="42"/>
  <c r="CC28" i="42"/>
  <c r="CB28" i="42"/>
  <c r="BZ28" i="42"/>
  <c r="BX28" i="42"/>
  <c r="BW28" i="42"/>
  <c r="CO27" i="42"/>
  <c r="CN27" i="42"/>
  <c r="CM27" i="42"/>
  <c r="CL27" i="42"/>
  <c r="CK27" i="42"/>
  <c r="CJ27" i="42"/>
  <c r="CI27" i="42"/>
  <c r="CH27" i="42"/>
  <c r="CG27" i="42"/>
  <c r="CF27" i="42"/>
  <c r="CE27" i="42"/>
  <c r="CD27" i="42"/>
  <c r="CC27" i="42"/>
  <c r="CB27" i="42"/>
  <c r="BZ27" i="42"/>
  <c r="BX27" i="42"/>
  <c r="BW27" i="42"/>
  <c r="CO26" i="42"/>
  <c r="CN26" i="42"/>
  <c r="CM26" i="42"/>
  <c r="CL26" i="42"/>
  <c r="CK26" i="42"/>
  <c r="CJ26" i="42"/>
  <c r="CI26" i="42"/>
  <c r="CH26" i="42"/>
  <c r="CG26" i="42"/>
  <c r="CF26" i="42"/>
  <c r="CE26" i="42"/>
  <c r="CD26" i="42"/>
  <c r="CC26" i="42"/>
  <c r="CB26" i="42"/>
  <c r="BZ26" i="42"/>
  <c r="BX26" i="42"/>
  <c r="BW26" i="42"/>
  <c r="CO25" i="42"/>
  <c r="CN25" i="42"/>
  <c r="CM25" i="42"/>
  <c r="CL25" i="42"/>
  <c r="CK25" i="42"/>
  <c r="CJ25" i="42"/>
  <c r="CI25" i="42"/>
  <c r="CH25" i="42"/>
  <c r="CG25" i="42"/>
  <c r="CF25" i="42"/>
  <c r="CE25" i="42"/>
  <c r="CD25" i="42"/>
  <c r="CC25" i="42"/>
  <c r="CB25" i="42"/>
  <c r="BZ25" i="42"/>
  <c r="BX25" i="42"/>
  <c r="BW25" i="42"/>
  <c r="CO24" i="42"/>
  <c r="CN24" i="42"/>
  <c r="CM24" i="42"/>
  <c r="CL24" i="42"/>
  <c r="CK24" i="42"/>
  <c r="CJ24" i="42"/>
  <c r="CI24" i="42"/>
  <c r="CH24" i="42"/>
  <c r="CG24" i="42"/>
  <c r="CF24" i="42"/>
  <c r="CE24" i="42"/>
  <c r="CD24" i="42"/>
  <c r="CC24" i="42"/>
  <c r="CB24" i="42"/>
  <c r="BZ24" i="42"/>
  <c r="BX24" i="42"/>
  <c r="BW24" i="42"/>
  <c r="CO23" i="42"/>
  <c r="CN23" i="42"/>
  <c r="CM23" i="42"/>
  <c r="CL23" i="42"/>
  <c r="CK23" i="42"/>
  <c r="CJ23" i="42"/>
  <c r="CI23" i="42"/>
  <c r="CH23" i="42"/>
  <c r="CG23" i="42"/>
  <c r="CF23" i="42"/>
  <c r="CE23" i="42"/>
  <c r="CD23" i="42"/>
  <c r="CC23" i="42"/>
  <c r="CB23" i="42"/>
  <c r="BZ23" i="42"/>
  <c r="BX23" i="42"/>
  <c r="BW23" i="42"/>
  <c r="CO22" i="42"/>
  <c r="CN22" i="42"/>
  <c r="CM22" i="42"/>
  <c r="CL22" i="42"/>
  <c r="CK22" i="42"/>
  <c r="CJ22" i="42"/>
  <c r="CI22" i="42"/>
  <c r="CH22" i="42"/>
  <c r="CG22" i="42"/>
  <c r="CF22" i="42"/>
  <c r="CE22" i="42"/>
  <c r="CD22" i="42"/>
  <c r="CC22" i="42"/>
  <c r="CB22" i="42"/>
  <c r="BZ22" i="42"/>
  <c r="BX22" i="42"/>
  <c r="BW22" i="42"/>
  <c r="CO21" i="42"/>
  <c r="CN21" i="42"/>
  <c r="CM21" i="42"/>
  <c r="CL21" i="42"/>
  <c r="CK21" i="42"/>
  <c r="CJ21" i="42"/>
  <c r="CI21" i="42"/>
  <c r="CH21" i="42"/>
  <c r="CG21" i="42"/>
  <c r="CF21" i="42"/>
  <c r="CE21" i="42"/>
  <c r="CD21" i="42"/>
  <c r="CC21" i="42"/>
  <c r="CB21" i="42"/>
  <c r="BZ21" i="42"/>
  <c r="BX21" i="42"/>
  <c r="BW21" i="42"/>
  <c r="CO20" i="42"/>
  <c r="CN20" i="42"/>
  <c r="CM20" i="42"/>
  <c r="CL20" i="42"/>
  <c r="CK20" i="42"/>
  <c r="CJ20" i="42"/>
  <c r="CI20" i="42"/>
  <c r="CH20" i="42"/>
  <c r="CG20" i="42"/>
  <c r="CF20" i="42"/>
  <c r="CE20" i="42"/>
  <c r="CD20" i="42"/>
  <c r="CC20" i="42"/>
  <c r="CB20" i="42"/>
  <c r="BZ20" i="42"/>
  <c r="BX20" i="42"/>
  <c r="BW20" i="42"/>
  <c r="CO19" i="42"/>
  <c r="CN19" i="42"/>
  <c r="CM19" i="42"/>
  <c r="CL19" i="42"/>
  <c r="CK19" i="42"/>
  <c r="CJ19" i="42"/>
  <c r="CI19" i="42"/>
  <c r="CH19" i="42"/>
  <c r="CG19" i="42"/>
  <c r="CF19" i="42"/>
  <c r="CE19" i="42"/>
  <c r="CD19" i="42"/>
  <c r="CC19" i="42"/>
  <c r="CB19" i="42"/>
  <c r="BZ19" i="42"/>
  <c r="BX19" i="42"/>
  <c r="BW19" i="42"/>
  <c r="CO18" i="42"/>
  <c r="CN18" i="42"/>
  <c r="CM18" i="42"/>
  <c r="CL18" i="42"/>
  <c r="CK18" i="42"/>
  <c r="CJ18" i="42"/>
  <c r="CI18" i="42"/>
  <c r="CH18" i="42"/>
  <c r="CG18" i="42"/>
  <c r="CF18" i="42"/>
  <c r="CE18" i="42"/>
  <c r="CD18" i="42"/>
  <c r="CC18" i="42"/>
  <c r="CB18" i="42"/>
  <c r="BZ18" i="42"/>
  <c r="BX18" i="42"/>
  <c r="BW18" i="42"/>
  <c r="CO17" i="42"/>
  <c r="CN17" i="42"/>
  <c r="CM17" i="42"/>
  <c r="CL17" i="42"/>
  <c r="CK17" i="42"/>
  <c r="CJ17" i="42"/>
  <c r="CI17" i="42"/>
  <c r="CH17" i="42"/>
  <c r="CG17" i="42"/>
  <c r="CF17" i="42"/>
  <c r="CE17" i="42"/>
  <c r="CD17" i="42"/>
  <c r="CC17" i="42"/>
  <c r="CB17" i="42"/>
  <c r="BZ17" i="42"/>
  <c r="BX17" i="42"/>
  <c r="BW17" i="42"/>
  <c r="CO16" i="42"/>
  <c r="CN16" i="42"/>
  <c r="CM16" i="42"/>
  <c r="CL16" i="42"/>
  <c r="CK16" i="42"/>
  <c r="CJ16" i="42"/>
  <c r="CI16" i="42"/>
  <c r="CH16" i="42"/>
  <c r="CG16" i="42"/>
  <c r="CF16" i="42"/>
  <c r="CE16" i="42"/>
  <c r="CD16" i="42"/>
  <c r="CC16" i="42"/>
  <c r="CB16" i="42"/>
  <c r="BZ16" i="42"/>
  <c r="BX16" i="42"/>
  <c r="BW16" i="42"/>
  <c r="CO15" i="42"/>
  <c r="CN15" i="42"/>
  <c r="CM15" i="42"/>
  <c r="CL15" i="42"/>
  <c r="CK15" i="42"/>
  <c r="CJ15" i="42"/>
  <c r="CI15" i="42"/>
  <c r="CH15" i="42"/>
  <c r="CG15" i="42"/>
  <c r="CF15" i="42"/>
  <c r="CE15" i="42"/>
  <c r="CD15" i="42"/>
  <c r="CC15" i="42"/>
  <c r="CB15" i="42"/>
  <c r="BZ15" i="42"/>
  <c r="BX15" i="42"/>
  <c r="BW15" i="42"/>
  <c r="CO14" i="42"/>
  <c r="CN14" i="42"/>
  <c r="CM14" i="42"/>
  <c r="CL14" i="42"/>
  <c r="CK14" i="42"/>
  <c r="CJ14" i="42"/>
  <c r="CI14" i="42"/>
  <c r="CH14" i="42"/>
  <c r="CG14" i="42"/>
  <c r="CF14" i="42"/>
  <c r="CE14" i="42"/>
  <c r="CD14" i="42"/>
  <c r="CC14" i="42"/>
  <c r="CB14" i="42"/>
  <c r="BZ14" i="42"/>
  <c r="BX14" i="42"/>
  <c r="BW14" i="42"/>
  <c r="CO13" i="42"/>
  <c r="CN13" i="42"/>
  <c r="CM13" i="42"/>
  <c r="CL13" i="42"/>
  <c r="CK13" i="42"/>
  <c r="CJ13" i="42"/>
  <c r="CI13" i="42"/>
  <c r="CH13" i="42"/>
  <c r="CG13" i="42"/>
  <c r="CF13" i="42"/>
  <c r="CE13" i="42"/>
  <c r="CD13" i="42"/>
  <c r="CC13" i="42"/>
  <c r="CB13" i="42"/>
  <c r="BZ13" i="42"/>
  <c r="BX13" i="42"/>
  <c r="BW13" i="42"/>
  <c r="CO12" i="42"/>
  <c r="CN12" i="42"/>
  <c r="CM12" i="42"/>
  <c r="CL12" i="42"/>
  <c r="CK12" i="42"/>
  <c r="CJ12" i="42"/>
  <c r="CI12" i="42"/>
  <c r="CH12" i="42"/>
  <c r="CG12" i="42"/>
  <c r="CF12" i="42"/>
  <c r="CE12" i="42"/>
  <c r="CD12" i="42"/>
  <c r="CC12" i="42"/>
  <c r="CB12" i="42"/>
  <c r="BZ12" i="42"/>
  <c r="BX12" i="42"/>
  <c r="BW12" i="42"/>
  <c r="CO11" i="42"/>
  <c r="CN11" i="42"/>
  <c r="CM11" i="42"/>
  <c r="CL11" i="42"/>
  <c r="CK11" i="42"/>
  <c r="CJ11" i="42"/>
  <c r="CI11" i="42"/>
  <c r="CH11" i="42"/>
  <c r="CG11" i="42"/>
  <c r="CF11" i="42"/>
  <c r="CE11" i="42"/>
  <c r="CD11" i="42"/>
  <c r="CC11" i="42"/>
  <c r="CB11" i="42"/>
  <c r="BZ11" i="42"/>
  <c r="BX11" i="42"/>
  <c r="BW11" i="42"/>
  <c r="CO10" i="42"/>
  <c r="CN10" i="42"/>
  <c r="CM10" i="42"/>
  <c r="CL10" i="42"/>
  <c r="CK10" i="42"/>
  <c r="CJ10" i="42"/>
  <c r="CI10" i="42"/>
  <c r="CH10" i="42"/>
  <c r="CG10" i="42"/>
  <c r="CF10" i="42"/>
  <c r="CE10" i="42"/>
  <c r="CD10" i="42"/>
  <c r="CC10" i="42"/>
  <c r="CB10" i="42"/>
  <c r="BZ10" i="42"/>
  <c r="BX10" i="42"/>
  <c r="BW10" i="42"/>
  <c r="CO9" i="42"/>
  <c r="CN9" i="42"/>
  <c r="CM9" i="42"/>
  <c r="CL9" i="42"/>
  <c r="CK9" i="42"/>
  <c r="CJ9" i="42"/>
  <c r="CI9" i="42"/>
  <c r="CH9" i="42"/>
  <c r="CG9" i="42"/>
  <c r="CF9" i="42"/>
  <c r="CE9" i="42"/>
  <c r="CD9" i="42"/>
  <c r="CC9" i="42"/>
  <c r="CB9" i="42"/>
  <c r="BZ9" i="42"/>
  <c r="BX9" i="42"/>
  <c r="BW9" i="42"/>
  <c r="CO8" i="42"/>
  <c r="CN8" i="42"/>
  <c r="CM8" i="42"/>
  <c r="CL8" i="42"/>
  <c r="CK8" i="42"/>
  <c r="CJ8" i="42"/>
  <c r="CI8" i="42"/>
  <c r="CH8" i="42"/>
  <c r="CG8" i="42"/>
  <c r="CF8" i="42"/>
  <c r="CE8" i="42"/>
  <c r="CD8" i="42"/>
  <c r="CC8" i="42"/>
  <c r="CB8" i="42"/>
  <c r="BZ8" i="42"/>
  <c r="BX8" i="42"/>
  <c r="BW8" i="42"/>
  <c r="CO7" i="42"/>
  <c r="CN7" i="42"/>
  <c r="CM7" i="42"/>
  <c r="CL7" i="42"/>
  <c r="CK7" i="42"/>
  <c r="CJ7" i="42"/>
  <c r="CI7" i="42"/>
  <c r="CH7" i="42"/>
  <c r="CG7" i="42"/>
  <c r="CF7" i="42"/>
  <c r="CE7" i="42"/>
  <c r="CD7" i="42"/>
  <c r="CC7" i="42"/>
  <c r="CB7" i="42"/>
  <c r="BZ7" i="42"/>
  <c r="BX7" i="42"/>
  <c r="BW7" i="42"/>
  <c r="CO6" i="42"/>
  <c r="CN6" i="42"/>
  <c r="CM6" i="42"/>
  <c r="CL6" i="42"/>
  <c r="CK6" i="42"/>
  <c r="CJ6" i="42"/>
  <c r="CI6" i="42"/>
  <c r="CH6" i="42"/>
  <c r="CG6" i="42"/>
  <c r="CF6" i="42"/>
  <c r="CE6" i="42"/>
  <c r="CD6" i="42"/>
  <c r="CC6" i="42"/>
  <c r="CB6" i="42"/>
  <c r="BZ6" i="42"/>
  <c r="BX6" i="42"/>
  <c r="BW6" i="42"/>
  <c r="CO5" i="42"/>
  <c r="CN5" i="42"/>
  <c r="CM5" i="42"/>
  <c r="CL5" i="42"/>
  <c r="CK5" i="42"/>
  <c r="CJ5" i="42"/>
  <c r="CI5" i="42"/>
  <c r="CH5" i="42"/>
  <c r="CG5" i="42"/>
  <c r="CF5" i="42"/>
  <c r="CE5" i="42"/>
  <c r="CD5" i="42"/>
  <c r="CC5" i="42"/>
  <c r="CB5" i="42"/>
  <c r="BZ5" i="42"/>
  <c r="BX5" i="42"/>
  <c r="BW5" i="42"/>
  <c r="CO4" i="42"/>
  <c r="CN4" i="42"/>
  <c r="CM4" i="42"/>
  <c r="CL4" i="42"/>
  <c r="CK4" i="42"/>
  <c r="CJ4" i="42"/>
  <c r="CI4" i="42"/>
  <c r="CH4" i="42"/>
  <c r="CG4" i="42"/>
  <c r="CF4" i="42"/>
  <c r="CE4" i="42"/>
  <c r="CD4" i="42"/>
  <c r="CC4" i="42"/>
  <c r="CB4" i="42"/>
  <c r="BZ4" i="42"/>
  <c r="BX4" i="42"/>
  <c r="BW4" i="42"/>
  <c r="CO3" i="42"/>
  <c r="CN3" i="42"/>
  <c r="CM3" i="42"/>
  <c r="CL3" i="42"/>
  <c r="CK3" i="42"/>
  <c r="CJ3" i="42"/>
  <c r="CI3" i="42"/>
  <c r="CH3" i="42"/>
  <c r="CG3" i="42"/>
  <c r="CF3" i="42"/>
  <c r="CE3" i="42"/>
  <c r="CD3" i="42"/>
  <c r="CC3" i="42"/>
  <c r="CB3" i="42"/>
  <c r="BZ3" i="42"/>
  <c r="BX3" i="42"/>
  <c r="BW3" i="42"/>
  <c r="CM36" i="42" l="1"/>
  <c r="CB49" i="43"/>
  <c r="CB50" i="43"/>
  <c r="CB51" i="43"/>
  <c r="CM38" i="42"/>
  <c r="CF49" i="43"/>
  <c r="CF50" i="43"/>
  <c r="CF51" i="43"/>
  <c r="CA49" i="43"/>
  <c r="CE49" i="43"/>
  <c r="CA50" i="43"/>
  <c r="CE50" i="43"/>
  <c r="CA51" i="43"/>
  <c r="CE51" i="43"/>
  <c r="CD49" i="43"/>
  <c r="CD50" i="43"/>
  <c r="CD51" i="43"/>
  <c r="CC38" i="42"/>
  <c r="CG38" i="42"/>
  <c r="CO38" i="42"/>
  <c r="CI36" i="42"/>
  <c r="CK38" i="42"/>
  <c r="BW38" i="42"/>
  <c r="CF36" i="42"/>
  <c r="CJ36" i="42"/>
  <c r="CD38" i="42"/>
  <c r="CH38" i="42"/>
  <c r="CL38" i="42"/>
  <c r="BX36" i="42"/>
  <c r="BX38" i="42"/>
  <c r="CK36" i="42"/>
  <c r="CI38" i="42"/>
  <c r="CD36" i="42"/>
  <c r="CH36" i="42"/>
  <c r="CL36" i="42"/>
  <c r="CF38" i="42"/>
  <c r="CJ38" i="42"/>
  <c r="BW36" i="42"/>
  <c r="U19" i="47" s="1"/>
  <c r="CL51" i="41"/>
  <c r="CK51" i="41"/>
  <c r="CJ51" i="41"/>
  <c r="CI51" i="41"/>
  <c r="CH51" i="41"/>
  <c r="CG51" i="41"/>
  <c r="AA51" i="41"/>
  <c r="Z51" i="41"/>
  <c r="Y51" i="41"/>
  <c r="W51" i="41"/>
  <c r="V51" i="41"/>
  <c r="U51" i="41"/>
  <c r="T51" i="41"/>
  <c r="S51" i="41"/>
  <c r="R51" i="41"/>
  <c r="Q51" i="41"/>
  <c r="O51" i="41"/>
  <c r="N51" i="41"/>
  <c r="M51" i="41"/>
  <c r="L51" i="41"/>
  <c r="CF51" i="41"/>
  <c r="CE51" i="41"/>
  <c r="CD51" i="41"/>
  <c r="CC51" i="41"/>
  <c r="CB51" i="41"/>
  <c r="CA51" i="41"/>
  <c r="CL50" i="41"/>
  <c r="CK50" i="41"/>
  <c r="CJ50" i="41"/>
  <c r="CI50" i="41"/>
  <c r="CH50" i="41"/>
  <c r="CG50" i="41"/>
  <c r="AA50" i="41"/>
  <c r="Z50" i="41"/>
  <c r="Y50" i="41"/>
  <c r="W50" i="41"/>
  <c r="V50" i="41"/>
  <c r="U50" i="41"/>
  <c r="T50" i="41"/>
  <c r="S50" i="41"/>
  <c r="R50" i="41"/>
  <c r="Q50" i="41"/>
  <c r="O50" i="41"/>
  <c r="N50" i="41"/>
  <c r="M50" i="41"/>
  <c r="L50" i="41"/>
  <c r="CF50" i="41"/>
  <c r="CB50" i="41"/>
  <c r="CL49" i="41"/>
  <c r="CK49" i="41"/>
  <c r="CJ49" i="41"/>
  <c r="CI49" i="41"/>
  <c r="CH49" i="41"/>
  <c r="CG49" i="41"/>
  <c r="V18" i="47"/>
  <c r="U18" i="47"/>
  <c r="T18" i="47"/>
  <c r="S18" i="47"/>
  <c r="R18" i="47"/>
  <c r="Q18" i="47"/>
  <c r="P18" i="47"/>
  <c r="O18" i="47"/>
  <c r="N18" i="47"/>
  <c r="M18" i="47"/>
  <c r="L18" i="47"/>
  <c r="K18" i="47"/>
  <c r="J18" i="47"/>
  <c r="I18" i="47"/>
  <c r="AA49" i="41"/>
  <c r="H18" i="47" s="1"/>
  <c r="Z49" i="41"/>
  <c r="F18" i="47" s="1"/>
  <c r="Y49" i="41"/>
  <c r="W49" i="41"/>
  <c r="V49" i="41"/>
  <c r="U49" i="41"/>
  <c r="T49" i="41"/>
  <c r="S49" i="41"/>
  <c r="E18" i="47" s="1"/>
  <c r="R49" i="41"/>
  <c r="Q49" i="41"/>
  <c r="C18" i="47" s="1"/>
  <c r="O49" i="41"/>
  <c r="B18" i="47" s="1"/>
  <c r="N49" i="41"/>
  <c r="M49" i="41"/>
  <c r="L49" i="41"/>
  <c r="CF49" i="41"/>
  <c r="CB49" i="41"/>
  <c r="CF48" i="41"/>
  <c r="CE48" i="41"/>
  <c r="CD48" i="41"/>
  <c r="CC48" i="41"/>
  <c r="CB48" i="41"/>
  <c r="CA48" i="41"/>
  <c r="CF15" i="41"/>
  <c r="CE15" i="41"/>
  <c r="CD15" i="41"/>
  <c r="CC15" i="41"/>
  <c r="CB15" i="41"/>
  <c r="CA15" i="41"/>
  <c r="BZ15" i="41"/>
  <c r="BY15" i="41"/>
  <c r="CF14" i="41"/>
  <c r="CE14" i="41"/>
  <c r="CD14" i="41"/>
  <c r="CC14" i="41"/>
  <c r="CB14" i="41"/>
  <c r="CA14" i="41"/>
  <c r="BZ14" i="41"/>
  <c r="BY14" i="41"/>
  <c r="CF13" i="41"/>
  <c r="CE13" i="41"/>
  <c r="CD13" i="41"/>
  <c r="CC13" i="41"/>
  <c r="CB13" i="41"/>
  <c r="CA13" i="41"/>
  <c r="BZ13" i="41"/>
  <c r="BY13" i="41"/>
  <c r="CF12" i="41"/>
  <c r="CE12" i="41"/>
  <c r="CD12" i="41"/>
  <c r="CC12" i="41"/>
  <c r="CB12" i="41"/>
  <c r="CA12" i="41"/>
  <c r="BZ12" i="41"/>
  <c r="BY12" i="41"/>
  <c r="CF11" i="41"/>
  <c r="CE11" i="41"/>
  <c r="CD11" i="41"/>
  <c r="CC11" i="41"/>
  <c r="CB11" i="41"/>
  <c r="CA11" i="41"/>
  <c r="BZ11" i="41"/>
  <c r="BY11" i="41"/>
  <c r="CF10" i="41"/>
  <c r="CE10" i="41"/>
  <c r="CD10" i="41"/>
  <c r="CC10" i="41"/>
  <c r="CB10" i="41"/>
  <c r="CA10" i="41"/>
  <c r="BZ10" i="41"/>
  <c r="BY10" i="41"/>
  <c r="CF9" i="41"/>
  <c r="CE9" i="41"/>
  <c r="CD9" i="41"/>
  <c r="CC9" i="41"/>
  <c r="CB9" i="41"/>
  <c r="CA9" i="41"/>
  <c r="BZ9" i="41"/>
  <c r="BY9" i="41"/>
  <c r="CF8" i="41"/>
  <c r="CE8" i="41"/>
  <c r="CD8" i="41"/>
  <c r="CC8" i="41"/>
  <c r="CB8" i="41"/>
  <c r="CA8" i="41"/>
  <c r="BZ8" i="41"/>
  <c r="BY8" i="41"/>
  <c r="CF7" i="41"/>
  <c r="CE7" i="41"/>
  <c r="CD7" i="41"/>
  <c r="CC7" i="41"/>
  <c r="CB7" i="41"/>
  <c r="CA7" i="41"/>
  <c r="BZ7" i="41"/>
  <c r="BY7" i="41"/>
  <c r="CF6" i="41"/>
  <c r="CE6" i="41"/>
  <c r="CD6" i="41"/>
  <c r="CC6" i="41"/>
  <c r="CB6" i="41"/>
  <c r="CA6" i="41"/>
  <c r="BZ6" i="41"/>
  <c r="BY6" i="41"/>
  <c r="CF5" i="41"/>
  <c r="CE5" i="41"/>
  <c r="CD5" i="41"/>
  <c r="CC5" i="41"/>
  <c r="CB5" i="41"/>
  <c r="CA5" i="41"/>
  <c r="BZ5" i="41"/>
  <c r="BY5" i="41"/>
  <c r="CF4" i="41"/>
  <c r="CE4" i="41"/>
  <c r="CD4" i="41"/>
  <c r="CC4" i="41"/>
  <c r="CB4" i="41"/>
  <c r="CA4" i="41"/>
  <c r="BZ4" i="41"/>
  <c r="BY4" i="41"/>
  <c r="CF3" i="41"/>
  <c r="CE3" i="41"/>
  <c r="CD3" i="41"/>
  <c r="CC3" i="41"/>
  <c r="CB3" i="41"/>
  <c r="CA3" i="41"/>
  <c r="BZ3" i="41"/>
  <c r="BY3" i="41"/>
  <c r="BZ49" i="41" l="1"/>
  <c r="BZ51" i="41"/>
  <c r="BZ50" i="41"/>
  <c r="CD50" i="41"/>
  <c r="CA50" i="41"/>
  <c r="CC49" i="41"/>
  <c r="CE49" i="41"/>
  <c r="CD49" i="41"/>
  <c r="CE50" i="41"/>
  <c r="CA49" i="41"/>
  <c r="CC50" i="41"/>
  <c r="Y53" i="29" l="1"/>
  <c r="Z53" i="29"/>
  <c r="H27" i="21" s="1"/>
  <c r="Y54" i="29"/>
  <c r="Z54" i="29"/>
  <c r="V26" i="47" l="1"/>
  <c r="V44" i="47" s="1"/>
  <c r="U26" i="47"/>
  <c r="U44" i="47" s="1"/>
  <c r="T26" i="47"/>
  <c r="T44" i="47" s="1"/>
  <c r="S26" i="47"/>
  <c r="S44" i="47" s="1"/>
  <c r="R26" i="47"/>
  <c r="R44" i="47" s="1"/>
  <c r="Q26" i="47"/>
  <c r="Q44" i="47" s="1"/>
  <c r="P26" i="47"/>
  <c r="P44" i="47" s="1"/>
  <c r="O26" i="47"/>
  <c r="O44" i="47" s="1"/>
  <c r="N26" i="47"/>
  <c r="N44" i="47" s="1"/>
  <c r="M26" i="47"/>
  <c r="M44" i="47" s="1"/>
  <c r="L26" i="47"/>
  <c r="L44" i="47" s="1"/>
  <c r="K26" i="47"/>
  <c r="K44" i="47" s="1"/>
  <c r="J26" i="47"/>
  <c r="J44" i="47" s="1"/>
  <c r="I26" i="47"/>
  <c r="I44" i="47" s="1"/>
  <c r="H26" i="47"/>
  <c r="H44" i="47" s="1"/>
  <c r="F26" i="47"/>
  <c r="F44" i="47" s="1"/>
  <c r="E26" i="47"/>
  <c r="E44" i="47" s="1"/>
  <c r="C26" i="47"/>
  <c r="C44" i="47" s="1"/>
  <c r="B26" i="47"/>
  <c r="B44" i="47" s="1"/>
  <c r="BX59" i="36" l="1"/>
  <c r="BX49" i="36"/>
  <c r="BY49" i="36"/>
  <c r="BZ49" i="36"/>
  <c r="CA49" i="36"/>
  <c r="CB49" i="36"/>
  <c r="CC49" i="36"/>
  <c r="CD49" i="36"/>
  <c r="BX50" i="36"/>
  <c r="BY50" i="36"/>
  <c r="BZ50" i="36"/>
  <c r="CA50" i="36"/>
  <c r="CB50" i="36"/>
  <c r="CC50" i="36"/>
  <c r="CD50" i="36"/>
  <c r="BX51" i="36"/>
  <c r="BY51" i="36"/>
  <c r="BZ51" i="36"/>
  <c r="CA51" i="36"/>
  <c r="CB51" i="36"/>
  <c r="CC51" i="36"/>
  <c r="CD51" i="36"/>
  <c r="BX52" i="36"/>
  <c r="BY52" i="36"/>
  <c r="BZ52" i="36"/>
  <c r="CA52" i="36"/>
  <c r="CB52" i="36"/>
  <c r="CC52" i="36"/>
  <c r="CD52" i="36"/>
  <c r="BX53" i="36"/>
  <c r="BY53" i="36"/>
  <c r="BZ53" i="36"/>
  <c r="CA53" i="36"/>
  <c r="CB53" i="36"/>
  <c r="CC53" i="36"/>
  <c r="CD53" i="36"/>
  <c r="BX54" i="36"/>
  <c r="BY54" i="36"/>
  <c r="BZ54" i="36"/>
  <c r="CA54" i="36"/>
  <c r="CB54" i="36"/>
  <c r="CC54" i="36"/>
  <c r="CD54" i="36"/>
  <c r="BX55" i="36"/>
  <c r="BY55" i="36"/>
  <c r="BZ55" i="36"/>
  <c r="CA55" i="36"/>
  <c r="CB55" i="36"/>
  <c r="CC55" i="36"/>
  <c r="CD55" i="36"/>
  <c r="BX56" i="36"/>
  <c r="BY56" i="36"/>
  <c r="BZ56" i="36"/>
  <c r="CA56" i="36"/>
  <c r="CB56" i="36"/>
  <c r="CC56" i="36"/>
  <c r="CD56" i="36"/>
  <c r="AH61" i="33" l="1"/>
  <c r="N5" i="30" l="1"/>
  <c r="P5" i="30"/>
  <c r="T5" i="30"/>
  <c r="N6" i="30"/>
  <c r="P6" i="30"/>
  <c r="T6" i="30"/>
  <c r="N7" i="30"/>
  <c r="P7" i="30"/>
  <c r="T7" i="30"/>
  <c r="N8" i="30"/>
  <c r="P8" i="30"/>
  <c r="T8" i="30"/>
  <c r="N9" i="30"/>
  <c r="P9" i="30"/>
  <c r="T9" i="30"/>
  <c r="N10" i="30"/>
  <c r="P10" i="30"/>
  <c r="T10" i="30"/>
  <c r="N11" i="30"/>
  <c r="P11" i="30"/>
  <c r="T11" i="30"/>
  <c r="N12" i="30"/>
  <c r="P12" i="30"/>
  <c r="T12" i="30"/>
  <c r="N13" i="30"/>
  <c r="P13" i="30"/>
  <c r="T13" i="30"/>
  <c r="N14" i="30"/>
  <c r="P14" i="30"/>
  <c r="T14" i="30"/>
  <c r="N15" i="30"/>
  <c r="P15" i="30"/>
  <c r="T15" i="30"/>
  <c r="N16" i="30"/>
  <c r="P16" i="30"/>
  <c r="T16" i="30"/>
  <c r="N17" i="30"/>
  <c r="P17" i="30"/>
  <c r="T17" i="30"/>
  <c r="N18" i="30"/>
  <c r="P18" i="30"/>
  <c r="T18" i="30"/>
  <c r="N19" i="30"/>
  <c r="P19" i="30"/>
  <c r="T19" i="30"/>
  <c r="N20" i="30"/>
  <c r="P20" i="30"/>
  <c r="T20" i="30"/>
  <c r="N21" i="30"/>
  <c r="P21" i="30"/>
  <c r="T21" i="30"/>
  <c r="N22" i="30"/>
  <c r="P22" i="30"/>
  <c r="T22" i="30"/>
  <c r="N23" i="30"/>
  <c r="P23" i="30"/>
  <c r="T23" i="30"/>
  <c r="N24" i="30"/>
  <c r="P24" i="30"/>
  <c r="T24" i="30"/>
  <c r="N25" i="30"/>
  <c r="P25" i="30"/>
  <c r="T25" i="30"/>
  <c r="N26" i="30"/>
  <c r="P26" i="30"/>
  <c r="T26" i="30"/>
  <c r="N27" i="30"/>
  <c r="P27" i="30"/>
  <c r="T27" i="30"/>
  <c r="N28" i="30"/>
  <c r="P28" i="30"/>
  <c r="T28" i="30"/>
  <c r="N29" i="30"/>
  <c r="P29" i="30"/>
  <c r="T29" i="30"/>
  <c r="N30" i="30"/>
  <c r="P30" i="30"/>
  <c r="T30" i="30"/>
  <c r="N31" i="30"/>
  <c r="P31" i="30"/>
  <c r="T31" i="30"/>
  <c r="N32" i="30"/>
  <c r="P32" i="30"/>
  <c r="T32" i="30"/>
  <c r="N33" i="30"/>
  <c r="P33" i="30"/>
  <c r="T33" i="30"/>
  <c r="N34" i="30"/>
  <c r="P34" i="30"/>
  <c r="T34" i="30"/>
  <c r="N35" i="30"/>
  <c r="P35" i="30"/>
  <c r="T35" i="30"/>
  <c r="N36" i="30"/>
  <c r="P36" i="30"/>
  <c r="T36" i="30"/>
  <c r="N37" i="30"/>
  <c r="P37" i="30"/>
  <c r="T37" i="30"/>
  <c r="N38" i="30"/>
  <c r="P38" i="30"/>
  <c r="T38" i="30"/>
  <c r="N39" i="30"/>
  <c r="P39" i="30"/>
  <c r="T39" i="30"/>
  <c r="N40" i="30"/>
  <c r="P40" i="30"/>
  <c r="T40" i="30"/>
  <c r="N41" i="30"/>
  <c r="P41" i="30"/>
  <c r="T41" i="30"/>
  <c r="N42" i="30"/>
  <c r="P42" i="30"/>
  <c r="T42" i="30"/>
  <c r="N43" i="30"/>
  <c r="P43" i="30"/>
  <c r="T43" i="30"/>
  <c r="N44" i="30"/>
  <c r="P44" i="30"/>
  <c r="T44" i="30"/>
  <c r="N45" i="30"/>
  <c r="P45" i="30"/>
  <c r="T45" i="30"/>
  <c r="N46" i="30"/>
  <c r="P46" i="30"/>
  <c r="T46" i="30"/>
  <c r="N47" i="30"/>
  <c r="P47" i="30"/>
  <c r="T47" i="30"/>
  <c r="N48" i="30"/>
  <c r="P48" i="30"/>
  <c r="T48" i="30"/>
  <c r="N49" i="30"/>
  <c r="P49" i="30"/>
  <c r="T49" i="30"/>
  <c r="N50" i="30"/>
  <c r="P50" i="30"/>
  <c r="T50" i="30"/>
  <c r="N51" i="30"/>
  <c r="P51" i="30"/>
  <c r="T51" i="30"/>
  <c r="N52" i="30"/>
  <c r="P52" i="30"/>
  <c r="T52" i="30"/>
  <c r="N4" i="30"/>
  <c r="T4" i="30" l="1"/>
  <c r="P4" i="30"/>
  <c r="D38" i="20"/>
  <c r="G38" i="20"/>
  <c r="I17" i="20" l="1"/>
  <c r="M17" i="20"/>
  <c r="N17" i="20"/>
  <c r="O17" i="20"/>
  <c r="Q17" i="20"/>
  <c r="S17" i="20"/>
  <c r="T17" i="20"/>
  <c r="U17" i="20"/>
  <c r="CE47" i="6" l="1"/>
  <c r="CD47" i="6"/>
  <c r="CC47" i="6"/>
  <c r="CB47" i="6"/>
  <c r="CA47" i="6"/>
  <c r="BZ47" i="6"/>
  <c r="BY47" i="6"/>
  <c r="CE46" i="6"/>
  <c r="CD46" i="6"/>
  <c r="CC46" i="6"/>
  <c r="CB46" i="6"/>
  <c r="CA46" i="6"/>
  <c r="BZ46" i="6"/>
  <c r="BY46" i="6"/>
  <c r="CE45" i="6"/>
  <c r="CD45" i="6"/>
  <c r="CC45" i="6"/>
  <c r="CB45" i="6"/>
  <c r="CA45" i="6"/>
  <c r="BZ45" i="6"/>
  <c r="BY45" i="6"/>
  <c r="CE44" i="6"/>
  <c r="CD44" i="6"/>
  <c r="CC44" i="6"/>
  <c r="CB44" i="6"/>
  <c r="CA44" i="6"/>
  <c r="BZ44" i="6"/>
  <c r="BY44" i="6"/>
  <c r="CE43" i="6"/>
  <c r="CD43" i="6"/>
  <c r="CC43" i="6"/>
  <c r="CB43" i="6"/>
  <c r="CA43" i="6"/>
  <c r="BZ43" i="6"/>
  <c r="BY43" i="6"/>
  <c r="CE42" i="6"/>
  <c r="CD42" i="6"/>
  <c r="CC42" i="6"/>
  <c r="CB42" i="6"/>
  <c r="CA42" i="6"/>
  <c r="BZ42" i="6"/>
  <c r="BY42" i="6"/>
  <c r="CE41" i="6"/>
  <c r="CD41" i="6"/>
  <c r="CC41" i="6"/>
  <c r="CB41" i="6"/>
  <c r="CA41" i="6"/>
  <c r="BZ41" i="6"/>
  <c r="BY41" i="6"/>
  <c r="CE40" i="6"/>
  <c r="CD40" i="6"/>
  <c r="CC40" i="6"/>
  <c r="CB40" i="6"/>
  <c r="CA40" i="6"/>
  <c r="BZ40" i="6"/>
  <c r="BY40" i="6"/>
  <c r="CE39" i="6"/>
  <c r="CD39" i="6"/>
  <c r="CC39" i="6"/>
  <c r="CB39" i="6"/>
  <c r="CA39" i="6"/>
  <c r="BZ39" i="6"/>
  <c r="BY39" i="6"/>
  <c r="CE38" i="6"/>
  <c r="CD38" i="6"/>
  <c r="CC38" i="6"/>
  <c r="CB38" i="6"/>
  <c r="CA38" i="6"/>
  <c r="BZ38" i="6"/>
  <c r="BY38" i="6"/>
  <c r="CE37" i="6"/>
  <c r="CD37" i="6"/>
  <c r="CC37" i="6"/>
  <c r="CB37" i="6"/>
  <c r="CA37" i="6"/>
  <c r="BZ37" i="6"/>
  <c r="BY37" i="6"/>
  <c r="CE36" i="6"/>
  <c r="CD36" i="6"/>
  <c r="CC36" i="6"/>
  <c r="CB36" i="6"/>
  <c r="CA36" i="6"/>
  <c r="BZ36" i="6"/>
  <c r="BY36" i="6"/>
  <c r="CE35" i="6"/>
  <c r="CD35" i="6"/>
  <c r="CC35" i="6"/>
  <c r="CB35" i="6"/>
  <c r="CA35" i="6"/>
  <c r="BZ35" i="6"/>
  <c r="BY35" i="6"/>
  <c r="CE34" i="6"/>
  <c r="CD34" i="6"/>
  <c r="CC34" i="6"/>
  <c r="CB34" i="6"/>
  <c r="CA34" i="6"/>
  <c r="BZ34" i="6"/>
  <c r="BY34" i="6"/>
  <c r="CE33" i="6"/>
  <c r="CD33" i="6"/>
  <c r="CC33" i="6"/>
  <c r="CB33" i="6"/>
  <c r="CA33" i="6"/>
  <c r="BZ33" i="6"/>
  <c r="BY33" i="6"/>
  <c r="CE32" i="6"/>
  <c r="CD32" i="6"/>
  <c r="CC32" i="6"/>
  <c r="CB32" i="6"/>
  <c r="CA32" i="6"/>
  <c r="BZ32" i="6"/>
  <c r="BY32" i="6"/>
  <c r="CE31" i="6"/>
  <c r="CD31" i="6"/>
  <c r="CC31" i="6"/>
  <c r="CB31" i="6"/>
  <c r="CA31" i="6"/>
  <c r="BZ31" i="6"/>
  <c r="BY31" i="6"/>
  <c r="CE30" i="6"/>
  <c r="CD30" i="6"/>
  <c r="CC30" i="6"/>
  <c r="CB30" i="6"/>
  <c r="CA30" i="6"/>
  <c r="BZ30" i="6"/>
  <c r="BY30" i="6"/>
  <c r="CE29" i="6"/>
  <c r="CD29" i="6"/>
  <c r="CC29" i="6"/>
  <c r="CB29" i="6"/>
  <c r="CA29" i="6"/>
  <c r="BZ29" i="6"/>
  <c r="BY29" i="6"/>
  <c r="CE28" i="6"/>
  <c r="CD28" i="6"/>
  <c r="CC28" i="6"/>
  <c r="CB28" i="6"/>
  <c r="CA28" i="6"/>
  <c r="BZ28" i="6"/>
  <c r="BY28" i="6"/>
  <c r="CE27" i="6"/>
  <c r="CD27" i="6"/>
  <c r="CC27" i="6"/>
  <c r="CB27" i="6"/>
  <c r="CA27" i="6"/>
  <c r="BZ27" i="6"/>
  <c r="BY27" i="6"/>
  <c r="CE26" i="6"/>
  <c r="CD26" i="6"/>
  <c r="CC26" i="6"/>
  <c r="CB26" i="6"/>
  <c r="CA26" i="6"/>
  <c r="BZ26" i="6"/>
  <c r="BY26" i="6"/>
  <c r="CE25" i="6"/>
  <c r="CD25" i="6"/>
  <c r="CC25" i="6"/>
  <c r="CB25" i="6"/>
  <c r="CA25" i="6"/>
  <c r="BZ25" i="6"/>
  <c r="BY25" i="6"/>
  <c r="CE24" i="6"/>
  <c r="CD24" i="6"/>
  <c r="CC24" i="6"/>
  <c r="CB24" i="6"/>
  <c r="CA24" i="6"/>
  <c r="BZ24" i="6"/>
  <c r="BY24" i="6"/>
  <c r="CE23" i="6"/>
  <c r="CD23" i="6"/>
  <c r="CC23" i="6"/>
  <c r="CB23" i="6"/>
  <c r="CA23" i="6"/>
  <c r="BZ23" i="6"/>
  <c r="BY23" i="6"/>
  <c r="CE22" i="6"/>
  <c r="CD22" i="6"/>
  <c r="CC22" i="6"/>
  <c r="CB22" i="6"/>
  <c r="CA22" i="6"/>
  <c r="BZ22" i="6"/>
  <c r="BY22" i="6"/>
  <c r="CE21" i="6"/>
  <c r="CD21" i="6"/>
  <c r="CC21" i="6"/>
  <c r="CB21" i="6"/>
  <c r="CA21" i="6"/>
  <c r="BZ21" i="6"/>
  <c r="BY21" i="6"/>
  <c r="CE20" i="6"/>
  <c r="CD20" i="6"/>
  <c r="CC20" i="6"/>
  <c r="CB20" i="6"/>
  <c r="CA20" i="6"/>
  <c r="BZ20" i="6"/>
  <c r="BY20" i="6"/>
  <c r="CE19" i="6"/>
  <c r="CD19" i="6"/>
  <c r="CC19" i="6"/>
  <c r="CB19" i="6"/>
  <c r="CA19" i="6"/>
  <c r="BZ19" i="6"/>
  <c r="BY19" i="6"/>
  <c r="CE18" i="6"/>
  <c r="CD18" i="6"/>
  <c r="CC18" i="6"/>
  <c r="CB18" i="6"/>
  <c r="CA18" i="6"/>
  <c r="BZ18" i="6"/>
  <c r="BY18" i="6"/>
  <c r="CE17" i="6"/>
  <c r="CD17" i="6"/>
  <c r="CC17" i="6"/>
  <c r="CB17" i="6"/>
  <c r="CA17" i="6"/>
  <c r="BZ17" i="6"/>
  <c r="BY17" i="6"/>
  <c r="CE16" i="6"/>
  <c r="CD16" i="6"/>
  <c r="CC16" i="6"/>
  <c r="CB16" i="6"/>
  <c r="CA16" i="6"/>
  <c r="BZ16" i="6"/>
  <c r="BY16" i="6"/>
  <c r="CE15" i="6"/>
  <c r="CD15" i="6"/>
  <c r="CC15" i="6"/>
  <c r="CB15" i="6"/>
  <c r="CA15" i="6"/>
  <c r="BZ15" i="6"/>
  <c r="BY15" i="6"/>
  <c r="CE14" i="6"/>
  <c r="CD14" i="6"/>
  <c r="CC14" i="6"/>
  <c r="CB14" i="6"/>
  <c r="CA14" i="6"/>
  <c r="BZ14" i="6"/>
  <c r="BY14" i="6"/>
  <c r="CE13" i="6"/>
  <c r="CD13" i="6"/>
  <c r="CC13" i="6"/>
  <c r="CB13" i="6"/>
  <c r="CA13" i="6"/>
  <c r="BZ13" i="6"/>
  <c r="BY13" i="6"/>
  <c r="CE12" i="6"/>
  <c r="CD12" i="6"/>
  <c r="CC12" i="6"/>
  <c r="CB12" i="6"/>
  <c r="CA12" i="6"/>
  <c r="BZ12" i="6"/>
  <c r="BY12" i="6"/>
  <c r="CE11" i="6"/>
  <c r="CD11" i="6"/>
  <c r="CC11" i="6"/>
  <c r="CB11" i="6"/>
  <c r="CA11" i="6"/>
  <c r="BZ11" i="6"/>
  <c r="BY11" i="6"/>
  <c r="CE10" i="6"/>
  <c r="CD10" i="6"/>
  <c r="CC10" i="6"/>
  <c r="CB10" i="6"/>
  <c r="CA10" i="6"/>
  <c r="BZ10" i="6"/>
  <c r="BY10" i="6"/>
  <c r="CE9" i="6"/>
  <c r="CD9" i="6"/>
  <c r="CC9" i="6"/>
  <c r="CB9" i="6"/>
  <c r="CA9" i="6"/>
  <c r="BZ9" i="6"/>
  <c r="BY9" i="6"/>
  <c r="CE8" i="6"/>
  <c r="CD8" i="6"/>
  <c r="CC8" i="6"/>
  <c r="CB8" i="6"/>
  <c r="CA8" i="6"/>
  <c r="BZ8" i="6"/>
  <c r="BY8" i="6"/>
  <c r="CE7" i="6"/>
  <c r="CD7" i="6"/>
  <c r="CC7" i="6"/>
  <c r="CB7" i="6"/>
  <c r="CA7" i="6"/>
  <c r="BZ7" i="6"/>
  <c r="BY7" i="6"/>
  <c r="CE5" i="6"/>
  <c r="CD5" i="6"/>
  <c r="CC5" i="6"/>
  <c r="CB5" i="6"/>
  <c r="CA5" i="6"/>
  <c r="BZ5" i="6"/>
  <c r="BY5" i="6"/>
  <c r="CE4" i="6"/>
  <c r="CD4" i="6"/>
  <c r="CC4" i="6"/>
  <c r="CB4" i="6"/>
  <c r="CA4" i="6"/>
  <c r="BZ4" i="6"/>
  <c r="BY4" i="6"/>
  <c r="CE3" i="6"/>
  <c r="CD3" i="6"/>
  <c r="CC3" i="6"/>
  <c r="CB3" i="6"/>
  <c r="CA3" i="6"/>
  <c r="BZ3" i="6"/>
  <c r="BY3" i="6"/>
  <c r="M18" i="20" l="1"/>
  <c r="N18" i="20"/>
  <c r="O18" i="20"/>
  <c r="Q18" i="20"/>
  <c r="R18" i="20"/>
  <c r="S18" i="20"/>
  <c r="T18" i="20"/>
  <c r="U18" i="20"/>
  <c r="V18" i="20"/>
  <c r="E40" i="21"/>
  <c r="F40" i="21"/>
  <c r="B9" i="47" l="1"/>
  <c r="B37" i="47" s="1"/>
  <c r="C9" i="47"/>
  <c r="C37" i="47" s="1"/>
  <c r="E9" i="47"/>
  <c r="E37" i="47" s="1"/>
  <c r="F9" i="47"/>
  <c r="F37" i="47" s="1"/>
  <c r="H9" i="47"/>
  <c r="H37" i="47" s="1"/>
  <c r="I9" i="47"/>
  <c r="I37" i="47" s="1"/>
  <c r="J9" i="47"/>
  <c r="J37" i="47" s="1"/>
  <c r="K9" i="47"/>
  <c r="K37" i="47" s="1"/>
  <c r="L9" i="47"/>
  <c r="L37" i="47" s="1"/>
  <c r="P9" i="47"/>
  <c r="P37" i="47" s="1"/>
  <c r="CD3" i="4"/>
  <c r="C38" i="20" l="1"/>
  <c r="C10" i="47"/>
  <c r="C38" i="47" s="1"/>
  <c r="O38" i="20"/>
  <c r="O10" i="47"/>
  <c r="O38" i="47" s="1"/>
  <c r="J38" i="20"/>
  <c r="J10" i="47"/>
  <c r="J38" i="47" s="1"/>
  <c r="B38" i="20"/>
  <c r="B10" i="47"/>
  <c r="B38" i="47" s="1"/>
  <c r="S38" i="20"/>
  <c r="S10" i="47"/>
  <c r="S38" i="47" s="1"/>
  <c r="P38" i="20"/>
  <c r="P10" i="47"/>
  <c r="P38" i="47" s="1"/>
  <c r="F38" i="20"/>
  <c r="F10" i="47"/>
  <c r="F38" i="47" s="1"/>
  <c r="V38" i="20"/>
  <c r="V10" i="47"/>
  <c r="V38" i="47" s="1"/>
  <c r="R38" i="20"/>
  <c r="R10" i="47"/>
  <c r="R38" i="47" s="1"/>
  <c r="U38" i="20"/>
  <c r="U10" i="47"/>
  <c r="U38" i="47" s="1"/>
  <c r="Q38" i="20"/>
  <c r="Q10" i="47"/>
  <c r="Q38" i="47" s="1"/>
  <c r="N38" i="20"/>
  <c r="N10" i="47"/>
  <c r="N38" i="47" s="1"/>
  <c r="L38" i="20"/>
  <c r="L10" i="47"/>
  <c r="L38" i="47" s="1"/>
  <c r="I38" i="20"/>
  <c r="I10" i="47"/>
  <c r="I38" i="47" s="1"/>
  <c r="E38" i="20"/>
  <c r="E10" i="47"/>
  <c r="E38" i="47" s="1"/>
  <c r="T38" i="20"/>
  <c r="T10" i="47"/>
  <c r="T38" i="47" s="1"/>
  <c r="M38" i="20"/>
  <c r="M10" i="47"/>
  <c r="M38" i="47" s="1"/>
  <c r="K38" i="20"/>
  <c r="K10" i="47"/>
  <c r="K38" i="47" s="1"/>
  <c r="H38" i="20"/>
  <c r="H10" i="47"/>
  <c r="H38" i="47" s="1"/>
  <c r="S9" i="20"/>
  <c r="S39" i="20" s="1"/>
  <c r="S9" i="47"/>
  <c r="S37" i="47" s="1"/>
  <c r="T9" i="20"/>
  <c r="T39" i="20" s="1"/>
  <c r="T9" i="47"/>
  <c r="T37" i="47" s="1"/>
  <c r="M9" i="20"/>
  <c r="M39" i="20" s="1"/>
  <c r="M9" i="47"/>
  <c r="M37" i="47" s="1"/>
  <c r="V9" i="20"/>
  <c r="V39" i="20" s="1"/>
  <c r="V9" i="47"/>
  <c r="V37" i="47" s="1"/>
  <c r="R9" i="20"/>
  <c r="R39" i="20" s="1"/>
  <c r="R9" i="47"/>
  <c r="R37" i="47" s="1"/>
  <c r="O9" i="20"/>
  <c r="O39" i="20" s="1"/>
  <c r="O9" i="47"/>
  <c r="O37" i="47" s="1"/>
  <c r="U9" i="20"/>
  <c r="U39" i="20" s="1"/>
  <c r="U9" i="47"/>
  <c r="U37" i="47" s="1"/>
  <c r="Q9" i="20"/>
  <c r="Q39" i="20" s="1"/>
  <c r="Q9" i="47"/>
  <c r="Q37" i="47" s="1"/>
  <c r="N9" i="20"/>
  <c r="N39" i="20" s="1"/>
  <c r="N9" i="47"/>
  <c r="N37" i="47" s="1"/>
  <c r="CT4" i="34"/>
  <c r="CT5" i="34"/>
  <c r="CT6" i="34"/>
  <c r="CT7" i="34"/>
  <c r="CT8" i="34"/>
  <c r="CT9" i="34"/>
  <c r="CT10" i="34"/>
  <c r="CT11" i="34"/>
  <c r="CT12" i="34"/>
  <c r="CT13" i="34"/>
  <c r="CT14" i="34"/>
  <c r="CT15" i="34"/>
  <c r="CT16" i="34"/>
  <c r="CT17" i="34"/>
  <c r="CT18" i="34"/>
  <c r="CT19" i="34"/>
  <c r="CT20" i="34"/>
  <c r="CT21" i="34"/>
  <c r="CT22" i="34"/>
  <c r="CT23" i="34"/>
  <c r="CT24" i="34"/>
  <c r="CT25" i="34"/>
  <c r="CT26" i="34"/>
  <c r="CT27" i="34"/>
  <c r="CT28" i="34"/>
  <c r="CT29" i="34"/>
  <c r="CT30" i="34"/>
  <c r="CT31" i="34"/>
  <c r="CT32" i="34"/>
  <c r="CT33" i="34"/>
  <c r="CT34" i="34"/>
  <c r="CT35" i="34"/>
  <c r="CT36" i="34"/>
  <c r="CT37" i="34"/>
  <c r="CT38" i="34"/>
  <c r="CT39" i="34"/>
  <c r="CT40" i="34"/>
  <c r="CT41" i="34"/>
  <c r="CT42" i="34"/>
  <c r="CT43" i="34"/>
  <c r="CT44" i="34"/>
  <c r="CT45" i="34"/>
  <c r="CT46" i="34"/>
  <c r="CT47" i="34"/>
  <c r="CT48" i="34"/>
  <c r="CT49" i="34"/>
  <c r="CT50" i="34"/>
  <c r="CT51" i="34"/>
  <c r="CN4" i="34"/>
  <c r="CO4" i="34"/>
  <c r="CP4" i="34"/>
  <c r="CQ4" i="34"/>
  <c r="CN5" i="34"/>
  <c r="CO5" i="34"/>
  <c r="CP5" i="34"/>
  <c r="CQ5" i="34"/>
  <c r="CN6" i="34"/>
  <c r="CO6" i="34"/>
  <c r="CP6" i="34"/>
  <c r="CQ6" i="34"/>
  <c r="CN7" i="34"/>
  <c r="CO7" i="34"/>
  <c r="CP7" i="34"/>
  <c r="CQ7" i="34"/>
  <c r="CN8" i="34"/>
  <c r="CO8" i="34"/>
  <c r="CP8" i="34"/>
  <c r="CQ8" i="34"/>
  <c r="CN9" i="34"/>
  <c r="CO9" i="34"/>
  <c r="CP9" i="34"/>
  <c r="CQ9" i="34"/>
  <c r="CN10" i="34"/>
  <c r="CO10" i="34"/>
  <c r="CP10" i="34"/>
  <c r="CQ10" i="34"/>
  <c r="CN11" i="34"/>
  <c r="CO11" i="34"/>
  <c r="CP11" i="34"/>
  <c r="CQ11" i="34"/>
  <c r="CN12" i="34"/>
  <c r="CO12" i="34"/>
  <c r="CP12" i="34"/>
  <c r="CQ12" i="34"/>
  <c r="CN13" i="34"/>
  <c r="CO13" i="34"/>
  <c r="CP13" i="34"/>
  <c r="CQ13" i="34"/>
  <c r="CN14" i="34"/>
  <c r="CO14" i="34"/>
  <c r="CP14" i="34"/>
  <c r="CQ14" i="34"/>
  <c r="CN15" i="34"/>
  <c r="CO15" i="34"/>
  <c r="CP15" i="34"/>
  <c r="CQ15" i="34"/>
  <c r="CN16" i="34"/>
  <c r="CO16" i="34"/>
  <c r="CP16" i="34"/>
  <c r="CQ16" i="34"/>
  <c r="CN17" i="34"/>
  <c r="CO17" i="34"/>
  <c r="CP17" i="34"/>
  <c r="CQ17" i="34"/>
  <c r="CN18" i="34"/>
  <c r="CO18" i="34"/>
  <c r="CP18" i="34"/>
  <c r="CQ18" i="34"/>
  <c r="CN19" i="34"/>
  <c r="CO19" i="34"/>
  <c r="CP19" i="34"/>
  <c r="CQ19" i="34"/>
  <c r="CN20" i="34"/>
  <c r="CO20" i="34"/>
  <c r="CP20" i="34"/>
  <c r="CQ20" i="34"/>
  <c r="CN21" i="34"/>
  <c r="CO21" i="34"/>
  <c r="CP21" i="34"/>
  <c r="CQ21" i="34"/>
  <c r="CN22" i="34"/>
  <c r="CO22" i="34"/>
  <c r="CP22" i="34"/>
  <c r="CQ22" i="34"/>
  <c r="CN23" i="34"/>
  <c r="CO23" i="34"/>
  <c r="CP23" i="34"/>
  <c r="CQ23" i="34"/>
  <c r="CN24" i="34"/>
  <c r="CO24" i="34"/>
  <c r="CP24" i="34"/>
  <c r="CQ24" i="34"/>
  <c r="CN25" i="34"/>
  <c r="CO25" i="34"/>
  <c r="CP25" i="34"/>
  <c r="CQ25" i="34"/>
  <c r="CN26" i="34"/>
  <c r="CO26" i="34"/>
  <c r="CP26" i="34"/>
  <c r="CQ26" i="34"/>
  <c r="CN27" i="34"/>
  <c r="CO27" i="34"/>
  <c r="CP27" i="34"/>
  <c r="CQ27" i="34"/>
  <c r="CN28" i="34"/>
  <c r="CO28" i="34"/>
  <c r="CP28" i="34"/>
  <c r="CQ28" i="34"/>
  <c r="CN29" i="34"/>
  <c r="CO29" i="34"/>
  <c r="CP29" i="34"/>
  <c r="CQ29" i="34"/>
  <c r="CN30" i="34"/>
  <c r="CO30" i="34"/>
  <c r="CP30" i="34"/>
  <c r="CQ30" i="34"/>
  <c r="CN31" i="34"/>
  <c r="CO31" i="34"/>
  <c r="CP31" i="34"/>
  <c r="CQ31" i="34"/>
  <c r="CN32" i="34"/>
  <c r="CO32" i="34"/>
  <c r="CP32" i="34"/>
  <c r="CQ32" i="34"/>
  <c r="CN33" i="34"/>
  <c r="CO33" i="34"/>
  <c r="CP33" i="34"/>
  <c r="CQ33" i="34"/>
  <c r="CN34" i="34"/>
  <c r="CO34" i="34"/>
  <c r="CP34" i="34"/>
  <c r="CQ34" i="34"/>
  <c r="CN35" i="34"/>
  <c r="CO35" i="34"/>
  <c r="CP35" i="34"/>
  <c r="CQ35" i="34"/>
  <c r="CN36" i="34"/>
  <c r="CO36" i="34"/>
  <c r="CP36" i="34"/>
  <c r="CQ36" i="34"/>
  <c r="CN37" i="34"/>
  <c r="CO37" i="34"/>
  <c r="CP37" i="34"/>
  <c r="CQ37" i="34"/>
  <c r="CN38" i="34"/>
  <c r="CO38" i="34"/>
  <c r="CP38" i="34"/>
  <c r="CQ38" i="34"/>
  <c r="CN39" i="34"/>
  <c r="CO39" i="34"/>
  <c r="CP39" i="34"/>
  <c r="CQ39" i="34"/>
  <c r="CN40" i="34"/>
  <c r="CO40" i="34"/>
  <c r="CP40" i="34"/>
  <c r="CQ40" i="34"/>
  <c r="CN41" i="34"/>
  <c r="CO41" i="34"/>
  <c r="CP41" i="34"/>
  <c r="CQ41" i="34"/>
  <c r="CN42" i="34"/>
  <c r="CO42" i="34"/>
  <c r="CP42" i="34"/>
  <c r="CQ42" i="34"/>
  <c r="CN43" i="34"/>
  <c r="CO43" i="34"/>
  <c r="CP43" i="34"/>
  <c r="CQ43" i="34"/>
  <c r="CN44" i="34"/>
  <c r="CO44" i="34"/>
  <c r="CP44" i="34"/>
  <c r="CQ44" i="34"/>
  <c r="CN45" i="34"/>
  <c r="CO45" i="34"/>
  <c r="CP45" i="34"/>
  <c r="CQ45" i="34"/>
  <c r="CN46" i="34"/>
  <c r="CO46" i="34"/>
  <c r="CP46" i="34"/>
  <c r="CQ46" i="34"/>
  <c r="CN47" i="34"/>
  <c r="CO47" i="34"/>
  <c r="CP47" i="34"/>
  <c r="CQ47" i="34"/>
  <c r="CN48" i="34"/>
  <c r="CO48" i="34"/>
  <c r="CP48" i="34"/>
  <c r="CQ48" i="34"/>
  <c r="CN49" i="34"/>
  <c r="CO49" i="34"/>
  <c r="CP49" i="34"/>
  <c r="CQ49" i="34"/>
  <c r="CN50" i="34"/>
  <c r="CO50" i="34"/>
  <c r="CP50" i="34"/>
  <c r="CQ50" i="34"/>
  <c r="CN51" i="34"/>
  <c r="CO51" i="34"/>
  <c r="CP51" i="34"/>
  <c r="CQ51" i="34"/>
  <c r="CT3" i="34"/>
  <c r="CQ3" i="34"/>
  <c r="CP3" i="34"/>
  <c r="CO3" i="34"/>
  <c r="CN3" i="34"/>
  <c r="S24" i="20" l="1"/>
  <c r="F24" i="20"/>
  <c r="V24" i="20"/>
  <c r="C24" i="20"/>
  <c r="U24" i="20"/>
  <c r="Q24" i="20"/>
  <c r="N24" i="20"/>
  <c r="L24" i="20"/>
  <c r="I24" i="20"/>
  <c r="B24" i="20"/>
  <c r="P24" i="20"/>
  <c r="R24" i="20"/>
  <c r="O24" i="20"/>
  <c r="J24" i="20"/>
  <c r="T24" i="20"/>
  <c r="M24" i="20"/>
  <c r="K24" i="20"/>
  <c r="H24" i="20"/>
  <c r="E24" i="20"/>
  <c r="F13" i="20"/>
  <c r="H13" i="20"/>
  <c r="J13" i="20"/>
  <c r="K13" i="20"/>
  <c r="L13" i="20"/>
  <c r="M13" i="20"/>
  <c r="N13" i="20"/>
  <c r="O13" i="20"/>
  <c r="P13" i="20"/>
  <c r="Q13" i="20"/>
  <c r="R13" i="20"/>
  <c r="S13" i="20"/>
  <c r="T13" i="20"/>
  <c r="BA15" i="32"/>
  <c r="AZ15" i="32" s="1"/>
  <c r="BC15" i="32" s="1"/>
  <c r="BA14" i="32"/>
  <c r="BD14" i="32" s="1"/>
  <c r="BA12" i="32"/>
  <c r="AZ12" i="32" s="1"/>
  <c r="BC12" i="32" s="1"/>
  <c r="BA11" i="32"/>
  <c r="BD11" i="32" s="1"/>
  <c r="BA10" i="32"/>
  <c r="AZ10" i="32" s="1"/>
  <c r="BC10" i="32" s="1"/>
  <c r="BA9" i="32"/>
  <c r="AZ9" i="32" s="1"/>
  <c r="BC9" i="32" s="1"/>
  <c r="BA8" i="32"/>
  <c r="AZ8" i="32" s="1"/>
  <c r="BC8" i="32" s="1"/>
  <c r="BA7" i="32"/>
  <c r="AZ7" i="32" s="1"/>
  <c r="BC7" i="32" s="1"/>
  <c r="BA6" i="32"/>
  <c r="AZ6" i="32" s="1"/>
  <c r="BA5" i="32"/>
  <c r="BD5" i="32" s="1"/>
  <c r="BA4" i="32"/>
  <c r="AZ4" i="32" s="1"/>
  <c r="BC4" i="32" s="1"/>
  <c r="BA3" i="32"/>
  <c r="BD3" i="32" s="1"/>
  <c r="AZ14" i="32" l="1"/>
  <c r="BC14" i="32" s="1"/>
  <c r="AZ11" i="32"/>
  <c r="BC11" i="32" s="1"/>
  <c r="BD9" i="32"/>
  <c r="AZ5" i="32"/>
  <c r="BC5" i="32" s="1"/>
  <c r="AZ3" i="32"/>
  <c r="BC3" i="32" s="1"/>
  <c r="BD12" i="32"/>
  <c r="BD4" i="32"/>
  <c r="BD8" i="32"/>
  <c r="BD10" i="32"/>
  <c r="BD7" i="32"/>
  <c r="BD15" i="32"/>
  <c r="I26" i="20"/>
  <c r="I45" i="20" s="1"/>
  <c r="J26" i="20"/>
  <c r="J45" i="20" s="1"/>
  <c r="M26" i="20"/>
  <c r="M45" i="20" s="1"/>
  <c r="N26" i="20"/>
  <c r="N45" i="20" s="1"/>
  <c r="O26" i="20"/>
  <c r="O45" i="20" s="1"/>
  <c r="Q26" i="20"/>
  <c r="Q45" i="20" s="1"/>
  <c r="R26" i="20"/>
  <c r="R45" i="20" s="1"/>
  <c r="S26" i="20"/>
  <c r="S45" i="20" s="1"/>
  <c r="T26" i="20"/>
  <c r="T45" i="20" s="1"/>
  <c r="U26" i="20"/>
  <c r="U45" i="20" s="1"/>
  <c r="V26" i="20"/>
  <c r="V45" i="20" s="1"/>
  <c r="BX4" i="36" l="1"/>
  <c r="BY4" i="36"/>
  <c r="BZ4" i="36"/>
  <c r="CA4" i="36"/>
  <c r="CB4" i="36"/>
  <c r="CC4" i="36"/>
  <c r="CD4" i="36"/>
  <c r="BX5" i="36"/>
  <c r="BY5" i="36"/>
  <c r="BZ5" i="36"/>
  <c r="CA5" i="36"/>
  <c r="CB5" i="36"/>
  <c r="CC5" i="36"/>
  <c r="CD5" i="36"/>
  <c r="BX6" i="36"/>
  <c r="BY6" i="36"/>
  <c r="BZ6" i="36"/>
  <c r="CA6" i="36"/>
  <c r="CB6" i="36"/>
  <c r="CC6" i="36"/>
  <c r="CD6" i="36"/>
  <c r="BX7" i="36"/>
  <c r="BY7" i="36"/>
  <c r="BZ7" i="36"/>
  <c r="CA7" i="36"/>
  <c r="CB7" i="36"/>
  <c r="CC7" i="36"/>
  <c r="CD7" i="36"/>
  <c r="BX8" i="36"/>
  <c r="BY8" i="36"/>
  <c r="BZ8" i="36"/>
  <c r="CA8" i="36"/>
  <c r="CB8" i="36"/>
  <c r="CC8" i="36"/>
  <c r="CD8" i="36"/>
  <c r="BX9" i="36"/>
  <c r="BY9" i="36"/>
  <c r="BZ9" i="36"/>
  <c r="CA9" i="36"/>
  <c r="CB9" i="36"/>
  <c r="CC9" i="36"/>
  <c r="CD9" i="36"/>
  <c r="BX10" i="36"/>
  <c r="BY10" i="36"/>
  <c r="BZ10" i="36"/>
  <c r="CA10" i="36"/>
  <c r="CB10" i="36"/>
  <c r="CC10" i="36"/>
  <c r="CD10" i="36"/>
  <c r="BX11" i="36"/>
  <c r="BY11" i="36"/>
  <c r="BZ11" i="36"/>
  <c r="CA11" i="36"/>
  <c r="CB11" i="36"/>
  <c r="CC11" i="36"/>
  <c r="CD11" i="36"/>
  <c r="BX12" i="36"/>
  <c r="BY12" i="36"/>
  <c r="BZ12" i="36"/>
  <c r="CA12" i="36"/>
  <c r="CB12" i="36"/>
  <c r="CC12" i="36"/>
  <c r="CD12" i="36"/>
  <c r="BX13" i="36"/>
  <c r="BY13" i="36"/>
  <c r="BZ13" i="36"/>
  <c r="CA13" i="36"/>
  <c r="CB13" i="36"/>
  <c r="CC13" i="36"/>
  <c r="CD13" i="36"/>
  <c r="BX14" i="36"/>
  <c r="BY14" i="36"/>
  <c r="BZ14" i="36"/>
  <c r="CA14" i="36"/>
  <c r="CB14" i="36"/>
  <c r="CC14" i="36"/>
  <c r="CD14" i="36"/>
  <c r="BX17" i="36"/>
  <c r="BY17" i="36"/>
  <c r="BZ17" i="36"/>
  <c r="CA17" i="36"/>
  <c r="CB17" i="36"/>
  <c r="CC17" i="36"/>
  <c r="CD17" i="36"/>
  <c r="BX18" i="36"/>
  <c r="BY18" i="36"/>
  <c r="BZ18" i="36"/>
  <c r="CA18" i="36"/>
  <c r="CB18" i="36"/>
  <c r="CC18" i="36"/>
  <c r="CD18" i="36"/>
  <c r="BX19" i="36"/>
  <c r="BY19" i="36"/>
  <c r="BZ19" i="36"/>
  <c r="CA19" i="36"/>
  <c r="CB19" i="36"/>
  <c r="CC19" i="36"/>
  <c r="CD19" i="36"/>
  <c r="BX20" i="36"/>
  <c r="BY20" i="36"/>
  <c r="BZ20" i="36"/>
  <c r="CA20" i="36"/>
  <c r="CB20" i="36"/>
  <c r="CC20" i="36"/>
  <c r="CD20" i="36"/>
  <c r="BX21" i="36"/>
  <c r="BY21" i="36"/>
  <c r="BZ21" i="36"/>
  <c r="CA21" i="36"/>
  <c r="CB21" i="36"/>
  <c r="CC21" i="36"/>
  <c r="CD21" i="36"/>
  <c r="BX22" i="36"/>
  <c r="BY22" i="36"/>
  <c r="BZ22" i="36"/>
  <c r="CA22" i="36"/>
  <c r="CB22" i="36"/>
  <c r="CC22" i="36"/>
  <c r="CD22" i="36"/>
  <c r="BX23" i="36"/>
  <c r="BY23" i="36"/>
  <c r="BZ23" i="36"/>
  <c r="CA23" i="36"/>
  <c r="CB23" i="36"/>
  <c r="CC23" i="36"/>
  <c r="CD23" i="36"/>
  <c r="BX24" i="36"/>
  <c r="BY24" i="36"/>
  <c r="BZ24" i="36"/>
  <c r="CA24" i="36"/>
  <c r="CB24" i="36"/>
  <c r="CC24" i="36"/>
  <c r="CD24" i="36"/>
  <c r="BX25" i="36"/>
  <c r="BY25" i="36"/>
  <c r="BZ25" i="36"/>
  <c r="CA25" i="36"/>
  <c r="CB25" i="36"/>
  <c r="CC25" i="36"/>
  <c r="CD25" i="36"/>
  <c r="BX26" i="36"/>
  <c r="BY26" i="36"/>
  <c r="BZ26" i="36"/>
  <c r="CA26" i="36"/>
  <c r="CB26" i="36"/>
  <c r="CC26" i="36"/>
  <c r="CD26" i="36"/>
  <c r="BX27" i="36"/>
  <c r="BY27" i="36"/>
  <c r="BZ27" i="36"/>
  <c r="CA27" i="36"/>
  <c r="CB27" i="36"/>
  <c r="CC27" i="36"/>
  <c r="CD27" i="36"/>
  <c r="BX28" i="36"/>
  <c r="BY28" i="36"/>
  <c r="BZ28" i="36"/>
  <c r="CA28" i="36"/>
  <c r="CB28" i="36"/>
  <c r="CC28" i="36"/>
  <c r="CD28" i="36"/>
  <c r="BX29" i="36"/>
  <c r="BY29" i="36"/>
  <c r="BZ29" i="36"/>
  <c r="CA29" i="36"/>
  <c r="CB29" i="36"/>
  <c r="CC29" i="36"/>
  <c r="CD29" i="36"/>
  <c r="BX30" i="36"/>
  <c r="BY30" i="36"/>
  <c r="BZ30" i="36"/>
  <c r="CA30" i="36"/>
  <c r="CB30" i="36"/>
  <c r="CC30" i="36"/>
  <c r="CD30" i="36"/>
  <c r="BX31" i="36"/>
  <c r="BY31" i="36"/>
  <c r="BZ31" i="36"/>
  <c r="CA31" i="36"/>
  <c r="CB31" i="36"/>
  <c r="CC31" i="36"/>
  <c r="CD31" i="36"/>
  <c r="BX32" i="36"/>
  <c r="BY32" i="36"/>
  <c r="BZ32" i="36"/>
  <c r="CA32" i="36"/>
  <c r="CB32" i="36"/>
  <c r="CC32" i="36"/>
  <c r="CD32" i="36"/>
  <c r="BX33" i="36"/>
  <c r="BY33" i="36"/>
  <c r="BZ33" i="36"/>
  <c r="CA33" i="36"/>
  <c r="CB33" i="36"/>
  <c r="CC33" i="36"/>
  <c r="CD33" i="36"/>
  <c r="BX34" i="36"/>
  <c r="BY34" i="36"/>
  <c r="BZ34" i="36"/>
  <c r="CA34" i="36"/>
  <c r="CB34" i="36"/>
  <c r="CC34" i="36"/>
  <c r="CD34" i="36"/>
  <c r="BX35" i="36"/>
  <c r="BY35" i="36"/>
  <c r="BZ35" i="36"/>
  <c r="CA35" i="36"/>
  <c r="CB35" i="36"/>
  <c r="CC35" i="36"/>
  <c r="CD35" i="36"/>
  <c r="BX36" i="36"/>
  <c r="BY36" i="36"/>
  <c r="BZ36" i="36"/>
  <c r="CA36" i="36"/>
  <c r="CB36" i="36"/>
  <c r="CC36" i="36"/>
  <c r="CD36" i="36"/>
  <c r="BX37" i="36"/>
  <c r="BY37" i="36"/>
  <c r="BZ37" i="36"/>
  <c r="CA37" i="36"/>
  <c r="CB37" i="36"/>
  <c r="CC37" i="36"/>
  <c r="CD37" i="36"/>
  <c r="BX38" i="36"/>
  <c r="BY38" i="36"/>
  <c r="BZ38" i="36"/>
  <c r="CA38" i="36"/>
  <c r="CB38" i="36"/>
  <c r="CC38" i="36"/>
  <c r="CD38" i="36"/>
  <c r="BX39" i="36"/>
  <c r="BY39" i="36"/>
  <c r="BZ39" i="36"/>
  <c r="CA39" i="36"/>
  <c r="CB39" i="36"/>
  <c r="CC39" i="36"/>
  <c r="CD39" i="36"/>
  <c r="BX40" i="36"/>
  <c r="BY40" i="36"/>
  <c r="BZ40" i="36"/>
  <c r="CA40" i="36"/>
  <c r="CB40" i="36"/>
  <c r="CC40" i="36"/>
  <c r="CD40" i="36"/>
  <c r="BX41" i="36"/>
  <c r="BY41" i="36"/>
  <c r="BZ41" i="36"/>
  <c r="CA41" i="36"/>
  <c r="CB41" i="36"/>
  <c r="CC41" i="36"/>
  <c r="CD41" i="36"/>
  <c r="BX42" i="36"/>
  <c r="BY42" i="36"/>
  <c r="BZ42" i="36"/>
  <c r="CA42" i="36"/>
  <c r="CB42" i="36"/>
  <c r="CC42" i="36"/>
  <c r="CD42" i="36"/>
  <c r="BX43" i="36"/>
  <c r="BY43" i="36"/>
  <c r="BZ43" i="36"/>
  <c r="CA43" i="36"/>
  <c r="CB43" i="36"/>
  <c r="CC43" i="36"/>
  <c r="CD43" i="36"/>
  <c r="BX44" i="36"/>
  <c r="BY44" i="36"/>
  <c r="BZ44" i="36"/>
  <c r="CA44" i="36"/>
  <c r="CB44" i="36"/>
  <c r="CC44" i="36"/>
  <c r="CD44" i="36"/>
  <c r="BX45" i="36"/>
  <c r="BY45" i="36"/>
  <c r="BZ45" i="36"/>
  <c r="CA45" i="36"/>
  <c r="CB45" i="36"/>
  <c r="CC45" i="36"/>
  <c r="CD45" i="36"/>
  <c r="BX46" i="36"/>
  <c r="BY46" i="36"/>
  <c r="BZ46" i="36"/>
  <c r="CA46" i="36"/>
  <c r="CB46" i="36"/>
  <c r="CC46" i="36"/>
  <c r="CD46" i="36"/>
  <c r="BX47" i="36"/>
  <c r="BY47" i="36"/>
  <c r="BZ47" i="36"/>
  <c r="CA47" i="36"/>
  <c r="CB47" i="36"/>
  <c r="CC47" i="36"/>
  <c r="CD47" i="36"/>
  <c r="BX48" i="36"/>
  <c r="BY48" i="36"/>
  <c r="BZ48" i="36"/>
  <c r="CA48" i="36"/>
  <c r="CB48" i="36"/>
  <c r="CC48" i="36"/>
  <c r="CD48" i="36"/>
  <c r="CD3" i="36"/>
  <c r="CC3" i="36"/>
  <c r="CB3" i="36"/>
  <c r="CA3" i="36"/>
  <c r="BZ3" i="36"/>
  <c r="BY3" i="36"/>
  <c r="BX3" i="36"/>
  <c r="BX60" i="36"/>
  <c r="I61" i="34"/>
  <c r="J61" i="34"/>
  <c r="K61" i="34"/>
  <c r="L61" i="34"/>
  <c r="M61" i="34"/>
  <c r="N61" i="34"/>
  <c r="O61" i="34"/>
  <c r="I62" i="34"/>
  <c r="J62" i="34"/>
  <c r="K62" i="34"/>
  <c r="L62" i="34"/>
  <c r="M62" i="34"/>
  <c r="N62" i="34"/>
  <c r="O62" i="34"/>
  <c r="CV4" i="11"/>
  <c r="CV5" i="11"/>
  <c r="CV6" i="11"/>
  <c r="CV7" i="11"/>
  <c r="CV8" i="11"/>
  <c r="CV9" i="11"/>
  <c r="CV10" i="11"/>
  <c r="CV11" i="11"/>
  <c r="CV12" i="11"/>
  <c r="CV13" i="11"/>
  <c r="CV14" i="11"/>
  <c r="CV15" i="11"/>
  <c r="CV16" i="11"/>
  <c r="CV17" i="11"/>
  <c r="CV18" i="11"/>
  <c r="CV19" i="11"/>
  <c r="CV20" i="11"/>
  <c r="CV21" i="11"/>
  <c r="CV22" i="11"/>
  <c r="CV23" i="11"/>
  <c r="CV24" i="11"/>
  <c r="CV25" i="11"/>
  <c r="CV26" i="11"/>
  <c r="CV27" i="11"/>
  <c r="CV28" i="11"/>
  <c r="CV29" i="11"/>
  <c r="CV30" i="11"/>
  <c r="CV31" i="11"/>
  <c r="CV32" i="11"/>
  <c r="CV33" i="11"/>
  <c r="CV34" i="11"/>
  <c r="CV35" i="11"/>
  <c r="CV36" i="11"/>
  <c r="CV37" i="11"/>
  <c r="CV38" i="11"/>
  <c r="CV39" i="11"/>
  <c r="CV40" i="11"/>
  <c r="CV41" i="11"/>
  <c r="CV42" i="11"/>
  <c r="CV43" i="11"/>
  <c r="CV44" i="11"/>
  <c r="CV45" i="11"/>
  <c r="CV46" i="11"/>
  <c r="CV47" i="11"/>
  <c r="CV48" i="11"/>
  <c r="CV49" i="11"/>
  <c r="CV50" i="11"/>
  <c r="CV51" i="11"/>
  <c r="CV52" i="11"/>
  <c r="CV53" i="11"/>
  <c r="CV54" i="11"/>
  <c r="CT4" i="11"/>
  <c r="CT5" i="11"/>
  <c r="CT6" i="11"/>
  <c r="CT7" i="11"/>
  <c r="CT8" i="11"/>
  <c r="CT9" i="11"/>
  <c r="CT10" i="11"/>
  <c r="CT11" i="11"/>
  <c r="CT12" i="11"/>
  <c r="CT13" i="11"/>
  <c r="CT14" i="11"/>
  <c r="CT15" i="11"/>
  <c r="CT16" i="11"/>
  <c r="CT17" i="11"/>
  <c r="CT18" i="11"/>
  <c r="CT19" i="11"/>
  <c r="CT20" i="11"/>
  <c r="CT21" i="11"/>
  <c r="CT22" i="11"/>
  <c r="CT23" i="11"/>
  <c r="CT24" i="11"/>
  <c r="CT25" i="11"/>
  <c r="CT26" i="11"/>
  <c r="CT27" i="11"/>
  <c r="CT28" i="11"/>
  <c r="CT29" i="11"/>
  <c r="CT30" i="11"/>
  <c r="CT31" i="11"/>
  <c r="CT32" i="11"/>
  <c r="CT33" i="11"/>
  <c r="CT34" i="11"/>
  <c r="CT35" i="11"/>
  <c r="CT36" i="11"/>
  <c r="CT37" i="11"/>
  <c r="CT38" i="11"/>
  <c r="CT39" i="11"/>
  <c r="CT40" i="11"/>
  <c r="CT41" i="11"/>
  <c r="CT42" i="11"/>
  <c r="CT43" i="11"/>
  <c r="CT44" i="11"/>
  <c r="CT45" i="11"/>
  <c r="CT46" i="11"/>
  <c r="CT47" i="11"/>
  <c r="CT48" i="11"/>
  <c r="CT49" i="11"/>
  <c r="CT50" i="11"/>
  <c r="CT51" i="11"/>
  <c r="CT52" i="11"/>
  <c r="CT53" i="11"/>
  <c r="CT54" i="11"/>
  <c r="CQ4" i="11"/>
  <c r="CR4" i="11"/>
  <c r="CQ5" i="11"/>
  <c r="CR5" i="11"/>
  <c r="CQ6" i="11"/>
  <c r="CR6" i="11"/>
  <c r="CQ7" i="11"/>
  <c r="CR7" i="11"/>
  <c r="CQ8" i="11"/>
  <c r="CR8" i="11"/>
  <c r="CQ9" i="11"/>
  <c r="CR9" i="11"/>
  <c r="CQ10" i="11"/>
  <c r="CR10" i="11"/>
  <c r="CQ11" i="11"/>
  <c r="CR11" i="11"/>
  <c r="CQ12" i="11"/>
  <c r="CR12" i="11"/>
  <c r="CQ13" i="11"/>
  <c r="CR13" i="11"/>
  <c r="CQ14" i="11"/>
  <c r="CR14" i="11"/>
  <c r="CQ15" i="11"/>
  <c r="CR15" i="11"/>
  <c r="CQ16" i="11"/>
  <c r="CR16" i="11"/>
  <c r="CQ17" i="11"/>
  <c r="CR17" i="11"/>
  <c r="CQ18" i="11"/>
  <c r="CR18" i="11"/>
  <c r="CQ19" i="11"/>
  <c r="CR19" i="11"/>
  <c r="CQ20" i="11"/>
  <c r="CR20" i="11"/>
  <c r="CQ21" i="11"/>
  <c r="CR21" i="11"/>
  <c r="CQ22" i="11"/>
  <c r="CR22" i="11"/>
  <c r="CQ23" i="11"/>
  <c r="CR23" i="11"/>
  <c r="CQ24" i="11"/>
  <c r="CR24" i="11"/>
  <c r="CQ25" i="11"/>
  <c r="CR25" i="11"/>
  <c r="CQ26" i="11"/>
  <c r="CR26" i="11"/>
  <c r="CQ27" i="11"/>
  <c r="CR27" i="11"/>
  <c r="CQ28" i="11"/>
  <c r="CR28" i="11"/>
  <c r="CQ29" i="11"/>
  <c r="CR29" i="11"/>
  <c r="CQ30" i="11"/>
  <c r="CR30" i="11"/>
  <c r="CQ31" i="11"/>
  <c r="CR31" i="11"/>
  <c r="CQ32" i="11"/>
  <c r="CR32" i="11"/>
  <c r="CQ33" i="11"/>
  <c r="CR33" i="11"/>
  <c r="CQ34" i="11"/>
  <c r="CR34" i="11"/>
  <c r="CQ35" i="11"/>
  <c r="CR35" i="11"/>
  <c r="CQ36" i="11"/>
  <c r="CR36" i="11"/>
  <c r="CQ37" i="11"/>
  <c r="CR37" i="11"/>
  <c r="CQ38" i="11"/>
  <c r="CR38" i="11"/>
  <c r="CQ39" i="11"/>
  <c r="CR39" i="11"/>
  <c r="CQ40" i="11"/>
  <c r="CR40" i="11"/>
  <c r="CQ41" i="11"/>
  <c r="CR41" i="11"/>
  <c r="CQ42" i="11"/>
  <c r="CR42" i="11"/>
  <c r="CQ43" i="11"/>
  <c r="CR43" i="11"/>
  <c r="CQ44" i="11"/>
  <c r="CR44" i="11"/>
  <c r="CQ45" i="11"/>
  <c r="CR45" i="11"/>
  <c r="CQ46" i="11"/>
  <c r="CR46" i="11"/>
  <c r="CQ47" i="11"/>
  <c r="CR47" i="11"/>
  <c r="CQ48" i="11"/>
  <c r="CR48" i="11"/>
  <c r="CQ49" i="11"/>
  <c r="CR49" i="11"/>
  <c r="CQ50" i="11"/>
  <c r="CR50" i="11"/>
  <c r="CQ51" i="11"/>
  <c r="CR51" i="11"/>
  <c r="CQ52" i="11"/>
  <c r="CR52" i="11"/>
  <c r="CQ53" i="11"/>
  <c r="CR53" i="11"/>
  <c r="CQ54" i="11"/>
  <c r="CR54" i="11"/>
  <c r="CV3" i="11"/>
  <c r="CT3" i="11"/>
  <c r="CR3" i="11"/>
  <c r="CQ3" i="11"/>
  <c r="D17" i="21"/>
  <c r="G17" i="21"/>
  <c r="CY3" i="11"/>
  <c r="CY4" i="11"/>
  <c r="CY5" i="11"/>
  <c r="CY6" i="11"/>
  <c r="CY7" i="11"/>
  <c r="CY8" i="11"/>
  <c r="CY9" i="11"/>
  <c r="CY10" i="11"/>
  <c r="CY11" i="11"/>
  <c r="CY12" i="11"/>
  <c r="CY13" i="11"/>
  <c r="CY14" i="11"/>
  <c r="CY15" i="11"/>
  <c r="CY16" i="11"/>
  <c r="CY17" i="11"/>
  <c r="CY18" i="11"/>
  <c r="CY19" i="11"/>
  <c r="CY20" i="11"/>
  <c r="CY21" i="11"/>
  <c r="CY22" i="11"/>
  <c r="CY23" i="11"/>
  <c r="CY24" i="11"/>
  <c r="CY25" i="11"/>
  <c r="CY26" i="11"/>
  <c r="CY27" i="11"/>
  <c r="CY28" i="11"/>
  <c r="CY29" i="11"/>
  <c r="CY30" i="11"/>
  <c r="CY31" i="11"/>
  <c r="CY32" i="11"/>
  <c r="CY33" i="11"/>
  <c r="CY34" i="11"/>
  <c r="CY35" i="11"/>
  <c r="CY36" i="11"/>
  <c r="CY37" i="11"/>
  <c r="CY38" i="11"/>
  <c r="CY39" i="11"/>
  <c r="CY40" i="11"/>
  <c r="CY41" i="11"/>
  <c r="CY42" i="11"/>
  <c r="CY43" i="11"/>
  <c r="CY44" i="11"/>
  <c r="CY45" i="11"/>
  <c r="CY46" i="11"/>
  <c r="CY47" i="11"/>
  <c r="CY48" i="11"/>
  <c r="CY49" i="11"/>
  <c r="CY50" i="11"/>
  <c r="CY51" i="11"/>
  <c r="CY52" i="11"/>
  <c r="CY53" i="11"/>
  <c r="CY54" i="11"/>
  <c r="CY55" i="11"/>
  <c r="CY56" i="11"/>
  <c r="CY57" i="11"/>
  <c r="CY58" i="11"/>
  <c r="CY59" i="11"/>
  <c r="CY60" i="11"/>
  <c r="T23" i="20" l="1"/>
  <c r="T41" i="20" s="1"/>
  <c r="T52" i="20" s="1"/>
  <c r="T23" i="47"/>
  <c r="M23" i="20"/>
  <c r="M41" i="20" s="1"/>
  <c r="M52" i="20" s="1"/>
  <c r="M23" i="47"/>
  <c r="K23" i="20"/>
  <c r="K41" i="20" s="1"/>
  <c r="K52" i="20" s="1"/>
  <c r="K23" i="47"/>
  <c r="H23" i="20"/>
  <c r="H41" i="20" s="1"/>
  <c r="H52" i="20" s="1"/>
  <c r="H23" i="47"/>
  <c r="E23" i="20"/>
  <c r="E41" i="20" s="1"/>
  <c r="E52" i="20" s="1"/>
  <c r="E23" i="47"/>
  <c r="S23" i="20"/>
  <c r="S41" i="20" s="1"/>
  <c r="S52" i="20" s="1"/>
  <c r="S23" i="47"/>
  <c r="P23" i="20"/>
  <c r="P41" i="20" s="1"/>
  <c r="P52" i="20" s="1"/>
  <c r="P23" i="47"/>
  <c r="G23" i="20"/>
  <c r="G41" i="20" s="1"/>
  <c r="G52" i="20" s="1"/>
  <c r="G23" i="47"/>
  <c r="D23" i="20"/>
  <c r="D41" i="20" s="1"/>
  <c r="D52" i="20" s="1"/>
  <c r="D23" i="47"/>
  <c r="R23" i="20"/>
  <c r="R41" i="20" s="1"/>
  <c r="R52" i="20" s="1"/>
  <c r="R23" i="47"/>
  <c r="O23" i="20"/>
  <c r="O41" i="20" s="1"/>
  <c r="O52" i="20" s="1"/>
  <c r="O23" i="47"/>
  <c r="J23" i="20"/>
  <c r="J41" i="20" s="1"/>
  <c r="J52" i="20" s="1"/>
  <c r="J23" i="47"/>
  <c r="F23" i="20"/>
  <c r="F41" i="20" s="1"/>
  <c r="F52" i="20" s="1"/>
  <c r="F23" i="47"/>
  <c r="U23" i="20"/>
  <c r="U41" i="20" s="1"/>
  <c r="U52" i="20" s="1"/>
  <c r="U23" i="47"/>
  <c r="Q23" i="20"/>
  <c r="Q41" i="20" s="1"/>
  <c r="Q52" i="20" s="1"/>
  <c r="Q23" i="47"/>
  <c r="N23" i="20"/>
  <c r="N41" i="20" s="1"/>
  <c r="N52" i="20" s="1"/>
  <c r="N23" i="47"/>
  <c r="L23" i="20"/>
  <c r="L41" i="20" s="1"/>
  <c r="L52" i="20" s="1"/>
  <c r="L23" i="47"/>
  <c r="I23" i="20"/>
  <c r="I41" i="20" s="1"/>
  <c r="I52" i="20" s="1"/>
  <c r="I23" i="47"/>
  <c r="D44" i="20"/>
  <c r="G44" i="20"/>
  <c r="U20" i="20"/>
  <c r="U44" i="20" s="1"/>
  <c r="I20" i="20"/>
  <c r="I44" i="20" s="1"/>
  <c r="CH4" i="8"/>
  <c r="CH5" i="8"/>
  <c r="CH6" i="8"/>
  <c r="CH7" i="8"/>
  <c r="CH8" i="8"/>
  <c r="CH9" i="8"/>
  <c r="CH10" i="8"/>
  <c r="CH11" i="8"/>
  <c r="CH12" i="8"/>
  <c r="CH13" i="8"/>
  <c r="CH14" i="8"/>
  <c r="CH15" i="8"/>
  <c r="CH3" i="8"/>
  <c r="I40" i="47" l="1"/>
  <c r="I51" i="47" s="1"/>
  <c r="L40" i="47"/>
  <c r="L51" i="47" s="1"/>
  <c r="N40" i="47"/>
  <c r="N51" i="47" s="1"/>
  <c r="Q40" i="47"/>
  <c r="Q51" i="47" s="1"/>
  <c r="U40" i="47"/>
  <c r="U51" i="47" s="1"/>
  <c r="F40" i="47"/>
  <c r="F51" i="47" s="1"/>
  <c r="J40" i="47"/>
  <c r="J51" i="47" s="1"/>
  <c r="O40" i="47"/>
  <c r="O51" i="47" s="1"/>
  <c r="R40" i="47"/>
  <c r="R51" i="47" s="1"/>
  <c r="D40" i="47"/>
  <c r="D51" i="47" s="1"/>
  <c r="G40" i="47"/>
  <c r="G51" i="47" s="1"/>
  <c r="P40" i="47"/>
  <c r="P51" i="47" s="1"/>
  <c r="S40" i="47"/>
  <c r="S51" i="47" s="1"/>
  <c r="E40" i="47"/>
  <c r="E51" i="47" s="1"/>
  <c r="H40" i="47"/>
  <c r="H51" i="47" s="1"/>
  <c r="K40" i="47"/>
  <c r="K51" i="47" s="1"/>
  <c r="M40" i="47"/>
  <c r="M51" i="47" s="1"/>
  <c r="T40" i="47"/>
  <c r="T51" i="47" s="1"/>
  <c r="U27" i="20"/>
  <c r="U42" i="20" s="1"/>
  <c r="U27" i="47" l="1"/>
  <c r="U41" i="47" s="1"/>
  <c r="CY59" i="25"/>
  <c r="CV59" i="25"/>
  <c r="CU59" i="25"/>
  <c r="CT59" i="25"/>
  <c r="CS59" i="25"/>
  <c r="CR59" i="25"/>
  <c r="CQ59" i="25"/>
  <c r="CP59" i="25"/>
  <c r="CO59" i="25"/>
  <c r="CN59" i="25"/>
  <c r="CM59" i="25"/>
  <c r="CL59" i="25"/>
  <c r="CK59" i="25"/>
  <c r="CJ59" i="25"/>
  <c r="BX4" i="37"/>
  <c r="BX5" i="37"/>
  <c r="BX6" i="37"/>
  <c r="BX7" i="37"/>
  <c r="BX8" i="37"/>
  <c r="BX9" i="37"/>
  <c r="BX10" i="37"/>
  <c r="BX11" i="37"/>
  <c r="BX12" i="37"/>
  <c r="BX13" i="37"/>
  <c r="BX14" i="37"/>
  <c r="BX15" i="37"/>
  <c r="BX16" i="37"/>
  <c r="BX17" i="37"/>
  <c r="BX18" i="37"/>
  <c r="BX19" i="37"/>
  <c r="BX20" i="37"/>
  <c r="BX21" i="37"/>
  <c r="BX22" i="37"/>
  <c r="BX23" i="37"/>
  <c r="BX24" i="37"/>
  <c r="BX25" i="37"/>
  <c r="BX26" i="37"/>
  <c r="BX27" i="37"/>
  <c r="BX28" i="37"/>
  <c r="BX29" i="37"/>
  <c r="BX30" i="37"/>
  <c r="BX31" i="37"/>
  <c r="BX32" i="37"/>
  <c r="BX33" i="37"/>
  <c r="BX34" i="37"/>
  <c r="BX3" i="37"/>
  <c r="BV38" i="37"/>
  <c r="BU38" i="37"/>
  <c r="H47" i="21" s="1"/>
  <c r="BT38" i="37"/>
  <c r="BS38" i="37"/>
  <c r="BR38" i="37"/>
  <c r="BQ38" i="37"/>
  <c r="BP38" i="37"/>
  <c r="G47" i="21" s="1"/>
  <c r="BO38" i="37"/>
  <c r="BN38" i="37"/>
  <c r="BM38" i="37"/>
  <c r="BL38" i="37"/>
  <c r="BK38" i="37"/>
  <c r="BJ38" i="37"/>
  <c r="BI38" i="37"/>
  <c r="BH38" i="37"/>
  <c r="BG38" i="37"/>
  <c r="BF38" i="37"/>
  <c r="BE38" i="37"/>
  <c r="BD38" i="37"/>
  <c r="BC38" i="37"/>
  <c r="BB38" i="37"/>
  <c r="F47" i="21" s="1"/>
  <c r="BA38" i="37"/>
  <c r="E47" i="21" s="1"/>
  <c r="AZ38" i="37"/>
  <c r="AY38" i="37"/>
  <c r="AX38" i="37"/>
  <c r="AW38" i="37"/>
  <c r="AV38" i="37"/>
  <c r="AU38" i="37"/>
  <c r="AT38" i="37"/>
  <c r="AS38" i="37"/>
  <c r="AR38" i="37"/>
  <c r="AQ38" i="37"/>
  <c r="D47" i="21" s="1"/>
  <c r="AP38" i="37"/>
  <c r="AO38" i="37"/>
  <c r="AM38" i="37"/>
  <c r="AL38" i="37"/>
  <c r="C47" i="21" s="1"/>
  <c r="AK38" i="37"/>
  <c r="AJ38" i="37"/>
  <c r="AI38" i="37"/>
  <c r="AH38" i="37"/>
  <c r="AG38" i="37"/>
  <c r="AF38" i="37"/>
  <c r="AE38" i="37"/>
  <c r="AD38" i="37"/>
  <c r="AC38" i="37"/>
  <c r="AB38" i="37"/>
  <c r="AA38" i="37"/>
  <c r="Z38" i="37"/>
  <c r="Y38" i="37"/>
  <c r="B47" i="21" s="1"/>
  <c r="X38" i="37"/>
  <c r="W38" i="37"/>
  <c r="V38" i="37"/>
  <c r="U38" i="37"/>
  <c r="T38" i="37"/>
  <c r="S38" i="37"/>
  <c r="R38" i="37"/>
  <c r="Q38" i="37"/>
  <c r="N38" i="37"/>
  <c r="M38" i="37"/>
  <c r="L38" i="37"/>
  <c r="K38" i="37"/>
  <c r="J38" i="37"/>
  <c r="I38" i="37"/>
  <c r="H38" i="37"/>
  <c r="G38" i="37"/>
  <c r="F38" i="37"/>
  <c r="E38" i="37"/>
  <c r="D38" i="37"/>
  <c r="C38" i="37"/>
  <c r="B38" i="37"/>
  <c r="BV36" i="37"/>
  <c r="BU36" i="37"/>
  <c r="BT36" i="37"/>
  <c r="BS36" i="37"/>
  <c r="BR36" i="37"/>
  <c r="BQ36" i="37"/>
  <c r="V19" i="20" s="1"/>
  <c r="BP36" i="37"/>
  <c r="T19" i="20" s="1"/>
  <c r="BO36" i="37"/>
  <c r="S19" i="20" s="1"/>
  <c r="BN36" i="37"/>
  <c r="R19" i="20" s="1"/>
  <c r="BM36" i="37"/>
  <c r="Q19" i="20" s="1"/>
  <c r="BL36" i="37"/>
  <c r="BK36" i="37"/>
  <c r="BJ36" i="37"/>
  <c r="BI36" i="37"/>
  <c r="BH36" i="37"/>
  <c r="BG36" i="37"/>
  <c r="BF36" i="37"/>
  <c r="BE36" i="37"/>
  <c r="BD36" i="37"/>
  <c r="BC36" i="37"/>
  <c r="P19" i="20" s="1"/>
  <c r="BB36" i="37"/>
  <c r="BA36" i="37"/>
  <c r="AZ36" i="37"/>
  <c r="AY36" i="37"/>
  <c r="AX36" i="37"/>
  <c r="O19" i="20" s="1"/>
  <c r="AW36" i="37"/>
  <c r="N19" i="20" s="1"/>
  <c r="AV36" i="37"/>
  <c r="M19" i="20" s="1"/>
  <c r="AU36" i="37"/>
  <c r="AT36" i="37"/>
  <c r="AS36" i="37"/>
  <c r="AR36" i="37"/>
  <c r="AQ36" i="37"/>
  <c r="AP36" i="37"/>
  <c r="L19" i="20" s="1"/>
  <c r="AO36" i="37"/>
  <c r="K19" i="20" s="1"/>
  <c r="AM36" i="37"/>
  <c r="AL36" i="37"/>
  <c r="J19" i="20" s="1"/>
  <c r="AK36" i="37"/>
  <c r="I19" i="20" s="1"/>
  <c r="AJ36" i="37"/>
  <c r="AI36" i="37"/>
  <c r="AH36" i="37"/>
  <c r="AG36" i="37"/>
  <c r="AF36" i="37"/>
  <c r="H19" i="20" s="1"/>
  <c r="AE36" i="37"/>
  <c r="F19" i="20" s="1"/>
  <c r="AD36" i="37"/>
  <c r="AC36" i="37"/>
  <c r="AB36" i="37"/>
  <c r="AA36" i="37"/>
  <c r="Z36" i="37"/>
  <c r="Y36" i="37"/>
  <c r="X36" i="37"/>
  <c r="W36" i="37"/>
  <c r="V36" i="37"/>
  <c r="U36" i="37"/>
  <c r="B19" i="20" s="1"/>
  <c r="T36" i="37"/>
  <c r="S36" i="37"/>
  <c r="R36" i="37"/>
  <c r="Q36" i="37"/>
  <c r="N36" i="37"/>
  <c r="M36" i="37"/>
  <c r="L36" i="37"/>
  <c r="CM36" i="37" s="1"/>
  <c r="K36" i="37"/>
  <c r="J36" i="37"/>
  <c r="I36" i="37"/>
  <c r="H36" i="37"/>
  <c r="G36" i="37"/>
  <c r="F36" i="37"/>
  <c r="E36" i="37"/>
  <c r="D36" i="37"/>
  <c r="C36" i="37"/>
  <c r="B36" i="37"/>
  <c r="CI35" i="37"/>
  <c r="CH35" i="37"/>
  <c r="CG35" i="37"/>
  <c r="CF35" i="37"/>
  <c r="CE35" i="37"/>
  <c r="CD35" i="37"/>
  <c r="CO34" i="37"/>
  <c r="CN34" i="37"/>
  <c r="CM34" i="37"/>
  <c r="CL34" i="37"/>
  <c r="CK34" i="37"/>
  <c r="CJ34" i="37"/>
  <c r="CI34" i="37"/>
  <c r="CH34" i="37"/>
  <c r="CG34" i="37"/>
  <c r="CF34" i="37"/>
  <c r="CE34" i="37"/>
  <c r="CD34" i="37"/>
  <c r="CC34" i="37"/>
  <c r="CB34" i="37"/>
  <c r="BZ34" i="37"/>
  <c r="CO33" i="37"/>
  <c r="CN33" i="37"/>
  <c r="CM33" i="37"/>
  <c r="CL33" i="37"/>
  <c r="CK33" i="37"/>
  <c r="CJ33" i="37"/>
  <c r="CI33" i="37"/>
  <c r="CH33" i="37"/>
  <c r="CG33" i="37"/>
  <c r="CF33" i="37"/>
  <c r="CE33" i="37"/>
  <c r="CD33" i="37"/>
  <c r="CC33" i="37"/>
  <c r="CB33" i="37"/>
  <c r="BZ33" i="37"/>
  <c r="CO32" i="37"/>
  <c r="CN32" i="37"/>
  <c r="CM32" i="37"/>
  <c r="CL32" i="37"/>
  <c r="CK32" i="37"/>
  <c r="CJ32" i="37"/>
  <c r="CI32" i="37"/>
  <c r="CH32" i="37"/>
  <c r="CG32" i="37"/>
  <c r="CF32" i="37"/>
  <c r="CE32" i="37"/>
  <c r="CD32" i="37"/>
  <c r="CC32" i="37"/>
  <c r="CB32" i="37"/>
  <c r="BZ32" i="37"/>
  <c r="CO31" i="37"/>
  <c r="CN31" i="37"/>
  <c r="CM31" i="37"/>
  <c r="CL31" i="37"/>
  <c r="CK31" i="37"/>
  <c r="CJ31" i="37"/>
  <c r="CI31" i="37"/>
  <c r="CH31" i="37"/>
  <c r="CG31" i="37"/>
  <c r="CF31" i="37"/>
  <c r="CE31" i="37"/>
  <c r="CD31" i="37"/>
  <c r="CC31" i="37"/>
  <c r="CB31" i="37"/>
  <c r="BZ31" i="37"/>
  <c r="CO30" i="37"/>
  <c r="CN30" i="37"/>
  <c r="CM30" i="37"/>
  <c r="CL30" i="37"/>
  <c r="CK30" i="37"/>
  <c r="CJ30" i="37"/>
  <c r="CI30" i="37"/>
  <c r="CH30" i="37"/>
  <c r="CG30" i="37"/>
  <c r="CF30" i="37"/>
  <c r="CE30" i="37"/>
  <c r="CD30" i="37"/>
  <c r="CC30" i="37"/>
  <c r="CB30" i="37"/>
  <c r="BZ30" i="37"/>
  <c r="CO29" i="37"/>
  <c r="CN29" i="37"/>
  <c r="CM29" i="37"/>
  <c r="CL29" i="37"/>
  <c r="CK29" i="37"/>
  <c r="CJ29" i="37"/>
  <c r="CI29" i="37"/>
  <c r="CH29" i="37"/>
  <c r="CG29" i="37"/>
  <c r="CF29" i="37"/>
  <c r="CE29" i="37"/>
  <c r="CD29" i="37"/>
  <c r="CC29" i="37"/>
  <c r="CB29" i="37"/>
  <c r="BZ29" i="37"/>
  <c r="CO28" i="37"/>
  <c r="CN28" i="37"/>
  <c r="CM28" i="37"/>
  <c r="CL28" i="37"/>
  <c r="CK28" i="37"/>
  <c r="CJ28" i="37"/>
  <c r="CI28" i="37"/>
  <c r="CH28" i="37"/>
  <c r="CG28" i="37"/>
  <c r="CF28" i="37"/>
  <c r="CE28" i="37"/>
  <c r="CD28" i="37"/>
  <c r="CC28" i="37"/>
  <c r="CB28" i="37"/>
  <c r="BZ28" i="37"/>
  <c r="CO27" i="37"/>
  <c r="CN27" i="37"/>
  <c r="CM27" i="37"/>
  <c r="CL27" i="37"/>
  <c r="CK27" i="37"/>
  <c r="CJ27" i="37"/>
  <c r="CI27" i="37"/>
  <c r="CH27" i="37"/>
  <c r="CG27" i="37"/>
  <c r="CF27" i="37"/>
  <c r="CE27" i="37"/>
  <c r="CD27" i="37"/>
  <c r="CC27" i="37"/>
  <c r="CB27" i="37"/>
  <c r="BZ27" i="37"/>
  <c r="CO26" i="37"/>
  <c r="CN26" i="37"/>
  <c r="CM26" i="37"/>
  <c r="CL26" i="37"/>
  <c r="CK26" i="37"/>
  <c r="CJ26" i="37"/>
  <c r="CI26" i="37"/>
  <c r="CH26" i="37"/>
  <c r="CG26" i="37"/>
  <c r="CF26" i="37"/>
  <c r="CE26" i="37"/>
  <c r="CD26" i="37"/>
  <c r="CC26" i="37"/>
  <c r="CB26" i="37"/>
  <c r="BZ26" i="37"/>
  <c r="CO25" i="37"/>
  <c r="CN25" i="37"/>
  <c r="CM25" i="37"/>
  <c r="CL25" i="37"/>
  <c r="CK25" i="37"/>
  <c r="CJ25" i="37"/>
  <c r="CI25" i="37"/>
  <c r="CH25" i="37"/>
  <c r="CG25" i="37"/>
  <c r="CF25" i="37"/>
  <c r="CE25" i="37"/>
  <c r="CD25" i="37"/>
  <c r="CC25" i="37"/>
  <c r="CB25" i="37"/>
  <c r="BZ25" i="37"/>
  <c r="CO24" i="37"/>
  <c r="CN24" i="37"/>
  <c r="CM24" i="37"/>
  <c r="CL24" i="37"/>
  <c r="CK24" i="37"/>
  <c r="CJ24" i="37"/>
  <c r="CI24" i="37"/>
  <c r="CH24" i="37"/>
  <c r="CG24" i="37"/>
  <c r="CF24" i="37"/>
  <c r="CE24" i="37"/>
  <c r="CD24" i="37"/>
  <c r="CC24" i="37"/>
  <c r="CB24" i="37"/>
  <c r="BZ24" i="37"/>
  <c r="CO23" i="37"/>
  <c r="CN23" i="37"/>
  <c r="CM23" i="37"/>
  <c r="CL23" i="37"/>
  <c r="CK23" i="37"/>
  <c r="CJ23" i="37"/>
  <c r="CI23" i="37"/>
  <c r="CH23" i="37"/>
  <c r="CG23" i="37"/>
  <c r="CF23" i="37"/>
  <c r="CE23" i="37"/>
  <c r="CD23" i="37"/>
  <c r="CC23" i="37"/>
  <c r="CB23" i="37"/>
  <c r="BZ23" i="37"/>
  <c r="CO22" i="37"/>
  <c r="CN22" i="37"/>
  <c r="CM22" i="37"/>
  <c r="CL22" i="37"/>
  <c r="CK22" i="37"/>
  <c r="CJ22" i="37"/>
  <c r="CI22" i="37"/>
  <c r="CH22" i="37"/>
  <c r="CG22" i="37"/>
  <c r="CF22" i="37"/>
  <c r="CE22" i="37"/>
  <c r="CD22" i="37"/>
  <c r="CC22" i="37"/>
  <c r="CB22" i="37"/>
  <c r="BZ22" i="37"/>
  <c r="CO21" i="37"/>
  <c r="CN21" i="37"/>
  <c r="CM21" i="37"/>
  <c r="CL21" i="37"/>
  <c r="CK21" i="37"/>
  <c r="CJ21" i="37"/>
  <c r="CI21" i="37"/>
  <c r="CH21" i="37"/>
  <c r="CG21" i="37"/>
  <c r="CF21" i="37"/>
  <c r="CE21" i="37"/>
  <c r="CD21" i="37"/>
  <c r="CC21" i="37"/>
  <c r="CB21" i="37"/>
  <c r="BZ21" i="37"/>
  <c r="CO20" i="37"/>
  <c r="CN20" i="37"/>
  <c r="CM20" i="37"/>
  <c r="CL20" i="37"/>
  <c r="CK20" i="37"/>
  <c r="CJ20" i="37"/>
  <c r="CI20" i="37"/>
  <c r="CH20" i="37"/>
  <c r="CG20" i="37"/>
  <c r="CF20" i="37"/>
  <c r="CE20" i="37"/>
  <c r="CD20" i="37"/>
  <c r="CC20" i="37"/>
  <c r="CB20" i="37"/>
  <c r="BZ20" i="37"/>
  <c r="CO19" i="37"/>
  <c r="CN19" i="37"/>
  <c r="CM19" i="37"/>
  <c r="CL19" i="37"/>
  <c r="CK19" i="37"/>
  <c r="CJ19" i="37"/>
  <c r="CI19" i="37"/>
  <c r="CH19" i="37"/>
  <c r="CG19" i="37"/>
  <c r="CF19" i="37"/>
  <c r="CE19" i="37"/>
  <c r="CD19" i="37"/>
  <c r="CC19" i="37"/>
  <c r="CB19" i="37"/>
  <c r="BZ19" i="37"/>
  <c r="CO18" i="37"/>
  <c r="CN18" i="37"/>
  <c r="CM18" i="37"/>
  <c r="CL18" i="37"/>
  <c r="CK18" i="37"/>
  <c r="CJ18" i="37"/>
  <c r="CI18" i="37"/>
  <c r="CH18" i="37"/>
  <c r="CG18" i="37"/>
  <c r="CF18" i="37"/>
  <c r="CE18" i="37"/>
  <c r="CD18" i="37"/>
  <c r="CC18" i="37"/>
  <c r="CB18" i="37"/>
  <c r="BZ18" i="37"/>
  <c r="CO17" i="37"/>
  <c r="CN17" i="37"/>
  <c r="CM17" i="37"/>
  <c r="CL17" i="37"/>
  <c r="CK17" i="37"/>
  <c r="CJ17" i="37"/>
  <c r="CI17" i="37"/>
  <c r="CH17" i="37"/>
  <c r="CG17" i="37"/>
  <c r="CF17" i="37"/>
  <c r="CE17" i="37"/>
  <c r="CD17" i="37"/>
  <c r="CC17" i="37"/>
  <c r="CB17" i="37"/>
  <c r="BZ17" i="37"/>
  <c r="CO16" i="37"/>
  <c r="CN16" i="37"/>
  <c r="CM16" i="37"/>
  <c r="CL16" i="37"/>
  <c r="CK16" i="37"/>
  <c r="CJ16" i="37"/>
  <c r="CI16" i="37"/>
  <c r="CH16" i="37"/>
  <c r="CG16" i="37"/>
  <c r="CF16" i="37"/>
  <c r="CE16" i="37"/>
  <c r="CD16" i="37"/>
  <c r="CC16" i="37"/>
  <c r="CB16" i="37"/>
  <c r="BZ16" i="37"/>
  <c r="CO15" i="37"/>
  <c r="CN15" i="37"/>
  <c r="CM15" i="37"/>
  <c r="CL15" i="37"/>
  <c r="CK15" i="37"/>
  <c r="CJ15" i="37"/>
  <c r="CI15" i="37"/>
  <c r="CH15" i="37"/>
  <c r="CG15" i="37"/>
  <c r="CF15" i="37"/>
  <c r="CE15" i="37"/>
  <c r="CD15" i="37"/>
  <c r="CC15" i="37"/>
  <c r="CB15" i="37"/>
  <c r="BZ15" i="37"/>
  <c r="CO14" i="37"/>
  <c r="CN14" i="37"/>
  <c r="CM14" i="37"/>
  <c r="CL14" i="37"/>
  <c r="CK14" i="37"/>
  <c r="CJ14" i="37"/>
  <c r="CI14" i="37"/>
  <c r="CH14" i="37"/>
  <c r="CG14" i="37"/>
  <c r="CF14" i="37"/>
  <c r="CE14" i="37"/>
  <c r="CD14" i="37"/>
  <c r="CC14" i="37"/>
  <c r="CB14" i="37"/>
  <c r="BZ14" i="37"/>
  <c r="CO13" i="37"/>
  <c r="CN13" i="37"/>
  <c r="CM13" i="37"/>
  <c r="CL13" i="37"/>
  <c r="CK13" i="37"/>
  <c r="CJ13" i="37"/>
  <c r="CI13" i="37"/>
  <c r="CH13" i="37"/>
  <c r="CG13" i="37"/>
  <c r="CF13" i="37"/>
  <c r="CE13" i="37"/>
  <c r="CD13" i="37"/>
  <c r="CC13" i="37"/>
  <c r="CB13" i="37"/>
  <c r="BZ13" i="37"/>
  <c r="CO12" i="37"/>
  <c r="CN12" i="37"/>
  <c r="CM12" i="37"/>
  <c r="CL12" i="37"/>
  <c r="CK12" i="37"/>
  <c r="CJ12" i="37"/>
  <c r="CI12" i="37"/>
  <c r="CH12" i="37"/>
  <c r="CG12" i="37"/>
  <c r="CF12" i="37"/>
  <c r="CE12" i="37"/>
  <c r="CD12" i="37"/>
  <c r="CC12" i="37"/>
  <c r="CB12" i="37"/>
  <c r="BZ12" i="37"/>
  <c r="CO11" i="37"/>
  <c r="CN11" i="37"/>
  <c r="CM11" i="37"/>
  <c r="CL11" i="37"/>
  <c r="CK11" i="37"/>
  <c r="CJ11" i="37"/>
  <c r="CI11" i="37"/>
  <c r="CH11" i="37"/>
  <c r="CG11" i="37"/>
  <c r="CF11" i="37"/>
  <c r="CE11" i="37"/>
  <c r="CD11" i="37"/>
  <c r="CC11" i="37"/>
  <c r="CB11" i="37"/>
  <c r="BZ11" i="37"/>
  <c r="CO10" i="37"/>
  <c r="CN10" i="37"/>
  <c r="CM10" i="37"/>
  <c r="CL10" i="37"/>
  <c r="CK10" i="37"/>
  <c r="CJ10" i="37"/>
  <c r="CI10" i="37"/>
  <c r="CH10" i="37"/>
  <c r="CG10" i="37"/>
  <c r="CF10" i="37"/>
  <c r="CE10" i="37"/>
  <c r="CD10" i="37"/>
  <c r="CC10" i="37"/>
  <c r="CB10" i="37"/>
  <c r="BZ10" i="37"/>
  <c r="CO9" i="37"/>
  <c r="CN9" i="37"/>
  <c r="CM9" i="37"/>
  <c r="CL9" i="37"/>
  <c r="CK9" i="37"/>
  <c r="CJ9" i="37"/>
  <c r="CI9" i="37"/>
  <c r="CH9" i="37"/>
  <c r="CG9" i="37"/>
  <c r="CF9" i="37"/>
  <c r="CE9" i="37"/>
  <c r="CD9" i="37"/>
  <c r="CC9" i="37"/>
  <c r="CB9" i="37"/>
  <c r="BZ9" i="37"/>
  <c r="CO8" i="37"/>
  <c r="CN8" i="37"/>
  <c r="CM8" i="37"/>
  <c r="CL8" i="37"/>
  <c r="CK8" i="37"/>
  <c r="CJ8" i="37"/>
  <c r="CI8" i="37"/>
  <c r="CH8" i="37"/>
  <c r="CG8" i="37"/>
  <c r="CF8" i="37"/>
  <c r="CE8" i="37"/>
  <c r="CD8" i="37"/>
  <c r="CC8" i="37"/>
  <c r="CB8" i="37"/>
  <c r="BZ8" i="37"/>
  <c r="CO7" i="37"/>
  <c r="CN7" i="37"/>
  <c r="CM7" i="37"/>
  <c r="CL7" i="37"/>
  <c r="CK7" i="37"/>
  <c r="CJ7" i="37"/>
  <c r="CI7" i="37"/>
  <c r="CH7" i="37"/>
  <c r="CG7" i="37"/>
  <c r="CF7" i="37"/>
  <c r="CE7" i="37"/>
  <c r="CD7" i="37"/>
  <c r="CC7" i="37"/>
  <c r="CB7" i="37"/>
  <c r="BZ7" i="37"/>
  <c r="CO6" i="37"/>
  <c r="CN6" i="37"/>
  <c r="CM6" i="37"/>
  <c r="CL6" i="37"/>
  <c r="CK6" i="37"/>
  <c r="CJ6" i="37"/>
  <c r="CI6" i="37"/>
  <c r="CH6" i="37"/>
  <c r="CG6" i="37"/>
  <c r="CF6" i="37"/>
  <c r="CE6" i="37"/>
  <c r="CD6" i="37"/>
  <c r="CC6" i="37"/>
  <c r="CB6" i="37"/>
  <c r="BZ6" i="37"/>
  <c r="CO5" i="37"/>
  <c r="CN5" i="37"/>
  <c r="CM5" i="37"/>
  <c r="CL5" i="37"/>
  <c r="CK5" i="37"/>
  <c r="CJ5" i="37"/>
  <c r="CI5" i="37"/>
  <c r="CH5" i="37"/>
  <c r="CG5" i="37"/>
  <c r="CF5" i="37"/>
  <c r="CE5" i="37"/>
  <c r="CD5" i="37"/>
  <c r="CC5" i="37"/>
  <c r="CB5" i="37"/>
  <c r="BZ5" i="37"/>
  <c r="CO4" i="37"/>
  <c r="CN4" i="37"/>
  <c r="CM4" i="37"/>
  <c r="CL4" i="37"/>
  <c r="CK4" i="37"/>
  <c r="CJ4" i="37"/>
  <c r="CI4" i="37"/>
  <c r="CH4" i="37"/>
  <c r="CG4" i="37"/>
  <c r="CF4" i="37"/>
  <c r="CE4" i="37"/>
  <c r="CD4" i="37"/>
  <c r="CC4" i="37"/>
  <c r="CB4" i="37"/>
  <c r="BZ4" i="37"/>
  <c r="CO3" i="37"/>
  <c r="CN3" i="37"/>
  <c r="CM3" i="37"/>
  <c r="CL3" i="37"/>
  <c r="CK3" i="37"/>
  <c r="CJ3" i="37"/>
  <c r="CI3" i="37"/>
  <c r="CH3" i="37"/>
  <c r="CG3" i="37"/>
  <c r="CF3" i="37"/>
  <c r="CE3" i="37"/>
  <c r="CD3" i="37"/>
  <c r="CC3" i="37"/>
  <c r="CB3" i="37"/>
  <c r="BZ3" i="37"/>
  <c r="F30" i="47"/>
  <c r="CF61" i="13"/>
  <c r="CA61" i="13"/>
  <c r="CB61" i="13"/>
  <c r="CC61" i="13"/>
  <c r="Z61" i="33"/>
  <c r="E7" i="47" s="1"/>
  <c r="E39" i="47" s="1"/>
  <c r="AA61" i="33"/>
  <c r="AB61" i="33"/>
  <c r="AC61" i="33"/>
  <c r="AD61" i="33"/>
  <c r="AF61" i="33"/>
  <c r="AG61" i="33"/>
  <c r="AI61" i="33"/>
  <c r="AJ61" i="33"/>
  <c r="AK61" i="33"/>
  <c r="AM61" i="33"/>
  <c r="AN61" i="33"/>
  <c r="AO61" i="33"/>
  <c r="AP61" i="33"/>
  <c r="J7" i="47" s="1"/>
  <c r="J39" i="47" s="1"/>
  <c r="AQ61" i="33"/>
  <c r="AS61" i="33"/>
  <c r="AT61" i="33"/>
  <c r="AU61" i="33"/>
  <c r="AV61" i="33"/>
  <c r="AW61" i="33"/>
  <c r="AX61" i="33"/>
  <c r="AY61" i="33"/>
  <c r="AZ61" i="33"/>
  <c r="BA61" i="33"/>
  <c r="BB61" i="33"/>
  <c r="BC61" i="33"/>
  <c r="BD61" i="33"/>
  <c r="BE61" i="33"/>
  <c r="BF61" i="33"/>
  <c r="BG61" i="33"/>
  <c r="BH61" i="33"/>
  <c r="BI61" i="33"/>
  <c r="BJ61" i="33"/>
  <c r="BK61" i="33"/>
  <c r="BL61" i="33"/>
  <c r="BM61" i="33"/>
  <c r="BN61" i="33"/>
  <c r="BO61" i="33"/>
  <c r="BP61" i="33"/>
  <c r="BQ61" i="33"/>
  <c r="BR61" i="33"/>
  <c r="BS61" i="33"/>
  <c r="BT61" i="33"/>
  <c r="BU61" i="33"/>
  <c r="T7" i="47" s="1"/>
  <c r="T39" i="47" s="1"/>
  <c r="BV61" i="33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J61" i="5"/>
  <c r="AK61" i="5"/>
  <c r="AL61" i="5"/>
  <c r="AM61" i="5"/>
  <c r="AN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D11" i="47"/>
  <c r="C61" i="3"/>
  <c r="C21" i="21" s="1"/>
  <c r="D61" i="3"/>
  <c r="D21" i="21" s="1"/>
  <c r="E61" i="3"/>
  <c r="E21" i="21" s="1"/>
  <c r="F61" i="3"/>
  <c r="F21" i="21" s="1"/>
  <c r="G61" i="3"/>
  <c r="G21" i="21" s="1"/>
  <c r="H61" i="3"/>
  <c r="H21" i="21" s="1"/>
  <c r="I61" i="3"/>
  <c r="J61" i="3"/>
  <c r="K61" i="3"/>
  <c r="L61" i="3"/>
  <c r="M61" i="3"/>
  <c r="N61" i="3"/>
  <c r="G49" i="21"/>
  <c r="F49" i="21"/>
  <c r="D49" i="21"/>
  <c r="C49" i="21"/>
  <c r="B49" i="21"/>
  <c r="BX61" i="36"/>
  <c r="H43" i="21"/>
  <c r="G43" i="21"/>
  <c r="F43" i="21"/>
  <c r="CA60" i="36"/>
  <c r="D43" i="21"/>
  <c r="C43" i="21"/>
  <c r="B43" i="21"/>
  <c r="P26" i="20"/>
  <c r="P45" i="20" s="1"/>
  <c r="CB59" i="36"/>
  <c r="CA59" i="36"/>
  <c r="BZ59" i="36"/>
  <c r="L26" i="20"/>
  <c r="L45" i="20" s="1"/>
  <c r="K26" i="20"/>
  <c r="K45" i="20" s="1"/>
  <c r="H26" i="20"/>
  <c r="H45" i="20" s="1"/>
  <c r="F26" i="20"/>
  <c r="F45" i="20" s="1"/>
  <c r="E26" i="20"/>
  <c r="E45" i="20" s="1"/>
  <c r="C26" i="20"/>
  <c r="C45" i="20" s="1"/>
  <c r="B26" i="20"/>
  <c r="B45" i="20" s="1"/>
  <c r="CD58" i="36"/>
  <c r="CC58" i="36"/>
  <c r="CB58" i="36"/>
  <c r="CA58" i="36"/>
  <c r="BZ58" i="36"/>
  <c r="BY58" i="36"/>
  <c r="CC59" i="36"/>
  <c r="B62" i="14"/>
  <c r="B18" i="20"/>
  <c r="C18" i="20"/>
  <c r="E18" i="20"/>
  <c r="F18" i="20"/>
  <c r="H18" i="20"/>
  <c r="I18" i="20"/>
  <c r="J18" i="20"/>
  <c r="K18" i="20"/>
  <c r="L18" i="20"/>
  <c r="P18" i="20"/>
  <c r="B40" i="21"/>
  <c r="C40" i="21"/>
  <c r="D40" i="21"/>
  <c r="G40" i="21"/>
  <c r="H40" i="21"/>
  <c r="CH49" i="7"/>
  <c r="CI49" i="7"/>
  <c r="CK49" i="7"/>
  <c r="CG50" i="7"/>
  <c r="CH50" i="7"/>
  <c r="CK50" i="7"/>
  <c r="CL50" i="7"/>
  <c r="CG51" i="7"/>
  <c r="CI51" i="7"/>
  <c r="CK51" i="7"/>
  <c r="CI50" i="7"/>
  <c r="CJ50" i="7"/>
  <c r="CH51" i="7"/>
  <c r="Q61" i="25"/>
  <c r="P61" i="25"/>
  <c r="CX61" i="25" s="1"/>
  <c r="O61" i="25"/>
  <c r="CW61" i="25" s="1"/>
  <c r="N61" i="25"/>
  <c r="M61" i="25"/>
  <c r="L61" i="25"/>
  <c r="K61" i="25"/>
  <c r="J61" i="25"/>
  <c r="I61" i="25"/>
  <c r="H61" i="25"/>
  <c r="G61" i="25"/>
  <c r="F61" i="25"/>
  <c r="E61" i="25"/>
  <c r="D61" i="25"/>
  <c r="C61" i="25"/>
  <c r="B61" i="25"/>
  <c r="X53" i="30"/>
  <c r="Y53" i="30"/>
  <c r="R53" i="30"/>
  <c r="AB53" i="30"/>
  <c r="AC53" i="30"/>
  <c r="W53" i="30"/>
  <c r="F62" i="12"/>
  <c r="F20" i="21" s="1"/>
  <c r="F62" i="25"/>
  <c r="C62" i="25"/>
  <c r="C15" i="21" s="1"/>
  <c r="D62" i="25"/>
  <c r="D15" i="21" s="1"/>
  <c r="E62" i="25"/>
  <c r="G62" i="25"/>
  <c r="G15" i="21" s="1"/>
  <c r="H62" i="25"/>
  <c r="I62" i="25"/>
  <c r="J62" i="25"/>
  <c r="K62" i="25"/>
  <c r="CS62" i="25" s="1"/>
  <c r="L62" i="25"/>
  <c r="M62" i="25"/>
  <c r="N62" i="25"/>
  <c r="O62" i="25"/>
  <c r="CW62" i="25" s="1"/>
  <c r="P62" i="25"/>
  <c r="CX62" i="25" s="1"/>
  <c r="Q62" i="25"/>
  <c r="B62" i="25"/>
  <c r="B15" i="21" s="1"/>
  <c r="C17" i="21"/>
  <c r="E17" i="21"/>
  <c r="F17" i="21"/>
  <c r="H17" i="21"/>
  <c r="B62" i="11"/>
  <c r="B17" i="21" s="1"/>
  <c r="D27" i="20"/>
  <c r="D42" i="20" s="1"/>
  <c r="E27" i="20"/>
  <c r="E42" i="20" s="1"/>
  <c r="F27" i="20"/>
  <c r="F42" i="20" s="1"/>
  <c r="G27" i="20"/>
  <c r="G42" i="20" s="1"/>
  <c r="H27" i="20"/>
  <c r="H42" i="20" s="1"/>
  <c r="I27" i="20"/>
  <c r="I42" i="20" s="1"/>
  <c r="J27" i="20"/>
  <c r="J42" i="20" s="1"/>
  <c r="K27" i="20"/>
  <c r="K42" i="20" s="1"/>
  <c r="L27" i="20"/>
  <c r="L42" i="20" s="1"/>
  <c r="M27" i="20"/>
  <c r="M42" i="20" s="1"/>
  <c r="N27" i="20"/>
  <c r="N42" i="20" s="1"/>
  <c r="O27" i="20"/>
  <c r="O42" i="20" s="1"/>
  <c r="P27" i="20"/>
  <c r="P42" i="20" s="1"/>
  <c r="Q27" i="20"/>
  <c r="Q42" i="20" s="1"/>
  <c r="R27" i="20"/>
  <c r="R42" i="20" s="1"/>
  <c r="S27" i="20"/>
  <c r="S42" i="20" s="1"/>
  <c r="T27" i="20"/>
  <c r="T42" i="20" s="1"/>
  <c r="V27" i="20"/>
  <c r="V42" i="20" s="1"/>
  <c r="CG62" i="12"/>
  <c r="CH62" i="12"/>
  <c r="C62" i="12"/>
  <c r="C20" i="21" s="1"/>
  <c r="D62" i="12"/>
  <c r="D20" i="21" s="1"/>
  <c r="E62" i="12"/>
  <c r="E20" i="21" s="1"/>
  <c r="G62" i="12"/>
  <c r="G20" i="21" s="1"/>
  <c r="H62" i="12"/>
  <c r="H20" i="21" s="1"/>
  <c r="I62" i="12"/>
  <c r="J62" i="12"/>
  <c r="K62" i="12"/>
  <c r="CS62" i="12" s="1"/>
  <c r="L62" i="12"/>
  <c r="M62" i="12"/>
  <c r="N62" i="12"/>
  <c r="O62" i="12"/>
  <c r="CW62" i="12" s="1"/>
  <c r="P62" i="12"/>
  <c r="CX62" i="12" s="1"/>
  <c r="Q62" i="12"/>
  <c r="B62" i="12"/>
  <c r="B20" i="21" s="1"/>
  <c r="X54" i="29"/>
  <c r="W54" i="29"/>
  <c r="V54" i="29"/>
  <c r="U54" i="29"/>
  <c r="T54" i="29"/>
  <c r="S54" i="29"/>
  <c r="R54" i="29"/>
  <c r="Q54" i="29"/>
  <c r="P54" i="29"/>
  <c r="O54" i="29"/>
  <c r="N54" i="29"/>
  <c r="L54" i="29"/>
  <c r="K54" i="29"/>
  <c r="J54" i="29"/>
  <c r="H54" i="29"/>
  <c r="G54" i="29"/>
  <c r="F54" i="29"/>
  <c r="E54" i="29"/>
  <c r="D54" i="29"/>
  <c r="C54" i="29"/>
  <c r="X53" i="29"/>
  <c r="W53" i="29"/>
  <c r="V53" i="29"/>
  <c r="U53" i="29"/>
  <c r="T53" i="29"/>
  <c r="D27" i="21" s="1"/>
  <c r="S53" i="29"/>
  <c r="R53" i="29"/>
  <c r="Q53" i="29"/>
  <c r="P53" i="29"/>
  <c r="O53" i="29"/>
  <c r="N53" i="29"/>
  <c r="L53" i="29"/>
  <c r="K53" i="29"/>
  <c r="J53" i="29"/>
  <c r="I53" i="29"/>
  <c r="H53" i="29"/>
  <c r="G53" i="29"/>
  <c r="F53" i="29"/>
  <c r="E53" i="29"/>
  <c r="D53" i="29"/>
  <c r="C53" i="29"/>
  <c r="S34" i="30"/>
  <c r="S22" i="30"/>
  <c r="S6" i="30"/>
  <c r="S5" i="30"/>
  <c r="H48" i="21"/>
  <c r="G48" i="21"/>
  <c r="F48" i="21"/>
  <c r="E48" i="21"/>
  <c r="D48" i="21"/>
  <c r="C48" i="21"/>
  <c r="B48" i="21"/>
  <c r="H41" i="21"/>
  <c r="G41" i="21"/>
  <c r="F41" i="21"/>
  <c r="E41" i="21"/>
  <c r="D41" i="21"/>
  <c r="C41" i="21"/>
  <c r="B41" i="21"/>
  <c r="V20" i="20"/>
  <c r="V44" i="20" s="1"/>
  <c r="T20" i="20"/>
  <c r="T44" i="20" s="1"/>
  <c r="S20" i="20"/>
  <c r="S44" i="20" s="1"/>
  <c r="R20" i="20"/>
  <c r="R44" i="20" s="1"/>
  <c r="Q20" i="20"/>
  <c r="Q44" i="20" s="1"/>
  <c r="P20" i="20"/>
  <c r="P44" i="20" s="1"/>
  <c r="O20" i="20"/>
  <c r="O44" i="20" s="1"/>
  <c r="N20" i="20"/>
  <c r="N44" i="20" s="1"/>
  <c r="M20" i="20"/>
  <c r="M44" i="20" s="1"/>
  <c r="L20" i="20"/>
  <c r="L44" i="20" s="1"/>
  <c r="K20" i="20"/>
  <c r="K44" i="20" s="1"/>
  <c r="J20" i="20"/>
  <c r="J44" i="20" s="1"/>
  <c r="H20" i="20"/>
  <c r="H44" i="20" s="1"/>
  <c r="F20" i="20"/>
  <c r="F44" i="20" s="1"/>
  <c r="E20" i="20"/>
  <c r="E44" i="20" s="1"/>
  <c r="C20" i="20"/>
  <c r="C44" i="20" s="1"/>
  <c r="B20" i="20"/>
  <c r="B44" i="20" s="1"/>
  <c r="CG49" i="7"/>
  <c r="H46" i="21"/>
  <c r="H39" i="21"/>
  <c r="BT61" i="5"/>
  <c r="BS61" i="5"/>
  <c r="BR61" i="5"/>
  <c r="BQ61" i="5"/>
  <c r="BP61" i="5"/>
  <c r="Q61" i="5"/>
  <c r="CC61" i="33"/>
  <c r="CB61" i="33"/>
  <c r="P9" i="20"/>
  <c r="P39" i="20" s="1"/>
  <c r="L9" i="20"/>
  <c r="L39" i="20" s="1"/>
  <c r="K9" i="20"/>
  <c r="K39" i="20" s="1"/>
  <c r="J9" i="20"/>
  <c r="J39" i="20" s="1"/>
  <c r="I9" i="20"/>
  <c r="I39" i="20" s="1"/>
  <c r="H9" i="20"/>
  <c r="H39" i="20" s="1"/>
  <c r="F9" i="20"/>
  <c r="F39" i="20" s="1"/>
  <c r="E9" i="20"/>
  <c r="E39" i="20" s="1"/>
  <c r="C9" i="20"/>
  <c r="C39" i="20" s="1"/>
  <c r="B9" i="20"/>
  <c r="B39" i="20" s="1"/>
  <c r="S29" i="47"/>
  <c r="I29" i="47"/>
  <c r="AC15" i="32"/>
  <c r="AB15" i="32"/>
  <c r="AC14" i="32"/>
  <c r="AB14" i="32"/>
  <c r="AC13" i="32"/>
  <c r="AB13" i="32"/>
  <c r="AC12" i="32"/>
  <c r="AB12" i="32"/>
  <c r="AC11" i="32"/>
  <c r="AB11" i="32"/>
  <c r="AC10" i="32"/>
  <c r="AB10" i="32"/>
  <c r="AC9" i="32"/>
  <c r="AB9" i="32"/>
  <c r="AC8" i="32"/>
  <c r="AB8" i="32"/>
  <c r="AC7" i="32"/>
  <c r="AB7" i="32"/>
  <c r="AC6" i="32"/>
  <c r="AB6" i="32"/>
  <c r="AC5" i="32"/>
  <c r="AB5" i="32"/>
  <c r="AC4" i="32"/>
  <c r="AB4" i="32"/>
  <c r="AC3" i="32"/>
  <c r="AB3" i="32"/>
  <c r="Q61" i="12"/>
  <c r="P61" i="12"/>
  <c r="CX61" i="12" s="1"/>
  <c r="O61" i="12"/>
  <c r="CW61" i="12" s="1"/>
  <c r="CY58" i="12"/>
  <c r="CY57" i="12"/>
  <c r="CY56" i="12"/>
  <c r="CY55" i="12"/>
  <c r="CY54" i="12"/>
  <c r="CY51" i="12"/>
  <c r="CY50" i="12"/>
  <c r="CY49" i="12"/>
  <c r="CY48" i="12"/>
  <c r="CY47" i="12"/>
  <c r="CY46" i="12"/>
  <c r="CY45" i="12"/>
  <c r="CY44" i="12"/>
  <c r="CY43" i="12"/>
  <c r="CY42" i="12"/>
  <c r="CY41" i="12"/>
  <c r="CY40" i="12"/>
  <c r="CY39" i="12"/>
  <c r="CY38" i="12"/>
  <c r="CY37" i="12"/>
  <c r="CY36" i="12"/>
  <c r="CY35" i="12"/>
  <c r="CY34" i="12"/>
  <c r="CY33" i="12"/>
  <c r="CY32" i="12"/>
  <c r="CY31" i="12"/>
  <c r="CY30" i="12"/>
  <c r="CY29" i="12"/>
  <c r="CY28" i="12"/>
  <c r="CY27" i="12"/>
  <c r="CY26" i="12"/>
  <c r="CY25" i="12"/>
  <c r="CY24" i="12"/>
  <c r="CY23" i="12"/>
  <c r="CY22" i="12"/>
  <c r="CY21" i="12"/>
  <c r="CY20" i="12"/>
  <c r="CY19" i="12"/>
  <c r="CY18" i="12"/>
  <c r="CY17" i="12"/>
  <c r="CY16" i="12"/>
  <c r="CY15" i="12"/>
  <c r="CY14" i="12"/>
  <c r="CY13" i="12"/>
  <c r="CY12" i="12"/>
  <c r="CY11" i="12"/>
  <c r="CY10" i="12"/>
  <c r="CY9" i="12"/>
  <c r="CY8" i="12"/>
  <c r="CY7" i="12"/>
  <c r="CY6" i="12"/>
  <c r="CY5" i="12"/>
  <c r="CY4" i="12"/>
  <c r="CY3" i="12"/>
  <c r="N61" i="12"/>
  <c r="M61" i="12"/>
  <c r="CV58" i="12"/>
  <c r="CU58" i="12"/>
  <c r="CV57" i="12"/>
  <c r="CU57" i="12"/>
  <c r="CV56" i="12"/>
  <c r="CU56" i="12"/>
  <c r="CV55" i="12"/>
  <c r="CU55" i="12"/>
  <c r="CV54" i="12"/>
  <c r="CU54" i="12"/>
  <c r="CV51" i="12"/>
  <c r="CU51" i="12"/>
  <c r="CV50" i="12"/>
  <c r="CU50" i="12"/>
  <c r="CV49" i="12"/>
  <c r="CU49" i="12"/>
  <c r="CV48" i="12"/>
  <c r="CU48" i="12"/>
  <c r="CV47" i="12"/>
  <c r="CU47" i="12"/>
  <c r="CV46" i="12"/>
  <c r="CU46" i="12"/>
  <c r="CV45" i="12"/>
  <c r="CU45" i="12"/>
  <c r="CV44" i="12"/>
  <c r="CU44" i="12"/>
  <c r="CV43" i="12"/>
  <c r="CU43" i="12"/>
  <c r="CV42" i="12"/>
  <c r="CU42" i="12"/>
  <c r="CV41" i="12"/>
  <c r="CU41" i="12"/>
  <c r="CV40" i="12"/>
  <c r="CU40" i="12"/>
  <c r="CV39" i="12"/>
  <c r="CU39" i="12"/>
  <c r="CV38" i="12"/>
  <c r="CU38" i="12"/>
  <c r="CV37" i="12"/>
  <c r="CU37" i="12"/>
  <c r="CV36" i="12"/>
  <c r="CU36" i="12"/>
  <c r="CV35" i="12"/>
  <c r="CU35" i="12"/>
  <c r="CV34" i="12"/>
  <c r="CU34" i="12"/>
  <c r="CV33" i="12"/>
  <c r="CU33" i="12"/>
  <c r="CV32" i="12"/>
  <c r="CU32" i="12"/>
  <c r="CV31" i="12"/>
  <c r="CU31" i="12"/>
  <c r="CV30" i="12"/>
  <c r="CU30" i="12"/>
  <c r="CV29" i="12"/>
  <c r="CU29" i="12"/>
  <c r="CV28" i="12"/>
  <c r="CU28" i="12"/>
  <c r="CV27" i="12"/>
  <c r="CU27" i="12"/>
  <c r="CV26" i="12"/>
  <c r="CU26" i="12"/>
  <c r="CV25" i="12"/>
  <c r="CU25" i="12"/>
  <c r="CV24" i="12"/>
  <c r="CU24" i="12"/>
  <c r="CV23" i="12"/>
  <c r="CU23" i="12"/>
  <c r="CV22" i="12"/>
  <c r="CU22" i="12"/>
  <c r="CV21" i="12"/>
  <c r="CU21" i="12"/>
  <c r="CV20" i="12"/>
  <c r="CU20" i="12"/>
  <c r="CV19" i="12"/>
  <c r="CU19" i="12"/>
  <c r="CV18" i="12"/>
  <c r="CU18" i="12"/>
  <c r="CV17" i="12"/>
  <c r="CU17" i="12"/>
  <c r="CV16" i="12"/>
  <c r="CU16" i="12"/>
  <c r="CV15" i="12"/>
  <c r="CU15" i="12"/>
  <c r="CV14" i="12"/>
  <c r="CU14" i="12"/>
  <c r="CV13" i="12"/>
  <c r="CU13" i="12"/>
  <c r="CV12" i="12"/>
  <c r="CU12" i="12"/>
  <c r="CV11" i="12"/>
  <c r="CU11" i="12"/>
  <c r="CV10" i="12"/>
  <c r="CU10" i="12"/>
  <c r="CV9" i="12"/>
  <c r="CU9" i="12"/>
  <c r="CV8" i="12"/>
  <c r="CU8" i="12"/>
  <c r="CV7" i="12"/>
  <c r="CU7" i="12"/>
  <c r="CV6" i="12"/>
  <c r="CU6" i="12"/>
  <c r="CV5" i="12"/>
  <c r="CU5" i="12"/>
  <c r="CV4" i="12"/>
  <c r="CU4" i="12"/>
  <c r="CV3" i="12"/>
  <c r="CU3" i="12"/>
  <c r="L61" i="12"/>
  <c r="CT58" i="12"/>
  <c r="CT57" i="12"/>
  <c r="CT56" i="12"/>
  <c r="CT55" i="12"/>
  <c r="CT54" i="12"/>
  <c r="CT51" i="12"/>
  <c r="CT50" i="12"/>
  <c r="CT49" i="12"/>
  <c r="CT48" i="12"/>
  <c r="CT47" i="12"/>
  <c r="CT46" i="12"/>
  <c r="CT45" i="12"/>
  <c r="CT44" i="12"/>
  <c r="CT43" i="12"/>
  <c r="CT42" i="12"/>
  <c r="CT41" i="12"/>
  <c r="CT40" i="12"/>
  <c r="CT39" i="12"/>
  <c r="CT38" i="12"/>
  <c r="CT37" i="12"/>
  <c r="CT36" i="12"/>
  <c r="CT35" i="12"/>
  <c r="CT34" i="12"/>
  <c r="CT33" i="12"/>
  <c r="CT32" i="12"/>
  <c r="CT31" i="12"/>
  <c r="CT30" i="12"/>
  <c r="CT29" i="12"/>
  <c r="CT28" i="12"/>
  <c r="CT27" i="12"/>
  <c r="CT26" i="12"/>
  <c r="CT25" i="12"/>
  <c r="CT24" i="12"/>
  <c r="CT23" i="12"/>
  <c r="CT22" i="12"/>
  <c r="CT21" i="12"/>
  <c r="CT20" i="12"/>
  <c r="CT19" i="12"/>
  <c r="CT18" i="12"/>
  <c r="CT17" i="12"/>
  <c r="CT16" i="12"/>
  <c r="CT15" i="12"/>
  <c r="CT14" i="12"/>
  <c r="CT13" i="12"/>
  <c r="CT12" i="12"/>
  <c r="CT11" i="12"/>
  <c r="CT10" i="12"/>
  <c r="CT9" i="12"/>
  <c r="CT8" i="12"/>
  <c r="CT7" i="12"/>
  <c r="CT6" i="12"/>
  <c r="CT5" i="12"/>
  <c r="CT4" i="12"/>
  <c r="CT3" i="12"/>
  <c r="K61" i="12"/>
  <c r="CS58" i="12"/>
  <c r="CS57" i="12"/>
  <c r="CS56" i="12"/>
  <c r="CS55" i="12"/>
  <c r="CS54" i="12"/>
  <c r="CS51" i="12"/>
  <c r="CS50" i="12"/>
  <c r="CS49" i="12"/>
  <c r="CS48" i="12"/>
  <c r="CS47" i="12"/>
  <c r="CS46" i="12"/>
  <c r="CS45" i="12"/>
  <c r="CS44" i="12"/>
  <c r="CS43" i="12"/>
  <c r="CS42" i="12"/>
  <c r="CS41" i="12"/>
  <c r="CS40" i="12"/>
  <c r="CS39" i="12"/>
  <c r="CS38" i="12"/>
  <c r="CS37" i="12"/>
  <c r="CS36" i="12"/>
  <c r="CS35" i="12"/>
  <c r="CS34" i="12"/>
  <c r="CS33" i="12"/>
  <c r="CS32" i="12"/>
  <c r="CS31" i="12"/>
  <c r="CS30" i="12"/>
  <c r="CS29" i="12"/>
  <c r="CS28" i="12"/>
  <c r="CS27" i="12"/>
  <c r="CS26" i="12"/>
  <c r="CS25" i="12"/>
  <c r="CS24" i="12"/>
  <c r="CS23" i="12"/>
  <c r="CS22" i="12"/>
  <c r="CS21" i="12"/>
  <c r="CS20" i="12"/>
  <c r="CS19" i="12"/>
  <c r="CS18" i="12"/>
  <c r="CS17" i="12"/>
  <c r="CS16" i="12"/>
  <c r="CS15" i="12"/>
  <c r="CS14" i="12"/>
  <c r="CS13" i="12"/>
  <c r="CS12" i="12"/>
  <c r="CS11" i="12"/>
  <c r="CS10" i="12"/>
  <c r="CS9" i="12"/>
  <c r="CS8" i="12"/>
  <c r="CS7" i="12"/>
  <c r="CS6" i="12"/>
  <c r="CS5" i="12"/>
  <c r="CS4" i="12"/>
  <c r="CS3" i="12"/>
  <c r="H61" i="12"/>
  <c r="G61" i="12"/>
  <c r="CR58" i="12"/>
  <c r="CQ58" i="12"/>
  <c r="CR57" i="12"/>
  <c r="CQ57" i="12"/>
  <c r="CR56" i="12"/>
  <c r="CQ56" i="12"/>
  <c r="CR55" i="12"/>
  <c r="CQ55" i="12"/>
  <c r="CR54" i="12"/>
  <c r="CQ54" i="12"/>
  <c r="CR51" i="12"/>
  <c r="CQ51" i="12"/>
  <c r="CR50" i="12"/>
  <c r="CQ50" i="12"/>
  <c r="CR49" i="12"/>
  <c r="CQ49" i="12"/>
  <c r="CR48" i="12"/>
  <c r="CQ48" i="12"/>
  <c r="CR47" i="12"/>
  <c r="CQ47" i="12"/>
  <c r="CR46" i="12"/>
  <c r="CQ46" i="12"/>
  <c r="CR45" i="12"/>
  <c r="CQ45" i="12"/>
  <c r="CR44" i="12"/>
  <c r="CQ44" i="12"/>
  <c r="CR43" i="12"/>
  <c r="CQ43" i="12"/>
  <c r="CR42" i="12"/>
  <c r="CQ42" i="12"/>
  <c r="CR41" i="12"/>
  <c r="CQ41" i="12"/>
  <c r="CR40" i="12"/>
  <c r="CQ40" i="12"/>
  <c r="CR39" i="12"/>
  <c r="CQ39" i="12"/>
  <c r="CR38" i="12"/>
  <c r="CQ38" i="12"/>
  <c r="CR37" i="12"/>
  <c r="CQ37" i="12"/>
  <c r="CR36" i="12"/>
  <c r="CQ36" i="12"/>
  <c r="CR35" i="12"/>
  <c r="CQ35" i="12"/>
  <c r="CR34" i="12"/>
  <c r="CQ34" i="12"/>
  <c r="CR33" i="12"/>
  <c r="CQ33" i="12"/>
  <c r="CR32" i="12"/>
  <c r="CQ32" i="12"/>
  <c r="CR31" i="12"/>
  <c r="CQ31" i="12"/>
  <c r="CR30" i="12"/>
  <c r="CQ30" i="12"/>
  <c r="CR29" i="12"/>
  <c r="CQ29" i="12"/>
  <c r="CR28" i="12"/>
  <c r="CQ28" i="12"/>
  <c r="CR27" i="12"/>
  <c r="CQ27" i="12"/>
  <c r="CR26" i="12"/>
  <c r="CQ26" i="12"/>
  <c r="CR25" i="12"/>
  <c r="CQ25" i="12"/>
  <c r="CR24" i="12"/>
  <c r="CQ24" i="12"/>
  <c r="CR23" i="12"/>
  <c r="CQ23" i="12"/>
  <c r="CR22" i="12"/>
  <c r="CQ22" i="12"/>
  <c r="CR21" i="12"/>
  <c r="CQ21" i="12"/>
  <c r="CR20" i="12"/>
  <c r="CQ20" i="12"/>
  <c r="CR19" i="12"/>
  <c r="CQ19" i="12"/>
  <c r="CR18" i="12"/>
  <c r="CQ18" i="12"/>
  <c r="CR17" i="12"/>
  <c r="CQ17" i="12"/>
  <c r="CR16" i="12"/>
  <c r="CQ16" i="12"/>
  <c r="CR15" i="12"/>
  <c r="CQ15" i="12"/>
  <c r="CR14" i="12"/>
  <c r="CQ14" i="12"/>
  <c r="CR13" i="12"/>
  <c r="CQ13" i="12"/>
  <c r="CR12" i="12"/>
  <c r="CQ12" i="12"/>
  <c r="CR11" i="12"/>
  <c r="CQ11" i="12"/>
  <c r="CR10" i="12"/>
  <c r="CQ10" i="12"/>
  <c r="CR9" i="12"/>
  <c r="CQ9" i="12"/>
  <c r="CR8" i="12"/>
  <c r="CQ8" i="12"/>
  <c r="CR7" i="12"/>
  <c r="CQ7" i="12"/>
  <c r="CR6" i="12"/>
  <c r="CQ6" i="12"/>
  <c r="CR5" i="12"/>
  <c r="CQ5" i="12"/>
  <c r="CR4" i="12"/>
  <c r="CQ4" i="12"/>
  <c r="CR3" i="12"/>
  <c r="CQ3" i="12"/>
  <c r="CH61" i="12"/>
  <c r="CG61" i="12"/>
  <c r="F61" i="12"/>
  <c r="E61" i="12"/>
  <c r="D61" i="12"/>
  <c r="CP58" i="12"/>
  <c r="CO58" i="12"/>
  <c r="CN58" i="12"/>
  <c r="CP57" i="12"/>
  <c r="CO57" i="12"/>
  <c r="CN57" i="12"/>
  <c r="CP56" i="12"/>
  <c r="CO56" i="12"/>
  <c r="CN56" i="12"/>
  <c r="CP55" i="12"/>
  <c r="CO55" i="12"/>
  <c r="CN55" i="12"/>
  <c r="CP54" i="12"/>
  <c r="CO54" i="12"/>
  <c r="CN54" i="12"/>
  <c r="CP51" i="12"/>
  <c r="CO51" i="12"/>
  <c r="CN51" i="12"/>
  <c r="CP50" i="12"/>
  <c r="CO50" i="12"/>
  <c r="CN50" i="12"/>
  <c r="CP49" i="12"/>
  <c r="CO49" i="12"/>
  <c r="CN49" i="12"/>
  <c r="CP48" i="12"/>
  <c r="CO48" i="12"/>
  <c r="CN48" i="12"/>
  <c r="CP47" i="12"/>
  <c r="CO47" i="12"/>
  <c r="CN47" i="12"/>
  <c r="CP46" i="12"/>
  <c r="CO46" i="12"/>
  <c r="CN46" i="12"/>
  <c r="CP45" i="12"/>
  <c r="CO45" i="12"/>
  <c r="CN45" i="12"/>
  <c r="CP44" i="12"/>
  <c r="CO44" i="12"/>
  <c r="CN44" i="12"/>
  <c r="CP43" i="12"/>
  <c r="CO43" i="12"/>
  <c r="CN43" i="12"/>
  <c r="CP42" i="12"/>
  <c r="CO42" i="12"/>
  <c r="CN42" i="12"/>
  <c r="CP41" i="12"/>
  <c r="CO41" i="12"/>
  <c r="CN41" i="12"/>
  <c r="CP40" i="12"/>
  <c r="CO40" i="12"/>
  <c r="CN40" i="12"/>
  <c r="CP39" i="12"/>
  <c r="CO39" i="12"/>
  <c r="CN39" i="12"/>
  <c r="CP38" i="12"/>
  <c r="CO38" i="12"/>
  <c r="CN38" i="12"/>
  <c r="CP37" i="12"/>
  <c r="CO37" i="12"/>
  <c r="CN37" i="12"/>
  <c r="CP36" i="12"/>
  <c r="CO36" i="12"/>
  <c r="CN36" i="12"/>
  <c r="CP35" i="12"/>
  <c r="CO35" i="12"/>
  <c r="CN35" i="12"/>
  <c r="CP34" i="12"/>
  <c r="CO34" i="12"/>
  <c r="CN34" i="12"/>
  <c r="CP33" i="12"/>
  <c r="CO33" i="12"/>
  <c r="CN33" i="12"/>
  <c r="CP32" i="12"/>
  <c r="CO32" i="12"/>
  <c r="CN32" i="12"/>
  <c r="CP31" i="12"/>
  <c r="CO31" i="12"/>
  <c r="CN31" i="12"/>
  <c r="CP30" i="12"/>
  <c r="CO30" i="12"/>
  <c r="CN30" i="12"/>
  <c r="CP29" i="12"/>
  <c r="CO29" i="12"/>
  <c r="CN29" i="12"/>
  <c r="CP28" i="12"/>
  <c r="CO28" i="12"/>
  <c r="CN28" i="12"/>
  <c r="CP27" i="12"/>
  <c r="CO27" i="12"/>
  <c r="CN27" i="12"/>
  <c r="CP26" i="12"/>
  <c r="CO26" i="12"/>
  <c r="CN26" i="12"/>
  <c r="CP25" i="12"/>
  <c r="CO25" i="12"/>
  <c r="CN25" i="12"/>
  <c r="CP24" i="12"/>
  <c r="CO24" i="12"/>
  <c r="CN24" i="12"/>
  <c r="CP23" i="12"/>
  <c r="CO23" i="12"/>
  <c r="CN23" i="12"/>
  <c r="CP22" i="12"/>
  <c r="CO22" i="12"/>
  <c r="CN22" i="12"/>
  <c r="CP21" i="12"/>
  <c r="CO21" i="12"/>
  <c r="CN21" i="12"/>
  <c r="CP20" i="12"/>
  <c r="CO20" i="12"/>
  <c r="CN20" i="12"/>
  <c r="CP19" i="12"/>
  <c r="CO19" i="12"/>
  <c r="CN19" i="12"/>
  <c r="CP18" i="12"/>
  <c r="CO18" i="12"/>
  <c r="CN18" i="12"/>
  <c r="CP17" i="12"/>
  <c r="CO17" i="12"/>
  <c r="CN17" i="12"/>
  <c r="CP16" i="12"/>
  <c r="CO16" i="12"/>
  <c r="CN16" i="12"/>
  <c r="CP15" i="12"/>
  <c r="CO15" i="12"/>
  <c r="CN15" i="12"/>
  <c r="CP14" i="12"/>
  <c r="CO14" i="12"/>
  <c r="CN14" i="12"/>
  <c r="CP13" i="12"/>
  <c r="CO13" i="12"/>
  <c r="CN13" i="12"/>
  <c r="CP12" i="12"/>
  <c r="CO12" i="12"/>
  <c r="CN12" i="12"/>
  <c r="CP11" i="12"/>
  <c r="CO11" i="12"/>
  <c r="CN11" i="12"/>
  <c r="CP10" i="12"/>
  <c r="CO10" i="12"/>
  <c r="CN10" i="12"/>
  <c r="CP9" i="12"/>
  <c r="CO9" i="12"/>
  <c r="CN9" i="12"/>
  <c r="CP8" i="12"/>
  <c r="CO8" i="12"/>
  <c r="CN8" i="12"/>
  <c r="CP7" i="12"/>
  <c r="CO7" i="12"/>
  <c r="CN7" i="12"/>
  <c r="CP6" i="12"/>
  <c r="CO6" i="12"/>
  <c r="CN6" i="12"/>
  <c r="CP5" i="12"/>
  <c r="CO5" i="12"/>
  <c r="CN5" i="12"/>
  <c r="CP4" i="12"/>
  <c r="CO4" i="12"/>
  <c r="CN4" i="12"/>
  <c r="CP3" i="12"/>
  <c r="CO3" i="12"/>
  <c r="CN3" i="12"/>
  <c r="C61" i="12"/>
  <c r="B61" i="12"/>
  <c r="CM58" i="12"/>
  <c r="CL58" i="12"/>
  <c r="CM57" i="12"/>
  <c r="CL57" i="12"/>
  <c r="CM56" i="12"/>
  <c r="CL56" i="12"/>
  <c r="CM55" i="12"/>
  <c r="CL55" i="12"/>
  <c r="CM54" i="12"/>
  <c r="CL54" i="12"/>
  <c r="CM51" i="12"/>
  <c r="CL51" i="12"/>
  <c r="CM50" i="12"/>
  <c r="CL50" i="12"/>
  <c r="CM49" i="12"/>
  <c r="CL49" i="12"/>
  <c r="CM48" i="12"/>
  <c r="CL48" i="12"/>
  <c r="CM47" i="12"/>
  <c r="CL47" i="12"/>
  <c r="CM46" i="12"/>
  <c r="CL46" i="12"/>
  <c r="CM45" i="12"/>
  <c r="CL45" i="12"/>
  <c r="CM44" i="12"/>
  <c r="CL44" i="12"/>
  <c r="CM43" i="12"/>
  <c r="CL43" i="12"/>
  <c r="CM42" i="12"/>
  <c r="CL42" i="12"/>
  <c r="CM41" i="12"/>
  <c r="CL41" i="12"/>
  <c r="CM40" i="12"/>
  <c r="CL40" i="12"/>
  <c r="CM39" i="12"/>
  <c r="CL39" i="12"/>
  <c r="CM38" i="12"/>
  <c r="CL38" i="12"/>
  <c r="CM37" i="12"/>
  <c r="CL37" i="12"/>
  <c r="CM36" i="12"/>
  <c r="CL36" i="12"/>
  <c r="CM35" i="12"/>
  <c r="CL35" i="12"/>
  <c r="CM34" i="12"/>
  <c r="CL34" i="12"/>
  <c r="CM33" i="12"/>
  <c r="CL33" i="12"/>
  <c r="CM32" i="12"/>
  <c r="CL32" i="12"/>
  <c r="CM31" i="12"/>
  <c r="CL31" i="12"/>
  <c r="CM30" i="12"/>
  <c r="CL30" i="12"/>
  <c r="CM29" i="12"/>
  <c r="CL29" i="12"/>
  <c r="CM28" i="12"/>
  <c r="CL28" i="12"/>
  <c r="CM27" i="12"/>
  <c r="CL27" i="12"/>
  <c r="CM26" i="12"/>
  <c r="CL26" i="12"/>
  <c r="CM25" i="12"/>
  <c r="CL25" i="12"/>
  <c r="CM24" i="12"/>
  <c r="CL24" i="12"/>
  <c r="CM23" i="12"/>
  <c r="CL23" i="12"/>
  <c r="CM22" i="12"/>
  <c r="CL22" i="12"/>
  <c r="CM21" i="12"/>
  <c r="CL21" i="12"/>
  <c r="CM20" i="12"/>
  <c r="CL20" i="12"/>
  <c r="CM19" i="12"/>
  <c r="CL19" i="12"/>
  <c r="CM18" i="12"/>
  <c r="CL18" i="12"/>
  <c r="CM17" i="12"/>
  <c r="CL17" i="12"/>
  <c r="CM16" i="12"/>
  <c r="CL16" i="12"/>
  <c r="CM15" i="12"/>
  <c r="CL15" i="12"/>
  <c r="CM14" i="12"/>
  <c r="CL14" i="12"/>
  <c r="CM13" i="12"/>
  <c r="CL13" i="12"/>
  <c r="CM12" i="12"/>
  <c r="CL12" i="12"/>
  <c r="CM11" i="12"/>
  <c r="CL11" i="12"/>
  <c r="CM10" i="12"/>
  <c r="CL10" i="12"/>
  <c r="CM9" i="12"/>
  <c r="CL9" i="12"/>
  <c r="CM8" i="12"/>
  <c r="CL8" i="12"/>
  <c r="CM7" i="12"/>
  <c r="CL7" i="12"/>
  <c r="CM6" i="12"/>
  <c r="CL6" i="12"/>
  <c r="CM5" i="12"/>
  <c r="CL5" i="12"/>
  <c r="CM4" i="12"/>
  <c r="CL4" i="12"/>
  <c r="CM3" i="12"/>
  <c r="CL3" i="12"/>
  <c r="CK51" i="12"/>
  <c r="CK50" i="12"/>
  <c r="CK49" i="12"/>
  <c r="CK48" i="12"/>
  <c r="CK47" i="12"/>
  <c r="CK46" i="12"/>
  <c r="CK45" i="12"/>
  <c r="CK44" i="12"/>
  <c r="CK43" i="12"/>
  <c r="CK42" i="12"/>
  <c r="CK41" i="12"/>
  <c r="CK40" i="12"/>
  <c r="CK39" i="12"/>
  <c r="CK38" i="12"/>
  <c r="CK37" i="12"/>
  <c r="CK36" i="12"/>
  <c r="CK35" i="12"/>
  <c r="CK34" i="12"/>
  <c r="CK33" i="12"/>
  <c r="CK32" i="12"/>
  <c r="CK31" i="12"/>
  <c r="CK30" i="12"/>
  <c r="CK29" i="12"/>
  <c r="CK28" i="12"/>
  <c r="CK27" i="12"/>
  <c r="CK26" i="12"/>
  <c r="CK25" i="12"/>
  <c r="CK24" i="12"/>
  <c r="CK23" i="12"/>
  <c r="CK22" i="12"/>
  <c r="CK21" i="12"/>
  <c r="CK20" i="12"/>
  <c r="CK19" i="12"/>
  <c r="CK18" i="12"/>
  <c r="CK17" i="12"/>
  <c r="CK16" i="12"/>
  <c r="CK15" i="12"/>
  <c r="CK14" i="12"/>
  <c r="CK13" i="12"/>
  <c r="CK12" i="12"/>
  <c r="CK11" i="12"/>
  <c r="CK10" i="12"/>
  <c r="CK9" i="12"/>
  <c r="CK8" i="12"/>
  <c r="CK7" i="12"/>
  <c r="CK6" i="12"/>
  <c r="CK5" i="12"/>
  <c r="CK4" i="12"/>
  <c r="CK3" i="12"/>
  <c r="CX60" i="11"/>
  <c r="CW60" i="11"/>
  <c r="CX59" i="11"/>
  <c r="CW59" i="11"/>
  <c r="CX58" i="11"/>
  <c r="CW58" i="11"/>
  <c r="CU54" i="11"/>
  <c r="CS54" i="11"/>
  <c r="CU53" i="11"/>
  <c r="CS53" i="11"/>
  <c r="CU52" i="11"/>
  <c r="CS52" i="11"/>
  <c r="CU51" i="11"/>
  <c r="CS51" i="11"/>
  <c r="CU50" i="11"/>
  <c r="CS50" i="11"/>
  <c r="CU49" i="11"/>
  <c r="CS49" i="11"/>
  <c r="CU48" i="11"/>
  <c r="CS48" i="11"/>
  <c r="CU47" i="11"/>
  <c r="CS47" i="11"/>
  <c r="CU46" i="11"/>
  <c r="CS46" i="11"/>
  <c r="CU45" i="11"/>
  <c r="CS45" i="11"/>
  <c r="CU44" i="11"/>
  <c r="CS44" i="11"/>
  <c r="CU43" i="11"/>
  <c r="CS43" i="11"/>
  <c r="CU42" i="11"/>
  <c r="CS42" i="11"/>
  <c r="CU41" i="11"/>
  <c r="CS41" i="11"/>
  <c r="CU40" i="11"/>
  <c r="CS40" i="11"/>
  <c r="CU39" i="11"/>
  <c r="CS39" i="11"/>
  <c r="CU38" i="11"/>
  <c r="CS38" i="11"/>
  <c r="CU37" i="11"/>
  <c r="CS37" i="11"/>
  <c r="CU36" i="11"/>
  <c r="CS36" i="11"/>
  <c r="CU35" i="11"/>
  <c r="CS35" i="11"/>
  <c r="CU34" i="11"/>
  <c r="CS34" i="11"/>
  <c r="CU33" i="11"/>
  <c r="CS33" i="11"/>
  <c r="CU32" i="11"/>
  <c r="CS32" i="11"/>
  <c r="CU31" i="11"/>
  <c r="CS31" i="11"/>
  <c r="CU30" i="11"/>
  <c r="CS30" i="11"/>
  <c r="CU29" i="11"/>
  <c r="CS29" i="11"/>
  <c r="CU28" i="11"/>
  <c r="CS28" i="11"/>
  <c r="CU27" i="11"/>
  <c r="CS27" i="11"/>
  <c r="CU26" i="11"/>
  <c r="CS26" i="11"/>
  <c r="CU25" i="11"/>
  <c r="CS25" i="11"/>
  <c r="CU24" i="11"/>
  <c r="CS24" i="11"/>
  <c r="CU23" i="11"/>
  <c r="CS23" i="11"/>
  <c r="CU22" i="11"/>
  <c r="CS22" i="11"/>
  <c r="CU21" i="11"/>
  <c r="CS21" i="11"/>
  <c r="CU20" i="11"/>
  <c r="CS20" i="11"/>
  <c r="CU19" i="11"/>
  <c r="CS19" i="11"/>
  <c r="CU18" i="11"/>
  <c r="CS18" i="11"/>
  <c r="CU17" i="11"/>
  <c r="CS17" i="11"/>
  <c r="CU16" i="11"/>
  <c r="CS16" i="11"/>
  <c r="CU15" i="11"/>
  <c r="CS15" i="11"/>
  <c r="CU14" i="11"/>
  <c r="CS14" i="11"/>
  <c r="CU13" i="11"/>
  <c r="CS13" i="11"/>
  <c r="CU12" i="11"/>
  <c r="CS12" i="11"/>
  <c r="CU11" i="11"/>
  <c r="CS11" i="11"/>
  <c r="CU10" i="11"/>
  <c r="CS10" i="11"/>
  <c r="CU9" i="11"/>
  <c r="CS9" i="11"/>
  <c r="CU8" i="11"/>
  <c r="CS8" i="11"/>
  <c r="CU7" i="11"/>
  <c r="CS7" i="11"/>
  <c r="CU6" i="11"/>
  <c r="CS6" i="11"/>
  <c r="CU5" i="11"/>
  <c r="CS5" i="11"/>
  <c r="CU4" i="11"/>
  <c r="CS4" i="11"/>
  <c r="CU3" i="11"/>
  <c r="CS3" i="11"/>
  <c r="CP60" i="11"/>
  <c r="CO60" i="11"/>
  <c r="CP59" i="11"/>
  <c r="CO59" i="11"/>
  <c r="CP58" i="11"/>
  <c r="CO58" i="11"/>
  <c r="CP57" i="11"/>
  <c r="CO57" i="11"/>
  <c r="CP56" i="11"/>
  <c r="CO56" i="11"/>
  <c r="CP55" i="11"/>
  <c r="CO55" i="11"/>
  <c r="CP54" i="11"/>
  <c r="CO54" i="11"/>
  <c r="CP53" i="11"/>
  <c r="CO53" i="11"/>
  <c r="CP52" i="11"/>
  <c r="CO52" i="11"/>
  <c r="CP51" i="11"/>
  <c r="CO51" i="11"/>
  <c r="CP50" i="11"/>
  <c r="CO50" i="11"/>
  <c r="CP49" i="11"/>
  <c r="CO49" i="11"/>
  <c r="CP48" i="11"/>
  <c r="CO48" i="11"/>
  <c r="CP47" i="11"/>
  <c r="CO47" i="11"/>
  <c r="CP46" i="11"/>
  <c r="CO46" i="11"/>
  <c r="CP45" i="11"/>
  <c r="CO45" i="11"/>
  <c r="CP44" i="11"/>
  <c r="CO44" i="11"/>
  <c r="CP43" i="11"/>
  <c r="CO43" i="11"/>
  <c r="CP42" i="11"/>
  <c r="CO42" i="11"/>
  <c r="CP41" i="11"/>
  <c r="CO41" i="11"/>
  <c r="CP40" i="11"/>
  <c r="CO40" i="11"/>
  <c r="CP39" i="11"/>
  <c r="CO39" i="11"/>
  <c r="CP38" i="11"/>
  <c r="CO38" i="11"/>
  <c r="CP37" i="11"/>
  <c r="CO37" i="11"/>
  <c r="CP36" i="11"/>
  <c r="CO36" i="11"/>
  <c r="CP35" i="11"/>
  <c r="CO35" i="11"/>
  <c r="CP34" i="11"/>
  <c r="CO34" i="11"/>
  <c r="CP33" i="11"/>
  <c r="CO33" i="11"/>
  <c r="CP32" i="11"/>
  <c r="CO32" i="11"/>
  <c r="CP31" i="11"/>
  <c r="CO31" i="11"/>
  <c r="CP30" i="11"/>
  <c r="CO30" i="11"/>
  <c r="CP29" i="11"/>
  <c r="CO29" i="11"/>
  <c r="CP28" i="11"/>
  <c r="CO28" i="11"/>
  <c r="CP27" i="11"/>
  <c r="CO27" i="11"/>
  <c r="CP26" i="11"/>
  <c r="CO26" i="11"/>
  <c r="CP25" i="11"/>
  <c r="CO25" i="11"/>
  <c r="CP24" i="11"/>
  <c r="CO24" i="11"/>
  <c r="CP23" i="11"/>
  <c r="CO23" i="11"/>
  <c r="CP22" i="11"/>
  <c r="CO22" i="11"/>
  <c r="CP21" i="11"/>
  <c r="CO21" i="11"/>
  <c r="CP20" i="11"/>
  <c r="CO20" i="11"/>
  <c r="CP19" i="11"/>
  <c r="CO19" i="11"/>
  <c r="CP18" i="11"/>
  <c r="CO18" i="11"/>
  <c r="CP17" i="11"/>
  <c r="CO17" i="11"/>
  <c r="CP16" i="11"/>
  <c r="CO16" i="11"/>
  <c r="CP15" i="11"/>
  <c r="CO15" i="11"/>
  <c r="CP14" i="11"/>
  <c r="CO14" i="11"/>
  <c r="CP13" i="11"/>
  <c r="CO13" i="11"/>
  <c r="CP12" i="11"/>
  <c r="CO12" i="11"/>
  <c r="CP11" i="11"/>
  <c r="CO11" i="11"/>
  <c r="CP10" i="11"/>
  <c r="CO10" i="11"/>
  <c r="CP9" i="11"/>
  <c r="CO9" i="11"/>
  <c r="CP8" i="11"/>
  <c r="CO8" i="11"/>
  <c r="CP7" i="11"/>
  <c r="CO7" i="11"/>
  <c r="CP6" i="11"/>
  <c r="CO6" i="11"/>
  <c r="CP5" i="11"/>
  <c r="CO5" i="11"/>
  <c r="CP4" i="11"/>
  <c r="CO4" i="11"/>
  <c r="CP3" i="11"/>
  <c r="CO3" i="11"/>
  <c r="CS60" i="27"/>
  <c r="CS59" i="27"/>
  <c r="CS58" i="27"/>
  <c r="CS57" i="27"/>
  <c r="CS56" i="27"/>
  <c r="CR60" i="27"/>
  <c r="CR59" i="27"/>
  <c r="CR58" i="27"/>
  <c r="CR57" i="27"/>
  <c r="CR56" i="27"/>
  <c r="CQ60" i="27"/>
  <c r="CQ59" i="27"/>
  <c r="CQ58" i="27"/>
  <c r="CQ57" i="27"/>
  <c r="CQ56" i="27"/>
  <c r="CO60" i="27"/>
  <c r="CO59" i="27"/>
  <c r="CO58" i="27"/>
  <c r="CO57" i="27"/>
  <c r="CO56" i="27"/>
  <c r="CN60" i="27"/>
  <c r="CM60" i="27"/>
  <c r="CN59" i="27"/>
  <c r="CM59" i="27"/>
  <c r="CN58" i="27"/>
  <c r="CM58" i="27"/>
  <c r="CN57" i="27"/>
  <c r="CM57" i="27"/>
  <c r="CN56" i="27"/>
  <c r="CM56" i="27"/>
  <c r="CL60" i="27"/>
  <c r="CK60" i="27"/>
  <c r="CJ60" i="27"/>
  <c r="CL59" i="27"/>
  <c r="CK59" i="27"/>
  <c r="CJ59" i="27"/>
  <c r="CL58" i="27"/>
  <c r="CK58" i="27"/>
  <c r="CJ58" i="27"/>
  <c r="CL57" i="27"/>
  <c r="CK57" i="27"/>
  <c r="CJ57" i="27"/>
  <c r="CL56" i="27"/>
  <c r="CK56" i="27"/>
  <c r="CJ56" i="27"/>
  <c r="CH60" i="27"/>
  <c r="CH59" i="27"/>
  <c r="CH58" i="27"/>
  <c r="CH57" i="27"/>
  <c r="CH56" i="27"/>
  <c r="P61" i="27"/>
  <c r="O61" i="27"/>
  <c r="N61" i="27"/>
  <c r="M61" i="27"/>
  <c r="L61" i="27"/>
  <c r="K61" i="27"/>
  <c r="J61" i="27"/>
  <c r="I61" i="27"/>
  <c r="H61" i="27"/>
  <c r="G61" i="27"/>
  <c r="F61" i="27"/>
  <c r="E61" i="27"/>
  <c r="C61" i="27"/>
  <c r="B61" i="27"/>
  <c r="D61" i="27"/>
  <c r="CM51" i="34"/>
  <c r="CL51" i="34"/>
  <c r="CM50" i="34"/>
  <c r="CL50" i="34"/>
  <c r="CM49" i="34"/>
  <c r="CL49" i="34"/>
  <c r="CM48" i="34"/>
  <c r="CL48" i="34"/>
  <c r="CM47" i="34"/>
  <c r="CL47" i="34"/>
  <c r="CM46" i="34"/>
  <c r="CL46" i="34"/>
  <c r="CM45" i="34"/>
  <c r="CL45" i="34"/>
  <c r="CM44" i="34"/>
  <c r="CL44" i="34"/>
  <c r="CM43" i="34"/>
  <c r="CL43" i="34"/>
  <c r="CM42" i="34"/>
  <c r="CL42" i="34"/>
  <c r="CM41" i="34"/>
  <c r="CL41" i="34"/>
  <c r="CM40" i="34"/>
  <c r="CL40" i="34"/>
  <c r="CM39" i="34"/>
  <c r="CL39" i="34"/>
  <c r="CM38" i="34"/>
  <c r="CL38" i="34"/>
  <c r="CM37" i="34"/>
  <c r="CL37" i="34"/>
  <c r="CM36" i="34"/>
  <c r="CL36" i="34"/>
  <c r="CM35" i="34"/>
  <c r="CL35" i="34"/>
  <c r="CM34" i="34"/>
  <c r="CL34" i="34"/>
  <c r="CM33" i="34"/>
  <c r="CL33" i="34"/>
  <c r="CM32" i="34"/>
  <c r="CL32" i="34"/>
  <c r="CM31" i="34"/>
  <c r="CL31" i="34"/>
  <c r="CM30" i="34"/>
  <c r="CL30" i="34"/>
  <c r="CM29" i="34"/>
  <c r="CL29" i="34"/>
  <c r="CM28" i="34"/>
  <c r="CL28" i="34"/>
  <c r="CM27" i="34"/>
  <c r="CL27" i="34"/>
  <c r="CM26" i="34"/>
  <c r="CL26" i="34"/>
  <c r="CM25" i="34"/>
  <c r="CL25" i="34"/>
  <c r="CM24" i="34"/>
  <c r="CL24" i="34"/>
  <c r="CM23" i="34"/>
  <c r="CL23" i="34"/>
  <c r="CM22" i="34"/>
  <c r="CL22" i="34"/>
  <c r="CM21" i="34"/>
  <c r="CL21" i="34"/>
  <c r="CM20" i="34"/>
  <c r="CL20" i="34"/>
  <c r="CM19" i="34"/>
  <c r="CL19" i="34"/>
  <c r="CM18" i="34"/>
  <c r="CL18" i="34"/>
  <c r="CM17" i="34"/>
  <c r="CL17" i="34"/>
  <c r="CM16" i="34"/>
  <c r="CL16" i="34"/>
  <c r="CM15" i="34"/>
  <c r="CL15" i="34"/>
  <c r="CM14" i="34"/>
  <c r="CL14" i="34"/>
  <c r="CM13" i="34"/>
  <c r="CL13" i="34"/>
  <c r="CM12" i="34"/>
  <c r="CL12" i="34"/>
  <c r="CM11" i="34"/>
  <c r="CL11" i="34"/>
  <c r="CM10" i="34"/>
  <c r="CL10" i="34"/>
  <c r="CM9" i="34"/>
  <c r="CL9" i="34"/>
  <c r="CM8" i="34"/>
  <c r="CL8" i="34"/>
  <c r="CM7" i="34"/>
  <c r="CL7" i="34"/>
  <c r="CM6" i="34"/>
  <c r="CL6" i="34"/>
  <c r="CM5" i="34"/>
  <c r="CL5" i="34"/>
  <c r="CM4" i="34"/>
  <c r="CL4" i="34"/>
  <c r="CM3" i="34"/>
  <c r="CL3" i="34"/>
  <c r="CK51" i="34"/>
  <c r="CJ51" i="34"/>
  <c r="CK50" i="34"/>
  <c r="CJ50" i="34"/>
  <c r="CK49" i="34"/>
  <c r="CJ49" i="34"/>
  <c r="CK48" i="34"/>
  <c r="CJ48" i="34"/>
  <c r="CK47" i="34"/>
  <c r="CJ47" i="34"/>
  <c r="CK46" i="34"/>
  <c r="CJ46" i="34"/>
  <c r="CK45" i="34"/>
  <c r="CJ45" i="34"/>
  <c r="CK44" i="34"/>
  <c r="CJ44" i="34"/>
  <c r="CK43" i="34"/>
  <c r="CJ43" i="34"/>
  <c r="CK42" i="34"/>
  <c r="CJ42" i="34"/>
  <c r="CK41" i="34"/>
  <c r="CJ41" i="34"/>
  <c r="CK40" i="34"/>
  <c r="CJ40" i="34"/>
  <c r="CK39" i="34"/>
  <c r="CJ39" i="34"/>
  <c r="CK38" i="34"/>
  <c r="CJ38" i="34"/>
  <c r="CK37" i="34"/>
  <c r="CJ37" i="34"/>
  <c r="CK36" i="34"/>
  <c r="CJ36" i="34"/>
  <c r="CK35" i="34"/>
  <c r="CJ35" i="34"/>
  <c r="CK34" i="34"/>
  <c r="CJ34" i="34"/>
  <c r="CK33" i="34"/>
  <c r="CJ33" i="34"/>
  <c r="CK32" i="34"/>
  <c r="CJ32" i="34"/>
  <c r="CK31" i="34"/>
  <c r="CJ31" i="34"/>
  <c r="CK30" i="34"/>
  <c r="CJ30" i="34"/>
  <c r="CK29" i="34"/>
  <c r="CJ29" i="34"/>
  <c r="CK28" i="34"/>
  <c r="CJ28" i="34"/>
  <c r="CK27" i="34"/>
  <c r="CJ27" i="34"/>
  <c r="CK26" i="34"/>
  <c r="CJ26" i="34"/>
  <c r="CK25" i="34"/>
  <c r="CJ25" i="34"/>
  <c r="CK24" i="34"/>
  <c r="CJ24" i="34"/>
  <c r="CK23" i="34"/>
  <c r="CJ23" i="34"/>
  <c r="CK22" i="34"/>
  <c r="CJ22" i="34"/>
  <c r="CK21" i="34"/>
  <c r="CJ21" i="34"/>
  <c r="CK20" i="34"/>
  <c r="CJ20" i="34"/>
  <c r="CK19" i="34"/>
  <c r="CJ19" i="34"/>
  <c r="CK18" i="34"/>
  <c r="CJ18" i="34"/>
  <c r="CK17" i="34"/>
  <c r="CJ17" i="34"/>
  <c r="CK16" i="34"/>
  <c r="CJ16" i="34"/>
  <c r="CK15" i="34"/>
  <c r="CJ15" i="34"/>
  <c r="CK14" i="34"/>
  <c r="CJ14" i="34"/>
  <c r="CK13" i="34"/>
  <c r="CJ13" i="34"/>
  <c r="CK12" i="34"/>
  <c r="CJ12" i="34"/>
  <c r="CK11" i="34"/>
  <c r="CJ11" i="34"/>
  <c r="CK10" i="34"/>
  <c r="CJ10" i="34"/>
  <c r="CK9" i="34"/>
  <c r="CJ9" i="34"/>
  <c r="CK8" i="34"/>
  <c r="CJ8" i="34"/>
  <c r="CK7" i="34"/>
  <c r="CJ7" i="34"/>
  <c r="CK6" i="34"/>
  <c r="CJ6" i="34"/>
  <c r="CK5" i="34"/>
  <c r="CJ5" i="34"/>
  <c r="CK4" i="34"/>
  <c r="CJ4" i="34"/>
  <c r="CK3" i="34"/>
  <c r="CJ3" i="34"/>
  <c r="CI51" i="34"/>
  <c r="CH51" i="34"/>
  <c r="CI50" i="34"/>
  <c r="CH50" i="34"/>
  <c r="CI49" i="34"/>
  <c r="CH49" i="34"/>
  <c r="CI48" i="34"/>
  <c r="CH48" i="34"/>
  <c r="CI47" i="34"/>
  <c r="CH47" i="34"/>
  <c r="CI46" i="34"/>
  <c r="CH46" i="34"/>
  <c r="CI45" i="34"/>
  <c r="CH45" i="34"/>
  <c r="CI44" i="34"/>
  <c r="CH44" i="34"/>
  <c r="CI43" i="34"/>
  <c r="CH43" i="34"/>
  <c r="CI42" i="34"/>
  <c r="CH42" i="34"/>
  <c r="CI41" i="34"/>
  <c r="CH41" i="34"/>
  <c r="CI40" i="34"/>
  <c r="CH40" i="34"/>
  <c r="CI39" i="34"/>
  <c r="CH39" i="34"/>
  <c r="CI38" i="34"/>
  <c r="CH38" i="34"/>
  <c r="CI37" i="34"/>
  <c r="CH37" i="34"/>
  <c r="CI36" i="34"/>
  <c r="CH36" i="34"/>
  <c r="CI35" i="34"/>
  <c r="CH35" i="34"/>
  <c r="CI34" i="34"/>
  <c r="CH34" i="34"/>
  <c r="CI33" i="34"/>
  <c r="CH33" i="34"/>
  <c r="CI32" i="34"/>
  <c r="CH32" i="34"/>
  <c r="CI31" i="34"/>
  <c r="CH31" i="34"/>
  <c r="CI30" i="34"/>
  <c r="CH30" i="34"/>
  <c r="CI29" i="34"/>
  <c r="CH29" i="34"/>
  <c r="CI28" i="34"/>
  <c r="CH28" i="34"/>
  <c r="CI27" i="34"/>
  <c r="CH27" i="34"/>
  <c r="CI26" i="34"/>
  <c r="CH26" i="34"/>
  <c r="CI25" i="34"/>
  <c r="CH25" i="34"/>
  <c r="CI24" i="34"/>
  <c r="CH24" i="34"/>
  <c r="CI23" i="34"/>
  <c r="CH23" i="34"/>
  <c r="CI22" i="34"/>
  <c r="CH22" i="34"/>
  <c r="CI21" i="34"/>
  <c r="CH21" i="34"/>
  <c r="CI20" i="34"/>
  <c r="CH20" i="34"/>
  <c r="CI19" i="34"/>
  <c r="CH19" i="34"/>
  <c r="CI18" i="34"/>
  <c r="CH18" i="34"/>
  <c r="CI17" i="34"/>
  <c r="CH17" i="34"/>
  <c r="CI16" i="34"/>
  <c r="CH16" i="34"/>
  <c r="CI15" i="34"/>
  <c r="CH15" i="34"/>
  <c r="CI14" i="34"/>
  <c r="CH14" i="34"/>
  <c r="CI13" i="34"/>
  <c r="CH13" i="34"/>
  <c r="CI12" i="34"/>
  <c r="CH12" i="34"/>
  <c r="CI11" i="34"/>
  <c r="CH11" i="34"/>
  <c r="CI10" i="34"/>
  <c r="CH10" i="34"/>
  <c r="CI9" i="34"/>
  <c r="CH9" i="34"/>
  <c r="CI8" i="34"/>
  <c r="CH8" i="34"/>
  <c r="CI7" i="34"/>
  <c r="CH7" i="34"/>
  <c r="CI6" i="34"/>
  <c r="CH6" i="34"/>
  <c r="CI5" i="34"/>
  <c r="CH5" i="34"/>
  <c r="CI4" i="34"/>
  <c r="CH4" i="34"/>
  <c r="CI3" i="34"/>
  <c r="CH3" i="34"/>
  <c r="CG51" i="34"/>
  <c r="CG50" i="34"/>
  <c r="CG49" i="34"/>
  <c r="CG48" i="34"/>
  <c r="CG47" i="34"/>
  <c r="CG46" i="34"/>
  <c r="CG45" i="34"/>
  <c r="CG44" i="34"/>
  <c r="CG43" i="34"/>
  <c r="CG42" i="34"/>
  <c r="CG41" i="34"/>
  <c r="CG40" i="34"/>
  <c r="CG39" i="34"/>
  <c r="CG38" i="34"/>
  <c r="CG37" i="34"/>
  <c r="CG36" i="34"/>
  <c r="CG35" i="34"/>
  <c r="CG34" i="34"/>
  <c r="CG33" i="34"/>
  <c r="CG32" i="34"/>
  <c r="CG31" i="34"/>
  <c r="CG30" i="34"/>
  <c r="CG29" i="34"/>
  <c r="CG28" i="34"/>
  <c r="CG27" i="34"/>
  <c r="CG26" i="34"/>
  <c r="CG25" i="34"/>
  <c r="CG24" i="34"/>
  <c r="CG23" i="34"/>
  <c r="CG22" i="34"/>
  <c r="CG21" i="34"/>
  <c r="CG20" i="34"/>
  <c r="CG19" i="34"/>
  <c r="CG18" i="34"/>
  <c r="CG17" i="34"/>
  <c r="CG16" i="34"/>
  <c r="CG15" i="34"/>
  <c r="CG14" i="34"/>
  <c r="CG13" i="34"/>
  <c r="CG12" i="34"/>
  <c r="CG11" i="34"/>
  <c r="CG10" i="34"/>
  <c r="CG9" i="34"/>
  <c r="CG8" i="34"/>
  <c r="CG7" i="34"/>
  <c r="CG6" i="34"/>
  <c r="CG5" i="34"/>
  <c r="CG4" i="34"/>
  <c r="CG3" i="34"/>
  <c r="Z18" i="32"/>
  <c r="Y18" i="32"/>
  <c r="X18" i="32"/>
  <c r="W18" i="32"/>
  <c r="V18" i="32"/>
  <c r="U18" i="32"/>
  <c r="T18" i="32"/>
  <c r="S18" i="32"/>
  <c r="R18" i="32"/>
  <c r="Q18" i="32"/>
  <c r="P18" i="32"/>
  <c r="O18" i="32"/>
  <c r="N18" i="32"/>
  <c r="M18" i="32"/>
  <c r="L18" i="32"/>
  <c r="K18" i="32"/>
  <c r="J18" i="32"/>
  <c r="I18" i="32"/>
  <c r="H18" i="32"/>
  <c r="G18" i="32"/>
  <c r="F18" i="32"/>
  <c r="N62" i="5"/>
  <c r="M62" i="5"/>
  <c r="L62" i="5"/>
  <c r="K62" i="5"/>
  <c r="J62" i="5"/>
  <c r="I62" i="5"/>
  <c r="H62" i="5"/>
  <c r="H12" i="21" s="1"/>
  <c r="G62" i="5"/>
  <c r="G12" i="21" s="1"/>
  <c r="F62" i="5"/>
  <c r="F12" i="21" s="1"/>
  <c r="E62" i="5"/>
  <c r="E12" i="21" s="1"/>
  <c r="D62" i="5"/>
  <c r="D12" i="21" s="1"/>
  <c r="C62" i="5"/>
  <c r="C12" i="21" s="1"/>
  <c r="B62" i="5"/>
  <c r="B12" i="21" s="1"/>
  <c r="N61" i="5"/>
  <c r="M61" i="5"/>
  <c r="L61" i="5"/>
  <c r="K61" i="5"/>
  <c r="J61" i="5"/>
  <c r="I61" i="5"/>
  <c r="H61" i="5"/>
  <c r="G61" i="5"/>
  <c r="F61" i="5"/>
  <c r="E61" i="5"/>
  <c r="D61" i="5"/>
  <c r="C61" i="5"/>
  <c r="B61" i="5"/>
  <c r="CF48" i="7"/>
  <c r="CE48" i="7"/>
  <c r="CF15" i="7"/>
  <c r="CE15" i="7"/>
  <c r="CF14" i="7"/>
  <c r="CE14" i="7"/>
  <c r="CF13" i="7"/>
  <c r="CE13" i="7"/>
  <c r="CF12" i="7"/>
  <c r="CE12" i="7"/>
  <c r="CF11" i="7"/>
  <c r="CE11" i="7"/>
  <c r="CF10" i="7"/>
  <c r="CE10" i="7"/>
  <c r="CF9" i="7"/>
  <c r="CE9" i="7"/>
  <c r="CF8" i="7"/>
  <c r="CE8" i="7"/>
  <c r="CF7" i="7"/>
  <c r="CE7" i="7"/>
  <c r="CF6" i="7"/>
  <c r="CE6" i="7"/>
  <c r="CF5" i="7"/>
  <c r="CE5" i="7"/>
  <c r="CF4" i="7"/>
  <c r="CE4" i="7"/>
  <c r="CF3" i="7"/>
  <c r="CE3" i="7"/>
  <c r="CD48" i="7"/>
  <c r="CC48" i="7"/>
  <c r="CD15" i="7"/>
  <c r="CC15" i="7"/>
  <c r="CD14" i="7"/>
  <c r="CC14" i="7"/>
  <c r="CD13" i="7"/>
  <c r="CC13" i="7"/>
  <c r="CD12" i="7"/>
  <c r="CC12" i="7"/>
  <c r="CD11" i="7"/>
  <c r="CC11" i="7"/>
  <c r="CD10" i="7"/>
  <c r="CC10" i="7"/>
  <c r="CD9" i="7"/>
  <c r="CC9" i="7"/>
  <c r="CD8" i="7"/>
  <c r="CC8" i="7"/>
  <c r="CD7" i="7"/>
  <c r="CC7" i="7"/>
  <c r="CD6" i="7"/>
  <c r="CC6" i="7"/>
  <c r="CD5" i="7"/>
  <c r="CC5" i="7"/>
  <c r="CD4" i="7"/>
  <c r="CC4" i="7"/>
  <c r="CD3" i="7"/>
  <c r="CC3" i="7"/>
  <c r="CB48" i="7"/>
  <c r="CA48" i="7"/>
  <c r="CB15" i="7"/>
  <c r="CA15" i="7"/>
  <c r="CB14" i="7"/>
  <c r="CA14" i="7"/>
  <c r="CB13" i="7"/>
  <c r="CA13" i="7"/>
  <c r="CB12" i="7"/>
  <c r="CA12" i="7"/>
  <c r="CB11" i="7"/>
  <c r="CA11" i="7"/>
  <c r="CB10" i="7"/>
  <c r="CA10" i="7"/>
  <c r="CB9" i="7"/>
  <c r="CA9" i="7"/>
  <c r="CB8" i="7"/>
  <c r="CA8" i="7"/>
  <c r="CB7" i="7"/>
  <c r="CA7" i="7"/>
  <c r="CB6" i="7"/>
  <c r="CA6" i="7"/>
  <c r="CB5" i="7"/>
  <c r="CA5" i="7"/>
  <c r="CB4" i="7"/>
  <c r="CA4" i="7"/>
  <c r="CB3" i="7"/>
  <c r="CA3" i="7"/>
  <c r="BZ15" i="7"/>
  <c r="BZ14" i="7"/>
  <c r="BZ13" i="7"/>
  <c r="BZ12" i="7"/>
  <c r="BZ11" i="7"/>
  <c r="BZ10" i="7"/>
  <c r="BZ9" i="7"/>
  <c r="BZ8" i="7"/>
  <c r="BZ7" i="7"/>
  <c r="BZ6" i="7"/>
  <c r="BZ5" i="7"/>
  <c r="BZ4" i="7"/>
  <c r="BZ3" i="7"/>
  <c r="BY15" i="7"/>
  <c r="BY12" i="7"/>
  <c r="BY11" i="7"/>
  <c r="BY10" i="7"/>
  <c r="BY9" i="7"/>
  <c r="BY8" i="7"/>
  <c r="BY7" i="7"/>
  <c r="BY6" i="7"/>
  <c r="BY5" i="7"/>
  <c r="BY4" i="7"/>
  <c r="BY3" i="7"/>
  <c r="CE48" i="6"/>
  <c r="CD48" i="6"/>
  <c r="CE6" i="6"/>
  <c r="CD6" i="6"/>
  <c r="CC48" i="6"/>
  <c r="CB48" i="6"/>
  <c r="CA48" i="6"/>
  <c r="CC6" i="6"/>
  <c r="CB6" i="6"/>
  <c r="CA6" i="6"/>
  <c r="BZ48" i="6"/>
  <c r="BZ6" i="6"/>
  <c r="BY6" i="6"/>
  <c r="BX47" i="6"/>
  <c r="BX46" i="6"/>
  <c r="BX45" i="6"/>
  <c r="BX44" i="6"/>
  <c r="BX43" i="6"/>
  <c r="BX42" i="6"/>
  <c r="BX41" i="6"/>
  <c r="BX40" i="6"/>
  <c r="BX39" i="6"/>
  <c r="BX38" i="6"/>
  <c r="BX37" i="6"/>
  <c r="BX36" i="6"/>
  <c r="BX35" i="6"/>
  <c r="BX34" i="6"/>
  <c r="BX33" i="6"/>
  <c r="BX32" i="6"/>
  <c r="BX31" i="6"/>
  <c r="BX30" i="6"/>
  <c r="BX29" i="6"/>
  <c r="BX28" i="6"/>
  <c r="BX27" i="6"/>
  <c r="BX26" i="6"/>
  <c r="BX25" i="6"/>
  <c r="BX24" i="6"/>
  <c r="BX23" i="6"/>
  <c r="BX22" i="6"/>
  <c r="BX21" i="6"/>
  <c r="BX20" i="6"/>
  <c r="BX19" i="6"/>
  <c r="BX18" i="6"/>
  <c r="BX17" i="6"/>
  <c r="BX16" i="6"/>
  <c r="BX15" i="6"/>
  <c r="BX14" i="6"/>
  <c r="BX13" i="6"/>
  <c r="BX12" i="6"/>
  <c r="BX11" i="6"/>
  <c r="BX10" i="6"/>
  <c r="BX9" i="6"/>
  <c r="BX8" i="6"/>
  <c r="BX7" i="6"/>
  <c r="BX6" i="6"/>
  <c r="BX5" i="6"/>
  <c r="BX4" i="6"/>
  <c r="BX3" i="6"/>
  <c r="CQ51" i="13"/>
  <c r="CP51" i="13"/>
  <c r="CO51" i="13"/>
  <c r="CQ50" i="13"/>
  <c r="CP50" i="13"/>
  <c r="CO50" i="13"/>
  <c r="CQ49" i="13"/>
  <c r="CP49" i="13"/>
  <c r="CO49" i="13"/>
  <c r="CQ48" i="13"/>
  <c r="CP48" i="13"/>
  <c r="CO48" i="13"/>
  <c r="CQ47" i="13"/>
  <c r="CP47" i="13"/>
  <c r="CO47" i="13"/>
  <c r="CQ46" i="13"/>
  <c r="CP46" i="13"/>
  <c r="CO46" i="13"/>
  <c r="CQ45" i="13"/>
  <c r="CP45" i="13"/>
  <c r="CO45" i="13"/>
  <c r="CQ44" i="13"/>
  <c r="CP44" i="13"/>
  <c r="CO44" i="13"/>
  <c r="CQ43" i="13"/>
  <c r="CP43" i="13"/>
  <c r="CO43" i="13"/>
  <c r="CQ42" i="13"/>
  <c r="CP42" i="13"/>
  <c r="CO42" i="13"/>
  <c r="CQ41" i="13"/>
  <c r="CP41" i="13"/>
  <c r="CO41" i="13"/>
  <c r="CQ40" i="13"/>
  <c r="CP40" i="13"/>
  <c r="CO40" i="13"/>
  <c r="CQ39" i="13"/>
  <c r="CP39" i="13"/>
  <c r="CO39" i="13"/>
  <c r="CQ38" i="13"/>
  <c r="CP38" i="13"/>
  <c r="CO38" i="13"/>
  <c r="CQ37" i="13"/>
  <c r="CP37" i="13"/>
  <c r="CO37" i="13"/>
  <c r="CQ36" i="13"/>
  <c r="CP36" i="13"/>
  <c r="CO36" i="13"/>
  <c r="CQ35" i="13"/>
  <c r="CP35" i="13"/>
  <c r="CO35" i="13"/>
  <c r="CQ34" i="13"/>
  <c r="CP34" i="13"/>
  <c r="CO34" i="13"/>
  <c r="CQ33" i="13"/>
  <c r="CP33" i="13"/>
  <c r="CO33" i="13"/>
  <c r="CQ32" i="13"/>
  <c r="CP32" i="13"/>
  <c r="CO32" i="13"/>
  <c r="CQ31" i="13"/>
  <c r="CP31" i="13"/>
  <c r="CO31" i="13"/>
  <c r="CQ30" i="13"/>
  <c r="CP30" i="13"/>
  <c r="CO30" i="13"/>
  <c r="CQ29" i="13"/>
  <c r="CP29" i="13"/>
  <c r="CO29" i="13"/>
  <c r="CQ28" i="13"/>
  <c r="CP28" i="13"/>
  <c r="CO28" i="13"/>
  <c r="CQ27" i="13"/>
  <c r="CP27" i="13"/>
  <c r="CO27" i="13"/>
  <c r="CQ26" i="13"/>
  <c r="CP26" i="13"/>
  <c r="CO26" i="13"/>
  <c r="CQ25" i="13"/>
  <c r="CP25" i="13"/>
  <c r="CO25" i="13"/>
  <c r="CQ24" i="13"/>
  <c r="CP24" i="13"/>
  <c r="CO24" i="13"/>
  <c r="CQ23" i="13"/>
  <c r="CP23" i="13"/>
  <c r="CO23" i="13"/>
  <c r="CQ22" i="13"/>
  <c r="CP22" i="13"/>
  <c r="CO22" i="13"/>
  <c r="CQ21" i="13"/>
  <c r="CP21" i="13"/>
  <c r="CO21" i="13"/>
  <c r="CQ20" i="13"/>
  <c r="CP20" i="13"/>
  <c r="CO20" i="13"/>
  <c r="CQ19" i="13"/>
  <c r="CP19" i="13"/>
  <c r="CO19" i="13"/>
  <c r="CQ18" i="13"/>
  <c r="CP18" i="13"/>
  <c r="CO18" i="13"/>
  <c r="CQ17" i="13"/>
  <c r="CP17" i="13"/>
  <c r="CO17" i="13"/>
  <c r="CQ16" i="13"/>
  <c r="CP16" i="13"/>
  <c r="CO16" i="13"/>
  <c r="CQ15" i="13"/>
  <c r="CP15" i="13"/>
  <c r="CO15" i="13"/>
  <c r="CQ14" i="13"/>
  <c r="CP14" i="13"/>
  <c r="CO14" i="13"/>
  <c r="CQ13" i="13"/>
  <c r="CP13" i="13"/>
  <c r="CO13" i="13"/>
  <c r="CQ12" i="13"/>
  <c r="CP12" i="13"/>
  <c r="CO12" i="13"/>
  <c r="CQ11" i="13"/>
  <c r="CP11" i="13"/>
  <c r="CO11" i="13"/>
  <c r="CQ10" i="13"/>
  <c r="CP10" i="13"/>
  <c r="CO10" i="13"/>
  <c r="CQ9" i="13"/>
  <c r="CP9" i="13"/>
  <c r="CO9" i="13"/>
  <c r="CQ8" i="13"/>
  <c r="CP8" i="13"/>
  <c r="CO8" i="13"/>
  <c r="CQ7" i="13"/>
  <c r="CP7" i="13"/>
  <c r="CO7" i="13"/>
  <c r="CQ6" i="13"/>
  <c r="CP6" i="13"/>
  <c r="CO6" i="13"/>
  <c r="CQ5" i="13"/>
  <c r="CP5" i="13"/>
  <c r="CO5" i="13"/>
  <c r="CQ4" i="13"/>
  <c r="CP4" i="13"/>
  <c r="CO4" i="13"/>
  <c r="CQ3" i="13"/>
  <c r="CP3" i="13"/>
  <c r="CO3" i="13"/>
  <c r="CN51" i="13"/>
  <c r="CN50" i="13"/>
  <c r="CN49" i="13"/>
  <c r="CN48" i="13"/>
  <c r="CN47" i="13"/>
  <c r="CN46" i="13"/>
  <c r="CN45" i="13"/>
  <c r="CN44" i="13"/>
  <c r="CN43" i="13"/>
  <c r="CN42" i="13"/>
  <c r="CN41" i="13"/>
  <c r="CN40" i="13"/>
  <c r="CN39" i="13"/>
  <c r="CN38" i="13"/>
  <c r="CN37" i="13"/>
  <c r="CN36" i="13"/>
  <c r="CN35" i="13"/>
  <c r="CN34" i="13"/>
  <c r="CN33" i="13"/>
  <c r="CN32" i="13"/>
  <c r="CN31" i="13"/>
  <c r="CN30" i="13"/>
  <c r="CN29" i="13"/>
  <c r="CN28" i="13"/>
  <c r="CN27" i="13"/>
  <c r="CN26" i="13"/>
  <c r="CN25" i="13"/>
  <c r="CN24" i="13"/>
  <c r="CN23" i="13"/>
  <c r="CN22" i="13"/>
  <c r="CN21" i="13"/>
  <c r="CN20" i="13"/>
  <c r="CN19" i="13"/>
  <c r="CN18" i="13"/>
  <c r="CN17" i="13"/>
  <c r="CN16" i="13"/>
  <c r="CN15" i="13"/>
  <c r="CN14" i="13"/>
  <c r="CN13" i="13"/>
  <c r="CN12" i="13"/>
  <c r="CN11" i="13"/>
  <c r="CN10" i="13"/>
  <c r="CN9" i="13"/>
  <c r="CN8" i="13"/>
  <c r="CN7" i="13"/>
  <c r="CN6" i="13"/>
  <c r="CN5" i="13"/>
  <c r="CN4" i="13"/>
  <c r="CN3" i="13"/>
  <c r="CM51" i="13"/>
  <c r="CL51" i="13"/>
  <c r="CM50" i="13"/>
  <c r="CL50" i="13"/>
  <c r="CM49" i="13"/>
  <c r="CL49" i="13"/>
  <c r="CM48" i="13"/>
  <c r="CL48" i="13"/>
  <c r="CM47" i="13"/>
  <c r="CL47" i="13"/>
  <c r="CM46" i="13"/>
  <c r="CL46" i="13"/>
  <c r="CM45" i="13"/>
  <c r="CL45" i="13"/>
  <c r="CM44" i="13"/>
  <c r="CL44" i="13"/>
  <c r="CM43" i="13"/>
  <c r="CL43" i="13"/>
  <c r="CM42" i="13"/>
  <c r="CL42" i="13"/>
  <c r="CM41" i="13"/>
  <c r="CL41" i="13"/>
  <c r="CM40" i="13"/>
  <c r="CL40" i="13"/>
  <c r="CM39" i="13"/>
  <c r="CL39" i="13"/>
  <c r="CM38" i="13"/>
  <c r="CL38" i="13"/>
  <c r="CM37" i="13"/>
  <c r="CL37" i="13"/>
  <c r="CM36" i="13"/>
  <c r="CL36" i="13"/>
  <c r="CM35" i="13"/>
  <c r="CL35" i="13"/>
  <c r="CM34" i="13"/>
  <c r="CL34" i="13"/>
  <c r="CM33" i="13"/>
  <c r="CL33" i="13"/>
  <c r="CM32" i="13"/>
  <c r="CL32" i="13"/>
  <c r="CM31" i="13"/>
  <c r="CL31" i="13"/>
  <c r="CM30" i="13"/>
  <c r="CL30" i="13"/>
  <c r="CM29" i="13"/>
  <c r="CL29" i="13"/>
  <c r="CM28" i="13"/>
  <c r="CL28" i="13"/>
  <c r="CM27" i="13"/>
  <c r="CL27" i="13"/>
  <c r="CM26" i="13"/>
  <c r="CL26" i="13"/>
  <c r="CM25" i="13"/>
  <c r="CL25" i="13"/>
  <c r="CM24" i="13"/>
  <c r="CL24" i="13"/>
  <c r="CM23" i="13"/>
  <c r="CL23" i="13"/>
  <c r="CM22" i="13"/>
  <c r="CL22" i="13"/>
  <c r="CM21" i="13"/>
  <c r="CL21" i="13"/>
  <c r="CM20" i="13"/>
  <c r="CL20" i="13"/>
  <c r="CM19" i="13"/>
  <c r="CL19" i="13"/>
  <c r="CM18" i="13"/>
  <c r="CL18" i="13"/>
  <c r="CM17" i="13"/>
  <c r="CL17" i="13"/>
  <c r="CM16" i="13"/>
  <c r="CL16" i="13"/>
  <c r="CM15" i="13"/>
  <c r="CL15" i="13"/>
  <c r="CM14" i="13"/>
  <c r="CL14" i="13"/>
  <c r="CM13" i="13"/>
  <c r="CL13" i="13"/>
  <c r="CM12" i="13"/>
  <c r="CL12" i="13"/>
  <c r="CM11" i="13"/>
  <c r="CL11" i="13"/>
  <c r="CM10" i="13"/>
  <c r="CL10" i="13"/>
  <c r="CM9" i="13"/>
  <c r="CL9" i="13"/>
  <c r="CM8" i="13"/>
  <c r="CL8" i="13"/>
  <c r="CM7" i="13"/>
  <c r="CL7" i="13"/>
  <c r="CM6" i="13"/>
  <c r="CL6" i="13"/>
  <c r="CM5" i="13"/>
  <c r="CL5" i="13"/>
  <c r="CM4" i="13"/>
  <c r="CL4" i="13"/>
  <c r="CM3" i="13"/>
  <c r="CL3" i="13"/>
  <c r="CK56" i="13"/>
  <c r="CJ56" i="13"/>
  <c r="CK55" i="13"/>
  <c r="CJ55" i="13"/>
  <c r="CK54" i="13"/>
  <c r="CJ54" i="13"/>
  <c r="CK51" i="13"/>
  <c r="CJ51" i="13"/>
  <c r="CK50" i="13"/>
  <c r="CJ50" i="13"/>
  <c r="CK49" i="13"/>
  <c r="CJ49" i="13"/>
  <c r="CK48" i="13"/>
  <c r="CJ48" i="13"/>
  <c r="CK47" i="13"/>
  <c r="CJ47" i="13"/>
  <c r="CK46" i="13"/>
  <c r="CJ46" i="13"/>
  <c r="CK45" i="13"/>
  <c r="CJ45" i="13"/>
  <c r="CK44" i="13"/>
  <c r="CJ44" i="13"/>
  <c r="CK43" i="13"/>
  <c r="CJ43" i="13"/>
  <c r="CK42" i="13"/>
  <c r="CJ42" i="13"/>
  <c r="CK41" i="13"/>
  <c r="CJ41" i="13"/>
  <c r="CK40" i="13"/>
  <c r="CJ40" i="13"/>
  <c r="CK39" i="13"/>
  <c r="CJ39" i="13"/>
  <c r="CK38" i="13"/>
  <c r="CJ38" i="13"/>
  <c r="CK37" i="13"/>
  <c r="CJ37" i="13"/>
  <c r="CK36" i="13"/>
  <c r="CJ36" i="13"/>
  <c r="CK35" i="13"/>
  <c r="CJ35" i="13"/>
  <c r="CK34" i="13"/>
  <c r="CJ34" i="13"/>
  <c r="CK33" i="13"/>
  <c r="CJ33" i="13"/>
  <c r="CK32" i="13"/>
  <c r="CJ32" i="13"/>
  <c r="CK31" i="13"/>
  <c r="CJ31" i="13"/>
  <c r="CK30" i="13"/>
  <c r="CJ30" i="13"/>
  <c r="CK29" i="13"/>
  <c r="CJ29" i="13"/>
  <c r="CK28" i="13"/>
  <c r="CJ28" i="13"/>
  <c r="CK27" i="13"/>
  <c r="CJ27" i="13"/>
  <c r="CK26" i="13"/>
  <c r="CJ26" i="13"/>
  <c r="CK25" i="13"/>
  <c r="CJ25" i="13"/>
  <c r="CK24" i="13"/>
  <c r="CJ24" i="13"/>
  <c r="CK23" i="13"/>
  <c r="CJ23" i="13"/>
  <c r="CK22" i="13"/>
  <c r="CJ22" i="13"/>
  <c r="CK21" i="13"/>
  <c r="CJ21" i="13"/>
  <c r="CK20" i="13"/>
  <c r="CJ20" i="13"/>
  <c r="CK19" i="13"/>
  <c r="CJ19" i="13"/>
  <c r="CK18" i="13"/>
  <c r="CJ18" i="13"/>
  <c r="CK17" i="13"/>
  <c r="CJ17" i="13"/>
  <c r="CK16" i="13"/>
  <c r="CJ16" i="13"/>
  <c r="CK15" i="13"/>
  <c r="CJ15" i="13"/>
  <c r="CK14" i="13"/>
  <c r="CJ14" i="13"/>
  <c r="CK13" i="13"/>
  <c r="CJ13" i="13"/>
  <c r="CK12" i="13"/>
  <c r="CJ12" i="13"/>
  <c r="CK11" i="13"/>
  <c r="CJ11" i="13"/>
  <c r="CK10" i="13"/>
  <c r="CJ10" i="13"/>
  <c r="CK9" i="13"/>
  <c r="CJ9" i="13"/>
  <c r="CK8" i="13"/>
  <c r="CJ8" i="13"/>
  <c r="CK7" i="13"/>
  <c r="CJ7" i="13"/>
  <c r="CK6" i="13"/>
  <c r="CJ6" i="13"/>
  <c r="CK5" i="13"/>
  <c r="CJ5" i="13"/>
  <c r="CK4" i="13"/>
  <c r="CJ4" i="13"/>
  <c r="CK3" i="13"/>
  <c r="CJ3" i="13"/>
  <c r="CI56" i="13"/>
  <c r="CH56" i="13"/>
  <c r="CI55" i="13"/>
  <c r="CH55" i="13"/>
  <c r="CI54" i="13"/>
  <c r="CH54" i="13"/>
  <c r="CI51" i="13"/>
  <c r="CH51" i="13"/>
  <c r="CI50" i="13"/>
  <c r="CH50" i="13"/>
  <c r="CI49" i="13"/>
  <c r="CH49" i="13"/>
  <c r="CI48" i="13"/>
  <c r="CH48" i="13"/>
  <c r="CI47" i="13"/>
  <c r="CH47" i="13"/>
  <c r="CI46" i="13"/>
  <c r="CH46" i="13"/>
  <c r="CI45" i="13"/>
  <c r="CH45" i="13"/>
  <c r="CI44" i="13"/>
  <c r="CH44" i="13"/>
  <c r="CI43" i="13"/>
  <c r="CH43" i="13"/>
  <c r="CI42" i="13"/>
  <c r="CH42" i="13"/>
  <c r="CI41" i="13"/>
  <c r="CH41" i="13"/>
  <c r="CI40" i="13"/>
  <c r="CH40" i="13"/>
  <c r="CI39" i="13"/>
  <c r="CH39" i="13"/>
  <c r="CI38" i="13"/>
  <c r="CH38" i="13"/>
  <c r="CI37" i="13"/>
  <c r="CH37" i="13"/>
  <c r="CI36" i="13"/>
  <c r="CH36" i="13"/>
  <c r="CI35" i="13"/>
  <c r="CH35" i="13"/>
  <c r="CI34" i="13"/>
  <c r="CH34" i="13"/>
  <c r="CI33" i="13"/>
  <c r="CH33" i="13"/>
  <c r="CI32" i="13"/>
  <c r="CH32" i="13"/>
  <c r="CI31" i="13"/>
  <c r="CH31" i="13"/>
  <c r="CI30" i="13"/>
  <c r="CH30" i="13"/>
  <c r="CI29" i="13"/>
  <c r="CH29" i="13"/>
  <c r="CI28" i="13"/>
  <c r="CH28" i="13"/>
  <c r="CI27" i="13"/>
  <c r="CH27" i="13"/>
  <c r="CI26" i="13"/>
  <c r="CH26" i="13"/>
  <c r="CI25" i="13"/>
  <c r="CH25" i="13"/>
  <c r="CI24" i="13"/>
  <c r="CH24" i="13"/>
  <c r="CI23" i="13"/>
  <c r="CH23" i="13"/>
  <c r="CI22" i="13"/>
  <c r="CH22" i="13"/>
  <c r="CI21" i="13"/>
  <c r="CH21" i="13"/>
  <c r="CI20" i="13"/>
  <c r="CH20" i="13"/>
  <c r="CI19" i="13"/>
  <c r="CH19" i="13"/>
  <c r="CI18" i="13"/>
  <c r="CH18" i="13"/>
  <c r="CI17" i="13"/>
  <c r="CH17" i="13"/>
  <c r="CI16" i="13"/>
  <c r="CH16" i="13"/>
  <c r="CI15" i="13"/>
  <c r="CH15" i="13"/>
  <c r="CI14" i="13"/>
  <c r="CH14" i="13"/>
  <c r="CI13" i="13"/>
  <c r="CH13" i="13"/>
  <c r="CI12" i="13"/>
  <c r="CH12" i="13"/>
  <c r="CI11" i="13"/>
  <c r="CH11" i="13"/>
  <c r="CI10" i="13"/>
  <c r="CH10" i="13"/>
  <c r="CI9" i="13"/>
  <c r="CH9" i="13"/>
  <c r="CI8" i="13"/>
  <c r="CH8" i="13"/>
  <c r="CI7" i="13"/>
  <c r="CH7" i="13"/>
  <c r="CI6" i="13"/>
  <c r="CH6" i="13"/>
  <c r="CI5" i="13"/>
  <c r="CH5" i="13"/>
  <c r="CI4" i="13"/>
  <c r="CH4" i="13"/>
  <c r="CI3" i="13"/>
  <c r="CH3" i="13"/>
  <c r="CG56" i="13"/>
  <c r="CF56" i="13"/>
  <c r="CG55" i="13"/>
  <c r="CF55" i="13"/>
  <c r="CG54" i="13"/>
  <c r="CF54" i="13"/>
  <c r="CG51" i="13"/>
  <c r="CF51" i="13"/>
  <c r="CG50" i="13"/>
  <c r="CF50" i="13"/>
  <c r="CG49" i="13"/>
  <c r="CF49" i="13"/>
  <c r="CG48" i="13"/>
  <c r="CF48" i="13"/>
  <c r="CG47" i="13"/>
  <c r="CF47" i="13"/>
  <c r="CG46" i="13"/>
  <c r="CF46" i="13"/>
  <c r="CG45" i="13"/>
  <c r="CF45" i="13"/>
  <c r="CG44" i="13"/>
  <c r="CF44" i="13"/>
  <c r="CG43" i="13"/>
  <c r="CF43" i="13"/>
  <c r="CG42" i="13"/>
  <c r="CF42" i="13"/>
  <c r="CG41" i="13"/>
  <c r="CF41" i="13"/>
  <c r="CG40" i="13"/>
  <c r="CF40" i="13"/>
  <c r="CG39" i="13"/>
  <c r="CF39" i="13"/>
  <c r="CG38" i="13"/>
  <c r="CF38" i="13"/>
  <c r="CG37" i="13"/>
  <c r="CF37" i="13"/>
  <c r="CG36" i="13"/>
  <c r="CF36" i="13"/>
  <c r="CG35" i="13"/>
  <c r="CF35" i="13"/>
  <c r="CG34" i="13"/>
  <c r="CF34" i="13"/>
  <c r="CG33" i="13"/>
  <c r="CF33" i="13"/>
  <c r="CG32" i="13"/>
  <c r="CF32" i="13"/>
  <c r="CG31" i="13"/>
  <c r="CF31" i="13"/>
  <c r="CG30" i="13"/>
  <c r="CF30" i="13"/>
  <c r="CG29" i="13"/>
  <c r="CF29" i="13"/>
  <c r="CG28" i="13"/>
  <c r="CF28" i="13"/>
  <c r="CG27" i="13"/>
  <c r="CF27" i="13"/>
  <c r="CG26" i="13"/>
  <c r="CF26" i="13"/>
  <c r="CG25" i="13"/>
  <c r="CF25" i="13"/>
  <c r="CG24" i="13"/>
  <c r="CF24" i="13"/>
  <c r="CG23" i="13"/>
  <c r="CF23" i="13"/>
  <c r="CG22" i="13"/>
  <c r="CF22" i="13"/>
  <c r="CG21" i="13"/>
  <c r="CF21" i="13"/>
  <c r="CG20" i="13"/>
  <c r="CF20" i="13"/>
  <c r="CG19" i="13"/>
  <c r="CF19" i="13"/>
  <c r="CG18" i="13"/>
  <c r="CF18" i="13"/>
  <c r="CG17" i="13"/>
  <c r="CF17" i="13"/>
  <c r="CG16" i="13"/>
  <c r="CF16" i="13"/>
  <c r="CG15" i="13"/>
  <c r="CF15" i="13"/>
  <c r="CG14" i="13"/>
  <c r="CF14" i="13"/>
  <c r="CG13" i="13"/>
  <c r="CF13" i="13"/>
  <c r="CG12" i="13"/>
  <c r="CF12" i="13"/>
  <c r="CG11" i="13"/>
  <c r="CF11" i="13"/>
  <c r="CG10" i="13"/>
  <c r="CF10" i="13"/>
  <c r="CG9" i="13"/>
  <c r="CF9" i="13"/>
  <c r="CG8" i="13"/>
  <c r="CF8" i="13"/>
  <c r="CG7" i="13"/>
  <c r="CF7" i="13"/>
  <c r="CG6" i="13"/>
  <c r="CF6" i="13"/>
  <c r="CG5" i="13"/>
  <c r="CF5" i="13"/>
  <c r="CG4" i="13"/>
  <c r="CF4" i="13"/>
  <c r="CG3" i="13"/>
  <c r="CF3" i="13"/>
  <c r="CE56" i="13"/>
  <c r="CE55" i="13"/>
  <c r="CE54" i="13"/>
  <c r="CE51" i="13"/>
  <c r="CE50" i="13"/>
  <c r="CE49" i="13"/>
  <c r="CE48" i="13"/>
  <c r="CE47" i="13"/>
  <c r="CE46" i="13"/>
  <c r="CE45" i="13"/>
  <c r="CE44" i="13"/>
  <c r="CE43" i="13"/>
  <c r="CE42" i="13"/>
  <c r="CE41" i="13"/>
  <c r="CE40" i="13"/>
  <c r="CE39" i="13"/>
  <c r="CE38" i="13"/>
  <c r="CE37" i="13"/>
  <c r="CE36" i="13"/>
  <c r="CE35" i="13"/>
  <c r="CE34" i="13"/>
  <c r="CE33" i="13"/>
  <c r="CE32" i="13"/>
  <c r="CE31" i="13"/>
  <c r="CE30" i="13"/>
  <c r="CE29" i="13"/>
  <c r="CE28" i="13"/>
  <c r="CE27" i="13"/>
  <c r="CE26" i="13"/>
  <c r="CE25" i="13"/>
  <c r="CE24" i="13"/>
  <c r="CE23" i="13"/>
  <c r="CE22" i="13"/>
  <c r="CE21" i="13"/>
  <c r="CE20" i="13"/>
  <c r="CE19" i="13"/>
  <c r="CE18" i="13"/>
  <c r="CE17" i="13"/>
  <c r="CE16" i="13"/>
  <c r="CE15" i="13"/>
  <c r="CE14" i="13"/>
  <c r="CE13" i="13"/>
  <c r="CE12" i="13"/>
  <c r="CE11" i="13"/>
  <c r="CE10" i="13"/>
  <c r="CE9" i="13"/>
  <c r="CE8" i="13"/>
  <c r="CE7" i="13"/>
  <c r="CE6" i="13"/>
  <c r="CE5" i="13"/>
  <c r="CE4" i="13"/>
  <c r="CE3" i="13"/>
  <c r="CY55" i="25"/>
  <c r="CY54" i="25"/>
  <c r="CY52" i="25"/>
  <c r="CY51" i="25"/>
  <c r="CY50" i="25"/>
  <c r="CY49" i="25"/>
  <c r="CY48" i="25"/>
  <c r="CY47" i="25"/>
  <c r="CY46" i="25"/>
  <c r="CY45" i="25"/>
  <c r="CY44" i="25"/>
  <c r="CY43" i="25"/>
  <c r="CY42" i="25"/>
  <c r="CY41" i="25"/>
  <c r="CY40" i="25"/>
  <c r="CY39" i="25"/>
  <c r="CY38" i="25"/>
  <c r="CY37" i="25"/>
  <c r="CY36" i="25"/>
  <c r="CY35" i="25"/>
  <c r="CY34" i="25"/>
  <c r="CY33" i="25"/>
  <c r="CY32" i="25"/>
  <c r="CY31" i="25"/>
  <c r="CY30" i="25"/>
  <c r="CY29" i="25"/>
  <c r="CY28" i="25"/>
  <c r="CY27" i="25"/>
  <c r="CY26" i="25"/>
  <c r="CY25" i="25"/>
  <c r="CY24" i="25"/>
  <c r="CY23" i="25"/>
  <c r="CY22" i="25"/>
  <c r="CY21" i="25"/>
  <c r="CY20" i="25"/>
  <c r="CY19" i="25"/>
  <c r="CY18" i="25"/>
  <c r="CY17" i="25"/>
  <c r="CY16" i="25"/>
  <c r="CY15" i="25"/>
  <c r="CY14" i="25"/>
  <c r="CY13" i="25"/>
  <c r="CY12" i="25"/>
  <c r="CY11" i="25"/>
  <c r="CY10" i="25"/>
  <c r="CY9" i="25"/>
  <c r="CY8" i="25"/>
  <c r="CY7" i="25"/>
  <c r="CY6" i="25"/>
  <c r="CY5" i="25"/>
  <c r="CY4" i="25"/>
  <c r="CY3" i="25"/>
  <c r="CV55" i="25"/>
  <c r="CV54" i="25"/>
  <c r="CV52" i="25"/>
  <c r="CV51" i="25"/>
  <c r="CV50" i="25"/>
  <c r="CV49" i="25"/>
  <c r="CV48" i="25"/>
  <c r="CV47" i="25"/>
  <c r="CV46" i="25"/>
  <c r="CV45" i="25"/>
  <c r="CV44" i="25"/>
  <c r="CV43" i="25"/>
  <c r="CV42" i="25"/>
  <c r="CV41" i="25"/>
  <c r="CV40" i="25"/>
  <c r="CV39" i="25"/>
  <c r="CV38" i="25"/>
  <c r="CV37" i="25"/>
  <c r="CV36" i="25"/>
  <c r="CV35" i="25"/>
  <c r="CV34" i="25"/>
  <c r="CV33" i="25"/>
  <c r="CV32" i="25"/>
  <c r="CV31" i="25"/>
  <c r="CV30" i="25"/>
  <c r="CV29" i="25"/>
  <c r="CV28" i="25"/>
  <c r="CV27" i="25"/>
  <c r="CV26" i="25"/>
  <c r="CV25" i="25"/>
  <c r="CV24" i="25"/>
  <c r="CV23" i="25"/>
  <c r="CV22" i="25"/>
  <c r="CV21" i="25"/>
  <c r="CV20" i="25"/>
  <c r="CV19" i="25"/>
  <c r="CV18" i="25"/>
  <c r="CV17" i="25"/>
  <c r="CV16" i="25"/>
  <c r="CV15" i="25"/>
  <c r="CV14" i="25"/>
  <c r="CV13" i="25"/>
  <c r="CV12" i="25"/>
  <c r="CV11" i="25"/>
  <c r="CV10" i="25"/>
  <c r="CV9" i="25"/>
  <c r="CV8" i="25"/>
  <c r="CV7" i="25"/>
  <c r="CV6" i="25"/>
  <c r="CV5" i="25"/>
  <c r="CV4" i="25"/>
  <c r="CV3" i="25"/>
  <c r="CU55" i="25"/>
  <c r="CU54" i="25"/>
  <c r="CU52" i="25"/>
  <c r="CU51" i="25"/>
  <c r="CU50" i="25"/>
  <c r="CU49" i="25"/>
  <c r="CU48" i="25"/>
  <c r="CU47" i="25"/>
  <c r="CU46" i="25"/>
  <c r="CU45" i="25"/>
  <c r="CU44" i="25"/>
  <c r="CU43" i="25"/>
  <c r="CU42" i="25"/>
  <c r="CU41" i="25"/>
  <c r="CU40" i="25"/>
  <c r="CU39" i="25"/>
  <c r="CU38" i="25"/>
  <c r="CU37" i="25"/>
  <c r="CU36" i="25"/>
  <c r="CU35" i="25"/>
  <c r="CU34" i="25"/>
  <c r="CU33" i="25"/>
  <c r="CU32" i="25"/>
  <c r="CU31" i="25"/>
  <c r="CU30" i="25"/>
  <c r="CU29" i="25"/>
  <c r="CU28" i="25"/>
  <c r="CU27" i="25"/>
  <c r="CU26" i="25"/>
  <c r="CU25" i="25"/>
  <c r="CU24" i="25"/>
  <c r="CU23" i="25"/>
  <c r="CU22" i="25"/>
  <c r="CU21" i="25"/>
  <c r="CU20" i="25"/>
  <c r="CU19" i="25"/>
  <c r="CU18" i="25"/>
  <c r="CU17" i="25"/>
  <c r="CU16" i="25"/>
  <c r="CU15" i="25"/>
  <c r="CU14" i="25"/>
  <c r="CU13" i="25"/>
  <c r="CU12" i="25"/>
  <c r="CU11" i="25"/>
  <c r="CU10" i="25"/>
  <c r="CU9" i="25"/>
  <c r="CU8" i="25"/>
  <c r="CU7" i="25"/>
  <c r="CU6" i="25"/>
  <c r="CU5" i="25"/>
  <c r="CU4" i="25"/>
  <c r="CU3" i="25"/>
  <c r="CS3" i="25"/>
  <c r="CT55" i="25"/>
  <c r="CT54" i="25"/>
  <c r="CT52" i="25"/>
  <c r="CT51" i="25"/>
  <c r="CT50" i="25"/>
  <c r="CT49" i="25"/>
  <c r="CT48" i="25"/>
  <c r="CT47" i="25"/>
  <c r="CT46" i="25"/>
  <c r="CT45" i="25"/>
  <c r="CT44" i="25"/>
  <c r="CT43" i="25"/>
  <c r="CT42" i="25"/>
  <c r="CT41" i="25"/>
  <c r="CT40" i="25"/>
  <c r="CT39" i="25"/>
  <c r="CT38" i="25"/>
  <c r="CT37" i="25"/>
  <c r="CT36" i="25"/>
  <c r="CT35" i="25"/>
  <c r="CT34" i="25"/>
  <c r="CT33" i="25"/>
  <c r="CT32" i="25"/>
  <c r="CT31" i="25"/>
  <c r="CT30" i="25"/>
  <c r="CT29" i="25"/>
  <c r="CT28" i="25"/>
  <c r="CT27" i="25"/>
  <c r="CT26" i="25"/>
  <c r="CT25" i="25"/>
  <c r="CT24" i="25"/>
  <c r="CT23" i="25"/>
  <c r="CT22" i="25"/>
  <c r="CT21" i="25"/>
  <c r="CT20" i="25"/>
  <c r="CT19" i="25"/>
  <c r="CT18" i="25"/>
  <c r="CT17" i="25"/>
  <c r="CT16" i="25"/>
  <c r="CT15" i="25"/>
  <c r="CT14" i="25"/>
  <c r="CT13" i="25"/>
  <c r="CT12" i="25"/>
  <c r="CT11" i="25"/>
  <c r="CT10" i="25"/>
  <c r="CT9" i="25"/>
  <c r="CT8" i="25"/>
  <c r="CT7" i="25"/>
  <c r="CT6" i="25"/>
  <c r="CT5" i="25"/>
  <c r="CT4" i="25"/>
  <c r="CT3" i="25"/>
  <c r="CS55" i="25"/>
  <c r="CS54" i="25"/>
  <c r="CS52" i="25"/>
  <c r="CS51" i="25"/>
  <c r="CS50" i="25"/>
  <c r="CS49" i="25"/>
  <c r="CS48" i="25"/>
  <c r="CS47" i="25"/>
  <c r="CS46" i="25"/>
  <c r="CS45" i="25"/>
  <c r="CS44" i="25"/>
  <c r="CS43" i="25"/>
  <c r="CS42" i="25"/>
  <c r="CS41" i="25"/>
  <c r="CS40" i="25"/>
  <c r="CS39" i="25"/>
  <c r="CS38" i="25"/>
  <c r="CS37" i="25"/>
  <c r="CS36" i="25"/>
  <c r="CS35" i="25"/>
  <c r="CS34" i="25"/>
  <c r="CS33" i="25"/>
  <c r="CS32" i="25"/>
  <c r="CS31" i="25"/>
  <c r="CS30" i="25"/>
  <c r="CS29" i="25"/>
  <c r="CS28" i="25"/>
  <c r="CS27" i="25"/>
  <c r="CS26" i="25"/>
  <c r="CS25" i="25"/>
  <c r="CS24" i="25"/>
  <c r="CS23" i="25"/>
  <c r="CS22" i="25"/>
  <c r="CS21" i="25"/>
  <c r="CS20" i="25"/>
  <c r="CS19" i="25"/>
  <c r="CS18" i="25"/>
  <c r="CS17" i="25"/>
  <c r="CS16" i="25"/>
  <c r="CS15" i="25"/>
  <c r="CS14" i="25"/>
  <c r="CS13" i="25"/>
  <c r="CS12" i="25"/>
  <c r="CS11" i="25"/>
  <c r="CS10" i="25"/>
  <c r="CS9" i="25"/>
  <c r="CS8" i="25"/>
  <c r="CS7" i="25"/>
  <c r="CS6" i="25"/>
  <c r="CS5" i="25"/>
  <c r="CS4" i="25"/>
  <c r="CR55" i="25"/>
  <c r="CR54" i="25"/>
  <c r="CR52" i="25"/>
  <c r="CR51" i="25"/>
  <c r="CR50" i="25"/>
  <c r="CR49" i="25"/>
  <c r="CR48" i="25"/>
  <c r="CR47" i="25"/>
  <c r="CR46" i="25"/>
  <c r="CR45" i="25"/>
  <c r="CR44" i="25"/>
  <c r="CR43" i="25"/>
  <c r="CR42" i="25"/>
  <c r="CR41" i="25"/>
  <c r="CR40" i="25"/>
  <c r="CR39" i="25"/>
  <c r="CR38" i="25"/>
  <c r="CR37" i="25"/>
  <c r="CR36" i="25"/>
  <c r="CR35" i="25"/>
  <c r="CR34" i="25"/>
  <c r="CR33" i="25"/>
  <c r="CR32" i="25"/>
  <c r="CR31" i="25"/>
  <c r="CR30" i="25"/>
  <c r="CR29" i="25"/>
  <c r="CR28" i="25"/>
  <c r="CR27" i="25"/>
  <c r="CR26" i="25"/>
  <c r="CR25" i="25"/>
  <c r="CR24" i="25"/>
  <c r="CR23" i="25"/>
  <c r="CR22" i="25"/>
  <c r="CR21" i="25"/>
  <c r="CR20" i="25"/>
  <c r="CR19" i="25"/>
  <c r="CR18" i="25"/>
  <c r="CR17" i="25"/>
  <c r="CR16" i="25"/>
  <c r="CR15" i="25"/>
  <c r="CR14" i="25"/>
  <c r="CR13" i="25"/>
  <c r="CR12" i="25"/>
  <c r="CR11" i="25"/>
  <c r="CR10" i="25"/>
  <c r="CR9" i="25"/>
  <c r="CR8" i="25"/>
  <c r="CR7" i="25"/>
  <c r="CR6" i="25"/>
  <c r="CR5" i="25"/>
  <c r="CR4" i="25"/>
  <c r="CR3" i="25"/>
  <c r="CQ55" i="25"/>
  <c r="CQ54" i="25"/>
  <c r="CQ52" i="25"/>
  <c r="CQ51" i="25"/>
  <c r="CQ50" i="25"/>
  <c r="CQ49" i="25"/>
  <c r="CQ48" i="25"/>
  <c r="CQ47" i="25"/>
  <c r="CQ46" i="25"/>
  <c r="CQ45" i="25"/>
  <c r="CQ44" i="25"/>
  <c r="CQ43" i="25"/>
  <c r="CQ42" i="25"/>
  <c r="CQ41" i="25"/>
  <c r="CQ40" i="25"/>
  <c r="CQ39" i="25"/>
  <c r="CQ38" i="25"/>
  <c r="CQ37" i="25"/>
  <c r="CQ36" i="25"/>
  <c r="CQ35" i="25"/>
  <c r="CQ34" i="25"/>
  <c r="CQ33" i="25"/>
  <c r="CQ32" i="25"/>
  <c r="CQ31" i="25"/>
  <c r="CQ30" i="25"/>
  <c r="CQ29" i="25"/>
  <c r="CQ28" i="25"/>
  <c r="CQ27" i="25"/>
  <c r="CQ26" i="25"/>
  <c r="CQ25" i="25"/>
  <c r="CQ24" i="25"/>
  <c r="CQ23" i="25"/>
  <c r="CQ22" i="25"/>
  <c r="CQ21" i="25"/>
  <c r="CQ20" i="25"/>
  <c r="CQ19" i="25"/>
  <c r="CQ18" i="25"/>
  <c r="CQ17" i="25"/>
  <c r="CQ16" i="25"/>
  <c r="CQ15" i="25"/>
  <c r="CQ14" i="25"/>
  <c r="CQ13" i="25"/>
  <c r="CQ12" i="25"/>
  <c r="CQ11" i="25"/>
  <c r="CQ10" i="25"/>
  <c r="CQ9" i="25"/>
  <c r="CQ8" i="25"/>
  <c r="CQ7" i="25"/>
  <c r="CQ6" i="25"/>
  <c r="CQ5" i="25"/>
  <c r="CQ4" i="25"/>
  <c r="CQ3" i="25"/>
  <c r="CP55" i="25"/>
  <c r="CP54" i="25"/>
  <c r="CP52" i="25"/>
  <c r="CP51" i="25"/>
  <c r="CP50" i="25"/>
  <c r="CP49" i="25"/>
  <c r="CP48" i="25"/>
  <c r="CP47" i="25"/>
  <c r="CP46" i="25"/>
  <c r="CP45" i="25"/>
  <c r="CP44" i="25"/>
  <c r="CP43" i="25"/>
  <c r="CP42" i="25"/>
  <c r="CP41" i="25"/>
  <c r="CP40" i="25"/>
  <c r="CP39" i="25"/>
  <c r="CP38" i="25"/>
  <c r="CP37" i="25"/>
  <c r="CP36" i="25"/>
  <c r="CP35" i="25"/>
  <c r="CP34" i="25"/>
  <c r="CP33" i="25"/>
  <c r="CP32" i="25"/>
  <c r="CP31" i="25"/>
  <c r="CP30" i="25"/>
  <c r="CP29" i="25"/>
  <c r="CP28" i="25"/>
  <c r="CP27" i="25"/>
  <c r="CP26" i="25"/>
  <c r="CP25" i="25"/>
  <c r="CP24" i="25"/>
  <c r="CP23" i="25"/>
  <c r="CP22" i="25"/>
  <c r="CP21" i="25"/>
  <c r="CP20" i="25"/>
  <c r="CP19" i="25"/>
  <c r="CP18" i="25"/>
  <c r="CP17" i="25"/>
  <c r="CP16" i="25"/>
  <c r="CP15" i="25"/>
  <c r="CP14" i="25"/>
  <c r="CP13" i="25"/>
  <c r="CP12" i="25"/>
  <c r="CP11" i="25"/>
  <c r="CP10" i="25"/>
  <c r="CP9" i="25"/>
  <c r="CP8" i="25"/>
  <c r="CP7" i="25"/>
  <c r="CP6" i="25"/>
  <c r="CP5" i="25"/>
  <c r="CP4" i="25"/>
  <c r="CP3" i="25"/>
  <c r="CO55" i="25"/>
  <c r="CO54" i="25"/>
  <c r="CO52" i="25"/>
  <c r="CO51" i="25"/>
  <c r="CO50" i="25"/>
  <c r="CO49" i="25"/>
  <c r="CO48" i="25"/>
  <c r="CO47" i="25"/>
  <c r="CO46" i="25"/>
  <c r="CO45" i="25"/>
  <c r="CO44" i="25"/>
  <c r="CO43" i="25"/>
  <c r="CO42" i="25"/>
  <c r="CO41" i="25"/>
  <c r="CO40" i="25"/>
  <c r="CO39" i="25"/>
  <c r="CO38" i="25"/>
  <c r="CO37" i="25"/>
  <c r="CO36" i="25"/>
  <c r="CO35" i="25"/>
  <c r="CO34" i="25"/>
  <c r="CO33" i="25"/>
  <c r="CO32" i="25"/>
  <c r="CO31" i="25"/>
  <c r="CO30" i="25"/>
  <c r="CO29" i="25"/>
  <c r="CO28" i="25"/>
  <c r="CO27" i="25"/>
  <c r="CO26" i="25"/>
  <c r="CO25" i="25"/>
  <c r="CO24" i="25"/>
  <c r="CO23" i="25"/>
  <c r="CO22" i="25"/>
  <c r="CO21" i="25"/>
  <c r="CO20" i="25"/>
  <c r="CO19" i="25"/>
  <c r="CO18" i="25"/>
  <c r="CO17" i="25"/>
  <c r="CO16" i="25"/>
  <c r="CO15" i="25"/>
  <c r="CO14" i="25"/>
  <c r="CO13" i="25"/>
  <c r="CO12" i="25"/>
  <c r="CO11" i="25"/>
  <c r="CO10" i="25"/>
  <c r="CO9" i="25"/>
  <c r="CO8" i="25"/>
  <c r="CO7" i="25"/>
  <c r="CO6" i="25"/>
  <c r="CO5" i="25"/>
  <c r="CO4" i="25"/>
  <c r="CO3" i="25"/>
  <c r="CN55" i="25"/>
  <c r="CM55" i="25"/>
  <c r="CL55" i="25"/>
  <c r="CN54" i="25"/>
  <c r="CM54" i="25"/>
  <c r="CL54" i="25"/>
  <c r="CN52" i="25"/>
  <c r="CM52" i="25"/>
  <c r="CL52" i="25"/>
  <c r="CN51" i="25"/>
  <c r="CM51" i="25"/>
  <c r="CL51" i="25"/>
  <c r="CN50" i="25"/>
  <c r="CM50" i="25"/>
  <c r="CL50" i="25"/>
  <c r="CN49" i="25"/>
  <c r="CM49" i="25"/>
  <c r="CL49" i="25"/>
  <c r="CN48" i="25"/>
  <c r="CM48" i="25"/>
  <c r="CL48" i="25"/>
  <c r="CN47" i="25"/>
  <c r="CM47" i="25"/>
  <c r="CL47" i="25"/>
  <c r="CN46" i="25"/>
  <c r="CM46" i="25"/>
  <c r="CL46" i="25"/>
  <c r="CN45" i="25"/>
  <c r="CM45" i="25"/>
  <c r="CL45" i="25"/>
  <c r="CN44" i="25"/>
  <c r="CM44" i="25"/>
  <c r="CL44" i="25"/>
  <c r="CN43" i="25"/>
  <c r="CM43" i="25"/>
  <c r="CL43" i="25"/>
  <c r="CN42" i="25"/>
  <c r="CM42" i="25"/>
  <c r="CL42" i="25"/>
  <c r="CN41" i="25"/>
  <c r="CM41" i="25"/>
  <c r="CL41" i="25"/>
  <c r="CN40" i="25"/>
  <c r="CM40" i="25"/>
  <c r="CL40" i="25"/>
  <c r="CN39" i="25"/>
  <c r="CM39" i="25"/>
  <c r="CL39" i="25"/>
  <c r="CN38" i="25"/>
  <c r="CM38" i="25"/>
  <c r="CL38" i="25"/>
  <c r="CN37" i="25"/>
  <c r="CM37" i="25"/>
  <c r="CL37" i="25"/>
  <c r="CN36" i="25"/>
  <c r="CM36" i="25"/>
  <c r="CL36" i="25"/>
  <c r="CN35" i="25"/>
  <c r="CM35" i="25"/>
  <c r="CL35" i="25"/>
  <c r="CN34" i="25"/>
  <c r="CM34" i="25"/>
  <c r="CL34" i="25"/>
  <c r="CN33" i="25"/>
  <c r="CM33" i="25"/>
  <c r="CL33" i="25"/>
  <c r="CN32" i="25"/>
  <c r="CM32" i="25"/>
  <c r="CL32" i="25"/>
  <c r="CN31" i="25"/>
  <c r="CM31" i="25"/>
  <c r="CL31" i="25"/>
  <c r="CN30" i="25"/>
  <c r="CM30" i="25"/>
  <c r="CL30" i="25"/>
  <c r="CN29" i="25"/>
  <c r="CM29" i="25"/>
  <c r="CL29" i="25"/>
  <c r="CN28" i="25"/>
  <c r="CM28" i="25"/>
  <c r="CL28" i="25"/>
  <c r="CN27" i="25"/>
  <c r="CM27" i="25"/>
  <c r="CL27" i="25"/>
  <c r="CN26" i="25"/>
  <c r="CM26" i="25"/>
  <c r="CL26" i="25"/>
  <c r="CN25" i="25"/>
  <c r="CM25" i="25"/>
  <c r="CL25" i="25"/>
  <c r="CN24" i="25"/>
  <c r="CM24" i="25"/>
  <c r="CL24" i="25"/>
  <c r="CN23" i="25"/>
  <c r="CM23" i="25"/>
  <c r="CL23" i="25"/>
  <c r="CN22" i="25"/>
  <c r="CM22" i="25"/>
  <c r="CL22" i="25"/>
  <c r="CN21" i="25"/>
  <c r="CM21" i="25"/>
  <c r="CL21" i="25"/>
  <c r="CN20" i="25"/>
  <c r="CM20" i="25"/>
  <c r="CL20" i="25"/>
  <c r="CN19" i="25"/>
  <c r="CM19" i="25"/>
  <c r="CL19" i="25"/>
  <c r="CN18" i="25"/>
  <c r="CM18" i="25"/>
  <c r="CL18" i="25"/>
  <c r="CN17" i="25"/>
  <c r="CM17" i="25"/>
  <c r="CL17" i="25"/>
  <c r="CN16" i="25"/>
  <c r="CM16" i="25"/>
  <c r="CL16" i="25"/>
  <c r="CN15" i="25"/>
  <c r="CM15" i="25"/>
  <c r="CL15" i="25"/>
  <c r="CN14" i="25"/>
  <c r="CM14" i="25"/>
  <c r="CL14" i="25"/>
  <c r="CN13" i="25"/>
  <c r="CM13" i="25"/>
  <c r="CL13" i="25"/>
  <c r="CN12" i="25"/>
  <c r="CM12" i="25"/>
  <c r="CL12" i="25"/>
  <c r="CN11" i="25"/>
  <c r="CM11" i="25"/>
  <c r="CL11" i="25"/>
  <c r="CN10" i="25"/>
  <c r="CM10" i="25"/>
  <c r="CL10" i="25"/>
  <c r="CN9" i="25"/>
  <c r="CM9" i="25"/>
  <c r="CL9" i="25"/>
  <c r="CN8" i="25"/>
  <c r="CM8" i="25"/>
  <c r="CL8" i="25"/>
  <c r="CN7" i="25"/>
  <c r="CM7" i="25"/>
  <c r="CL7" i="25"/>
  <c r="CN6" i="25"/>
  <c r="CM6" i="25"/>
  <c r="CL6" i="25"/>
  <c r="CN5" i="25"/>
  <c r="CM5" i="25"/>
  <c r="CL5" i="25"/>
  <c r="CN4" i="25"/>
  <c r="CM4" i="25"/>
  <c r="CL4" i="25"/>
  <c r="CN3" i="25"/>
  <c r="CM3" i="25"/>
  <c r="CL3" i="25"/>
  <c r="CK55" i="25"/>
  <c r="CK54" i="25"/>
  <c r="CK52" i="25"/>
  <c r="CK51" i="25"/>
  <c r="CK50" i="25"/>
  <c r="CK49" i="25"/>
  <c r="CK48" i="25"/>
  <c r="CK47" i="25"/>
  <c r="CK46" i="25"/>
  <c r="CK45" i="25"/>
  <c r="CK44" i="25"/>
  <c r="CK43" i="25"/>
  <c r="CK42" i="25"/>
  <c r="CK41" i="25"/>
  <c r="CK40" i="25"/>
  <c r="CK39" i="25"/>
  <c r="CK38" i="25"/>
  <c r="CK37" i="25"/>
  <c r="CK36" i="25"/>
  <c r="CK35" i="25"/>
  <c r="CK34" i="25"/>
  <c r="CK33" i="25"/>
  <c r="CK32" i="25"/>
  <c r="CK31" i="25"/>
  <c r="CK30" i="25"/>
  <c r="CK29" i="25"/>
  <c r="CK28" i="25"/>
  <c r="CK27" i="25"/>
  <c r="CK26" i="25"/>
  <c r="CK25" i="25"/>
  <c r="CK24" i="25"/>
  <c r="CK23" i="25"/>
  <c r="CK22" i="25"/>
  <c r="CK21" i="25"/>
  <c r="CK20" i="25"/>
  <c r="CK19" i="25"/>
  <c r="CK18" i="25"/>
  <c r="CK17" i="25"/>
  <c r="CK16" i="25"/>
  <c r="CK15" i="25"/>
  <c r="CK14" i="25"/>
  <c r="CK13" i="25"/>
  <c r="CK12" i="25"/>
  <c r="CK11" i="25"/>
  <c r="CK10" i="25"/>
  <c r="CK9" i="25"/>
  <c r="CK8" i="25"/>
  <c r="CK7" i="25"/>
  <c r="CK6" i="25"/>
  <c r="CK5" i="25"/>
  <c r="CK4" i="25"/>
  <c r="CK3" i="25"/>
  <c r="CJ54" i="25"/>
  <c r="CJ51" i="25"/>
  <c r="CJ50" i="25"/>
  <c r="CJ49" i="25"/>
  <c r="CJ48" i="25"/>
  <c r="CJ47" i="25"/>
  <c r="CJ46" i="25"/>
  <c r="CJ45" i="25"/>
  <c r="CJ44" i="25"/>
  <c r="CJ43" i="25"/>
  <c r="CJ42" i="25"/>
  <c r="CJ41" i="25"/>
  <c r="CJ40" i="25"/>
  <c r="CJ39" i="25"/>
  <c r="CJ38" i="25"/>
  <c r="CJ37" i="25"/>
  <c r="CJ36" i="25"/>
  <c r="CJ35" i="25"/>
  <c r="CJ34" i="25"/>
  <c r="CJ33" i="25"/>
  <c r="CJ32" i="25"/>
  <c r="CJ31" i="25"/>
  <c r="CJ30" i="25"/>
  <c r="CJ29" i="25"/>
  <c r="CJ28" i="25"/>
  <c r="CJ27" i="25"/>
  <c r="CJ26" i="25"/>
  <c r="CJ25" i="25"/>
  <c r="CJ24" i="25"/>
  <c r="CJ23" i="25"/>
  <c r="CJ22" i="25"/>
  <c r="CJ21" i="25"/>
  <c r="CJ20" i="25"/>
  <c r="CJ19" i="25"/>
  <c r="CJ18" i="25"/>
  <c r="CJ17" i="25"/>
  <c r="CJ16" i="25"/>
  <c r="CJ15" i="25"/>
  <c r="CJ14" i="25"/>
  <c r="CJ13" i="25"/>
  <c r="CJ12" i="25"/>
  <c r="CJ11" i="25"/>
  <c r="CJ10" i="25"/>
  <c r="CJ9" i="25"/>
  <c r="CJ8" i="25"/>
  <c r="CJ7" i="25"/>
  <c r="CJ6" i="25"/>
  <c r="CJ5" i="25"/>
  <c r="CJ4" i="25"/>
  <c r="CJ3" i="25"/>
  <c r="CL60" i="9"/>
  <c r="CL59" i="9"/>
  <c r="CL58" i="9"/>
  <c r="CL54" i="9"/>
  <c r="CL53" i="9"/>
  <c r="CL52" i="9"/>
  <c r="CL51" i="9"/>
  <c r="CL50" i="9"/>
  <c r="CL49" i="9"/>
  <c r="CL48" i="9"/>
  <c r="CL47" i="9"/>
  <c r="CL46" i="9"/>
  <c r="CL45" i="9"/>
  <c r="CL44" i="9"/>
  <c r="CL43" i="9"/>
  <c r="CL42" i="9"/>
  <c r="CL41" i="9"/>
  <c r="CL40" i="9"/>
  <c r="CL39" i="9"/>
  <c r="CL38" i="9"/>
  <c r="CL37" i="9"/>
  <c r="CL36" i="9"/>
  <c r="CL35" i="9"/>
  <c r="CL34" i="9"/>
  <c r="CL33" i="9"/>
  <c r="CL32" i="9"/>
  <c r="CL31" i="9"/>
  <c r="CL30" i="9"/>
  <c r="CL29" i="9"/>
  <c r="CL28" i="9"/>
  <c r="CL27" i="9"/>
  <c r="CL26" i="9"/>
  <c r="CL25" i="9"/>
  <c r="CL24" i="9"/>
  <c r="CL23" i="9"/>
  <c r="CL22" i="9"/>
  <c r="CL21" i="9"/>
  <c r="CL20" i="9"/>
  <c r="CL19" i="9"/>
  <c r="CL18" i="9"/>
  <c r="CL17" i="9"/>
  <c r="CL16" i="9"/>
  <c r="CL15" i="9"/>
  <c r="CL14" i="9"/>
  <c r="CL13" i="9"/>
  <c r="CL12" i="9"/>
  <c r="CL11" i="9"/>
  <c r="CL10" i="9"/>
  <c r="CL9" i="9"/>
  <c r="CL8" i="9"/>
  <c r="CL7" i="9"/>
  <c r="CL6" i="9"/>
  <c r="CL5" i="9"/>
  <c r="CL4" i="9"/>
  <c r="CL3" i="9"/>
  <c r="CY60" i="9"/>
  <c r="CY59" i="9"/>
  <c r="CY58" i="9"/>
  <c r="CY54" i="9"/>
  <c r="CY53" i="9"/>
  <c r="CY52" i="9"/>
  <c r="CY51" i="9"/>
  <c r="CY50" i="9"/>
  <c r="CY49" i="9"/>
  <c r="CY48" i="9"/>
  <c r="CY47" i="9"/>
  <c r="CY46" i="9"/>
  <c r="CY45" i="9"/>
  <c r="CY44" i="9"/>
  <c r="CY43" i="9"/>
  <c r="CY42" i="9"/>
  <c r="CY41" i="9"/>
  <c r="CY40" i="9"/>
  <c r="CY39" i="9"/>
  <c r="CY38" i="9"/>
  <c r="CY37" i="9"/>
  <c r="CY36" i="9"/>
  <c r="CY35" i="9"/>
  <c r="CY34" i="9"/>
  <c r="CY33" i="9"/>
  <c r="CY32" i="9"/>
  <c r="CY31" i="9"/>
  <c r="CY30" i="9"/>
  <c r="CY29" i="9"/>
  <c r="CY28" i="9"/>
  <c r="CY27" i="9"/>
  <c r="CY26" i="9"/>
  <c r="CY25" i="9"/>
  <c r="CY24" i="9"/>
  <c r="CY23" i="9"/>
  <c r="CY22" i="9"/>
  <c r="CY21" i="9"/>
  <c r="CY20" i="9"/>
  <c r="CY19" i="9"/>
  <c r="CY18" i="9"/>
  <c r="CY17" i="9"/>
  <c r="CY16" i="9"/>
  <c r="CY15" i="9"/>
  <c r="CY14" i="9"/>
  <c r="CY13" i="9"/>
  <c r="CY12" i="9"/>
  <c r="CY11" i="9"/>
  <c r="CY10" i="9"/>
  <c r="CY9" i="9"/>
  <c r="CY8" i="9"/>
  <c r="CY7" i="9"/>
  <c r="CY6" i="9"/>
  <c r="CY5" i="9"/>
  <c r="CY4" i="9"/>
  <c r="CY3" i="9"/>
  <c r="CX51" i="9"/>
  <c r="CX50" i="9"/>
  <c r="CX49" i="9"/>
  <c r="CX48" i="9"/>
  <c r="CX47" i="9"/>
  <c r="CX46" i="9"/>
  <c r="CX45" i="9"/>
  <c r="CX44" i="9"/>
  <c r="CX43" i="9"/>
  <c r="CX42" i="9"/>
  <c r="CX41" i="9"/>
  <c r="CX40" i="9"/>
  <c r="CX39" i="9"/>
  <c r="CX38" i="9"/>
  <c r="CX37" i="9"/>
  <c r="CX36" i="9"/>
  <c r="CX35" i="9"/>
  <c r="CX34" i="9"/>
  <c r="CX33" i="9"/>
  <c r="CX32" i="9"/>
  <c r="CX31" i="9"/>
  <c r="CX30" i="9"/>
  <c r="CX29" i="9"/>
  <c r="CX28" i="9"/>
  <c r="CX27" i="9"/>
  <c r="CX26" i="9"/>
  <c r="CX25" i="9"/>
  <c r="CX24" i="9"/>
  <c r="CX23" i="9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6" i="9"/>
  <c r="CX5" i="9"/>
  <c r="CX4" i="9"/>
  <c r="CX3" i="9"/>
  <c r="CW51" i="9"/>
  <c r="CW50" i="9"/>
  <c r="CW49" i="9"/>
  <c r="CW48" i="9"/>
  <c r="CW47" i="9"/>
  <c r="CW46" i="9"/>
  <c r="CW45" i="9"/>
  <c r="CW44" i="9"/>
  <c r="CW43" i="9"/>
  <c r="CW42" i="9"/>
  <c r="CW41" i="9"/>
  <c r="CW40" i="9"/>
  <c r="CW39" i="9"/>
  <c r="CW38" i="9"/>
  <c r="CW37" i="9"/>
  <c r="CW36" i="9"/>
  <c r="CW35" i="9"/>
  <c r="CW34" i="9"/>
  <c r="CW33" i="9"/>
  <c r="CW32" i="9"/>
  <c r="CW31" i="9"/>
  <c r="CW30" i="9"/>
  <c r="CW29" i="9"/>
  <c r="CW28" i="9"/>
  <c r="CW27" i="9"/>
  <c r="CW26" i="9"/>
  <c r="CW25" i="9"/>
  <c r="CW24" i="9"/>
  <c r="CW23" i="9"/>
  <c r="CW22" i="9"/>
  <c r="CW21" i="9"/>
  <c r="CW20" i="9"/>
  <c r="CW19" i="9"/>
  <c r="CW18" i="9"/>
  <c r="CW17" i="9"/>
  <c r="CW16" i="9"/>
  <c r="CW15" i="9"/>
  <c r="CW14" i="9"/>
  <c r="CW13" i="9"/>
  <c r="CW12" i="9"/>
  <c r="CW11" i="9"/>
  <c r="CW10" i="9"/>
  <c r="CW9" i="9"/>
  <c r="CW8" i="9"/>
  <c r="CW7" i="9"/>
  <c r="CW6" i="9"/>
  <c r="CW5" i="9"/>
  <c r="CW4" i="9"/>
  <c r="CW3" i="9"/>
  <c r="CV60" i="9"/>
  <c r="CV59" i="9"/>
  <c r="CV58" i="9"/>
  <c r="CV54" i="9"/>
  <c r="CV53" i="9"/>
  <c r="CV52" i="9"/>
  <c r="CV51" i="9"/>
  <c r="CV50" i="9"/>
  <c r="CV49" i="9"/>
  <c r="CV48" i="9"/>
  <c r="CV47" i="9"/>
  <c r="CV46" i="9"/>
  <c r="CV45" i="9"/>
  <c r="CV44" i="9"/>
  <c r="CV43" i="9"/>
  <c r="CV42" i="9"/>
  <c r="CV41" i="9"/>
  <c r="CV40" i="9"/>
  <c r="CV39" i="9"/>
  <c r="CV38" i="9"/>
  <c r="CV37" i="9"/>
  <c r="CV36" i="9"/>
  <c r="CV35" i="9"/>
  <c r="CV34" i="9"/>
  <c r="CV33" i="9"/>
  <c r="CV32" i="9"/>
  <c r="CV31" i="9"/>
  <c r="CV30" i="9"/>
  <c r="CV29" i="9"/>
  <c r="CV28" i="9"/>
  <c r="CV27" i="9"/>
  <c r="CV26" i="9"/>
  <c r="CV25" i="9"/>
  <c r="CV24" i="9"/>
  <c r="CV23" i="9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6" i="9"/>
  <c r="CV5" i="9"/>
  <c r="CV4" i="9"/>
  <c r="CV3" i="9"/>
  <c r="CU60" i="9"/>
  <c r="CU59" i="9"/>
  <c r="CU58" i="9"/>
  <c r="CU54" i="9"/>
  <c r="CU53" i="9"/>
  <c r="CU52" i="9"/>
  <c r="CU51" i="9"/>
  <c r="CU50" i="9"/>
  <c r="CU49" i="9"/>
  <c r="CU48" i="9"/>
  <c r="CU47" i="9"/>
  <c r="CU46" i="9"/>
  <c r="CU45" i="9"/>
  <c r="CU44" i="9"/>
  <c r="CU43" i="9"/>
  <c r="CU42" i="9"/>
  <c r="CU41" i="9"/>
  <c r="CU40" i="9"/>
  <c r="CU39" i="9"/>
  <c r="CU38" i="9"/>
  <c r="CU37" i="9"/>
  <c r="CU36" i="9"/>
  <c r="CU35" i="9"/>
  <c r="CU34" i="9"/>
  <c r="CU33" i="9"/>
  <c r="CU32" i="9"/>
  <c r="CU31" i="9"/>
  <c r="CU30" i="9"/>
  <c r="CU29" i="9"/>
  <c r="CU28" i="9"/>
  <c r="CU27" i="9"/>
  <c r="CU26" i="9"/>
  <c r="CU25" i="9"/>
  <c r="CU24" i="9"/>
  <c r="CU23" i="9"/>
  <c r="CU22" i="9"/>
  <c r="CU21" i="9"/>
  <c r="CU20" i="9"/>
  <c r="CU19" i="9"/>
  <c r="CU18" i="9"/>
  <c r="CU17" i="9"/>
  <c r="CU16" i="9"/>
  <c r="CU15" i="9"/>
  <c r="CU14" i="9"/>
  <c r="CU13" i="9"/>
  <c r="CU12" i="9"/>
  <c r="CU11" i="9"/>
  <c r="CU10" i="9"/>
  <c r="CU9" i="9"/>
  <c r="CU8" i="9"/>
  <c r="CU7" i="9"/>
  <c r="CU6" i="9"/>
  <c r="CU5" i="9"/>
  <c r="CU4" i="9"/>
  <c r="CU3" i="9"/>
  <c r="CT60" i="9"/>
  <c r="CT59" i="9"/>
  <c r="CT58" i="9"/>
  <c r="CT54" i="9"/>
  <c r="CT53" i="9"/>
  <c r="CT52" i="9"/>
  <c r="CT51" i="9"/>
  <c r="CT50" i="9"/>
  <c r="CT49" i="9"/>
  <c r="CT48" i="9"/>
  <c r="CT47" i="9"/>
  <c r="CT46" i="9"/>
  <c r="CT45" i="9"/>
  <c r="CT44" i="9"/>
  <c r="CT43" i="9"/>
  <c r="CT42" i="9"/>
  <c r="CT41" i="9"/>
  <c r="CT40" i="9"/>
  <c r="CT39" i="9"/>
  <c r="CT38" i="9"/>
  <c r="CT37" i="9"/>
  <c r="CT36" i="9"/>
  <c r="CT35" i="9"/>
  <c r="CT34" i="9"/>
  <c r="CT33" i="9"/>
  <c r="CT32" i="9"/>
  <c r="CT31" i="9"/>
  <c r="CT30" i="9"/>
  <c r="CT29" i="9"/>
  <c r="CT28" i="9"/>
  <c r="CT27" i="9"/>
  <c r="CT26" i="9"/>
  <c r="CT25" i="9"/>
  <c r="CT24" i="9"/>
  <c r="CT23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6" i="9"/>
  <c r="CT5" i="9"/>
  <c r="CT4" i="9"/>
  <c r="CT3" i="9"/>
  <c r="CS60" i="9"/>
  <c r="CS59" i="9"/>
  <c r="CS58" i="9"/>
  <c r="CS54" i="9"/>
  <c r="CS53" i="9"/>
  <c r="CS52" i="9"/>
  <c r="CS51" i="9"/>
  <c r="CS50" i="9"/>
  <c r="CS49" i="9"/>
  <c r="CS48" i="9"/>
  <c r="CS47" i="9"/>
  <c r="CS46" i="9"/>
  <c r="CS45" i="9"/>
  <c r="CS44" i="9"/>
  <c r="CS43" i="9"/>
  <c r="CS42" i="9"/>
  <c r="CS41" i="9"/>
  <c r="CS40" i="9"/>
  <c r="CS39" i="9"/>
  <c r="CS38" i="9"/>
  <c r="CS37" i="9"/>
  <c r="CS36" i="9"/>
  <c r="CS35" i="9"/>
  <c r="CS34" i="9"/>
  <c r="CS33" i="9"/>
  <c r="CS32" i="9"/>
  <c r="CS31" i="9"/>
  <c r="CS30" i="9"/>
  <c r="CS29" i="9"/>
  <c r="CS28" i="9"/>
  <c r="CS27" i="9"/>
  <c r="CS26" i="9"/>
  <c r="CS25" i="9"/>
  <c r="CS24" i="9"/>
  <c r="CS23" i="9"/>
  <c r="CS22" i="9"/>
  <c r="CS21" i="9"/>
  <c r="CS20" i="9"/>
  <c r="CS19" i="9"/>
  <c r="CS18" i="9"/>
  <c r="CS17" i="9"/>
  <c r="CS16" i="9"/>
  <c r="CS15" i="9"/>
  <c r="CS14" i="9"/>
  <c r="CS13" i="9"/>
  <c r="CS12" i="9"/>
  <c r="CS11" i="9"/>
  <c r="CS10" i="9"/>
  <c r="CS9" i="9"/>
  <c r="CS8" i="9"/>
  <c r="CS7" i="9"/>
  <c r="CS6" i="9"/>
  <c r="CS5" i="9"/>
  <c r="CS4" i="9"/>
  <c r="CS3" i="9"/>
  <c r="CR51" i="9"/>
  <c r="CR50" i="9"/>
  <c r="CR49" i="9"/>
  <c r="CR48" i="9"/>
  <c r="CR47" i="9"/>
  <c r="CR46" i="9"/>
  <c r="CR45" i="9"/>
  <c r="CR44" i="9"/>
  <c r="CR43" i="9"/>
  <c r="CR42" i="9"/>
  <c r="CR41" i="9"/>
  <c r="CR40" i="9"/>
  <c r="CR39" i="9"/>
  <c r="CR38" i="9"/>
  <c r="CR37" i="9"/>
  <c r="CR36" i="9"/>
  <c r="CR35" i="9"/>
  <c r="CR34" i="9"/>
  <c r="CR33" i="9"/>
  <c r="CR32" i="9"/>
  <c r="CR31" i="9"/>
  <c r="CR30" i="9"/>
  <c r="CR29" i="9"/>
  <c r="CR28" i="9"/>
  <c r="CR27" i="9"/>
  <c r="CR26" i="9"/>
  <c r="CR25" i="9"/>
  <c r="CR24" i="9"/>
  <c r="CR23" i="9"/>
  <c r="CR22" i="9"/>
  <c r="CR21" i="9"/>
  <c r="CR20" i="9"/>
  <c r="CR19" i="9"/>
  <c r="CR18" i="9"/>
  <c r="CR17" i="9"/>
  <c r="CR16" i="9"/>
  <c r="CR15" i="9"/>
  <c r="CR14" i="9"/>
  <c r="CR13" i="9"/>
  <c r="CR12" i="9"/>
  <c r="CR11" i="9"/>
  <c r="CR10" i="9"/>
  <c r="CR9" i="9"/>
  <c r="CR8" i="9"/>
  <c r="CR7" i="9"/>
  <c r="CR6" i="9"/>
  <c r="CR5" i="9"/>
  <c r="CR4" i="9"/>
  <c r="CR3" i="9"/>
  <c r="CQ60" i="9"/>
  <c r="CQ59" i="9"/>
  <c r="CQ58" i="9"/>
  <c r="CQ54" i="9"/>
  <c r="CQ53" i="9"/>
  <c r="CQ52" i="9"/>
  <c r="CQ51" i="9"/>
  <c r="CQ50" i="9"/>
  <c r="CQ49" i="9"/>
  <c r="CQ48" i="9"/>
  <c r="CQ47" i="9"/>
  <c r="CQ46" i="9"/>
  <c r="CQ45" i="9"/>
  <c r="CQ44" i="9"/>
  <c r="CQ43" i="9"/>
  <c r="CQ42" i="9"/>
  <c r="CQ41" i="9"/>
  <c r="CQ40" i="9"/>
  <c r="CQ39" i="9"/>
  <c r="CQ38" i="9"/>
  <c r="CQ37" i="9"/>
  <c r="CQ36" i="9"/>
  <c r="CQ35" i="9"/>
  <c r="CQ34" i="9"/>
  <c r="CQ33" i="9"/>
  <c r="CQ32" i="9"/>
  <c r="CQ31" i="9"/>
  <c r="CQ30" i="9"/>
  <c r="CQ29" i="9"/>
  <c r="CQ28" i="9"/>
  <c r="CQ27" i="9"/>
  <c r="CQ26" i="9"/>
  <c r="CQ25" i="9"/>
  <c r="CQ24" i="9"/>
  <c r="CQ23" i="9"/>
  <c r="CQ22" i="9"/>
  <c r="CQ21" i="9"/>
  <c r="CQ20" i="9"/>
  <c r="CQ19" i="9"/>
  <c r="CQ18" i="9"/>
  <c r="CQ17" i="9"/>
  <c r="CQ16" i="9"/>
  <c r="CQ15" i="9"/>
  <c r="CQ14" i="9"/>
  <c r="CQ13" i="9"/>
  <c r="CQ12" i="9"/>
  <c r="CQ11" i="9"/>
  <c r="CQ10" i="9"/>
  <c r="CQ9" i="9"/>
  <c r="CQ8" i="9"/>
  <c r="CQ7" i="9"/>
  <c r="CQ6" i="9"/>
  <c r="CQ5" i="9"/>
  <c r="CQ4" i="9"/>
  <c r="CQ3" i="9"/>
  <c r="CP60" i="9"/>
  <c r="CP59" i="9"/>
  <c r="CP58" i="9"/>
  <c r="CP54" i="9"/>
  <c r="CP53" i="9"/>
  <c r="CP52" i="9"/>
  <c r="CP51" i="9"/>
  <c r="CP50" i="9"/>
  <c r="CP49" i="9"/>
  <c r="CP48" i="9"/>
  <c r="CP47" i="9"/>
  <c r="CP46" i="9"/>
  <c r="CP45" i="9"/>
  <c r="CP44" i="9"/>
  <c r="CP43" i="9"/>
  <c r="CP42" i="9"/>
  <c r="CP41" i="9"/>
  <c r="CP40" i="9"/>
  <c r="CP39" i="9"/>
  <c r="CP38" i="9"/>
  <c r="CP37" i="9"/>
  <c r="CP36" i="9"/>
  <c r="CP35" i="9"/>
  <c r="CP34" i="9"/>
  <c r="CP33" i="9"/>
  <c r="CP32" i="9"/>
  <c r="CP31" i="9"/>
  <c r="CP30" i="9"/>
  <c r="CP29" i="9"/>
  <c r="CP28" i="9"/>
  <c r="CP27" i="9"/>
  <c r="CP26" i="9"/>
  <c r="CP25" i="9"/>
  <c r="CP24" i="9"/>
  <c r="CP23" i="9"/>
  <c r="CP22" i="9"/>
  <c r="CP21" i="9"/>
  <c r="CP20" i="9"/>
  <c r="CP19" i="9"/>
  <c r="CP18" i="9"/>
  <c r="CP17" i="9"/>
  <c r="CP16" i="9"/>
  <c r="CP15" i="9"/>
  <c r="CP14" i="9"/>
  <c r="CP13" i="9"/>
  <c r="CP12" i="9"/>
  <c r="CP11" i="9"/>
  <c r="CP10" i="9"/>
  <c r="CP9" i="9"/>
  <c r="CP8" i="9"/>
  <c r="CP7" i="9"/>
  <c r="CP6" i="9"/>
  <c r="CP5" i="9"/>
  <c r="CP4" i="9"/>
  <c r="CP3" i="9"/>
  <c r="CO60" i="9"/>
  <c r="CO59" i="9"/>
  <c r="CO58" i="9"/>
  <c r="CO54" i="9"/>
  <c r="CO53" i="9"/>
  <c r="CO52" i="9"/>
  <c r="CO51" i="9"/>
  <c r="CO50" i="9"/>
  <c r="CO49" i="9"/>
  <c r="CO48" i="9"/>
  <c r="CO47" i="9"/>
  <c r="CO46" i="9"/>
  <c r="CO45" i="9"/>
  <c r="CO44" i="9"/>
  <c r="CO43" i="9"/>
  <c r="CO42" i="9"/>
  <c r="CO41" i="9"/>
  <c r="CO40" i="9"/>
  <c r="CO39" i="9"/>
  <c r="CO38" i="9"/>
  <c r="CO37" i="9"/>
  <c r="CO36" i="9"/>
  <c r="CO35" i="9"/>
  <c r="CO34" i="9"/>
  <c r="CO33" i="9"/>
  <c r="CO32" i="9"/>
  <c r="CO31" i="9"/>
  <c r="CO30" i="9"/>
  <c r="CO29" i="9"/>
  <c r="CO28" i="9"/>
  <c r="CO27" i="9"/>
  <c r="CO26" i="9"/>
  <c r="CO25" i="9"/>
  <c r="CO24" i="9"/>
  <c r="CO23" i="9"/>
  <c r="CO22" i="9"/>
  <c r="CO21" i="9"/>
  <c r="CO20" i="9"/>
  <c r="CO19" i="9"/>
  <c r="CO18" i="9"/>
  <c r="CO17" i="9"/>
  <c r="CO16" i="9"/>
  <c r="CO15" i="9"/>
  <c r="CO14" i="9"/>
  <c r="CO13" i="9"/>
  <c r="CO12" i="9"/>
  <c r="CO11" i="9"/>
  <c r="CO10" i="9"/>
  <c r="CO9" i="9"/>
  <c r="CO8" i="9"/>
  <c r="CO7" i="9"/>
  <c r="CO6" i="9"/>
  <c r="CO5" i="9"/>
  <c r="CO4" i="9"/>
  <c r="CO3" i="9"/>
  <c r="CN60" i="9"/>
  <c r="CM60" i="9"/>
  <c r="CN59" i="9"/>
  <c r="CM59" i="9"/>
  <c r="CN58" i="9"/>
  <c r="CM58" i="9"/>
  <c r="CN54" i="9"/>
  <c r="CM54" i="9"/>
  <c r="CN53" i="9"/>
  <c r="CM53" i="9"/>
  <c r="CN52" i="9"/>
  <c r="CM52" i="9"/>
  <c r="CN51" i="9"/>
  <c r="CM51" i="9"/>
  <c r="CN50" i="9"/>
  <c r="CM50" i="9"/>
  <c r="CN49" i="9"/>
  <c r="CM49" i="9"/>
  <c r="CN48" i="9"/>
  <c r="CM48" i="9"/>
  <c r="CN47" i="9"/>
  <c r="CM47" i="9"/>
  <c r="CN46" i="9"/>
  <c r="CM46" i="9"/>
  <c r="CN45" i="9"/>
  <c r="CM45" i="9"/>
  <c r="CN44" i="9"/>
  <c r="CM44" i="9"/>
  <c r="CN43" i="9"/>
  <c r="CM43" i="9"/>
  <c r="CN42" i="9"/>
  <c r="CM42" i="9"/>
  <c r="CN41" i="9"/>
  <c r="CM41" i="9"/>
  <c r="CN40" i="9"/>
  <c r="CM40" i="9"/>
  <c r="CN39" i="9"/>
  <c r="CM39" i="9"/>
  <c r="CN38" i="9"/>
  <c r="CM38" i="9"/>
  <c r="CN37" i="9"/>
  <c r="CM37" i="9"/>
  <c r="CN36" i="9"/>
  <c r="CM36" i="9"/>
  <c r="CN35" i="9"/>
  <c r="CM35" i="9"/>
  <c r="CN34" i="9"/>
  <c r="CM34" i="9"/>
  <c r="CN33" i="9"/>
  <c r="CM33" i="9"/>
  <c r="CN32" i="9"/>
  <c r="CM32" i="9"/>
  <c r="CN31" i="9"/>
  <c r="CM31" i="9"/>
  <c r="CN30" i="9"/>
  <c r="CM30" i="9"/>
  <c r="CN29" i="9"/>
  <c r="CM29" i="9"/>
  <c r="CN28" i="9"/>
  <c r="CM28" i="9"/>
  <c r="CN27" i="9"/>
  <c r="CM27" i="9"/>
  <c r="CN26" i="9"/>
  <c r="CM26" i="9"/>
  <c r="CN25" i="9"/>
  <c r="CM25" i="9"/>
  <c r="CN24" i="9"/>
  <c r="CM24" i="9"/>
  <c r="CN23" i="9"/>
  <c r="CM23" i="9"/>
  <c r="CN22" i="9"/>
  <c r="CM22" i="9"/>
  <c r="CN21" i="9"/>
  <c r="CM21" i="9"/>
  <c r="CN20" i="9"/>
  <c r="CM20" i="9"/>
  <c r="CN19" i="9"/>
  <c r="CM19" i="9"/>
  <c r="CN18" i="9"/>
  <c r="CM18" i="9"/>
  <c r="CN17" i="9"/>
  <c r="CM17" i="9"/>
  <c r="CN16" i="9"/>
  <c r="CM16" i="9"/>
  <c r="CN15" i="9"/>
  <c r="CM15" i="9"/>
  <c r="CN14" i="9"/>
  <c r="CM14" i="9"/>
  <c r="CN13" i="9"/>
  <c r="CM13" i="9"/>
  <c r="CN12" i="9"/>
  <c r="CM12" i="9"/>
  <c r="CN11" i="9"/>
  <c r="CM11" i="9"/>
  <c r="CN10" i="9"/>
  <c r="CM10" i="9"/>
  <c r="CN9" i="9"/>
  <c r="CM9" i="9"/>
  <c r="CN8" i="9"/>
  <c r="CM8" i="9"/>
  <c r="CN7" i="9"/>
  <c r="CM7" i="9"/>
  <c r="CN6" i="9"/>
  <c r="CM6" i="9"/>
  <c r="CN5" i="9"/>
  <c r="CM5" i="9"/>
  <c r="CN4" i="9"/>
  <c r="CM4" i="9"/>
  <c r="CN3" i="9"/>
  <c r="CM3" i="9"/>
  <c r="CK60" i="9"/>
  <c r="CK59" i="9"/>
  <c r="CK58" i="9"/>
  <c r="CK54" i="9"/>
  <c r="CK53" i="9"/>
  <c r="CK52" i="9"/>
  <c r="CK51" i="9"/>
  <c r="CK50" i="9"/>
  <c r="CK49" i="9"/>
  <c r="CK48" i="9"/>
  <c r="CK47" i="9"/>
  <c r="CK46" i="9"/>
  <c r="CK45" i="9"/>
  <c r="CK44" i="9"/>
  <c r="CK43" i="9"/>
  <c r="CK42" i="9"/>
  <c r="CK41" i="9"/>
  <c r="CK40" i="9"/>
  <c r="CK39" i="9"/>
  <c r="CK38" i="9"/>
  <c r="CK37" i="9"/>
  <c r="CK36" i="9"/>
  <c r="CK35" i="9"/>
  <c r="CK34" i="9"/>
  <c r="CK33" i="9"/>
  <c r="CK32" i="9"/>
  <c r="CK31" i="9"/>
  <c r="CK30" i="9"/>
  <c r="CK29" i="9"/>
  <c r="CK28" i="9"/>
  <c r="CK27" i="9"/>
  <c r="CK26" i="9"/>
  <c r="CK25" i="9"/>
  <c r="CK24" i="9"/>
  <c r="CK23" i="9"/>
  <c r="CK22" i="9"/>
  <c r="CK21" i="9"/>
  <c r="CK20" i="9"/>
  <c r="CK19" i="9"/>
  <c r="CK18" i="9"/>
  <c r="CK17" i="9"/>
  <c r="CK16" i="9"/>
  <c r="CK15" i="9"/>
  <c r="CK14" i="9"/>
  <c r="CK13" i="9"/>
  <c r="CK12" i="9"/>
  <c r="CK11" i="9"/>
  <c r="CK10" i="9"/>
  <c r="CK9" i="9"/>
  <c r="CK8" i="9"/>
  <c r="CK7" i="9"/>
  <c r="CK6" i="9"/>
  <c r="CK5" i="9"/>
  <c r="CK4" i="9"/>
  <c r="CK3" i="9"/>
  <c r="CJ51" i="9"/>
  <c r="CJ50" i="9"/>
  <c r="CJ49" i="9"/>
  <c r="CJ48" i="9"/>
  <c r="CJ47" i="9"/>
  <c r="CJ46" i="9"/>
  <c r="CJ45" i="9"/>
  <c r="CJ44" i="9"/>
  <c r="CJ43" i="9"/>
  <c r="CJ42" i="9"/>
  <c r="CJ41" i="9"/>
  <c r="CJ40" i="9"/>
  <c r="CJ39" i="9"/>
  <c r="CJ38" i="9"/>
  <c r="CJ37" i="9"/>
  <c r="CJ36" i="9"/>
  <c r="CJ35" i="9"/>
  <c r="CJ34" i="9"/>
  <c r="CJ33" i="9"/>
  <c r="CJ32" i="9"/>
  <c r="CJ31" i="9"/>
  <c r="CJ30" i="9"/>
  <c r="CJ29" i="9"/>
  <c r="CJ28" i="9"/>
  <c r="CJ27" i="9"/>
  <c r="CJ26" i="9"/>
  <c r="CJ25" i="9"/>
  <c r="CJ24" i="9"/>
  <c r="CJ23" i="9"/>
  <c r="CJ22" i="9"/>
  <c r="CJ21" i="9"/>
  <c r="CJ20" i="9"/>
  <c r="CJ19" i="9"/>
  <c r="CJ18" i="9"/>
  <c r="CJ17" i="9"/>
  <c r="CJ16" i="9"/>
  <c r="CJ15" i="9"/>
  <c r="CJ14" i="9"/>
  <c r="CJ13" i="9"/>
  <c r="CJ12" i="9"/>
  <c r="CJ11" i="9"/>
  <c r="CJ10" i="9"/>
  <c r="CJ9" i="9"/>
  <c r="CJ8" i="9"/>
  <c r="CJ7" i="9"/>
  <c r="CJ6" i="9"/>
  <c r="CJ5" i="9"/>
  <c r="CJ4" i="9"/>
  <c r="CJ3" i="9"/>
  <c r="CK51" i="5"/>
  <c r="CK50" i="5"/>
  <c r="CK49" i="5"/>
  <c r="CK48" i="5"/>
  <c r="CK47" i="5"/>
  <c r="CK46" i="5"/>
  <c r="CK45" i="5"/>
  <c r="CK44" i="5"/>
  <c r="CK43" i="5"/>
  <c r="CK42" i="5"/>
  <c r="CK41" i="5"/>
  <c r="CK40" i="5"/>
  <c r="CK39" i="5"/>
  <c r="CK38" i="5"/>
  <c r="CK37" i="5"/>
  <c r="CK36" i="5"/>
  <c r="CK35" i="5"/>
  <c r="CK34" i="5"/>
  <c r="CK33" i="5"/>
  <c r="CK32" i="5"/>
  <c r="CK31" i="5"/>
  <c r="CK30" i="5"/>
  <c r="CK29" i="5"/>
  <c r="CK28" i="5"/>
  <c r="CK27" i="5"/>
  <c r="CK26" i="5"/>
  <c r="CK25" i="5"/>
  <c r="CK24" i="5"/>
  <c r="CK23" i="5"/>
  <c r="CK22" i="5"/>
  <c r="CK21" i="5"/>
  <c r="CK20" i="5"/>
  <c r="CK19" i="5"/>
  <c r="CK18" i="5"/>
  <c r="CK17" i="5"/>
  <c r="CK16" i="5"/>
  <c r="CK15" i="5"/>
  <c r="CK14" i="5"/>
  <c r="CK13" i="5"/>
  <c r="CK12" i="5"/>
  <c r="CK11" i="5"/>
  <c r="CK10" i="5"/>
  <c r="CK9" i="5"/>
  <c r="CK8" i="5"/>
  <c r="CK7" i="5"/>
  <c r="CK6" i="5"/>
  <c r="CK5" i="5"/>
  <c r="CK4" i="5"/>
  <c r="CK3" i="5"/>
  <c r="CF51" i="5"/>
  <c r="CF50" i="5"/>
  <c r="CF49" i="5"/>
  <c r="CF48" i="5"/>
  <c r="CF47" i="5"/>
  <c r="CF46" i="5"/>
  <c r="CF45" i="5"/>
  <c r="CF44" i="5"/>
  <c r="CF43" i="5"/>
  <c r="CF42" i="5"/>
  <c r="CF41" i="5"/>
  <c r="CF40" i="5"/>
  <c r="CF39" i="5"/>
  <c r="CF38" i="5"/>
  <c r="CF37" i="5"/>
  <c r="CF36" i="5"/>
  <c r="CF35" i="5"/>
  <c r="CF34" i="5"/>
  <c r="CF33" i="5"/>
  <c r="CF32" i="5"/>
  <c r="CF31" i="5"/>
  <c r="CF30" i="5"/>
  <c r="CF29" i="5"/>
  <c r="CF28" i="5"/>
  <c r="CF27" i="5"/>
  <c r="CF26" i="5"/>
  <c r="CF25" i="5"/>
  <c r="CF24" i="5"/>
  <c r="CF23" i="5"/>
  <c r="CF22" i="5"/>
  <c r="CF21" i="5"/>
  <c r="CF20" i="5"/>
  <c r="CF19" i="5"/>
  <c r="CF18" i="5"/>
  <c r="CF17" i="5"/>
  <c r="CF16" i="5"/>
  <c r="CF15" i="5"/>
  <c r="CF14" i="5"/>
  <c r="CF13" i="5"/>
  <c r="CF12" i="5"/>
  <c r="CF11" i="5"/>
  <c r="CF10" i="5"/>
  <c r="CF9" i="5"/>
  <c r="CF8" i="5"/>
  <c r="CF7" i="5"/>
  <c r="CF6" i="5"/>
  <c r="CF5" i="5"/>
  <c r="CF4" i="5"/>
  <c r="CF3" i="5"/>
  <c r="CE51" i="5"/>
  <c r="CE50" i="5"/>
  <c r="CE49" i="5"/>
  <c r="CE48" i="5"/>
  <c r="CE47" i="5"/>
  <c r="CE46" i="5"/>
  <c r="CE45" i="5"/>
  <c r="CE44" i="5"/>
  <c r="CE43" i="5"/>
  <c r="CE42" i="5"/>
  <c r="CE41" i="5"/>
  <c r="CE40" i="5"/>
  <c r="CE39" i="5"/>
  <c r="CE38" i="5"/>
  <c r="CE37" i="5"/>
  <c r="CE36" i="5"/>
  <c r="CE35" i="5"/>
  <c r="CE34" i="5"/>
  <c r="CE33" i="5"/>
  <c r="CE32" i="5"/>
  <c r="CE31" i="5"/>
  <c r="CE30" i="5"/>
  <c r="CE29" i="5"/>
  <c r="CE28" i="5"/>
  <c r="CE27" i="5"/>
  <c r="CE26" i="5"/>
  <c r="CE25" i="5"/>
  <c r="CE24" i="5"/>
  <c r="CE23" i="5"/>
  <c r="CE22" i="5"/>
  <c r="CE21" i="5"/>
  <c r="CE20" i="5"/>
  <c r="CE19" i="5"/>
  <c r="CE18" i="5"/>
  <c r="CE17" i="5"/>
  <c r="CE16" i="5"/>
  <c r="CE15" i="5"/>
  <c r="CE14" i="5"/>
  <c r="CE13" i="5"/>
  <c r="CE12" i="5"/>
  <c r="CE11" i="5"/>
  <c r="CE10" i="5"/>
  <c r="CE9" i="5"/>
  <c r="CE8" i="5"/>
  <c r="CE7" i="5"/>
  <c r="CE6" i="5"/>
  <c r="CE5" i="5"/>
  <c r="CE4" i="5"/>
  <c r="CE3" i="5"/>
  <c r="CD51" i="5"/>
  <c r="CD50" i="5"/>
  <c r="CD49" i="5"/>
  <c r="CD48" i="5"/>
  <c r="CD47" i="5"/>
  <c r="CD46" i="5"/>
  <c r="CD45" i="5"/>
  <c r="CD44" i="5"/>
  <c r="CD43" i="5"/>
  <c r="CD42" i="5"/>
  <c r="CD41" i="5"/>
  <c r="CD40" i="5"/>
  <c r="CD39" i="5"/>
  <c r="CD38" i="5"/>
  <c r="CD37" i="5"/>
  <c r="CD36" i="5"/>
  <c r="CD35" i="5"/>
  <c r="CD34" i="5"/>
  <c r="CD33" i="5"/>
  <c r="CD32" i="5"/>
  <c r="CD31" i="5"/>
  <c r="CD30" i="5"/>
  <c r="CD29" i="5"/>
  <c r="CD28" i="5"/>
  <c r="CD27" i="5"/>
  <c r="CD26" i="5"/>
  <c r="CD25" i="5"/>
  <c r="CD24" i="5"/>
  <c r="CD23" i="5"/>
  <c r="CD22" i="5"/>
  <c r="CD21" i="5"/>
  <c r="CD20" i="5"/>
  <c r="CD19" i="5"/>
  <c r="CD18" i="5"/>
  <c r="CD17" i="5"/>
  <c r="CD16" i="5"/>
  <c r="CD15" i="5"/>
  <c r="CD14" i="5"/>
  <c r="CD13" i="5"/>
  <c r="CD12" i="5"/>
  <c r="CD11" i="5"/>
  <c r="CD10" i="5"/>
  <c r="CD9" i="5"/>
  <c r="CD8" i="5"/>
  <c r="CD7" i="5"/>
  <c r="CD6" i="5"/>
  <c r="CD5" i="5"/>
  <c r="CD4" i="5"/>
  <c r="CD3" i="5"/>
  <c r="CC51" i="5"/>
  <c r="CC50" i="5"/>
  <c r="CC49" i="5"/>
  <c r="CC48" i="5"/>
  <c r="CC47" i="5"/>
  <c r="CC46" i="5"/>
  <c r="CC45" i="5"/>
  <c r="CC44" i="5"/>
  <c r="CC43" i="5"/>
  <c r="CC42" i="5"/>
  <c r="CC41" i="5"/>
  <c r="CC40" i="5"/>
  <c r="CC39" i="5"/>
  <c r="CC38" i="5"/>
  <c r="CC37" i="5"/>
  <c r="CC36" i="5"/>
  <c r="CC35" i="5"/>
  <c r="CC34" i="5"/>
  <c r="CC33" i="5"/>
  <c r="CC32" i="5"/>
  <c r="CC31" i="5"/>
  <c r="CC30" i="5"/>
  <c r="CC29" i="5"/>
  <c r="CC28" i="5"/>
  <c r="CC27" i="5"/>
  <c r="CC26" i="5"/>
  <c r="CC25" i="5"/>
  <c r="CC24" i="5"/>
  <c r="CC23" i="5"/>
  <c r="CC22" i="5"/>
  <c r="CC21" i="5"/>
  <c r="CC20" i="5"/>
  <c r="CC19" i="5"/>
  <c r="CC18" i="5"/>
  <c r="CC17" i="5"/>
  <c r="CC16" i="5"/>
  <c r="CC15" i="5"/>
  <c r="CC14" i="5"/>
  <c r="CC13" i="5"/>
  <c r="CC12" i="5"/>
  <c r="CC11" i="5"/>
  <c r="CC10" i="5"/>
  <c r="CC9" i="5"/>
  <c r="CC8" i="5"/>
  <c r="CC7" i="5"/>
  <c r="CC6" i="5"/>
  <c r="CC5" i="5"/>
  <c r="CC4" i="5"/>
  <c r="CC3" i="5"/>
  <c r="CB51" i="5"/>
  <c r="CB50" i="5"/>
  <c r="CB49" i="5"/>
  <c r="CB48" i="5"/>
  <c r="CB47" i="5"/>
  <c r="CB46" i="5"/>
  <c r="CB45" i="5"/>
  <c r="CB44" i="5"/>
  <c r="CB43" i="5"/>
  <c r="CB42" i="5"/>
  <c r="CB41" i="5"/>
  <c r="CB40" i="5"/>
  <c r="CB39" i="5"/>
  <c r="CB38" i="5"/>
  <c r="CB37" i="5"/>
  <c r="CB36" i="5"/>
  <c r="CB35" i="5"/>
  <c r="CB34" i="5"/>
  <c r="CB33" i="5"/>
  <c r="CB32" i="5"/>
  <c r="CB31" i="5"/>
  <c r="CB30" i="5"/>
  <c r="CB29" i="5"/>
  <c r="CB28" i="5"/>
  <c r="CB27" i="5"/>
  <c r="CB26" i="5"/>
  <c r="CB25" i="5"/>
  <c r="CB24" i="5"/>
  <c r="CB23" i="5"/>
  <c r="CB22" i="5"/>
  <c r="CB21" i="5"/>
  <c r="CB20" i="5"/>
  <c r="CB19" i="5"/>
  <c r="CB18" i="5"/>
  <c r="CB17" i="5"/>
  <c r="CB16" i="5"/>
  <c r="CB15" i="5"/>
  <c r="CB14" i="5"/>
  <c r="CB13" i="5"/>
  <c r="CB12" i="5"/>
  <c r="CB11" i="5"/>
  <c r="CB10" i="5"/>
  <c r="CB9" i="5"/>
  <c r="CB8" i="5"/>
  <c r="CB7" i="5"/>
  <c r="CB6" i="5"/>
  <c r="CB5" i="5"/>
  <c r="CB4" i="5"/>
  <c r="CB3" i="5"/>
  <c r="CA51" i="5"/>
  <c r="CA50" i="5"/>
  <c r="CA49" i="5"/>
  <c r="CA48" i="5"/>
  <c r="CA47" i="5"/>
  <c r="CA46" i="5"/>
  <c r="CA45" i="5"/>
  <c r="CA44" i="5"/>
  <c r="CA43" i="5"/>
  <c r="CA42" i="5"/>
  <c r="CA41" i="5"/>
  <c r="CA40" i="5"/>
  <c r="CA39" i="5"/>
  <c r="CA38" i="5"/>
  <c r="CA37" i="5"/>
  <c r="CA36" i="5"/>
  <c r="CA35" i="5"/>
  <c r="CA34" i="5"/>
  <c r="CA33" i="5"/>
  <c r="CA32" i="5"/>
  <c r="CA31" i="5"/>
  <c r="CA30" i="5"/>
  <c r="CA29" i="5"/>
  <c r="CA28" i="5"/>
  <c r="CA27" i="5"/>
  <c r="CA26" i="5"/>
  <c r="CA25" i="5"/>
  <c r="CA24" i="5"/>
  <c r="CA23" i="5"/>
  <c r="CA22" i="5"/>
  <c r="CA21" i="5"/>
  <c r="CA20" i="5"/>
  <c r="CA19" i="5"/>
  <c r="CA18" i="5"/>
  <c r="CA17" i="5"/>
  <c r="CA16" i="5"/>
  <c r="CA15" i="5"/>
  <c r="CA14" i="5"/>
  <c r="CA13" i="5"/>
  <c r="CA12" i="5"/>
  <c r="CA11" i="5"/>
  <c r="CA10" i="5"/>
  <c r="CA9" i="5"/>
  <c r="CA8" i="5"/>
  <c r="CA7" i="5"/>
  <c r="CA6" i="5"/>
  <c r="CA5" i="5"/>
  <c r="CA4" i="5"/>
  <c r="CA3" i="5"/>
  <c r="BZ51" i="5"/>
  <c r="BZ50" i="5"/>
  <c r="BZ49" i="5"/>
  <c r="BZ48" i="5"/>
  <c r="BZ47" i="5"/>
  <c r="BZ46" i="5"/>
  <c r="BZ45" i="5"/>
  <c r="BZ44" i="5"/>
  <c r="BZ43" i="5"/>
  <c r="BZ42" i="5"/>
  <c r="BZ41" i="5"/>
  <c r="BZ40" i="5"/>
  <c r="BZ39" i="5"/>
  <c r="BZ38" i="5"/>
  <c r="BZ37" i="5"/>
  <c r="BZ36" i="5"/>
  <c r="BZ35" i="5"/>
  <c r="BZ34" i="5"/>
  <c r="BZ33" i="5"/>
  <c r="BZ32" i="5"/>
  <c r="BZ31" i="5"/>
  <c r="BZ30" i="5"/>
  <c r="BZ29" i="5"/>
  <c r="BZ28" i="5"/>
  <c r="BZ27" i="5"/>
  <c r="BZ26" i="5"/>
  <c r="BZ25" i="5"/>
  <c r="BZ24" i="5"/>
  <c r="BZ23" i="5"/>
  <c r="BZ22" i="5"/>
  <c r="BZ21" i="5"/>
  <c r="BZ20" i="5"/>
  <c r="BZ19" i="5"/>
  <c r="BZ18" i="5"/>
  <c r="BZ17" i="5"/>
  <c r="BZ16" i="5"/>
  <c r="BZ15" i="5"/>
  <c r="BZ14" i="5"/>
  <c r="BZ13" i="5"/>
  <c r="BZ12" i="5"/>
  <c r="BZ11" i="5"/>
  <c r="BZ10" i="5"/>
  <c r="BZ9" i="5"/>
  <c r="BZ8" i="5"/>
  <c r="BZ7" i="5"/>
  <c r="BZ6" i="5"/>
  <c r="BZ5" i="5"/>
  <c r="BZ4" i="5"/>
  <c r="BZ3" i="5"/>
  <c r="BY51" i="5"/>
  <c r="BY50" i="5"/>
  <c r="BY49" i="5"/>
  <c r="BY48" i="5"/>
  <c r="BY47" i="5"/>
  <c r="BY46" i="5"/>
  <c r="BY45" i="5"/>
  <c r="BY44" i="5"/>
  <c r="BY43" i="5"/>
  <c r="BY42" i="5"/>
  <c r="BY41" i="5"/>
  <c r="BY40" i="5"/>
  <c r="BY39" i="5"/>
  <c r="BY38" i="5"/>
  <c r="BY37" i="5"/>
  <c r="BY36" i="5"/>
  <c r="BY35" i="5"/>
  <c r="BY34" i="5"/>
  <c r="BY33" i="5"/>
  <c r="BY32" i="5"/>
  <c r="BY31" i="5"/>
  <c r="BY30" i="5"/>
  <c r="BY29" i="5"/>
  <c r="BY28" i="5"/>
  <c r="BY27" i="5"/>
  <c r="BY26" i="5"/>
  <c r="BY25" i="5"/>
  <c r="BY24" i="5"/>
  <c r="BY23" i="5"/>
  <c r="BY22" i="5"/>
  <c r="BY21" i="5"/>
  <c r="BY20" i="5"/>
  <c r="BY19" i="5"/>
  <c r="BY18" i="5"/>
  <c r="BY17" i="5"/>
  <c r="BY16" i="5"/>
  <c r="BY15" i="5"/>
  <c r="BY14" i="5"/>
  <c r="BY13" i="5"/>
  <c r="BY12" i="5"/>
  <c r="BY11" i="5"/>
  <c r="BY10" i="5"/>
  <c r="BY9" i="5"/>
  <c r="BY8" i="5"/>
  <c r="BY7" i="5"/>
  <c r="BY6" i="5"/>
  <c r="BY5" i="5"/>
  <c r="BY4" i="5"/>
  <c r="BY3" i="5"/>
  <c r="BW51" i="5"/>
  <c r="BW50" i="5"/>
  <c r="BW49" i="5"/>
  <c r="BW48" i="5"/>
  <c r="BW47" i="5"/>
  <c r="BW46" i="5"/>
  <c r="BW45" i="5"/>
  <c r="BW44" i="5"/>
  <c r="BW43" i="5"/>
  <c r="BW42" i="5"/>
  <c r="BW41" i="5"/>
  <c r="BW40" i="5"/>
  <c r="BW39" i="5"/>
  <c r="BW38" i="5"/>
  <c r="BW37" i="5"/>
  <c r="BW36" i="5"/>
  <c r="BW35" i="5"/>
  <c r="BW34" i="5"/>
  <c r="BW33" i="5"/>
  <c r="BW32" i="5"/>
  <c r="BW31" i="5"/>
  <c r="BW30" i="5"/>
  <c r="BW29" i="5"/>
  <c r="BW28" i="5"/>
  <c r="BW27" i="5"/>
  <c r="BW26" i="5"/>
  <c r="BW25" i="5"/>
  <c r="BW24" i="5"/>
  <c r="BW23" i="5"/>
  <c r="BW22" i="5"/>
  <c r="BW21" i="5"/>
  <c r="BW20" i="5"/>
  <c r="BW19" i="5"/>
  <c r="BW18" i="5"/>
  <c r="BW17" i="5"/>
  <c r="BW16" i="5"/>
  <c r="BW15" i="5"/>
  <c r="BW14" i="5"/>
  <c r="BW13" i="5"/>
  <c r="BW12" i="5"/>
  <c r="BW11" i="5"/>
  <c r="BW10" i="5"/>
  <c r="BW9" i="5"/>
  <c r="BW8" i="5"/>
  <c r="BW7" i="5"/>
  <c r="BW6" i="5"/>
  <c r="BW5" i="5"/>
  <c r="BW4" i="5"/>
  <c r="BW3" i="5"/>
  <c r="CN51" i="33"/>
  <c r="CN50" i="33"/>
  <c r="CN49" i="33"/>
  <c r="CN48" i="33"/>
  <c r="CN47" i="33"/>
  <c r="CN46" i="33"/>
  <c r="CN45" i="33"/>
  <c r="CN44" i="33"/>
  <c r="CN43" i="33"/>
  <c r="CN42" i="33"/>
  <c r="CN41" i="33"/>
  <c r="CN40" i="33"/>
  <c r="CN39" i="33"/>
  <c r="CN38" i="33"/>
  <c r="CN37" i="33"/>
  <c r="CN36" i="33"/>
  <c r="CN35" i="33"/>
  <c r="CN34" i="33"/>
  <c r="CN33" i="33"/>
  <c r="CN32" i="33"/>
  <c r="CN31" i="33"/>
  <c r="CN30" i="33"/>
  <c r="CN29" i="33"/>
  <c r="CN28" i="33"/>
  <c r="CN27" i="33"/>
  <c r="CN26" i="33"/>
  <c r="CN25" i="33"/>
  <c r="CN24" i="33"/>
  <c r="CN23" i="33"/>
  <c r="CN22" i="33"/>
  <c r="CN21" i="33"/>
  <c r="CN20" i="33"/>
  <c r="CN19" i="33"/>
  <c r="CN18" i="33"/>
  <c r="CN17" i="33"/>
  <c r="CN16" i="33"/>
  <c r="CN15" i="33"/>
  <c r="CN14" i="33"/>
  <c r="CN13" i="33"/>
  <c r="CN12" i="33"/>
  <c r="CN11" i="33"/>
  <c r="CN10" i="33"/>
  <c r="CN9" i="33"/>
  <c r="CN8" i="33"/>
  <c r="CN7" i="33"/>
  <c r="CN6" i="33"/>
  <c r="CN5" i="33"/>
  <c r="CN4" i="33"/>
  <c r="CN3" i="33"/>
  <c r="CM51" i="33"/>
  <c r="CM50" i="33"/>
  <c r="CM49" i="33"/>
  <c r="CM48" i="33"/>
  <c r="CM47" i="33"/>
  <c r="CM46" i="33"/>
  <c r="CM45" i="33"/>
  <c r="CM44" i="33"/>
  <c r="CM43" i="33"/>
  <c r="CM42" i="33"/>
  <c r="CM41" i="33"/>
  <c r="CM40" i="33"/>
  <c r="CM39" i="33"/>
  <c r="CM38" i="33"/>
  <c r="CM37" i="33"/>
  <c r="CM36" i="33"/>
  <c r="CM35" i="33"/>
  <c r="CM34" i="33"/>
  <c r="CM33" i="33"/>
  <c r="CM32" i="33"/>
  <c r="CM31" i="33"/>
  <c r="CM30" i="33"/>
  <c r="CM29" i="33"/>
  <c r="CM28" i="33"/>
  <c r="CM27" i="33"/>
  <c r="CM26" i="33"/>
  <c r="CM25" i="33"/>
  <c r="CM24" i="33"/>
  <c r="CM23" i="33"/>
  <c r="CM22" i="33"/>
  <c r="CM21" i="33"/>
  <c r="CM20" i="33"/>
  <c r="CM19" i="33"/>
  <c r="CM18" i="33"/>
  <c r="CM17" i="33"/>
  <c r="CM16" i="33"/>
  <c r="CM15" i="33"/>
  <c r="CM14" i="33"/>
  <c r="CM13" i="33"/>
  <c r="CM12" i="33"/>
  <c r="CM11" i="33"/>
  <c r="CM10" i="33"/>
  <c r="CM9" i="33"/>
  <c r="CM8" i="33"/>
  <c r="CM7" i="33"/>
  <c r="CM6" i="33"/>
  <c r="CM5" i="33"/>
  <c r="CM4" i="33"/>
  <c r="CM3" i="33"/>
  <c r="CK51" i="33"/>
  <c r="CK50" i="33"/>
  <c r="CK49" i="33"/>
  <c r="CK48" i="33"/>
  <c r="CK47" i="33"/>
  <c r="CK46" i="33"/>
  <c r="CK45" i="33"/>
  <c r="CK44" i="33"/>
  <c r="CK43" i="33"/>
  <c r="CK42" i="33"/>
  <c r="CK41" i="33"/>
  <c r="CK40" i="33"/>
  <c r="CK39" i="33"/>
  <c r="CK38" i="33"/>
  <c r="CK37" i="33"/>
  <c r="CK36" i="33"/>
  <c r="CK35" i="33"/>
  <c r="CK34" i="33"/>
  <c r="CK33" i="33"/>
  <c r="CK32" i="33"/>
  <c r="CK31" i="33"/>
  <c r="CK30" i="33"/>
  <c r="CK29" i="33"/>
  <c r="CK28" i="33"/>
  <c r="CK27" i="33"/>
  <c r="CK26" i="33"/>
  <c r="CK25" i="33"/>
  <c r="CK24" i="33"/>
  <c r="CK23" i="33"/>
  <c r="CK22" i="33"/>
  <c r="CK21" i="33"/>
  <c r="CK20" i="33"/>
  <c r="CK19" i="33"/>
  <c r="CK18" i="33"/>
  <c r="CK17" i="33"/>
  <c r="CK16" i="33"/>
  <c r="CK15" i="33"/>
  <c r="CK14" i="33"/>
  <c r="CK13" i="33"/>
  <c r="CK12" i="33"/>
  <c r="CK11" i="33"/>
  <c r="CK10" i="33"/>
  <c r="CK9" i="33"/>
  <c r="CK8" i="33"/>
  <c r="CK7" i="33"/>
  <c r="CK6" i="33"/>
  <c r="CK5" i="33"/>
  <c r="CK4" i="33"/>
  <c r="CK3" i="33"/>
  <c r="CJ51" i="33"/>
  <c r="CJ50" i="33"/>
  <c r="CJ49" i="33"/>
  <c r="CJ48" i="33"/>
  <c r="CJ47" i="33"/>
  <c r="CJ46" i="33"/>
  <c r="CJ45" i="33"/>
  <c r="CJ44" i="33"/>
  <c r="CJ43" i="33"/>
  <c r="CJ42" i="33"/>
  <c r="CJ41" i="33"/>
  <c r="CJ40" i="33"/>
  <c r="CJ39" i="33"/>
  <c r="CJ38" i="33"/>
  <c r="CJ37" i="33"/>
  <c r="CJ36" i="33"/>
  <c r="CJ35" i="33"/>
  <c r="CJ34" i="33"/>
  <c r="CJ33" i="33"/>
  <c r="CJ32" i="33"/>
  <c r="CJ31" i="33"/>
  <c r="CJ30" i="33"/>
  <c r="CJ29" i="33"/>
  <c r="CJ28" i="33"/>
  <c r="CJ27" i="33"/>
  <c r="CJ26" i="33"/>
  <c r="CJ25" i="33"/>
  <c r="CJ24" i="33"/>
  <c r="CJ23" i="33"/>
  <c r="CJ22" i="33"/>
  <c r="CJ21" i="33"/>
  <c r="CJ20" i="33"/>
  <c r="CJ19" i="33"/>
  <c r="CJ18" i="33"/>
  <c r="CJ17" i="33"/>
  <c r="CJ16" i="33"/>
  <c r="CJ15" i="33"/>
  <c r="CJ14" i="33"/>
  <c r="CJ13" i="33"/>
  <c r="CJ12" i="33"/>
  <c r="CJ11" i="33"/>
  <c r="CJ10" i="33"/>
  <c r="CJ9" i="33"/>
  <c r="CJ8" i="33"/>
  <c r="CJ7" i="33"/>
  <c r="CJ6" i="33"/>
  <c r="CJ5" i="33"/>
  <c r="CJ4" i="33"/>
  <c r="CJ3" i="33"/>
  <c r="CI51" i="33"/>
  <c r="CI50" i="33"/>
  <c r="CI49" i="33"/>
  <c r="CI48" i="33"/>
  <c r="CI47" i="33"/>
  <c r="CI46" i="33"/>
  <c r="CI45" i="33"/>
  <c r="CI44" i="33"/>
  <c r="CI43" i="33"/>
  <c r="CI42" i="33"/>
  <c r="CI41" i="33"/>
  <c r="CI40" i="33"/>
  <c r="CI39" i="33"/>
  <c r="CI38" i="33"/>
  <c r="CI37" i="33"/>
  <c r="CI36" i="33"/>
  <c r="CI35" i="33"/>
  <c r="CI34" i="33"/>
  <c r="CI33" i="33"/>
  <c r="CI32" i="33"/>
  <c r="CI31" i="33"/>
  <c r="CI30" i="33"/>
  <c r="CI29" i="33"/>
  <c r="CI28" i="33"/>
  <c r="CI27" i="33"/>
  <c r="CI26" i="33"/>
  <c r="CI25" i="33"/>
  <c r="CI24" i="33"/>
  <c r="CI23" i="33"/>
  <c r="CI22" i="33"/>
  <c r="CI21" i="33"/>
  <c r="CI20" i="33"/>
  <c r="CI19" i="33"/>
  <c r="CI18" i="33"/>
  <c r="CI17" i="33"/>
  <c r="CI16" i="33"/>
  <c r="CI15" i="33"/>
  <c r="CI14" i="33"/>
  <c r="CI13" i="33"/>
  <c r="CI12" i="33"/>
  <c r="CI11" i="33"/>
  <c r="CI10" i="33"/>
  <c r="CI9" i="33"/>
  <c r="CI8" i="33"/>
  <c r="CI7" i="33"/>
  <c r="CI6" i="33"/>
  <c r="CI5" i="33"/>
  <c r="CI4" i="33"/>
  <c r="CI3" i="33"/>
  <c r="CH51" i="33"/>
  <c r="CH50" i="33"/>
  <c r="CH49" i="33"/>
  <c r="CH48" i="33"/>
  <c r="CH47" i="33"/>
  <c r="CH46" i="33"/>
  <c r="CH45" i="33"/>
  <c r="CH44" i="33"/>
  <c r="CH43" i="33"/>
  <c r="CH42" i="33"/>
  <c r="CH41" i="33"/>
  <c r="CH40" i="33"/>
  <c r="CH39" i="33"/>
  <c r="CH38" i="33"/>
  <c r="CH37" i="33"/>
  <c r="CH36" i="33"/>
  <c r="CH35" i="33"/>
  <c r="CH34" i="33"/>
  <c r="CH33" i="33"/>
  <c r="CH32" i="33"/>
  <c r="CH31" i="33"/>
  <c r="CH30" i="33"/>
  <c r="CH29" i="33"/>
  <c r="CH28" i="33"/>
  <c r="CH27" i="33"/>
  <c r="CH26" i="33"/>
  <c r="CH25" i="33"/>
  <c r="CH24" i="33"/>
  <c r="CH23" i="33"/>
  <c r="CH22" i="33"/>
  <c r="CH21" i="33"/>
  <c r="CH20" i="33"/>
  <c r="CH19" i="33"/>
  <c r="CH18" i="33"/>
  <c r="CH17" i="33"/>
  <c r="CH16" i="33"/>
  <c r="CH15" i="33"/>
  <c r="CH14" i="33"/>
  <c r="CH13" i="33"/>
  <c r="CH12" i="33"/>
  <c r="CH11" i="33"/>
  <c r="CH10" i="33"/>
  <c r="CH9" i="33"/>
  <c r="CH8" i="33"/>
  <c r="CH7" i="33"/>
  <c r="CH6" i="33"/>
  <c r="CH5" i="33"/>
  <c r="CH4" i="33"/>
  <c r="CH3" i="33"/>
  <c r="CG51" i="33"/>
  <c r="CG50" i="33"/>
  <c r="CG49" i="33"/>
  <c r="CG48" i="33"/>
  <c r="CG47" i="33"/>
  <c r="CG46" i="33"/>
  <c r="CG45" i="33"/>
  <c r="CG44" i="33"/>
  <c r="CG43" i="33"/>
  <c r="CG42" i="33"/>
  <c r="CG41" i="33"/>
  <c r="CG40" i="33"/>
  <c r="CG39" i="33"/>
  <c r="CG38" i="33"/>
  <c r="CG37" i="33"/>
  <c r="CG36" i="33"/>
  <c r="CG35" i="33"/>
  <c r="CG34" i="33"/>
  <c r="CG33" i="33"/>
  <c r="CG32" i="33"/>
  <c r="CG31" i="33"/>
  <c r="CG30" i="33"/>
  <c r="CG29" i="33"/>
  <c r="CG28" i="33"/>
  <c r="CG27" i="33"/>
  <c r="CG26" i="33"/>
  <c r="CG25" i="33"/>
  <c r="CG24" i="33"/>
  <c r="CG23" i="33"/>
  <c r="CG22" i="33"/>
  <c r="CG21" i="33"/>
  <c r="CG20" i="33"/>
  <c r="CG19" i="33"/>
  <c r="CG18" i="33"/>
  <c r="CG17" i="33"/>
  <c r="CG16" i="33"/>
  <c r="CG15" i="33"/>
  <c r="CG14" i="33"/>
  <c r="CG13" i="33"/>
  <c r="CG12" i="33"/>
  <c r="CG11" i="33"/>
  <c r="CG10" i="33"/>
  <c r="CG9" i="33"/>
  <c r="CG8" i="33"/>
  <c r="CG7" i="33"/>
  <c r="CG6" i="33"/>
  <c r="CG5" i="33"/>
  <c r="CG4" i="33"/>
  <c r="CG3" i="33"/>
  <c r="CF51" i="33"/>
  <c r="CF50" i="33"/>
  <c r="CF49" i="33"/>
  <c r="CF48" i="33"/>
  <c r="CF47" i="33"/>
  <c r="CF46" i="33"/>
  <c r="CF45" i="33"/>
  <c r="CF44" i="33"/>
  <c r="CF43" i="33"/>
  <c r="CF42" i="33"/>
  <c r="CF41" i="33"/>
  <c r="CF40" i="33"/>
  <c r="CF39" i="33"/>
  <c r="CF38" i="33"/>
  <c r="CF37" i="33"/>
  <c r="CF36" i="33"/>
  <c r="CF35" i="33"/>
  <c r="CF34" i="33"/>
  <c r="CF33" i="33"/>
  <c r="CF32" i="33"/>
  <c r="CF31" i="33"/>
  <c r="CF30" i="33"/>
  <c r="CF29" i="33"/>
  <c r="CF28" i="33"/>
  <c r="CF27" i="33"/>
  <c r="CF26" i="33"/>
  <c r="CF25" i="33"/>
  <c r="CF24" i="33"/>
  <c r="CF23" i="33"/>
  <c r="CF22" i="33"/>
  <c r="CF21" i="33"/>
  <c r="CF20" i="33"/>
  <c r="CF19" i="33"/>
  <c r="CF18" i="33"/>
  <c r="CF17" i="33"/>
  <c r="CF16" i="33"/>
  <c r="CF15" i="33"/>
  <c r="CF14" i="33"/>
  <c r="CF13" i="33"/>
  <c r="CF12" i="33"/>
  <c r="CF11" i="33"/>
  <c r="CF10" i="33"/>
  <c r="CF9" i="33"/>
  <c r="CF8" i="33"/>
  <c r="CF7" i="33"/>
  <c r="CF6" i="33"/>
  <c r="CF5" i="33"/>
  <c r="CF4" i="33"/>
  <c r="CF3" i="33"/>
  <c r="CG57" i="4"/>
  <c r="CG58" i="4"/>
  <c r="CG59" i="4"/>
  <c r="CD59" i="4"/>
  <c r="J66" i="9"/>
  <c r="R17" i="20"/>
  <c r="B13" i="20"/>
  <c r="C13" i="20"/>
  <c r="E13" i="20"/>
  <c r="C14" i="21"/>
  <c r="BB66" i="14"/>
  <c r="F14" i="21"/>
  <c r="H14" i="21"/>
  <c r="CV3" i="14"/>
  <c r="CW3" i="14"/>
  <c r="CX3" i="14"/>
  <c r="CY3" i="14"/>
  <c r="CV4" i="14"/>
  <c r="CW4" i="14"/>
  <c r="CX4" i="14"/>
  <c r="CY4" i="14"/>
  <c r="CV5" i="14"/>
  <c r="CW5" i="14"/>
  <c r="CX5" i="14"/>
  <c r="CY5" i="14"/>
  <c r="CV6" i="14"/>
  <c r="CW6" i="14"/>
  <c r="CX6" i="14"/>
  <c r="CY6" i="14"/>
  <c r="CV7" i="14"/>
  <c r="CW7" i="14"/>
  <c r="CX7" i="14"/>
  <c r="CY7" i="14"/>
  <c r="CV8" i="14"/>
  <c r="CW8" i="14"/>
  <c r="CX8" i="14"/>
  <c r="CY8" i="14"/>
  <c r="CV9" i="14"/>
  <c r="CW9" i="14"/>
  <c r="CX9" i="14"/>
  <c r="CY9" i="14"/>
  <c r="CV10" i="14"/>
  <c r="CW10" i="14"/>
  <c r="CX10" i="14"/>
  <c r="CY10" i="14"/>
  <c r="CV11" i="14"/>
  <c r="CW11" i="14"/>
  <c r="CX11" i="14"/>
  <c r="CY11" i="14"/>
  <c r="CV12" i="14"/>
  <c r="CW12" i="14"/>
  <c r="CX12" i="14"/>
  <c r="CY12" i="14"/>
  <c r="CV13" i="14"/>
  <c r="CW13" i="14"/>
  <c r="CX13" i="14"/>
  <c r="CY13" i="14"/>
  <c r="CV14" i="14"/>
  <c r="CW14" i="14"/>
  <c r="CX14" i="14"/>
  <c r="CY14" i="14"/>
  <c r="CV15" i="14"/>
  <c r="CW15" i="14"/>
  <c r="CX15" i="14"/>
  <c r="CY15" i="14"/>
  <c r="CV16" i="14"/>
  <c r="CW16" i="14"/>
  <c r="CX16" i="14"/>
  <c r="CY16" i="14"/>
  <c r="CV17" i="14"/>
  <c r="CW17" i="14"/>
  <c r="CX17" i="14"/>
  <c r="CY17" i="14"/>
  <c r="CV18" i="14"/>
  <c r="CW18" i="14"/>
  <c r="CX18" i="14"/>
  <c r="CY18" i="14"/>
  <c r="CV19" i="14"/>
  <c r="CW19" i="14"/>
  <c r="CX19" i="14"/>
  <c r="CY19" i="14"/>
  <c r="CV20" i="14"/>
  <c r="CW20" i="14"/>
  <c r="CX20" i="14"/>
  <c r="CY20" i="14"/>
  <c r="CV21" i="14"/>
  <c r="CW21" i="14"/>
  <c r="CX21" i="14"/>
  <c r="CY21" i="14"/>
  <c r="CV22" i="14"/>
  <c r="CW22" i="14"/>
  <c r="CX22" i="14"/>
  <c r="CY22" i="14"/>
  <c r="CV23" i="14"/>
  <c r="CW23" i="14"/>
  <c r="CX23" i="14"/>
  <c r="CY23" i="14"/>
  <c r="CV24" i="14"/>
  <c r="CW24" i="14"/>
  <c r="CX24" i="14"/>
  <c r="CY24" i="14"/>
  <c r="CV25" i="14"/>
  <c r="CW25" i="14"/>
  <c r="CX25" i="14"/>
  <c r="CY25" i="14"/>
  <c r="CV26" i="14"/>
  <c r="CW26" i="14"/>
  <c r="CX26" i="14"/>
  <c r="CY26" i="14"/>
  <c r="CV27" i="14"/>
  <c r="CW27" i="14"/>
  <c r="CX27" i="14"/>
  <c r="CY27" i="14"/>
  <c r="CV28" i="14"/>
  <c r="CW28" i="14"/>
  <c r="CX28" i="14"/>
  <c r="CY28" i="14"/>
  <c r="CV29" i="14"/>
  <c r="CW29" i="14"/>
  <c r="CX29" i="14"/>
  <c r="CY29" i="14"/>
  <c r="CV30" i="14"/>
  <c r="CW30" i="14"/>
  <c r="CX30" i="14"/>
  <c r="CY30" i="14"/>
  <c r="CV31" i="14"/>
  <c r="CW31" i="14"/>
  <c r="CX31" i="14"/>
  <c r="CY31" i="14"/>
  <c r="CV32" i="14"/>
  <c r="CW32" i="14"/>
  <c r="CX32" i="14"/>
  <c r="CY32" i="14"/>
  <c r="CV33" i="14"/>
  <c r="CW33" i="14"/>
  <c r="CX33" i="14"/>
  <c r="CY33" i="14"/>
  <c r="CV34" i="14"/>
  <c r="CW34" i="14"/>
  <c r="CX34" i="14"/>
  <c r="CY34" i="14"/>
  <c r="CV35" i="14"/>
  <c r="CW35" i="14"/>
  <c r="CX35" i="14"/>
  <c r="CY35" i="14"/>
  <c r="CV36" i="14"/>
  <c r="CW36" i="14"/>
  <c r="CX36" i="14"/>
  <c r="CY36" i="14"/>
  <c r="CV37" i="14"/>
  <c r="CW37" i="14"/>
  <c r="CX37" i="14"/>
  <c r="CY37" i="14"/>
  <c r="CV38" i="14"/>
  <c r="CW38" i="14"/>
  <c r="CX38" i="14"/>
  <c r="CY38" i="14"/>
  <c r="CV39" i="14"/>
  <c r="CW39" i="14"/>
  <c r="CX39" i="14"/>
  <c r="CY39" i="14"/>
  <c r="CV40" i="14"/>
  <c r="CW40" i="14"/>
  <c r="CX40" i="14"/>
  <c r="CY40" i="14"/>
  <c r="CV41" i="14"/>
  <c r="CW41" i="14"/>
  <c r="CX41" i="14"/>
  <c r="CY41" i="14"/>
  <c r="CV42" i="14"/>
  <c r="CW42" i="14"/>
  <c r="CX42" i="14"/>
  <c r="CY42" i="14"/>
  <c r="CV43" i="14"/>
  <c r="CW43" i="14"/>
  <c r="CX43" i="14"/>
  <c r="CY43" i="14"/>
  <c r="CV44" i="14"/>
  <c r="CW44" i="14"/>
  <c r="CX44" i="14"/>
  <c r="CY44" i="14"/>
  <c r="CV45" i="14"/>
  <c r="CW45" i="14"/>
  <c r="CX45" i="14"/>
  <c r="CY45" i="14"/>
  <c r="CV46" i="14"/>
  <c r="CW46" i="14"/>
  <c r="CX46" i="14"/>
  <c r="CY46" i="14"/>
  <c r="CV47" i="14"/>
  <c r="CW47" i="14"/>
  <c r="CX47" i="14"/>
  <c r="CY47" i="14"/>
  <c r="CV48" i="14"/>
  <c r="CW48" i="14"/>
  <c r="CX48" i="14"/>
  <c r="CY48" i="14"/>
  <c r="CV49" i="14"/>
  <c r="CW49" i="14"/>
  <c r="CX49" i="14"/>
  <c r="CY49" i="14"/>
  <c r="CV50" i="14"/>
  <c r="CW50" i="14"/>
  <c r="CX50" i="14"/>
  <c r="CY50" i="14"/>
  <c r="CV51" i="14"/>
  <c r="CW51" i="14"/>
  <c r="CX51" i="14"/>
  <c r="CY51" i="14"/>
  <c r="CY63" i="12"/>
  <c r="CV63" i="12"/>
  <c r="CL63" i="12"/>
  <c r="R13" i="30"/>
  <c r="R15" i="30"/>
  <c r="R18" i="30"/>
  <c r="R47" i="30"/>
  <c r="R49" i="30"/>
  <c r="S61" i="34"/>
  <c r="C30" i="47"/>
  <c r="Q61" i="33"/>
  <c r="M62" i="33"/>
  <c r="L62" i="33"/>
  <c r="M61" i="33"/>
  <c r="L61" i="33"/>
  <c r="N62" i="27"/>
  <c r="O62" i="27"/>
  <c r="P62" i="27"/>
  <c r="Q62" i="9"/>
  <c r="P62" i="9"/>
  <c r="O62" i="9"/>
  <c r="Q61" i="9"/>
  <c r="P61" i="9"/>
  <c r="O61" i="9"/>
  <c r="CW61" i="9" s="1"/>
  <c r="CI4" i="5"/>
  <c r="CJ4" i="5"/>
  <c r="CI5" i="5"/>
  <c r="CJ5" i="5"/>
  <c r="CI6" i="5"/>
  <c r="CJ6" i="5"/>
  <c r="CI7" i="5"/>
  <c r="CJ7" i="5"/>
  <c r="CI8" i="5"/>
  <c r="CJ8" i="5"/>
  <c r="CI9" i="5"/>
  <c r="CJ9" i="5"/>
  <c r="CI10" i="5"/>
  <c r="CJ10" i="5"/>
  <c r="CI11" i="5"/>
  <c r="CJ11" i="5"/>
  <c r="CI12" i="5"/>
  <c r="CJ12" i="5"/>
  <c r="CI13" i="5"/>
  <c r="CJ13" i="5"/>
  <c r="CI14" i="5"/>
  <c r="CJ14" i="5"/>
  <c r="CI15" i="5"/>
  <c r="CJ15" i="5"/>
  <c r="CI16" i="5"/>
  <c r="CJ16" i="5"/>
  <c r="CI17" i="5"/>
  <c r="CJ17" i="5"/>
  <c r="CI18" i="5"/>
  <c r="CJ18" i="5"/>
  <c r="CI19" i="5"/>
  <c r="CJ19" i="5"/>
  <c r="CI20" i="5"/>
  <c r="CJ20" i="5"/>
  <c r="CI21" i="5"/>
  <c r="CJ21" i="5"/>
  <c r="CI22" i="5"/>
  <c r="CJ22" i="5"/>
  <c r="CI23" i="5"/>
  <c r="CJ23" i="5"/>
  <c r="CI24" i="5"/>
  <c r="CJ24" i="5"/>
  <c r="CI25" i="5"/>
  <c r="CJ25" i="5"/>
  <c r="CI26" i="5"/>
  <c r="CJ26" i="5"/>
  <c r="CI27" i="5"/>
  <c r="CJ27" i="5"/>
  <c r="CI28" i="5"/>
  <c r="CJ28" i="5"/>
  <c r="CI29" i="5"/>
  <c r="CJ29" i="5"/>
  <c r="CI30" i="5"/>
  <c r="CJ30" i="5"/>
  <c r="CI31" i="5"/>
  <c r="CJ31" i="5"/>
  <c r="CI32" i="5"/>
  <c r="CJ32" i="5"/>
  <c r="CI33" i="5"/>
  <c r="CJ33" i="5"/>
  <c r="CI34" i="5"/>
  <c r="CJ34" i="5"/>
  <c r="CI35" i="5"/>
  <c r="CJ35" i="5"/>
  <c r="CI36" i="5"/>
  <c r="CJ36" i="5"/>
  <c r="CI37" i="5"/>
  <c r="CJ37" i="5"/>
  <c r="CI38" i="5"/>
  <c r="CJ38" i="5"/>
  <c r="CI39" i="5"/>
  <c r="CJ39" i="5"/>
  <c r="CI40" i="5"/>
  <c r="CJ40" i="5"/>
  <c r="CI41" i="5"/>
  <c r="CJ41" i="5"/>
  <c r="CI42" i="5"/>
  <c r="CJ42" i="5"/>
  <c r="CI43" i="5"/>
  <c r="CJ43" i="5"/>
  <c r="CI44" i="5"/>
  <c r="CJ44" i="5"/>
  <c r="CI45" i="5"/>
  <c r="CJ45" i="5"/>
  <c r="CI46" i="5"/>
  <c r="CJ46" i="5"/>
  <c r="CI47" i="5"/>
  <c r="CJ47" i="5"/>
  <c r="CI48" i="5"/>
  <c r="CJ48" i="5"/>
  <c r="CI49" i="5"/>
  <c r="CJ49" i="5"/>
  <c r="CI50" i="5"/>
  <c r="CJ50" i="5"/>
  <c r="CI51" i="5"/>
  <c r="CJ51" i="5"/>
  <c r="CJ3" i="5"/>
  <c r="CI3" i="5"/>
  <c r="L62" i="4"/>
  <c r="M62" i="4"/>
  <c r="N62" i="4"/>
  <c r="O62" i="4"/>
  <c r="CQ4" i="3"/>
  <c r="CR4" i="3"/>
  <c r="CS4" i="3"/>
  <c r="CQ5" i="3"/>
  <c r="CR5" i="3"/>
  <c r="CS5" i="3"/>
  <c r="CQ6" i="3"/>
  <c r="CR6" i="3"/>
  <c r="CS6" i="3"/>
  <c r="CQ7" i="3"/>
  <c r="CR7" i="3"/>
  <c r="CS7" i="3"/>
  <c r="CQ8" i="3"/>
  <c r="CR8" i="3"/>
  <c r="CS8" i="3"/>
  <c r="CQ9" i="3"/>
  <c r="CR9" i="3"/>
  <c r="CS9" i="3"/>
  <c r="CQ10" i="3"/>
  <c r="CR10" i="3"/>
  <c r="CS10" i="3"/>
  <c r="CQ11" i="3"/>
  <c r="CR11" i="3"/>
  <c r="CS11" i="3"/>
  <c r="CQ12" i="3"/>
  <c r="CR12" i="3"/>
  <c r="CS12" i="3"/>
  <c r="CQ13" i="3"/>
  <c r="CR13" i="3"/>
  <c r="CS13" i="3"/>
  <c r="CQ14" i="3"/>
  <c r="CR14" i="3"/>
  <c r="CS14" i="3"/>
  <c r="CQ15" i="3"/>
  <c r="CR15" i="3"/>
  <c r="CS15" i="3"/>
  <c r="CQ16" i="3"/>
  <c r="CR16" i="3"/>
  <c r="CS16" i="3"/>
  <c r="CQ17" i="3"/>
  <c r="CR17" i="3"/>
  <c r="CS17" i="3"/>
  <c r="CQ18" i="3"/>
  <c r="CR18" i="3"/>
  <c r="CS18" i="3"/>
  <c r="CQ19" i="3"/>
  <c r="CR19" i="3"/>
  <c r="CS19" i="3"/>
  <c r="CQ20" i="3"/>
  <c r="CR20" i="3"/>
  <c r="CS20" i="3"/>
  <c r="CQ21" i="3"/>
  <c r="CR21" i="3"/>
  <c r="CS21" i="3"/>
  <c r="CQ22" i="3"/>
  <c r="CR22" i="3"/>
  <c r="CS22" i="3"/>
  <c r="CQ23" i="3"/>
  <c r="CR23" i="3"/>
  <c r="CS23" i="3"/>
  <c r="CQ24" i="3"/>
  <c r="CR24" i="3"/>
  <c r="CS24" i="3"/>
  <c r="CQ25" i="3"/>
  <c r="CR25" i="3"/>
  <c r="CS25" i="3"/>
  <c r="CQ26" i="3"/>
  <c r="CR26" i="3"/>
  <c r="CS26" i="3"/>
  <c r="CQ27" i="3"/>
  <c r="CR27" i="3"/>
  <c r="CS27" i="3"/>
  <c r="CQ28" i="3"/>
  <c r="CR28" i="3"/>
  <c r="CS28" i="3"/>
  <c r="CQ29" i="3"/>
  <c r="CR29" i="3"/>
  <c r="CS29" i="3"/>
  <c r="CQ30" i="3"/>
  <c r="CR30" i="3"/>
  <c r="CS30" i="3"/>
  <c r="CQ31" i="3"/>
  <c r="CR31" i="3"/>
  <c r="CS31" i="3"/>
  <c r="CQ32" i="3"/>
  <c r="CR32" i="3"/>
  <c r="CS32" i="3"/>
  <c r="CQ33" i="3"/>
  <c r="CR33" i="3"/>
  <c r="CS33" i="3"/>
  <c r="CQ34" i="3"/>
  <c r="CR34" i="3"/>
  <c r="CS34" i="3"/>
  <c r="CQ35" i="3"/>
  <c r="CR35" i="3"/>
  <c r="CS35" i="3"/>
  <c r="CQ36" i="3"/>
  <c r="CR36" i="3"/>
  <c r="CS36" i="3"/>
  <c r="CQ37" i="3"/>
  <c r="CR37" i="3"/>
  <c r="CS37" i="3"/>
  <c r="CQ38" i="3"/>
  <c r="CR38" i="3"/>
  <c r="CS38" i="3"/>
  <c r="CQ39" i="3"/>
  <c r="CR39" i="3"/>
  <c r="CS39" i="3"/>
  <c r="CQ40" i="3"/>
  <c r="CR40" i="3"/>
  <c r="CS40" i="3"/>
  <c r="CQ41" i="3"/>
  <c r="CR41" i="3"/>
  <c r="CS41" i="3"/>
  <c r="CQ42" i="3"/>
  <c r="CR42" i="3"/>
  <c r="CS42" i="3"/>
  <c r="CQ43" i="3"/>
  <c r="CR43" i="3"/>
  <c r="CS43" i="3"/>
  <c r="CQ44" i="3"/>
  <c r="CR44" i="3"/>
  <c r="CS44" i="3"/>
  <c r="CQ45" i="3"/>
  <c r="CR45" i="3"/>
  <c r="CS45" i="3"/>
  <c r="CQ46" i="3"/>
  <c r="CR46" i="3"/>
  <c r="CS46" i="3"/>
  <c r="CQ47" i="3"/>
  <c r="CR47" i="3"/>
  <c r="CS47" i="3"/>
  <c r="CQ48" i="3"/>
  <c r="CR48" i="3"/>
  <c r="CS48" i="3"/>
  <c r="CQ49" i="3"/>
  <c r="CR49" i="3"/>
  <c r="CS49" i="3"/>
  <c r="CQ50" i="3"/>
  <c r="CR50" i="3"/>
  <c r="CS50" i="3"/>
  <c r="CQ51" i="3"/>
  <c r="CR51" i="3"/>
  <c r="CS51" i="3"/>
  <c r="CQ52" i="3"/>
  <c r="CR52" i="3"/>
  <c r="CS52" i="3"/>
  <c r="CQ53" i="3"/>
  <c r="CR53" i="3"/>
  <c r="CS53" i="3"/>
  <c r="CQ54" i="3"/>
  <c r="CR54" i="3"/>
  <c r="CS54" i="3"/>
  <c r="CQ55" i="3"/>
  <c r="CR55" i="3"/>
  <c r="CS55" i="3"/>
  <c r="CQ56" i="3"/>
  <c r="CR56" i="3"/>
  <c r="CS56" i="3"/>
  <c r="CQ57" i="3"/>
  <c r="CR57" i="3"/>
  <c r="CS57" i="3"/>
  <c r="CQ58" i="3"/>
  <c r="CR58" i="3"/>
  <c r="CS58" i="3"/>
  <c r="CS3" i="3"/>
  <c r="CR3" i="3"/>
  <c r="CQ3" i="3"/>
  <c r="L60" i="3"/>
  <c r="M60" i="3"/>
  <c r="N60" i="3"/>
  <c r="O4" i="30"/>
  <c r="BA13" i="32"/>
  <c r="K69" i="12"/>
  <c r="G69" i="12"/>
  <c r="C69" i="12"/>
  <c r="D69" i="12"/>
  <c r="E69" i="12"/>
  <c r="F69" i="12"/>
  <c r="H69" i="12"/>
  <c r="I69" i="12"/>
  <c r="J69" i="12"/>
  <c r="L69" i="12"/>
  <c r="B69" i="12"/>
  <c r="H62" i="34"/>
  <c r="H19" i="21" s="1"/>
  <c r="G62" i="34"/>
  <c r="G19" i="21" s="1"/>
  <c r="F62" i="34"/>
  <c r="F19" i="21" s="1"/>
  <c r="E62" i="34"/>
  <c r="E19" i="21" s="1"/>
  <c r="D62" i="34"/>
  <c r="D19" i="21" s="1"/>
  <c r="C62" i="34"/>
  <c r="C19" i="21" s="1"/>
  <c r="B62" i="34"/>
  <c r="B19" i="21" s="1"/>
  <c r="H61" i="34"/>
  <c r="G61" i="34"/>
  <c r="F61" i="34"/>
  <c r="E61" i="34"/>
  <c r="D61" i="34"/>
  <c r="C61" i="34"/>
  <c r="B61" i="34"/>
  <c r="K62" i="33"/>
  <c r="J62" i="33"/>
  <c r="I62" i="33"/>
  <c r="H62" i="33"/>
  <c r="H16" i="21" s="1"/>
  <c r="G62" i="33"/>
  <c r="G16" i="21" s="1"/>
  <c r="F62" i="33"/>
  <c r="F16" i="21" s="1"/>
  <c r="E62" i="33"/>
  <c r="E16" i="21" s="1"/>
  <c r="D62" i="33"/>
  <c r="D16" i="21" s="1"/>
  <c r="C62" i="33"/>
  <c r="C16" i="21" s="1"/>
  <c r="B62" i="33"/>
  <c r="B16" i="21" s="1"/>
  <c r="CA61" i="33"/>
  <c r="BY61" i="33"/>
  <c r="BX61" i="33"/>
  <c r="BW61" i="33"/>
  <c r="K61" i="33"/>
  <c r="J61" i="33"/>
  <c r="I61" i="33"/>
  <c r="H61" i="33"/>
  <c r="G61" i="33"/>
  <c r="F61" i="33"/>
  <c r="E61" i="33"/>
  <c r="D61" i="33"/>
  <c r="C61" i="33"/>
  <c r="B61" i="33"/>
  <c r="CN60" i="33"/>
  <c r="CN59" i="33"/>
  <c r="CN58" i="33"/>
  <c r="CN57" i="33"/>
  <c r="CN56" i="33"/>
  <c r="CN55" i="33"/>
  <c r="CN54" i="33"/>
  <c r="CN53" i="33"/>
  <c r="CN52" i="33"/>
  <c r="C62" i="4"/>
  <c r="CU60" i="11"/>
  <c r="CU59" i="11"/>
  <c r="CU58" i="11"/>
  <c r="CU57" i="11"/>
  <c r="CU56" i="11"/>
  <c r="CU55" i="11"/>
  <c r="AY18" i="32"/>
  <c r="S15" i="20" s="1"/>
  <c r="AX18" i="32"/>
  <c r="R15" i="20" s="1"/>
  <c r="AW18" i="32"/>
  <c r="Q15" i="20" s="1"/>
  <c r="AV18" i="32"/>
  <c r="AU18" i="32"/>
  <c r="AT18" i="32"/>
  <c r="AS18" i="32"/>
  <c r="AR18" i="32"/>
  <c r="AQ18" i="32"/>
  <c r="AP18" i="32"/>
  <c r="AO18" i="32"/>
  <c r="AN18" i="32"/>
  <c r="P15" i="20" s="1"/>
  <c r="AM18" i="32"/>
  <c r="AL18" i="32"/>
  <c r="AK18" i="32"/>
  <c r="O15" i="20" s="1"/>
  <c r="AJ18" i="32"/>
  <c r="N15" i="20" s="1"/>
  <c r="AI18" i="32"/>
  <c r="M15" i="20" s="1"/>
  <c r="AH18" i="32"/>
  <c r="AG18" i="32"/>
  <c r="C18" i="32"/>
  <c r="B18" i="32"/>
  <c r="CG48" i="8"/>
  <c r="CF48" i="8"/>
  <c r="CE48" i="8"/>
  <c r="CD48" i="8"/>
  <c r="CC48" i="8"/>
  <c r="CB48" i="8"/>
  <c r="CA48" i="8"/>
  <c r="CG47" i="8"/>
  <c r="CF47" i="8"/>
  <c r="CE47" i="8"/>
  <c r="CD47" i="8"/>
  <c r="CC47" i="8"/>
  <c r="CB47" i="8"/>
  <c r="CA47" i="8"/>
  <c r="BZ47" i="8"/>
  <c r="CG46" i="8"/>
  <c r="CF46" i="8"/>
  <c r="CE46" i="8"/>
  <c r="CD46" i="8"/>
  <c r="CC46" i="8"/>
  <c r="CB46" i="8"/>
  <c r="CA46" i="8"/>
  <c r="BZ46" i="8"/>
  <c r="CG45" i="8"/>
  <c r="CF45" i="8"/>
  <c r="CE45" i="8"/>
  <c r="CD45" i="8"/>
  <c r="CC45" i="8"/>
  <c r="CB45" i="8"/>
  <c r="CA45" i="8"/>
  <c r="BZ45" i="8"/>
  <c r="CG44" i="8"/>
  <c r="CF44" i="8"/>
  <c r="CE44" i="8"/>
  <c r="CD44" i="8"/>
  <c r="CC44" i="8"/>
  <c r="CB44" i="8"/>
  <c r="CA44" i="8"/>
  <c r="BZ44" i="8"/>
  <c r="CG43" i="8"/>
  <c r="CF43" i="8"/>
  <c r="CE43" i="8"/>
  <c r="CD43" i="8"/>
  <c r="CC43" i="8"/>
  <c r="CB43" i="8"/>
  <c r="CA43" i="8"/>
  <c r="BZ43" i="8"/>
  <c r="CG42" i="8"/>
  <c r="CF42" i="8"/>
  <c r="CE42" i="8"/>
  <c r="CD42" i="8"/>
  <c r="CC42" i="8"/>
  <c r="CB42" i="8"/>
  <c r="CA42" i="8"/>
  <c r="BZ42" i="8"/>
  <c r="CG41" i="8"/>
  <c r="CF41" i="8"/>
  <c r="CE41" i="8"/>
  <c r="CD41" i="8"/>
  <c r="CC41" i="8"/>
  <c r="CB41" i="8"/>
  <c r="CA41" i="8"/>
  <c r="BZ41" i="8"/>
  <c r="CG40" i="8"/>
  <c r="CF40" i="8"/>
  <c r="CE40" i="8"/>
  <c r="CD40" i="8"/>
  <c r="CC40" i="8"/>
  <c r="CB40" i="8"/>
  <c r="CA40" i="8"/>
  <c r="BZ40" i="8"/>
  <c r="CG39" i="8"/>
  <c r="CF39" i="8"/>
  <c r="CE39" i="8"/>
  <c r="CD39" i="8"/>
  <c r="CC39" i="8"/>
  <c r="CB39" i="8"/>
  <c r="CA39" i="8"/>
  <c r="BZ39" i="8"/>
  <c r="CG38" i="8"/>
  <c r="CF38" i="8"/>
  <c r="CE38" i="8"/>
  <c r="CD38" i="8"/>
  <c r="CC38" i="8"/>
  <c r="CB38" i="8"/>
  <c r="CA38" i="8"/>
  <c r="BZ38" i="8"/>
  <c r="CG37" i="8"/>
  <c r="CF37" i="8"/>
  <c r="CE37" i="8"/>
  <c r="CD37" i="8"/>
  <c r="CC37" i="8"/>
  <c r="CB37" i="8"/>
  <c r="CA37" i="8"/>
  <c r="BZ37" i="8"/>
  <c r="CG36" i="8"/>
  <c r="CF36" i="8"/>
  <c r="CE36" i="8"/>
  <c r="CD36" i="8"/>
  <c r="CC36" i="8"/>
  <c r="CB36" i="8"/>
  <c r="CA36" i="8"/>
  <c r="BZ36" i="8"/>
  <c r="CG35" i="8"/>
  <c r="CF35" i="8"/>
  <c r="CE35" i="8"/>
  <c r="CD35" i="8"/>
  <c r="CC35" i="8"/>
  <c r="CB35" i="8"/>
  <c r="CA35" i="8"/>
  <c r="BZ35" i="8"/>
  <c r="CG34" i="8"/>
  <c r="CF34" i="8"/>
  <c r="CE34" i="8"/>
  <c r="CD34" i="8"/>
  <c r="CC34" i="8"/>
  <c r="CB34" i="8"/>
  <c r="CA34" i="8"/>
  <c r="BZ34" i="8"/>
  <c r="CG33" i="8"/>
  <c r="CF33" i="8"/>
  <c r="CE33" i="8"/>
  <c r="CD33" i="8"/>
  <c r="CC33" i="8"/>
  <c r="CB33" i="8"/>
  <c r="CA33" i="8"/>
  <c r="BZ33" i="8"/>
  <c r="CG32" i="8"/>
  <c r="CF32" i="8"/>
  <c r="CE32" i="8"/>
  <c r="CD32" i="8"/>
  <c r="CC32" i="8"/>
  <c r="CB32" i="8"/>
  <c r="CA32" i="8"/>
  <c r="BZ32" i="8"/>
  <c r="CG31" i="8"/>
  <c r="CF31" i="8"/>
  <c r="CE31" i="8"/>
  <c r="CD31" i="8"/>
  <c r="CC31" i="8"/>
  <c r="CB31" i="8"/>
  <c r="CA31" i="8"/>
  <c r="BZ31" i="8"/>
  <c r="CG30" i="8"/>
  <c r="CF30" i="8"/>
  <c r="CE30" i="8"/>
  <c r="CD30" i="8"/>
  <c r="CC30" i="8"/>
  <c r="CB30" i="8"/>
  <c r="CA30" i="8"/>
  <c r="BZ30" i="8"/>
  <c r="CG29" i="8"/>
  <c r="CF29" i="8"/>
  <c r="CE29" i="8"/>
  <c r="CD29" i="8"/>
  <c r="CC29" i="8"/>
  <c r="CB29" i="8"/>
  <c r="CA29" i="8"/>
  <c r="BZ29" i="8"/>
  <c r="CG28" i="8"/>
  <c r="CF28" i="8"/>
  <c r="CE28" i="8"/>
  <c r="CD28" i="8"/>
  <c r="CC28" i="8"/>
  <c r="CB28" i="8"/>
  <c r="CA28" i="8"/>
  <c r="BZ28" i="8"/>
  <c r="CG27" i="8"/>
  <c r="CF27" i="8"/>
  <c r="CE27" i="8"/>
  <c r="CD27" i="8"/>
  <c r="CC27" i="8"/>
  <c r="CB27" i="8"/>
  <c r="CA27" i="8"/>
  <c r="BZ27" i="8"/>
  <c r="CG26" i="8"/>
  <c r="CF26" i="8"/>
  <c r="CE26" i="8"/>
  <c r="CD26" i="8"/>
  <c r="CC26" i="8"/>
  <c r="CB26" i="8"/>
  <c r="CA26" i="8"/>
  <c r="BZ26" i="8"/>
  <c r="CG25" i="8"/>
  <c r="CF25" i="8"/>
  <c r="CE25" i="8"/>
  <c r="CD25" i="8"/>
  <c r="CC25" i="8"/>
  <c r="CB25" i="8"/>
  <c r="CA25" i="8"/>
  <c r="BZ25" i="8"/>
  <c r="CG24" i="8"/>
  <c r="CF24" i="8"/>
  <c r="CE24" i="8"/>
  <c r="CD24" i="8"/>
  <c r="CC24" i="8"/>
  <c r="CB24" i="8"/>
  <c r="CA24" i="8"/>
  <c r="BZ24" i="8"/>
  <c r="CG23" i="8"/>
  <c r="CF23" i="8"/>
  <c r="CE23" i="8"/>
  <c r="CD23" i="8"/>
  <c r="CC23" i="8"/>
  <c r="CB23" i="8"/>
  <c r="CA23" i="8"/>
  <c r="BZ23" i="8"/>
  <c r="CG22" i="8"/>
  <c r="CF22" i="8"/>
  <c r="CE22" i="8"/>
  <c r="CD22" i="8"/>
  <c r="CC22" i="8"/>
  <c r="CB22" i="8"/>
  <c r="CA22" i="8"/>
  <c r="BZ22" i="8"/>
  <c r="CG21" i="8"/>
  <c r="CF21" i="8"/>
  <c r="CE21" i="8"/>
  <c r="CD21" i="8"/>
  <c r="CC21" i="8"/>
  <c r="CB21" i="8"/>
  <c r="CA21" i="8"/>
  <c r="BZ21" i="8"/>
  <c r="CG20" i="8"/>
  <c r="CF20" i="8"/>
  <c r="CE20" i="8"/>
  <c r="CD20" i="8"/>
  <c r="CC20" i="8"/>
  <c r="CB20" i="8"/>
  <c r="CA20" i="8"/>
  <c r="BZ20" i="8"/>
  <c r="CG19" i="8"/>
  <c r="CF19" i="8"/>
  <c r="CE19" i="8"/>
  <c r="CD19" i="8"/>
  <c r="CC19" i="8"/>
  <c r="CB19" i="8"/>
  <c r="CA19" i="8"/>
  <c r="BZ19" i="8"/>
  <c r="CG18" i="8"/>
  <c r="CF18" i="8"/>
  <c r="CE18" i="8"/>
  <c r="CD18" i="8"/>
  <c r="CC18" i="8"/>
  <c r="CB18" i="8"/>
  <c r="CA18" i="8"/>
  <c r="BZ18" i="8"/>
  <c r="CG17" i="8"/>
  <c r="CF17" i="8"/>
  <c r="CE17" i="8"/>
  <c r="CD17" i="8"/>
  <c r="CC17" i="8"/>
  <c r="CB17" i="8"/>
  <c r="CA17" i="8"/>
  <c r="BZ17" i="8"/>
  <c r="CG16" i="8"/>
  <c r="CF16" i="8"/>
  <c r="CE16" i="8"/>
  <c r="CD16" i="8"/>
  <c r="CC16" i="8"/>
  <c r="CB16" i="8"/>
  <c r="CA16" i="8"/>
  <c r="BZ16" i="8"/>
  <c r="CG15" i="8"/>
  <c r="CF15" i="8"/>
  <c r="CE15" i="8"/>
  <c r="CD15" i="8"/>
  <c r="CC15" i="8"/>
  <c r="CB15" i="8"/>
  <c r="CA15" i="8"/>
  <c r="BZ15" i="8"/>
  <c r="CG14" i="8"/>
  <c r="CF14" i="8"/>
  <c r="CE14" i="8"/>
  <c r="CD14" i="8"/>
  <c r="CC14" i="8"/>
  <c r="CB14" i="8"/>
  <c r="CA14" i="8"/>
  <c r="BZ14" i="8"/>
  <c r="CG13" i="8"/>
  <c r="CF13" i="8"/>
  <c r="CE13" i="8"/>
  <c r="CD13" i="8"/>
  <c r="CC13" i="8"/>
  <c r="CB13" i="8"/>
  <c r="CA13" i="8"/>
  <c r="BZ13" i="8"/>
  <c r="CG12" i="8"/>
  <c r="CF12" i="8"/>
  <c r="CE12" i="8"/>
  <c r="CD12" i="8"/>
  <c r="CC12" i="8"/>
  <c r="CB12" i="8"/>
  <c r="CA12" i="8"/>
  <c r="BZ12" i="8"/>
  <c r="CG11" i="8"/>
  <c r="CF11" i="8"/>
  <c r="CE11" i="8"/>
  <c r="CD11" i="8"/>
  <c r="CC11" i="8"/>
  <c r="CB11" i="8"/>
  <c r="CA11" i="8"/>
  <c r="BZ11" i="8"/>
  <c r="CG10" i="8"/>
  <c r="CF10" i="8"/>
  <c r="CE10" i="8"/>
  <c r="CD10" i="8"/>
  <c r="CC10" i="8"/>
  <c r="CB10" i="8"/>
  <c r="CA10" i="8"/>
  <c r="BZ10" i="8"/>
  <c r="CG9" i="8"/>
  <c r="CF9" i="8"/>
  <c r="CE9" i="8"/>
  <c r="CD9" i="8"/>
  <c r="CC9" i="8"/>
  <c r="CB9" i="8"/>
  <c r="CA9" i="8"/>
  <c r="BZ9" i="8"/>
  <c r="CG8" i="8"/>
  <c r="CF8" i="8"/>
  <c r="CE8" i="8"/>
  <c r="CD8" i="8"/>
  <c r="CC8" i="8"/>
  <c r="CB8" i="8"/>
  <c r="CA8" i="8"/>
  <c r="BZ8" i="8"/>
  <c r="CG7" i="8"/>
  <c r="CF7" i="8"/>
  <c r="CE7" i="8"/>
  <c r="CD7" i="8"/>
  <c r="CC7" i="8"/>
  <c r="CB7" i="8"/>
  <c r="CA7" i="8"/>
  <c r="BZ7" i="8"/>
  <c r="CG6" i="8"/>
  <c r="CF6" i="8"/>
  <c r="CE6" i="8"/>
  <c r="CD6" i="8"/>
  <c r="CC6" i="8"/>
  <c r="CB6" i="8"/>
  <c r="CA6" i="8"/>
  <c r="BZ6" i="8"/>
  <c r="CG5" i="8"/>
  <c r="CF5" i="8"/>
  <c r="CE5" i="8"/>
  <c r="CD5" i="8"/>
  <c r="CC5" i="8"/>
  <c r="CB5" i="8"/>
  <c r="CA5" i="8"/>
  <c r="BZ5" i="8"/>
  <c r="CG4" i="8"/>
  <c r="CF4" i="8"/>
  <c r="CE4" i="8"/>
  <c r="CD4" i="8"/>
  <c r="CC4" i="8"/>
  <c r="CB4" i="8"/>
  <c r="CA4" i="8"/>
  <c r="BZ4" i="8"/>
  <c r="CG3" i="8"/>
  <c r="CF3" i="8"/>
  <c r="CE3" i="8"/>
  <c r="CD3" i="8"/>
  <c r="CC3" i="8"/>
  <c r="CB3" i="8"/>
  <c r="CA3" i="8"/>
  <c r="BZ3" i="8"/>
  <c r="CM56" i="13"/>
  <c r="CL56" i="13"/>
  <c r="CM55" i="13"/>
  <c r="CL55" i="13"/>
  <c r="CM54" i="13"/>
  <c r="CL54" i="13"/>
  <c r="CJ60" i="9"/>
  <c r="CJ59" i="9"/>
  <c r="CJ58" i="9"/>
  <c r="CJ54" i="9"/>
  <c r="CD51" i="4"/>
  <c r="CD50" i="4"/>
  <c r="CD49" i="4"/>
  <c r="CD48" i="4"/>
  <c r="CD47" i="4"/>
  <c r="CD46" i="4"/>
  <c r="CD45" i="4"/>
  <c r="CD44" i="4"/>
  <c r="CD43" i="4"/>
  <c r="CD42" i="4"/>
  <c r="CD41" i="4"/>
  <c r="CD40" i="4"/>
  <c r="CD39" i="4"/>
  <c r="CD38" i="4"/>
  <c r="CD37" i="4"/>
  <c r="CD36" i="4"/>
  <c r="CD35" i="4"/>
  <c r="CD34" i="4"/>
  <c r="CD33" i="4"/>
  <c r="CD32" i="4"/>
  <c r="CD31" i="4"/>
  <c r="CD30" i="4"/>
  <c r="CD29" i="4"/>
  <c r="CD28" i="4"/>
  <c r="CD27" i="4"/>
  <c r="CD26" i="4"/>
  <c r="CD25" i="4"/>
  <c r="CD24" i="4"/>
  <c r="CD23" i="4"/>
  <c r="CD22" i="4"/>
  <c r="CD21" i="4"/>
  <c r="CD20" i="4"/>
  <c r="CD19" i="4"/>
  <c r="CD18" i="4"/>
  <c r="CD17" i="4"/>
  <c r="CD16" i="4"/>
  <c r="CD15" i="4"/>
  <c r="CD14" i="4"/>
  <c r="CD13" i="4"/>
  <c r="CD12" i="4"/>
  <c r="CD11" i="4"/>
  <c r="CD10" i="4"/>
  <c r="CD9" i="4"/>
  <c r="CD8" i="4"/>
  <c r="CD7" i="4"/>
  <c r="CD6" i="4"/>
  <c r="CD5" i="4"/>
  <c r="CD4" i="4"/>
  <c r="CG4" i="4"/>
  <c r="CG5" i="4"/>
  <c r="CG6" i="4"/>
  <c r="CG7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CG50" i="4"/>
  <c r="CG51" i="4"/>
  <c r="CG52" i="4"/>
  <c r="CG53" i="4"/>
  <c r="CG54" i="4"/>
  <c r="CG55" i="4"/>
  <c r="CG56" i="4"/>
  <c r="CG3" i="4"/>
  <c r="CH51" i="5"/>
  <c r="CG51" i="5"/>
  <c r="CH50" i="5"/>
  <c r="CG50" i="5"/>
  <c r="CH49" i="5"/>
  <c r="CG49" i="5"/>
  <c r="CH48" i="5"/>
  <c r="CG48" i="5"/>
  <c r="CH47" i="5"/>
  <c r="CG47" i="5"/>
  <c r="CH46" i="5"/>
  <c r="CG46" i="5"/>
  <c r="CH45" i="5"/>
  <c r="CG45" i="5"/>
  <c r="CH44" i="5"/>
  <c r="CG44" i="5"/>
  <c r="CH43" i="5"/>
  <c r="CG43" i="5"/>
  <c r="CH42" i="5"/>
  <c r="CG42" i="5"/>
  <c r="CH41" i="5"/>
  <c r="CG41" i="5"/>
  <c r="CH40" i="5"/>
  <c r="CG40" i="5"/>
  <c r="CH39" i="5"/>
  <c r="CG39" i="5"/>
  <c r="CH38" i="5"/>
  <c r="CG38" i="5"/>
  <c r="CH37" i="5"/>
  <c r="CG37" i="5"/>
  <c r="CH36" i="5"/>
  <c r="CG36" i="5"/>
  <c r="CH35" i="5"/>
  <c r="CG35" i="5"/>
  <c r="CH34" i="5"/>
  <c r="CG34" i="5"/>
  <c r="CH33" i="5"/>
  <c r="CG33" i="5"/>
  <c r="CH32" i="5"/>
  <c r="CG32" i="5"/>
  <c r="CH31" i="5"/>
  <c r="CG31" i="5"/>
  <c r="CH30" i="5"/>
  <c r="CG30" i="5"/>
  <c r="CH29" i="5"/>
  <c r="CG29" i="5"/>
  <c r="CH28" i="5"/>
  <c r="CG28" i="5"/>
  <c r="CH27" i="5"/>
  <c r="CG27" i="5"/>
  <c r="CH26" i="5"/>
  <c r="CG26" i="5"/>
  <c r="CH25" i="5"/>
  <c r="CG25" i="5"/>
  <c r="CH24" i="5"/>
  <c r="CG24" i="5"/>
  <c r="CH23" i="5"/>
  <c r="CG23" i="5"/>
  <c r="CH22" i="5"/>
  <c r="CG22" i="5"/>
  <c r="CH21" i="5"/>
  <c r="CG21" i="5"/>
  <c r="CH20" i="5"/>
  <c r="CG20" i="5"/>
  <c r="CH19" i="5"/>
  <c r="CG19" i="5"/>
  <c r="CH18" i="5"/>
  <c r="CG18" i="5"/>
  <c r="CH17" i="5"/>
  <c r="CG17" i="5"/>
  <c r="CH16" i="5"/>
  <c r="CG16" i="5"/>
  <c r="CH15" i="5"/>
  <c r="CG15" i="5"/>
  <c r="CH14" i="5"/>
  <c r="CG14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5" i="5"/>
  <c r="CG5" i="5"/>
  <c r="CH4" i="5"/>
  <c r="CG4" i="5"/>
  <c r="CH3" i="5"/>
  <c r="CG3" i="5"/>
  <c r="CL60" i="4"/>
  <c r="CK60" i="4"/>
  <c r="CJ60" i="4"/>
  <c r="CI60" i="4"/>
  <c r="CH60" i="4"/>
  <c r="CF60" i="4"/>
  <c r="CL59" i="4"/>
  <c r="CK59" i="4"/>
  <c r="CJ59" i="4"/>
  <c r="CI59" i="4"/>
  <c r="CH59" i="4"/>
  <c r="CF59" i="4"/>
  <c r="CL58" i="4"/>
  <c r="CK58" i="4"/>
  <c r="CJ58" i="4"/>
  <c r="CI58" i="4"/>
  <c r="CH58" i="4"/>
  <c r="CF58" i="4"/>
  <c r="CL57" i="4"/>
  <c r="CK57" i="4"/>
  <c r="CJ57" i="4"/>
  <c r="CI57" i="4"/>
  <c r="CH57" i="4"/>
  <c r="CF57" i="4"/>
  <c r="CL56" i="4"/>
  <c r="CK56" i="4"/>
  <c r="CJ56" i="4"/>
  <c r="CI56" i="4"/>
  <c r="CH56" i="4"/>
  <c r="CF56" i="4"/>
  <c r="CL55" i="4"/>
  <c r="CK55" i="4"/>
  <c r="CJ55" i="4"/>
  <c r="CI55" i="4"/>
  <c r="CH55" i="4"/>
  <c r="CF55" i="4"/>
  <c r="CL54" i="4"/>
  <c r="CK54" i="4"/>
  <c r="CJ54" i="4"/>
  <c r="CI54" i="4"/>
  <c r="CH54" i="4"/>
  <c r="CF54" i="4"/>
  <c r="CL53" i="4"/>
  <c r="CK53" i="4"/>
  <c r="CJ53" i="4"/>
  <c r="CI53" i="4"/>
  <c r="CH53" i="4"/>
  <c r="CF53" i="4"/>
  <c r="CL52" i="4"/>
  <c r="CK52" i="4"/>
  <c r="CJ52" i="4"/>
  <c r="CI52" i="4"/>
  <c r="CH52" i="4"/>
  <c r="CF52" i="4"/>
  <c r="CL51" i="4"/>
  <c r="CK51" i="4"/>
  <c r="CJ51" i="4"/>
  <c r="CI51" i="4"/>
  <c r="CH51" i="4"/>
  <c r="CF51" i="4"/>
  <c r="CL50" i="4"/>
  <c r="CK50" i="4"/>
  <c r="CJ50" i="4"/>
  <c r="CI50" i="4"/>
  <c r="CH50" i="4"/>
  <c r="CF50" i="4"/>
  <c r="CL49" i="4"/>
  <c r="CK49" i="4"/>
  <c r="CJ49" i="4"/>
  <c r="CI49" i="4"/>
  <c r="CH49" i="4"/>
  <c r="CF49" i="4"/>
  <c r="CL48" i="4"/>
  <c r="CK48" i="4"/>
  <c r="CJ48" i="4"/>
  <c r="CI48" i="4"/>
  <c r="CH48" i="4"/>
  <c r="CF48" i="4"/>
  <c r="CL47" i="4"/>
  <c r="CK47" i="4"/>
  <c r="CJ47" i="4"/>
  <c r="CI47" i="4"/>
  <c r="CH47" i="4"/>
  <c r="CF47" i="4"/>
  <c r="CL46" i="4"/>
  <c r="CK46" i="4"/>
  <c r="CJ46" i="4"/>
  <c r="CI46" i="4"/>
  <c r="CH46" i="4"/>
  <c r="CF46" i="4"/>
  <c r="CL45" i="4"/>
  <c r="CK45" i="4"/>
  <c r="CJ45" i="4"/>
  <c r="CI45" i="4"/>
  <c r="CH45" i="4"/>
  <c r="CF45" i="4"/>
  <c r="CL44" i="4"/>
  <c r="CK44" i="4"/>
  <c r="CJ44" i="4"/>
  <c r="CI44" i="4"/>
  <c r="CH44" i="4"/>
  <c r="CF44" i="4"/>
  <c r="CL43" i="4"/>
  <c r="CK43" i="4"/>
  <c r="CJ43" i="4"/>
  <c r="CI43" i="4"/>
  <c r="CH43" i="4"/>
  <c r="CF43" i="4"/>
  <c r="CL42" i="4"/>
  <c r="CK42" i="4"/>
  <c r="CJ42" i="4"/>
  <c r="CI42" i="4"/>
  <c r="CH42" i="4"/>
  <c r="CF42" i="4"/>
  <c r="CL41" i="4"/>
  <c r="CK41" i="4"/>
  <c r="CJ41" i="4"/>
  <c r="CI41" i="4"/>
  <c r="CH41" i="4"/>
  <c r="CF41" i="4"/>
  <c r="CL40" i="4"/>
  <c r="CK40" i="4"/>
  <c r="CJ40" i="4"/>
  <c r="CI40" i="4"/>
  <c r="CH40" i="4"/>
  <c r="CF40" i="4"/>
  <c r="CL39" i="4"/>
  <c r="CK39" i="4"/>
  <c r="CJ39" i="4"/>
  <c r="CI39" i="4"/>
  <c r="CH39" i="4"/>
  <c r="CF39" i="4"/>
  <c r="CL38" i="4"/>
  <c r="CK38" i="4"/>
  <c r="CJ38" i="4"/>
  <c r="CI38" i="4"/>
  <c r="CH38" i="4"/>
  <c r="CF38" i="4"/>
  <c r="CL37" i="4"/>
  <c r="CK37" i="4"/>
  <c r="CJ37" i="4"/>
  <c r="CI37" i="4"/>
  <c r="CH37" i="4"/>
  <c r="CF37" i="4"/>
  <c r="CL36" i="4"/>
  <c r="CK36" i="4"/>
  <c r="CJ36" i="4"/>
  <c r="CI36" i="4"/>
  <c r="CH36" i="4"/>
  <c r="CF36" i="4"/>
  <c r="CL35" i="4"/>
  <c r="CK35" i="4"/>
  <c r="CJ35" i="4"/>
  <c r="CI35" i="4"/>
  <c r="CH35" i="4"/>
  <c r="CF35" i="4"/>
  <c r="CL34" i="4"/>
  <c r="CK34" i="4"/>
  <c r="CJ34" i="4"/>
  <c r="CI34" i="4"/>
  <c r="CH34" i="4"/>
  <c r="CF34" i="4"/>
  <c r="CL33" i="4"/>
  <c r="CK33" i="4"/>
  <c r="CJ33" i="4"/>
  <c r="CI33" i="4"/>
  <c r="CH33" i="4"/>
  <c r="CF33" i="4"/>
  <c r="CL32" i="4"/>
  <c r="CK32" i="4"/>
  <c r="CJ32" i="4"/>
  <c r="CI32" i="4"/>
  <c r="CH32" i="4"/>
  <c r="CF32" i="4"/>
  <c r="CL31" i="4"/>
  <c r="CK31" i="4"/>
  <c r="CJ31" i="4"/>
  <c r="CI31" i="4"/>
  <c r="CH31" i="4"/>
  <c r="CF31" i="4"/>
  <c r="CL30" i="4"/>
  <c r="CK30" i="4"/>
  <c r="CJ30" i="4"/>
  <c r="CI30" i="4"/>
  <c r="CH30" i="4"/>
  <c r="CF30" i="4"/>
  <c r="CL29" i="4"/>
  <c r="CK29" i="4"/>
  <c r="CJ29" i="4"/>
  <c r="CI29" i="4"/>
  <c r="CH29" i="4"/>
  <c r="CF29" i="4"/>
  <c r="CL28" i="4"/>
  <c r="CK28" i="4"/>
  <c r="CJ28" i="4"/>
  <c r="CI28" i="4"/>
  <c r="CH28" i="4"/>
  <c r="CF28" i="4"/>
  <c r="CL27" i="4"/>
  <c r="CK27" i="4"/>
  <c r="CJ27" i="4"/>
  <c r="CI27" i="4"/>
  <c r="CH27" i="4"/>
  <c r="CF27" i="4"/>
  <c r="CL26" i="4"/>
  <c r="CK26" i="4"/>
  <c r="CJ26" i="4"/>
  <c r="CI26" i="4"/>
  <c r="CH26" i="4"/>
  <c r="CF26" i="4"/>
  <c r="CL25" i="4"/>
  <c r="CK25" i="4"/>
  <c r="CJ25" i="4"/>
  <c r="CI25" i="4"/>
  <c r="CH25" i="4"/>
  <c r="CF25" i="4"/>
  <c r="CL24" i="4"/>
  <c r="CK24" i="4"/>
  <c r="CJ24" i="4"/>
  <c r="CI24" i="4"/>
  <c r="CH24" i="4"/>
  <c r="CF24" i="4"/>
  <c r="CL23" i="4"/>
  <c r="CK23" i="4"/>
  <c r="CJ23" i="4"/>
  <c r="CI23" i="4"/>
  <c r="CH23" i="4"/>
  <c r="CF23" i="4"/>
  <c r="CL22" i="4"/>
  <c r="CK22" i="4"/>
  <c r="CJ22" i="4"/>
  <c r="CI22" i="4"/>
  <c r="CH22" i="4"/>
  <c r="CF22" i="4"/>
  <c r="CL21" i="4"/>
  <c r="CK21" i="4"/>
  <c r="CJ21" i="4"/>
  <c r="CI21" i="4"/>
  <c r="CH21" i="4"/>
  <c r="CF21" i="4"/>
  <c r="CL20" i="4"/>
  <c r="CK20" i="4"/>
  <c r="CJ20" i="4"/>
  <c r="CI20" i="4"/>
  <c r="CH20" i="4"/>
  <c r="CF20" i="4"/>
  <c r="CL19" i="4"/>
  <c r="CK19" i="4"/>
  <c r="CJ19" i="4"/>
  <c r="CI19" i="4"/>
  <c r="CH19" i="4"/>
  <c r="CF19" i="4"/>
  <c r="CL18" i="4"/>
  <c r="CK18" i="4"/>
  <c r="CJ18" i="4"/>
  <c r="CI18" i="4"/>
  <c r="CH18" i="4"/>
  <c r="CF18" i="4"/>
  <c r="CL17" i="4"/>
  <c r="CK17" i="4"/>
  <c r="CJ17" i="4"/>
  <c r="CI17" i="4"/>
  <c r="CH17" i="4"/>
  <c r="CF17" i="4"/>
  <c r="CL16" i="4"/>
  <c r="CK16" i="4"/>
  <c r="CJ16" i="4"/>
  <c r="CI16" i="4"/>
  <c r="CH16" i="4"/>
  <c r="CF16" i="4"/>
  <c r="CL15" i="4"/>
  <c r="CK15" i="4"/>
  <c r="CJ15" i="4"/>
  <c r="CI15" i="4"/>
  <c r="CH15" i="4"/>
  <c r="CF15" i="4"/>
  <c r="CL14" i="4"/>
  <c r="CK14" i="4"/>
  <c r="CJ14" i="4"/>
  <c r="CI14" i="4"/>
  <c r="CH14" i="4"/>
  <c r="CF14" i="4"/>
  <c r="CL13" i="4"/>
  <c r="CK13" i="4"/>
  <c r="CJ13" i="4"/>
  <c r="CI13" i="4"/>
  <c r="CH13" i="4"/>
  <c r="CF13" i="4"/>
  <c r="CL12" i="4"/>
  <c r="CK12" i="4"/>
  <c r="CJ12" i="4"/>
  <c r="CI12" i="4"/>
  <c r="CH12" i="4"/>
  <c r="CF12" i="4"/>
  <c r="CL11" i="4"/>
  <c r="CK11" i="4"/>
  <c r="CJ11" i="4"/>
  <c r="CI11" i="4"/>
  <c r="CH11" i="4"/>
  <c r="CF11" i="4"/>
  <c r="CL10" i="4"/>
  <c r="CK10" i="4"/>
  <c r="CJ10" i="4"/>
  <c r="CI10" i="4"/>
  <c r="CH10" i="4"/>
  <c r="CF10" i="4"/>
  <c r="CL9" i="4"/>
  <c r="CK9" i="4"/>
  <c r="CJ9" i="4"/>
  <c r="CI9" i="4"/>
  <c r="CH9" i="4"/>
  <c r="CF9" i="4"/>
  <c r="CL8" i="4"/>
  <c r="CK8" i="4"/>
  <c r="CJ8" i="4"/>
  <c r="CI8" i="4"/>
  <c r="CH8" i="4"/>
  <c r="CF8" i="4"/>
  <c r="CL7" i="4"/>
  <c r="CK7" i="4"/>
  <c r="CJ7" i="4"/>
  <c r="CI7" i="4"/>
  <c r="CH7" i="4"/>
  <c r="CF7" i="4"/>
  <c r="CL6" i="4"/>
  <c r="CK6" i="4"/>
  <c r="CJ6" i="4"/>
  <c r="CI6" i="4"/>
  <c r="CH6" i="4"/>
  <c r="CF6" i="4"/>
  <c r="CL5" i="4"/>
  <c r="CK5" i="4"/>
  <c r="CJ5" i="4"/>
  <c r="CI5" i="4"/>
  <c r="CH5" i="4"/>
  <c r="CF5" i="4"/>
  <c r="CL4" i="4"/>
  <c r="CK4" i="4"/>
  <c r="CJ4" i="4"/>
  <c r="CI4" i="4"/>
  <c r="CH4" i="4"/>
  <c r="CF4" i="4"/>
  <c r="CL3" i="4"/>
  <c r="CK3" i="4"/>
  <c r="CJ3" i="4"/>
  <c r="CI3" i="4"/>
  <c r="CH3" i="4"/>
  <c r="CF3" i="4"/>
  <c r="CM59" i="3"/>
  <c r="CL59" i="3"/>
  <c r="CK59" i="3"/>
  <c r="CJ59" i="3"/>
  <c r="CI59" i="3"/>
  <c r="CH59" i="3"/>
  <c r="CG59" i="3"/>
  <c r="CM58" i="3"/>
  <c r="CL58" i="3"/>
  <c r="CK58" i="3"/>
  <c r="CJ58" i="3"/>
  <c r="CI58" i="3"/>
  <c r="CH58" i="3"/>
  <c r="CG58" i="3"/>
  <c r="CP57" i="3"/>
  <c r="CO57" i="3"/>
  <c r="CN57" i="3"/>
  <c r="CM57" i="3"/>
  <c r="CL57" i="3"/>
  <c r="CK57" i="3"/>
  <c r="CJ57" i="3"/>
  <c r="CI57" i="3"/>
  <c r="CH57" i="3"/>
  <c r="CG57" i="3"/>
  <c r="CP56" i="3"/>
  <c r="CO56" i="3"/>
  <c r="CN56" i="3"/>
  <c r="CM56" i="3"/>
  <c r="CL56" i="3"/>
  <c r="CK56" i="3"/>
  <c r="CJ56" i="3"/>
  <c r="CI56" i="3"/>
  <c r="CH56" i="3"/>
  <c r="CG56" i="3"/>
  <c r="CP55" i="3"/>
  <c r="CO55" i="3"/>
  <c r="CN55" i="3"/>
  <c r="CM55" i="3"/>
  <c r="CL55" i="3"/>
  <c r="CK55" i="3"/>
  <c r="CJ55" i="3"/>
  <c r="CI55" i="3"/>
  <c r="CH55" i="3"/>
  <c r="CG55" i="3"/>
  <c r="CP54" i="3"/>
  <c r="CO54" i="3"/>
  <c r="CN54" i="3"/>
  <c r="CM54" i="3"/>
  <c r="CL54" i="3"/>
  <c r="CK54" i="3"/>
  <c r="CJ54" i="3"/>
  <c r="CI54" i="3"/>
  <c r="CH54" i="3"/>
  <c r="CG54" i="3"/>
  <c r="CM53" i="3"/>
  <c r="CL53" i="3"/>
  <c r="CK53" i="3"/>
  <c r="CJ53" i="3"/>
  <c r="CI53" i="3"/>
  <c r="CH53" i="3"/>
  <c r="CG53" i="3"/>
  <c r="CM52" i="3"/>
  <c r="CL52" i="3"/>
  <c r="CK52" i="3"/>
  <c r="CJ52" i="3"/>
  <c r="CI52" i="3"/>
  <c r="CH52" i="3"/>
  <c r="CG52" i="3"/>
  <c r="CP51" i="3"/>
  <c r="CO51" i="3"/>
  <c r="CN51" i="3"/>
  <c r="CM51" i="3"/>
  <c r="CL51" i="3"/>
  <c r="CK51" i="3"/>
  <c r="CJ51" i="3"/>
  <c r="CI51" i="3"/>
  <c r="CH51" i="3"/>
  <c r="CG51" i="3"/>
  <c r="CP50" i="3"/>
  <c r="CO50" i="3"/>
  <c r="CN50" i="3"/>
  <c r="CM50" i="3"/>
  <c r="CL50" i="3"/>
  <c r="CK50" i="3"/>
  <c r="CJ50" i="3"/>
  <c r="CI50" i="3"/>
  <c r="CH50" i="3"/>
  <c r="CG50" i="3"/>
  <c r="CP49" i="3"/>
  <c r="CO49" i="3"/>
  <c r="CN49" i="3"/>
  <c r="CM49" i="3"/>
  <c r="CL49" i="3"/>
  <c r="CK49" i="3"/>
  <c r="CJ49" i="3"/>
  <c r="CI49" i="3"/>
  <c r="CH49" i="3"/>
  <c r="CG49" i="3"/>
  <c r="CP48" i="3"/>
  <c r="CO48" i="3"/>
  <c r="CN48" i="3"/>
  <c r="CM48" i="3"/>
  <c r="CL48" i="3"/>
  <c r="CK48" i="3"/>
  <c r="CJ48" i="3"/>
  <c r="CI48" i="3"/>
  <c r="CH48" i="3"/>
  <c r="CG48" i="3"/>
  <c r="CP47" i="3"/>
  <c r="CO47" i="3"/>
  <c r="CN47" i="3"/>
  <c r="CM47" i="3"/>
  <c r="CL47" i="3"/>
  <c r="CK47" i="3"/>
  <c r="CJ47" i="3"/>
  <c r="CI47" i="3"/>
  <c r="CH47" i="3"/>
  <c r="CG47" i="3"/>
  <c r="CP46" i="3"/>
  <c r="CO46" i="3"/>
  <c r="CN46" i="3"/>
  <c r="CM46" i="3"/>
  <c r="CL46" i="3"/>
  <c r="CK46" i="3"/>
  <c r="CJ46" i="3"/>
  <c r="CI46" i="3"/>
  <c r="CH46" i="3"/>
  <c r="CG46" i="3"/>
  <c r="CP45" i="3"/>
  <c r="CO45" i="3"/>
  <c r="CN45" i="3"/>
  <c r="CM45" i="3"/>
  <c r="CL45" i="3"/>
  <c r="CK45" i="3"/>
  <c r="CJ45" i="3"/>
  <c r="CI45" i="3"/>
  <c r="CH45" i="3"/>
  <c r="CG45" i="3"/>
  <c r="CP44" i="3"/>
  <c r="CO44" i="3"/>
  <c r="CN44" i="3"/>
  <c r="CM44" i="3"/>
  <c r="CL44" i="3"/>
  <c r="CK44" i="3"/>
  <c r="CJ44" i="3"/>
  <c r="CI44" i="3"/>
  <c r="CH44" i="3"/>
  <c r="CG44" i="3"/>
  <c r="CP43" i="3"/>
  <c r="CO43" i="3"/>
  <c r="CN43" i="3"/>
  <c r="CM43" i="3"/>
  <c r="CL43" i="3"/>
  <c r="CK43" i="3"/>
  <c r="CJ43" i="3"/>
  <c r="CI43" i="3"/>
  <c r="CH43" i="3"/>
  <c r="CG43" i="3"/>
  <c r="CP42" i="3"/>
  <c r="CO42" i="3"/>
  <c r="CN42" i="3"/>
  <c r="CM42" i="3"/>
  <c r="CL42" i="3"/>
  <c r="CK42" i="3"/>
  <c r="CJ42" i="3"/>
  <c r="CI42" i="3"/>
  <c r="CH42" i="3"/>
  <c r="CG42" i="3"/>
  <c r="CP41" i="3"/>
  <c r="CO41" i="3"/>
  <c r="CN41" i="3"/>
  <c r="CM41" i="3"/>
  <c r="CL41" i="3"/>
  <c r="CK41" i="3"/>
  <c r="CJ41" i="3"/>
  <c r="CI41" i="3"/>
  <c r="CH41" i="3"/>
  <c r="CG41" i="3"/>
  <c r="CP40" i="3"/>
  <c r="CO40" i="3"/>
  <c r="CN40" i="3"/>
  <c r="CM40" i="3"/>
  <c r="CL40" i="3"/>
  <c r="CK40" i="3"/>
  <c r="CJ40" i="3"/>
  <c r="CI40" i="3"/>
  <c r="CH40" i="3"/>
  <c r="CG40" i="3"/>
  <c r="CP39" i="3"/>
  <c r="CO39" i="3"/>
  <c r="CN39" i="3"/>
  <c r="CM39" i="3"/>
  <c r="CL39" i="3"/>
  <c r="CK39" i="3"/>
  <c r="CJ39" i="3"/>
  <c r="CI39" i="3"/>
  <c r="CH39" i="3"/>
  <c r="CG39" i="3"/>
  <c r="CP38" i="3"/>
  <c r="CO38" i="3"/>
  <c r="CN38" i="3"/>
  <c r="CM38" i="3"/>
  <c r="CL38" i="3"/>
  <c r="CK38" i="3"/>
  <c r="CJ38" i="3"/>
  <c r="CI38" i="3"/>
  <c r="CH38" i="3"/>
  <c r="CG38" i="3"/>
  <c r="CP37" i="3"/>
  <c r="CO37" i="3"/>
  <c r="CN37" i="3"/>
  <c r="CM37" i="3"/>
  <c r="CL37" i="3"/>
  <c r="CK37" i="3"/>
  <c r="CJ37" i="3"/>
  <c r="CI37" i="3"/>
  <c r="CH37" i="3"/>
  <c r="CG37" i="3"/>
  <c r="CP36" i="3"/>
  <c r="CO36" i="3"/>
  <c r="CN36" i="3"/>
  <c r="CM36" i="3"/>
  <c r="CL36" i="3"/>
  <c r="CK36" i="3"/>
  <c r="CJ36" i="3"/>
  <c r="CI36" i="3"/>
  <c r="CH36" i="3"/>
  <c r="CG36" i="3"/>
  <c r="CP35" i="3"/>
  <c r="CO35" i="3"/>
  <c r="CN35" i="3"/>
  <c r="CM35" i="3"/>
  <c r="CL35" i="3"/>
  <c r="CK35" i="3"/>
  <c r="CJ35" i="3"/>
  <c r="CI35" i="3"/>
  <c r="CH35" i="3"/>
  <c r="CG35" i="3"/>
  <c r="CP34" i="3"/>
  <c r="CO34" i="3"/>
  <c r="CN34" i="3"/>
  <c r="CM34" i="3"/>
  <c r="CL34" i="3"/>
  <c r="CK34" i="3"/>
  <c r="CJ34" i="3"/>
  <c r="CI34" i="3"/>
  <c r="CH34" i="3"/>
  <c r="CG34" i="3"/>
  <c r="CP33" i="3"/>
  <c r="CO33" i="3"/>
  <c r="CN33" i="3"/>
  <c r="CM33" i="3"/>
  <c r="CL33" i="3"/>
  <c r="CK33" i="3"/>
  <c r="CJ33" i="3"/>
  <c r="CI33" i="3"/>
  <c r="CH33" i="3"/>
  <c r="CG33" i="3"/>
  <c r="CP32" i="3"/>
  <c r="CO32" i="3"/>
  <c r="CN32" i="3"/>
  <c r="CM32" i="3"/>
  <c r="CL32" i="3"/>
  <c r="CK32" i="3"/>
  <c r="CJ32" i="3"/>
  <c r="CI32" i="3"/>
  <c r="CH32" i="3"/>
  <c r="CG32" i="3"/>
  <c r="CP31" i="3"/>
  <c r="CO31" i="3"/>
  <c r="CN31" i="3"/>
  <c r="CM31" i="3"/>
  <c r="CL31" i="3"/>
  <c r="CK31" i="3"/>
  <c r="CJ31" i="3"/>
  <c r="CI31" i="3"/>
  <c r="CH31" i="3"/>
  <c r="CG31" i="3"/>
  <c r="CP30" i="3"/>
  <c r="CO30" i="3"/>
  <c r="CN30" i="3"/>
  <c r="CM30" i="3"/>
  <c r="CL30" i="3"/>
  <c r="CK30" i="3"/>
  <c r="CJ30" i="3"/>
  <c r="CI30" i="3"/>
  <c r="CH30" i="3"/>
  <c r="CG30" i="3"/>
  <c r="CP29" i="3"/>
  <c r="CO29" i="3"/>
  <c r="CN29" i="3"/>
  <c r="CM29" i="3"/>
  <c r="CL29" i="3"/>
  <c r="CK29" i="3"/>
  <c r="CJ29" i="3"/>
  <c r="CI29" i="3"/>
  <c r="CH29" i="3"/>
  <c r="CG29" i="3"/>
  <c r="CP28" i="3"/>
  <c r="CO28" i="3"/>
  <c r="CN28" i="3"/>
  <c r="CM28" i="3"/>
  <c r="CL28" i="3"/>
  <c r="CK28" i="3"/>
  <c r="CJ28" i="3"/>
  <c r="CI28" i="3"/>
  <c r="CH28" i="3"/>
  <c r="CG28" i="3"/>
  <c r="CP27" i="3"/>
  <c r="CO27" i="3"/>
  <c r="CN27" i="3"/>
  <c r="CM27" i="3"/>
  <c r="CL27" i="3"/>
  <c r="CK27" i="3"/>
  <c r="CJ27" i="3"/>
  <c r="CI27" i="3"/>
  <c r="CH27" i="3"/>
  <c r="CG27" i="3"/>
  <c r="CP26" i="3"/>
  <c r="CO26" i="3"/>
  <c r="CN26" i="3"/>
  <c r="CM26" i="3"/>
  <c r="CL26" i="3"/>
  <c r="CK26" i="3"/>
  <c r="CJ26" i="3"/>
  <c r="CI26" i="3"/>
  <c r="CH26" i="3"/>
  <c r="CG26" i="3"/>
  <c r="CP25" i="3"/>
  <c r="CO25" i="3"/>
  <c r="CN25" i="3"/>
  <c r="CM25" i="3"/>
  <c r="CL25" i="3"/>
  <c r="CK25" i="3"/>
  <c r="CJ25" i="3"/>
  <c r="CI25" i="3"/>
  <c r="CH25" i="3"/>
  <c r="CG25" i="3"/>
  <c r="CP24" i="3"/>
  <c r="CO24" i="3"/>
  <c r="CN24" i="3"/>
  <c r="CM24" i="3"/>
  <c r="CL24" i="3"/>
  <c r="CK24" i="3"/>
  <c r="CJ24" i="3"/>
  <c r="CI24" i="3"/>
  <c r="CH24" i="3"/>
  <c r="CG24" i="3"/>
  <c r="CP23" i="3"/>
  <c r="CO23" i="3"/>
  <c r="CN23" i="3"/>
  <c r="CM23" i="3"/>
  <c r="CL23" i="3"/>
  <c r="CK23" i="3"/>
  <c r="CJ23" i="3"/>
  <c r="CI23" i="3"/>
  <c r="CH23" i="3"/>
  <c r="CG23" i="3"/>
  <c r="CP22" i="3"/>
  <c r="CO22" i="3"/>
  <c r="CN22" i="3"/>
  <c r="CM22" i="3"/>
  <c r="CL22" i="3"/>
  <c r="CK22" i="3"/>
  <c r="CJ22" i="3"/>
  <c r="CI22" i="3"/>
  <c r="CH22" i="3"/>
  <c r="CG22" i="3"/>
  <c r="CP21" i="3"/>
  <c r="CO21" i="3"/>
  <c r="CN21" i="3"/>
  <c r="CM21" i="3"/>
  <c r="CL21" i="3"/>
  <c r="CK21" i="3"/>
  <c r="CJ21" i="3"/>
  <c r="CI21" i="3"/>
  <c r="CH21" i="3"/>
  <c r="CG21" i="3"/>
  <c r="CP20" i="3"/>
  <c r="CO20" i="3"/>
  <c r="CN20" i="3"/>
  <c r="CM20" i="3"/>
  <c r="CL20" i="3"/>
  <c r="CK20" i="3"/>
  <c r="CJ20" i="3"/>
  <c r="CI20" i="3"/>
  <c r="CH20" i="3"/>
  <c r="CG20" i="3"/>
  <c r="CP19" i="3"/>
  <c r="CO19" i="3"/>
  <c r="CN19" i="3"/>
  <c r="CM19" i="3"/>
  <c r="CL19" i="3"/>
  <c r="CK19" i="3"/>
  <c r="CJ19" i="3"/>
  <c r="CI19" i="3"/>
  <c r="CH19" i="3"/>
  <c r="CG19" i="3"/>
  <c r="CP18" i="3"/>
  <c r="CO18" i="3"/>
  <c r="CN18" i="3"/>
  <c r="CM18" i="3"/>
  <c r="CL18" i="3"/>
  <c r="CK18" i="3"/>
  <c r="CJ18" i="3"/>
  <c r="CI18" i="3"/>
  <c r="CH18" i="3"/>
  <c r="CG18" i="3"/>
  <c r="CP17" i="3"/>
  <c r="CO17" i="3"/>
  <c r="CN17" i="3"/>
  <c r="CM17" i="3"/>
  <c r="CL17" i="3"/>
  <c r="CK17" i="3"/>
  <c r="CJ17" i="3"/>
  <c r="CI17" i="3"/>
  <c r="CH17" i="3"/>
  <c r="CG17" i="3"/>
  <c r="CP16" i="3"/>
  <c r="CO16" i="3"/>
  <c r="CN16" i="3"/>
  <c r="CM16" i="3"/>
  <c r="CL16" i="3"/>
  <c r="CK16" i="3"/>
  <c r="CJ16" i="3"/>
  <c r="CI16" i="3"/>
  <c r="CH16" i="3"/>
  <c r="CG16" i="3"/>
  <c r="CP15" i="3"/>
  <c r="CO15" i="3"/>
  <c r="CN15" i="3"/>
  <c r="CM15" i="3"/>
  <c r="CL15" i="3"/>
  <c r="CK15" i="3"/>
  <c r="CJ15" i="3"/>
  <c r="CI15" i="3"/>
  <c r="CH15" i="3"/>
  <c r="CG15" i="3"/>
  <c r="CP14" i="3"/>
  <c r="CO14" i="3"/>
  <c r="CN14" i="3"/>
  <c r="CM14" i="3"/>
  <c r="CL14" i="3"/>
  <c r="CK14" i="3"/>
  <c r="CJ14" i="3"/>
  <c r="CI14" i="3"/>
  <c r="CH14" i="3"/>
  <c r="CG14" i="3"/>
  <c r="CP13" i="3"/>
  <c r="CO13" i="3"/>
  <c r="CN13" i="3"/>
  <c r="CM13" i="3"/>
  <c r="CL13" i="3"/>
  <c r="CK13" i="3"/>
  <c r="CJ13" i="3"/>
  <c r="CI13" i="3"/>
  <c r="CH13" i="3"/>
  <c r="CG13" i="3"/>
  <c r="CP12" i="3"/>
  <c r="CO12" i="3"/>
  <c r="CN12" i="3"/>
  <c r="CM12" i="3"/>
  <c r="CL12" i="3"/>
  <c r="CK12" i="3"/>
  <c r="CJ12" i="3"/>
  <c r="CI12" i="3"/>
  <c r="CH12" i="3"/>
  <c r="CG12" i="3"/>
  <c r="CP11" i="3"/>
  <c r="CO11" i="3"/>
  <c r="CN11" i="3"/>
  <c r="CM11" i="3"/>
  <c r="CL11" i="3"/>
  <c r="CK11" i="3"/>
  <c r="CJ11" i="3"/>
  <c r="CI11" i="3"/>
  <c r="CH11" i="3"/>
  <c r="CG11" i="3"/>
  <c r="CP10" i="3"/>
  <c r="CO10" i="3"/>
  <c r="CN10" i="3"/>
  <c r="CM10" i="3"/>
  <c r="CL10" i="3"/>
  <c r="CK10" i="3"/>
  <c r="CJ10" i="3"/>
  <c r="CI10" i="3"/>
  <c r="CH10" i="3"/>
  <c r="CG10" i="3"/>
  <c r="CP9" i="3"/>
  <c r="CO9" i="3"/>
  <c r="CN9" i="3"/>
  <c r="CM9" i="3"/>
  <c r="CL9" i="3"/>
  <c r="CK9" i="3"/>
  <c r="CJ9" i="3"/>
  <c r="CI9" i="3"/>
  <c r="CH9" i="3"/>
  <c r="CG9" i="3"/>
  <c r="CP8" i="3"/>
  <c r="CO8" i="3"/>
  <c r="CN8" i="3"/>
  <c r="CM8" i="3"/>
  <c r="CL8" i="3"/>
  <c r="CK8" i="3"/>
  <c r="CJ8" i="3"/>
  <c r="CI8" i="3"/>
  <c r="CH8" i="3"/>
  <c r="CG8" i="3"/>
  <c r="CP7" i="3"/>
  <c r="CO7" i="3"/>
  <c r="CN7" i="3"/>
  <c r="CM7" i="3"/>
  <c r="CL7" i="3"/>
  <c r="CK7" i="3"/>
  <c r="CJ7" i="3"/>
  <c r="CI7" i="3"/>
  <c r="CH7" i="3"/>
  <c r="CG7" i="3"/>
  <c r="CP6" i="3"/>
  <c r="CO6" i="3"/>
  <c r="CN6" i="3"/>
  <c r="CM6" i="3"/>
  <c r="CL6" i="3"/>
  <c r="CK6" i="3"/>
  <c r="CJ6" i="3"/>
  <c r="CI6" i="3"/>
  <c r="CH6" i="3"/>
  <c r="CG6" i="3"/>
  <c r="CP5" i="3"/>
  <c r="CO5" i="3"/>
  <c r="CN5" i="3"/>
  <c r="CM5" i="3"/>
  <c r="CL5" i="3"/>
  <c r="CK5" i="3"/>
  <c r="CJ5" i="3"/>
  <c r="CI5" i="3"/>
  <c r="CH5" i="3"/>
  <c r="CG5" i="3"/>
  <c r="CP4" i="3"/>
  <c r="CO4" i="3"/>
  <c r="CN4" i="3"/>
  <c r="CM4" i="3"/>
  <c r="CL4" i="3"/>
  <c r="CK4" i="3"/>
  <c r="CJ4" i="3"/>
  <c r="CI4" i="3"/>
  <c r="CH4" i="3"/>
  <c r="CG4" i="3"/>
  <c r="CP3" i="3"/>
  <c r="CO3" i="3"/>
  <c r="CN3" i="3"/>
  <c r="CM3" i="3"/>
  <c r="CL3" i="3"/>
  <c r="CK3" i="3"/>
  <c r="CJ3" i="3"/>
  <c r="CI3" i="3"/>
  <c r="CH3" i="3"/>
  <c r="CG3" i="3"/>
  <c r="CS63" i="27"/>
  <c r="CR63" i="27"/>
  <c r="CQ63" i="27"/>
  <c r="CO63" i="27"/>
  <c r="CN63" i="27"/>
  <c r="CM63" i="27"/>
  <c r="CK63" i="27"/>
  <c r="CH63" i="27"/>
  <c r="CJ63" i="27"/>
  <c r="Q34" i="30"/>
  <c r="H22" i="21"/>
  <c r="G22" i="21"/>
  <c r="F22" i="21"/>
  <c r="E22" i="21"/>
  <c r="D22" i="21"/>
  <c r="C22" i="21"/>
  <c r="B22" i="21"/>
  <c r="M62" i="27"/>
  <c r="L62" i="27"/>
  <c r="K62" i="27"/>
  <c r="J62" i="27"/>
  <c r="I62" i="27"/>
  <c r="H62" i="27"/>
  <c r="H13" i="21" s="1"/>
  <c r="G62" i="27"/>
  <c r="G13" i="21" s="1"/>
  <c r="F62" i="27"/>
  <c r="F13" i="21" s="1"/>
  <c r="E62" i="27"/>
  <c r="E13" i="21" s="1"/>
  <c r="D62" i="27"/>
  <c r="D13" i="21" s="1"/>
  <c r="C62" i="27"/>
  <c r="C13" i="21" s="1"/>
  <c r="B62" i="27"/>
  <c r="B13" i="21" s="1"/>
  <c r="N62" i="9"/>
  <c r="M62" i="9"/>
  <c r="L62" i="9"/>
  <c r="K62" i="9"/>
  <c r="J62" i="9"/>
  <c r="I62" i="9"/>
  <c r="H62" i="9"/>
  <c r="H11" i="21" s="1"/>
  <c r="G62" i="9"/>
  <c r="G11" i="21" s="1"/>
  <c r="F62" i="9"/>
  <c r="F11" i="21" s="1"/>
  <c r="E62" i="9"/>
  <c r="E11" i="21" s="1"/>
  <c r="D62" i="9"/>
  <c r="D11" i="21" s="1"/>
  <c r="C62" i="9"/>
  <c r="C11" i="21" s="1"/>
  <c r="B62" i="9"/>
  <c r="B11" i="21" s="1"/>
  <c r="B61" i="3"/>
  <c r="B21" i="21" s="1"/>
  <c r="K62" i="4"/>
  <c r="J62" i="4"/>
  <c r="I62" i="4"/>
  <c r="H62" i="4"/>
  <c r="H7" i="21" s="1"/>
  <c r="G62" i="4"/>
  <c r="G7" i="21" s="1"/>
  <c r="F62" i="4"/>
  <c r="F7" i="21" s="1"/>
  <c r="E62" i="4"/>
  <c r="E7" i="21" s="1"/>
  <c r="D62" i="4"/>
  <c r="D7" i="21" s="1"/>
  <c r="B62" i="4"/>
  <c r="B7" i="21" s="1"/>
  <c r="B60" i="3"/>
  <c r="J61" i="12"/>
  <c r="I61" i="12"/>
  <c r="N61" i="9"/>
  <c r="CV61" i="9" s="1"/>
  <c r="M61" i="9"/>
  <c r="L61" i="9"/>
  <c r="K61" i="9"/>
  <c r="J61" i="9"/>
  <c r="CR61" i="9" s="1"/>
  <c r="I61" i="9"/>
  <c r="H61" i="9"/>
  <c r="G61" i="9"/>
  <c r="F61" i="9"/>
  <c r="E61" i="9"/>
  <c r="D61" i="9"/>
  <c r="C61" i="9"/>
  <c r="B61" i="9"/>
  <c r="K60" i="3"/>
  <c r="J60" i="3"/>
  <c r="I60" i="3"/>
  <c r="H60" i="3"/>
  <c r="G60" i="3"/>
  <c r="F60" i="3"/>
  <c r="E60" i="3"/>
  <c r="D60" i="3"/>
  <c r="C60" i="3"/>
  <c r="CE4" i="3"/>
  <c r="CE5" i="3"/>
  <c r="CE6" i="3"/>
  <c r="CE7" i="3"/>
  <c r="CE8" i="3"/>
  <c r="CE9" i="3"/>
  <c r="CE10" i="3"/>
  <c r="CE11" i="3"/>
  <c r="CE12" i="3"/>
  <c r="CE13" i="3"/>
  <c r="CE14" i="3"/>
  <c r="CE15" i="3"/>
  <c r="CE16" i="3"/>
  <c r="CE17" i="3"/>
  <c r="CE18" i="3"/>
  <c r="CE19" i="3"/>
  <c r="CE20" i="3"/>
  <c r="CE21" i="3"/>
  <c r="CE22" i="3"/>
  <c r="CE23" i="3"/>
  <c r="CE24" i="3"/>
  <c r="CE25" i="3"/>
  <c r="CE26" i="3"/>
  <c r="CE27" i="3"/>
  <c r="CE28" i="3"/>
  <c r="CE29" i="3"/>
  <c r="CE30" i="3"/>
  <c r="CE31" i="3"/>
  <c r="CE32" i="3"/>
  <c r="CE33" i="3"/>
  <c r="CE34" i="3"/>
  <c r="CE35" i="3"/>
  <c r="CE36" i="3"/>
  <c r="CE37" i="3"/>
  <c r="CE38" i="3"/>
  <c r="CE39" i="3"/>
  <c r="CE40" i="3"/>
  <c r="CE41" i="3"/>
  <c r="CE42" i="3"/>
  <c r="CE43" i="3"/>
  <c r="CE44" i="3"/>
  <c r="CE45" i="3"/>
  <c r="CE46" i="3"/>
  <c r="CE47" i="3"/>
  <c r="CE48" i="3"/>
  <c r="CE49" i="3"/>
  <c r="CE50" i="3"/>
  <c r="CE51" i="3"/>
  <c r="CE3" i="3"/>
  <c r="S3" i="20"/>
  <c r="R3" i="20"/>
  <c r="Q3" i="20"/>
  <c r="P3" i="20"/>
  <c r="O3" i="20"/>
  <c r="N3" i="20"/>
  <c r="M3" i="20"/>
  <c r="G46" i="21"/>
  <c r="E46" i="21"/>
  <c r="D46" i="21"/>
  <c r="C46" i="21"/>
  <c r="B46" i="21"/>
  <c r="L51" i="6"/>
  <c r="F39" i="21"/>
  <c r="E39" i="21"/>
  <c r="D39" i="21"/>
  <c r="C39" i="21"/>
  <c r="B39" i="21"/>
  <c r="L50" i="6"/>
  <c r="V17" i="20"/>
  <c r="P17" i="20"/>
  <c r="L17" i="20"/>
  <c r="K17" i="20"/>
  <c r="J17" i="20"/>
  <c r="H17" i="20"/>
  <c r="F17" i="20"/>
  <c r="E17" i="20"/>
  <c r="C17" i="20"/>
  <c r="B17" i="20"/>
  <c r="L49" i="6"/>
  <c r="CK61" i="11"/>
  <c r="B61" i="11"/>
  <c r="CJ61" i="11" s="1"/>
  <c r="H51" i="8"/>
  <c r="G51" i="8"/>
  <c r="E51" i="8"/>
  <c r="F51" i="8"/>
  <c r="D51" i="8"/>
  <c r="C51" i="8"/>
  <c r="H50" i="8"/>
  <c r="G50" i="8"/>
  <c r="E50" i="8"/>
  <c r="F50" i="8"/>
  <c r="D50" i="8"/>
  <c r="C50" i="8"/>
  <c r="B51" i="8"/>
  <c r="B50" i="8"/>
  <c r="H49" i="8"/>
  <c r="CG49" i="8" s="1"/>
  <c r="G49" i="8"/>
  <c r="E49" i="8"/>
  <c r="F49" i="8"/>
  <c r="D49" i="8"/>
  <c r="C49" i="8"/>
  <c r="B49" i="8"/>
  <c r="H51" i="7"/>
  <c r="CF51" i="7" s="1"/>
  <c r="G51" i="7"/>
  <c r="CE51" i="7" s="1"/>
  <c r="E51" i="7"/>
  <c r="CC51" i="7" s="1"/>
  <c r="F51" i="7"/>
  <c r="CD51" i="7" s="1"/>
  <c r="D51" i="7"/>
  <c r="CB51" i="7" s="1"/>
  <c r="C51" i="7"/>
  <c r="CA51" i="7" s="1"/>
  <c r="B51" i="7"/>
  <c r="H50" i="7"/>
  <c r="G50" i="7"/>
  <c r="E50" i="7"/>
  <c r="F50" i="7"/>
  <c r="D50" i="7"/>
  <c r="C50" i="7"/>
  <c r="B50" i="7"/>
  <c r="H49" i="7"/>
  <c r="G49" i="7"/>
  <c r="E49" i="7"/>
  <c r="F49" i="7"/>
  <c r="D49" i="7"/>
  <c r="C49" i="7"/>
  <c r="B49" i="7"/>
  <c r="H51" i="6"/>
  <c r="G51" i="6"/>
  <c r="E51" i="6"/>
  <c r="F51" i="6"/>
  <c r="CC51" i="6" s="1"/>
  <c r="D51" i="6"/>
  <c r="C51" i="6"/>
  <c r="H50" i="6"/>
  <c r="G50" i="6"/>
  <c r="CD50" i="6" s="1"/>
  <c r="E50" i="6"/>
  <c r="F50" i="6"/>
  <c r="D50" i="6"/>
  <c r="C50" i="6"/>
  <c r="H49" i="6"/>
  <c r="G49" i="6"/>
  <c r="CD49" i="6" s="1"/>
  <c r="E49" i="6"/>
  <c r="F49" i="6"/>
  <c r="D49" i="6"/>
  <c r="C49" i="6"/>
  <c r="B49" i="6"/>
  <c r="B51" i="6"/>
  <c r="B50" i="6"/>
  <c r="CL51" i="7"/>
  <c r="CL49" i="7"/>
  <c r="CJ51" i="7"/>
  <c r="CJ49" i="7"/>
  <c r="D51" i="21" l="1"/>
  <c r="B51" i="21"/>
  <c r="G51" i="21"/>
  <c r="B55" i="21"/>
  <c r="D55" i="21"/>
  <c r="C51" i="21"/>
  <c r="C55" i="21" s="1"/>
  <c r="BY61" i="5"/>
  <c r="CE61" i="5"/>
  <c r="CP61" i="13"/>
  <c r="CN61" i="33"/>
  <c r="CE50" i="8"/>
  <c r="CC61" i="5"/>
  <c r="CO61" i="13"/>
  <c r="CU61" i="9"/>
  <c r="CL38" i="37"/>
  <c r="CK36" i="37"/>
  <c r="CJ38" i="37"/>
  <c r="CJ36" i="37"/>
  <c r="CQ61" i="13"/>
  <c r="S29" i="20"/>
  <c r="CL61" i="27"/>
  <c r="CA61" i="5"/>
  <c r="CI61" i="5"/>
  <c r="V11" i="47"/>
  <c r="B30" i="47"/>
  <c r="B27" i="47"/>
  <c r="B41" i="47" s="1"/>
  <c r="E27" i="47"/>
  <c r="E41" i="47" s="1"/>
  <c r="H27" i="47"/>
  <c r="H41" i="47" s="1"/>
  <c r="I27" i="47"/>
  <c r="I41" i="47" s="1"/>
  <c r="L27" i="47"/>
  <c r="L41" i="47" s="1"/>
  <c r="N27" i="47"/>
  <c r="N41" i="47" s="1"/>
  <c r="R27" i="47"/>
  <c r="R41" i="47" s="1"/>
  <c r="Q14" i="20"/>
  <c r="Q14" i="47"/>
  <c r="H29" i="20"/>
  <c r="H29" i="47"/>
  <c r="P29" i="20"/>
  <c r="P29" i="47"/>
  <c r="S11" i="47"/>
  <c r="P11" i="47"/>
  <c r="G11" i="47"/>
  <c r="B11" i="47"/>
  <c r="U12" i="47"/>
  <c r="Q12" i="47"/>
  <c r="N12" i="47"/>
  <c r="K12" i="47"/>
  <c r="H12" i="47"/>
  <c r="U7" i="20"/>
  <c r="U40" i="20" s="1"/>
  <c r="U7" i="47"/>
  <c r="U39" i="47" s="1"/>
  <c r="Q7" i="20"/>
  <c r="Q40" i="20" s="1"/>
  <c r="Q7" i="47"/>
  <c r="Q39" i="47" s="1"/>
  <c r="N7" i="20"/>
  <c r="N40" i="20" s="1"/>
  <c r="N7" i="47"/>
  <c r="N39" i="47" s="1"/>
  <c r="L7" i="20"/>
  <c r="L40" i="20" s="1"/>
  <c r="L7" i="47"/>
  <c r="L39" i="47" s="1"/>
  <c r="I7" i="20"/>
  <c r="I40" i="20" s="1"/>
  <c r="I7" i="47"/>
  <c r="I39" i="47" s="1"/>
  <c r="U30" i="47"/>
  <c r="Q30" i="47"/>
  <c r="N30" i="47"/>
  <c r="L30" i="47"/>
  <c r="I30" i="47"/>
  <c r="E30" i="47"/>
  <c r="S14" i="20"/>
  <c r="S14" i="47"/>
  <c r="O14" i="47"/>
  <c r="CR61" i="27"/>
  <c r="F14" i="47"/>
  <c r="R14" i="20"/>
  <c r="R14" i="47"/>
  <c r="N14" i="47"/>
  <c r="L14" i="20"/>
  <c r="L14" i="47"/>
  <c r="CL61" i="13"/>
  <c r="J27" i="47"/>
  <c r="J41" i="47" s="1"/>
  <c r="O27" i="47"/>
  <c r="O41" i="47" s="1"/>
  <c r="S27" i="47"/>
  <c r="S41" i="47" s="1"/>
  <c r="C23" i="20"/>
  <c r="C41" i="20" s="1"/>
  <c r="C52" i="20" s="1"/>
  <c r="C23" i="47"/>
  <c r="C14" i="47"/>
  <c r="Q27" i="47"/>
  <c r="Q41" i="47" s="1"/>
  <c r="B29" i="20"/>
  <c r="B29" i="47"/>
  <c r="E29" i="20"/>
  <c r="E29" i="47"/>
  <c r="I29" i="20"/>
  <c r="K29" i="20"/>
  <c r="K29" i="47"/>
  <c r="M29" i="20"/>
  <c r="M29" i="47"/>
  <c r="U29" i="20"/>
  <c r="U29" i="47"/>
  <c r="R11" i="47"/>
  <c r="O11" i="47"/>
  <c r="J11" i="47"/>
  <c r="F11" i="47"/>
  <c r="T12" i="47"/>
  <c r="M12" i="47"/>
  <c r="F12" i="47"/>
  <c r="M7" i="20"/>
  <c r="M40" i="20" s="1"/>
  <c r="M7" i="47"/>
  <c r="M39" i="47" s="1"/>
  <c r="K7" i="20"/>
  <c r="K40" i="20" s="1"/>
  <c r="K7" i="47"/>
  <c r="K39" i="47" s="1"/>
  <c r="H7" i="20"/>
  <c r="H40" i="20" s="1"/>
  <c r="H7" i="47"/>
  <c r="H39" i="47" s="1"/>
  <c r="T30" i="47"/>
  <c r="M30" i="47"/>
  <c r="K30" i="47"/>
  <c r="H30" i="47"/>
  <c r="CN36" i="37"/>
  <c r="V14" i="20"/>
  <c r="V14" i="47"/>
  <c r="M14" i="20"/>
  <c r="M14" i="47"/>
  <c r="K14" i="47"/>
  <c r="E14" i="20"/>
  <c r="E14" i="47"/>
  <c r="B14" i="47"/>
  <c r="F27" i="47"/>
  <c r="F41" i="47" s="1"/>
  <c r="P27" i="47"/>
  <c r="P41" i="47" s="1"/>
  <c r="T27" i="47"/>
  <c r="T41" i="47" s="1"/>
  <c r="V7" i="20"/>
  <c r="V40" i="20" s="1"/>
  <c r="V7" i="47"/>
  <c r="V39" i="47" s="1"/>
  <c r="C27" i="47"/>
  <c r="C41" i="47" s="1"/>
  <c r="C29" i="20"/>
  <c r="C29" i="47"/>
  <c r="L29" i="20"/>
  <c r="L29" i="47"/>
  <c r="N29" i="20"/>
  <c r="N29" i="47"/>
  <c r="Q29" i="20"/>
  <c r="Q29" i="47"/>
  <c r="T29" i="20"/>
  <c r="T29" i="47"/>
  <c r="U11" i="47"/>
  <c r="Q11" i="47"/>
  <c r="N11" i="47"/>
  <c r="L11" i="47"/>
  <c r="I11" i="47"/>
  <c r="S12" i="47"/>
  <c r="P12" i="47"/>
  <c r="J12" i="47"/>
  <c r="C12" i="47"/>
  <c r="S7" i="20"/>
  <c r="S40" i="20" s="1"/>
  <c r="S7" i="47"/>
  <c r="S39" i="47" s="1"/>
  <c r="P7" i="20"/>
  <c r="P40" i="20" s="1"/>
  <c r="P7" i="47"/>
  <c r="P39" i="47" s="1"/>
  <c r="F7" i="20"/>
  <c r="F40" i="20" s="1"/>
  <c r="F7" i="47"/>
  <c r="F39" i="47" s="1"/>
  <c r="C7" i="20"/>
  <c r="C40" i="20" s="1"/>
  <c r="C7" i="47"/>
  <c r="C39" i="47" s="1"/>
  <c r="S30" i="47"/>
  <c r="P30" i="47"/>
  <c r="J14" i="47"/>
  <c r="V23" i="20"/>
  <c r="V41" i="20" s="1"/>
  <c r="V52" i="20" s="1"/>
  <c r="V23" i="47"/>
  <c r="B23" i="20"/>
  <c r="B41" i="20" s="1"/>
  <c r="B52" i="20" s="1"/>
  <c r="B23" i="47"/>
  <c r="CM62" i="27"/>
  <c r="T14" i="47"/>
  <c r="P14" i="47"/>
  <c r="I14" i="47"/>
  <c r="H14" i="47"/>
  <c r="CQ61" i="27"/>
  <c r="D14" i="47"/>
  <c r="D27" i="47"/>
  <c r="D41" i="47" s="1"/>
  <c r="G27" i="47"/>
  <c r="G41" i="47" s="1"/>
  <c r="K27" i="47"/>
  <c r="K41" i="47" s="1"/>
  <c r="M27" i="47"/>
  <c r="M41" i="47" s="1"/>
  <c r="V27" i="47"/>
  <c r="V41" i="47" s="1"/>
  <c r="F29" i="20"/>
  <c r="F29" i="47"/>
  <c r="J29" i="20"/>
  <c r="J29" i="47"/>
  <c r="O29" i="20"/>
  <c r="O29" i="47"/>
  <c r="R29" i="20"/>
  <c r="R29" i="47"/>
  <c r="V29" i="20"/>
  <c r="V29" i="47"/>
  <c r="V12" i="47"/>
  <c r="T11" i="47"/>
  <c r="M11" i="47"/>
  <c r="K11" i="47"/>
  <c r="H11" i="47"/>
  <c r="E11" i="47"/>
  <c r="C11" i="47"/>
  <c r="R12" i="47"/>
  <c r="O12" i="47"/>
  <c r="L12" i="47"/>
  <c r="I12" i="47"/>
  <c r="E12" i="47"/>
  <c r="B12" i="47"/>
  <c r="R7" i="20"/>
  <c r="R40" i="20" s="1"/>
  <c r="R47" i="20" s="1"/>
  <c r="R7" i="47"/>
  <c r="R39" i="47" s="1"/>
  <c r="O7" i="20"/>
  <c r="O40" i="20" s="1"/>
  <c r="O47" i="20" s="1"/>
  <c r="O7" i="47"/>
  <c r="O39" i="47" s="1"/>
  <c r="B7" i="20"/>
  <c r="B40" i="20" s="1"/>
  <c r="B7" i="47"/>
  <c r="B39" i="47" s="1"/>
  <c r="V30" i="47"/>
  <c r="R30" i="47"/>
  <c r="O30" i="47"/>
  <c r="J30" i="47"/>
  <c r="U14" i="47"/>
  <c r="CR61" i="25"/>
  <c r="T28" i="20"/>
  <c r="T43" i="20" s="1"/>
  <c r="T28" i="47"/>
  <c r="T42" i="47" s="1"/>
  <c r="B28" i="20"/>
  <c r="B43" i="20" s="1"/>
  <c r="B28" i="47"/>
  <c r="B42" i="47" s="1"/>
  <c r="U28" i="20"/>
  <c r="U43" i="20" s="1"/>
  <c r="U28" i="47"/>
  <c r="U42" i="47" s="1"/>
  <c r="Q28" i="20"/>
  <c r="Q43" i="20" s="1"/>
  <c r="Q28" i="47"/>
  <c r="Q42" i="47" s="1"/>
  <c r="N28" i="20"/>
  <c r="N43" i="20" s="1"/>
  <c r="N28" i="47"/>
  <c r="N42" i="47" s="1"/>
  <c r="L28" i="20"/>
  <c r="L43" i="20" s="1"/>
  <c r="L28" i="47"/>
  <c r="L42" i="47" s="1"/>
  <c r="I28" i="20"/>
  <c r="I43" i="20" s="1"/>
  <c r="I28" i="47"/>
  <c r="I42" i="47" s="1"/>
  <c r="C28" i="20"/>
  <c r="C43" i="20" s="1"/>
  <c r="C28" i="47"/>
  <c r="C42" i="47" s="1"/>
  <c r="M28" i="20"/>
  <c r="M43" i="20" s="1"/>
  <c r="M28" i="47"/>
  <c r="M42" i="47" s="1"/>
  <c r="H28" i="20"/>
  <c r="H43" i="20" s="1"/>
  <c r="H28" i="47"/>
  <c r="H42" i="47" s="1"/>
  <c r="E28" i="20"/>
  <c r="E43" i="20" s="1"/>
  <c r="E28" i="47"/>
  <c r="E42" i="47" s="1"/>
  <c r="S28" i="20"/>
  <c r="S43" i="20" s="1"/>
  <c r="S28" i="47"/>
  <c r="S42" i="47" s="1"/>
  <c r="P28" i="20"/>
  <c r="P43" i="20" s="1"/>
  <c r="P28" i="47"/>
  <c r="P42" i="47" s="1"/>
  <c r="G28" i="20"/>
  <c r="G43" i="20" s="1"/>
  <c r="G47" i="20" s="1"/>
  <c r="G28" i="47"/>
  <c r="G42" i="47" s="1"/>
  <c r="D28" i="20"/>
  <c r="D43" i="20" s="1"/>
  <c r="D47" i="20" s="1"/>
  <c r="D28" i="47"/>
  <c r="D42" i="47" s="1"/>
  <c r="K28" i="20"/>
  <c r="K43" i="20" s="1"/>
  <c r="K28" i="47"/>
  <c r="K42" i="47" s="1"/>
  <c r="CJ61" i="25"/>
  <c r="V28" i="20"/>
  <c r="V43" i="20" s="1"/>
  <c r="V28" i="47"/>
  <c r="V42" i="47" s="1"/>
  <c r="R28" i="20"/>
  <c r="R43" i="20" s="1"/>
  <c r="R28" i="47"/>
  <c r="R42" i="47" s="1"/>
  <c r="O28" i="20"/>
  <c r="O43" i="20" s="1"/>
  <c r="O28" i="47"/>
  <c r="O42" i="47" s="1"/>
  <c r="J28" i="20"/>
  <c r="J43" i="20" s="1"/>
  <c r="J28" i="47"/>
  <c r="J42" i="47" s="1"/>
  <c r="F28" i="20"/>
  <c r="F43" i="20" s="1"/>
  <c r="F28" i="47"/>
  <c r="F42" i="47" s="1"/>
  <c r="CH61" i="5"/>
  <c r="CG61" i="5"/>
  <c r="BZ61" i="5"/>
  <c r="CK61" i="5"/>
  <c r="CB61" i="5"/>
  <c r="CF61" i="5"/>
  <c r="CJ61" i="5"/>
  <c r="BW61" i="5"/>
  <c r="CD61" i="5"/>
  <c r="B14" i="21"/>
  <c r="B28" i="21" s="1"/>
  <c r="CE50" i="6"/>
  <c r="CE51" i="6"/>
  <c r="CP61" i="9"/>
  <c r="CJ61" i="13"/>
  <c r="T14" i="20"/>
  <c r="CK61" i="27"/>
  <c r="CK61" i="25"/>
  <c r="CE49" i="8"/>
  <c r="CL36" i="37"/>
  <c r="CH36" i="37"/>
  <c r="BW36" i="37"/>
  <c r="U19" i="20" s="1"/>
  <c r="CL63" i="27"/>
  <c r="CK62" i="27"/>
  <c r="CY62" i="25"/>
  <c r="CE36" i="37"/>
  <c r="BY50" i="6"/>
  <c r="BY51" i="6"/>
  <c r="CO61" i="27"/>
  <c r="CM61" i="13"/>
  <c r="CN62" i="27"/>
  <c r="CS61" i="9"/>
  <c r="CN61" i="13"/>
  <c r="CO38" i="37"/>
  <c r="CN61" i="25"/>
  <c r="CJ62" i="27"/>
  <c r="CS61" i="27"/>
  <c r="CN61" i="9"/>
  <c r="CL61" i="9"/>
  <c r="CQ61" i="9"/>
  <c r="CI61" i="33"/>
  <c r="CG61" i="33"/>
  <c r="CK61" i="13"/>
  <c r="CI61" i="13"/>
  <c r="CG61" i="13"/>
  <c r="CF36" i="37"/>
  <c r="CI36" i="37"/>
  <c r="CM38" i="37"/>
  <c r="CK38" i="37"/>
  <c r="BX36" i="37"/>
  <c r="CM61" i="9"/>
  <c r="CX61" i="9"/>
  <c r="CH61" i="33"/>
  <c r="CE61" i="33"/>
  <c r="CH61" i="13"/>
  <c r="CC36" i="37"/>
  <c r="CG36" i="37"/>
  <c r="CN38" i="37"/>
  <c r="CP61" i="11"/>
  <c r="CI38" i="37"/>
  <c r="CD36" i="37"/>
  <c r="CF38" i="37"/>
  <c r="C19" i="20"/>
  <c r="CH38" i="37"/>
  <c r="BW38" i="37"/>
  <c r="BX38" i="37"/>
  <c r="CE38" i="37"/>
  <c r="CC38" i="37"/>
  <c r="CO36" i="37"/>
  <c r="E19" i="20"/>
  <c r="CD38" i="37"/>
  <c r="CG38" i="37"/>
  <c r="Q10" i="30"/>
  <c r="Q26" i="30"/>
  <c r="AZ13" i="32"/>
  <c r="BC13" i="32" s="1"/>
  <c r="BD13" i="32"/>
  <c r="CO61" i="9"/>
  <c r="CE61" i="13"/>
  <c r="CJ61" i="33"/>
  <c r="T7" i="20"/>
  <c r="T40" i="20" s="1"/>
  <c r="CF61" i="33"/>
  <c r="CK61" i="33"/>
  <c r="J7" i="20"/>
  <c r="J40" i="20" s="1"/>
  <c r="J47" i="20" s="1"/>
  <c r="E7" i="20"/>
  <c r="E40" i="20" s="1"/>
  <c r="CU62" i="12"/>
  <c r="CT62" i="25"/>
  <c r="CQ61" i="25"/>
  <c r="CV61" i="25"/>
  <c r="CO61" i="25"/>
  <c r="CP62" i="25"/>
  <c r="CM61" i="25"/>
  <c r="CU61" i="25"/>
  <c r="CY61" i="25"/>
  <c r="CM62" i="25"/>
  <c r="CS61" i="25"/>
  <c r="CV62" i="25"/>
  <c r="CR62" i="25"/>
  <c r="CU62" i="25"/>
  <c r="CQ62" i="25"/>
  <c r="CL61" i="25"/>
  <c r="CP61" i="25"/>
  <c r="CT61" i="25"/>
  <c r="CN62" i="25"/>
  <c r="CK62" i="25"/>
  <c r="CL62" i="25"/>
  <c r="H15" i="21"/>
  <c r="H28" i="21" s="1"/>
  <c r="CJ62" i="25"/>
  <c r="F15" i="21"/>
  <c r="E15" i="21"/>
  <c r="CO62" i="25"/>
  <c r="CU61" i="12"/>
  <c r="CO61" i="12"/>
  <c r="CM63" i="12"/>
  <c r="CP63" i="12"/>
  <c r="CR61" i="12"/>
  <c r="CN61" i="12"/>
  <c r="CN63" i="12"/>
  <c r="CT63" i="12"/>
  <c r="CR63" i="12"/>
  <c r="CQ62" i="12"/>
  <c r="CV62" i="12"/>
  <c r="CL62" i="12"/>
  <c r="CS63" i="12"/>
  <c r="CU63" i="12"/>
  <c r="CQ61" i="12"/>
  <c r="CM61" i="12"/>
  <c r="CL61" i="12"/>
  <c r="CN62" i="12"/>
  <c r="CP61" i="12"/>
  <c r="CQ63" i="12"/>
  <c r="CT61" i="12"/>
  <c r="CP62" i="12"/>
  <c r="CM62" i="12"/>
  <c r="CT62" i="12"/>
  <c r="C28" i="21"/>
  <c r="CS61" i="12"/>
  <c r="CV61" i="12"/>
  <c r="CO63" i="12"/>
  <c r="CR62" i="12"/>
  <c r="CY62" i="12"/>
  <c r="Q12" i="30"/>
  <c r="F5" i="21"/>
  <c r="BY49" i="6"/>
  <c r="CA49" i="6"/>
  <c r="CC49" i="6"/>
  <c r="BZ51" i="6"/>
  <c r="G39" i="21"/>
  <c r="G55" i="21" s="1"/>
  <c r="CB49" i="6"/>
  <c r="CA50" i="6"/>
  <c r="CC50" i="6"/>
  <c r="F46" i="21"/>
  <c r="F51" i="21" s="1"/>
  <c r="CA51" i="6"/>
  <c r="CD51" i="6"/>
  <c r="BZ49" i="6"/>
  <c r="CE49" i="6"/>
  <c r="CB50" i="6"/>
  <c r="CB51" i="6"/>
  <c r="BZ50" i="6"/>
  <c r="CA50" i="7"/>
  <c r="CF50" i="7"/>
  <c r="CE49" i="7"/>
  <c r="CB50" i="7"/>
  <c r="CD50" i="7"/>
  <c r="BZ51" i="7"/>
  <c r="CD49" i="7"/>
  <c r="BZ50" i="7"/>
  <c r="CC50" i="7"/>
  <c r="CC49" i="7"/>
  <c r="CE50" i="7"/>
  <c r="BZ49" i="7"/>
  <c r="CA49" i="7"/>
  <c r="CB49" i="7"/>
  <c r="CF49" i="7"/>
  <c r="G14" i="21"/>
  <c r="G28" i="21" s="1"/>
  <c r="D14" i="21"/>
  <c r="CV62" i="14"/>
  <c r="BD6" i="32"/>
  <c r="BC6" i="32"/>
  <c r="BA18" i="32"/>
  <c r="F38" i="21" s="1"/>
  <c r="CD60" i="36"/>
  <c r="BZ60" i="36"/>
  <c r="CB60" i="36"/>
  <c r="BY59" i="36"/>
  <c r="BZ61" i="36"/>
  <c r="CB61" i="36"/>
  <c r="BY61" i="36"/>
  <c r="CC60" i="36"/>
  <c r="CD61" i="36"/>
  <c r="CA61" i="36"/>
  <c r="E49" i="21"/>
  <c r="E51" i="21" s="1"/>
  <c r="CD59" i="36"/>
  <c r="E43" i="21"/>
  <c r="CC61" i="36"/>
  <c r="BY60" i="36"/>
  <c r="H49" i="21"/>
  <c r="H51" i="21" s="1"/>
  <c r="H55" i="21" s="1"/>
  <c r="S48" i="30"/>
  <c r="CU61" i="11"/>
  <c r="CO61" i="11"/>
  <c r="CL61" i="11"/>
  <c r="CY61" i="11"/>
  <c r="S29" i="30"/>
  <c r="S33" i="30"/>
  <c r="S17" i="30"/>
  <c r="S51" i="30"/>
  <c r="R14" i="30"/>
  <c r="CX61" i="11"/>
  <c r="CM61" i="11"/>
  <c r="CW61" i="11"/>
  <c r="CN61" i="11"/>
  <c r="R52" i="30"/>
  <c r="O19" i="30"/>
  <c r="R42" i="30"/>
  <c r="S7" i="30"/>
  <c r="R12" i="30"/>
  <c r="S42" i="30"/>
  <c r="O27" i="30"/>
  <c r="O47" i="30"/>
  <c r="R37" i="30"/>
  <c r="O15" i="30"/>
  <c r="R16" i="30"/>
  <c r="O7" i="30"/>
  <c r="O31" i="30"/>
  <c r="S52" i="30"/>
  <c r="R5" i="30"/>
  <c r="O35" i="30"/>
  <c r="O39" i="30"/>
  <c r="O51" i="30"/>
  <c r="R45" i="30"/>
  <c r="T53" i="30"/>
  <c r="P53" i="30"/>
  <c r="S26" i="30"/>
  <c r="S20" i="30"/>
  <c r="O50" i="30"/>
  <c r="S47" i="30"/>
  <c r="S10" i="30"/>
  <c r="O14" i="30"/>
  <c r="O30" i="30"/>
  <c r="S35" i="30"/>
  <c r="S4" i="30"/>
  <c r="R34" i="30"/>
  <c r="O42" i="30"/>
  <c r="R27" i="30"/>
  <c r="R35" i="30"/>
  <c r="O41" i="30"/>
  <c r="R33" i="30"/>
  <c r="R24" i="30"/>
  <c r="R32" i="30"/>
  <c r="S11" i="30"/>
  <c r="R4" i="30"/>
  <c r="S38" i="30"/>
  <c r="S49" i="30"/>
  <c r="R7" i="30"/>
  <c r="R25" i="30"/>
  <c r="R43" i="30"/>
  <c r="O5" i="30"/>
  <c r="S45" i="30"/>
  <c r="S18" i="30"/>
  <c r="S32" i="30"/>
  <c r="R23" i="30"/>
  <c r="R41" i="30"/>
  <c r="S46" i="30"/>
  <c r="O6" i="30"/>
  <c r="O10" i="30"/>
  <c r="S9" i="30"/>
  <c r="S12" i="30"/>
  <c r="R6" i="30"/>
  <c r="R51" i="30"/>
  <c r="O26" i="30"/>
  <c r="O43" i="30"/>
  <c r="O11" i="30"/>
  <c r="O18" i="30"/>
  <c r="S23" i="30"/>
  <c r="O23" i="30"/>
  <c r="S36" i="30"/>
  <c r="O52" i="30"/>
  <c r="R50" i="30"/>
  <c r="R39" i="30"/>
  <c r="S40" i="30"/>
  <c r="S43" i="30"/>
  <c r="R28" i="30"/>
  <c r="R31" i="30"/>
  <c r="S30" i="30"/>
  <c r="S50" i="30"/>
  <c r="O25" i="30"/>
  <c r="O21" i="30"/>
  <c r="R30" i="30"/>
  <c r="S21" i="30"/>
  <c r="S41" i="30"/>
  <c r="N53" i="30"/>
  <c r="Z53" i="30"/>
  <c r="Q53" i="30"/>
  <c r="R19" i="30"/>
  <c r="S14" i="30"/>
  <c r="O33" i="30"/>
  <c r="O9" i="30"/>
  <c r="O16" i="30"/>
  <c r="O12" i="30"/>
  <c r="S27" i="30"/>
  <c r="R10" i="30"/>
  <c r="R40" i="30"/>
  <c r="S8" i="30"/>
  <c r="S25" i="30"/>
  <c r="S28" i="30"/>
  <c r="O20" i="30"/>
  <c r="S24" i="30"/>
  <c r="S44" i="30"/>
  <c r="S37" i="30"/>
  <c r="H55" i="30"/>
  <c r="R44" i="30"/>
  <c r="R9" i="30"/>
  <c r="O38" i="30"/>
  <c r="O46" i="30"/>
  <c r="S16" i="30"/>
  <c r="O34" i="30"/>
  <c r="O22" i="30"/>
  <c r="S19" i="30"/>
  <c r="S13" i="30"/>
  <c r="CC50" i="8"/>
  <c r="CF51" i="8"/>
  <c r="CA49" i="8"/>
  <c r="CC51" i="8"/>
  <c r="CB49" i="8"/>
  <c r="CA50" i="8"/>
  <c r="CE51" i="8"/>
  <c r="CD49" i="8"/>
  <c r="CA51" i="8"/>
  <c r="CD50" i="8"/>
  <c r="CG51" i="8"/>
  <c r="CF49" i="8"/>
  <c r="CF50" i="8"/>
  <c r="CB50" i="8"/>
  <c r="CG50" i="8"/>
  <c r="CC49" i="8"/>
  <c r="CD51" i="8"/>
  <c r="CB51" i="8"/>
  <c r="CJ61" i="9"/>
  <c r="CY61" i="9"/>
  <c r="CK61" i="9"/>
  <c r="CT61" i="9"/>
  <c r="CO62" i="12"/>
  <c r="R20" i="30"/>
  <c r="O48" i="30"/>
  <c r="O8" i="30"/>
  <c r="O44" i="30"/>
  <c r="C55" i="30"/>
  <c r="R36" i="30"/>
  <c r="O24" i="30"/>
  <c r="O45" i="30"/>
  <c r="O36" i="30"/>
  <c r="O40" i="30"/>
  <c r="CY61" i="12"/>
  <c r="R29" i="30"/>
  <c r="O32" i="30"/>
  <c r="R26" i="30"/>
  <c r="R8" i="30"/>
  <c r="R48" i="30"/>
  <c r="R46" i="30"/>
  <c r="R21" i="30"/>
  <c r="R11" i="30"/>
  <c r="O13" i="30"/>
  <c r="O28" i="30"/>
  <c r="O37" i="30"/>
  <c r="O17" i="30"/>
  <c r="O49" i="30"/>
  <c r="O29" i="30"/>
  <c r="AA53" i="30"/>
  <c r="Q19" i="30"/>
  <c r="R22" i="30"/>
  <c r="R17" i="30"/>
  <c r="S15" i="30"/>
  <c r="S31" i="30"/>
  <c r="B55" i="30"/>
  <c r="F55" i="30"/>
  <c r="G55" i="30"/>
  <c r="R38" i="30"/>
  <c r="S39" i="30"/>
  <c r="S53" i="30"/>
  <c r="O53" i="30"/>
  <c r="D55" i="30"/>
  <c r="CJ61" i="27"/>
  <c r="F14" i="20"/>
  <c r="B14" i="20"/>
  <c r="CR62" i="27"/>
  <c r="CQ62" i="27"/>
  <c r="I14" i="20"/>
  <c r="K14" i="20"/>
  <c r="CH61" i="27"/>
  <c r="D14" i="20"/>
  <c r="U14" i="20"/>
  <c r="J14" i="20"/>
  <c r="CM61" i="27"/>
  <c r="CL62" i="27"/>
  <c r="O14" i="20"/>
  <c r="CO62" i="27"/>
  <c r="CS62" i="27"/>
  <c r="N14" i="20"/>
  <c r="H14" i="20"/>
  <c r="P14" i="20"/>
  <c r="CH62" i="27"/>
  <c r="C14" i="20"/>
  <c r="CN61" i="27"/>
  <c r="F47" i="20" l="1"/>
  <c r="O46" i="47"/>
  <c r="R46" i="47"/>
  <c r="F46" i="47"/>
  <c r="T46" i="47"/>
  <c r="J46" i="47"/>
  <c r="E46" i="47"/>
  <c r="G46" i="47"/>
  <c r="P46" i="47"/>
  <c r="S46" i="47"/>
  <c r="H46" i="47"/>
  <c r="K46" i="47"/>
  <c r="M46" i="47"/>
  <c r="I46" i="47"/>
  <c r="L46" i="47"/>
  <c r="N46" i="47"/>
  <c r="Q46" i="47"/>
  <c r="U46" i="47"/>
  <c r="D46" i="47"/>
  <c r="P47" i="20"/>
  <c r="S47" i="20"/>
  <c r="H47" i="20"/>
  <c r="K47" i="20"/>
  <c r="M47" i="20"/>
  <c r="I47" i="20"/>
  <c r="L47" i="20"/>
  <c r="N47" i="20"/>
  <c r="Q47" i="20"/>
  <c r="U47" i="20"/>
  <c r="E47" i="20"/>
  <c r="T47" i="20"/>
  <c r="F55" i="21"/>
  <c r="V47" i="20"/>
  <c r="C47" i="20"/>
  <c r="B47" i="20"/>
  <c r="B40" i="47"/>
  <c r="V40" i="47"/>
  <c r="C40" i="47"/>
  <c r="V35" i="20"/>
  <c r="V48" i="20" s="1"/>
  <c r="R35" i="20"/>
  <c r="M36" i="20"/>
  <c r="T36" i="20"/>
  <c r="V36" i="20"/>
  <c r="S36" i="20"/>
  <c r="L36" i="20"/>
  <c r="Q36" i="20"/>
  <c r="G36" i="20"/>
  <c r="Q35" i="20"/>
  <c r="S35" i="20"/>
  <c r="G35" i="20"/>
  <c r="L35" i="20"/>
  <c r="L53" i="20" s="1"/>
  <c r="M35" i="20"/>
  <c r="G35" i="47"/>
  <c r="G52" i="47" s="1"/>
  <c r="S35" i="47"/>
  <c r="H35" i="47"/>
  <c r="C35" i="47"/>
  <c r="L35" i="47"/>
  <c r="R36" i="20"/>
  <c r="O35" i="47"/>
  <c r="O52" i="47" s="1"/>
  <c r="V35" i="47"/>
  <c r="D35" i="47"/>
  <c r="D52" i="47" s="1"/>
  <c r="P35" i="47"/>
  <c r="P52" i="47" s="1"/>
  <c r="M35" i="47"/>
  <c r="I35" i="47"/>
  <c r="N35" i="47"/>
  <c r="N52" i="47" s="1"/>
  <c r="U35" i="47"/>
  <c r="T35" i="47"/>
  <c r="Q35" i="47"/>
  <c r="Q52" i="47" s="1"/>
  <c r="J35" i="47"/>
  <c r="J52" i="47" s="1"/>
  <c r="R35" i="47"/>
  <c r="R52" i="47" s="1"/>
  <c r="T35" i="20"/>
  <c r="U35" i="20"/>
  <c r="U53" i="20" s="1"/>
  <c r="Q40" i="30"/>
  <c r="Q13" i="30"/>
  <c r="Q22" i="30"/>
  <c r="Q6" i="30"/>
  <c r="F28" i="21"/>
  <c r="D28" i="21"/>
  <c r="Q8" i="30"/>
  <c r="Q28" i="30"/>
  <c r="Q45" i="30"/>
  <c r="Q20" i="30"/>
  <c r="Q29" i="30"/>
  <c r="Q31" i="30"/>
  <c r="E5" i="21"/>
  <c r="U36" i="20"/>
  <c r="D36" i="20"/>
  <c r="AZ18" i="32"/>
  <c r="E38" i="21" s="1"/>
  <c r="Y55" i="30"/>
  <c r="N55" i="30"/>
  <c r="X55" i="30"/>
  <c r="AB55" i="30"/>
  <c r="R55" i="30"/>
  <c r="S55" i="30"/>
  <c r="T55" i="30"/>
  <c r="AA55" i="30"/>
  <c r="O55" i="30"/>
  <c r="AC55" i="30"/>
  <c r="W55" i="30"/>
  <c r="P55" i="30"/>
  <c r="D35" i="20"/>
  <c r="I35" i="20"/>
  <c r="I53" i="20" s="1"/>
  <c r="I36" i="20"/>
  <c r="J36" i="20"/>
  <c r="J35" i="20"/>
  <c r="J53" i="20" s="1"/>
  <c r="O36" i="20"/>
  <c r="O35" i="20"/>
  <c r="O53" i="20" s="1"/>
  <c r="N36" i="20"/>
  <c r="N35" i="20"/>
  <c r="N53" i="20" s="1"/>
  <c r="P35" i="20"/>
  <c r="P53" i="20" s="1"/>
  <c r="P36" i="20"/>
  <c r="C35" i="20"/>
  <c r="C53" i="20" s="1"/>
  <c r="C36" i="20"/>
  <c r="H36" i="20"/>
  <c r="H35" i="20"/>
  <c r="H53" i="20" s="1"/>
  <c r="T48" i="20" l="1"/>
  <c r="T53" i="20"/>
  <c r="T48" i="47"/>
  <c r="T52" i="47"/>
  <c r="M48" i="47"/>
  <c r="M52" i="47"/>
  <c r="L48" i="47"/>
  <c r="L52" i="47"/>
  <c r="H48" i="47"/>
  <c r="H52" i="47"/>
  <c r="S48" i="20"/>
  <c r="S53" i="20"/>
  <c r="V46" i="47"/>
  <c r="V51" i="47"/>
  <c r="V52" i="47" s="1"/>
  <c r="D48" i="20"/>
  <c r="D53" i="20"/>
  <c r="U48" i="47"/>
  <c r="U52" i="47"/>
  <c r="I48" i="47"/>
  <c r="I52" i="47"/>
  <c r="S48" i="47"/>
  <c r="S52" i="47"/>
  <c r="M49" i="20"/>
  <c r="M53" i="20"/>
  <c r="G49" i="20"/>
  <c r="G53" i="20"/>
  <c r="Q49" i="20"/>
  <c r="Q53" i="20"/>
  <c r="R49" i="20"/>
  <c r="R53" i="20"/>
  <c r="C46" i="47"/>
  <c r="C51" i="47"/>
  <c r="C52" i="47" s="1"/>
  <c r="B46" i="47"/>
  <c r="B51" i="47"/>
  <c r="V53" i="20"/>
  <c r="J48" i="47"/>
  <c r="N48" i="47"/>
  <c r="O48" i="47"/>
  <c r="L48" i="20"/>
  <c r="R48" i="47"/>
  <c r="D48" i="47"/>
  <c r="Q48" i="47"/>
  <c r="P48" i="47"/>
  <c r="G48" i="47"/>
  <c r="U48" i="20"/>
  <c r="C48" i="47"/>
  <c r="V48" i="47"/>
  <c r="E28" i="21"/>
  <c r="E55" i="21"/>
  <c r="V49" i="20"/>
  <c r="R48" i="20"/>
  <c r="G48" i="20"/>
  <c r="S49" i="20"/>
  <c r="Q48" i="20"/>
  <c r="M48" i="20"/>
  <c r="L49" i="20"/>
  <c r="T49" i="20"/>
  <c r="N47" i="47"/>
  <c r="J47" i="47"/>
  <c r="Q47" i="47"/>
  <c r="M47" i="47"/>
  <c r="V47" i="47"/>
  <c r="S47" i="47"/>
  <c r="I47" i="47"/>
  <c r="H47" i="47"/>
  <c r="R47" i="47"/>
  <c r="P47" i="47"/>
  <c r="D47" i="47"/>
  <c r="C47" i="47"/>
  <c r="T47" i="47"/>
  <c r="U47" i="47"/>
  <c r="O47" i="47"/>
  <c r="L47" i="47"/>
  <c r="G47" i="47"/>
  <c r="U49" i="20"/>
  <c r="Q38" i="30"/>
  <c r="Q36" i="30"/>
  <c r="Q24" i="30"/>
  <c r="Q16" i="30"/>
  <c r="Q48" i="30"/>
  <c r="Q9" i="30"/>
  <c r="Q32" i="30"/>
  <c r="Q25" i="30"/>
  <c r="Q21" i="30"/>
  <c r="Q44" i="30"/>
  <c r="Q49" i="30"/>
  <c r="Q37" i="30"/>
  <c r="Q41" i="30"/>
  <c r="Q52" i="30"/>
  <c r="Q5" i="30"/>
  <c r="Q33" i="30"/>
  <c r="Q4" i="30"/>
  <c r="Q17" i="30"/>
  <c r="Q7" i="30"/>
  <c r="E55" i="30"/>
  <c r="Q23" i="30"/>
  <c r="Q27" i="30"/>
  <c r="Q46" i="30"/>
  <c r="Q50" i="30"/>
  <c r="Q11" i="30"/>
  <c r="Q14" i="30"/>
  <c r="Q42" i="30"/>
  <c r="Q18" i="30"/>
  <c r="Q15" i="30"/>
  <c r="Q35" i="30"/>
  <c r="Q51" i="30"/>
  <c r="Q43" i="30"/>
  <c r="Q30" i="30"/>
  <c r="Q39" i="30"/>
  <c r="Q47" i="30"/>
  <c r="D49" i="20"/>
  <c r="I48" i="20"/>
  <c r="I49" i="20"/>
  <c r="J48" i="20"/>
  <c r="J49" i="20"/>
  <c r="N49" i="20"/>
  <c r="N48" i="20"/>
  <c r="O48" i="20"/>
  <c r="O49" i="20"/>
  <c r="C48" i="20"/>
  <c r="C49" i="20"/>
  <c r="H49" i="20"/>
  <c r="H48" i="20"/>
  <c r="P48" i="20"/>
  <c r="P49" i="20"/>
  <c r="Z55" i="30" l="1"/>
  <c r="Q55" i="30"/>
  <c r="F35" i="47" l="1"/>
  <c r="F52" i="47" s="1"/>
  <c r="F47" i="47" l="1"/>
  <c r="F48" i="47"/>
  <c r="K35" i="47"/>
  <c r="K48" i="47" l="1"/>
  <c r="K52" i="47"/>
  <c r="K47" i="47"/>
  <c r="B36" i="20" l="1"/>
  <c r="B35" i="20"/>
  <c r="B48" i="20" l="1"/>
  <c r="B53" i="20"/>
  <c r="B49" i="20"/>
  <c r="F35" i="20"/>
  <c r="F36" i="20"/>
  <c r="F49" i="20" l="1"/>
  <c r="F53" i="20"/>
  <c r="F48" i="20"/>
  <c r="K35" i="20"/>
  <c r="K53" i="20" s="1"/>
  <c r="K36" i="20"/>
  <c r="K48" i="20" l="1"/>
  <c r="K49" i="20"/>
  <c r="B35" i="47"/>
  <c r="B52" i="47" s="1"/>
  <c r="E35" i="47"/>
  <c r="E52" i="47" s="1"/>
  <c r="E47" i="47" l="1"/>
  <c r="E48" i="47"/>
  <c r="B47" i="47"/>
  <c r="B48" i="47"/>
  <c r="E35" i="20"/>
  <c r="E53" i="20" s="1"/>
  <c r="E36" i="20"/>
  <c r="E48" i="20" l="1"/>
  <c r="E49" i="2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nnual_2011_draft_ptfire_12US2_cbo5_soa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DB522CB2-9B89-4209-AD01-D64F3E4AC269}" name="annual_2011_draft_ptfire_12US2_cbo5_soa1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1000000}" name="annual_2011ea_v6_11f_afdust_12US2_cmaq_cb05_soa_state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2000000}" name="annual_2011ea_v6_11f_afdust_12US2_cmaq_cb05_soa_state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3000000}" name="annual_2011ea_v6_11f_afdust_12US2_cmaq_cb05_soa_state2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4000000}" name="annual_2011ea_v6_11f_afdust_12US2_cmaq_cb05_soa_state3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5000000}" name="annual_2011ea_v6_11f_c1c2rail_12US2_cbo5_soa_state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6000000}" name="annual_2011ea_v6_11f_c1c2rail_12US2_cbo5_soa_state1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E423F454-E77B-402B-87EC-B1B5B8DE5076}" name="annual_2011ea_v6_11f_c1c2rail_12US2_cbo5_soa_state11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7000000}" name="annual_2011ea_v6_11f_c3marine_12US2_cbo5_soa_state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8000000}" name="annual_2011ea_v6_11f_c3marine_12US2_cbo5_soa_state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D647E9C2-C47E-4B96-949F-FE978811D017}" name="annual_2011ea_v6_11f_c3marine_12US2_cbo5_soa_state1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73D029E6-6A5F-4C9B-8E4D-20BCEE0C2CD4}" name="annual_2011ea_v6_11f_c3marine_12US2_cbo5_soa_state11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E54D52D6-F63D-448B-881E-5B1DEDF1690A}" name="annual_2011ea_v6_11f_c3marine_12US2_cbo5_soa_state2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9000000}" name="annual_2011ea_v6_11f_nonpt_12US2_cbo5_soa_state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A000000}" name="annual_2011ea_v6_11f_nonpt_12US2_cbo5_soa_state11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0B000000}" name="annual_2011ea_v6_11f_nonroad_12US2_cbo5_soa_state" type="6" refreshedVersion="3" background="1" saveData="1">
    <textPr codePage="437" sourceFile="C:\Users\jbeidler\Desktop\Work (local)\2011NEI summaries\Annual state post-smoke\annual_2011ea_v6_11f_nonroad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0C000000}" name="annual_2011ea_v6_11f_othar_12US2_cmaq_cb05_soa_state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0D000000}" name="annual_2011ea_v6_11f_othar_12US2_cmaq_cb05_soa_state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0E000000}" name="annual_2011ea_v6_11f_othar_12US2_cmaq_cb05_soa_state1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0F000000}" name="annual_2011ea_v6_11f_othar_12US2_cmaq_cb05_soa_state2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10000000}" name="annual_2011ea_v6_11f_othon_12US2_cmaq_cb05_soa_state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1000000}" name="annual_2011ea_v6_11f_othon_12US2_cmaq_cb05_soa_state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2000000}" name="annual_2011ea_v6_11f_othon_12US2_cmaq_cb05_soa_state2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00000000-0015-0000-FFFF-FFFF13000000}" name="annual_2011ea_v6_11f_othon_12US2_cmaq_cb05_soa_state2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4000000}" name="annual_2011ea_v6_11f_othpt_12US2_cmaq_cb05_soa_state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5000000}" name="annual_2011ea_v6_11f_othpt_12US2_cmaq_cb05_soa_state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31DB3521-A3F1-402A-9E72-18B3B46A66E1}" name="annual_2011ea_v6_11f_othpt_12US2_cmaq_cb05_soa_state1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D1ACC220-6C43-4F67-B681-F41E29150300}" name="annual_2011ea_v6_11f_othpt_12US2_cmaq_cb05_soa_state11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55950053-12DF-4998-A94A-1A8A3D638816}" name="annual_2011ea_v6_11f_othpt_12US2_cmaq_cb05_soa_state12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F8B78AE0-BB08-48DF-A92F-0A29770779A1}" name="annual_2011ea_v6_11f_othpt_12US2_cmaq_cb05_soa_state12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00000000-0015-0000-FFFF-FFFF16000000}" name="annual_2011ea_v6_11f_ptipm_12US2_cbo5_soa_state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xr16:uid="{F77B90C4-D6F0-47EC-ACEB-03C5FEB52925}" name="annual_2011ea_v6_11f_ptipm_12US2_cbo5_soa_state11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xr16:uid="{00000000-0015-0000-FFFF-FFFF17000000}" name="annual_2011ea_v6_11f_ptnonipm_12US2_cbo5_soa_state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xr16:uid="{00000000-0015-0000-FFFF-FFFF18000000}" name="annual_2011ea_v6_11f_ptnonipm_12US2_cbo5_soa_state1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6" xr16:uid="{8589F935-FCFF-4771-A3D8-E793EB30BA40}" name="annual_2011ea_v6_11f_ptnonipm_12US2_cbo5_soa_state2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7" xr16:uid="{00000000-0015-0000-FFFF-FFFF19000000}" name="annual_2011ea_v6_11f_rwc_12US2_cbo5_soa_state" type="6" refreshedVersion="3" background="1" saveData="1">
    <textPr codePage="437" sourceFile="C:\Users\jbeidler\Desktop\Work (local)\2011NEI summaries\Annual state post-smoke\annual_2011ea_v6_11f_rwc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<sst xmlns="http://schemas.openxmlformats.org/spreadsheetml/2006/main" count="7415" uniqueCount="535">
  <si>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</si>
  <si>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</si>
  <si>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</si>
  <si>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</si>
  <si>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</si>
  <si>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</si>
  <si>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</si>
  <si>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</si>
  <si>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</si>
  <si>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</si>
  <si>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</si>
  <si>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</si>
  <si>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</si>
  <si>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</si>
  <si>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</si>
  <si>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</si>
  <si>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</si>
  <si>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</si>
  <si>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</si>
  <si>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</si>
  <si>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</si>
  <si>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</si>
  <si>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</si>
  <si>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</si>
  <si>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</si>
  <si>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</si>
  <si>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</si>
  <si>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</si>
  <si>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</si>
  <si>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</si>
  <si>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</si>
  <si>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</si>
  <si>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</si>
  <si>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</si>
  <si>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</si>
  <si>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</si>
  <si>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</si>
  <si>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</si>
  <si>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Pennsyvlania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</si>
  <si>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</si>
  <si>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</si>
  <si>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</si>
  <si>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</si>
  <si>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</si>
  <si>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</si>
  <si>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</si>
  <si>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</si>
  <si>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</si>
  <si>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</si>
  <si>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</si>
  <si>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</si>
  <si>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Tribal Data</t>
  </si>
  <si>
    <t>State</t>
  </si>
  <si>
    <t>PM2_5</t>
  </si>
  <si>
    <t>PM10</t>
  </si>
  <si>
    <t>Total</t>
  </si>
  <si>
    <t>CONUS Total</t>
  </si>
  <si>
    <t>NH3</t>
  </si>
  <si>
    <t>Puerto Rico</t>
  </si>
  <si>
    <t>CO</t>
  </si>
  <si>
    <t>NOX</t>
  </si>
  <si>
    <t>SO2</t>
  </si>
  <si>
    <t>VOC</t>
  </si>
  <si>
    <t>ACETALD</t>
  </si>
  <si>
    <t>BENZENE</t>
  </si>
  <si>
    <t>FORMALD</t>
  </si>
  <si>
    <t>CL</t>
  </si>
  <si>
    <t>HCL</t>
  </si>
  <si>
    <t>METHANOL</t>
  </si>
  <si>
    <t>Offshore to EEZ</t>
  </si>
  <si>
    <t>Non-US SECA C3</t>
  </si>
  <si>
    <t>Nova Scotia</t>
  </si>
  <si>
    <t>Ontario</t>
  </si>
  <si>
    <t>British Columbia</t>
  </si>
  <si>
    <t>Canada Total</t>
  </si>
  <si>
    <t>US Virgin Islands</t>
  </si>
  <si>
    <t xml:space="preserve">Newfoundland        </t>
  </si>
  <si>
    <t>Prince Edward Island</t>
  </si>
  <si>
    <t xml:space="preserve">Nova Scotia         </t>
  </si>
  <si>
    <t xml:space="preserve">New Brunswick       </t>
  </si>
  <si>
    <t xml:space="preserve">Quebec              </t>
  </si>
  <si>
    <t xml:space="preserve">Ontario             </t>
  </si>
  <si>
    <t xml:space="preserve">Manitoba            </t>
  </si>
  <si>
    <t xml:space="preserve">Saskatchewan        </t>
  </si>
  <si>
    <t xml:space="preserve">Alberta             </t>
  </si>
  <si>
    <t xml:space="preserve">British Columbia    </t>
  </si>
  <si>
    <t>Yukon</t>
  </si>
  <si>
    <t>N W Territories</t>
  </si>
  <si>
    <t>Nunavut</t>
  </si>
  <si>
    <t xml:space="preserve">Aguascalientes      </t>
  </si>
  <si>
    <t xml:space="preserve">Baja Calif Norte    </t>
  </si>
  <si>
    <t xml:space="preserve">Baja Calif Sur      </t>
  </si>
  <si>
    <t xml:space="preserve">Campeche            </t>
  </si>
  <si>
    <t xml:space="preserve">Coahuila            </t>
  </si>
  <si>
    <t xml:space="preserve">Colima              </t>
  </si>
  <si>
    <t xml:space="preserve">Chiapas             </t>
  </si>
  <si>
    <t xml:space="preserve">Chihuahua           </t>
  </si>
  <si>
    <t xml:space="preserve">Distrito Federal    </t>
  </si>
  <si>
    <t xml:space="preserve">Durango             </t>
  </si>
  <si>
    <t xml:space="preserve">Guanajuato          </t>
  </si>
  <si>
    <t xml:space="preserve">Guerrero            </t>
  </si>
  <si>
    <t xml:space="preserve">Hidalgo             </t>
  </si>
  <si>
    <t xml:space="preserve">Jalisco             </t>
  </si>
  <si>
    <t xml:space="preserve">Mexico              </t>
  </si>
  <si>
    <t xml:space="preserve">Michoacan           </t>
  </si>
  <si>
    <t xml:space="preserve">Morelos             </t>
  </si>
  <si>
    <t xml:space="preserve">Nayarit             </t>
  </si>
  <si>
    <t xml:space="preserve">Nuevo Leon          </t>
  </si>
  <si>
    <t xml:space="preserve">Oaxaca              </t>
  </si>
  <si>
    <t xml:space="preserve">Puebla              </t>
  </si>
  <si>
    <t xml:space="preserve">Queretaro           </t>
  </si>
  <si>
    <t xml:space="preserve">Quintana Roo        </t>
  </si>
  <si>
    <t xml:space="preserve">San Luis Potosi     </t>
  </si>
  <si>
    <t xml:space="preserve">Sinaloa             </t>
  </si>
  <si>
    <t xml:space="preserve">Sonora              </t>
  </si>
  <si>
    <t xml:space="preserve">Tabasco             </t>
  </si>
  <si>
    <t xml:space="preserve">Tamaulipas          </t>
  </si>
  <si>
    <t xml:space="preserve">Tlaxcala            </t>
  </si>
  <si>
    <t xml:space="preserve">Veracruz            </t>
  </si>
  <si>
    <t xml:space="preserve">Yucatan             </t>
  </si>
  <si>
    <t xml:space="preserve">Zacatecas           </t>
  </si>
  <si>
    <t>Newfoundland</t>
  </si>
  <si>
    <t>New Brunswick</t>
  </si>
  <si>
    <t>Quebec</t>
  </si>
  <si>
    <t>Manitoba</t>
  </si>
  <si>
    <t>Saskatchewan</t>
  </si>
  <si>
    <t>Alberta</t>
  </si>
  <si>
    <t>Mexico Total</t>
  </si>
  <si>
    <t>NH3_FERT</t>
  </si>
  <si>
    <t>Massachusetts</t>
  </si>
  <si>
    <t>Pennsylvania</t>
  </si>
  <si>
    <t>ALD2</t>
  </si>
  <si>
    <t>ALD2_PRIMARY</t>
  </si>
  <si>
    <t>ALDX</t>
  </si>
  <si>
    <t>CH4</t>
  </si>
  <si>
    <t>CL2</t>
  </si>
  <si>
    <t>ETH</t>
  </si>
  <si>
    <t>ETHA</t>
  </si>
  <si>
    <t>ETOH</t>
  </si>
  <si>
    <t>FORM</t>
  </si>
  <si>
    <t>FORM_PRIMARY</t>
  </si>
  <si>
    <t>HONO</t>
  </si>
  <si>
    <t>IOLE</t>
  </si>
  <si>
    <t>ISOP</t>
  </si>
  <si>
    <t>MEOH</t>
  </si>
  <si>
    <t>NO</t>
  </si>
  <si>
    <t>NO2</t>
  </si>
  <si>
    <t>NVOL</t>
  </si>
  <si>
    <t>OLE</t>
  </si>
  <si>
    <t>PAL</t>
  </si>
  <si>
    <t>PAR</t>
  </si>
  <si>
    <t>PCA</t>
  </si>
  <si>
    <t>PCL</t>
  </si>
  <si>
    <t>PEC</t>
  </si>
  <si>
    <t>PFE</t>
  </si>
  <si>
    <t>PH2O</t>
  </si>
  <si>
    <t>PK</t>
  </si>
  <si>
    <t>PMC</t>
  </si>
  <si>
    <t>PMG</t>
  </si>
  <si>
    <t>PMN</t>
  </si>
  <si>
    <t>PMOTHR</t>
  </si>
  <si>
    <t>PNA</t>
  </si>
  <si>
    <t>PNCOM</t>
  </si>
  <si>
    <t>PNH4</t>
  </si>
  <si>
    <t>PNO3</t>
  </si>
  <si>
    <t>POC</t>
  </si>
  <si>
    <t>PSI</t>
  </si>
  <si>
    <t>PSO4</t>
  </si>
  <si>
    <t>PTI</t>
  </si>
  <si>
    <t>SULF</t>
  </si>
  <si>
    <t>TERP</t>
  </si>
  <si>
    <t>TOL</t>
  </si>
  <si>
    <t>UNK</t>
  </si>
  <si>
    <t>UNR</t>
  </si>
  <si>
    <t>VOC_INV</t>
  </si>
  <si>
    <t>XYL</t>
  </si>
  <si>
    <t>Virgin Islands</t>
  </si>
  <si>
    <t>State Name</t>
  </si>
  <si>
    <t>ACROLEIN</t>
  </si>
  <si>
    <t>BUTADIENE13</t>
  </si>
  <si>
    <t>NW Territories</t>
  </si>
  <si>
    <t>Aguascalientes</t>
  </si>
  <si>
    <t>Baja Calif Sur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</si>
  <si>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</si>
  <si>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</si>
  <si>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</si>
  <si>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</si>
  <si>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</si>
  <si>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</si>
  <si>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</si>
  <si>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</si>
  <si>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</si>
  <si>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</si>
  <si>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</si>
  <si>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Mexico</t>
  </si>
  <si>
    <t>Michoacan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</si>
  <si>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</si>
  <si>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</si>
  <si>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</si>
  <si>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</si>
  <si>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</si>
  <si>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</si>
  <si>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</si>
  <si>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</si>
  <si>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</si>
  <si>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</si>
  <si>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</si>
  <si>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</si>
  <si>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</si>
  <si>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</si>
  <si>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</si>
  <si>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</si>
  <si>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HFLUX</t>
  </si>
  <si>
    <t>Sector</t>
  </si>
  <si>
    <t>afdust_adj</t>
  </si>
  <si>
    <t>nonpt</t>
  </si>
  <si>
    <t>nonroad</t>
  </si>
  <si>
    <t>ptnonipm</t>
  </si>
  <si>
    <t>rwc</t>
  </si>
  <si>
    <t>sector</t>
  </si>
  <si>
    <t>afdust</t>
  </si>
  <si>
    <t>SMOKE TOTAL</t>
  </si>
  <si>
    <t>Low level totals (mrggrid)</t>
  </si>
  <si>
    <t>Model-ready domain totals</t>
  </si>
  <si>
    <t>% diff</t>
  </si>
  <si>
    <t>CHLORINE</t>
  </si>
  <si>
    <t># State</t>
  </si>
  <si>
    <t>state</t>
  </si>
  <si>
    <t>pt_oilgas</t>
  </si>
  <si>
    <t>Tribal</t>
  </si>
  <si>
    <t>EEZ Offshore</t>
  </si>
  <si>
    <t>ptegu</t>
  </si>
  <si>
    <t>np_oilgas</t>
  </si>
  <si>
    <t>SESQ</t>
  </si>
  <si>
    <t>NR</t>
  </si>
  <si>
    <t>Offshore</t>
  </si>
  <si>
    <t>Eastern State</t>
  </si>
  <si>
    <t>X</t>
  </si>
  <si>
    <t>Eastern State Total</t>
  </si>
  <si>
    <t>Esatern States</t>
  </si>
  <si>
    <t xml:space="preserve">CONUS </t>
  </si>
  <si>
    <t>Avg molecular wt:</t>
  </si>
  <si>
    <t>Continental US Totals</t>
  </si>
  <si>
    <t>Overall totals are provided for both the continental US ("CONUS") and the eastern states.</t>
  </si>
  <si>
    <t>nonpt - nonpoint (county-level) not included in other sectors</t>
  </si>
  <si>
    <t>nonroad - mobile source emissions from off-road equipment</t>
  </si>
  <si>
    <t>othar - Non-US area sources</t>
  </si>
  <si>
    <t>np_oilgas - oil and gas emissions from nonpoint sources</t>
  </si>
  <si>
    <t>rwc - residential wood combustion emissions</t>
  </si>
  <si>
    <t>This file contains national and state level emissions modeling sector total emissions by inventory pollutant and for air quality model species output from SMOKE</t>
  </si>
  <si>
    <t xml:space="preserve">Modeling sector descriptions: </t>
  </si>
  <si>
    <t>Elemental Carbon</t>
  </si>
  <si>
    <t>Sulfate</t>
  </si>
  <si>
    <t>Nitrate</t>
  </si>
  <si>
    <t>Primary organic carbon</t>
  </si>
  <si>
    <t>Primary un-speciated fine PM</t>
  </si>
  <si>
    <t>Chloride</t>
  </si>
  <si>
    <t>Ammonium</t>
  </si>
  <si>
    <t>Aluminum</t>
  </si>
  <si>
    <t>Calcium</t>
  </si>
  <si>
    <t>Iron</t>
  </si>
  <si>
    <t>Silicon</t>
  </si>
  <si>
    <t>Titanium</t>
  </si>
  <si>
    <t>Magnesium</t>
  </si>
  <si>
    <t>Potassium</t>
  </si>
  <si>
    <t>Manganese</t>
  </si>
  <si>
    <t>Water</t>
  </si>
  <si>
    <t>Sodium</t>
  </si>
  <si>
    <t>Primary non-carbon organic mass</t>
  </si>
  <si>
    <t>Benzene</t>
  </si>
  <si>
    <t>Carbon Monoxide</t>
  </si>
  <si>
    <t>Ammonia</t>
  </si>
  <si>
    <t>Ammonia from Fertilizer</t>
  </si>
  <si>
    <t>Sulfur Dioxide</t>
  </si>
  <si>
    <t>Toluene</t>
  </si>
  <si>
    <t>Nitrous acid</t>
  </si>
  <si>
    <t>Ethanol</t>
  </si>
  <si>
    <t>Lumped terpene species</t>
  </si>
  <si>
    <t>Higher aldehyde species</t>
  </si>
  <si>
    <t>Acetaldehyde</t>
  </si>
  <si>
    <t>Internal olefin species</t>
  </si>
  <si>
    <t>Ethane</t>
  </si>
  <si>
    <t>Formaldehyde</t>
  </si>
  <si>
    <t>Primary Formaldehyde</t>
  </si>
  <si>
    <t>Isoprene</t>
  </si>
  <si>
    <t>Methanol</t>
  </si>
  <si>
    <t>Nitric oxide</t>
  </si>
  <si>
    <t>Nitrogen dioxide</t>
  </si>
  <si>
    <t>Terminal olefin carbon bond</t>
  </si>
  <si>
    <t>Paraffin carbon bond</t>
  </si>
  <si>
    <t>Coarse Particulates</t>
  </si>
  <si>
    <t>Sulfuric acid gas</t>
  </si>
  <si>
    <t>Naphthalene</t>
  </si>
  <si>
    <t>1,3-butadiene</t>
  </si>
  <si>
    <t>Methane</t>
  </si>
  <si>
    <t>Chlorine</t>
  </si>
  <si>
    <t>Nonreactive</t>
  </si>
  <si>
    <t>Nonvolatile</t>
  </si>
  <si>
    <t>Unknown VOC</t>
  </si>
  <si>
    <t>Unreactive VOC</t>
  </si>
  <si>
    <t xml:space="preserve">Hydrochloric acid </t>
  </si>
  <si>
    <t xml:space="preserve">Primary Acetaldehyde                   </t>
  </si>
  <si>
    <t>Acrolein</t>
  </si>
  <si>
    <t>Sequiterpenes</t>
  </si>
  <si>
    <t>CMAQ Emission Species</t>
  </si>
  <si>
    <t xml:space="preserve"> PM10           </t>
  </si>
  <si>
    <t xml:space="preserve"> PM2_5          </t>
  </si>
  <si>
    <t># FIPS</t>
  </si>
  <si>
    <t>US anthro</t>
  </si>
  <si>
    <t>onroad</t>
  </si>
  <si>
    <t>Difference</t>
  </si>
  <si>
    <t>ACROLEI</t>
  </si>
  <si>
    <t>BENZENE_INV</t>
  </si>
  <si>
    <t>BRAKEPM10</t>
  </si>
  <si>
    <t>BUTADIE</t>
  </si>
  <si>
    <t>CH4_INV</t>
  </si>
  <si>
    <t>CO2_INV</t>
  </si>
  <si>
    <t>CO_INV</t>
  </si>
  <si>
    <t>ETHANOL</t>
  </si>
  <si>
    <t>HONO_INV</t>
  </si>
  <si>
    <t>N2O_INV</t>
  </si>
  <si>
    <t>NAPHTH</t>
  </si>
  <si>
    <t>NH3_INV</t>
  </si>
  <si>
    <t>NO2_INV</t>
  </si>
  <si>
    <t>NONHAPTOG</t>
  </si>
  <si>
    <t>NO_INV</t>
  </si>
  <si>
    <t>PM25BRAKE</t>
  </si>
  <si>
    <t>PM25TIRE</t>
  </si>
  <si>
    <t>SO2_INV</t>
  </si>
  <si>
    <t>TIREPM10</t>
  </si>
  <si>
    <t>Baja Calif</t>
  </si>
  <si>
    <t>diff</t>
  </si>
  <si>
    <t>Percent Difference</t>
  </si>
  <si>
    <t>Canada total</t>
  </si>
  <si>
    <t>adj/unadj</t>
  </si>
  <si>
    <t>APIN</t>
  </si>
  <si>
    <t>State totals, no biogenics, no ptfires.</t>
  </si>
  <si>
    <t>Canada othar</t>
  </si>
  <si>
    <t>Canada othpt</t>
  </si>
  <si>
    <t>Canada Subtotal</t>
  </si>
  <si>
    <t>Mexico othar</t>
  </si>
  <si>
    <t>Mexico othpt</t>
  </si>
  <si>
    <t>Mexico Subtotal</t>
  </si>
  <si>
    <t>PM10-PRI</t>
  </si>
  <si>
    <t>PM25-PRI</t>
  </si>
  <si>
    <t>Canada othafdust</t>
  </si>
  <si>
    <t>CONUS + beis</t>
  </si>
  <si>
    <t>Eastern US</t>
  </si>
  <si>
    <t>ETHYLBENZ</t>
  </si>
  <si>
    <t>HEXANE</t>
  </si>
  <si>
    <t>MTBE</t>
  </si>
  <si>
    <t>PROPIONAL</t>
  </si>
  <si>
    <t>STYRENE</t>
  </si>
  <si>
    <t>TOG_INV</t>
  </si>
  <si>
    <t>TOLUENE</t>
  </si>
  <si>
    <t>TRMEPN224</t>
  </si>
  <si>
    <t>XYLS</t>
  </si>
  <si>
    <t>VOC_BEIS</t>
  </si>
  <si>
    <t>rail</t>
  </si>
  <si>
    <t>ACET</t>
  </si>
  <si>
    <t>BENZ</t>
  </si>
  <si>
    <t>ETHY</t>
  </si>
  <si>
    <t>KET</t>
  </si>
  <si>
    <t>PRPA</t>
  </si>
  <si>
    <t>Tribal Data (point)</t>
  </si>
  <si>
    <t>VOC sum</t>
  </si>
  <si>
    <t>NAPH</t>
  </si>
  <si>
    <t>SOAALK</t>
  </si>
  <si>
    <t>XYLMN</t>
  </si>
  <si>
    <t>ptagfire</t>
  </si>
  <si>
    <t>calculated post-SMOKE</t>
  </si>
  <si>
    <t>ptnonipm elevated</t>
  </si>
  <si>
    <t>pt_oilgas elevated</t>
  </si>
  <si>
    <t>to check pre-speciated emissions</t>
  </si>
  <si>
    <t>othpt elevated</t>
  </si>
  <si>
    <t>ptegu elevated</t>
  </si>
  <si>
    <t>cmv_c1c2</t>
  </si>
  <si>
    <t>cmv_c3</t>
  </si>
  <si>
    <t>Offshore (85)</t>
  </si>
  <si>
    <t>Non-US SECA C3 (98)</t>
  </si>
  <si>
    <t>cmv_c3 elevated</t>
  </si>
  <si>
    <t>Canada/Mexico/offshore (12US1)</t>
  </si>
  <si>
    <t>Canada onroad_can</t>
  </si>
  <si>
    <t>Mexico onroad_mex</t>
  </si>
  <si>
    <t>afdust/afdust_adj - area fugitive dust emissions; afdust_adj are the emissions after meteorological and land use adjustments</t>
  </si>
  <si>
    <t>agfire/ptagfire - agricultural burning emissions</t>
  </si>
  <si>
    <t>cmv_c1c2 - C1 and C2 commercial marine emissions for US states and offshore areas (excluding Canada/Mexico offshore areas)</t>
  </si>
  <si>
    <t>cmv_c3 - C3 commercial marine emissions for US states and offshore areas (excluding Canada/Mexico offshore areas)</t>
  </si>
  <si>
    <t>onroad_can - Canada onroad sources</t>
  </si>
  <si>
    <t>onroad_mex - Mexico onroad sources</t>
  </si>
  <si>
    <t xml:space="preserve">  State totals on the "onroad all" tab include the onroad_ca_adj sector, which covers onroad sector emissions in California with emissions adjusted to match state-provided inventories. </t>
  </si>
  <si>
    <t>othafdust/othafdust_adj - Canada area fugitive dust emissions; othafdust_adj are the emissions after meteorological and land use adjustments</t>
  </si>
  <si>
    <t>othpt - Non-US point sources; as of 2014fb_cdc, does not include any offshore CMV or oil platform emissions</t>
  </si>
  <si>
    <t>pt_oilgas - oil and gas emissions from point sources; as of 2014fb_cdc, also includes offshore oil platform emissions</t>
  </si>
  <si>
    <t>Acetone</t>
  </si>
  <si>
    <t>Ketone</t>
  </si>
  <si>
    <t>Ethyne (Acetylene)</t>
  </si>
  <si>
    <t>SOA tracer</t>
  </si>
  <si>
    <t>Inventory total unspeciated Volatile Organic Compounds</t>
  </si>
  <si>
    <t>Propane</t>
  </si>
  <si>
    <t>Ethene (Ethylene)</t>
  </si>
  <si>
    <t>- ptagfire is a point sector, usually including daily ag burning emissions. When both agfire and ptagfire exist as separate sectors, the sum of the two sectors comprises all US ag fires.</t>
  </si>
  <si>
    <t>ptegu - Point source EGU emissions</t>
  </si>
  <si>
    <t>ptnonipm - Point source emissions not included in ptegu or pt_oilgas</t>
  </si>
  <si>
    <t>Xylenes (mixed isomers) minus naphthalene</t>
  </si>
  <si>
    <t>ocean_cl2 12US1 leap yr</t>
  </si>
  <si>
    <t>Cuba</t>
  </si>
  <si>
    <t>Other Total</t>
  </si>
  <si>
    <t>Haiti</t>
  </si>
  <si>
    <t>Dominican Republic</t>
  </si>
  <si>
    <t>Jamaica</t>
  </si>
  <si>
    <t>Belize</t>
  </si>
  <si>
    <t>Colombia</t>
  </si>
  <si>
    <t>Guatemala</t>
  </si>
  <si>
    <t>Honduras</t>
  </si>
  <si>
    <t>onroad_can 12US1</t>
  </si>
  <si>
    <t>onroad_mex 12US1</t>
  </si>
  <si>
    <t>othpt 12US1</t>
  </si>
  <si>
    <t>othar 12US1</t>
  </si>
  <si>
    <t>EPM_NHTOG</t>
  </si>
  <si>
    <t>EVP_NHTOG</t>
  </si>
  <si>
    <t>EXH_NHTOG</t>
  </si>
  <si>
    <t>RFL_NHTOG</t>
  </si>
  <si>
    <t>othafdust 12US1</t>
  </si>
  <si>
    <t>othar 36US3</t>
  </si>
  <si>
    <t>othafdust 36US3</t>
  </si>
  <si>
    <t>onroad_can 36US3</t>
  </si>
  <si>
    <t>onroad_mex 36US3</t>
  </si>
  <si>
    <t>othpt 36US3</t>
  </si>
  <si>
    <t>ocean_cl2 36US3 leap yr</t>
  </si>
  <si>
    <t>beis</t>
  </si>
  <si>
    <t>Afdust emissions are adjusted. Ptegu NOX/SO2 emissions are post-SMOKE (CEM). Onroad includes California adjustments. Includes tribal data where it is modeled (point sectors).</t>
  </si>
  <si>
    <t>Annual Total</t>
  </si>
  <si>
    <t>State totals including biogenics.</t>
  </si>
  <si>
    <t>Inventory (2016fd)</t>
  </si>
  <si>
    <t>Unknown</t>
  </si>
  <si>
    <t>Emissions are computed for each modeling sector and summarized for the 12US2 and 36US3 grids</t>
  </si>
  <si>
    <t>voc sum</t>
  </si>
  <si>
    <t>36US3 Total</t>
  </si>
  <si>
    <t>onroad 36US3</t>
  </si>
  <si>
    <t>othptdust 36US3</t>
  </si>
  <si>
    <t>othptdust 12US1</t>
  </si>
  <si>
    <t>ptagfire elevated</t>
  </si>
  <si>
    <t>ptfire_othna 36US3</t>
  </si>
  <si>
    <t>ptfire elevated (inc. othna)</t>
  </si>
  <si>
    <t>Canada othptdust</t>
  </si>
  <si>
    <t>Canada ptfire_othna</t>
  </si>
  <si>
    <t>Mexico ptfire_othna</t>
  </si>
  <si>
    <t>ptfire_othna 12US1</t>
  </si>
  <si>
    <t>cmv_c3 36US3</t>
  </si>
  <si>
    <t>Inventory (2016fh)</t>
  </si>
  <si>
    <t>airports</t>
  </si>
  <si>
    <t>Non-US CMV FIPS 98</t>
  </si>
  <si>
    <t>Overall Total</t>
  </si>
  <si>
    <t>Mexico total</t>
  </si>
  <si>
    <t>SMOKE (2016fh 36US3)</t>
  </si>
  <si>
    <t>36US3 total</t>
  </si>
  <si>
    <t>NH3/PM2.5</t>
  </si>
  <si>
    <t>cmv_c1c2 elevated</t>
  </si>
  <si>
    <t>Overall total</t>
  </si>
  <si>
    <t>Inventory (2016fh jan2020; notice Canada below the total rows)</t>
  </si>
  <si>
    <t>Inventory (2016fh jan2020)</t>
  </si>
  <si>
    <t>Inventory (2016fh jan2020 + nonCONUS)</t>
  </si>
  <si>
    <t>NOX abs</t>
  </si>
  <si>
    <t>SO2 abs</t>
  </si>
  <si>
    <t>Inventory (2016fi)</t>
  </si>
  <si>
    <t>Canada CMV</t>
  </si>
  <si>
    <t>Mexico CMV</t>
  </si>
  <si>
    <t>CMV - Offshore ECA</t>
  </si>
  <si>
    <t>CMV - outside ECA</t>
  </si>
  <si>
    <t>Offshore pt_oilgas</t>
  </si>
  <si>
    <t>AACD</t>
  </si>
  <si>
    <t>FACD</t>
  </si>
  <si>
    <t>IVOC</t>
  </si>
  <si>
    <t>NMOG</t>
  </si>
  <si>
    <t>SMOKE (2016fj 12US1)</t>
  </si>
  <si>
    <t>adj/unadj 2016fh</t>
  </si>
  <si>
    <t>Inventory (EQUATES 2016)</t>
  </si>
  <si>
    <t>SMOKE adjusted (2016fj 12US1 + Alaska 36US3)</t>
  </si>
  <si>
    <t>SMOKE unadjusted (2016fj 12US1 + nonCONUS 36US3)</t>
  </si>
  <si>
    <t>SMOKE (2016fj 12US1  + Alaska 36US3)</t>
  </si>
  <si>
    <t>SMOKE (2016fj 12US1 + Alaska 36US3)</t>
  </si>
  <si>
    <t>2016fj 12US1</t>
  </si>
  <si>
    <t>2016fj 36US3</t>
  </si>
  <si>
    <t>Inventory (2016fj)</t>
  </si>
  <si>
    <t>ptfire-wild</t>
  </si>
  <si>
    <t>ptfire-rx</t>
  </si>
  <si>
    <t>SMOKE (2016fj)</t>
  </si>
  <si>
    <t>SMOKE (2016fj 12US1 + nonCONUS 36US3)</t>
  </si>
  <si>
    <t>Inventory (2016ff + EQUATES Other.N.A.)</t>
  </si>
  <si>
    <t>Cuba (301)</t>
  </si>
  <si>
    <t>Haiti (303)</t>
  </si>
  <si>
    <t>Dominican Rep (304)</t>
  </si>
  <si>
    <t>Jamiaca (305)</t>
  </si>
  <si>
    <t>Belize (308)</t>
  </si>
  <si>
    <t>Colombia (309)</t>
  </si>
  <si>
    <t>Guatemala (310)</t>
  </si>
  <si>
    <t>Honduras (311)</t>
  </si>
  <si>
    <t>SMOKE (2016fj 36US3)</t>
  </si>
  <si>
    <t>adj/unadj from 2016fh</t>
  </si>
  <si>
    <t>SMOKE unadjusted (2016fj 12US1)</t>
  </si>
  <si>
    <t>SMOKE adjusted (2016fj 12US1)</t>
  </si>
  <si>
    <t>SMOKE unadjusted (2016fj 36US3)</t>
  </si>
  <si>
    <t>SMOKE adjusted (2016fj 36US3)</t>
  </si>
  <si>
    <t>beis 12US1 2016fj</t>
  </si>
  <si>
    <t>beis 36US3 2016fj</t>
  </si>
  <si>
    <t>livestock</t>
  </si>
  <si>
    <t>fertilizer</t>
  </si>
  <si>
    <t>SMOKE (2016fj 12US1 + 36US3 nonCONUS)</t>
  </si>
  <si>
    <t>solvents</t>
  </si>
  <si>
    <t>canada_ag 36US3</t>
  </si>
  <si>
    <t>canada_og2D 36US3</t>
  </si>
  <si>
    <t>&amp;# State</t>
  </si>
  <si>
    <r>
      <rPr>
        <b/>
        <sz val="11"/>
        <color theme="1"/>
        <rFont val="Calibri"/>
        <family val="2"/>
        <scheme val="minor"/>
      </rPr>
      <t>2016fj 12US1</t>
    </r>
    <r>
      <rPr>
        <sz val="11"/>
        <color theme="1"/>
        <rFont val="Calibri"/>
        <family val="2"/>
        <scheme val="minor"/>
      </rPr>
      <t xml:space="preserve"> case CAPs by sector from EMF/inventory summaries - CONUS Totals</t>
    </r>
  </si>
  <si>
    <t>canada_ag 12US1</t>
  </si>
  <si>
    <t>canada_og2D 12US1</t>
  </si>
  <si>
    <t>Mrggrid nobeis norwc</t>
  </si>
  <si>
    <t>Mrggrid withbeis withrwc</t>
  </si>
  <si>
    <t>Canada ag</t>
  </si>
  <si>
    <t>Canada oil and gas 2D</t>
  </si>
  <si>
    <r>
      <rPr>
        <b/>
        <sz val="11"/>
        <color theme="1"/>
        <rFont val="Calibri"/>
        <family val="2"/>
        <scheme val="minor"/>
      </rPr>
      <t xml:space="preserve">2016fj 36US3 </t>
    </r>
    <r>
      <rPr>
        <sz val="11"/>
        <color theme="1"/>
        <rFont val="Calibri"/>
        <family val="2"/>
        <scheme val="minor"/>
      </rPr>
      <t>case CAPs by sector from EMF/inventory summaries - CONUS Totals</t>
    </r>
  </si>
  <si>
    <t>Canada/Mexico/offshore (36US3)</t>
  </si>
  <si>
    <r>
      <rPr>
        <b/>
        <sz val="11"/>
        <color theme="1"/>
        <rFont val="Calibri"/>
        <family val="2"/>
        <scheme val="minor"/>
      </rPr>
      <t>2016fj</t>
    </r>
    <r>
      <rPr>
        <sz val="11"/>
        <color theme="1"/>
        <rFont val="Calibri"/>
        <family val="2"/>
        <scheme val="minor"/>
      </rPr>
      <t xml:space="preserve"> Anthropogenic state totals. 
Everything is inventory-level except onroad (SMOKE-MOVES), afdust (post-adjusted), and ptegu NOX/SO2 (CEM).</t>
    </r>
  </si>
  <si>
    <t>livestock - nonpoint agricultural livestock emissions</t>
  </si>
  <si>
    <t>fertilizer - nonpoint agricultural fertilizer emissions</t>
  </si>
  <si>
    <t>ptfire-wild - Point source wildland fire emissions in the US</t>
  </si>
  <si>
    <t>ptfire-rx - Point source prescribed fire emissions in the US</t>
  </si>
  <si>
    <t>biogenics (beis) - emissions from natural sources</t>
  </si>
  <si>
    <t>onroad (plus RPD/RPV/RPP/RPH and onroad_ca_adj) - mobile source emissions on roads; RPD, RPV, RPP, and RPH are specific subcategories based on the type of activity data used</t>
  </si>
  <si>
    <t>solvents - nonpoint solvent emissions</t>
  </si>
  <si>
    <t>ptfire_othna - Point source wild and prescribed fire emissions in Canada, Mexico, and Carribbean</t>
  </si>
  <si>
    <t>othptdust - Non-US point source dust sources</t>
  </si>
  <si>
    <t>rail - linehaul railroad emissions</t>
  </si>
  <si>
    <t>canada_og2D - low-level oil and gas sources in Canada (provided as point and moved into 2D gridded)</t>
  </si>
  <si>
    <t>canada_ag - agricultural source in Canada (provided as point but put into 2D gridded)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</si>
</sst>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(* #,##0.00_);_(* \(#,##0.00\);_(* &quot;-&quot;??_);_(@_)"/>
    <numFmt numFmtId="164" formatCode="0.0%"/>
    <numFmt numFmtId="165" formatCode="#,##0.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Arial"/>
      <family val="2"/>
    </font>
    <font>
      <sz val="1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7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9">
    <xf numFmtId="0" fontId="0" fillId="0" borderId="0" xfId="0"/>
    <xf numFmtId="3" fontId="16" fillId="0" borderId="0" xfId="0" applyNumberFormat="1" applyFont="1"/>
    <xf numFmtId="0" fontId="16" fillId="0" borderId="0" xfId="0" applyFont="1"/>
    <xf numFmtId="0" fontId="22" fillId="0" borderId="0" xfId="42" applyFont="1" applyFill="1" applyBorder="1"/>
    <xf numFmtId="3" fontId="23" fillId="0" borderId="0" xfId="42" applyNumberFormat="1" applyFont="1" applyFill="1" applyBorder="1"/>
    <xf numFmtId="0" fontId="18" fillId="0" borderId="10" xfId="42" applyFill="1" applyBorder="1"/>
    <xf numFmtId="0" fontId="0" fillId="0" borderId="0" xfId="0" applyFont="1" applyFill="1" applyBorder="1"/>
    <xf numFmtId="0" fontId="0" fillId="0" borderId="0" xfId="0"/>
    <xf numFmtId="0" fontId="0" fillId="0" borderId="0" xfId="0" applyFill="1"/>
    <xf numFmtId="0" fontId="18" fillId="0" borderId="0" xfId="46"/>
    <xf numFmtId="0" fontId="20" fillId="0" borderId="0" xfId="46" applyFont="1" applyFill="1"/>
    <xf numFmtId="0" fontId="0" fillId="0" borderId="0" xfId="0"/>
    <xf numFmtId="0" fontId="0" fillId="33" borderId="0" xfId="0" applyFont="1" applyFill="1"/>
    <xf numFmtId="0" fontId="0" fillId="0" borderId="10" xfId="0" applyFont="1" applyFill="1" applyBorder="1"/>
    <xf numFmtId="0" fontId="0" fillId="0" borderId="10" xfId="0" applyBorder="1"/>
    <xf numFmtId="0" fontId="18" fillId="0" borderId="10" xfId="42" applyFont="1" applyFill="1" applyBorder="1"/>
    <xf numFmtId="3" fontId="18" fillId="0" borderId="10" xfId="42" applyNumberFormat="1" applyFill="1" applyBorder="1"/>
    <xf numFmtId="0" fontId="0" fillId="0" borderId="0" xfId="0"/>
    <xf numFmtId="0" fontId="18" fillId="0" borderId="0" xfId="42" applyFont="1" applyFill="1"/>
    <xf numFmtId="3" fontId="18" fillId="0" borderId="0" xfId="42" applyNumberFormat="1" applyFont="1" applyFill="1"/>
    <xf numFmtId="0" fontId="18" fillId="0" borderId="0" xfId="42" applyFont="1" applyFill="1"/>
    <xf numFmtId="0" fontId="20" fillId="0" borderId="0" xfId="42" applyFont="1" applyFill="1"/>
    <xf numFmtId="3" fontId="18" fillId="0" borderId="0" xfId="42" applyNumberFormat="1" applyFill="1"/>
    <xf numFmtId="164" fontId="0" fillId="0" borderId="0" xfId="0" applyNumberFormat="1"/>
    <xf numFmtId="164" fontId="16" fillId="0" borderId="0" xfId="0" applyNumberFormat="1" applyFont="1"/>
    <xf numFmtId="0" fontId="0" fillId="0" borderId="0" xfId="0" applyFill="1" applyBorder="1"/>
    <xf numFmtId="3" fontId="0" fillId="0" borderId="0" xfId="0" applyNumberFormat="1"/>
    <xf numFmtId="0" fontId="0" fillId="0" borderId="0" xfId="0"/>
    <xf numFmtId="0" fontId="0" fillId="0" borderId="0" xfId="0"/>
    <xf numFmtId="4" fontId="0" fillId="0" borderId="0" xfId="0" applyNumberFormat="1"/>
    <xf numFmtId="10" fontId="0" fillId="0" borderId="0" xfId="0" applyNumberFormat="1"/>
    <xf numFmtId="3" fontId="0" fillId="0" borderId="0" xfId="0" applyNumberFormat="1" applyFont="1"/>
    <xf numFmtId="3" fontId="0" fillId="0" borderId="0" xfId="0" applyNumberFormat="1" applyFont="1" applyFill="1"/>
    <xf numFmtId="0" fontId="0" fillId="0" borderId="0" xfId="0" applyFont="1"/>
    <xf numFmtId="3" fontId="20" fillId="0" borderId="0" xfId="0" applyNumberFormat="1" applyFont="1"/>
    <xf numFmtId="10" fontId="0" fillId="0" borderId="0" xfId="74" applyNumberFormat="1" applyFont="1"/>
    <xf numFmtId="0" fontId="0" fillId="0" borderId="0" xfId="0" applyNumberFormat="1"/>
    <xf numFmtId="0" fontId="24" fillId="0" borderId="0" xfId="42" applyFont="1" applyFill="1"/>
    <xf numFmtId="0" fontId="18" fillId="0" borderId="0" xfId="42" applyFill="1" applyBorder="1"/>
    <xf numFmtId="3" fontId="0" fillId="0" borderId="10" xfId="0" applyNumberFormat="1" applyBorder="1"/>
    <xf numFmtId="3" fontId="18" fillId="0" borderId="0" xfId="46" applyNumberFormat="1"/>
    <xf numFmtId="3" fontId="20" fillId="0" borderId="0" xfId="46" applyNumberFormat="1" applyFont="1" applyFill="1"/>
    <xf numFmtId="3" fontId="25" fillId="0" borderId="0" xfId="0" applyNumberFormat="1" applyFont="1"/>
    <xf numFmtId="3" fontId="25" fillId="0" borderId="0" xfId="47" applyNumberFormat="1" applyFont="1"/>
    <xf numFmtId="0" fontId="20" fillId="0" borderId="0" xfId="0" applyFont="1" applyAlignment="1">
      <alignment horizontal="right" wrapText="1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3" fontId="0" fillId="0" borderId="0" xfId="75" applyNumberFormat="1" applyFont="1"/>
    <xf numFmtId="164" fontId="0" fillId="0" borderId="0" xfId="74" applyNumberFormat="1" applyFont="1"/>
    <xf numFmtId="0" fontId="26" fillId="0" borderId="0" xfId="0" applyFont="1"/>
    <xf numFmtId="3" fontId="26" fillId="0" borderId="0" xfId="0" applyNumberFormat="1" applyFont="1"/>
    <xf numFmtId="3" fontId="27" fillId="0" borderId="0" xfId="0" applyNumberFormat="1" applyFont="1"/>
    <xf numFmtId="0" fontId="0" fillId="0" borderId="0" xfId="0" applyBorder="1"/>
    <xf numFmtId="164" fontId="0" fillId="0" borderId="0" xfId="0" applyNumberFormat="1" applyFill="1"/>
    <xf numFmtId="0" fontId="18" fillId="34" borderId="0" xfId="42" applyFont="1" applyFill="1"/>
    <xf numFmtId="0" fontId="18" fillId="35" borderId="0" xfId="42" applyFont="1" applyFill="1"/>
    <xf numFmtId="3" fontId="18" fillId="34" borderId="0" xfId="42" applyNumberFormat="1" applyFont="1" applyFill="1"/>
    <xf numFmtId="0" fontId="25" fillId="0" borderId="0" xfId="47" applyFont="1"/>
    <xf numFmtId="11" fontId="0" fillId="0" borderId="0" xfId="0" applyNumberFormat="1"/>
    <xf numFmtId="0" fontId="0" fillId="0" borderId="0" xfId="0" applyNumberFormat="1" applyFont="1"/>
    <xf numFmtId="1" fontId="0" fillId="0" borderId="0" xfId="0" applyNumberFormat="1"/>
    <xf numFmtId="0" fontId="22" fillId="0" borderId="0" xfId="0" applyFont="1"/>
    <xf numFmtId="3" fontId="22" fillId="0" borderId="0" xfId="0" applyNumberFormat="1" applyFont="1"/>
    <xf numFmtId="165" fontId="0" fillId="0" borderId="0" xfId="0" applyNumberFormat="1"/>
    <xf numFmtId="0" fontId="28" fillId="0" borderId="0" xfId="0" applyFont="1"/>
    <xf numFmtId="0" fontId="29" fillId="0" borderId="0" xfId="0" applyFont="1"/>
    <xf numFmtId="3" fontId="29" fillId="0" borderId="0" xfId="0" applyNumberFormat="1" applyFont="1"/>
    <xf numFmtId="164" fontId="29" fillId="0" borderId="0" xfId="0" applyNumberFormat="1" applyFont="1"/>
    <xf numFmtId="0" fontId="0" fillId="0" borderId="0" xfId="0" quotePrefix="1" applyFont="1"/>
    <xf numFmtId="3" fontId="23" fillId="0" borderId="0" xfId="0" applyNumberFormat="1" applyFont="1"/>
    <xf numFmtId="0" fontId="30" fillId="0" borderId="0" xfId="0" applyFont="1"/>
    <xf numFmtId="0" fontId="0" fillId="0" borderId="0" xfId="0" applyFont="1" applyAlignment="1"/>
    <xf numFmtId="164" fontId="26" fillId="0" borderId="0" xfId="0" applyNumberFormat="1" applyFont="1"/>
    <xf numFmtId="164" fontId="0" fillId="0" borderId="10" xfId="0" applyNumberFormat="1" applyBorder="1"/>
    <xf numFmtId="164" fontId="0" fillId="0" borderId="0" xfId="0" applyNumberFormat="1" applyBorder="1"/>
    <xf numFmtId="3" fontId="16" fillId="0" borderId="0" xfId="75" applyNumberFormat="1" applyFont="1"/>
    <xf numFmtId="3" fontId="0" fillId="0" borderId="0" xfId="0" applyNumberFormat="1"/>
    <xf numFmtId="3" fontId="29" fillId="0" borderId="0" xfId="0" applyNumberFormat="1" applyFont="1"/>
    <xf numFmtId="0" fontId="0" fillId="0" borderId="0" xfId="0"/>
    <xf numFmtId="0" fontId="0" fillId="0" borderId="0" xfId="0" applyFont="1" applyFill="1" applyBorder="1"/>
    <xf numFmtId="164" fontId="0" fillId="0" borderId="0" xfId="0" applyNumberFormat="1"/>
    <xf numFmtId="3" fontId="0" fillId="0" borderId="0" xfId="0" applyNumberFormat="1"/>
    <xf numFmtId="0" fontId="0" fillId="0" borderId="0" xfId="0"/>
    <xf numFmtId="3" fontId="0" fillId="0" borderId="0" xfId="0" applyNumberFormat="1"/>
    <xf numFmtId="3" fontId="0" fillId="0" borderId="10" xfId="0" applyNumberFormat="1" applyBorder="1"/>
    <xf numFmtId="0" fontId="0" fillId="0" borderId="0" xfId="0"/>
    <xf numFmtId="3" fontId="0" fillId="0" borderId="0" xfId="0" applyNumberFormat="1"/>
    <xf numFmtId="0" fontId="26" fillId="0" borderId="0" xfId="0" applyFont="1"/>
    <xf numFmtId="3" fontId="26" fillId="0" borderId="0" xfId="0" applyNumberFormat="1" applyFont="1"/>
    <xf numFmtId="0" fontId="22" fillId="0" borderId="0" xfId="0" applyFont="1"/>
    <xf numFmtId="3" fontId="22" fillId="0" borderId="0" xfId="0" applyNumberFormat="1" applyFont="1"/>
    <xf numFmtId="0" fontId="0" fillId="0" borderId="0" xfId="0"/>
    <xf numFmtId="3" fontId="0" fillId="0" borderId="0" xfId="0" applyNumberFormat="1"/>
    <xf numFmtId="0" fontId="0" fillId="0" borderId="0" xfId="0"/>
    <xf numFmtId="3" fontId="0" fillId="0" borderId="0" xfId="0" applyNumberFormat="1"/>
    <xf numFmtId="3" fontId="0" fillId="0" borderId="0" xfId="0" applyNumberFormat="1" applyBorder="1"/>
    <xf numFmtId="3" fontId="31" fillId="0" borderId="0" xfId="0" applyNumberFormat="1" applyFont="1"/>
    <xf numFmtId="3" fontId="32" fillId="0" borderId="0" xfId="0" applyNumberFormat="1" applyFont="1"/>
    <xf numFmtId="164" fontId="22" fillId="0" borderId="0" xfId="74" applyNumberFormat="1" applyFont="1"/>
    <xf numFmtId="164" fontId="29" fillId="0" borderId="0" xfId="74" applyNumberFormat="1" applyFont="1"/>
    <xf numFmtId="0" fontId="29" fillId="0" borderId="0" xfId="0" applyFont="1" applyFill="1"/>
    <xf numFmtId="164" fontId="29" fillId="0" borderId="0" xfId="0" applyNumberFormat="1" applyFont="1" applyFill="1"/>
    <xf numFmtId="0" fontId="33" fillId="34" borderId="0" xfId="0" applyFont="1" applyFill="1"/>
    <xf numFmtId="164" fontId="22" fillId="0" borderId="0" xfId="74" applyNumberFormat="1" applyFont="1" applyFill="1"/>
    <xf numFmtId="3" fontId="34" fillId="0" borderId="0" xfId="0" applyNumberFormat="1" applyFont="1"/>
    <xf numFmtId="3" fontId="0" fillId="0" borderId="0" xfId="0" applyNumberFormat="1" applyFill="1"/>
    <xf numFmtId="0" fontId="0" fillId="0" borderId="0" xfId="0" applyAlignment="1">
      <alignment wrapText="1"/>
    </xf>
    <xf numFmtId="0" fontId="35" fillId="0" borderId="0" xfId="0" applyFont="1"/>
  </cellXfs>
  <cellStyles count="76">
    <cellStyle name="20% - Accent1" xfId="19" builtinId="30" customBuiltin="1"/>
    <cellStyle name="20% - Accent1 2" xfId="53" xr:uid="{00000000-0005-0000-0000-000001000000}"/>
    <cellStyle name="20% - Accent2" xfId="23" builtinId="34" customBuiltin="1"/>
    <cellStyle name="20% - Accent2 2" xfId="54" xr:uid="{00000000-0005-0000-0000-000003000000}"/>
    <cellStyle name="20% - Accent3" xfId="27" builtinId="38" customBuiltin="1"/>
    <cellStyle name="20% - Accent3 2" xfId="55" xr:uid="{00000000-0005-0000-0000-000005000000}"/>
    <cellStyle name="20% - Accent4" xfId="31" builtinId="42" customBuiltin="1"/>
    <cellStyle name="20% - Accent4 2" xfId="56" xr:uid="{00000000-0005-0000-0000-000007000000}"/>
    <cellStyle name="20% - Accent5" xfId="35" builtinId="46" customBuiltin="1"/>
    <cellStyle name="20% - Accent5 2" xfId="57" xr:uid="{00000000-0005-0000-0000-000009000000}"/>
    <cellStyle name="20% - Accent6" xfId="39" builtinId="50" customBuiltin="1"/>
    <cellStyle name="20% - Accent6 2" xfId="58" xr:uid="{00000000-0005-0000-0000-00000B000000}"/>
    <cellStyle name="40% - Accent1" xfId="20" builtinId="31" customBuiltin="1"/>
    <cellStyle name="40% - Accent1 2" xfId="59" xr:uid="{00000000-0005-0000-0000-00000D000000}"/>
    <cellStyle name="40% - Accent2" xfId="24" builtinId="35" customBuiltin="1"/>
    <cellStyle name="40% - Accent2 2" xfId="60" xr:uid="{00000000-0005-0000-0000-00000F000000}"/>
    <cellStyle name="40% - Accent3" xfId="28" builtinId="39" customBuiltin="1"/>
    <cellStyle name="40% - Accent3 2" xfId="61" xr:uid="{00000000-0005-0000-0000-000011000000}"/>
    <cellStyle name="40% - Accent4" xfId="32" builtinId="43" customBuiltin="1"/>
    <cellStyle name="40% - Accent4 2" xfId="62" xr:uid="{00000000-0005-0000-0000-000013000000}"/>
    <cellStyle name="40% - Accent5" xfId="36" builtinId="47" customBuiltin="1"/>
    <cellStyle name="40% - Accent5 2" xfId="63" xr:uid="{00000000-0005-0000-0000-000015000000}"/>
    <cellStyle name="40% - Accent6" xfId="40" builtinId="51" customBuiltin="1"/>
    <cellStyle name="40% - Accent6 2" xfId="64" xr:uid="{00000000-0005-0000-0000-000017000000}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7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32000000}"/>
    <cellStyle name="Normal 2 2" xfId="45" xr:uid="{00000000-0005-0000-0000-000033000000}"/>
    <cellStyle name="Normal 3" xfId="43" xr:uid="{00000000-0005-0000-0000-000034000000}"/>
    <cellStyle name="Normal 4" xfId="47" xr:uid="{00000000-0005-0000-0000-000035000000}"/>
    <cellStyle name="Normal 5" xfId="48" xr:uid="{00000000-0005-0000-0000-000036000000}"/>
    <cellStyle name="Normal 5 2" xfId="51" xr:uid="{00000000-0005-0000-0000-000037000000}"/>
    <cellStyle name="Normal 5 2 2" xfId="65" xr:uid="{00000000-0005-0000-0000-000038000000}"/>
    <cellStyle name="Normal 5 3" xfId="52" xr:uid="{00000000-0005-0000-0000-000039000000}"/>
    <cellStyle name="Normal 5 3 2" xfId="66" xr:uid="{00000000-0005-0000-0000-00003A000000}"/>
    <cellStyle name="Normal 5 4" xfId="67" xr:uid="{00000000-0005-0000-0000-00003B000000}"/>
    <cellStyle name="Normal 6" xfId="68" xr:uid="{00000000-0005-0000-0000-00003C000000}"/>
    <cellStyle name="Normal 7" xfId="69" xr:uid="{00000000-0005-0000-0000-00003D000000}"/>
    <cellStyle name="Normal 8" xfId="46" xr:uid="{00000000-0005-0000-0000-00003E000000}"/>
    <cellStyle name="Note" xfId="15" builtinId="10" customBuiltin="1"/>
    <cellStyle name="Note 2" xfId="50" xr:uid="{00000000-0005-0000-0000-000040000000}"/>
    <cellStyle name="Note 2 2" xfId="70" xr:uid="{00000000-0005-0000-0000-000041000000}"/>
    <cellStyle name="Note 3" xfId="49" xr:uid="{00000000-0005-0000-0000-000042000000}"/>
    <cellStyle name="Note 3 2" xfId="71" xr:uid="{00000000-0005-0000-0000-000043000000}"/>
    <cellStyle name="Note 4" xfId="72" xr:uid="{00000000-0005-0000-0000-000044000000}"/>
    <cellStyle name="Output" xfId="10" builtinId="21" customBuiltin="1"/>
    <cellStyle name="Percent" xfId="74" builtinId="5"/>
    <cellStyle name="Percent 2" xfId="73" xr:uid="{00000000-0005-0000-0000-000047000000}"/>
    <cellStyle name="Percent 3" xfId="44" xr:uid="{00000000-0005-0000-0000-000048000000}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56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36" xr16:uid="{3C35AE91-33B3-469C-9771-23B249A2A2EE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_1" connectionId="13" xr16:uid="{CC90BD1F-135B-43E2-8C2B-0AAA766B569F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2" xr16:uid="{AF1A5A94-0C03-4688-96BF-D2ECD0CDBC0F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5" xr16:uid="{00000000-0016-0000-0C00-000006000000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6" xr16:uid="{00000000-0016-0000-0D00-000007000000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road_12US2_cbo5_soa_state" connectionId="17" xr16:uid="{00000000-0016-0000-0E00-000008000000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8" xr16:uid="{00000000-0016-0000-1000-000009000000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21" xr16:uid="{00000000-0016-0000-1100-00000A000000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2" xr16:uid="{00000000-0016-0000-1200-00000B000000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3" xr16:uid="{00000000-0016-0000-1300-00000C000000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4" xr16:uid="{00000000-0016-0000-1400-00000D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1" connectionId="5" xr16:uid="{00000000-0016-0000-0500-000001000000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5" xr16:uid="{00000000-0016-0000-1500-00000E000000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6" xr16:uid="{00000000-0016-0000-1600-00000F000000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7" xr16:uid="{00000000-0016-0000-1700-000010000000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30" xr16:uid="{9C7672FB-ECD9-477E-9D54-EC09E4749CEA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31" xr16:uid="{C166C065-67D1-4494-999C-9CB0ADCA98E3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8" xr16:uid="{65506CA7-3258-4ED3-88A6-007314BFB34E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9" xr16:uid="{0326D288-E644-4D80-B6E6-E7A682420332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2" xr16:uid="{E30CF770-7F8D-4EF7-898A-B3C750BCA2CF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1" xr16:uid="{00000000-0016-0000-1C00-000011000000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9" xr16:uid="{00000000-0016-0000-1D00-000012000000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3" xr16:uid="{00000000-0016-0000-0500-000000000000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20" xr16:uid="{00000000-0016-0000-1E00-000013000000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32" xr16:uid="{00000000-0016-0000-1F00-000014000000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34" xr16:uid="{00000000-0016-0000-2000-000015000000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35" xr16:uid="{00000000-0016-0000-2100-000016000000}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rwc_12US2_cbo5_soa_state" connectionId="37" xr16:uid="{00000000-0016-0000-2300-000017000000}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33" xr16:uid="{A2D0DEEA-CC79-45D4-95FE-898D5F99A99D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9" xr16:uid="{3328E5D3-E918-406B-93AE-2B727B3656B8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8" xr16:uid="{00000000-0016-0000-0600-000002000000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7" xr16:uid="{00000000-0016-0000-0900-000003000000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4" xr16:uid="{758EAA26-31D8-4F31-80AC-1E420355FA16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0" xr16:uid="{00000000-0016-0000-0A00-000004000000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1" xr16:uid="{00000000-0016-0000-0B00-000005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6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5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98"/>
  <sheetViews>
    <sheetView tabSelected="1" topLeftCell="A7" workbookViewId="0">
      <selection activeCell="A29" sqref="A29"/>
    </sheetView>
  </sheetViews>
  <sheetFormatPr defaultColWidth="9.140625" defaultRowHeight="15" x14ac:dyDescent="0.25"/>
  <cols>
    <col min="1" max="1" width="16" style="33" customWidth="1"/>
    <col min="2" max="16384" width="9.140625" style="33"/>
  </cols>
  <sheetData>
    <row r="1" spans="1:1" x14ac:dyDescent="0.25">
      <c r="A1" s="33" t="s">
        <v>249</v>
      </c>
    </row>
    <row r="2" spans="1:1" x14ac:dyDescent="0.25">
      <c r="A2" s="33" t="s">
        <v>243</v>
      </c>
    </row>
    <row r="3" spans="1:1" x14ac:dyDescent="0.25">
      <c r="A3" s="33" t="s">
        <v>436</v>
      </c>
    </row>
    <row r="5" spans="1:1" x14ac:dyDescent="0.25">
      <c r="A5" s="2" t="s">
        <v>250</v>
      </c>
    </row>
    <row r="6" spans="1:1" x14ac:dyDescent="0.25">
      <c r="A6" s="33" t="s">
        <v>385</v>
      </c>
    </row>
    <row r="7" spans="1:1" x14ac:dyDescent="0.25">
      <c r="A7" s="69" t="s">
        <v>401</v>
      </c>
    </row>
    <row r="8" spans="1:1" x14ac:dyDescent="0.25">
      <c r="A8" s="33" t="s">
        <v>384</v>
      </c>
    </row>
    <row r="9" spans="1:1" x14ac:dyDescent="0.25">
      <c r="A9" s="33" t="s">
        <v>527</v>
      </c>
    </row>
    <row r="10" spans="1:1" x14ac:dyDescent="0.25">
      <c r="A10" s="33" t="s">
        <v>534</v>
      </c>
    </row>
    <row r="11" spans="1:1" x14ac:dyDescent="0.25">
      <c r="A11" s="33" t="s">
        <v>533</v>
      </c>
    </row>
    <row r="12" spans="1:1" x14ac:dyDescent="0.25">
      <c r="A12" s="33" t="s">
        <v>386</v>
      </c>
    </row>
    <row r="13" spans="1:1" x14ac:dyDescent="0.25">
      <c r="A13" s="33" t="s">
        <v>387</v>
      </c>
    </row>
    <row r="14" spans="1:1" x14ac:dyDescent="0.25">
      <c r="A14" s="33" t="s">
        <v>524</v>
      </c>
    </row>
    <row r="15" spans="1:1" x14ac:dyDescent="0.25">
      <c r="A15" s="33" t="s">
        <v>523</v>
      </c>
    </row>
    <row r="16" spans="1:1" x14ac:dyDescent="0.25">
      <c r="A16" s="33" t="s">
        <v>244</v>
      </c>
    </row>
    <row r="17" spans="1:1" x14ac:dyDescent="0.25">
      <c r="A17" s="33" t="s">
        <v>245</v>
      </c>
    </row>
    <row r="18" spans="1:1" x14ac:dyDescent="0.25">
      <c r="A18" s="33" t="s">
        <v>528</v>
      </c>
    </row>
    <row r="19" spans="1:1" x14ac:dyDescent="0.25">
      <c r="A19" s="72" t="s">
        <v>390</v>
      </c>
    </row>
    <row r="20" spans="1:1" x14ac:dyDescent="0.25">
      <c r="A20" s="33" t="s">
        <v>391</v>
      </c>
    </row>
    <row r="21" spans="1:1" x14ac:dyDescent="0.25">
      <c r="A21" s="33" t="s">
        <v>246</v>
      </c>
    </row>
    <row r="22" spans="1:1" x14ac:dyDescent="0.25">
      <c r="A22" s="33" t="s">
        <v>388</v>
      </c>
    </row>
    <row r="23" spans="1:1" x14ac:dyDescent="0.25">
      <c r="A23" s="33" t="s">
        <v>389</v>
      </c>
    </row>
    <row r="24" spans="1:1" x14ac:dyDescent="0.25">
      <c r="A24" s="33" t="s">
        <v>392</v>
      </c>
    </row>
    <row r="25" spans="1:1" ht="15.75" x14ac:dyDescent="0.25">
      <c r="A25" s="108" t="s">
        <v>531</v>
      </c>
    </row>
    <row r="26" spans="1:1" x14ac:dyDescent="0.25">
      <c r="A26" s="33" t="s">
        <v>402</v>
      </c>
    </row>
    <row r="27" spans="1:1" x14ac:dyDescent="0.25">
      <c r="A27" s="33" t="s">
        <v>525</v>
      </c>
    </row>
    <row r="28" spans="1:1" x14ac:dyDescent="0.25">
      <c r="A28" s="33" t="s">
        <v>526</v>
      </c>
    </row>
    <row r="29" spans="1:1" x14ac:dyDescent="0.25">
      <c r="A29" s="33" t="s">
        <v>530</v>
      </c>
    </row>
    <row r="30" spans="1:1" x14ac:dyDescent="0.25">
      <c r="A30" s="33" t="s">
        <v>403</v>
      </c>
    </row>
    <row r="31" spans="1:1" x14ac:dyDescent="0.25">
      <c r="A31" s="33" t="s">
        <v>393</v>
      </c>
    </row>
    <row r="32" spans="1:1" x14ac:dyDescent="0.25">
      <c r="A32" s="33" t="s">
        <v>247</v>
      </c>
    </row>
    <row r="33" spans="1:2" x14ac:dyDescent="0.25">
      <c r="A33" s="33" t="s">
        <v>532</v>
      </c>
    </row>
    <row r="34" spans="1:2" x14ac:dyDescent="0.25">
      <c r="A34" s="33" t="s">
        <v>248</v>
      </c>
    </row>
    <row r="35" spans="1:2" x14ac:dyDescent="0.25">
      <c r="A35" s="33" t="s">
        <v>529</v>
      </c>
    </row>
    <row r="37" spans="1:2" x14ac:dyDescent="0.25">
      <c r="A37" s="70" t="s">
        <v>304</v>
      </c>
    </row>
    <row r="38" spans="1:2" x14ac:dyDescent="0.25">
      <c r="A38" s="63" t="s">
        <v>359</v>
      </c>
      <c r="B38" s="33" t="s">
        <v>394</v>
      </c>
    </row>
    <row r="39" spans="1:2" x14ac:dyDescent="0.25">
      <c r="A39" s="63" t="s">
        <v>178</v>
      </c>
      <c r="B39" s="63" t="s">
        <v>302</v>
      </c>
    </row>
    <row r="40" spans="1:2" x14ac:dyDescent="0.25">
      <c r="A40" s="33" t="s">
        <v>131</v>
      </c>
      <c r="B40" s="71" t="s">
        <v>279</v>
      </c>
    </row>
    <row r="41" spans="1:2" x14ac:dyDescent="0.25">
      <c r="A41" s="33" t="s">
        <v>132</v>
      </c>
      <c r="B41" s="33" t="s">
        <v>301</v>
      </c>
    </row>
    <row r="42" spans="1:2" x14ac:dyDescent="0.25">
      <c r="A42" s="33" t="s">
        <v>133</v>
      </c>
      <c r="B42" s="33" t="s">
        <v>278</v>
      </c>
    </row>
    <row r="43" spans="1:2" x14ac:dyDescent="0.25">
      <c r="A43" s="33" t="s">
        <v>360</v>
      </c>
      <c r="B43" s="33" t="s">
        <v>269</v>
      </c>
    </row>
    <row r="44" spans="1:2" x14ac:dyDescent="0.25">
      <c r="A44" s="33" t="s">
        <v>179</v>
      </c>
      <c r="B44" s="33" t="s">
        <v>293</v>
      </c>
    </row>
    <row r="45" spans="1:2" x14ac:dyDescent="0.25">
      <c r="A45" s="33" t="s">
        <v>134</v>
      </c>
      <c r="B45" s="33" t="s">
        <v>294</v>
      </c>
    </row>
    <row r="46" spans="1:2" x14ac:dyDescent="0.25">
      <c r="A46" s="33" t="s">
        <v>135</v>
      </c>
      <c r="B46" s="33" t="s">
        <v>295</v>
      </c>
    </row>
    <row r="47" spans="1:2" x14ac:dyDescent="0.25">
      <c r="A47" s="33" t="s">
        <v>59</v>
      </c>
      <c r="B47" s="33" t="s">
        <v>270</v>
      </c>
    </row>
    <row r="48" spans="1:2" x14ac:dyDescent="0.25">
      <c r="A48" s="33" t="s">
        <v>136</v>
      </c>
      <c r="B48" s="71" t="s">
        <v>400</v>
      </c>
    </row>
    <row r="49" spans="1:2" x14ac:dyDescent="0.25">
      <c r="A49" s="33" t="s">
        <v>137</v>
      </c>
      <c r="B49" s="33" t="s">
        <v>281</v>
      </c>
    </row>
    <row r="50" spans="1:2" x14ac:dyDescent="0.25">
      <c r="A50" s="33" t="s">
        <v>361</v>
      </c>
      <c r="B50" s="33" t="s">
        <v>396</v>
      </c>
    </row>
    <row r="51" spans="1:2" x14ac:dyDescent="0.25">
      <c r="A51" s="33" t="s">
        <v>138</v>
      </c>
      <c r="B51" s="33" t="s">
        <v>276</v>
      </c>
    </row>
    <row r="52" spans="1:2" x14ac:dyDescent="0.25">
      <c r="A52" s="33" t="s">
        <v>139</v>
      </c>
      <c r="B52" s="71" t="s">
        <v>282</v>
      </c>
    </row>
    <row r="53" spans="1:2" x14ac:dyDescent="0.25">
      <c r="A53" s="33" t="s">
        <v>140</v>
      </c>
      <c r="B53" s="71" t="s">
        <v>283</v>
      </c>
    </row>
    <row r="54" spans="1:2" x14ac:dyDescent="0.25">
      <c r="A54" s="33" t="s">
        <v>67</v>
      </c>
      <c r="B54" s="71" t="s">
        <v>300</v>
      </c>
    </row>
    <row r="55" spans="1:2" x14ac:dyDescent="0.25">
      <c r="A55" s="33" t="s">
        <v>141</v>
      </c>
      <c r="B55" s="33" t="s">
        <v>275</v>
      </c>
    </row>
    <row r="56" spans="1:2" x14ac:dyDescent="0.25">
      <c r="A56" s="33" t="s">
        <v>142</v>
      </c>
      <c r="B56" s="33" t="s">
        <v>280</v>
      </c>
    </row>
    <row r="57" spans="1:2" x14ac:dyDescent="0.25">
      <c r="A57" s="33" t="s">
        <v>143</v>
      </c>
      <c r="B57" s="71" t="s">
        <v>284</v>
      </c>
    </row>
    <row r="58" spans="1:2" x14ac:dyDescent="0.25">
      <c r="A58" s="33" t="s">
        <v>362</v>
      </c>
      <c r="B58" s="71" t="s">
        <v>395</v>
      </c>
    </row>
    <row r="59" spans="1:2" x14ac:dyDescent="0.25">
      <c r="A59" s="33" t="s">
        <v>144</v>
      </c>
      <c r="B59" s="71" t="s">
        <v>285</v>
      </c>
    </row>
    <row r="60" spans="1:2" x14ac:dyDescent="0.25">
      <c r="A60" s="33" t="s">
        <v>366</v>
      </c>
      <c r="B60" s="33" t="s">
        <v>292</v>
      </c>
    </row>
    <row r="61" spans="1:2" x14ac:dyDescent="0.25">
      <c r="A61" s="33" t="s">
        <v>57</v>
      </c>
      <c r="B61" s="33" t="s">
        <v>271</v>
      </c>
    </row>
    <row r="62" spans="1:2" x14ac:dyDescent="0.25">
      <c r="A62" s="33" t="s">
        <v>128</v>
      </c>
      <c r="B62" s="33" t="s">
        <v>272</v>
      </c>
    </row>
    <row r="63" spans="1:2" x14ac:dyDescent="0.25">
      <c r="A63" s="33" t="s">
        <v>145</v>
      </c>
      <c r="B63" s="71" t="s">
        <v>286</v>
      </c>
    </row>
    <row r="64" spans="1:2" x14ac:dyDescent="0.25">
      <c r="A64" s="33" t="s">
        <v>146</v>
      </c>
      <c r="B64" s="71" t="s">
        <v>287</v>
      </c>
    </row>
    <row r="65" spans="1:2" x14ac:dyDescent="0.25">
      <c r="A65" s="33" t="s">
        <v>234</v>
      </c>
      <c r="B65" s="33" t="s">
        <v>296</v>
      </c>
    </row>
    <row r="66" spans="1:2" x14ac:dyDescent="0.25">
      <c r="A66" s="33" t="s">
        <v>147</v>
      </c>
      <c r="B66" s="33" t="s">
        <v>297</v>
      </c>
    </row>
    <row r="67" spans="1:2" x14ac:dyDescent="0.25">
      <c r="A67" s="33" t="s">
        <v>148</v>
      </c>
      <c r="B67" s="71" t="s">
        <v>288</v>
      </c>
    </row>
    <row r="68" spans="1:2" x14ac:dyDescent="0.25">
      <c r="A68" s="33" t="s">
        <v>149</v>
      </c>
      <c r="B68" s="71" t="s">
        <v>258</v>
      </c>
    </row>
    <row r="69" spans="1:2" x14ac:dyDescent="0.25">
      <c r="A69" s="33" t="s">
        <v>150</v>
      </c>
      <c r="B69" s="71" t="s">
        <v>289</v>
      </c>
    </row>
    <row r="70" spans="1:2" x14ac:dyDescent="0.25">
      <c r="A70" s="33" t="s">
        <v>151</v>
      </c>
      <c r="B70" s="71" t="s">
        <v>259</v>
      </c>
    </row>
    <row r="71" spans="1:2" x14ac:dyDescent="0.25">
      <c r="A71" s="33" t="s">
        <v>152</v>
      </c>
      <c r="B71" s="71" t="s">
        <v>256</v>
      </c>
    </row>
    <row r="72" spans="1:2" x14ac:dyDescent="0.25">
      <c r="A72" s="33" t="s">
        <v>153</v>
      </c>
      <c r="B72" s="71" t="s">
        <v>251</v>
      </c>
    </row>
    <row r="73" spans="1:2" x14ac:dyDescent="0.25">
      <c r="A73" s="33" t="s">
        <v>154</v>
      </c>
      <c r="B73" s="71" t="s">
        <v>260</v>
      </c>
    </row>
    <row r="74" spans="1:2" x14ac:dyDescent="0.25">
      <c r="A74" s="33" t="s">
        <v>155</v>
      </c>
      <c r="B74" s="71" t="s">
        <v>266</v>
      </c>
    </row>
    <row r="75" spans="1:2" x14ac:dyDescent="0.25">
      <c r="A75" s="33" t="s">
        <v>156</v>
      </c>
      <c r="B75" s="71" t="s">
        <v>264</v>
      </c>
    </row>
    <row r="76" spans="1:2" x14ac:dyDescent="0.25">
      <c r="A76" s="33" t="s">
        <v>157</v>
      </c>
      <c r="B76" s="71" t="s">
        <v>290</v>
      </c>
    </row>
    <row r="77" spans="1:2" x14ac:dyDescent="0.25">
      <c r="A77" s="33" t="s">
        <v>158</v>
      </c>
      <c r="B77" s="71" t="s">
        <v>263</v>
      </c>
    </row>
    <row r="78" spans="1:2" x14ac:dyDescent="0.25">
      <c r="A78" s="33" t="s">
        <v>159</v>
      </c>
      <c r="B78" s="71" t="s">
        <v>265</v>
      </c>
    </row>
    <row r="79" spans="1:2" x14ac:dyDescent="0.25">
      <c r="A79" s="33" t="s">
        <v>160</v>
      </c>
      <c r="B79" s="71" t="s">
        <v>255</v>
      </c>
    </row>
    <row r="80" spans="1:2" x14ac:dyDescent="0.25">
      <c r="A80" s="33" t="s">
        <v>161</v>
      </c>
      <c r="B80" s="71" t="s">
        <v>267</v>
      </c>
    </row>
    <row r="81" spans="1:2" x14ac:dyDescent="0.25">
      <c r="A81" s="33" t="s">
        <v>162</v>
      </c>
      <c r="B81" s="71" t="s">
        <v>268</v>
      </c>
    </row>
    <row r="82" spans="1:2" x14ac:dyDescent="0.25">
      <c r="A82" s="33" t="s">
        <v>163</v>
      </c>
      <c r="B82" s="71" t="s">
        <v>257</v>
      </c>
    </row>
    <row r="83" spans="1:2" x14ac:dyDescent="0.25">
      <c r="A83" s="33" t="s">
        <v>164</v>
      </c>
      <c r="B83" s="71" t="s">
        <v>253</v>
      </c>
    </row>
    <row r="84" spans="1:2" x14ac:dyDescent="0.25">
      <c r="A84" s="33" t="s">
        <v>165</v>
      </c>
      <c r="B84" s="71" t="s">
        <v>254</v>
      </c>
    </row>
    <row r="85" spans="1:2" x14ac:dyDescent="0.25">
      <c r="A85" s="33" t="s">
        <v>363</v>
      </c>
      <c r="B85" s="71" t="s">
        <v>399</v>
      </c>
    </row>
    <row r="86" spans="1:2" x14ac:dyDescent="0.25">
      <c r="A86" s="33" t="s">
        <v>166</v>
      </c>
      <c r="B86" s="71" t="s">
        <v>261</v>
      </c>
    </row>
    <row r="87" spans="1:2" x14ac:dyDescent="0.25">
      <c r="A87" s="33" t="s">
        <v>167</v>
      </c>
      <c r="B87" s="71" t="s">
        <v>252</v>
      </c>
    </row>
    <row r="88" spans="1:2" x14ac:dyDescent="0.25">
      <c r="A88" s="33" t="s">
        <v>168</v>
      </c>
      <c r="B88" s="71" t="s">
        <v>262</v>
      </c>
    </row>
    <row r="89" spans="1:2" x14ac:dyDescent="0.25">
      <c r="A89" s="33" t="s">
        <v>233</v>
      </c>
      <c r="B89" s="71" t="s">
        <v>303</v>
      </c>
    </row>
    <row r="90" spans="1:2" x14ac:dyDescent="0.25">
      <c r="A90" s="33" t="s">
        <v>61</v>
      </c>
      <c r="B90" s="33" t="s">
        <v>273</v>
      </c>
    </row>
    <row r="91" spans="1:2" x14ac:dyDescent="0.25">
      <c r="A91" s="33" t="s">
        <v>367</v>
      </c>
      <c r="B91" s="71" t="s">
        <v>397</v>
      </c>
    </row>
    <row r="92" spans="1:2" x14ac:dyDescent="0.25">
      <c r="A92" s="33" t="s">
        <v>169</v>
      </c>
      <c r="B92" s="71" t="s">
        <v>291</v>
      </c>
    </row>
    <row r="93" spans="1:2" x14ac:dyDescent="0.25">
      <c r="A93" s="33" t="s">
        <v>170</v>
      </c>
      <c r="B93" s="33" t="s">
        <v>277</v>
      </c>
    </row>
    <row r="94" spans="1:2" x14ac:dyDescent="0.25">
      <c r="A94" s="33" t="s">
        <v>171</v>
      </c>
      <c r="B94" s="33" t="s">
        <v>274</v>
      </c>
    </row>
    <row r="95" spans="1:2" x14ac:dyDescent="0.25">
      <c r="A95" s="33" t="s">
        <v>172</v>
      </c>
      <c r="B95" s="33" t="s">
        <v>298</v>
      </c>
    </row>
    <row r="96" spans="1:2" x14ac:dyDescent="0.25">
      <c r="A96" s="33" t="s">
        <v>173</v>
      </c>
      <c r="B96" s="33" t="s">
        <v>299</v>
      </c>
    </row>
    <row r="97" spans="1:2" x14ac:dyDescent="0.25">
      <c r="A97" s="33" t="s">
        <v>174</v>
      </c>
      <c r="B97" s="33" t="s">
        <v>398</v>
      </c>
    </row>
    <row r="98" spans="1:2" x14ac:dyDescent="0.25">
      <c r="A98" s="33" t="s">
        <v>368</v>
      </c>
      <c r="B98" s="33" t="s">
        <v>404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8"/>
  <sheetViews>
    <sheetView zoomScale="85" zoomScaleNormal="85" workbookViewId="0">
      <pane xSplit="1" ySplit="2" topLeftCell="Q36" activePane="bottomRight" state="frozen"/>
      <selection pane="topRight" activeCell="B1" sqref="B1"/>
      <selection pane="bottomLeft" activeCell="A3" sqref="A3"/>
      <selection pane="bottomRight" activeCell="H67" sqref="H67"/>
    </sheetView>
  </sheetViews>
  <sheetFormatPr defaultColWidth="9.140625" defaultRowHeight="15" x14ac:dyDescent="0.25"/>
  <cols>
    <col min="1" max="1" width="21.28515625" style="28" customWidth="1"/>
    <col min="2" max="7" width="9.140625" style="28"/>
    <col min="8" max="8" width="16.5703125" style="28" bestFit="1" customWidth="1"/>
    <col min="9" max="9" width="6" style="95" bestFit="1" customWidth="1"/>
    <col min="10" max="10" width="5.7109375" style="28" bestFit="1" customWidth="1"/>
    <col min="11" max="11" width="5.7109375" style="26" bestFit="1" customWidth="1"/>
    <col min="12" max="12" width="14.5703125" style="26" bestFit="1" customWidth="1"/>
    <col min="13" max="13" width="5.7109375" style="26" bestFit="1" customWidth="1"/>
    <col min="14" max="14" width="5.42578125" style="95" bestFit="1" customWidth="1"/>
    <col min="15" max="15" width="5.7109375" style="26" bestFit="1" customWidth="1"/>
    <col min="16" max="16" width="9.28515625" style="26" bestFit="1" customWidth="1"/>
    <col min="17" max="17" width="4.5703125" style="26" bestFit="1" customWidth="1"/>
    <col min="18" max="18" width="7.7109375" style="26" bestFit="1" customWidth="1"/>
    <col min="19" max="19" width="5.5703125" style="26" bestFit="1" customWidth="1"/>
    <col min="20" max="20" width="7.7109375" style="26" bestFit="1" customWidth="1"/>
    <col min="21" max="21" width="5.7109375" style="95" bestFit="1" customWidth="1"/>
    <col min="22" max="22" width="6.42578125" style="26" bestFit="1" customWidth="1"/>
    <col min="23" max="23" width="15.42578125" style="26" bestFit="1" customWidth="1"/>
    <col min="24" max="24" width="5" style="26" bestFit="1" customWidth="1"/>
    <col min="25" max="25" width="5.140625" style="26" bestFit="1" customWidth="1"/>
    <col min="26" max="26" width="6.7109375" style="95" bestFit="1" customWidth="1"/>
    <col min="27" max="27" width="5.7109375" style="26" bestFit="1" customWidth="1"/>
    <col min="28" max="28" width="6.7109375" style="26" bestFit="1" customWidth="1"/>
    <col min="29" max="29" width="6.140625" style="26" bestFit="1" customWidth="1"/>
    <col min="30" max="30" width="9.28515625" style="26" bestFit="1" customWidth="1"/>
    <col min="31" max="31" width="10" style="26" bestFit="1" customWidth="1"/>
    <col min="32" max="32" width="7.7109375" style="95" bestFit="1" customWidth="1"/>
    <col min="33" max="33" width="6" style="26" customWidth="1"/>
    <col min="34" max="34" width="5.7109375" style="26" bestFit="1" customWidth="1"/>
    <col min="35" max="35" width="6.7109375" style="26" bestFit="1" customWidth="1"/>
    <col min="36" max="36" width="5.7109375" style="26" customWidth="1"/>
    <col min="37" max="37" width="8" style="26" bestFit="1" customWidth="1"/>
    <col min="38" max="39" width="5.7109375" style="26" bestFit="1" customWidth="1"/>
    <col min="40" max="40" width="4.85546875" style="95" bestFit="1" customWidth="1"/>
    <col min="41" max="41" width="5.7109375" style="26" bestFit="1" customWidth="1"/>
    <col min="42" max="42" width="9.140625" style="26" bestFit="1" customWidth="1"/>
    <col min="43" max="43" width="7.140625" style="26" bestFit="1" customWidth="1"/>
    <col min="44" max="16384" width="9.140625" style="28"/>
  </cols>
  <sheetData>
    <row r="1" spans="1:54" x14ac:dyDescent="0.25">
      <c r="B1" s="28" t="s">
        <v>477</v>
      </c>
      <c r="H1" s="28" t="s">
        <v>481</v>
      </c>
    </row>
    <row r="2" spans="1:54" x14ac:dyDescent="0.25">
      <c r="A2" s="28" t="s">
        <v>52</v>
      </c>
      <c r="B2" s="28" t="s">
        <v>57</v>
      </c>
      <c r="C2" s="28" t="s">
        <v>62</v>
      </c>
      <c r="D2" s="28" t="s">
        <v>63</v>
      </c>
      <c r="E2" s="28" t="s">
        <v>64</v>
      </c>
      <c r="F2" s="28" t="s">
        <v>68</v>
      </c>
      <c r="H2" s="28" t="s">
        <v>226</v>
      </c>
      <c r="I2" s="95" t="s">
        <v>471</v>
      </c>
      <c r="J2" s="28" t="s">
        <v>359</v>
      </c>
      <c r="K2" s="26" t="s">
        <v>131</v>
      </c>
      <c r="L2" s="26" t="s">
        <v>132</v>
      </c>
      <c r="M2" s="26" t="s">
        <v>133</v>
      </c>
      <c r="N2" s="95" t="s">
        <v>335</v>
      </c>
      <c r="O2" s="26" t="s">
        <v>360</v>
      </c>
      <c r="P2" s="26" t="s">
        <v>134</v>
      </c>
      <c r="Q2" s="26" t="s">
        <v>136</v>
      </c>
      <c r="R2" s="26" t="s">
        <v>137</v>
      </c>
      <c r="S2" s="26" t="s">
        <v>361</v>
      </c>
      <c r="T2" s="26" t="s">
        <v>138</v>
      </c>
      <c r="U2" s="95" t="s">
        <v>472</v>
      </c>
      <c r="V2" s="26" t="s">
        <v>139</v>
      </c>
      <c r="W2" s="26" t="s">
        <v>140</v>
      </c>
      <c r="X2" s="26" t="s">
        <v>142</v>
      </c>
      <c r="Y2" s="26" t="s">
        <v>143</v>
      </c>
      <c r="Z2" s="95" t="s">
        <v>473</v>
      </c>
      <c r="AA2" s="26" t="s">
        <v>362</v>
      </c>
      <c r="AB2" s="26" t="s">
        <v>144</v>
      </c>
      <c r="AC2" s="26" t="s">
        <v>366</v>
      </c>
      <c r="AD2" s="26" t="s">
        <v>57</v>
      </c>
      <c r="AE2" s="26" t="s">
        <v>128</v>
      </c>
      <c r="AF2" s="95" t="s">
        <v>474</v>
      </c>
      <c r="AG2" s="26" t="s">
        <v>147</v>
      </c>
      <c r="AH2" s="26" t="s">
        <v>148</v>
      </c>
      <c r="AI2" s="26" t="s">
        <v>150</v>
      </c>
      <c r="AJ2" s="26" t="s">
        <v>363</v>
      </c>
      <c r="AK2" s="26" t="s">
        <v>367</v>
      </c>
      <c r="AL2" s="26" t="s">
        <v>170</v>
      </c>
      <c r="AM2" s="26" t="s">
        <v>171</v>
      </c>
      <c r="AN2" s="95" t="s">
        <v>172</v>
      </c>
      <c r="AO2" s="26" t="s">
        <v>173</v>
      </c>
      <c r="AP2" s="26" t="s">
        <v>174</v>
      </c>
      <c r="AQ2" s="26" t="s">
        <v>368</v>
      </c>
      <c r="AU2" s="28" t="s">
        <v>57</v>
      </c>
      <c r="AV2" s="28" t="s">
        <v>62</v>
      </c>
      <c r="AW2" s="28" t="s">
        <v>63</v>
      </c>
      <c r="AX2" s="28" t="s">
        <v>64</v>
      </c>
      <c r="AY2" s="28" t="s">
        <v>68</v>
      </c>
    </row>
    <row r="3" spans="1:54" x14ac:dyDescent="0.25">
      <c r="A3" s="26" t="s">
        <v>0</v>
      </c>
      <c r="B3" s="26">
        <v>45703.360630000003</v>
      </c>
      <c r="C3" s="26">
        <v>3656.2688993000002</v>
      </c>
      <c r="D3" s="26">
        <v>2.1548092996000001</v>
      </c>
      <c r="E3" s="26">
        <v>16.071291777999999</v>
      </c>
      <c r="F3" s="26">
        <v>207.21945597999999</v>
      </c>
      <c r="G3" s="26"/>
      <c r="H3" s="28" t="s">
        <v>0</v>
      </c>
      <c r="I3" s="95">
        <v>832.54059171457595</v>
      </c>
      <c r="J3" s="26">
        <v>110.395130580185</v>
      </c>
      <c r="K3" s="26">
        <v>2.1657640823631001</v>
      </c>
      <c r="L3" s="26">
        <v>2.1657640823631001</v>
      </c>
      <c r="M3" s="26">
        <v>15.1681558370012</v>
      </c>
      <c r="N3" s="95">
        <v>2.4588320171543998</v>
      </c>
      <c r="O3" s="26">
        <v>16.176005369451101</v>
      </c>
      <c r="P3" s="26">
        <v>32915.809550050297</v>
      </c>
      <c r="Q3" s="26">
        <v>0</v>
      </c>
      <c r="R3" s="26">
        <v>7446.8085423765197</v>
      </c>
      <c r="S3" s="26">
        <v>0</v>
      </c>
      <c r="T3" s="26">
        <v>670.40517604909599</v>
      </c>
      <c r="U3" s="95">
        <v>0</v>
      </c>
      <c r="V3" s="26">
        <v>0</v>
      </c>
      <c r="W3" s="26">
        <v>0</v>
      </c>
      <c r="X3" s="26">
        <v>0.61119107813213402</v>
      </c>
      <c r="Y3" s="26">
        <v>4.4883351681176196</v>
      </c>
      <c r="Z3" s="95">
        <v>213.97925559514499</v>
      </c>
      <c r="AA3" s="26">
        <v>622.120667151009</v>
      </c>
      <c r="AB3" s="26">
        <v>208.54363810476701</v>
      </c>
      <c r="AC3" s="26">
        <v>0</v>
      </c>
      <c r="AD3" s="26">
        <v>45994.194673236401</v>
      </c>
      <c r="AE3" s="26">
        <v>0</v>
      </c>
      <c r="AF3" s="95">
        <v>11236.640954160301</v>
      </c>
      <c r="AG3" s="26">
        <v>0</v>
      </c>
      <c r="AH3" s="26">
        <v>27.0501516432535</v>
      </c>
      <c r="AI3" s="26">
        <v>784.70685945723596</v>
      </c>
      <c r="AJ3" s="26">
        <v>0</v>
      </c>
      <c r="AK3" s="26">
        <v>314.507391635857</v>
      </c>
      <c r="AL3" s="26">
        <v>12.645329511800799</v>
      </c>
      <c r="AM3" s="26">
        <v>17.659605021214301</v>
      </c>
      <c r="AN3" s="95">
        <v>0</v>
      </c>
      <c r="AO3" s="26">
        <v>125.95814557386799</v>
      </c>
      <c r="AP3" s="26">
        <v>3679.53570315867</v>
      </c>
      <c r="AQ3" s="26">
        <v>2.4909469415321501</v>
      </c>
      <c r="AS3" s="35"/>
      <c r="AU3" s="23">
        <f t="shared" ref="AU3:AU34" si="0">IF(B3=0,"",(AD3-B3)/B3)</f>
        <v>6.3635154883007212E-3</v>
      </c>
      <c r="AV3" s="23">
        <f t="shared" ref="AV3:AV34" si="1">IF(C3=0,"",(AP3-C3)/C3)</f>
        <v>6.3635373927569501E-3</v>
      </c>
      <c r="AW3" s="23">
        <f t="shared" ref="AW3:AW34" si="2">IF(D3=0,"",(L3-D3)/D3)</f>
        <v>5.0838757588124268E-3</v>
      </c>
      <c r="AX3" s="23">
        <f t="shared" ref="AX3:AX34" si="3">IF(E3=0,"",(O3-E3)/E3)</f>
        <v>6.5155678148065364E-3</v>
      </c>
      <c r="AY3" s="23">
        <f t="shared" ref="AY3:AY34" si="4">IF(F3=0,"",(AB3-F3)/F3)</f>
        <v>6.3902403300143068E-3</v>
      </c>
      <c r="AZ3" s="23"/>
      <c r="BA3" s="23"/>
      <c r="BB3" s="23"/>
    </row>
    <row r="4" spans="1:54" x14ac:dyDescent="0.25">
      <c r="A4" s="26" t="s">
        <v>2</v>
      </c>
      <c r="B4" s="26">
        <v>35223.074209999999</v>
      </c>
      <c r="C4" s="26">
        <v>2817.8459579</v>
      </c>
      <c r="D4" s="26">
        <v>26.23409972</v>
      </c>
      <c r="E4" s="26">
        <v>1.4901126803</v>
      </c>
      <c r="F4" s="26">
        <v>600.78906615999995</v>
      </c>
      <c r="G4" s="26"/>
      <c r="H4" s="28" t="s">
        <v>2</v>
      </c>
      <c r="I4" s="95">
        <v>155.382133158296</v>
      </c>
      <c r="J4" s="26">
        <v>206.60546181267799</v>
      </c>
      <c r="K4" s="26">
        <v>26.289842720001602</v>
      </c>
      <c r="L4" s="26">
        <v>26.289842720001602</v>
      </c>
      <c r="M4" s="26">
        <v>27.102236157575302</v>
      </c>
      <c r="N4" s="95">
        <v>4.6613564065222999</v>
      </c>
      <c r="O4" s="26">
        <v>1.4944680222034901</v>
      </c>
      <c r="P4" s="26">
        <v>182684.76003090799</v>
      </c>
      <c r="Q4" s="26">
        <v>0</v>
      </c>
      <c r="R4" s="26">
        <v>2315.3025280457</v>
      </c>
      <c r="S4" s="26">
        <v>0</v>
      </c>
      <c r="T4" s="26">
        <v>1418.74847771076</v>
      </c>
      <c r="U4" s="95">
        <v>0</v>
      </c>
      <c r="V4" s="26">
        <v>0</v>
      </c>
      <c r="W4" s="26">
        <v>0</v>
      </c>
      <c r="X4" s="26">
        <v>1.0354487012482501</v>
      </c>
      <c r="Y4" s="26">
        <v>12.6422541856364</v>
      </c>
      <c r="Z4" s="95">
        <v>123.379360074326</v>
      </c>
      <c r="AA4" s="26">
        <v>34.170045268967101</v>
      </c>
      <c r="AB4" s="26">
        <v>602.00492706324906</v>
      </c>
      <c r="AC4" s="26">
        <v>0</v>
      </c>
      <c r="AD4" s="26">
        <v>35313.6713987775</v>
      </c>
      <c r="AE4" s="26">
        <v>0</v>
      </c>
      <c r="AF4" s="95">
        <v>5346.7689336794501</v>
      </c>
      <c r="AG4" s="26">
        <v>0</v>
      </c>
      <c r="AH4" s="26">
        <v>8.6657206549105208</v>
      </c>
      <c r="AI4" s="26">
        <v>231.61128673033599</v>
      </c>
      <c r="AJ4" s="26">
        <v>0</v>
      </c>
      <c r="AK4" s="26">
        <v>333.766066042879</v>
      </c>
      <c r="AL4" s="26">
        <v>6.53092643314874</v>
      </c>
      <c r="AM4" s="26">
        <v>16.064205419497799</v>
      </c>
      <c r="AN4" s="95">
        <v>0</v>
      </c>
      <c r="AO4" s="26">
        <v>16.241661919125601</v>
      </c>
      <c r="AP4" s="26">
        <v>2825.0938734657202</v>
      </c>
      <c r="AQ4" s="26">
        <v>12.3132566869547</v>
      </c>
      <c r="AS4" s="35"/>
      <c r="AU4" s="23">
        <f t="shared" si="0"/>
        <v>2.5720977174610248E-3</v>
      </c>
      <c r="AV4" s="23">
        <f t="shared" si="1"/>
        <v>2.5721475460360817E-3</v>
      </c>
      <c r="AW4" s="23">
        <f t="shared" si="2"/>
        <v>2.1248299197058145E-3</v>
      </c>
      <c r="AX4" s="23">
        <f t="shared" si="3"/>
        <v>2.9228272204308904E-3</v>
      </c>
      <c r="AY4" s="23">
        <f t="shared" si="4"/>
        <v>2.0237733536337442E-3</v>
      </c>
      <c r="AZ4" s="23"/>
      <c r="BA4" s="23"/>
      <c r="BB4" s="23"/>
    </row>
    <row r="5" spans="1:54" x14ac:dyDescent="0.25">
      <c r="A5" s="26" t="s">
        <v>3</v>
      </c>
      <c r="B5" s="26">
        <v>55626.602705999998</v>
      </c>
      <c r="C5" s="26">
        <v>4450.1281924000004</v>
      </c>
      <c r="D5" s="26">
        <v>3.1310747444999998</v>
      </c>
      <c r="E5" s="26">
        <v>19.828641526999998</v>
      </c>
      <c r="F5" s="26">
        <v>239.94672937999999</v>
      </c>
      <c r="G5" s="26"/>
      <c r="H5" s="28" t="s">
        <v>3</v>
      </c>
      <c r="I5" s="95">
        <v>1012.55185399673</v>
      </c>
      <c r="J5" s="26">
        <v>130.217353475984</v>
      </c>
      <c r="K5" s="26">
        <v>3.1452517534429201</v>
      </c>
      <c r="L5" s="26">
        <v>3.1452517534429201</v>
      </c>
      <c r="M5" s="26">
        <v>19.9304299752608</v>
      </c>
      <c r="N5" s="95">
        <v>3.7415971018500702</v>
      </c>
      <c r="O5" s="26">
        <v>19.9470616767364</v>
      </c>
      <c r="P5" s="26">
        <v>36519.741597181899</v>
      </c>
      <c r="Q5" s="26">
        <v>0</v>
      </c>
      <c r="R5" s="26">
        <v>9130.6746513546695</v>
      </c>
      <c r="S5" s="26">
        <v>0</v>
      </c>
      <c r="T5" s="26">
        <v>805.47197048477801</v>
      </c>
      <c r="U5" s="95">
        <v>0</v>
      </c>
      <c r="V5" s="26">
        <v>0</v>
      </c>
      <c r="W5" s="26">
        <v>0</v>
      </c>
      <c r="X5" s="26">
        <v>0.69515763656643303</v>
      </c>
      <c r="Y5" s="26">
        <v>5.2785130310664501</v>
      </c>
      <c r="Z5" s="95">
        <v>272.77168969465998</v>
      </c>
      <c r="AA5" s="26">
        <v>758.42455496170396</v>
      </c>
      <c r="AB5" s="26">
        <v>241.38312444706099</v>
      </c>
      <c r="AC5" s="26">
        <v>0</v>
      </c>
      <c r="AD5" s="26">
        <v>55943.845766684797</v>
      </c>
      <c r="AE5" s="26">
        <v>0</v>
      </c>
      <c r="AF5" s="95">
        <v>13736.223430105199</v>
      </c>
      <c r="AG5" s="26">
        <v>0</v>
      </c>
      <c r="AH5" s="26">
        <v>32.6911800549628</v>
      </c>
      <c r="AI5" s="26">
        <v>958.88772661984797</v>
      </c>
      <c r="AJ5" s="26">
        <v>0</v>
      </c>
      <c r="AK5" s="26">
        <v>377.75951967580301</v>
      </c>
      <c r="AL5" s="26">
        <v>17.174899239856501</v>
      </c>
      <c r="AM5" s="26">
        <v>21.932066208614302</v>
      </c>
      <c r="AN5" s="95">
        <v>0</v>
      </c>
      <c r="AO5" s="26">
        <v>153.272326420561</v>
      </c>
      <c r="AP5" s="26">
        <v>4475.5076472274104</v>
      </c>
      <c r="AQ5" s="26">
        <v>3.1556229096455599</v>
      </c>
      <c r="AS5" s="35"/>
      <c r="AU5" s="23">
        <f t="shared" si="0"/>
        <v>5.7030817136452736E-3</v>
      </c>
      <c r="AV5" s="23">
        <f t="shared" si="1"/>
        <v>5.7030839854801058E-3</v>
      </c>
      <c r="AW5" s="23">
        <f t="shared" si="2"/>
        <v>4.5278411088152445E-3</v>
      </c>
      <c r="AX5" s="23">
        <f t="shared" si="3"/>
        <v>5.9721766402984645E-3</v>
      </c>
      <c r="AY5" s="23">
        <f t="shared" si="4"/>
        <v>5.9863081725369232E-3</v>
      </c>
      <c r="AZ5" s="23"/>
      <c r="BA5" s="23"/>
      <c r="BB5" s="23"/>
    </row>
    <row r="6" spans="1:54" x14ac:dyDescent="0.25">
      <c r="A6" s="26" t="s">
        <v>4</v>
      </c>
      <c r="B6" s="26">
        <v>278407.17099999997</v>
      </c>
      <c r="C6" s="26">
        <v>45513.213489000002</v>
      </c>
      <c r="D6" s="26">
        <v>164.91346626000001</v>
      </c>
      <c r="E6" s="26">
        <v>35.070843455000002</v>
      </c>
      <c r="F6" s="26">
        <v>4346.8372165999999</v>
      </c>
      <c r="G6" s="26"/>
      <c r="H6" s="28" t="s">
        <v>4</v>
      </c>
      <c r="I6" s="95">
        <v>2401.05669521036</v>
      </c>
      <c r="J6" s="26">
        <v>1561.43860118004</v>
      </c>
      <c r="K6" s="26">
        <v>165.53089622854901</v>
      </c>
      <c r="L6" s="26">
        <v>165.53089622854901</v>
      </c>
      <c r="M6" s="26">
        <v>718.39471403133302</v>
      </c>
      <c r="N6" s="95">
        <v>86.717475977773304</v>
      </c>
      <c r="O6" s="26">
        <v>35.2812460612706</v>
      </c>
      <c r="P6" s="26">
        <v>1420708.11976923</v>
      </c>
      <c r="Q6" s="26">
        <v>0</v>
      </c>
      <c r="R6" s="26">
        <v>69359.968015980296</v>
      </c>
      <c r="S6" s="26">
        <v>0</v>
      </c>
      <c r="T6" s="26">
        <v>27910.314417306901</v>
      </c>
      <c r="U6" s="95">
        <v>0</v>
      </c>
      <c r="V6" s="26">
        <v>0</v>
      </c>
      <c r="W6" s="26">
        <v>0</v>
      </c>
      <c r="X6" s="26">
        <v>35.230738223820097</v>
      </c>
      <c r="Y6" s="26">
        <v>103.71796733004901</v>
      </c>
      <c r="Z6" s="95">
        <v>1478.4667827401499</v>
      </c>
      <c r="AA6" s="26">
        <v>1310.4819333246401</v>
      </c>
      <c r="AB6" s="26">
        <v>4364.0101861902403</v>
      </c>
      <c r="AC6" s="26">
        <v>0</v>
      </c>
      <c r="AD6" s="26">
        <v>279698.63149280398</v>
      </c>
      <c r="AE6" s="26">
        <v>0</v>
      </c>
      <c r="AF6" s="95">
        <v>116670.562949453</v>
      </c>
      <c r="AG6" s="26">
        <v>0</v>
      </c>
      <c r="AH6" s="26">
        <v>294.876861520246</v>
      </c>
      <c r="AI6" s="26">
        <v>4557.5148698012199</v>
      </c>
      <c r="AJ6" s="26">
        <v>0</v>
      </c>
      <c r="AK6" s="26">
        <v>2836.9165851163002</v>
      </c>
      <c r="AL6" s="26">
        <v>72.557331463281997</v>
      </c>
      <c r="AM6" s="26">
        <v>377.708250965856</v>
      </c>
      <c r="AN6" s="95">
        <v>0</v>
      </c>
      <c r="AO6" s="26">
        <v>390.89083384715298</v>
      </c>
      <c r="AP6" s="26">
        <v>45753.197318628401</v>
      </c>
      <c r="AQ6" s="26">
        <v>153.44065449787399</v>
      </c>
      <c r="AS6" s="35"/>
      <c r="AU6" s="23">
        <f t="shared" si="0"/>
        <v>4.6387472282601741E-3</v>
      </c>
      <c r="AV6" s="23">
        <f t="shared" si="1"/>
        <v>5.2728386161175131E-3</v>
      </c>
      <c r="AW6" s="23">
        <f t="shared" si="2"/>
        <v>3.7439633193785014E-3</v>
      </c>
      <c r="AX6" s="23">
        <f t="shared" si="3"/>
        <v>5.9993597399666063E-3</v>
      </c>
      <c r="AY6" s="23">
        <f t="shared" si="4"/>
        <v>3.9506815494859378E-3</v>
      </c>
      <c r="AZ6" s="23"/>
      <c r="BA6" s="23"/>
      <c r="BB6" s="23"/>
    </row>
    <row r="7" spans="1:54" x14ac:dyDescent="0.25">
      <c r="A7" s="26" t="s">
        <v>5</v>
      </c>
      <c r="B7" s="26">
        <v>47578.342484000001</v>
      </c>
      <c r="C7" s="26">
        <v>3806.2674794</v>
      </c>
      <c r="D7" s="26">
        <v>14.968999896</v>
      </c>
      <c r="E7" s="26">
        <v>2.4357485343</v>
      </c>
      <c r="F7" s="26">
        <v>197.39412609999999</v>
      </c>
      <c r="G7" s="26"/>
      <c r="H7" s="28" t="s">
        <v>5</v>
      </c>
      <c r="I7" s="95">
        <v>63.2441741267697</v>
      </c>
      <c r="J7" s="26">
        <v>68.485999444231695</v>
      </c>
      <c r="K7" s="26">
        <v>14.994620883532001</v>
      </c>
      <c r="L7" s="26">
        <v>14.994620883532001</v>
      </c>
      <c r="M7" s="26">
        <v>85.351044819261006</v>
      </c>
      <c r="N7" s="95">
        <v>14.0515980490011</v>
      </c>
      <c r="O7" s="26">
        <v>2.43995365940751</v>
      </c>
      <c r="P7" s="26">
        <v>79448.736043923098</v>
      </c>
      <c r="Q7" s="26">
        <v>0</v>
      </c>
      <c r="R7" s="26">
        <v>6552.07423412145</v>
      </c>
      <c r="S7" s="26">
        <v>0</v>
      </c>
      <c r="T7" s="26">
        <v>2676.3767203162101</v>
      </c>
      <c r="U7" s="95">
        <v>0</v>
      </c>
      <c r="V7" s="26">
        <v>0</v>
      </c>
      <c r="W7" s="26">
        <v>0</v>
      </c>
      <c r="X7" s="26">
        <v>3.39356959204975</v>
      </c>
      <c r="Y7" s="26">
        <v>6.1516026570542799</v>
      </c>
      <c r="Z7" s="95">
        <v>187.60004156370999</v>
      </c>
      <c r="AA7" s="26">
        <v>28.459952309194801</v>
      </c>
      <c r="AB7" s="26">
        <v>197.76641366253801</v>
      </c>
      <c r="AC7" s="26">
        <v>0</v>
      </c>
      <c r="AD7" s="26">
        <v>47678.334027839897</v>
      </c>
      <c r="AE7" s="26">
        <v>0</v>
      </c>
      <c r="AF7" s="95">
        <v>10434.0838653681</v>
      </c>
      <c r="AG7" s="26">
        <v>0</v>
      </c>
      <c r="AH7" s="26">
        <v>25.262645661801699</v>
      </c>
      <c r="AI7" s="26">
        <v>341.15164410256102</v>
      </c>
      <c r="AJ7" s="26">
        <v>0</v>
      </c>
      <c r="AK7" s="26">
        <v>133.016596164167</v>
      </c>
      <c r="AL7" s="26">
        <v>17.508023859853999</v>
      </c>
      <c r="AM7" s="26">
        <v>39.8194826175435</v>
      </c>
      <c r="AN7" s="95">
        <v>0</v>
      </c>
      <c r="AO7" s="26">
        <v>15.727658797586701</v>
      </c>
      <c r="AP7" s="26">
        <v>3814.26669239681</v>
      </c>
      <c r="AQ7" s="26">
        <v>14.921910459612199</v>
      </c>
      <c r="AS7" s="35"/>
      <c r="AU7" s="23">
        <f t="shared" si="0"/>
        <v>2.1016189009426403E-3</v>
      </c>
      <c r="AV7" s="23">
        <f t="shared" si="1"/>
        <v>2.1015898226025239E-3</v>
      </c>
      <c r="AW7" s="23">
        <f t="shared" si="2"/>
        <v>1.7116031605322846E-3</v>
      </c>
      <c r="AX7" s="23">
        <f t="shared" si="3"/>
        <v>1.7264200504665049E-3</v>
      </c>
      <c r="AY7" s="23">
        <f t="shared" si="4"/>
        <v>1.8860113514695906E-3</v>
      </c>
      <c r="AZ7" s="23"/>
      <c r="BA7" s="23"/>
      <c r="BB7" s="23"/>
    </row>
    <row r="8" spans="1:54" x14ac:dyDescent="0.25">
      <c r="A8" s="26" t="s">
        <v>6</v>
      </c>
      <c r="B8" s="26">
        <v>2257.5522882</v>
      </c>
      <c r="C8" s="26">
        <v>180.60418791000001</v>
      </c>
      <c r="D8" s="26">
        <v>0.95072208840000005</v>
      </c>
      <c r="E8" s="26">
        <v>0.31814820669999999</v>
      </c>
      <c r="F8" s="26">
        <v>26.720551239999999</v>
      </c>
      <c r="G8" s="26"/>
      <c r="H8" s="28" t="s">
        <v>6</v>
      </c>
      <c r="I8" s="95">
        <v>20.4645322303512</v>
      </c>
      <c r="J8" s="26">
        <v>9.8707447813584892</v>
      </c>
      <c r="K8" s="26">
        <v>0.953296773218273</v>
      </c>
      <c r="L8" s="26">
        <v>0.953296773218273</v>
      </c>
      <c r="M8" s="26">
        <v>1.44062514803981</v>
      </c>
      <c r="N8" s="95">
        <v>0.183430174960452</v>
      </c>
      <c r="O8" s="26">
        <v>0.318849342956393</v>
      </c>
      <c r="P8" s="26">
        <v>7660.2357555870904</v>
      </c>
      <c r="Q8" s="26">
        <v>0</v>
      </c>
      <c r="R8" s="26">
        <v>235.235273821455</v>
      </c>
      <c r="S8" s="26">
        <v>0</v>
      </c>
      <c r="T8" s="26">
        <v>74.8369529954672</v>
      </c>
      <c r="U8" s="95">
        <v>0</v>
      </c>
      <c r="V8" s="26">
        <v>0</v>
      </c>
      <c r="W8" s="26">
        <v>0</v>
      </c>
      <c r="X8" s="26">
        <v>6.8635318863021294E-2</v>
      </c>
      <c r="Y8" s="26">
        <v>0.565216306964202</v>
      </c>
      <c r="Z8" s="95">
        <v>7.4783645259950502</v>
      </c>
      <c r="AA8" s="26">
        <v>12.1758799537205</v>
      </c>
      <c r="AB8" s="26">
        <v>26.791113212012501</v>
      </c>
      <c r="AC8" s="26">
        <v>0</v>
      </c>
      <c r="AD8" s="26">
        <v>2262.6990062556101</v>
      </c>
      <c r="AE8" s="26">
        <v>0</v>
      </c>
      <c r="AF8" s="95">
        <v>426.11652132696202</v>
      </c>
      <c r="AG8" s="26">
        <v>0</v>
      </c>
      <c r="AH8" s="26">
        <v>0.92655653663806103</v>
      </c>
      <c r="AI8" s="26">
        <v>23.0491236949387</v>
      </c>
      <c r="AJ8" s="26">
        <v>0</v>
      </c>
      <c r="AK8" s="26">
        <v>18.267724885377</v>
      </c>
      <c r="AL8" s="26">
        <v>0.32239978870061697</v>
      </c>
      <c r="AM8" s="26">
        <v>1.0060203301097099</v>
      </c>
      <c r="AN8" s="95">
        <v>0</v>
      </c>
      <c r="AO8" s="26">
        <v>2.8671998105127399</v>
      </c>
      <c r="AP8" s="26">
        <v>181.01592949618799</v>
      </c>
      <c r="AQ8" s="26">
        <v>0.52482229045608098</v>
      </c>
      <c r="AS8" s="35"/>
      <c r="AU8" s="23">
        <f t="shared" si="0"/>
        <v>2.2797780066984444E-3</v>
      </c>
      <c r="AV8" s="23">
        <f t="shared" si="1"/>
        <v>2.2798008781123522E-3</v>
      </c>
      <c r="AW8" s="23">
        <f t="shared" si="2"/>
        <v>2.7081361101075926E-3</v>
      </c>
      <c r="AX8" s="23">
        <f t="shared" si="3"/>
        <v>2.2038038927377963E-3</v>
      </c>
      <c r="AY8" s="23">
        <f t="shared" si="4"/>
        <v>2.6407378866822413E-3</v>
      </c>
      <c r="AZ8" s="23"/>
      <c r="BA8" s="23"/>
      <c r="BB8" s="23"/>
    </row>
    <row r="9" spans="1:54" x14ac:dyDescent="0.25">
      <c r="A9" s="26" t="s">
        <v>7</v>
      </c>
      <c r="B9" s="26">
        <v>5931.3834403000001</v>
      </c>
      <c r="C9" s="26">
        <v>471.35193086999999</v>
      </c>
      <c r="D9" s="26">
        <v>0.31381736030000001</v>
      </c>
      <c r="E9" s="26">
        <v>2.1957456090999998</v>
      </c>
      <c r="F9" s="26">
        <v>32.305009714000001</v>
      </c>
      <c r="G9" s="26"/>
      <c r="H9" s="28" t="s">
        <v>7</v>
      </c>
      <c r="I9" s="95">
        <v>116.63799279224401</v>
      </c>
      <c r="J9" s="26">
        <v>16.5195529067541</v>
      </c>
      <c r="K9" s="26">
        <v>0.31458290773131797</v>
      </c>
      <c r="L9" s="26">
        <v>0.31458290773131797</v>
      </c>
      <c r="M9" s="26">
        <v>0.77847824502719898</v>
      </c>
      <c r="N9" s="95">
        <v>0.119489731101572</v>
      </c>
      <c r="O9" s="26">
        <v>2.2014983698291699</v>
      </c>
      <c r="P9" s="26">
        <v>5226.5371608655296</v>
      </c>
      <c r="Q9" s="26">
        <v>0</v>
      </c>
      <c r="R9" s="26">
        <v>938.616444666181</v>
      </c>
      <c r="S9" s="26">
        <v>0</v>
      </c>
      <c r="T9" s="26">
        <v>58.789683293178797</v>
      </c>
      <c r="U9" s="95">
        <v>0</v>
      </c>
      <c r="V9" s="26">
        <v>0</v>
      </c>
      <c r="W9" s="26">
        <v>0</v>
      </c>
      <c r="X9" s="26">
        <v>3.2784931021787103E-2</v>
      </c>
      <c r="Y9" s="26">
        <v>0.65659152035979396</v>
      </c>
      <c r="Z9" s="95">
        <v>27.527314615326301</v>
      </c>
      <c r="AA9" s="26">
        <v>86.547339545539103</v>
      </c>
      <c r="AB9" s="26">
        <v>32.388384910998703</v>
      </c>
      <c r="AC9" s="26">
        <v>0</v>
      </c>
      <c r="AD9" s="26">
        <v>5947.2443278934297</v>
      </c>
      <c r="AE9" s="26">
        <v>0</v>
      </c>
      <c r="AF9" s="95">
        <v>1427.73900891218</v>
      </c>
      <c r="AG9" s="26">
        <v>0</v>
      </c>
      <c r="AH9" s="26">
        <v>3.38973918735979</v>
      </c>
      <c r="AI9" s="26">
        <v>105.485261284478</v>
      </c>
      <c r="AJ9" s="26">
        <v>0</v>
      </c>
      <c r="AK9" s="26">
        <v>45.218495078572602</v>
      </c>
      <c r="AL9" s="26">
        <v>1.4832673028866801</v>
      </c>
      <c r="AM9" s="26">
        <v>1.8806654504082301</v>
      </c>
      <c r="AN9" s="95">
        <v>0</v>
      </c>
      <c r="AO9" s="26">
        <v>17.443479470004402</v>
      </c>
      <c r="AP9" s="26">
        <v>472.61086845571702</v>
      </c>
      <c r="AQ9" s="26">
        <v>0.203070585444975</v>
      </c>
      <c r="AS9" s="35"/>
      <c r="AU9" s="23">
        <f t="shared" si="0"/>
        <v>2.674062089067611E-3</v>
      </c>
      <c r="AV9" s="23">
        <f t="shared" si="1"/>
        <v>2.6709078785215655E-3</v>
      </c>
      <c r="AW9" s="23">
        <f t="shared" si="2"/>
        <v>2.4394680733599901E-3</v>
      </c>
      <c r="AX9" s="23">
        <f t="shared" si="3"/>
        <v>2.6199577516304558E-3</v>
      </c>
      <c r="AY9" s="23">
        <f t="shared" si="4"/>
        <v>2.5808751564179145E-3</v>
      </c>
      <c r="AZ9" s="23"/>
      <c r="BA9" s="23"/>
      <c r="BB9" s="23"/>
    </row>
    <row r="10" spans="1:54" x14ac:dyDescent="0.25">
      <c r="A10" s="26" t="s">
        <v>8</v>
      </c>
      <c r="B10" s="26"/>
      <c r="C10" s="26"/>
      <c r="D10" s="26"/>
      <c r="E10" s="26"/>
      <c r="F10" s="26"/>
      <c r="G10" s="26"/>
      <c r="J10" s="26"/>
      <c r="AS10" s="35"/>
      <c r="AU10" s="23" t="str">
        <f t="shared" si="0"/>
        <v/>
      </c>
      <c r="AV10" s="23" t="str">
        <f t="shared" si="1"/>
        <v/>
      </c>
      <c r="AW10" s="23" t="str">
        <f t="shared" si="2"/>
        <v/>
      </c>
      <c r="AX10" s="23" t="str">
        <f t="shared" si="3"/>
        <v/>
      </c>
      <c r="AY10" s="23" t="str">
        <f t="shared" si="4"/>
        <v/>
      </c>
      <c r="AZ10" s="23"/>
      <c r="BA10" s="23"/>
      <c r="BB10" s="23"/>
    </row>
    <row r="11" spans="1:54" x14ac:dyDescent="0.25">
      <c r="A11" s="26" t="s">
        <v>9</v>
      </c>
      <c r="B11" s="26">
        <v>30581.505105</v>
      </c>
      <c r="C11" s="26">
        <v>2446.5203176</v>
      </c>
      <c r="D11" s="26">
        <v>16.119152824</v>
      </c>
      <c r="E11" s="26">
        <v>2.7147656784</v>
      </c>
      <c r="F11" s="26">
        <v>424.62611644999998</v>
      </c>
      <c r="G11" s="26"/>
      <c r="H11" s="28" t="s">
        <v>9</v>
      </c>
      <c r="I11" s="95">
        <v>209.742604377763</v>
      </c>
      <c r="J11" s="26">
        <v>151.26223326573501</v>
      </c>
      <c r="K11" s="26">
        <v>16.174771023558002</v>
      </c>
      <c r="L11" s="26">
        <v>16.174771023558002</v>
      </c>
      <c r="M11" s="26">
        <v>21.5279020692339</v>
      </c>
      <c r="N11" s="95">
        <v>2.71788021556624</v>
      </c>
      <c r="O11" s="26">
        <v>2.7363012652365</v>
      </c>
      <c r="P11" s="26">
        <v>126243.68515951</v>
      </c>
      <c r="Q11" s="26">
        <v>0</v>
      </c>
      <c r="R11" s="26">
        <v>2713.0735720545999</v>
      </c>
      <c r="S11" s="26">
        <v>0</v>
      </c>
      <c r="T11" s="26">
        <v>1147.66229732793</v>
      </c>
      <c r="U11" s="95">
        <v>0</v>
      </c>
      <c r="V11" s="26">
        <v>0</v>
      </c>
      <c r="W11" s="26">
        <v>0</v>
      </c>
      <c r="X11" s="26">
        <v>1.0305511059004899</v>
      </c>
      <c r="Y11" s="26">
        <v>8.9627184654793606</v>
      </c>
      <c r="Z11" s="95">
        <v>92.750780344716901</v>
      </c>
      <c r="AA11" s="26">
        <v>102.871604963634</v>
      </c>
      <c r="AB11" s="26">
        <v>426.227507131864</v>
      </c>
      <c r="AC11" s="26">
        <v>0</v>
      </c>
      <c r="AD11" s="26">
        <v>30720.112182318899</v>
      </c>
      <c r="AE11" s="26">
        <v>0</v>
      </c>
      <c r="AF11" s="95">
        <v>5321.8557623197003</v>
      </c>
      <c r="AG11" s="26">
        <v>0</v>
      </c>
      <c r="AH11" s="26">
        <v>10.993221213831699</v>
      </c>
      <c r="AI11" s="26">
        <v>260.12807658195698</v>
      </c>
      <c r="AJ11" s="26">
        <v>0</v>
      </c>
      <c r="AK11" s="26">
        <v>260.919426774523</v>
      </c>
      <c r="AL11" s="26">
        <v>3.5143944709685901</v>
      </c>
      <c r="AM11" s="26">
        <v>13.9626252968682</v>
      </c>
      <c r="AN11" s="95">
        <v>0</v>
      </c>
      <c r="AO11" s="26">
        <v>27.649240381475799</v>
      </c>
      <c r="AP11" s="26">
        <v>2457.6089630461202</v>
      </c>
      <c r="AQ11" s="26">
        <v>8.5399400733395705</v>
      </c>
      <c r="AS11" s="35"/>
      <c r="AU11" s="23">
        <f t="shared" si="0"/>
        <v>4.5323824593655011E-3</v>
      </c>
      <c r="AV11" s="23">
        <f t="shared" si="1"/>
        <v>4.5324150248619022E-3</v>
      </c>
      <c r="AW11" s="23">
        <f t="shared" si="2"/>
        <v>3.4504418541891715E-3</v>
      </c>
      <c r="AX11" s="23">
        <f t="shared" si="3"/>
        <v>7.9327608300957808E-3</v>
      </c>
      <c r="AY11" s="23">
        <f t="shared" si="4"/>
        <v>3.7712957819272118E-3</v>
      </c>
      <c r="AZ11" s="23"/>
      <c r="BA11" s="23"/>
      <c r="BB11" s="23"/>
    </row>
    <row r="12" spans="1:54" x14ac:dyDescent="0.25">
      <c r="A12" s="26" t="s">
        <v>10</v>
      </c>
      <c r="B12" s="26">
        <v>61881.988684000004</v>
      </c>
      <c r="C12" s="26">
        <v>4950.5590837</v>
      </c>
      <c r="D12" s="26">
        <v>8.9193010732999998</v>
      </c>
      <c r="E12" s="26">
        <v>20.928050527</v>
      </c>
      <c r="F12" s="26">
        <v>422.05569126</v>
      </c>
      <c r="G12" s="26"/>
      <c r="H12" s="28" t="s">
        <v>10</v>
      </c>
      <c r="I12" s="95">
        <v>1114.8001274657499</v>
      </c>
      <c r="J12" s="26">
        <v>195.93915735161201</v>
      </c>
      <c r="K12" s="26">
        <v>8.9730725833088094</v>
      </c>
      <c r="L12" s="26">
        <v>8.9730725833088094</v>
      </c>
      <c r="M12" s="26">
        <v>13.7053491599513</v>
      </c>
      <c r="N12" s="95">
        <v>2.5373785188968698</v>
      </c>
      <c r="O12" s="26">
        <v>21.0804879961734</v>
      </c>
      <c r="P12" s="26">
        <v>86283.411994961003</v>
      </c>
      <c r="Q12" s="26">
        <v>0</v>
      </c>
      <c r="R12" s="26">
        <v>9222.0618300936694</v>
      </c>
      <c r="S12" s="26">
        <v>0</v>
      </c>
      <c r="T12" s="26">
        <v>839.030650437443</v>
      </c>
      <c r="U12" s="95">
        <v>0</v>
      </c>
      <c r="V12" s="26">
        <v>0</v>
      </c>
      <c r="W12" s="26">
        <v>0</v>
      </c>
      <c r="X12" s="26">
        <v>0.48554729070783698</v>
      </c>
      <c r="Y12" s="26">
        <v>8.7394002680015195</v>
      </c>
      <c r="Z12" s="95">
        <v>289.25577368276203</v>
      </c>
      <c r="AA12" s="26">
        <v>810.44629959400095</v>
      </c>
      <c r="AB12" s="26">
        <v>424.89685412684298</v>
      </c>
      <c r="AC12" s="26">
        <v>0</v>
      </c>
      <c r="AD12" s="26">
        <v>62321.256193627501</v>
      </c>
      <c r="AE12" s="26">
        <v>0</v>
      </c>
      <c r="AF12" s="95">
        <v>14403.650541818901</v>
      </c>
      <c r="AG12" s="26">
        <v>0</v>
      </c>
      <c r="AH12" s="26">
        <v>33.067357380080601</v>
      </c>
      <c r="AI12" s="26">
        <v>1029.74576005835</v>
      </c>
      <c r="AJ12" s="26">
        <v>0</v>
      </c>
      <c r="AK12" s="26">
        <v>489.24300640674198</v>
      </c>
      <c r="AL12" s="26">
        <v>16.223141370707999</v>
      </c>
      <c r="AM12" s="26">
        <v>21.063113364581302</v>
      </c>
      <c r="AN12" s="95">
        <v>0</v>
      </c>
      <c r="AO12" s="26">
        <v>165.188964375924</v>
      </c>
      <c r="AP12" s="26">
        <v>4985.7006354712603</v>
      </c>
      <c r="AQ12" s="26">
        <v>4.6110872807996897</v>
      </c>
      <c r="AS12" s="35"/>
      <c r="AU12" s="23">
        <f t="shared" si="0"/>
        <v>7.0984711217122447E-3</v>
      </c>
      <c r="AV12" s="23">
        <f t="shared" si="1"/>
        <v>7.0985016393331993E-3</v>
      </c>
      <c r="AW12" s="23">
        <f t="shared" si="2"/>
        <v>6.0286685657214888E-3</v>
      </c>
      <c r="AX12" s="23">
        <f t="shared" si="3"/>
        <v>7.2838828908949153E-3</v>
      </c>
      <c r="AY12" s="23">
        <f t="shared" si="4"/>
        <v>6.7317250440599554E-3</v>
      </c>
      <c r="AZ12" s="23"/>
      <c r="BA12" s="23"/>
      <c r="BB12" s="23"/>
    </row>
    <row r="13" spans="1:54" x14ac:dyDescent="0.25">
      <c r="A13" s="26" t="s">
        <v>12</v>
      </c>
      <c r="B13" s="26">
        <v>46032.485444999998</v>
      </c>
      <c r="C13" s="26">
        <v>3696.1096899999998</v>
      </c>
      <c r="D13" s="26">
        <v>1.8419647533000001</v>
      </c>
      <c r="E13" s="26">
        <v>0.27914641280000002</v>
      </c>
      <c r="F13" s="26">
        <v>41.429642432999998</v>
      </c>
      <c r="G13" s="26"/>
      <c r="H13" s="28" t="s">
        <v>12</v>
      </c>
      <c r="I13" s="95">
        <v>293.36942807084699</v>
      </c>
      <c r="J13" s="26">
        <v>510.24868831849602</v>
      </c>
      <c r="K13" s="26">
        <v>1.8471687289638801</v>
      </c>
      <c r="L13" s="26">
        <v>1.8471687289638801</v>
      </c>
      <c r="M13" s="26">
        <v>24.437561826004</v>
      </c>
      <c r="N13" s="95">
        <v>2.9692151803378</v>
      </c>
      <c r="O13" s="26">
        <v>0.2799546955344</v>
      </c>
      <c r="P13" s="26">
        <v>448525.36814632098</v>
      </c>
      <c r="Q13" s="26">
        <v>0</v>
      </c>
      <c r="R13" s="26">
        <v>1984.41479664031</v>
      </c>
      <c r="S13" s="26">
        <v>0</v>
      </c>
      <c r="T13" s="26">
        <v>2412.4999583480098</v>
      </c>
      <c r="U13" s="95">
        <v>0</v>
      </c>
      <c r="V13" s="26">
        <v>0</v>
      </c>
      <c r="W13" s="26">
        <v>0</v>
      </c>
      <c r="X13" s="26">
        <v>1.19435460839341</v>
      </c>
      <c r="Y13" s="26">
        <v>30.311691058217299</v>
      </c>
      <c r="Z13" s="95">
        <v>173.80641796591101</v>
      </c>
      <c r="AA13" s="26">
        <v>7.9238423266916902</v>
      </c>
      <c r="AB13" s="26">
        <v>41.555329190291999</v>
      </c>
      <c r="AC13" s="26">
        <v>0</v>
      </c>
      <c r="AD13" s="26">
        <v>46155.491238469498</v>
      </c>
      <c r="AE13" s="26">
        <v>0</v>
      </c>
      <c r="AF13" s="95">
        <v>6200.4412176678397</v>
      </c>
      <c r="AG13" s="26">
        <v>0</v>
      </c>
      <c r="AH13" s="26">
        <v>8.6672096033491997</v>
      </c>
      <c r="AI13" s="26">
        <v>352.216152089535</v>
      </c>
      <c r="AJ13" s="26">
        <v>0</v>
      </c>
      <c r="AK13" s="26">
        <v>794.43834444109496</v>
      </c>
      <c r="AL13" s="26">
        <v>1.95136863593807</v>
      </c>
      <c r="AM13" s="26">
        <v>20.035490924717301</v>
      </c>
      <c r="AN13" s="95">
        <v>0</v>
      </c>
      <c r="AO13" s="26">
        <v>22.187795110545501</v>
      </c>
      <c r="AP13" s="26">
        <v>3705.9862110065701</v>
      </c>
      <c r="AQ13" s="26">
        <v>24.544206611066301</v>
      </c>
      <c r="AS13" s="35"/>
      <c r="AU13" s="23">
        <f t="shared" si="0"/>
        <v>2.6721519005630922E-3</v>
      </c>
      <c r="AV13" s="23">
        <f t="shared" si="1"/>
        <v>2.6721395832195469E-3</v>
      </c>
      <c r="AW13" s="23">
        <f t="shared" si="2"/>
        <v>2.8252308599047383E-3</v>
      </c>
      <c r="AX13" s="23">
        <f t="shared" si="3"/>
        <v>2.8955512137606759E-3</v>
      </c>
      <c r="AY13" s="23">
        <f t="shared" si="4"/>
        <v>3.0337398517320561E-3</v>
      </c>
      <c r="AZ13" s="23"/>
      <c r="BA13" s="23"/>
      <c r="BB13" s="23"/>
    </row>
    <row r="14" spans="1:54" x14ac:dyDescent="0.25">
      <c r="A14" s="26" t="s">
        <v>13</v>
      </c>
      <c r="B14" s="26">
        <v>49637.686310999998</v>
      </c>
      <c r="C14" s="26">
        <v>5725.3703078999997</v>
      </c>
      <c r="D14" s="26">
        <v>74.492691382999993</v>
      </c>
      <c r="E14" s="26">
        <v>16.421643733</v>
      </c>
      <c r="F14" s="26">
        <v>136.73588190000001</v>
      </c>
      <c r="G14" s="26"/>
      <c r="H14" s="28" t="s">
        <v>13</v>
      </c>
      <c r="I14" s="95">
        <v>60.507376564346401</v>
      </c>
      <c r="J14" s="26">
        <v>48.333135890131402</v>
      </c>
      <c r="K14" s="26">
        <v>74.737146399375106</v>
      </c>
      <c r="L14" s="26">
        <v>74.737146399375106</v>
      </c>
      <c r="M14" s="26">
        <v>185.68196184188301</v>
      </c>
      <c r="N14" s="95">
        <v>60.998613453083401</v>
      </c>
      <c r="O14" s="26">
        <v>16.476185693845999</v>
      </c>
      <c r="P14" s="26">
        <v>75751.109192598306</v>
      </c>
      <c r="Q14" s="26">
        <v>0</v>
      </c>
      <c r="R14" s="26">
        <v>10771.402339460999</v>
      </c>
      <c r="S14" s="26">
        <v>0</v>
      </c>
      <c r="T14" s="26">
        <v>3140.8231567314001</v>
      </c>
      <c r="U14" s="95">
        <v>0</v>
      </c>
      <c r="V14" s="26">
        <v>0</v>
      </c>
      <c r="W14" s="26">
        <v>0</v>
      </c>
      <c r="X14" s="26">
        <v>0.95312931200909501</v>
      </c>
      <c r="Y14" s="26">
        <v>9.00140709445391</v>
      </c>
      <c r="Z14" s="95">
        <v>999.84223055466396</v>
      </c>
      <c r="AA14" s="26">
        <v>33.824627238071599</v>
      </c>
      <c r="AB14" s="26">
        <v>137.17610153425201</v>
      </c>
      <c r="AC14" s="26">
        <v>0</v>
      </c>
      <c r="AD14" s="26">
        <v>49809.062653635097</v>
      </c>
      <c r="AE14" s="26">
        <v>0</v>
      </c>
      <c r="AF14" s="95">
        <v>16560.545112635202</v>
      </c>
      <c r="AG14" s="26">
        <v>0</v>
      </c>
      <c r="AH14" s="26">
        <v>12.295169412534699</v>
      </c>
      <c r="AI14" s="26">
        <v>652.74593505887299</v>
      </c>
      <c r="AJ14" s="26">
        <v>0</v>
      </c>
      <c r="AK14" s="26">
        <v>171.77338225277299</v>
      </c>
      <c r="AL14" s="26">
        <v>125.93308044197499</v>
      </c>
      <c r="AM14" s="26">
        <v>74.450454763363993</v>
      </c>
      <c r="AN14" s="95">
        <v>0</v>
      </c>
      <c r="AO14" s="26">
        <v>9.55760026188468</v>
      </c>
      <c r="AP14" s="26">
        <v>5744.8571420151302</v>
      </c>
      <c r="AQ14" s="26">
        <v>34.114010808192702</v>
      </c>
      <c r="AS14" s="35"/>
      <c r="AU14" s="23">
        <f t="shared" si="0"/>
        <v>3.4525449385645868E-3</v>
      </c>
      <c r="AV14" s="23">
        <f t="shared" si="1"/>
        <v>3.4035936659401905E-3</v>
      </c>
      <c r="AW14" s="23">
        <f t="shared" si="2"/>
        <v>3.2815973196385316E-3</v>
      </c>
      <c r="AX14" s="23">
        <f t="shared" si="3"/>
        <v>3.3213460073058519E-3</v>
      </c>
      <c r="AY14" s="23">
        <f t="shared" si="4"/>
        <v>3.2194887555115318E-3</v>
      </c>
      <c r="AZ14" s="23"/>
      <c r="BA14" s="23"/>
      <c r="BB14" s="23"/>
    </row>
    <row r="15" spans="1:54" x14ac:dyDescent="0.25">
      <c r="A15" s="26" t="s">
        <v>14</v>
      </c>
      <c r="B15" s="26">
        <v>69955.016180999999</v>
      </c>
      <c r="C15" s="26">
        <v>5596.4013605</v>
      </c>
      <c r="D15" s="26">
        <v>60.596962099999999</v>
      </c>
      <c r="E15" s="26">
        <v>18.15205186</v>
      </c>
      <c r="F15" s="26">
        <v>309.67571765999998</v>
      </c>
      <c r="G15" s="26"/>
      <c r="H15" s="28" t="s">
        <v>14</v>
      </c>
      <c r="I15" s="95">
        <v>387.56467981292002</v>
      </c>
      <c r="J15" s="26">
        <v>122.039824113951</v>
      </c>
      <c r="K15" s="26">
        <v>60.855005811529701</v>
      </c>
      <c r="L15" s="26">
        <v>60.855005811529701</v>
      </c>
      <c r="M15" s="26">
        <v>132.76834091738701</v>
      </c>
      <c r="N15" s="95">
        <v>44.619593572957299</v>
      </c>
      <c r="O15" s="26">
        <v>18.232917833982199</v>
      </c>
      <c r="P15" s="26">
        <v>104049.892474736</v>
      </c>
      <c r="Q15" s="26">
        <v>0</v>
      </c>
      <c r="R15" s="26">
        <v>10010.945289633601</v>
      </c>
      <c r="S15" s="26">
        <v>0</v>
      </c>
      <c r="T15" s="26">
        <v>2399.9598362797501</v>
      </c>
      <c r="U15" s="95">
        <v>0</v>
      </c>
      <c r="V15" s="26">
        <v>0</v>
      </c>
      <c r="W15" s="26">
        <v>0</v>
      </c>
      <c r="X15" s="26">
        <v>0.46943819701005801</v>
      </c>
      <c r="Y15" s="26">
        <v>10.6852673979821</v>
      </c>
      <c r="Z15" s="95">
        <v>819.77515122130899</v>
      </c>
      <c r="AA15" s="26">
        <v>261.492945084344</v>
      </c>
      <c r="AB15" s="26">
        <v>310.937489506308</v>
      </c>
      <c r="AC15" s="26">
        <v>0</v>
      </c>
      <c r="AD15" s="26">
        <v>70260.735280962501</v>
      </c>
      <c r="AE15" s="26">
        <v>0</v>
      </c>
      <c r="AF15" s="95">
        <v>15750.9191549242</v>
      </c>
      <c r="AG15" s="26">
        <v>0</v>
      </c>
      <c r="AH15" s="26">
        <v>16.0740244077701</v>
      </c>
      <c r="AI15" s="26">
        <v>770.76539646692902</v>
      </c>
      <c r="AJ15" s="26">
        <v>0</v>
      </c>
      <c r="AK15" s="26">
        <v>312.94953301594097</v>
      </c>
      <c r="AL15" s="26">
        <v>96.667380220767996</v>
      </c>
      <c r="AM15" s="26">
        <v>57.807067596550397</v>
      </c>
      <c r="AN15" s="95">
        <v>0</v>
      </c>
      <c r="AO15" s="26">
        <v>55.415574509969403</v>
      </c>
      <c r="AP15" s="26">
        <v>5620.8589043800303</v>
      </c>
      <c r="AQ15" s="26">
        <v>26.593381437678499</v>
      </c>
      <c r="AS15" s="35"/>
      <c r="AU15" s="23">
        <f t="shared" si="0"/>
        <v>4.3702241333415069E-3</v>
      </c>
      <c r="AV15" s="23">
        <f t="shared" si="1"/>
        <v>4.3702269198657205E-3</v>
      </c>
      <c r="AW15" s="23">
        <f t="shared" si="2"/>
        <v>4.2583605281047848E-3</v>
      </c>
      <c r="AX15" s="23">
        <f t="shared" si="3"/>
        <v>4.4549219342192355E-3</v>
      </c>
      <c r="AY15" s="23">
        <f t="shared" si="4"/>
        <v>4.0744939766099138E-3</v>
      </c>
      <c r="AZ15" s="23"/>
      <c r="BA15" s="23"/>
      <c r="BB15" s="23"/>
    </row>
    <row r="16" spans="1:54" x14ac:dyDescent="0.25">
      <c r="A16" s="26" t="s">
        <v>15</v>
      </c>
      <c r="B16" s="26">
        <v>284997.77590000001</v>
      </c>
      <c r="C16" s="26">
        <v>22799.822262000002</v>
      </c>
      <c r="D16" s="26">
        <v>281.99577836999998</v>
      </c>
      <c r="E16" s="26">
        <v>68.397564305000003</v>
      </c>
      <c r="F16" s="26">
        <v>415.34090276000001</v>
      </c>
      <c r="G16" s="26"/>
      <c r="H16" s="28" t="s">
        <v>15</v>
      </c>
      <c r="I16" s="95">
        <v>451.08471580036201</v>
      </c>
      <c r="J16" s="26">
        <v>160.36532328253099</v>
      </c>
      <c r="K16" s="26">
        <v>283.732197933451</v>
      </c>
      <c r="L16" s="26">
        <v>283.732197933451</v>
      </c>
      <c r="M16" s="26">
        <v>726.33520723322101</v>
      </c>
      <c r="N16" s="95">
        <v>237.66395763931499</v>
      </c>
      <c r="O16" s="26">
        <v>68.832258209058296</v>
      </c>
      <c r="P16" s="26">
        <v>251826.36491011301</v>
      </c>
      <c r="Q16" s="26">
        <v>0</v>
      </c>
      <c r="R16" s="26">
        <v>44127.149721609901</v>
      </c>
      <c r="S16" s="26">
        <v>0</v>
      </c>
      <c r="T16" s="26">
        <v>12231.4437422383</v>
      </c>
      <c r="U16" s="95">
        <v>0</v>
      </c>
      <c r="V16" s="26">
        <v>0</v>
      </c>
      <c r="W16" s="26">
        <v>0</v>
      </c>
      <c r="X16" s="26">
        <v>3.9281378856104601</v>
      </c>
      <c r="Y16" s="26">
        <v>32.793222475125702</v>
      </c>
      <c r="Z16" s="95">
        <v>3929.4369733519502</v>
      </c>
      <c r="AA16" s="26">
        <v>318.377895949432</v>
      </c>
      <c r="AB16" s="26">
        <v>417.36546520426401</v>
      </c>
      <c r="AC16" s="26">
        <v>0</v>
      </c>
      <c r="AD16" s="26">
        <v>286782.40431057598</v>
      </c>
      <c r="AE16" s="26">
        <v>0</v>
      </c>
      <c r="AF16" s="95">
        <v>67214.393587746701</v>
      </c>
      <c r="AG16" s="26">
        <v>0</v>
      </c>
      <c r="AH16" s="26">
        <v>56.1758995854373</v>
      </c>
      <c r="AI16" s="26">
        <v>2741.6358909641399</v>
      </c>
      <c r="AJ16" s="26">
        <v>0</v>
      </c>
      <c r="AK16" s="26">
        <v>668.18804415572799</v>
      </c>
      <c r="AL16" s="26">
        <v>492.78021375043897</v>
      </c>
      <c r="AM16" s="26">
        <v>293.74413715672603</v>
      </c>
      <c r="AN16" s="95">
        <v>0</v>
      </c>
      <c r="AO16" s="26">
        <v>72.963168118035</v>
      </c>
      <c r="AP16" s="26">
        <v>22942.592921498901</v>
      </c>
      <c r="AQ16" s="26">
        <v>130.789624127602</v>
      </c>
      <c r="AS16" s="35"/>
      <c r="AU16" s="23">
        <f t="shared" si="0"/>
        <v>6.2619029392080583E-3</v>
      </c>
      <c r="AV16" s="23">
        <f t="shared" si="1"/>
        <v>6.2619198456144295E-3</v>
      </c>
      <c r="AW16" s="23">
        <f t="shared" si="2"/>
        <v>6.1576083638128351E-3</v>
      </c>
      <c r="AX16" s="23">
        <f t="shared" si="3"/>
        <v>6.3554003490518367E-3</v>
      </c>
      <c r="AY16" s="23">
        <f t="shared" si="4"/>
        <v>4.874459584429316E-3</v>
      </c>
      <c r="AZ16" s="23"/>
      <c r="BA16" s="23"/>
      <c r="BB16" s="23"/>
    </row>
    <row r="17" spans="1:54" x14ac:dyDescent="0.25">
      <c r="A17" s="26" t="s">
        <v>16</v>
      </c>
      <c r="B17" s="26">
        <v>105869.04614000001</v>
      </c>
      <c r="C17" s="26">
        <v>8469.5238164999992</v>
      </c>
      <c r="D17" s="26">
        <v>42.535674839999999</v>
      </c>
      <c r="E17" s="26">
        <v>8.3466031272999999</v>
      </c>
      <c r="F17" s="26">
        <v>250.05657269</v>
      </c>
      <c r="G17" s="26"/>
      <c r="H17" s="28" t="s">
        <v>16</v>
      </c>
      <c r="I17" s="95">
        <v>67.405436517870399</v>
      </c>
      <c r="J17" s="26">
        <v>86.072219932607396</v>
      </c>
      <c r="K17" s="26">
        <v>42.596948731465702</v>
      </c>
      <c r="L17" s="26">
        <v>42.596948731465702</v>
      </c>
      <c r="M17" s="26">
        <v>218.977601967162</v>
      </c>
      <c r="N17" s="95">
        <v>43.962636758933598</v>
      </c>
      <c r="O17" s="26">
        <v>8.3592870193495497</v>
      </c>
      <c r="P17" s="26">
        <v>126964.860384994</v>
      </c>
      <c r="Q17" s="26">
        <v>0</v>
      </c>
      <c r="R17" s="26">
        <v>15584.090260594199</v>
      </c>
      <c r="S17" s="26">
        <v>0</v>
      </c>
      <c r="T17" s="26">
        <v>5973.1824576956997</v>
      </c>
      <c r="U17" s="95">
        <v>0</v>
      </c>
      <c r="V17" s="26">
        <v>0</v>
      </c>
      <c r="W17" s="26">
        <v>0</v>
      </c>
      <c r="X17" s="26">
        <v>7.0348622218500703</v>
      </c>
      <c r="Y17" s="26">
        <v>11.0632153771425</v>
      </c>
      <c r="Z17" s="95">
        <v>608.991429308948</v>
      </c>
      <c r="AA17" s="26">
        <v>34.212679575894597</v>
      </c>
      <c r="AB17" s="26">
        <v>250.372884203962</v>
      </c>
      <c r="AC17" s="26">
        <v>0</v>
      </c>
      <c r="AD17" s="26">
        <v>106043.569923003</v>
      </c>
      <c r="AE17" s="26">
        <v>0</v>
      </c>
      <c r="AF17" s="95">
        <v>24151.2237128038</v>
      </c>
      <c r="AG17" s="26">
        <v>0</v>
      </c>
      <c r="AH17" s="26">
        <v>52.572494739242799</v>
      </c>
      <c r="AI17" s="26">
        <v>784.72163371672696</v>
      </c>
      <c r="AJ17" s="26">
        <v>0</v>
      </c>
      <c r="AK17" s="26">
        <v>205.54548066399499</v>
      </c>
      <c r="AL17" s="26">
        <v>67.266229441103604</v>
      </c>
      <c r="AM17" s="26">
        <v>97.468388679119698</v>
      </c>
      <c r="AN17" s="95">
        <v>0</v>
      </c>
      <c r="AO17" s="26">
        <v>25.606183838558099</v>
      </c>
      <c r="AP17" s="26">
        <v>8483.4856575009508</v>
      </c>
      <c r="AQ17" s="26">
        <v>36.282857523983601</v>
      </c>
      <c r="AS17" s="35"/>
      <c r="AU17" s="23">
        <f t="shared" si="0"/>
        <v>1.6484873470212092E-3</v>
      </c>
      <c r="AV17" s="23">
        <f t="shared" si="1"/>
        <v>1.6484800448582115E-3</v>
      </c>
      <c r="AW17" s="23">
        <f t="shared" si="2"/>
        <v>1.4405294307939785E-3</v>
      </c>
      <c r="AX17" s="23">
        <f t="shared" si="3"/>
        <v>1.5196471973207178E-3</v>
      </c>
      <c r="AY17" s="23">
        <f t="shared" si="4"/>
        <v>1.264959807131899E-3</v>
      </c>
      <c r="AZ17" s="23"/>
      <c r="BA17" s="23"/>
      <c r="BB17" s="23"/>
    </row>
    <row r="18" spans="1:54" x14ac:dyDescent="0.25">
      <c r="A18" s="26" t="s">
        <v>17</v>
      </c>
      <c r="B18" s="26">
        <v>27481.425651000001</v>
      </c>
      <c r="C18" s="26">
        <v>2198.5140565000002</v>
      </c>
      <c r="D18" s="26">
        <v>10.814158750000001</v>
      </c>
      <c r="E18" s="26">
        <v>5.2078523014</v>
      </c>
      <c r="F18" s="26">
        <v>164.54934786999999</v>
      </c>
      <c r="G18" s="26"/>
      <c r="H18" s="28" t="s">
        <v>17</v>
      </c>
      <c r="I18" s="95">
        <v>221.485958859384</v>
      </c>
      <c r="J18" s="26">
        <v>65.651690405030394</v>
      </c>
      <c r="K18" s="26">
        <v>10.8572883950464</v>
      </c>
      <c r="L18" s="26">
        <v>10.8572883950464</v>
      </c>
      <c r="M18" s="26">
        <v>33.217274214920501</v>
      </c>
      <c r="N18" s="95">
        <v>7.2742696695655598</v>
      </c>
      <c r="O18" s="26">
        <v>5.2354844179946296</v>
      </c>
      <c r="P18" s="26">
        <v>48882.233862765199</v>
      </c>
      <c r="Q18" s="26">
        <v>0</v>
      </c>
      <c r="R18" s="26">
        <v>3786.94343959142</v>
      </c>
      <c r="S18" s="26">
        <v>0</v>
      </c>
      <c r="T18" s="26">
        <v>997.94828649146905</v>
      </c>
      <c r="U18" s="95">
        <v>0</v>
      </c>
      <c r="V18" s="26">
        <v>0</v>
      </c>
      <c r="W18" s="26">
        <v>0</v>
      </c>
      <c r="X18" s="26">
        <v>0.939202738664347</v>
      </c>
      <c r="Y18" s="26">
        <v>4.2199486101951704</v>
      </c>
      <c r="Z18" s="95">
        <v>156.31416842745301</v>
      </c>
      <c r="AA18" s="26">
        <v>151.29507750132001</v>
      </c>
      <c r="AB18" s="26">
        <v>165.309050770434</v>
      </c>
      <c r="AC18" s="26">
        <v>0</v>
      </c>
      <c r="AD18" s="26">
        <v>27607.896983749699</v>
      </c>
      <c r="AE18" s="26">
        <v>0</v>
      </c>
      <c r="AF18" s="95">
        <v>6060.8334984264502</v>
      </c>
      <c r="AG18" s="26">
        <v>0</v>
      </c>
      <c r="AH18" s="26">
        <v>12.4757027732237</v>
      </c>
      <c r="AI18" s="26">
        <v>305.56926664969598</v>
      </c>
      <c r="AJ18" s="26">
        <v>0</v>
      </c>
      <c r="AK18" s="26">
        <v>146.26496488843901</v>
      </c>
      <c r="AL18" s="26">
        <v>14.244145400816601</v>
      </c>
      <c r="AM18" s="26">
        <v>17.583296282995999</v>
      </c>
      <c r="AN18" s="95">
        <v>0</v>
      </c>
      <c r="AO18" s="26">
        <v>33.757084160246599</v>
      </c>
      <c r="AP18" s="26">
        <v>2208.6317764028199</v>
      </c>
      <c r="AQ18" s="26">
        <v>6.8037660751342797</v>
      </c>
      <c r="AS18" s="35"/>
      <c r="AU18" s="23">
        <f t="shared" si="0"/>
        <v>4.6020659319432142E-3</v>
      </c>
      <c r="AV18" s="23">
        <f t="shared" si="1"/>
        <v>4.6020719644281113E-3</v>
      </c>
      <c r="AW18" s="23">
        <f t="shared" si="2"/>
        <v>3.9882570658951099E-3</v>
      </c>
      <c r="AX18" s="23">
        <f t="shared" si="3"/>
        <v>5.3058564251527275E-3</v>
      </c>
      <c r="AY18" s="23">
        <f t="shared" si="4"/>
        <v>4.616869712751462E-3</v>
      </c>
      <c r="AZ18" s="23"/>
      <c r="BA18" s="23"/>
      <c r="BB18" s="23"/>
    </row>
    <row r="19" spans="1:54" x14ac:dyDescent="0.25">
      <c r="A19" s="26" t="s">
        <v>18</v>
      </c>
      <c r="B19" s="26">
        <v>11798.217054000001</v>
      </c>
      <c r="C19" s="26">
        <v>943.85744883999996</v>
      </c>
      <c r="D19" s="26">
        <v>1.3379469653</v>
      </c>
      <c r="E19" s="26">
        <v>2.653752436</v>
      </c>
      <c r="F19" s="26">
        <v>60.234128685999998</v>
      </c>
      <c r="G19" s="26"/>
      <c r="H19" s="28" t="s">
        <v>18</v>
      </c>
      <c r="I19" s="95">
        <v>141.880524934677</v>
      </c>
      <c r="J19" s="26">
        <v>27.114347552415399</v>
      </c>
      <c r="K19" s="26">
        <v>1.3475493191157899</v>
      </c>
      <c r="L19" s="26">
        <v>1.3475493191157899</v>
      </c>
      <c r="M19" s="26">
        <v>9.2628110929413499</v>
      </c>
      <c r="N19" s="95">
        <v>1.15372982855543</v>
      </c>
      <c r="O19" s="26">
        <v>2.6728690247291</v>
      </c>
      <c r="P19" s="26">
        <v>15087.5325699472</v>
      </c>
      <c r="Q19" s="26">
        <v>0</v>
      </c>
      <c r="R19" s="26">
        <v>1767.3220387255101</v>
      </c>
      <c r="S19" s="26">
        <v>0</v>
      </c>
      <c r="T19" s="26">
        <v>362.41030585658399</v>
      </c>
      <c r="U19" s="95">
        <v>0</v>
      </c>
      <c r="V19" s="26">
        <v>0</v>
      </c>
      <c r="W19" s="26">
        <v>0</v>
      </c>
      <c r="X19" s="26">
        <v>0.44673118087092401</v>
      </c>
      <c r="Y19" s="26">
        <v>1.4207224269627099</v>
      </c>
      <c r="Z19" s="95">
        <v>43.186179557277399</v>
      </c>
      <c r="AA19" s="26">
        <v>103.06761225215</v>
      </c>
      <c r="AB19" s="26">
        <v>60.667004069058798</v>
      </c>
      <c r="AC19" s="26">
        <v>0</v>
      </c>
      <c r="AD19" s="26">
        <v>11887.3594698545</v>
      </c>
      <c r="AE19" s="26">
        <v>0</v>
      </c>
      <c r="AF19" s="95">
        <v>2745.3853006387799</v>
      </c>
      <c r="AG19" s="26">
        <v>0</v>
      </c>
      <c r="AH19" s="26">
        <v>6.89651190186951</v>
      </c>
      <c r="AI19" s="26">
        <v>156.37530053821601</v>
      </c>
      <c r="AJ19" s="26">
        <v>0</v>
      </c>
      <c r="AK19" s="26">
        <v>66.852382945999196</v>
      </c>
      <c r="AL19" s="26">
        <v>2.38577621993094</v>
      </c>
      <c r="AM19" s="26">
        <v>6.2206324585810702</v>
      </c>
      <c r="AN19" s="95">
        <v>0</v>
      </c>
      <c r="AO19" s="26">
        <v>21.982312779636501</v>
      </c>
      <c r="AP19" s="26">
        <v>950.98885776330098</v>
      </c>
      <c r="AQ19" s="26">
        <v>1.68263225807106</v>
      </c>
      <c r="AS19" s="35"/>
      <c r="AU19" s="23">
        <f t="shared" si="0"/>
        <v>7.5555836484867255E-3</v>
      </c>
      <c r="AV19" s="23">
        <f t="shared" si="1"/>
        <v>7.5555995580323275E-3</v>
      </c>
      <c r="AW19" s="23">
        <f t="shared" si="2"/>
        <v>7.1769315711529783E-3</v>
      </c>
      <c r="AX19" s="23">
        <f t="shared" si="3"/>
        <v>7.2036066626902373E-3</v>
      </c>
      <c r="AY19" s="23">
        <f t="shared" si="4"/>
        <v>7.1865467717707951E-3</v>
      </c>
      <c r="AZ19" s="23"/>
      <c r="BA19" s="23"/>
      <c r="BB19" s="23"/>
    </row>
    <row r="20" spans="1:54" x14ac:dyDescent="0.25">
      <c r="A20" s="26" t="s">
        <v>19</v>
      </c>
      <c r="B20" s="26">
        <v>2097.9364257000002</v>
      </c>
      <c r="C20" s="26">
        <v>167.83492756999999</v>
      </c>
      <c r="D20" s="26">
        <v>1.1931096861999999</v>
      </c>
      <c r="E20" s="26">
        <v>0.33955818989999997</v>
      </c>
      <c r="F20" s="26">
        <v>32.918516824000001</v>
      </c>
      <c r="G20" s="26"/>
      <c r="H20" s="28" t="s">
        <v>19</v>
      </c>
      <c r="I20" s="95">
        <v>22.833975507242201</v>
      </c>
      <c r="J20" s="26">
        <v>12.043008377315701</v>
      </c>
      <c r="K20" s="26">
        <v>1.1964197164170001</v>
      </c>
      <c r="L20" s="26">
        <v>1.1964197164170001</v>
      </c>
      <c r="M20" s="26">
        <v>0.59194397459117998</v>
      </c>
      <c r="N20" s="95">
        <v>8.8994451378268599E-2</v>
      </c>
      <c r="O20" s="26">
        <v>0.34048782061487398</v>
      </c>
      <c r="P20" s="26">
        <v>9205.6207022986091</v>
      </c>
      <c r="Q20" s="26">
        <v>0</v>
      </c>
      <c r="R20" s="26">
        <v>176.56827887045699</v>
      </c>
      <c r="S20" s="26">
        <v>0</v>
      </c>
      <c r="T20" s="26">
        <v>53.582197188414597</v>
      </c>
      <c r="U20" s="95">
        <v>0</v>
      </c>
      <c r="V20" s="26">
        <v>0</v>
      </c>
      <c r="W20" s="26">
        <v>0</v>
      </c>
      <c r="X20" s="26">
        <v>2.5323147442020001E-2</v>
      </c>
      <c r="Y20" s="26">
        <v>0.66823827424756999</v>
      </c>
      <c r="Z20" s="95">
        <v>7.6464196575424204</v>
      </c>
      <c r="AA20" s="26">
        <v>12.997689594650399</v>
      </c>
      <c r="AB20" s="26">
        <v>33.009139797154901</v>
      </c>
      <c r="AC20" s="26">
        <v>0</v>
      </c>
      <c r="AD20" s="26">
        <v>2103.6486045668698</v>
      </c>
      <c r="AE20" s="26">
        <v>0</v>
      </c>
      <c r="AF20" s="95">
        <v>356.90003765494299</v>
      </c>
      <c r="AG20" s="26">
        <v>0</v>
      </c>
      <c r="AH20" s="26">
        <v>0.65368965925505795</v>
      </c>
      <c r="AI20" s="26">
        <v>22.3326117156004</v>
      </c>
      <c r="AJ20" s="26">
        <v>0</v>
      </c>
      <c r="AK20" s="26">
        <v>21.667834446951101</v>
      </c>
      <c r="AL20" s="26">
        <v>0.29696154297433203</v>
      </c>
      <c r="AM20" s="26">
        <v>0.65924666889041295</v>
      </c>
      <c r="AN20" s="95">
        <v>0</v>
      </c>
      <c r="AO20" s="26">
        <v>3.0017263066227899</v>
      </c>
      <c r="AP20" s="26">
        <v>168.29191076571999</v>
      </c>
      <c r="AQ20" s="26">
        <v>0.496273385332832</v>
      </c>
      <c r="AS20" s="35"/>
      <c r="AU20" s="23">
        <f t="shared" si="0"/>
        <v>2.7227607075670573E-3</v>
      </c>
      <c r="AV20" s="23">
        <f t="shared" si="1"/>
        <v>2.7228134354179796E-3</v>
      </c>
      <c r="AW20" s="23">
        <f t="shared" si="2"/>
        <v>2.7742882781736987E-3</v>
      </c>
      <c r="AX20" s="23">
        <f t="shared" si="3"/>
        <v>2.7377655510172926E-3</v>
      </c>
      <c r="AY20" s="23">
        <f t="shared" si="4"/>
        <v>2.7529482461017096E-3</v>
      </c>
      <c r="AZ20" s="23"/>
      <c r="BA20" s="23"/>
      <c r="BB20" s="23"/>
    </row>
    <row r="21" spans="1:54" x14ac:dyDescent="0.25">
      <c r="A21" s="26" t="s">
        <v>20</v>
      </c>
      <c r="B21" s="26">
        <v>528.24883846</v>
      </c>
      <c r="C21" s="26">
        <v>42.259908484</v>
      </c>
      <c r="D21" s="26">
        <v>0.1055019457</v>
      </c>
      <c r="E21" s="26">
        <v>2.8222616499999999E-2</v>
      </c>
      <c r="F21" s="26">
        <v>2.9452663162000001</v>
      </c>
      <c r="G21" s="26"/>
      <c r="H21" s="28" t="s">
        <v>20</v>
      </c>
      <c r="I21" s="95">
        <v>1.8321209760505299</v>
      </c>
      <c r="J21" s="26">
        <v>1.0674615408250501</v>
      </c>
      <c r="K21" s="26">
        <v>0.105833155563323</v>
      </c>
      <c r="L21" s="26">
        <v>0.105833155563323</v>
      </c>
      <c r="M21" s="26">
        <v>0.752999055121778</v>
      </c>
      <c r="N21" s="95">
        <v>8.7104136040854097E-2</v>
      </c>
      <c r="O21" s="26">
        <v>2.8334376347421999E-2</v>
      </c>
      <c r="P21" s="26">
        <v>1028.75439184381</v>
      </c>
      <c r="Q21" s="26">
        <v>0</v>
      </c>
      <c r="R21" s="26">
        <v>70.127829761592906</v>
      </c>
      <c r="S21" s="26">
        <v>0</v>
      </c>
      <c r="T21" s="26">
        <v>27.792365709447001</v>
      </c>
      <c r="U21" s="95">
        <v>0</v>
      </c>
      <c r="V21" s="26">
        <v>0</v>
      </c>
      <c r="W21" s="26">
        <v>0</v>
      </c>
      <c r="X21" s="26">
        <v>3.7728784386633303E-2</v>
      </c>
      <c r="Y21" s="26">
        <v>7.6468305334809306E-2</v>
      </c>
      <c r="Z21" s="95">
        <v>1.2344422639102</v>
      </c>
      <c r="AA21" s="26">
        <v>1.0815619579636699</v>
      </c>
      <c r="AB21" s="26">
        <v>2.9547907098181301</v>
      </c>
      <c r="AC21" s="26">
        <v>0</v>
      </c>
      <c r="AD21" s="26">
        <v>529.97121243406798</v>
      </c>
      <c r="AE21" s="26">
        <v>0</v>
      </c>
      <c r="AF21" s="95">
        <v>113.590637874303</v>
      </c>
      <c r="AG21" s="26">
        <v>0</v>
      </c>
      <c r="AH21" s="26">
        <v>0.30361553510237699</v>
      </c>
      <c r="AI21" s="26">
        <v>4.1639861225979198</v>
      </c>
      <c r="AJ21" s="26">
        <v>0</v>
      </c>
      <c r="AK21" s="26">
        <v>2.0228997804448001</v>
      </c>
      <c r="AL21" s="26">
        <v>6.0489733417377498E-2</v>
      </c>
      <c r="AM21" s="26">
        <v>0.38332390895194701</v>
      </c>
      <c r="AN21" s="95">
        <v>0</v>
      </c>
      <c r="AO21" s="26">
        <v>0.335083970050298</v>
      </c>
      <c r="AP21" s="26">
        <v>42.397694411834401</v>
      </c>
      <c r="AQ21" s="26">
        <v>0.13839621418992801</v>
      </c>
      <c r="AS21" s="35"/>
      <c r="AU21" s="23">
        <f t="shared" si="0"/>
        <v>3.2605352793376734E-3</v>
      </c>
      <c r="AV21" s="23">
        <f t="shared" si="1"/>
        <v>3.2604407528844396E-3</v>
      </c>
      <c r="AW21" s="23">
        <f t="shared" si="2"/>
        <v>3.1393720857509776E-3</v>
      </c>
      <c r="AX21" s="23">
        <f t="shared" si="3"/>
        <v>3.9599392714704572E-3</v>
      </c>
      <c r="AY21" s="23">
        <f t="shared" si="4"/>
        <v>3.233797081690862E-3</v>
      </c>
      <c r="AZ21" s="23"/>
      <c r="BA21" s="23"/>
      <c r="BB21" s="23"/>
    </row>
    <row r="22" spans="1:54" x14ac:dyDescent="0.25">
      <c r="A22" s="26" t="s">
        <v>129</v>
      </c>
      <c r="B22" s="26">
        <v>930.52278781999996</v>
      </c>
      <c r="C22" s="26">
        <v>74.441824632999996</v>
      </c>
      <c r="D22" s="26">
        <v>0.63217772969999997</v>
      </c>
      <c r="E22" s="26">
        <v>3.2456749299999997E-2</v>
      </c>
      <c r="F22" s="26">
        <v>14.330688197000001</v>
      </c>
      <c r="G22" s="26"/>
      <c r="H22" s="28" t="s">
        <v>129</v>
      </c>
      <c r="I22" s="95">
        <v>3.4696375074280099</v>
      </c>
      <c r="J22" s="26">
        <v>4.9263640511886999</v>
      </c>
      <c r="K22" s="26">
        <v>0.63481678058801405</v>
      </c>
      <c r="L22" s="26">
        <v>0.63481678058801405</v>
      </c>
      <c r="M22" s="26">
        <v>0.85236175226508304</v>
      </c>
      <c r="N22" s="95">
        <v>0.13761632709867599</v>
      </c>
      <c r="O22" s="26">
        <v>3.2615642453114102E-2</v>
      </c>
      <c r="P22" s="26">
        <v>4432.8980554283598</v>
      </c>
      <c r="Q22" s="26">
        <v>0</v>
      </c>
      <c r="R22" s="26">
        <v>69.426026898184702</v>
      </c>
      <c r="S22" s="26">
        <v>0</v>
      </c>
      <c r="T22" s="26">
        <v>40.392179252348697</v>
      </c>
      <c r="U22" s="95">
        <v>0</v>
      </c>
      <c r="V22" s="26">
        <v>0</v>
      </c>
      <c r="W22" s="26">
        <v>0</v>
      </c>
      <c r="X22" s="26">
        <v>3.4462691409830402E-2</v>
      </c>
      <c r="Y22" s="26">
        <v>0.30720935792842502</v>
      </c>
      <c r="Z22" s="95">
        <v>3.1348826284529498</v>
      </c>
      <c r="AA22" s="26">
        <v>0.64869993036235996</v>
      </c>
      <c r="AB22" s="26">
        <v>14.388754786372999</v>
      </c>
      <c r="AC22" s="26">
        <v>0</v>
      </c>
      <c r="AD22" s="26">
        <v>934.56033648737503</v>
      </c>
      <c r="AE22" s="26">
        <v>0</v>
      </c>
      <c r="AF22" s="95">
        <v>149.11128831120399</v>
      </c>
      <c r="AG22" s="26">
        <v>0</v>
      </c>
      <c r="AH22" s="26">
        <v>0.26929111396858002</v>
      </c>
      <c r="AI22" s="26">
        <v>6.0061978901059803</v>
      </c>
      <c r="AJ22" s="26">
        <v>0</v>
      </c>
      <c r="AK22" s="26">
        <v>7.9603562505387</v>
      </c>
      <c r="AL22" s="26">
        <v>0.17267919135587101</v>
      </c>
      <c r="AM22" s="26">
        <v>0.47549412062262703</v>
      </c>
      <c r="AN22" s="95">
        <v>0</v>
      </c>
      <c r="AO22" s="26">
        <v>0.37776180074028998</v>
      </c>
      <c r="AP22" s="26">
        <v>74.764826686397996</v>
      </c>
      <c r="AQ22" s="26">
        <v>0.32296807377108</v>
      </c>
      <c r="AS22" s="35"/>
      <c r="AU22" s="23">
        <f t="shared" si="0"/>
        <v>4.3390110594003902E-3</v>
      </c>
      <c r="AV22" s="23">
        <f t="shared" si="1"/>
        <v>4.3389862485290701E-3</v>
      </c>
      <c r="AW22" s="23">
        <f t="shared" si="2"/>
        <v>4.1745394752618773E-3</v>
      </c>
      <c r="AX22" s="23">
        <f t="shared" si="3"/>
        <v>4.8955350286451812E-3</v>
      </c>
      <c r="AY22" s="23">
        <f t="shared" si="4"/>
        <v>4.0519051545029284E-3</v>
      </c>
      <c r="AZ22" s="23"/>
      <c r="BA22" s="23"/>
      <c r="BB22" s="23"/>
    </row>
    <row r="23" spans="1:54" x14ac:dyDescent="0.25">
      <c r="A23" s="26" t="s">
        <v>22</v>
      </c>
      <c r="B23" s="26">
        <v>31800.337555999999</v>
      </c>
      <c r="C23" s="26">
        <v>2544.0269374999998</v>
      </c>
      <c r="D23" s="26">
        <v>26.876080399999999</v>
      </c>
      <c r="E23" s="26">
        <v>4.5552046119999998</v>
      </c>
      <c r="F23" s="26">
        <v>416.16181173000001</v>
      </c>
      <c r="G23" s="26"/>
      <c r="H23" s="28" t="s">
        <v>22</v>
      </c>
      <c r="I23" s="95">
        <v>180.03158734934499</v>
      </c>
      <c r="J23" s="26">
        <v>147.21559693355101</v>
      </c>
      <c r="K23" s="26">
        <v>27.028625440435501</v>
      </c>
      <c r="L23" s="26">
        <v>27.028625440435501</v>
      </c>
      <c r="M23" s="26">
        <v>35.334264816496599</v>
      </c>
      <c r="N23" s="95">
        <v>10.504704022346701</v>
      </c>
      <c r="O23" s="26">
        <v>4.5843408552885903</v>
      </c>
      <c r="P23" s="26">
        <v>126604.22268703399</v>
      </c>
      <c r="Q23" s="26">
        <v>0</v>
      </c>
      <c r="R23" s="26">
        <v>2914.6228250159502</v>
      </c>
      <c r="S23" s="26">
        <v>0</v>
      </c>
      <c r="T23" s="26">
        <v>1108.9919442646899</v>
      </c>
      <c r="U23" s="95">
        <v>0</v>
      </c>
      <c r="V23" s="26">
        <v>0</v>
      </c>
      <c r="W23" s="26">
        <v>0</v>
      </c>
      <c r="X23" s="26">
        <v>0.41443571087773701</v>
      </c>
      <c r="Y23" s="26">
        <v>9.4296784297678897</v>
      </c>
      <c r="Z23" s="95">
        <v>225.67940159415701</v>
      </c>
      <c r="AA23" s="26">
        <v>80.051444044344294</v>
      </c>
      <c r="AB23" s="26">
        <v>418.46135857229302</v>
      </c>
      <c r="AC23" s="26">
        <v>0</v>
      </c>
      <c r="AD23" s="26">
        <v>31985.069385653402</v>
      </c>
      <c r="AE23" s="26">
        <v>0</v>
      </c>
      <c r="AF23" s="95">
        <v>5619.9929374824296</v>
      </c>
      <c r="AG23" s="26">
        <v>0</v>
      </c>
      <c r="AH23" s="26">
        <v>6.5342380498586197</v>
      </c>
      <c r="AI23" s="26">
        <v>276.36080593048098</v>
      </c>
      <c r="AJ23" s="26">
        <v>0</v>
      </c>
      <c r="AK23" s="26">
        <v>260.89975106360299</v>
      </c>
      <c r="AL23" s="26">
        <v>21.914947480231099</v>
      </c>
      <c r="AM23" s="26">
        <v>17.927365064493301</v>
      </c>
      <c r="AN23" s="95">
        <v>0</v>
      </c>
      <c r="AO23" s="26">
        <v>21.501858535014101</v>
      </c>
      <c r="AP23" s="26">
        <v>2558.8054473365401</v>
      </c>
      <c r="AQ23" s="26">
        <v>11.536690742208201</v>
      </c>
      <c r="AS23" s="35"/>
      <c r="AU23" s="23">
        <f t="shared" si="0"/>
        <v>5.8091153695489133E-3</v>
      </c>
      <c r="AV23" s="23">
        <f t="shared" si="1"/>
        <v>5.8091011611154583E-3</v>
      </c>
      <c r="AW23" s="23">
        <f t="shared" si="2"/>
        <v>5.6758663527253774E-3</v>
      </c>
      <c r="AX23" s="23">
        <f t="shared" si="3"/>
        <v>6.3962534661638239E-3</v>
      </c>
      <c r="AY23" s="23">
        <f t="shared" si="4"/>
        <v>5.5256075340832222E-3</v>
      </c>
      <c r="AZ23" s="23"/>
      <c r="BA23" s="23"/>
      <c r="BB23" s="23"/>
    </row>
    <row r="24" spans="1:54" x14ac:dyDescent="0.25">
      <c r="A24" s="26" t="s">
        <v>23</v>
      </c>
      <c r="B24" s="26">
        <v>126224.52585000001</v>
      </c>
      <c r="C24" s="26">
        <v>10097.962169</v>
      </c>
      <c r="D24" s="26">
        <v>117.41214474</v>
      </c>
      <c r="E24" s="26">
        <v>30.543716583999998</v>
      </c>
      <c r="F24" s="26">
        <v>506.06105749</v>
      </c>
      <c r="G24" s="26"/>
      <c r="H24" s="28" t="s">
        <v>23</v>
      </c>
      <c r="I24" s="95">
        <v>483.82480592180798</v>
      </c>
      <c r="J24" s="26">
        <v>192.133551624897</v>
      </c>
      <c r="K24" s="26">
        <v>118.00727551413</v>
      </c>
      <c r="L24" s="26">
        <v>118.00727551413</v>
      </c>
      <c r="M24" s="26">
        <v>266.39766276395898</v>
      </c>
      <c r="N24" s="95">
        <v>88.372197783643699</v>
      </c>
      <c r="O24" s="26">
        <v>30.710321479410901</v>
      </c>
      <c r="P24" s="26">
        <v>186383.820920164</v>
      </c>
      <c r="Q24" s="26">
        <v>0</v>
      </c>
      <c r="R24" s="26">
        <v>18047.920213859001</v>
      </c>
      <c r="S24" s="26">
        <v>0</v>
      </c>
      <c r="T24" s="26">
        <v>4779.0282739048898</v>
      </c>
      <c r="U24" s="95">
        <v>0</v>
      </c>
      <c r="V24" s="26">
        <v>0</v>
      </c>
      <c r="W24" s="26">
        <v>0</v>
      </c>
      <c r="X24" s="26">
        <v>1.18625418145174</v>
      </c>
      <c r="Y24" s="26">
        <v>19.114699940345499</v>
      </c>
      <c r="Z24" s="95">
        <v>1553.10129713782</v>
      </c>
      <c r="AA24" s="26">
        <v>312.35150120092601</v>
      </c>
      <c r="AB24" s="26">
        <v>508.58913895853601</v>
      </c>
      <c r="AC24" s="26">
        <v>0</v>
      </c>
      <c r="AD24" s="26">
        <v>126876.93531589401</v>
      </c>
      <c r="AE24" s="26">
        <v>0</v>
      </c>
      <c r="AF24" s="95">
        <v>28384.353051097602</v>
      </c>
      <c r="AG24" s="26">
        <v>0</v>
      </c>
      <c r="AH24" s="26">
        <v>26.089650608963399</v>
      </c>
      <c r="AI24" s="26">
        <v>1287.8015420839899</v>
      </c>
      <c r="AJ24" s="26">
        <v>0</v>
      </c>
      <c r="AK24" s="26">
        <v>496.88498628470398</v>
      </c>
      <c r="AL24" s="26">
        <v>187.287699487015</v>
      </c>
      <c r="AM24" s="26">
        <v>112.414434467291</v>
      </c>
      <c r="AN24" s="95">
        <v>0</v>
      </c>
      <c r="AO24" s="26">
        <v>68.749743187040593</v>
      </c>
      <c r="AP24" s="26">
        <v>10150.1548748733</v>
      </c>
      <c r="AQ24" s="26">
        <v>52.407175056936602</v>
      </c>
      <c r="AS24" s="35"/>
      <c r="AU24" s="23">
        <f t="shared" si="0"/>
        <v>5.1686426350240171E-3</v>
      </c>
      <c r="AV24" s="23">
        <f t="shared" si="1"/>
        <v>5.1686374933674921E-3</v>
      </c>
      <c r="AW24" s="23">
        <f t="shared" si="2"/>
        <v>5.0687326719724693E-3</v>
      </c>
      <c r="AX24" s="23">
        <f t="shared" si="3"/>
        <v>5.4546372885798874E-3</v>
      </c>
      <c r="AY24" s="23">
        <f t="shared" si="4"/>
        <v>4.9956056312156988E-3</v>
      </c>
      <c r="AZ24" s="23"/>
      <c r="BA24" s="23"/>
      <c r="BB24" s="23"/>
    </row>
    <row r="25" spans="1:54" x14ac:dyDescent="0.25">
      <c r="A25" s="26" t="s">
        <v>24</v>
      </c>
      <c r="B25" s="26">
        <v>42112.312546000001</v>
      </c>
      <c r="C25" s="26">
        <v>3368.9849367000002</v>
      </c>
      <c r="D25" s="26">
        <v>14.298324452999999</v>
      </c>
      <c r="E25" s="26">
        <v>13.512473906</v>
      </c>
      <c r="F25" s="26">
        <v>152.1154215</v>
      </c>
      <c r="G25" s="26"/>
      <c r="H25" s="28" t="s">
        <v>24</v>
      </c>
      <c r="I25" s="95">
        <v>559.55397202121503</v>
      </c>
      <c r="J25" s="26">
        <v>78.576825701795997</v>
      </c>
      <c r="K25" s="26">
        <v>14.370170074344101</v>
      </c>
      <c r="L25" s="26">
        <v>14.370170074344101</v>
      </c>
      <c r="M25" s="26">
        <v>42.174341718065698</v>
      </c>
      <c r="N25" s="95">
        <v>12.3723076229525</v>
      </c>
      <c r="O25" s="26">
        <v>13.6224261709812</v>
      </c>
      <c r="P25" s="26">
        <v>32378.966022946199</v>
      </c>
      <c r="Q25" s="26">
        <v>0</v>
      </c>
      <c r="R25" s="26">
        <v>6769.6402470257599</v>
      </c>
      <c r="S25" s="26">
        <v>0</v>
      </c>
      <c r="T25" s="26">
        <v>963.62045604606601</v>
      </c>
      <c r="U25" s="95">
        <v>0</v>
      </c>
      <c r="V25" s="26">
        <v>0</v>
      </c>
      <c r="W25" s="26">
        <v>0</v>
      </c>
      <c r="X25" s="26">
        <v>0.52972156765454104</v>
      </c>
      <c r="Y25" s="26">
        <v>4.3719545380426297</v>
      </c>
      <c r="Z25" s="95">
        <v>317.63369742371702</v>
      </c>
      <c r="AA25" s="26">
        <v>417.26713361005199</v>
      </c>
      <c r="AB25" s="26">
        <v>153.42088301589499</v>
      </c>
      <c r="AC25" s="26">
        <v>0</v>
      </c>
      <c r="AD25" s="26">
        <v>42433.1151970391</v>
      </c>
      <c r="AE25" s="26">
        <v>0</v>
      </c>
      <c r="AF25" s="95">
        <v>10242.0941711337</v>
      </c>
      <c r="AG25" s="26">
        <v>0</v>
      </c>
      <c r="AH25" s="26">
        <v>19.7612881362572</v>
      </c>
      <c r="AI25" s="26">
        <v>630.43773557693703</v>
      </c>
      <c r="AJ25" s="26">
        <v>0</v>
      </c>
      <c r="AK25" s="26">
        <v>233.67489303406899</v>
      </c>
      <c r="AL25" s="26">
        <v>30.704617161632999</v>
      </c>
      <c r="AM25" s="26">
        <v>24.457546841390101</v>
      </c>
      <c r="AN25" s="95">
        <v>0</v>
      </c>
      <c r="AO25" s="26">
        <v>84.7571401102972</v>
      </c>
      <c r="AP25" s="26">
        <v>3394.64910973616</v>
      </c>
      <c r="AQ25" s="26">
        <v>7.4709031632302798</v>
      </c>
      <c r="AS25" s="35"/>
      <c r="AU25" s="23">
        <f t="shared" si="0"/>
        <v>7.6177875695779213E-3</v>
      </c>
      <c r="AV25" s="23">
        <f t="shared" si="1"/>
        <v>7.6177761309014543E-3</v>
      </c>
      <c r="AW25" s="23">
        <f t="shared" si="2"/>
        <v>5.0247580812888149E-3</v>
      </c>
      <c r="AX25" s="23">
        <f t="shared" si="3"/>
        <v>8.1370936029987011E-3</v>
      </c>
      <c r="AY25" s="23">
        <f t="shared" si="4"/>
        <v>8.5820458111473593E-3</v>
      </c>
      <c r="AZ25" s="23"/>
      <c r="BA25" s="23"/>
      <c r="BB25" s="23"/>
    </row>
    <row r="26" spans="1:54" x14ac:dyDescent="0.25">
      <c r="A26" s="26" t="s">
        <v>25</v>
      </c>
      <c r="B26" s="26">
        <v>89762.224524000005</v>
      </c>
      <c r="C26" s="26">
        <v>7180.9780196000002</v>
      </c>
      <c r="D26" s="26">
        <v>67.793502724000007</v>
      </c>
      <c r="E26" s="26">
        <v>20.607201477</v>
      </c>
      <c r="F26" s="26">
        <v>263.54253767</v>
      </c>
      <c r="G26" s="26"/>
      <c r="H26" s="28" t="s">
        <v>25</v>
      </c>
      <c r="I26" s="95">
        <v>391.89892374444599</v>
      </c>
      <c r="J26" s="26">
        <v>106.784915292053</v>
      </c>
      <c r="K26" s="26">
        <v>67.955544015925497</v>
      </c>
      <c r="L26" s="26">
        <v>67.955544015925497</v>
      </c>
      <c r="M26" s="26">
        <v>181.63376962573199</v>
      </c>
      <c r="N26" s="95">
        <v>55.4330026287656</v>
      </c>
      <c r="O26" s="26">
        <v>20.658880214682899</v>
      </c>
      <c r="P26" s="26">
        <v>101374.36807520399</v>
      </c>
      <c r="Q26" s="26">
        <v>0</v>
      </c>
      <c r="R26" s="26">
        <v>13450.4505544275</v>
      </c>
      <c r="S26" s="26">
        <v>0</v>
      </c>
      <c r="T26" s="26">
        <v>3543.7213654698899</v>
      </c>
      <c r="U26" s="95">
        <v>0</v>
      </c>
      <c r="V26" s="26">
        <v>0</v>
      </c>
      <c r="W26" s="26">
        <v>0</v>
      </c>
      <c r="X26" s="26">
        <v>1.8273466132782601</v>
      </c>
      <c r="Y26" s="26">
        <v>11.165924106841301</v>
      </c>
      <c r="Z26" s="95">
        <v>968.03958143171997</v>
      </c>
      <c r="AA26" s="26">
        <v>275.737645950922</v>
      </c>
      <c r="AB26" s="26">
        <v>264.10634919677301</v>
      </c>
      <c r="AC26" s="26">
        <v>0</v>
      </c>
      <c r="AD26" s="26">
        <v>89972.317005616307</v>
      </c>
      <c r="AE26" s="26">
        <v>0</v>
      </c>
      <c r="AF26" s="95">
        <v>20751.442900224301</v>
      </c>
      <c r="AG26" s="26">
        <v>0</v>
      </c>
      <c r="AH26" s="26">
        <v>26.6742619609164</v>
      </c>
      <c r="AI26" s="26">
        <v>934.99226191873197</v>
      </c>
      <c r="AJ26" s="26">
        <v>0</v>
      </c>
      <c r="AK26" s="26">
        <v>308.52932302911</v>
      </c>
      <c r="AL26" s="26">
        <v>114.69138853292699</v>
      </c>
      <c r="AM26" s="26">
        <v>78.738639619656496</v>
      </c>
      <c r="AN26" s="95">
        <v>0</v>
      </c>
      <c r="AO26" s="26">
        <v>60.6878850051204</v>
      </c>
      <c r="AP26" s="26">
        <v>7197.7853909841997</v>
      </c>
      <c r="AQ26" s="26">
        <v>33.393399805972699</v>
      </c>
      <c r="AS26" s="35"/>
      <c r="AU26" s="23">
        <f t="shared" si="0"/>
        <v>2.3405445077860042E-3</v>
      </c>
      <c r="AV26" s="23">
        <f t="shared" si="1"/>
        <v>2.3405407088456396E-3</v>
      </c>
      <c r="AW26" s="23">
        <f t="shared" si="2"/>
        <v>2.3902186111431746E-3</v>
      </c>
      <c r="AX26" s="23">
        <f t="shared" si="3"/>
        <v>2.5077998941572953E-3</v>
      </c>
      <c r="AY26" s="23">
        <f t="shared" si="4"/>
        <v>2.1393568254965971E-3</v>
      </c>
      <c r="AZ26" s="23"/>
      <c r="BA26" s="23"/>
      <c r="BB26" s="23"/>
    </row>
    <row r="27" spans="1:54" x14ac:dyDescent="0.25">
      <c r="A27" s="26" t="s">
        <v>26</v>
      </c>
      <c r="B27" s="26">
        <v>11533.721133999999</v>
      </c>
      <c r="C27" s="26">
        <v>922.69767098</v>
      </c>
      <c r="D27" s="26">
        <v>3.0465578943999998</v>
      </c>
      <c r="E27" s="26">
        <v>0.45669176859999999</v>
      </c>
      <c r="F27" s="26">
        <v>43.51340725</v>
      </c>
      <c r="G27" s="26"/>
      <c r="H27" s="28" t="s">
        <v>26</v>
      </c>
      <c r="I27" s="95">
        <v>12.4961443573591</v>
      </c>
      <c r="J27" s="26">
        <v>15.093553386667701</v>
      </c>
      <c r="K27" s="26">
        <v>3.0743708934635201</v>
      </c>
      <c r="L27" s="26">
        <v>3.0743708934635201</v>
      </c>
      <c r="M27" s="26">
        <v>20.916830158319399</v>
      </c>
      <c r="N27" s="95">
        <v>3.1969573871667101</v>
      </c>
      <c r="O27" s="26">
        <v>0.46181453652897803</v>
      </c>
      <c r="P27" s="26">
        <v>18277.086403024801</v>
      </c>
      <c r="Q27" s="26">
        <v>0</v>
      </c>
      <c r="R27" s="26">
        <v>1615.7603118086699</v>
      </c>
      <c r="S27" s="26">
        <v>0</v>
      </c>
      <c r="T27" s="26">
        <v>669.99269297596697</v>
      </c>
      <c r="U27" s="95">
        <v>0</v>
      </c>
      <c r="V27" s="26">
        <v>0</v>
      </c>
      <c r="W27" s="26">
        <v>0</v>
      </c>
      <c r="X27" s="26">
        <v>0.88377115499873704</v>
      </c>
      <c r="Y27" s="26">
        <v>1.4037503151708699</v>
      </c>
      <c r="Z27" s="95">
        <v>40.010914799419098</v>
      </c>
      <c r="AA27" s="26">
        <v>5.4158625905811899</v>
      </c>
      <c r="AB27" s="26">
        <v>43.8031843533036</v>
      </c>
      <c r="AC27" s="26">
        <v>0</v>
      </c>
      <c r="AD27" s="26">
        <v>11603.908452674999</v>
      </c>
      <c r="AE27" s="26">
        <v>0</v>
      </c>
      <c r="AF27" s="95">
        <v>2558.9859073617799</v>
      </c>
      <c r="AG27" s="26">
        <v>0</v>
      </c>
      <c r="AH27" s="26">
        <v>6.4717328302077304</v>
      </c>
      <c r="AI27" s="26">
        <v>81.081450258446694</v>
      </c>
      <c r="AJ27" s="26">
        <v>0</v>
      </c>
      <c r="AK27" s="26">
        <v>29.277070569467998</v>
      </c>
      <c r="AL27" s="26">
        <v>3.5507234641559799</v>
      </c>
      <c r="AM27" s="26">
        <v>9.7890672951318596</v>
      </c>
      <c r="AN27" s="95">
        <v>0</v>
      </c>
      <c r="AO27" s="26">
        <v>3.6198858898963202</v>
      </c>
      <c r="AP27" s="26">
        <v>928.31265339484196</v>
      </c>
      <c r="AQ27" s="26">
        <v>3.5512721928284501</v>
      </c>
      <c r="AS27" s="35"/>
      <c r="AU27" s="23">
        <f t="shared" si="0"/>
        <v>6.0854010478973942E-3</v>
      </c>
      <c r="AV27" s="23">
        <f t="shared" si="1"/>
        <v>6.0853978409615697E-3</v>
      </c>
      <c r="AW27" s="23">
        <f t="shared" si="2"/>
        <v>9.1293190635387215E-3</v>
      </c>
      <c r="AX27" s="23">
        <f t="shared" si="3"/>
        <v>1.1217123410570781E-2</v>
      </c>
      <c r="AY27" s="23">
        <f t="shared" si="4"/>
        <v>6.659490065641766E-3</v>
      </c>
      <c r="AZ27" s="23"/>
      <c r="BA27" s="23"/>
      <c r="BB27" s="23"/>
    </row>
    <row r="28" spans="1:54" x14ac:dyDescent="0.25">
      <c r="A28" s="26" t="s">
        <v>27</v>
      </c>
      <c r="B28" s="26">
        <v>116656.50038</v>
      </c>
      <c r="C28" s="26">
        <v>9332.5202028999993</v>
      </c>
      <c r="D28" s="26">
        <v>47.556193253000004</v>
      </c>
      <c r="E28" s="26">
        <v>11.402166144000001</v>
      </c>
      <c r="F28" s="26">
        <v>79.868511581999996</v>
      </c>
      <c r="G28" s="26"/>
      <c r="H28" s="28" t="s">
        <v>27</v>
      </c>
      <c r="I28" s="95">
        <v>50.306678621547597</v>
      </c>
      <c r="J28" s="26">
        <v>29.000827949464998</v>
      </c>
      <c r="K28" s="26">
        <v>47.766244896438202</v>
      </c>
      <c r="L28" s="26">
        <v>47.766244896438202</v>
      </c>
      <c r="M28" s="26">
        <v>261.50654008798102</v>
      </c>
      <c r="N28" s="95">
        <v>55.746021658551797</v>
      </c>
      <c r="O28" s="26">
        <v>11.4516016239902</v>
      </c>
      <c r="P28" s="26">
        <v>85441.761152308798</v>
      </c>
      <c r="Q28" s="26">
        <v>0</v>
      </c>
      <c r="R28" s="26">
        <v>18350.0190984326</v>
      </c>
      <c r="S28" s="26">
        <v>0</v>
      </c>
      <c r="T28" s="26">
        <v>6644.11185962128</v>
      </c>
      <c r="U28" s="95">
        <v>0</v>
      </c>
      <c r="V28" s="26">
        <v>0</v>
      </c>
      <c r="W28" s="26">
        <v>0</v>
      </c>
      <c r="X28" s="26">
        <v>7.7154555299801002</v>
      </c>
      <c r="Y28" s="26">
        <v>9.0284323400529196</v>
      </c>
      <c r="Z28" s="95">
        <v>774.83292407960005</v>
      </c>
      <c r="AA28" s="26">
        <v>48.739886827718699</v>
      </c>
      <c r="AB28" s="26">
        <v>80.195643898251504</v>
      </c>
      <c r="AC28" s="26">
        <v>0</v>
      </c>
      <c r="AD28" s="26">
        <v>117169.694999156</v>
      </c>
      <c r="AE28" s="26">
        <v>0</v>
      </c>
      <c r="AF28" s="95">
        <v>27749.363261738199</v>
      </c>
      <c r="AG28" s="26">
        <v>0</v>
      </c>
      <c r="AH28" s="26">
        <v>58.6297268905019</v>
      </c>
      <c r="AI28" s="26">
        <v>906.74129997830903</v>
      </c>
      <c r="AJ28" s="26">
        <v>0</v>
      </c>
      <c r="AK28" s="26">
        <v>137.97278528635101</v>
      </c>
      <c r="AL28" s="26">
        <v>89.868573731891104</v>
      </c>
      <c r="AM28" s="26">
        <v>114.1913400153</v>
      </c>
      <c r="AN28" s="95">
        <v>0</v>
      </c>
      <c r="AO28" s="26">
        <v>27.8513954289125</v>
      </c>
      <c r="AP28" s="26">
        <v>9373.5757661336902</v>
      </c>
      <c r="AQ28" s="26">
        <v>40.800576366548803</v>
      </c>
      <c r="AS28" s="35"/>
      <c r="AU28" s="23">
        <f t="shared" si="0"/>
        <v>4.3991943653744489E-3</v>
      </c>
      <c r="AV28" s="23">
        <f t="shared" si="1"/>
        <v>4.3991936091317824E-3</v>
      </c>
      <c r="AW28" s="23">
        <f t="shared" si="2"/>
        <v>4.4169145818867229E-3</v>
      </c>
      <c r="AX28" s="23">
        <f t="shared" si="3"/>
        <v>4.3356217902694926E-3</v>
      </c>
      <c r="AY28" s="23">
        <f t="shared" si="4"/>
        <v>4.0958859727296256E-3</v>
      </c>
      <c r="AZ28" s="23"/>
      <c r="BA28" s="23"/>
      <c r="BB28" s="23"/>
    </row>
    <row r="29" spans="1:54" x14ac:dyDescent="0.25">
      <c r="A29" s="26" t="s">
        <v>28</v>
      </c>
      <c r="B29" s="26">
        <v>17048.746622999999</v>
      </c>
      <c r="C29" s="26">
        <v>1363.8997343999999</v>
      </c>
      <c r="D29" s="26">
        <v>1.7023228742000001</v>
      </c>
      <c r="E29" s="26">
        <v>0.13103580549999999</v>
      </c>
      <c r="F29" s="26">
        <v>42.649053311000003</v>
      </c>
      <c r="G29" s="26"/>
      <c r="H29" s="28" t="s">
        <v>28</v>
      </c>
      <c r="I29" s="95">
        <v>8.45694722233881</v>
      </c>
      <c r="J29" s="26">
        <v>14.5772236707045</v>
      </c>
      <c r="K29" s="26">
        <v>1.7103396837854601</v>
      </c>
      <c r="L29" s="26">
        <v>1.7103396837854601</v>
      </c>
      <c r="M29" s="26">
        <v>31.2585493994278</v>
      </c>
      <c r="N29" s="95">
        <v>3.61985287296161</v>
      </c>
      <c r="O29" s="26">
        <v>0.13139595332842699</v>
      </c>
      <c r="P29" s="26">
        <v>21335.032021237301</v>
      </c>
      <c r="Q29" s="26">
        <v>0</v>
      </c>
      <c r="R29" s="26">
        <v>2493.8009303102299</v>
      </c>
      <c r="S29" s="26">
        <v>0</v>
      </c>
      <c r="T29" s="26">
        <v>1066.66277692484</v>
      </c>
      <c r="U29" s="95">
        <v>0</v>
      </c>
      <c r="V29" s="26">
        <v>0</v>
      </c>
      <c r="W29" s="26">
        <v>0</v>
      </c>
      <c r="X29" s="26">
        <v>1.5653555615418</v>
      </c>
      <c r="Y29" s="26">
        <v>1.5959882360937001</v>
      </c>
      <c r="Z29" s="95">
        <v>32.565103230827297</v>
      </c>
      <c r="AA29" s="26">
        <v>3.9212725880454302</v>
      </c>
      <c r="AB29" s="26">
        <v>42.849738347332803</v>
      </c>
      <c r="AC29" s="26">
        <v>0</v>
      </c>
      <c r="AD29" s="26">
        <v>17097.362411580802</v>
      </c>
      <c r="AE29" s="26">
        <v>0</v>
      </c>
      <c r="AF29" s="95">
        <v>3876.0015173310799</v>
      </c>
      <c r="AG29" s="26">
        <v>0</v>
      </c>
      <c r="AH29" s="26">
        <v>11.103526696230601</v>
      </c>
      <c r="AI29" s="26">
        <v>112.72835857669899</v>
      </c>
      <c r="AJ29" s="26">
        <v>0</v>
      </c>
      <c r="AK29" s="26">
        <v>28.802541917690199</v>
      </c>
      <c r="AL29" s="26">
        <v>1.8821267110350599</v>
      </c>
      <c r="AM29" s="26">
        <v>14.8170703339679</v>
      </c>
      <c r="AN29" s="95">
        <v>0</v>
      </c>
      <c r="AO29" s="26">
        <v>4.9174811428330498</v>
      </c>
      <c r="AP29" s="26">
        <v>1367.7890314875101</v>
      </c>
      <c r="AQ29" s="26">
        <v>4.78779757041083</v>
      </c>
      <c r="AS29" s="35"/>
      <c r="AU29" s="23">
        <f t="shared" si="0"/>
        <v>2.8515755237523582E-3</v>
      </c>
      <c r="AV29" s="23">
        <f t="shared" si="1"/>
        <v>2.8516004435040956E-3</v>
      </c>
      <c r="AW29" s="23">
        <f t="shared" si="2"/>
        <v>4.7093355243948629E-3</v>
      </c>
      <c r="AX29" s="23">
        <f t="shared" si="3"/>
        <v>2.7484688406559138E-3</v>
      </c>
      <c r="AY29" s="23">
        <f t="shared" si="4"/>
        <v>4.7054980299185067E-3</v>
      </c>
      <c r="AZ29" s="23"/>
      <c r="BA29" s="23"/>
      <c r="BB29" s="23"/>
    </row>
    <row r="30" spans="1:54" x14ac:dyDescent="0.25">
      <c r="A30" s="26" t="s">
        <v>29</v>
      </c>
      <c r="B30" s="26">
        <v>591.01231226000004</v>
      </c>
      <c r="C30" s="26">
        <v>47.280983554000002</v>
      </c>
      <c r="D30" s="26">
        <v>0.4184499773</v>
      </c>
      <c r="E30" s="26">
        <v>3.6074295700000002E-2</v>
      </c>
      <c r="F30" s="26">
        <v>10.313295497</v>
      </c>
      <c r="G30" s="26"/>
      <c r="H30" s="28" t="s">
        <v>29</v>
      </c>
      <c r="I30" s="95">
        <v>3.4828676448797</v>
      </c>
      <c r="J30" s="26">
        <v>3.5943386072859398</v>
      </c>
      <c r="K30" s="26">
        <v>0.42014250552777599</v>
      </c>
      <c r="L30" s="26">
        <v>0.42014250552777599</v>
      </c>
      <c r="M30" s="26">
        <v>0.35415386892607298</v>
      </c>
      <c r="N30" s="95">
        <v>5.3419470300216799E-2</v>
      </c>
      <c r="O30" s="26">
        <v>3.6198974431096202E-2</v>
      </c>
      <c r="P30" s="26">
        <v>3083.2776284133201</v>
      </c>
      <c r="Q30" s="26">
        <v>0</v>
      </c>
      <c r="R30" s="26">
        <v>38.850015769493801</v>
      </c>
      <c r="S30" s="26">
        <v>0</v>
      </c>
      <c r="T30" s="26">
        <v>21.8229133316187</v>
      </c>
      <c r="U30" s="95">
        <v>0</v>
      </c>
      <c r="V30" s="26">
        <v>0</v>
      </c>
      <c r="W30" s="26">
        <v>0</v>
      </c>
      <c r="X30" s="26">
        <v>1.5113505631204199E-2</v>
      </c>
      <c r="Y30" s="26">
        <v>0.21410555292769601</v>
      </c>
      <c r="Z30" s="95">
        <v>1.90669194944513</v>
      </c>
      <c r="AA30" s="26">
        <v>1.2139154695880101</v>
      </c>
      <c r="AB30" s="26">
        <v>10.3546528151827</v>
      </c>
      <c r="AC30" s="26">
        <v>0</v>
      </c>
      <c r="AD30" s="26">
        <v>593.25407418663201</v>
      </c>
      <c r="AE30" s="26">
        <v>0</v>
      </c>
      <c r="AF30" s="95">
        <v>89.902828000903796</v>
      </c>
      <c r="AG30" s="26">
        <v>0</v>
      </c>
      <c r="AH30" s="26">
        <v>0.15148201369610301</v>
      </c>
      <c r="AI30" s="26">
        <v>4.3293890263165702</v>
      </c>
      <c r="AJ30" s="26">
        <v>0</v>
      </c>
      <c r="AK30" s="26">
        <v>5.9055606247412804</v>
      </c>
      <c r="AL30" s="26">
        <v>7.5601094955693907E-2</v>
      </c>
      <c r="AM30" s="26">
        <v>0.238591814389082</v>
      </c>
      <c r="AN30" s="95">
        <v>0</v>
      </c>
      <c r="AO30" s="26">
        <v>0.39629614288992798</v>
      </c>
      <c r="AP30" s="26">
        <v>47.4603245236638</v>
      </c>
      <c r="AQ30" s="26">
        <v>0.19153654347437399</v>
      </c>
      <c r="AS30" s="35"/>
      <c r="AU30" s="23">
        <f t="shared" si="0"/>
        <v>3.793088367414185E-3</v>
      </c>
      <c r="AV30" s="23">
        <f t="shared" si="1"/>
        <v>3.7930888104087592E-3</v>
      </c>
      <c r="AW30" s="23">
        <f t="shared" si="2"/>
        <v>4.0447564095876729E-3</v>
      </c>
      <c r="AX30" s="23">
        <f t="shared" si="3"/>
        <v>3.4561653575457198E-3</v>
      </c>
      <c r="AY30" s="23">
        <f t="shared" si="4"/>
        <v>4.0100972763487362E-3</v>
      </c>
      <c r="AZ30" s="23"/>
      <c r="BA30" s="23"/>
      <c r="BB30" s="23"/>
    </row>
    <row r="31" spans="1:54" x14ac:dyDescent="0.25">
      <c r="A31" s="26" t="s">
        <v>30</v>
      </c>
      <c r="B31" s="26">
        <v>1474.8380055</v>
      </c>
      <c r="C31" s="26">
        <v>117.98702016999999</v>
      </c>
      <c r="D31" s="26">
        <v>0.67521321830000003</v>
      </c>
      <c r="E31" s="26">
        <v>0.2430640687</v>
      </c>
      <c r="F31" s="26">
        <v>15.340141149000001</v>
      </c>
      <c r="G31" s="26"/>
      <c r="H31" s="28" t="s">
        <v>30</v>
      </c>
      <c r="I31" s="95">
        <v>13.1744321836347</v>
      </c>
      <c r="J31" s="26">
        <v>5.7387228158791403</v>
      </c>
      <c r="K31" s="26">
        <v>0.677101722479171</v>
      </c>
      <c r="L31" s="26">
        <v>0.677101722479171</v>
      </c>
      <c r="M31" s="26">
        <v>1.18591166150234</v>
      </c>
      <c r="N31" s="95">
        <v>0.22800466828216301</v>
      </c>
      <c r="O31" s="26">
        <v>0.24389546283237501</v>
      </c>
      <c r="P31" s="26">
        <v>4409.2523731907004</v>
      </c>
      <c r="Q31" s="26">
        <v>0</v>
      </c>
      <c r="R31" s="26">
        <v>166.16694288583599</v>
      </c>
      <c r="S31" s="26">
        <v>0</v>
      </c>
      <c r="T31" s="26">
        <v>48.382327784182699</v>
      </c>
      <c r="U31" s="95">
        <v>0</v>
      </c>
      <c r="V31" s="26">
        <v>0</v>
      </c>
      <c r="W31" s="26">
        <v>0</v>
      </c>
      <c r="X31" s="26">
        <v>4.0229017615731E-2</v>
      </c>
      <c r="Y31" s="26">
        <v>0.33684561378441702</v>
      </c>
      <c r="Z31" s="95">
        <v>6.5820808577508396</v>
      </c>
      <c r="AA31" s="26">
        <v>8.1176977825838996</v>
      </c>
      <c r="AB31" s="26">
        <v>15.383370875173799</v>
      </c>
      <c r="AC31" s="26">
        <v>0</v>
      </c>
      <c r="AD31" s="26">
        <v>1479.35629751847</v>
      </c>
      <c r="AE31" s="26">
        <v>0</v>
      </c>
      <c r="AF31" s="95">
        <v>290.24356964312602</v>
      </c>
      <c r="AG31" s="26">
        <v>0</v>
      </c>
      <c r="AH31" s="26">
        <v>0.58785726874727795</v>
      </c>
      <c r="AI31" s="26">
        <v>15.6404308786967</v>
      </c>
      <c r="AJ31" s="26">
        <v>0</v>
      </c>
      <c r="AK31" s="26">
        <v>11.0328621215555</v>
      </c>
      <c r="AL31" s="26">
        <v>0.45902929727376401</v>
      </c>
      <c r="AM31" s="26">
        <v>0.73482278573909898</v>
      </c>
      <c r="AN31" s="95">
        <v>0</v>
      </c>
      <c r="AO31" s="26">
        <v>1.8673425096976399</v>
      </c>
      <c r="AP31" s="26">
        <v>118.348489971284</v>
      </c>
      <c r="AQ31" s="26">
        <v>0.35991060115999501</v>
      </c>
      <c r="AS31" s="35"/>
      <c r="AU31" s="23">
        <f t="shared" si="0"/>
        <v>3.0635852897879451E-3</v>
      </c>
      <c r="AV31" s="23">
        <f t="shared" si="1"/>
        <v>3.0636403967418064E-3</v>
      </c>
      <c r="AW31" s="23">
        <f t="shared" si="2"/>
        <v>2.796900487116795E-3</v>
      </c>
      <c r="AX31" s="23">
        <f t="shared" si="3"/>
        <v>3.4204731979581684E-3</v>
      </c>
      <c r="AY31" s="23">
        <f t="shared" si="4"/>
        <v>2.818078774758646E-3</v>
      </c>
      <c r="AZ31" s="23"/>
      <c r="BA31" s="23"/>
      <c r="BB31" s="23"/>
    </row>
    <row r="32" spans="1:54" x14ac:dyDescent="0.25">
      <c r="A32" s="26" t="s">
        <v>31</v>
      </c>
      <c r="B32" s="26">
        <v>20271.950461</v>
      </c>
      <c r="C32" s="26">
        <v>1621.7559219</v>
      </c>
      <c r="D32" s="26">
        <v>17.135361691</v>
      </c>
      <c r="E32" s="26">
        <v>5.9356042599999999E-2</v>
      </c>
      <c r="F32" s="26">
        <v>429.97331557000001</v>
      </c>
      <c r="G32" s="26"/>
      <c r="H32" s="28" t="s">
        <v>31</v>
      </c>
      <c r="I32" s="95">
        <v>83.431926460016697</v>
      </c>
      <c r="J32" s="26">
        <v>147.14260593767099</v>
      </c>
      <c r="K32" s="26">
        <v>17.248622237064598</v>
      </c>
      <c r="L32" s="26">
        <v>17.248622237064598</v>
      </c>
      <c r="M32" s="26">
        <v>10.2487710388399</v>
      </c>
      <c r="N32" s="95">
        <v>1.1998718530457499</v>
      </c>
      <c r="O32" s="26">
        <v>5.96388802407882E-2</v>
      </c>
      <c r="P32" s="26">
        <v>130348.285326406</v>
      </c>
      <c r="Q32" s="26">
        <v>0</v>
      </c>
      <c r="R32" s="26">
        <v>820.84922504968995</v>
      </c>
      <c r="S32" s="26">
        <v>0</v>
      </c>
      <c r="T32" s="26">
        <v>802.49500333903495</v>
      </c>
      <c r="U32" s="95">
        <v>0</v>
      </c>
      <c r="V32" s="26">
        <v>0</v>
      </c>
      <c r="W32" s="26">
        <v>0</v>
      </c>
      <c r="X32" s="26">
        <v>0.51048134700296499</v>
      </c>
      <c r="Y32" s="26">
        <v>8.8199485101624706</v>
      </c>
      <c r="Z32" s="95">
        <v>52.229526119930199</v>
      </c>
      <c r="AA32" s="26">
        <v>1.7348094396474301</v>
      </c>
      <c r="AB32" s="26">
        <v>432.81714483012598</v>
      </c>
      <c r="AC32" s="26">
        <v>0</v>
      </c>
      <c r="AD32" s="26">
        <v>20398.575909671101</v>
      </c>
      <c r="AE32" s="26">
        <v>0</v>
      </c>
      <c r="AF32" s="95">
        <v>2599.8553511466698</v>
      </c>
      <c r="AG32" s="26">
        <v>0</v>
      </c>
      <c r="AH32" s="26">
        <v>3.6390942867221101</v>
      </c>
      <c r="AI32" s="26">
        <v>111.30975997495899</v>
      </c>
      <c r="AJ32" s="26">
        <v>0</v>
      </c>
      <c r="AK32" s="26">
        <v>229.48629410127199</v>
      </c>
      <c r="AL32" s="26">
        <v>0.66191570831701396</v>
      </c>
      <c r="AM32" s="26">
        <v>7.2654103280851396</v>
      </c>
      <c r="AN32" s="95">
        <v>0</v>
      </c>
      <c r="AO32" s="26">
        <v>6.67910899992129</v>
      </c>
      <c r="AP32" s="26">
        <v>1631.8859586963999</v>
      </c>
      <c r="AQ32" s="26">
        <v>7.5075270517346802</v>
      </c>
      <c r="AS32" s="35"/>
      <c r="AU32" s="23">
        <f t="shared" si="0"/>
        <v>6.2463377125308011E-3</v>
      </c>
      <c r="AV32" s="23">
        <f t="shared" si="1"/>
        <v>6.2463387120127913E-3</v>
      </c>
      <c r="AW32" s="23">
        <f t="shared" si="2"/>
        <v>6.6097552013790369E-3</v>
      </c>
      <c r="AX32" s="23">
        <f t="shared" si="3"/>
        <v>4.7651027325767391E-3</v>
      </c>
      <c r="AY32" s="23">
        <f t="shared" si="4"/>
        <v>6.613966860608572E-3</v>
      </c>
      <c r="AZ32" s="23"/>
      <c r="BA32" s="23"/>
      <c r="BB32" s="23"/>
    </row>
    <row r="33" spans="1:54" x14ac:dyDescent="0.25">
      <c r="A33" s="26" t="s">
        <v>32</v>
      </c>
      <c r="B33" s="26">
        <v>28865.984035000001</v>
      </c>
      <c r="C33" s="26">
        <v>2309.2787506</v>
      </c>
      <c r="D33" s="26">
        <v>28.451440706</v>
      </c>
      <c r="E33" s="26">
        <v>0.70047213399999997</v>
      </c>
      <c r="F33" s="26">
        <v>708.77706358</v>
      </c>
      <c r="G33" s="26"/>
      <c r="H33" s="28" t="s">
        <v>32</v>
      </c>
      <c r="I33" s="95">
        <v>164.502221190965</v>
      </c>
      <c r="J33" s="26">
        <v>243.084800426919</v>
      </c>
      <c r="K33" s="26">
        <v>28.5408912080192</v>
      </c>
      <c r="L33" s="26">
        <v>28.5408912080192</v>
      </c>
      <c r="M33" s="26">
        <v>5.8632026344346198</v>
      </c>
      <c r="N33" s="95">
        <v>0.96376232016099095</v>
      </c>
      <c r="O33" s="26">
        <v>0.70270437142073605</v>
      </c>
      <c r="P33" s="26">
        <v>209841.09380722701</v>
      </c>
      <c r="Q33" s="26">
        <v>0</v>
      </c>
      <c r="R33" s="26">
        <v>663.69397071937101</v>
      </c>
      <c r="S33" s="26">
        <v>0</v>
      </c>
      <c r="T33" s="26">
        <v>939.82595874772198</v>
      </c>
      <c r="U33" s="95">
        <v>0</v>
      </c>
      <c r="V33" s="26">
        <v>0</v>
      </c>
      <c r="W33" s="26">
        <v>0</v>
      </c>
      <c r="X33" s="26">
        <v>0.233441605923008</v>
      </c>
      <c r="Y33" s="26">
        <v>14.237592995700499</v>
      </c>
      <c r="Z33" s="95">
        <v>86.9989460220566</v>
      </c>
      <c r="AA33" s="26">
        <v>22.932551541019201</v>
      </c>
      <c r="AB33" s="26">
        <v>711.00470481177604</v>
      </c>
      <c r="AC33" s="26">
        <v>0</v>
      </c>
      <c r="AD33" s="26">
        <v>28955.3550386147</v>
      </c>
      <c r="AE33" s="26">
        <v>0</v>
      </c>
      <c r="AF33" s="95">
        <v>3223.1941685104998</v>
      </c>
      <c r="AG33" s="26">
        <v>0</v>
      </c>
      <c r="AH33" s="26">
        <v>2.5026786825358398</v>
      </c>
      <c r="AI33" s="26">
        <v>169.997126420993</v>
      </c>
      <c r="AJ33" s="26">
        <v>0</v>
      </c>
      <c r="AK33" s="26">
        <v>382.11700598883698</v>
      </c>
      <c r="AL33" s="26">
        <v>1.5262205831342399</v>
      </c>
      <c r="AM33" s="26">
        <v>7.0661079694303899</v>
      </c>
      <c r="AN33" s="95">
        <v>0</v>
      </c>
      <c r="AO33" s="26">
        <v>13.500047712009501</v>
      </c>
      <c r="AP33" s="26">
        <v>2316.4284960314599</v>
      </c>
      <c r="AQ33" s="26">
        <v>10.8238426571105</v>
      </c>
      <c r="AS33" s="35"/>
      <c r="AU33" s="23">
        <f t="shared" si="0"/>
        <v>3.0960664118131653E-3</v>
      </c>
      <c r="AV33" s="23">
        <f t="shared" si="1"/>
        <v>3.0960945834721115E-3</v>
      </c>
      <c r="AW33" s="23">
        <f t="shared" si="2"/>
        <v>3.1439709132317106E-3</v>
      </c>
      <c r="AX33" s="23">
        <f t="shared" si="3"/>
        <v>3.1867612034600693E-3</v>
      </c>
      <c r="AY33" s="23">
        <f t="shared" si="4"/>
        <v>3.1429363988223899E-3</v>
      </c>
      <c r="AZ33" s="23"/>
      <c r="BA33" s="23"/>
      <c r="BB33" s="23"/>
    </row>
    <row r="34" spans="1:54" x14ac:dyDescent="0.25">
      <c r="A34" s="26" t="s">
        <v>33</v>
      </c>
      <c r="B34" s="26">
        <v>187373.28526999999</v>
      </c>
      <c r="C34" s="26">
        <v>14989.862272</v>
      </c>
      <c r="D34" s="26">
        <v>172.96058489000001</v>
      </c>
      <c r="E34" s="26">
        <v>56.549471163</v>
      </c>
      <c r="F34" s="26">
        <v>313.38942943000001</v>
      </c>
      <c r="G34" s="26"/>
      <c r="H34" s="28" t="s">
        <v>33</v>
      </c>
      <c r="I34" s="95">
        <v>982.23212142409795</v>
      </c>
      <c r="J34" s="26">
        <v>152.90473697821699</v>
      </c>
      <c r="K34" s="26">
        <v>173.51568866584</v>
      </c>
      <c r="L34" s="26">
        <v>173.51568866584</v>
      </c>
      <c r="M34" s="26">
        <v>413.02444805340798</v>
      </c>
      <c r="N34" s="95">
        <v>144.067826754614</v>
      </c>
      <c r="O34" s="26">
        <v>56.752406527161703</v>
      </c>
      <c r="P34" s="26">
        <v>133429.65655970899</v>
      </c>
      <c r="Q34" s="26">
        <v>0</v>
      </c>
      <c r="R34" s="26">
        <v>29783.777497139901</v>
      </c>
      <c r="S34" s="26">
        <v>0</v>
      </c>
      <c r="T34" s="26">
        <v>6349.4382978477197</v>
      </c>
      <c r="U34" s="95">
        <v>0</v>
      </c>
      <c r="V34" s="26">
        <v>0</v>
      </c>
      <c r="W34" s="26">
        <v>0</v>
      </c>
      <c r="X34" s="26">
        <v>0.34846135385338101</v>
      </c>
      <c r="Y34" s="26">
        <v>20.561880910853201</v>
      </c>
      <c r="Z34" s="95">
        <v>2573.5514176952502</v>
      </c>
      <c r="AA34" s="26">
        <v>734.24467375761196</v>
      </c>
      <c r="AB34" s="26">
        <v>314.633974927076</v>
      </c>
      <c r="AC34" s="26">
        <v>0</v>
      </c>
      <c r="AD34" s="26">
        <v>188027.290070805</v>
      </c>
      <c r="AE34" s="26">
        <v>0</v>
      </c>
      <c r="AF34" s="95">
        <v>44969.115263689302</v>
      </c>
      <c r="AG34" s="26">
        <v>0</v>
      </c>
      <c r="AH34" s="26">
        <v>39.913434174159001</v>
      </c>
      <c r="AI34" s="26">
        <v>2192.5480875563999</v>
      </c>
      <c r="AJ34" s="26">
        <v>0</v>
      </c>
      <c r="AK34" s="26">
        <v>613.04671947231498</v>
      </c>
      <c r="AL34" s="26">
        <v>314.74828363625602</v>
      </c>
      <c r="AM34" s="26">
        <v>173.11338645733099</v>
      </c>
      <c r="AN34" s="95">
        <v>0</v>
      </c>
      <c r="AO34" s="26">
        <v>146.367521781622</v>
      </c>
      <c r="AP34" s="26">
        <v>15042.182623410799</v>
      </c>
      <c r="AQ34" s="26">
        <v>74.794163476474495</v>
      </c>
      <c r="AS34" s="35"/>
      <c r="AU34" s="23">
        <f t="shared" si="0"/>
        <v>3.4903844476153753E-3</v>
      </c>
      <c r="AV34" s="23">
        <f t="shared" si="1"/>
        <v>3.4903823972105303E-3</v>
      </c>
      <c r="AW34" s="23">
        <f t="shared" si="2"/>
        <v>3.2094235585120867E-3</v>
      </c>
      <c r="AX34" s="23">
        <f t="shared" si="3"/>
        <v>3.5886341638236754E-3</v>
      </c>
      <c r="AY34" s="23">
        <f t="shared" si="4"/>
        <v>3.9712427421039632E-3</v>
      </c>
      <c r="AZ34" s="23"/>
      <c r="BA34" s="23"/>
      <c r="BB34" s="23"/>
    </row>
    <row r="35" spans="1:54" x14ac:dyDescent="0.25">
      <c r="A35" s="26" t="s">
        <v>34</v>
      </c>
      <c r="B35" s="26">
        <v>7559.5436108000004</v>
      </c>
      <c r="C35" s="26">
        <v>604.76346189000003</v>
      </c>
      <c r="D35" s="26">
        <v>2.0261512737</v>
      </c>
      <c r="E35" s="26">
        <v>0.47373707329999998</v>
      </c>
      <c r="F35" s="26">
        <v>21.081299799</v>
      </c>
      <c r="G35" s="26"/>
      <c r="H35" s="28" t="s">
        <v>34</v>
      </c>
      <c r="I35" s="95">
        <v>11.4245997326785</v>
      </c>
      <c r="J35" s="26">
        <v>7.5686406590535196</v>
      </c>
      <c r="K35" s="26">
        <v>2.03884907975563</v>
      </c>
      <c r="L35" s="26">
        <v>2.03884907975563</v>
      </c>
      <c r="M35" s="26">
        <v>14.1183427592184</v>
      </c>
      <c r="N35" s="95">
        <v>2.3509499022176201</v>
      </c>
      <c r="O35" s="26">
        <v>0.47706062656859299</v>
      </c>
      <c r="P35" s="26">
        <v>9605.8707306927008</v>
      </c>
      <c r="Q35" s="26">
        <v>0</v>
      </c>
      <c r="R35" s="26">
        <v>1106.1457466187601</v>
      </c>
      <c r="S35" s="26">
        <v>0</v>
      </c>
      <c r="T35" s="26">
        <v>428.171422811323</v>
      </c>
      <c r="U35" s="95">
        <v>0</v>
      </c>
      <c r="V35" s="26">
        <v>0</v>
      </c>
      <c r="W35" s="26">
        <v>0</v>
      </c>
      <c r="X35" s="26">
        <v>0.55572529645180102</v>
      </c>
      <c r="Y35" s="26">
        <v>0.79030441534476403</v>
      </c>
      <c r="Z35" s="95">
        <v>31.1058418420489</v>
      </c>
      <c r="AA35" s="26">
        <v>7.1772848050113698</v>
      </c>
      <c r="AB35" s="26">
        <v>21.186655318408</v>
      </c>
      <c r="AC35" s="26">
        <v>0</v>
      </c>
      <c r="AD35" s="26">
        <v>7587.9001972905198</v>
      </c>
      <c r="AE35" s="26">
        <v>0</v>
      </c>
      <c r="AF35" s="95">
        <v>1720.6192104234501</v>
      </c>
      <c r="AG35" s="26">
        <v>0</v>
      </c>
      <c r="AH35" s="26">
        <v>4.2325049974611497</v>
      </c>
      <c r="AI35" s="26">
        <v>57.169038446210998</v>
      </c>
      <c r="AJ35" s="26">
        <v>0</v>
      </c>
      <c r="AK35" s="26">
        <v>16.790268444072598</v>
      </c>
      <c r="AL35" s="26">
        <v>3.0118857923179299</v>
      </c>
      <c r="AM35" s="26">
        <v>6.5500944369866501</v>
      </c>
      <c r="AN35" s="95">
        <v>0</v>
      </c>
      <c r="AO35" s="26">
        <v>2.9352519546217302</v>
      </c>
      <c r="AP35" s="26">
        <v>607.03198412782399</v>
      </c>
      <c r="AQ35" s="26">
        <v>2.2993990092390999</v>
      </c>
      <c r="AS35" s="35"/>
      <c r="AU35" s="23">
        <f t="shared" ref="AU35:AU58" si="5">IF(B35=0,"",(AD35-B35)/B35)</f>
        <v>3.7510976787021402E-3</v>
      </c>
      <c r="AV35" s="23">
        <f t="shared" ref="AV35:AV58" si="6">IF(C35=0,"",(AP35-C35)/C35)</f>
        <v>3.7510901051038999E-3</v>
      </c>
      <c r="AW35" s="23">
        <f t="shared" ref="AW35:AW51" si="7">IF(D35=0,"",(L35-D35)/D35)</f>
        <v>6.266958553613932E-3</v>
      </c>
      <c r="AX35" s="23">
        <f t="shared" ref="AX35:AX51" si="8">IF(E35=0,"",(O35-E35)/E35)</f>
        <v>7.0156072976123906E-3</v>
      </c>
      <c r="AY35" s="23">
        <f t="shared" ref="AY35:AY54" si="9">IF(F35=0,"",(AB35-F35)/F35)</f>
        <v>4.9975817626291743E-3</v>
      </c>
      <c r="AZ35" s="23"/>
      <c r="BA35" s="23"/>
      <c r="BB35" s="23"/>
    </row>
    <row r="36" spans="1:54" x14ac:dyDescent="0.25">
      <c r="A36" s="26" t="s">
        <v>35</v>
      </c>
      <c r="B36" s="26">
        <v>64254.268827</v>
      </c>
      <c r="C36" s="26">
        <v>5140.3415234000004</v>
      </c>
      <c r="D36" s="26">
        <v>53.123475927000001</v>
      </c>
      <c r="E36" s="26">
        <v>14.079468122</v>
      </c>
      <c r="F36" s="26">
        <v>435.88938402000002</v>
      </c>
      <c r="G36" s="26"/>
      <c r="H36" s="28" t="s">
        <v>35</v>
      </c>
      <c r="I36" s="95">
        <v>353.805209790638</v>
      </c>
      <c r="J36" s="26">
        <v>162.17620428848301</v>
      </c>
      <c r="K36" s="26">
        <v>53.346626853222901</v>
      </c>
      <c r="L36" s="26">
        <v>53.346626853222901</v>
      </c>
      <c r="M36" s="26">
        <v>106.769693717956</v>
      </c>
      <c r="N36" s="95">
        <v>34.180733407288699</v>
      </c>
      <c r="O36" s="26">
        <v>14.1401772929259</v>
      </c>
      <c r="P36" s="26">
        <v>139302.62575819399</v>
      </c>
      <c r="Q36" s="26">
        <v>0</v>
      </c>
      <c r="R36" s="26">
        <v>8286.0290782854099</v>
      </c>
      <c r="S36" s="26">
        <v>0</v>
      </c>
      <c r="T36" s="26">
        <v>2265.3670642831999</v>
      </c>
      <c r="U36" s="95">
        <v>0</v>
      </c>
      <c r="V36" s="26">
        <v>0</v>
      </c>
      <c r="W36" s="26">
        <v>0</v>
      </c>
      <c r="X36" s="26">
        <v>0.73703097646518601</v>
      </c>
      <c r="Y36" s="26">
        <v>12.227029483770201</v>
      </c>
      <c r="Z36" s="95">
        <v>644.04387611481297</v>
      </c>
      <c r="AA36" s="26">
        <v>215.856403216139</v>
      </c>
      <c r="AB36" s="26">
        <v>437.52604994665199</v>
      </c>
      <c r="AC36" s="26">
        <v>0</v>
      </c>
      <c r="AD36" s="26">
        <v>64527.988118057503</v>
      </c>
      <c r="AE36" s="26">
        <v>0</v>
      </c>
      <c r="AF36" s="95">
        <v>13608.2394132839</v>
      </c>
      <c r="AG36" s="26">
        <v>0</v>
      </c>
      <c r="AH36" s="26">
        <v>15.457860327892799</v>
      </c>
      <c r="AI36" s="26">
        <v>659.49919312212103</v>
      </c>
      <c r="AJ36" s="26">
        <v>0</v>
      </c>
      <c r="AK36" s="26">
        <v>349.37101519652401</v>
      </c>
      <c r="AL36" s="26">
        <v>72.888648752975598</v>
      </c>
      <c r="AM36" s="26">
        <v>48.212697695907202</v>
      </c>
      <c r="AN36" s="95">
        <v>0</v>
      </c>
      <c r="AO36" s="26">
        <v>48.764242189789499</v>
      </c>
      <c r="AP36" s="26">
        <v>5162.2391518157801</v>
      </c>
      <c r="AQ36" s="26">
        <v>23.702283179050202</v>
      </c>
      <c r="AS36" s="35"/>
      <c r="AU36" s="23">
        <f t="shared" si="5"/>
        <v>4.2599393947579216E-3</v>
      </c>
      <c r="AV36" s="23">
        <f t="shared" si="6"/>
        <v>4.2599559418565469E-3</v>
      </c>
      <c r="AW36" s="23">
        <f t="shared" si="7"/>
        <v>4.2006085318954675E-3</v>
      </c>
      <c r="AX36" s="23">
        <f t="shared" si="8"/>
        <v>4.311893773248335E-3</v>
      </c>
      <c r="AY36" s="23">
        <f t="shared" si="9"/>
        <v>3.7547735426767732E-3</v>
      </c>
      <c r="AZ36" s="23"/>
      <c r="BA36" s="23"/>
      <c r="BB36" s="23"/>
    </row>
    <row r="37" spans="1:54" x14ac:dyDescent="0.25">
      <c r="A37" s="26" t="s">
        <v>36</v>
      </c>
      <c r="B37" s="26">
        <v>72160.351316</v>
      </c>
      <c r="C37" s="26">
        <v>5772.8279468000001</v>
      </c>
      <c r="D37" s="26">
        <v>45.206193503000001</v>
      </c>
      <c r="E37" s="26">
        <v>12.73730621</v>
      </c>
      <c r="F37" s="26">
        <v>108.95808719999999</v>
      </c>
      <c r="G37" s="26"/>
      <c r="H37" s="28" t="s">
        <v>36</v>
      </c>
      <c r="I37" s="95">
        <v>170.177291127643</v>
      </c>
      <c r="J37" s="26">
        <v>44.614523928506699</v>
      </c>
      <c r="K37" s="26">
        <v>45.296725478978601</v>
      </c>
      <c r="L37" s="26">
        <v>45.296725478978601</v>
      </c>
      <c r="M37" s="26">
        <v>158.44365833342101</v>
      </c>
      <c r="N37" s="95">
        <v>42.366296093530401</v>
      </c>
      <c r="O37" s="26">
        <v>12.7704966183605</v>
      </c>
      <c r="P37" s="26">
        <v>61149.801551209697</v>
      </c>
      <c r="Q37" s="26">
        <v>0</v>
      </c>
      <c r="R37" s="26">
        <v>11202.389364320599</v>
      </c>
      <c r="S37" s="26">
        <v>0</v>
      </c>
      <c r="T37" s="26">
        <v>3424.70312661048</v>
      </c>
      <c r="U37" s="95">
        <v>0</v>
      </c>
      <c r="V37" s="26">
        <v>0</v>
      </c>
      <c r="W37" s="26">
        <v>0</v>
      </c>
      <c r="X37" s="26">
        <v>2.8595639322137099</v>
      </c>
      <c r="Y37" s="26">
        <v>7.0699535881545197</v>
      </c>
      <c r="Z37" s="95">
        <v>678.56569697390398</v>
      </c>
      <c r="AA37" s="26">
        <v>126.521928896677</v>
      </c>
      <c r="AB37" s="26">
        <v>109.370894704167</v>
      </c>
      <c r="AC37" s="26">
        <v>0</v>
      </c>
      <c r="AD37" s="26">
        <v>72381.842164497895</v>
      </c>
      <c r="AE37" s="26">
        <v>0</v>
      </c>
      <c r="AF37" s="95">
        <v>17034.820680566801</v>
      </c>
      <c r="AG37" s="26">
        <v>0</v>
      </c>
      <c r="AH37" s="26">
        <v>27.3057306374223</v>
      </c>
      <c r="AI37" s="26">
        <v>667.360305633194</v>
      </c>
      <c r="AJ37" s="26">
        <v>0</v>
      </c>
      <c r="AK37" s="26">
        <v>159.73619538132201</v>
      </c>
      <c r="AL37" s="26">
        <v>80.889421514127207</v>
      </c>
      <c r="AM37" s="26">
        <v>68.201439876626395</v>
      </c>
      <c r="AN37" s="95">
        <v>0</v>
      </c>
      <c r="AO37" s="26">
        <v>32.2096337423039</v>
      </c>
      <c r="AP37" s="26">
        <v>5790.5471097956797</v>
      </c>
      <c r="AQ37" s="26">
        <v>26.777314790568301</v>
      </c>
      <c r="AS37" s="35"/>
      <c r="AU37" s="23">
        <f t="shared" si="5"/>
        <v>3.0694258614118505E-3</v>
      </c>
      <c r="AV37" s="23">
        <f t="shared" si="6"/>
        <v>3.069407777084671E-3</v>
      </c>
      <c r="AW37" s="23">
        <f t="shared" si="7"/>
        <v>2.0026454112441849E-3</v>
      </c>
      <c r="AX37" s="23">
        <f t="shared" si="8"/>
        <v>2.6057635588946368E-3</v>
      </c>
      <c r="AY37" s="23">
        <f t="shared" si="9"/>
        <v>3.7886816369056622E-3</v>
      </c>
      <c r="AZ37" s="23"/>
      <c r="BA37" s="23"/>
      <c r="BB37" s="23"/>
    </row>
    <row r="38" spans="1:54" x14ac:dyDescent="0.25">
      <c r="A38" s="26" t="s">
        <v>37</v>
      </c>
      <c r="B38" s="26">
        <v>12409.957525</v>
      </c>
      <c r="C38" s="26">
        <v>992.79654921999997</v>
      </c>
      <c r="D38" s="26">
        <v>5.6281473848000001</v>
      </c>
      <c r="E38" s="26">
        <v>0.55738436339999997</v>
      </c>
      <c r="F38" s="26">
        <v>144.93828528</v>
      </c>
      <c r="G38" s="26"/>
      <c r="H38" s="28" t="s">
        <v>37</v>
      </c>
      <c r="I38" s="95">
        <v>52.744165858903301</v>
      </c>
      <c r="J38" s="26">
        <v>51.115322330162499</v>
      </c>
      <c r="K38" s="26">
        <v>5.6996128803770203</v>
      </c>
      <c r="L38" s="26">
        <v>5.6996128803770203</v>
      </c>
      <c r="M38" s="26">
        <v>12.877091261842899</v>
      </c>
      <c r="N38" s="95">
        <v>1.5387839703169399</v>
      </c>
      <c r="O38" s="26">
        <v>0.56345892204339998</v>
      </c>
      <c r="P38" s="26">
        <v>45805.639589108701</v>
      </c>
      <c r="Q38" s="26">
        <v>0</v>
      </c>
      <c r="R38" s="26">
        <v>1217.86898544579</v>
      </c>
      <c r="S38" s="26">
        <v>0</v>
      </c>
      <c r="T38" s="26">
        <v>575.75275741241705</v>
      </c>
      <c r="U38" s="95">
        <v>0</v>
      </c>
      <c r="V38" s="26">
        <v>0</v>
      </c>
      <c r="W38" s="26">
        <v>0</v>
      </c>
      <c r="X38" s="26">
        <v>0.63480324078752404</v>
      </c>
      <c r="Y38" s="26">
        <v>3.2164102065157798</v>
      </c>
      <c r="Z38" s="95">
        <v>32.208687654535098</v>
      </c>
      <c r="AA38" s="26">
        <v>20.833261630394901</v>
      </c>
      <c r="AB38" s="26">
        <v>146.769171195204</v>
      </c>
      <c r="AC38" s="26">
        <v>0</v>
      </c>
      <c r="AD38" s="26">
        <v>12545.6677320171</v>
      </c>
      <c r="AE38" s="26">
        <v>0</v>
      </c>
      <c r="AF38" s="95">
        <v>2272.5699972993302</v>
      </c>
      <c r="AG38" s="26">
        <v>0</v>
      </c>
      <c r="AH38" s="26">
        <v>5.2100494126280701</v>
      </c>
      <c r="AI38" s="26">
        <v>90.796562482183901</v>
      </c>
      <c r="AJ38" s="26">
        <v>0</v>
      </c>
      <c r="AK38" s="26">
        <v>85.955517500144893</v>
      </c>
      <c r="AL38" s="26">
        <v>1.2137568106723799</v>
      </c>
      <c r="AM38" s="26">
        <v>7.1278452923395301</v>
      </c>
      <c r="AN38" s="95">
        <v>0</v>
      </c>
      <c r="AO38" s="26">
        <v>7.3093227799321996</v>
      </c>
      <c r="AP38" s="26">
        <v>1003.65331322718</v>
      </c>
      <c r="AQ38" s="26">
        <v>3.73049032434922</v>
      </c>
      <c r="AS38" s="35"/>
      <c r="AU38" s="23">
        <f t="shared" si="5"/>
        <v>1.0935589968274319E-2</v>
      </c>
      <c r="AV38" s="23">
        <f t="shared" si="6"/>
        <v>1.0935537614136273E-2</v>
      </c>
      <c r="AW38" s="23">
        <f t="shared" si="7"/>
        <v>1.2697872086652857E-2</v>
      </c>
      <c r="AX38" s="23">
        <f t="shared" si="8"/>
        <v>1.0898329846114961E-2</v>
      </c>
      <c r="AY38" s="23">
        <f t="shared" si="9"/>
        <v>1.2632175906227838E-2</v>
      </c>
      <c r="AZ38" s="23"/>
      <c r="BA38" s="23"/>
      <c r="BB38" s="23"/>
    </row>
    <row r="39" spans="1:54" x14ac:dyDescent="0.25">
      <c r="A39" s="26" t="s">
        <v>130</v>
      </c>
      <c r="B39" s="26">
        <v>49399.570473</v>
      </c>
      <c r="C39" s="26">
        <v>3951.9657754</v>
      </c>
      <c r="D39" s="26">
        <v>39.470858266999997</v>
      </c>
      <c r="E39" s="26">
        <v>7.5380235455999998</v>
      </c>
      <c r="F39" s="26">
        <v>703.95853783999996</v>
      </c>
      <c r="G39" s="26"/>
      <c r="H39" s="28" t="s">
        <v>130</v>
      </c>
      <c r="I39" s="95">
        <v>358.27853603942498</v>
      </c>
      <c r="J39" s="26">
        <v>251.15195816767601</v>
      </c>
      <c r="K39" s="26">
        <v>39.594700206240802</v>
      </c>
      <c r="L39" s="26">
        <v>39.594700206240802</v>
      </c>
      <c r="M39" s="26">
        <v>42.138863441886599</v>
      </c>
      <c r="N39" s="95">
        <v>12.574661831024599</v>
      </c>
      <c r="O39" s="26">
        <v>7.56364098319884</v>
      </c>
      <c r="P39" s="26">
        <v>207734.73728319301</v>
      </c>
      <c r="Q39" s="26">
        <v>0</v>
      </c>
      <c r="R39" s="26">
        <v>4298.9827173173899</v>
      </c>
      <c r="S39" s="26">
        <v>0</v>
      </c>
      <c r="T39" s="26">
        <v>1543.8776865877501</v>
      </c>
      <c r="U39" s="95">
        <v>0</v>
      </c>
      <c r="V39" s="26">
        <v>0</v>
      </c>
      <c r="W39" s="26">
        <v>0</v>
      </c>
      <c r="X39" s="26">
        <v>0.48432057717142402</v>
      </c>
      <c r="Y39" s="26">
        <v>15.346307850003701</v>
      </c>
      <c r="Z39" s="95">
        <v>312.15070560663702</v>
      </c>
      <c r="AA39" s="26">
        <v>176.84686107652101</v>
      </c>
      <c r="AB39" s="26">
        <v>706.18455531586596</v>
      </c>
      <c r="AC39" s="26">
        <v>0</v>
      </c>
      <c r="AD39" s="26">
        <v>49561.5490875818</v>
      </c>
      <c r="AE39" s="26">
        <v>0</v>
      </c>
      <c r="AF39" s="95">
        <v>8514.2963235723691</v>
      </c>
      <c r="AG39" s="26">
        <v>0</v>
      </c>
      <c r="AH39" s="26">
        <v>10.6967126168235</v>
      </c>
      <c r="AI39" s="26">
        <v>457.55861851057</v>
      </c>
      <c r="AJ39" s="26">
        <v>0</v>
      </c>
      <c r="AK39" s="26">
        <v>446.33306234820202</v>
      </c>
      <c r="AL39" s="26">
        <v>27.543625863860701</v>
      </c>
      <c r="AM39" s="26">
        <v>23.816402265765301</v>
      </c>
      <c r="AN39" s="95">
        <v>0</v>
      </c>
      <c r="AO39" s="26">
        <v>44.052479434490799</v>
      </c>
      <c r="AP39" s="26">
        <v>3964.9241659407899</v>
      </c>
      <c r="AQ39" s="26">
        <v>16.359439896611001</v>
      </c>
      <c r="AS39" s="35"/>
      <c r="AU39" s="23">
        <f t="shared" si="5"/>
        <v>3.2789478335713742E-3</v>
      </c>
      <c r="AV39" s="23">
        <f t="shared" si="6"/>
        <v>3.2789733710379336E-3</v>
      </c>
      <c r="AW39" s="23">
        <f t="shared" si="7"/>
        <v>3.137553746692761E-3</v>
      </c>
      <c r="AX39" s="23">
        <f t="shared" si="8"/>
        <v>3.3984289706541662E-3</v>
      </c>
      <c r="AY39" s="23">
        <f t="shared" si="9"/>
        <v>3.1621428766191689E-3</v>
      </c>
      <c r="AZ39" s="23"/>
      <c r="BA39" s="23"/>
      <c r="BB39" s="23"/>
    </row>
    <row r="40" spans="1:54" x14ac:dyDescent="0.25">
      <c r="A40" s="26" t="s">
        <v>39</v>
      </c>
      <c r="B40" s="26">
        <v>130.25281412000001</v>
      </c>
      <c r="C40" s="26">
        <v>10.420225947</v>
      </c>
      <c r="D40" s="26">
        <v>7.4842282600000004E-2</v>
      </c>
      <c r="E40" s="26">
        <v>1.64631155E-2</v>
      </c>
      <c r="F40" s="26">
        <v>1.4651351238000001</v>
      </c>
      <c r="G40" s="26"/>
      <c r="H40" s="28" t="s">
        <v>39</v>
      </c>
      <c r="I40" s="95">
        <v>0.84645485318619595</v>
      </c>
      <c r="J40" s="26">
        <v>0.52880390794283405</v>
      </c>
      <c r="K40" s="26">
        <v>7.5223485392181003E-2</v>
      </c>
      <c r="L40" s="26">
        <v>7.5223485392181003E-2</v>
      </c>
      <c r="M40" s="26">
        <v>0.13004527821409001</v>
      </c>
      <c r="N40" s="95">
        <v>2.7446351315127699E-2</v>
      </c>
      <c r="O40" s="26">
        <v>1.65335755778496E-2</v>
      </c>
      <c r="P40" s="26">
        <v>442.39385350073002</v>
      </c>
      <c r="Q40" s="26">
        <v>0</v>
      </c>
      <c r="R40" s="26">
        <v>13.515790412975701</v>
      </c>
      <c r="S40" s="26">
        <v>0</v>
      </c>
      <c r="T40" s="26">
        <v>4.8811083261685297</v>
      </c>
      <c r="U40" s="95">
        <v>0</v>
      </c>
      <c r="V40" s="26">
        <v>0</v>
      </c>
      <c r="W40" s="26">
        <v>0</v>
      </c>
      <c r="X40" s="26">
        <v>3.89510571129813E-3</v>
      </c>
      <c r="Y40" s="26">
        <v>3.2841138679479902E-2</v>
      </c>
      <c r="Z40" s="95">
        <v>0.63469903922964299</v>
      </c>
      <c r="AA40" s="26">
        <v>0.452904055707049</v>
      </c>
      <c r="AB40" s="26">
        <v>1.4729860495618801</v>
      </c>
      <c r="AC40" s="26">
        <v>0</v>
      </c>
      <c r="AD40" s="26">
        <v>130.82215233607201</v>
      </c>
      <c r="AE40" s="26">
        <v>0</v>
      </c>
      <c r="AF40" s="95">
        <v>24.509015145753001</v>
      </c>
      <c r="AG40" s="26">
        <v>0</v>
      </c>
      <c r="AH40" s="26">
        <v>4.5169496695822701E-2</v>
      </c>
      <c r="AI40" s="26">
        <v>1.1854539020883199</v>
      </c>
      <c r="AJ40" s="26">
        <v>0</v>
      </c>
      <c r="AK40" s="26">
        <v>0.95952215142553299</v>
      </c>
      <c r="AL40" s="26">
        <v>5.0591788484996299E-2</v>
      </c>
      <c r="AM40" s="26">
        <v>7.1758318974206994E-2</v>
      </c>
      <c r="AN40" s="95">
        <v>0</v>
      </c>
      <c r="AO40" s="26">
        <v>0.11516531951758401</v>
      </c>
      <c r="AP40" s="26">
        <v>10.4657725436377</v>
      </c>
      <c r="AQ40" s="26">
        <v>3.87419089552406E-2</v>
      </c>
      <c r="AS40" s="35"/>
      <c r="AU40" s="23">
        <f t="shared" si="5"/>
        <v>4.371024303148451E-3</v>
      </c>
      <c r="AV40" s="23">
        <f t="shared" si="6"/>
        <v>4.370979753160923E-3</v>
      </c>
      <c r="AW40" s="23">
        <f t="shared" si="7"/>
        <v>5.0934148310035439E-3</v>
      </c>
      <c r="AX40" s="23">
        <f t="shared" si="8"/>
        <v>4.2798750849800966E-3</v>
      </c>
      <c r="AY40" s="23">
        <f t="shared" si="9"/>
        <v>5.3584994546562086E-3</v>
      </c>
      <c r="AZ40" s="23"/>
      <c r="BA40" s="23"/>
      <c r="BB40" s="23"/>
    </row>
    <row r="41" spans="1:54" x14ac:dyDescent="0.25">
      <c r="A41" s="26" t="s">
        <v>40</v>
      </c>
      <c r="B41" s="26">
        <v>22830.928330999999</v>
      </c>
      <c r="C41" s="26">
        <v>1826.4742134000001</v>
      </c>
      <c r="D41" s="26">
        <v>6.2052415646999997</v>
      </c>
      <c r="E41" s="26">
        <v>7.4363751549000003</v>
      </c>
      <c r="F41" s="26">
        <v>119.65550125999999</v>
      </c>
      <c r="G41" s="26"/>
      <c r="H41" s="28" t="s">
        <v>40</v>
      </c>
      <c r="I41" s="95">
        <v>345.76960453049497</v>
      </c>
      <c r="J41" s="26">
        <v>56.958812695263298</v>
      </c>
      <c r="K41" s="26">
        <v>6.2296808690966197</v>
      </c>
      <c r="L41" s="26">
        <v>6.2296808690966197</v>
      </c>
      <c r="M41" s="26">
        <v>15.1973809671456</v>
      </c>
      <c r="N41" s="95">
        <v>4.2830334966199803</v>
      </c>
      <c r="O41" s="26">
        <v>7.4753556171490096</v>
      </c>
      <c r="P41" s="26">
        <v>25473.719202525299</v>
      </c>
      <c r="Q41" s="26">
        <v>0</v>
      </c>
      <c r="R41" s="26">
        <v>3507.7348071686101</v>
      </c>
      <c r="S41" s="26">
        <v>0</v>
      </c>
      <c r="T41" s="26">
        <v>431.89391673008203</v>
      </c>
      <c r="U41" s="95">
        <v>0</v>
      </c>
      <c r="V41" s="26">
        <v>0</v>
      </c>
      <c r="W41" s="26">
        <v>0</v>
      </c>
      <c r="X41" s="26">
        <v>0.22792087987471099</v>
      </c>
      <c r="Y41" s="26">
        <v>2.84767017684567</v>
      </c>
      <c r="Z41" s="95">
        <v>144.715375063463</v>
      </c>
      <c r="AA41" s="26">
        <v>253.54926520653501</v>
      </c>
      <c r="AB41" s="26">
        <v>120.241395332466</v>
      </c>
      <c r="AC41" s="26">
        <v>0</v>
      </c>
      <c r="AD41" s="26">
        <v>22945.941439805501</v>
      </c>
      <c r="AE41" s="26">
        <v>0</v>
      </c>
      <c r="AF41" s="95">
        <v>5400.1110496756401</v>
      </c>
      <c r="AG41" s="26">
        <v>0</v>
      </c>
      <c r="AH41" s="26">
        <v>11.1246997211053</v>
      </c>
      <c r="AI41" s="26">
        <v>354.63609236675802</v>
      </c>
      <c r="AJ41" s="26">
        <v>0</v>
      </c>
      <c r="AK41" s="26">
        <v>151.47396089614199</v>
      </c>
      <c r="AL41" s="26">
        <v>12.168670641957901</v>
      </c>
      <c r="AM41" s="26">
        <v>10.845267072776499</v>
      </c>
      <c r="AN41" s="95">
        <v>0</v>
      </c>
      <c r="AO41" s="26">
        <v>51.652910541325703</v>
      </c>
      <c r="AP41" s="26">
        <v>1835.6753464949199</v>
      </c>
      <c r="AQ41" s="26">
        <v>3.1434844578320802</v>
      </c>
      <c r="AS41" s="35"/>
      <c r="AU41" s="23">
        <f t="shared" si="5"/>
        <v>5.0376010619479121E-3</v>
      </c>
      <c r="AV41" s="23">
        <f t="shared" si="6"/>
        <v>5.0376474123836083E-3</v>
      </c>
      <c r="AW41" s="23">
        <f t="shared" si="7"/>
        <v>3.9384936334547933E-3</v>
      </c>
      <c r="AX41" s="23">
        <f t="shared" si="8"/>
        <v>5.241863332207517E-3</v>
      </c>
      <c r="AY41" s="23">
        <f t="shared" si="9"/>
        <v>4.8965076097329824E-3</v>
      </c>
      <c r="AZ41" s="23"/>
      <c r="BA41" s="23"/>
      <c r="BB41" s="23"/>
    </row>
    <row r="42" spans="1:54" x14ac:dyDescent="0.25">
      <c r="A42" s="26" t="s">
        <v>41</v>
      </c>
      <c r="B42" s="26">
        <v>40282.423938</v>
      </c>
      <c r="C42" s="26">
        <v>3222.5938007</v>
      </c>
      <c r="D42" s="26">
        <v>21.050677217</v>
      </c>
      <c r="E42" s="26">
        <v>4.8707615684999999</v>
      </c>
      <c r="F42" s="26">
        <v>115.7389502</v>
      </c>
      <c r="G42" s="26"/>
      <c r="H42" s="28" t="s">
        <v>41</v>
      </c>
      <c r="I42" s="95">
        <v>67.519844154552501</v>
      </c>
      <c r="J42" s="26">
        <v>41.8807708872353</v>
      </c>
      <c r="K42" s="26">
        <v>21.208326423044099</v>
      </c>
      <c r="L42" s="26">
        <v>21.208326423044099</v>
      </c>
      <c r="M42" s="26">
        <v>82.626351337654398</v>
      </c>
      <c r="N42" s="95">
        <v>19.204571195630901</v>
      </c>
      <c r="O42" s="26">
        <v>4.9074259132443903</v>
      </c>
      <c r="P42" s="26">
        <v>51873.067109325297</v>
      </c>
      <c r="Q42" s="26">
        <v>0</v>
      </c>
      <c r="R42" s="26">
        <v>5896.8480081708403</v>
      </c>
      <c r="S42" s="26">
        <v>0</v>
      </c>
      <c r="T42" s="26">
        <v>2074.7442763128001</v>
      </c>
      <c r="U42" s="95">
        <v>0</v>
      </c>
      <c r="V42" s="26">
        <v>0</v>
      </c>
      <c r="W42" s="26">
        <v>0</v>
      </c>
      <c r="X42" s="26">
        <v>2.1016445646075002</v>
      </c>
      <c r="Y42" s="26">
        <v>4.7330871163716797</v>
      </c>
      <c r="Z42" s="95">
        <v>293.58788380584599</v>
      </c>
      <c r="AA42" s="26">
        <v>41.5494087923473</v>
      </c>
      <c r="AB42" s="26">
        <v>116.58635496019301</v>
      </c>
      <c r="AC42" s="26">
        <v>0</v>
      </c>
      <c r="AD42" s="26">
        <v>40518.006892971003</v>
      </c>
      <c r="AE42" s="26">
        <v>0</v>
      </c>
      <c r="AF42" s="95">
        <v>9179.01980797742</v>
      </c>
      <c r="AG42" s="26">
        <v>0</v>
      </c>
      <c r="AH42" s="26">
        <v>17.301668079614402</v>
      </c>
      <c r="AI42" s="26">
        <v>331.65278955199301</v>
      </c>
      <c r="AJ42" s="26">
        <v>0</v>
      </c>
      <c r="AK42" s="26">
        <v>102.34717264080599</v>
      </c>
      <c r="AL42" s="26">
        <v>33.419507561794099</v>
      </c>
      <c r="AM42" s="26">
        <v>36.484095896687698</v>
      </c>
      <c r="AN42" s="95">
        <v>0</v>
      </c>
      <c r="AO42" s="26">
        <v>14.1986955578822</v>
      </c>
      <c r="AP42" s="26">
        <v>3241.4404414645301</v>
      </c>
      <c r="AQ42" s="26">
        <v>14.3718118671762</v>
      </c>
      <c r="AS42" s="35"/>
      <c r="AU42" s="23">
        <f t="shared" si="5"/>
        <v>5.8482815069320756E-3</v>
      </c>
      <c r="AV42" s="23">
        <f t="shared" si="6"/>
        <v>5.8482830695064008E-3</v>
      </c>
      <c r="AW42" s="23">
        <f t="shared" si="7"/>
        <v>7.4890325104023173E-3</v>
      </c>
      <c r="AX42" s="23">
        <f t="shared" si="8"/>
        <v>7.5274357467022459E-3</v>
      </c>
      <c r="AY42" s="23">
        <f t="shared" si="9"/>
        <v>7.3216903966094636E-3</v>
      </c>
      <c r="AZ42" s="23"/>
      <c r="BA42" s="23"/>
      <c r="BB42" s="23"/>
    </row>
    <row r="43" spans="1:54" x14ac:dyDescent="0.25">
      <c r="A43" s="26" t="s">
        <v>42</v>
      </c>
      <c r="B43" s="26">
        <v>16988.97927</v>
      </c>
      <c r="C43" s="26">
        <v>1359.1183183000001</v>
      </c>
      <c r="D43" s="26">
        <v>6.7463760084000004</v>
      </c>
      <c r="E43" s="26">
        <v>2.7636357766000001</v>
      </c>
      <c r="F43" s="26">
        <v>110.97684988</v>
      </c>
      <c r="G43" s="26"/>
      <c r="H43" s="28" t="s">
        <v>42</v>
      </c>
      <c r="I43" s="95">
        <v>120.719966801452</v>
      </c>
      <c r="J43" s="26">
        <v>42.842784849059903</v>
      </c>
      <c r="K43" s="26">
        <v>6.7784507286497799</v>
      </c>
      <c r="L43" s="26">
        <v>6.7784507286497799</v>
      </c>
      <c r="M43" s="26">
        <v>20.938365198584599</v>
      </c>
      <c r="N43" s="95">
        <v>4.27668341946615</v>
      </c>
      <c r="O43" s="26">
        <v>2.7771259467968901</v>
      </c>
      <c r="P43" s="26">
        <v>33903.4499721092</v>
      </c>
      <c r="Q43" s="26">
        <v>0</v>
      </c>
      <c r="R43" s="26">
        <v>2259.1374411463298</v>
      </c>
      <c r="S43" s="26">
        <v>0</v>
      </c>
      <c r="T43" s="26">
        <v>660.805018550569</v>
      </c>
      <c r="U43" s="95">
        <v>0</v>
      </c>
      <c r="V43" s="26">
        <v>0</v>
      </c>
      <c r="W43" s="26">
        <v>0</v>
      </c>
      <c r="X43" s="26">
        <v>0.65723372115883705</v>
      </c>
      <c r="Y43" s="26">
        <v>2.79057523405403</v>
      </c>
      <c r="Z43" s="95">
        <v>88.678059066238802</v>
      </c>
      <c r="AA43" s="26">
        <v>79.606401868293105</v>
      </c>
      <c r="AB43" s="26">
        <v>111.470712400408</v>
      </c>
      <c r="AC43" s="26">
        <v>0</v>
      </c>
      <c r="AD43" s="26">
        <v>17061.8899757656</v>
      </c>
      <c r="AE43" s="26">
        <v>0</v>
      </c>
      <c r="AF43" s="95">
        <v>3666.7074313728699</v>
      </c>
      <c r="AG43" s="26">
        <v>0</v>
      </c>
      <c r="AH43" s="26">
        <v>7.71139409389209</v>
      </c>
      <c r="AI43" s="26">
        <v>176.24474212803699</v>
      </c>
      <c r="AJ43" s="26">
        <v>0</v>
      </c>
      <c r="AK43" s="26">
        <v>90.4482795352598</v>
      </c>
      <c r="AL43" s="26">
        <v>7.83696767614643</v>
      </c>
      <c r="AM43" s="26">
        <v>10.982744490558799</v>
      </c>
      <c r="AN43" s="95">
        <v>0</v>
      </c>
      <c r="AO43" s="26">
        <v>18.431218565062199</v>
      </c>
      <c r="AP43" s="26">
        <v>1364.95118821298</v>
      </c>
      <c r="AQ43" s="26">
        <v>4.4008197717776696</v>
      </c>
      <c r="AS43" s="35"/>
      <c r="AU43" s="23">
        <f t="shared" si="5"/>
        <v>4.2916472265258198E-3</v>
      </c>
      <c r="AV43" s="23">
        <f t="shared" si="6"/>
        <v>4.2916571974953412E-3</v>
      </c>
      <c r="AW43" s="23">
        <f t="shared" si="7"/>
        <v>4.7543629661084526E-3</v>
      </c>
      <c r="AX43" s="23">
        <f t="shared" si="8"/>
        <v>4.8813126212624075E-3</v>
      </c>
      <c r="AY43" s="23">
        <f t="shared" si="9"/>
        <v>4.4501400151654869E-3</v>
      </c>
      <c r="AZ43" s="23"/>
      <c r="BA43" s="23"/>
      <c r="BB43" s="23"/>
    </row>
    <row r="44" spans="1:54" x14ac:dyDescent="0.25">
      <c r="A44" s="26" t="s">
        <v>43</v>
      </c>
      <c r="B44" s="26">
        <v>238159.47435999999</v>
      </c>
      <c r="C44" s="26">
        <v>19052.758442999999</v>
      </c>
      <c r="D44" s="26">
        <v>70.663733535000006</v>
      </c>
      <c r="E44" s="26">
        <v>20.337797470999998</v>
      </c>
      <c r="F44" s="26">
        <v>1322.0302766</v>
      </c>
      <c r="G44" s="26"/>
      <c r="H44" s="28" t="s">
        <v>43</v>
      </c>
      <c r="I44" s="95">
        <v>944.47277443920996</v>
      </c>
      <c r="J44" s="26">
        <v>487.54051006048701</v>
      </c>
      <c r="K44" s="26">
        <v>71.231405787773198</v>
      </c>
      <c r="L44" s="26">
        <v>71.231405787773198</v>
      </c>
      <c r="M44" s="26">
        <v>352.483214233816</v>
      </c>
      <c r="N44" s="95">
        <v>54.7271840598384</v>
      </c>
      <c r="O44" s="26">
        <v>20.504397706913998</v>
      </c>
      <c r="P44" s="26">
        <v>457600.65351995197</v>
      </c>
      <c r="Q44" s="26">
        <v>0</v>
      </c>
      <c r="R44" s="26">
        <v>32074.843021704299</v>
      </c>
      <c r="S44" s="26">
        <v>0</v>
      </c>
      <c r="T44" s="26">
        <v>11872.182683585899</v>
      </c>
      <c r="U44" s="95">
        <v>0</v>
      </c>
      <c r="V44" s="26">
        <v>0</v>
      </c>
      <c r="W44" s="26">
        <v>0</v>
      </c>
      <c r="X44" s="26">
        <v>14.7127337793324</v>
      </c>
      <c r="Y44" s="26">
        <v>35.455350702391598</v>
      </c>
      <c r="Z44" s="95">
        <v>879.60342515838499</v>
      </c>
      <c r="AA44" s="26">
        <v>576.41574240316095</v>
      </c>
      <c r="AB44" s="26">
        <v>1333.28796194856</v>
      </c>
      <c r="AC44" s="26">
        <v>0</v>
      </c>
      <c r="AD44" s="26">
        <v>240651.95965094201</v>
      </c>
      <c r="AE44" s="26">
        <v>0</v>
      </c>
      <c r="AF44" s="95">
        <v>51811.973151892897</v>
      </c>
      <c r="AG44" s="26">
        <v>0</v>
      </c>
      <c r="AH44" s="26">
        <v>125.588477854489</v>
      </c>
      <c r="AI44" s="26">
        <v>2016.37374580647</v>
      </c>
      <c r="AJ44" s="26">
        <v>0</v>
      </c>
      <c r="AK44" s="26">
        <v>964.27059840044797</v>
      </c>
      <c r="AL44" s="26">
        <v>69.894115433014093</v>
      </c>
      <c r="AM44" s="26">
        <v>175.62555138375899</v>
      </c>
      <c r="AN44" s="95">
        <v>0</v>
      </c>
      <c r="AO44" s="26">
        <v>162.84229572844299</v>
      </c>
      <c r="AP44" s="26">
        <v>19252.157146337198</v>
      </c>
      <c r="AQ44" s="26">
        <v>66.388221789030993</v>
      </c>
      <c r="AS44" s="35"/>
      <c r="AU44" s="23">
        <f t="shared" si="5"/>
        <v>1.0465614679575561E-2</v>
      </c>
      <c r="AV44" s="23">
        <f t="shared" si="6"/>
        <v>1.0465608113058234E-2</v>
      </c>
      <c r="AW44" s="23">
        <f t="shared" si="7"/>
        <v>8.0334313568645854E-3</v>
      </c>
      <c r="AX44" s="23">
        <f t="shared" si="8"/>
        <v>8.1916557656530036E-3</v>
      </c>
      <c r="AY44" s="23">
        <f t="shared" si="9"/>
        <v>8.5154519891273237E-3</v>
      </c>
      <c r="AZ44" s="23"/>
      <c r="BA44" s="23"/>
      <c r="BB44" s="23"/>
    </row>
    <row r="45" spans="1:54" x14ac:dyDescent="0.25">
      <c r="A45" s="26" t="s">
        <v>44</v>
      </c>
      <c r="B45" s="26">
        <v>15569.977526999999</v>
      </c>
      <c r="C45" s="26">
        <v>1245.5982406000001</v>
      </c>
      <c r="D45" s="26">
        <v>10.887970078</v>
      </c>
      <c r="E45" s="26">
        <v>2.5734776908999999</v>
      </c>
      <c r="F45" s="26">
        <v>146.43664892999999</v>
      </c>
      <c r="G45" s="26"/>
      <c r="H45" s="28" t="s">
        <v>44</v>
      </c>
      <c r="I45" s="95">
        <v>92.020559948602397</v>
      </c>
      <c r="J45" s="26">
        <v>53.189070380525898</v>
      </c>
      <c r="K45" s="26">
        <v>10.938627262288099</v>
      </c>
      <c r="L45" s="26">
        <v>10.938627262288099</v>
      </c>
      <c r="M45" s="26">
        <v>20.269198626311599</v>
      </c>
      <c r="N45" s="95">
        <v>5.5680998907919701</v>
      </c>
      <c r="O45" s="26">
        <v>2.5856954933879299</v>
      </c>
      <c r="P45" s="26">
        <v>45153.793036749397</v>
      </c>
      <c r="Q45" s="26">
        <v>0</v>
      </c>
      <c r="R45" s="26">
        <v>1773.7394708469899</v>
      </c>
      <c r="S45" s="26">
        <v>0</v>
      </c>
      <c r="T45" s="26">
        <v>571.06892061374106</v>
      </c>
      <c r="U45" s="95">
        <v>0</v>
      </c>
      <c r="V45" s="26">
        <v>0</v>
      </c>
      <c r="W45" s="26">
        <v>0</v>
      </c>
      <c r="X45" s="26">
        <v>0.33447701134461999</v>
      </c>
      <c r="Y45" s="26">
        <v>3.5465714055366502</v>
      </c>
      <c r="Z45" s="95">
        <v>112.281383855122</v>
      </c>
      <c r="AA45" s="26">
        <v>51.197853631956399</v>
      </c>
      <c r="AB45" s="26">
        <v>147.119938423701</v>
      </c>
      <c r="AC45" s="26">
        <v>0</v>
      </c>
      <c r="AD45" s="26">
        <v>15639.890918236</v>
      </c>
      <c r="AE45" s="26">
        <v>0</v>
      </c>
      <c r="AF45" s="95">
        <v>3077.7710740697798</v>
      </c>
      <c r="AG45" s="26">
        <v>0</v>
      </c>
      <c r="AH45" s="26">
        <v>4.5672973949795201</v>
      </c>
      <c r="AI45" s="26">
        <v>148.16850468666101</v>
      </c>
      <c r="AJ45" s="26">
        <v>0</v>
      </c>
      <c r="AK45" s="26">
        <v>101.89731986145701</v>
      </c>
      <c r="AL45" s="26">
        <v>11.325506202600099</v>
      </c>
      <c r="AM45" s="26">
        <v>9.9834895863133699</v>
      </c>
      <c r="AN45" s="95">
        <v>0</v>
      </c>
      <c r="AO45" s="26">
        <v>12.499096817541201</v>
      </c>
      <c r="AP45" s="26">
        <v>1251.19129141244</v>
      </c>
      <c r="AQ45" s="26">
        <v>5.1925187877464101</v>
      </c>
      <c r="AS45" s="35"/>
      <c r="AU45" s="23">
        <f t="shared" si="5"/>
        <v>4.490269245075269E-3</v>
      </c>
      <c r="AV45" s="23">
        <f t="shared" si="6"/>
        <v>4.4902526594336051E-3</v>
      </c>
      <c r="AW45" s="23">
        <f t="shared" si="7"/>
        <v>4.6525829815105349E-3</v>
      </c>
      <c r="AX45" s="23">
        <f t="shared" si="8"/>
        <v>4.7475843801300663E-3</v>
      </c>
      <c r="AY45" s="23">
        <f t="shared" si="9"/>
        <v>4.6661098754563739E-3</v>
      </c>
      <c r="AZ45" s="23"/>
      <c r="BA45" s="23"/>
      <c r="BB45" s="23"/>
    </row>
    <row r="46" spans="1:54" x14ac:dyDescent="0.25">
      <c r="A46" s="26" t="s">
        <v>45</v>
      </c>
      <c r="B46" s="26">
        <v>5045.3422432999996</v>
      </c>
      <c r="C46" s="26">
        <v>403.62736378</v>
      </c>
      <c r="D46" s="26">
        <v>5.3504136038999999</v>
      </c>
      <c r="E46" s="26">
        <v>2.60622023E-2</v>
      </c>
      <c r="F46" s="26">
        <v>133.72383087</v>
      </c>
      <c r="G46" s="26"/>
      <c r="H46" s="28" t="s">
        <v>45</v>
      </c>
      <c r="I46" s="95">
        <v>26.463580604843699</v>
      </c>
      <c r="J46" s="26">
        <v>45.639538972343999</v>
      </c>
      <c r="K46" s="26">
        <v>5.3678520274519999</v>
      </c>
      <c r="L46" s="26">
        <v>5.3678520274519999</v>
      </c>
      <c r="M46" s="26">
        <v>0.61841652780122003</v>
      </c>
      <c r="N46" s="95">
        <v>9.1279087492517799E-2</v>
      </c>
      <c r="O46" s="26">
        <v>2.61564548446112E-2</v>
      </c>
      <c r="P46" s="26">
        <v>39659.363346697799</v>
      </c>
      <c r="Q46" s="26">
        <v>0</v>
      </c>
      <c r="R46" s="26">
        <v>53.597165018726798</v>
      </c>
      <c r="S46" s="26">
        <v>0</v>
      </c>
      <c r="T46" s="26">
        <v>164.035308504943</v>
      </c>
      <c r="U46" s="95">
        <v>0</v>
      </c>
      <c r="V46" s="26">
        <v>0</v>
      </c>
      <c r="W46" s="26">
        <v>0</v>
      </c>
      <c r="X46" s="26">
        <v>2.68137293208375E-2</v>
      </c>
      <c r="Y46" s="26">
        <v>2.6734564867899602</v>
      </c>
      <c r="Z46" s="95">
        <v>14.319929469246899</v>
      </c>
      <c r="AA46" s="26">
        <v>0.69929963830876796</v>
      </c>
      <c r="AB46" s="26">
        <v>134.15940233878499</v>
      </c>
      <c r="AC46" s="26">
        <v>0</v>
      </c>
      <c r="AD46" s="26">
        <v>5061.5136331288504</v>
      </c>
      <c r="AE46" s="26">
        <v>0</v>
      </c>
      <c r="AF46" s="95">
        <v>504.16165373104701</v>
      </c>
      <c r="AG46" s="26">
        <v>0</v>
      </c>
      <c r="AH46" s="26">
        <v>0.21544180715914599</v>
      </c>
      <c r="AI46" s="26">
        <v>26.433637452196599</v>
      </c>
      <c r="AJ46" s="26">
        <v>0</v>
      </c>
      <c r="AK46" s="26">
        <v>70.797079398494702</v>
      </c>
      <c r="AL46" s="26">
        <v>0.10400571950057599</v>
      </c>
      <c r="AM46" s="26">
        <v>1.06178619156976</v>
      </c>
      <c r="AN46" s="95">
        <v>0</v>
      </c>
      <c r="AO46" s="26">
        <v>1.7962210869564601</v>
      </c>
      <c r="AP46" s="26">
        <v>404.92107981282697</v>
      </c>
      <c r="AQ46" s="26">
        <v>1.9858303805094299</v>
      </c>
      <c r="AS46" s="35"/>
      <c r="AU46" s="23">
        <f t="shared" si="5"/>
        <v>3.2052116683116442E-3</v>
      </c>
      <c r="AV46" s="23">
        <f t="shared" si="6"/>
        <v>3.2052238002677333E-3</v>
      </c>
      <c r="AW46" s="23">
        <f t="shared" si="7"/>
        <v>3.2592664498476984E-3</v>
      </c>
      <c r="AX46" s="23">
        <f t="shared" si="8"/>
        <v>3.6164458984035827E-3</v>
      </c>
      <c r="AY46" s="23">
        <f t="shared" si="9"/>
        <v>3.2572464156252557E-3</v>
      </c>
      <c r="AZ46" s="23"/>
      <c r="BA46" s="23"/>
      <c r="BB46" s="23"/>
    </row>
    <row r="47" spans="1:54" x14ac:dyDescent="0.25">
      <c r="A47" s="26" t="s">
        <v>46</v>
      </c>
      <c r="B47" s="26">
        <v>29464.350890999998</v>
      </c>
      <c r="C47" s="26">
        <v>2357.1480667999999</v>
      </c>
      <c r="D47" s="26">
        <v>10.422521179</v>
      </c>
      <c r="E47" s="26">
        <v>6.9343015242000003</v>
      </c>
      <c r="F47" s="26">
        <v>234.78107516</v>
      </c>
      <c r="G47" s="26"/>
      <c r="H47" s="28" t="s">
        <v>46</v>
      </c>
      <c r="I47" s="95">
        <v>347.14777750969699</v>
      </c>
      <c r="J47" s="26">
        <v>95.167602389754194</v>
      </c>
      <c r="K47" s="26">
        <v>10.4563651318769</v>
      </c>
      <c r="L47" s="26">
        <v>10.4563651318769</v>
      </c>
      <c r="M47" s="26">
        <v>21.5613851069131</v>
      </c>
      <c r="N47" s="95">
        <v>4.7001674280918104</v>
      </c>
      <c r="O47" s="26">
        <v>6.9653984397986299</v>
      </c>
      <c r="P47" s="26">
        <v>62235.340301579803</v>
      </c>
      <c r="Q47" s="26">
        <v>0</v>
      </c>
      <c r="R47" s="26">
        <v>3884.9877850335702</v>
      </c>
      <c r="S47" s="26">
        <v>0</v>
      </c>
      <c r="T47" s="26">
        <v>789.45448184981797</v>
      </c>
      <c r="U47" s="95">
        <v>0</v>
      </c>
      <c r="V47" s="26">
        <v>0</v>
      </c>
      <c r="W47" s="26">
        <v>0</v>
      </c>
      <c r="X47" s="26">
        <v>0.61419682850830604</v>
      </c>
      <c r="Y47" s="26">
        <v>5.2730032252396999</v>
      </c>
      <c r="Z47" s="95">
        <v>150.93966312418399</v>
      </c>
      <c r="AA47" s="26">
        <v>238.22203287244099</v>
      </c>
      <c r="AB47" s="26">
        <v>235.69310471663599</v>
      </c>
      <c r="AC47" s="26">
        <v>0</v>
      </c>
      <c r="AD47" s="26">
        <v>29585.127506164299</v>
      </c>
      <c r="AE47" s="26">
        <v>0</v>
      </c>
      <c r="AF47" s="95">
        <v>6346.71867713752</v>
      </c>
      <c r="AG47" s="26">
        <v>0</v>
      </c>
      <c r="AH47" s="26">
        <v>13.2347771291836</v>
      </c>
      <c r="AI47" s="26">
        <v>378.34959614250101</v>
      </c>
      <c r="AJ47" s="26">
        <v>0</v>
      </c>
      <c r="AK47" s="26">
        <v>207.675996386126</v>
      </c>
      <c r="AL47" s="26">
        <v>11.3718631717805</v>
      </c>
      <c r="AM47" s="26">
        <v>14.3302915824608</v>
      </c>
      <c r="AN47" s="95">
        <v>0</v>
      </c>
      <c r="AO47" s="26">
        <v>50.925103876076399</v>
      </c>
      <c r="AP47" s="26">
        <v>2366.8101979265498</v>
      </c>
      <c r="AQ47" s="26">
        <v>5.6398901085108202</v>
      </c>
      <c r="AS47" s="35"/>
      <c r="AU47" s="23">
        <f t="shared" si="5"/>
        <v>4.0990760533330664E-3</v>
      </c>
      <c r="AV47" s="23">
        <f t="shared" si="6"/>
        <v>4.0990768728698971E-3</v>
      </c>
      <c r="AW47" s="23">
        <f t="shared" si="7"/>
        <v>3.2471944451493368E-3</v>
      </c>
      <c r="AX47" s="23">
        <f t="shared" si="8"/>
        <v>4.4845058280353909E-3</v>
      </c>
      <c r="AY47" s="23">
        <f t="shared" si="9"/>
        <v>3.8845957069344301E-3</v>
      </c>
      <c r="AZ47" s="23"/>
      <c r="BA47" s="23"/>
      <c r="BB47" s="23"/>
    </row>
    <row r="48" spans="1:54" x14ac:dyDescent="0.25">
      <c r="A48" s="26" t="s">
        <v>47</v>
      </c>
      <c r="B48" s="26">
        <v>20432.310405</v>
      </c>
      <c r="C48" s="26">
        <v>1634.5848469</v>
      </c>
      <c r="D48" s="26">
        <v>15.132162149999999</v>
      </c>
      <c r="E48" s="26">
        <v>1.6979739069999999</v>
      </c>
      <c r="F48" s="26">
        <v>387.70906790999999</v>
      </c>
      <c r="G48" s="26"/>
      <c r="H48" s="28" t="s">
        <v>47</v>
      </c>
      <c r="I48" s="95">
        <v>154.237259069017</v>
      </c>
      <c r="J48" s="26">
        <v>136.73902972834901</v>
      </c>
      <c r="K48" s="26">
        <v>15.244325588377301</v>
      </c>
      <c r="L48" s="26">
        <v>15.244325588377301</v>
      </c>
      <c r="M48" s="26">
        <v>7.6378278351989897</v>
      </c>
      <c r="N48" s="95">
        <v>1.12985874319247</v>
      </c>
      <c r="O48" s="26">
        <v>1.7144112874798301</v>
      </c>
      <c r="P48" s="26">
        <v>113871.86100025701</v>
      </c>
      <c r="Q48" s="26">
        <v>0</v>
      </c>
      <c r="R48" s="26">
        <v>1215.68021355413</v>
      </c>
      <c r="S48" s="26">
        <v>0</v>
      </c>
      <c r="T48" s="26">
        <v>653.91559427349898</v>
      </c>
      <c r="U48" s="95">
        <v>0</v>
      </c>
      <c r="V48" s="26">
        <v>0</v>
      </c>
      <c r="W48" s="26">
        <v>0</v>
      </c>
      <c r="X48" s="26">
        <v>0.33063807522025801</v>
      </c>
      <c r="Y48" s="26">
        <v>7.9290449944527701</v>
      </c>
      <c r="Z48" s="95">
        <v>66.941543100661704</v>
      </c>
      <c r="AA48" s="26">
        <v>63.084584901174303</v>
      </c>
      <c r="AB48" s="26">
        <v>390.640838835848</v>
      </c>
      <c r="AC48" s="26">
        <v>0</v>
      </c>
      <c r="AD48" s="26">
        <v>20590.706414887802</v>
      </c>
      <c r="AE48" s="26">
        <v>0</v>
      </c>
      <c r="AF48" s="95">
        <v>2999.6272635570399</v>
      </c>
      <c r="AG48" s="26">
        <v>0</v>
      </c>
      <c r="AH48" s="26">
        <v>4.6434594268842604</v>
      </c>
      <c r="AI48" s="26">
        <v>164.35703252193301</v>
      </c>
      <c r="AJ48" s="26">
        <v>0</v>
      </c>
      <c r="AK48" s="26">
        <v>227.14001539383301</v>
      </c>
      <c r="AL48" s="26">
        <v>2.1428551823917199</v>
      </c>
      <c r="AM48" s="26">
        <v>6.6863552728173596</v>
      </c>
      <c r="AN48" s="95">
        <v>0</v>
      </c>
      <c r="AO48" s="26">
        <v>17.791548061801201</v>
      </c>
      <c r="AP48" s="26">
        <v>1647.2565591472501</v>
      </c>
      <c r="AQ48" s="26">
        <v>6.3427331572446004</v>
      </c>
      <c r="AS48" s="35"/>
      <c r="AU48" s="23">
        <f t="shared" si="5"/>
        <v>7.7522319673178188E-3</v>
      </c>
      <c r="AV48" s="23">
        <f t="shared" si="6"/>
        <v>7.752251142718011E-3</v>
      </c>
      <c r="AW48" s="23">
        <f t="shared" si="7"/>
        <v>7.412254591608468E-3</v>
      </c>
      <c r="AX48" s="23">
        <f t="shared" si="8"/>
        <v>9.6805848500180289E-3</v>
      </c>
      <c r="AY48" s="23">
        <f t="shared" si="9"/>
        <v>7.5617806456066018E-3</v>
      </c>
      <c r="AZ48" s="23"/>
      <c r="BA48" s="23"/>
      <c r="BB48" s="23"/>
    </row>
    <row r="49" spans="1:54" x14ac:dyDescent="0.25">
      <c r="A49" s="26" t="s">
        <v>48</v>
      </c>
      <c r="B49" s="26">
        <v>5436.3954075000001</v>
      </c>
      <c r="C49" s="26">
        <v>434.91161894999999</v>
      </c>
      <c r="D49" s="26">
        <v>0.68773886689999997</v>
      </c>
      <c r="E49" s="26">
        <v>1.4733714120000001</v>
      </c>
      <c r="F49" s="26">
        <v>32.830243240000001</v>
      </c>
      <c r="G49" s="26"/>
      <c r="H49" s="28" t="s">
        <v>48</v>
      </c>
      <c r="I49" s="95">
        <v>79.101981555110598</v>
      </c>
      <c r="J49" s="26">
        <v>14.830585051880799</v>
      </c>
      <c r="K49" s="26">
        <v>0.69049464726425203</v>
      </c>
      <c r="L49" s="26">
        <v>0.69049464726425203</v>
      </c>
      <c r="M49" s="26">
        <v>2.84210815666887</v>
      </c>
      <c r="N49" s="95">
        <v>0.36056336654408599</v>
      </c>
      <c r="O49" s="26">
        <v>1.47889599204579</v>
      </c>
      <c r="P49" s="26">
        <v>7506.8877122746799</v>
      </c>
      <c r="Q49" s="26">
        <v>0</v>
      </c>
      <c r="R49" s="26">
        <v>803.04091586345805</v>
      </c>
      <c r="S49" s="26">
        <v>0</v>
      </c>
      <c r="T49" s="26">
        <v>126.39208583104801</v>
      </c>
      <c r="U49" s="95">
        <v>0</v>
      </c>
      <c r="V49" s="26">
        <v>0</v>
      </c>
      <c r="W49" s="26">
        <v>0</v>
      </c>
      <c r="X49" s="26">
        <v>0.13568393516963001</v>
      </c>
      <c r="Y49" s="26">
        <v>0.71876334756786397</v>
      </c>
      <c r="Z49" s="95">
        <v>21.6419649379643</v>
      </c>
      <c r="AA49" s="26">
        <v>57.321867413047002</v>
      </c>
      <c r="AB49" s="26">
        <v>32.9566365011149</v>
      </c>
      <c r="AC49" s="26">
        <v>0</v>
      </c>
      <c r="AD49" s="26">
        <v>5455.86734009667</v>
      </c>
      <c r="AE49" s="26">
        <v>0</v>
      </c>
      <c r="AF49" s="95">
        <v>1254.3314518879799</v>
      </c>
      <c r="AG49" s="26">
        <v>0</v>
      </c>
      <c r="AH49" s="26">
        <v>3.0444244921010299</v>
      </c>
      <c r="AI49" s="26">
        <v>79.389047682922296</v>
      </c>
      <c r="AJ49" s="26">
        <v>0</v>
      </c>
      <c r="AK49" s="26">
        <v>36.376665880500397</v>
      </c>
      <c r="AL49" s="26">
        <v>1.1527426150423801</v>
      </c>
      <c r="AM49" s="26">
        <v>2.3876017669796199</v>
      </c>
      <c r="AN49" s="95">
        <v>0</v>
      </c>
      <c r="AO49" s="26">
        <v>11.954540499142899</v>
      </c>
      <c r="AP49" s="26">
        <v>436.46935068877798</v>
      </c>
      <c r="AQ49" s="26">
        <v>0.61206684252784105</v>
      </c>
      <c r="AS49" s="35"/>
      <c r="AU49" s="23">
        <f t="shared" si="5"/>
        <v>3.5817726889045883E-3</v>
      </c>
      <c r="AV49" s="23">
        <f t="shared" si="6"/>
        <v>3.5817202183257252E-3</v>
      </c>
      <c r="AW49" s="23">
        <f t="shared" si="7"/>
        <v>4.0070155939765434E-3</v>
      </c>
      <c r="AX49" s="23">
        <f t="shared" si="8"/>
        <v>3.749618053394081E-3</v>
      </c>
      <c r="AY49" s="23">
        <f t="shared" si="9"/>
        <v>3.8499032794524855E-3</v>
      </c>
      <c r="AZ49" s="23"/>
      <c r="BA49" s="23"/>
      <c r="BB49" s="23"/>
    </row>
    <row r="50" spans="1:54" x14ac:dyDescent="0.25">
      <c r="A50" s="26" t="s">
        <v>49</v>
      </c>
      <c r="B50" s="26">
        <v>48901.584169000002</v>
      </c>
      <c r="C50" s="26">
        <v>3912.1268562</v>
      </c>
      <c r="D50" s="26">
        <v>44.961751468999999</v>
      </c>
      <c r="E50" s="26">
        <v>2.6452620474000001</v>
      </c>
      <c r="F50" s="26">
        <v>1086.7783345</v>
      </c>
      <c r="G50" s="26"/>
      <c r="H50" s="28" t="s">
        <v>49</v>
      </c>
      <c r="I50" s="95">
        <v>310.006687021375</v>
      </c>
      <c r="J50" s="26">
        <v>376.05021338546902</v>
      </c>
      <c r="K50" s="26">
        <v>45.1595855983322</v>
      </c>
      <c r="L50" s="26">
        <v>45.1595855983322</v>
      </c>
      <c r="M50" s="26">
        <v>15.2401136181663</v>
      </c>
      <c r="N50" s="95">
        <v>3.2677364427462798</v>
      </c>
      <c r="O50" s="26">
        <v>2.6586284528662598</v>
      </c>
      <c r="P50" s="26">
        <v>321128.68556045002</v>
      </c>
      <c r="Q50" s="26">
        <v>0</v>
      </c>
      <c r="R50" s="26">
        <v>1857.8574795071499</v>
      </c>
      <c r="S50" s="26">
        <v>0</v>
      </c>
      <c r="T50" s="26">
        <v>1563.9504713743599</v>
      </c>
      <c r="U50" s="95">
        <v>0</v>
      </c>
      <c r="V50" s="26">
        <v>0</v>
      </c>
      <c r="W50" s="26">
        <v>0</v>
      </c>
      <c r="X50" s="26">
        <v>0.44563541357733299</v>
      </c>
      <c r="Y50" s="26">
        <v>22.053856527811501</v>
      </c>
      <c r="Z50" s="95">
        <v>173.07960448800699</v>
      </c>
      <c r="AA50" s="26">
        <v>80.528342192361805</v>
      </c>
      <c r="AB50" s="26">
        <v>1091.54039942232</v>
      </c>
      <c r="AC50" s="26">
        <v>0</v>
      </c>
      <c r="AD50" s="26">
        <v>49122.443664202998</v>
      </c>
      <c r="AE50" s="26">
        <v>0</v>
      </c>
      <c r="AF50" s="95">
        <v>6163.5751852047797</v>
      </c>
      <c r="AG50" s="26">
        <v>0</v>
      </c>
      <c r="AH50" s="26">
        <v>6.2246470019158098</v>
      </c>
      <c r="AI50" s="26">
        <v>331.81197298152</v>
      </c>
      <c r="AJ50" s="26">
        <v>0</v>
      </c>
      <c r="AK50" s="26">
        <v>603.90387757112796</v>
      </c>
      <c r="AL50" s="26">
        <v>6.5067130953032999</v>
      </c>
      <c r="AM50" s="26">
        <v>14.095021411786901</v>
      </c>
      <c r="AN50" s="95">
        <v>0</v>
      </c>
      <c r="AO50" s="26">
        <v>29.796172825132601</v>
      </c>
      <c r="AP50" s="26">
        <v>3929.7956848272302</v>
      </c>
      <c r="AQ50" s="26">
        <v>17.4618358206864</v>
      </c>
      <c r="AS50" s="35"/>
      <c r="AU50" s="23">
        <f t="shared" si="5"/>
        <v>4.5164077801594987E-3</v>
      </c>
      <c r="AV50" s="23">
        <f t="shared" si="6"/>
        <v>4.5164252788041127E-3</v>
      </c>
      <c r="AW50" s="23">
        <f t="shared" si="7"/>
        <v>4.4000538873269213E-3</v>
      </c>
      <c r="AX50" s="23">
        <f t="shared" si="8"/>
        <v>5.05296081323866E-3</v>
      </c>
      <c r="AY50" s="23">
        <f t="shared" si="9"/>
        <v>4.3818180498701783E-3</v>
      </c>
      <c r="AZ50" s="23"/>
      <c r="BA50" s="23"/>
      <c r="BB50" s="23"/>
    </row>
    <row r="51" spans="1:54" x14ac:dyDescent="0.25">
      <c r="A51" s="26" t="s">
        <v>50</v>
      </c>
      <c r="B51" s="26">
        <v>7905.6171225999997</v>
      </c>
      <c r="C51" s="26">
        <v>632.44938988000001</v>
      </c>
      <c r="D51" s="26">
        <v>2.4249579415000002</v>
      </c>
      <c r="E51" s="26">
        <v>0.20779005719999999</v>
      </c>
      <c r="F51" s="26">
        <v>43.349693637999998</v>
      </c>
      <c r="G51" s="26"/>
      <c r="H51" s="28" t="s">
        <v>50</v>
      </c>
      <c r="I51" s="95">
        <v>8.4681907869252608</v>
      </c>
      <c r="J51" s="26">
        <v>14.7811204937463</v>
      </c>
      <c r="K51" s="26">
        <v>2.4313001839052899</v>
      </c>
      <c r="L51" s="26">
        <v>2.4313001839052899</v>
      </c>
      <c r="M51" s="26">
        <v>13.3462699714611</v>
      </c>
      <c r="N51" s="95">
        <v>1.9427535528452999</v>
      </c>
      <c r="O51" s="26">
        <v>0.20825830765085801</v>
      </c>
      <c r="P51" s="26">
        <v>16371.809678064399</v>
      </c>
      <c r="Q51" s="26">
        <v>0</v>
      </c>
      <c r="R51" s="26">
        <v>1021.84387469691</v>
      </c>
      <c r="S51" s="26">
        <v>0</v>
      </c>
      <c r="T51" s="26">
        <v>451.84323396441602</v>
      </c>
      <c r="U51" s="95">
        <v>0</v>
      </c>
      <c r="V51" s="26">
        <v>0</v>
      </c>
      <c r="W51" s="26">
        <v>0</v>
      </c>
      <c r="X51" s="26">
        <v>0.58442121159933202</v>
      </c>
      <c r="Y51" s="26">
        <v>1.1986436713050299</v>
      </c>
      <c r="Z51" s="95">
        <v>24.544783373832502</v>
      </c>
      <c r="AA51" s="26">
        <v>1.5572234391886901</v>
      </c>
      <c r="AB51" s="26">
        <v>43.465192974510103</v>
      </c>
      <c r="AC51" s="26">
        <v>0</v>
      </c>
      <c r="AD51" s="26">
        <v>7919.35268744523</v>
      </c>
      <c r="AE51" s="26">
        <v>0</v>
      </c>
      <c r="AF51" s="95">
        <v>1670.07743271769</v>
      </c>
      <c r="AG51" s="26">
        <v>0</v>
      </c>
      <c r="AH51" s="26">
        <v>4.1930100886390296</v>
      </c>
      <c r="AI51" s="26">
        <v>52.357431660139802</v>
      </c>
      <c r="AJ51" s="26">
        <v>0</v>
      </c>
      <c r="AK51" s="26">
        <v>26.0677189886799</v>
      </c>
      <c r="AL51" s="26">
        <v>1.9541740213510099</v>
      </c>
      <c r="AM51" s="26">
        <v>6.3377867317511196</v>
      </c>
      <c r="AN51" s="95">
        <v>0</v>
      </c>
      <c r="AO51" s="26">
        <v>2.1718923653201898</v>
      </c>
      <c r="AP51" s="26">
        <v>633.54823366788401</v>
      </c>
      <c r="AQ51" s="26">
        <v>2.4758086727965001</v>
      </c>
      <c r="AS51" s="35"/>
      <c r="AU51" s="23">
        <f t="shared" si="5"/>
        <v>1.7374437228896528E-3</v>
      </c>
      <c r="AV51" s="23">
        <f t="shared" si="6"/>
        <v>1.7374414545525709E-3</v>
      </c>
      <c r="AW51" s="23">
        <f t="shared" si="7"/>
        <v>2.6154030536985656E-3</v>
      </c>
      <c r="AX51" s="23">
        <f t="shared" si="8"/>
        <v>2.253478617638212E-3</v>
      </c>
      <c r="AY51" s="23">
        <f t="shared" si="9"/>
        <v>2.664363385693206E-3</v>
      </c>
      <c r="AZ51" s="23"/>
      <c r="BA51" s="23"/>
      <c r="BB51" s="23"/>
    </row>
    <row r="52" spans="1:54" x14ac:dyDescent="0.25">
      <c r="A52" s="26"/>
      <c r="B52" s="26"/>
      <c r="C52" s="26"/>
      <c r="D52" s="26"/>
      <c r="E52" s="26"/>
      <c r="F52" s="26"/>
      <c r="G52" s="26"/>
      <c r="J52" s="26"/>
      <c r="AS52" s="35"/>
      <c r="AU52" s="23" t="str">
        <f t="shared" si="5"/>
        <v/>
      </c>
      <c r="AV52" s="23" t="str">
        <f t="shared" si="6"/>
        <v/>
      </c>
      <c r="AY52" s="23" t="str">
        <f t="shared" si="9"/>
        <v/>
      </c>
      <c r="AZ52" s="23"/>
      <c r="BA52" s="23"/>
      <c r="BB52" s="23"/>
    </row>
    <row r="53" spans="1:54" x14ac:dyDescent="0.25">
      <c r="B53" s="26"/>
      <c r="C53" s="26"/>
      <c r="D53" s="26"/>
      <c r="E53" s="26"/>
      <c r="F53" s="26"/>
      <c r="J53" s="26"/>
      <c r="AU53" s="23" t="str">
        <f t="shared" si="5"/>
        <v/>
      </c>
      <c r="AV53" s="23" t="str">
        <f t="shared" si="6"/>
        <v/>
      </c>
      <c r="AY53" s="23" t="str">
        <f t="shared" si="9"/>
        <v/>
      </c>
      <c r="AZ53" s="23"/>
      <c r="BA53" s="23"/>
      <c r="BB53" s="23"/>
    </row>
    <row r="54" spans="1:54" x14ac:dyDescent="0.25">
      <c r="A54" s="26" t="s">
        <v>229</v>
      </c>
      <c r="B54" s="26">
        <v>265.37877717999999</v>
      </c>
      <c r="C54" s="26">
        <v>15.022822229999999</v>
      </c>
      <c r="D54" s="26">
        <v>8.8927736000000007E-3</v>
      </c>
      <c r="E54" s="26">
        <v>3.7904901000000001E-3</v>
      </c>
      <c r="F54" s="26">
        <v>4.9398659599999999E-2</v>
      </c>
      <c r="G54" s="26"/>
      <c r="H54" s="28" t="s">
        <v>51</v>
      </c>
      <c r="I54" s="95">
        <v>0</v>
      </c>
      <c r="J54" s="26">
        <v>0</v>
      </c>
      <c r="K54" s="26">
        <v>0</v>
      </c>
      <c r="L54" s="26">
        <v>0</v>
      </c>
      <c r="M54" s="26">
        <v>0</v>
      </c>
      <c r="N54" s="95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95">
        <v>0</v>
      </c>
      <c r="V54" s="26">
        <v>0</v>
      </c>
      <c r="W54" s="26">
        <v>0</v>
      </c>
      <c r="X54" s="26">
        <v>0</v>
      </c>
      <c r="Y54" s="26">
        <v>0</v>
      </c>
      <c r="Z54" s="95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95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95">
        <v>0</v>
      </c>
      <c r="AO54" s="26">
        <v>0</v>
      </c>
      <c r="AP54" s="26">
        <v>0</v>
      </c>
      <c r="AQ54" s="26">
        <v>0</v>
      </c>
      <c r="AS54" s="35"/>
      <c r="AU54" s="23">
        <f t="shared" si="5"/>
        <v>-1</v>
      </c>
      <c r="AV54" s="23">
        <f t="shared" si="6"/>
        <v>-1</v>
      </c>
      <c r="AW54" s="23">
        <f>IF(D54=0,"",(L54-D54)/D54)</f>
        <v>-1</v>
      </c>
      <c r="AX54" s="23">
        <f>IF(E54=0,"",(O54-E54)/E54)</f>
        <v>-1</v>
      </c>
      <c r="AY54" s="23">
        <f t="shared" si="9"/>
        <v>-1</v>
      </c>
      <c r="AZ54" s="23"/>
      <c r="BA54" s="23"/>
      <c r="BB54" s="23"/>
    </row>
    <row r="55" spans="1:54" x14ac:dyDescent="0.25">
      <c r="A55" s="26" t="s">
        <v>1</v>
      </c>
      <c r="B55" s="26">
        <v>107.65664425</v>
      </c>
      <c r="C55" s="26">
        <v>8.6125316376000001</v>
      </c>
      <c r="D55" s="26">
        <v>3.9235985199999997E-2</v>
      </c>
      <c r="E55" s="26">
        <v>8.0307217999999996E-3</v>
      </c>
      <c r="F55" s="26">
        <v>0.48666678279999998</v>
      </c>
      <c r="G55" s="26"/>
      <c r="H55" s="28" t="s">
        <v>1</v>
      </c>
      <c r="I55" s="95">
        <v>9.4026200966991092E-3</v>
      </c>
      <c r="J55" s="26">
        <v>1.10450371287044E-2</v>
      </c>
      <c r="K55" s="26">
        <v>1.2439367280451001E-3</v>
      </c>
      <c r="L55" s="26">
        <v>1.2439367280451001E-3</v>
      </c>
      <c r="M55" s="26">
        <v>4.8852254716513202E-4</v>
      </c>
      <c r="N55" s="95">
        <v>5.6514647987786402E-5</v>
      </c>
      <c r="O55" s="26">
        <v>6.7535428613533103E-5</v>
      </c>
      <c r="P55" s="26">
        <v>9.4344736994328908</v>
      </c>
      <c r="Q55" s="26">
        <v>0</v>
      </c>
      <c r="R55" s="26">
        <v>6.5080913571719107E-2</v>
      </c>
      <c r="S55" s="26">
        <v>0</v>
      </c>
      <c r="T55" s="26">
        <v>5.0657168508024097E-2</v>
      </c>
      <c r="U55" s="95">
        <v>0</v>
      </c>
      <c r="V55" s="26">
        <v>0</v>
      </c>
      <c r="W55" s="26">
        <v>0</v>
      </c>
      <c r="X55" s="26">
        <v>2.44785530470631E-5</v>
      </c>
      <c r="Y55" s="26">
        <v>6.4574810751788405E-4</v>
      </c>
      <c r="Z55" s="95">
        <v>4.2724296535136498E-3</v>
      </c>
      <c r="AA55" s="26">
        <v>2.6264352821309799E-3</v>
      </c>
      <c r="AB55" s="26">
        <v>3.20151523547446E-2</v>
      </c>
      <c r="AC55" s="26">
        <v>0</v>
      </c>
      <c r="AD55" s="26">
        <v>1.50389213313712</v>
      </c>
      <c r="AE55" s="26">
        <v>0</v>
      </c>
      <c r="AF55" s="95">
        <v>0.19643648462000499</v>
      </c>
      <c r="AG55" s="26">
        <v>0</v>
      </c>
      <c r="AH55" s="26">
        <v>2.6717986356696797E-4</v>
      </c>
      <c r="AI55" s="26">
        <v>1.01722527547412E-2</v>
      </c>
      <c r="AJ55" s="26">
        <v>0</v>
      </c>
      <c r="AK55" s="26">
        <v>1.7739167858274799E-2</v>
      </c>
      <c r="AL55" s="26">
        <v>6.9327825824805196E-5</v>
      </c>
      <c r="AM55" s="26">
        <v>4.5139826735102401E-4</v>
      </c>
      <c r="AN55" s="95">
        <v>0</v>
      </c>
      <c r="AO55" s="26">
        <v>9.5342185622778201E-4</v>
      </c>
      <c r="AP55" s="26">
        <v>0.120310661662174</v>
      </c>
      <c r="AQ55" s="26">
        <v>5.08375271873983E-4</v>
      </c>
      <c r="AS55" s="35"/>
      <c r="AU55" s="23">
        <f t="shared" si="5"/>
        <v>-0.98603066124144856</v>
      </c>
      <c r="AV55" s="23">
        <f t="shared" si="6"/>
        <v>-0.98603074372035626</v>
      </c>
      <c r="AW55" s="23">
        <f>IF(D55=0,"",(L55-D55)/D55)</f>
        <v>-0.96829602412927052</v>
      </c>
      <c r="AX55" s="23">
        <f>IF(E55=0,"",(O55-E55)/E55)</f>
        <v>-0.99159036630885</v>
      </c>
      <c r="AY55" s="23">
        <f>IF(F55=0,"",(W55-F55)/F55)</f>
        <v>-1</v>
      </c>
      <c r="AZ55" s="23"/>
      <c r="BA55" s="23"/>
      <c r="BB55" s="23"/>
    </row>
    <row r="56" spans="1:54" x14ac:dyDescent="0.25">
      <c r="A56" s="26" t="s">
        <v>11</v>
      </c>
      <c r="B56" s="26">
        <v>1492.6279758000001</v>
      </c>
      <c r="C56" s="26">
        <v>119.41024293</v>
      </c>
      <c r="D56" s="26">
        <v>0.65806359969999995</v>
      </c>
      <c r="E56" s="26">
        <v>9.8828111400000002E-2</v>
      </c>
      <c r="F56" s="26">
        <v>13.92018633</v>
      </c>
      <c r="G56" s="26"/>
      <c r="H56" s="28" t="s">
        <v>11</v>
      </c>
      <c r="I56" s="95">
        <v>0</v>
      </c>
      <c r="J56" s="26">
        <v>0</v>
      </c>
      <c r="K56" s="26">
        <v>0</v>
      </c>
      <c r="L56" s="26">
        <v>0</v>
      </c>
      <c r="M56" s="26">
        <v>0</v>
      </c>
      <c r="N56" s="95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95">
        <v>0</v>
      </c>
      <c r="V56" s="26">
        <v>0</v>
      </c>
      <c r="W56" s="26">
        <v>0</v>
      </c>
      <c r="X56" s="26">
        <v>0</v>
      </c>
      <c r="Y56" s="26">
        <v>0</v>
      </c>
      <c r="Z56" s="95">
        <v>0</v>
      </c>
      <c r="AA56" s="26">
        <v>0</v>
      </c>
      <c r="AB56" s="26">
        <v>0</v>
      </c>
      <c r="AC56" s="26">
        <v>0</v>
      </c>
      <c r="AD56" s="26">
        <v>0</v>
      </c>
      <c r="AE56" s="26">
        <v>0</v>
      </c>
      <c r="AF56" s="95">
        <v>0</v>
      </c>
      <c r="AG56" s="26">
        <v>0</v>
      </c>
      <c r="AH56" s="26">
        <v>0</v>
      </c>
      <c r="AI56" s="26">
        <v>0</v>
      </c>
      <c r="AJ56" s="26">
        <v>0</v>
      </c>
      <c r="AK56" s="26">
        <v>0</v>
      </c>
      <c r="AL56" s="26">
        <v>0</v>
      </c>
      <c r="AM56" s="26">
        <v>0</v>
      </c>
      <c r="AN56" s="95">
        <v>0</v>
      </c>
      <c r="AO56" s="26">
        <v>0</v>
      </c>
      <c r="AP56" s="26">
        <v>0</v>
      </c>
      <c r="AQ56" s="26">
        <v>0</v>
      </c>
      <c r="AS56" s="35"/>
      <c r="AU56" s="23">
        <f t="shared" si="5"/>
        <v>-1</v>
      </c>
      <c r="AV56" s="23">
        <f t="shared" si="6"/>
        <v>-1</v>
      </c>
      <c r="AW56" s="23">
        <f>IF(D56=0,"",(L56-D56)/D56)</f>
        <v>-1</v>
      </c>
      <c r="AX56" s="23">
        <f>IF(E56=0,"",(O56-E56)/E56)</f>
        <v>-1</v>
      </c>
      <c r="AY56" s="23">
        <f>IF(F56=0,"",(W56-F56)/F56)</f>
        <v>-1</v>
      </c>
      <c r="AZ56" s="23"/>
      <c r="BA56" s="23"/>
      <c r="BB56" s="23"/>
    </row>
    <row r="57" spans="1:54" x14ac:dyDescent="0.25">
      <c r="A57" s="26" t="s">
        <v>58</v>
      </c>
      <c r="B57" s="26"/>
      <c r="C57" s="26"/>
      <c r="D57" s="26"/>
      <c r="E57" s="26"/>
      <c r="F57" s="26"/>
      <c r="G57" s="26"/>
      <c r="J57" s="26"/>
      <c r="AS57" s="35"/>
      <c r="AU57" s="23" t="str">
        <f t="shared" si="5"/>
        <v/>
      </c>
      <c r="AV57" s="23" t="str">
        <f t="shared" si="6"/>
        <v/>
      </c>
      <c r="AW57" s="23" t="str">
        <f>IF(D57=0,"",(L57-D57)/D57)</f>
        <v/>
      </c>
      <c r="AX57" s="23" t="str">
        <f>IF(E57=0,"",(O57-E57)/E57)</f>
        <v/>
      </c>
      <c r="AY57" s="23" t="str">
        <f>IF(F57=0,"",(W57-F57)/F57)</f>
        <v/>
      </c>
      <c r="AZ57" s="23"/>
      <c r="BA57" s="23"/>
      <c r="BB57" s="23"/>
    </row>
    <row r="58" spans="1:54" x14ac:dyDescent="0.25">
      <c r="A58" s="26" t="s">
        <v>176</v>
      </c>
      <c r="B58" s="26"/>
      <c r="C58" s="26"/>
      <c r="D58" s="26"/>
      <c r="E58" s="26"/>
      <c r="F58" s="26"/>
      <c r="G58" s="26"/>
      <c r="J58" s="26"/>
      <c r="AS58" s="35"/>
      <c r="AU58" s="23" t="str">
        <f t="shared" si="5"/>
        <v/>
      </c>
      <c r="AV58" s="23" t="str">
        <f t="shared" si="6"/>
        <v/>
      </c>
      <c r="AZ58" s="23"/>
      <c r="BA58" s="23"/>
      <c r="BB58" s="23"/>
    </row>
    <row r="59" spans="1:54" x14ac:dyDescent="0.25">
      <c r="A59" s="26"/>
      <c r="B59" s="26"/>
      <c r="C59" s="26"/>
      <c r="D59" s="26"/>
      <c r="E59" s="26"/>
      <c r="F59" s="26"/>
      <c r="G59" s="26"/>
      <c r="J59" s="26"/>
      <c r="AS59" s="35"/>
      <c r="AU59" s="23"/>
      <c r="AV59" s="23"/>
      <c r="AZ59" s="23"/>
      <c r="BA59" s="23"/>
      <c r="BB59" s="23"/>
    </row>
    <row r="60" spans="1:54" x14ac:dyDescent="0.25">
      <c r="A60" s="26"/>
      <c r="B60" s="26"/>
      <c r="C60" s="26"/>
      <c r="D60" s="26"/>
      <c r="E60" s="26"/>
      <c r="F60" s="26"/>
      <c r="G60" s="26"/>
      <c r="J60" s="26"/>
      <c r="AS60" s="35"/>
      <c r="AU60" s="23" t="str">
        <f>IF(B60=0,"",(AD60-B60)/B60)</f>
        <v/>
      </c>
      <c r="AV60" s="23" t="str">
        <f>IF(C60=0,"",(AP60-C60)/C60)</f>
        <v/>
      </c>
    </row>
    <row r="61" spans="1:54" x14ac:dyDescent="0.25">
      <c r="A61" s="1" t="s">
        <v>55</v>
      </c>
      <c r="B61" s="76">
        <f>SUM(B3:B59)</f>
        <v>2495031.7716057901</v>
      </c>
      <c r="C61" s="76">
        <f>SUM(C3:C59)</f>
        <v>224601.68199827563</v>
      </c>
      <c r="D61" s="76">
        <f>SUM(D3:D59)</f>
        <v>1552.3469912205007</v>
      </c>
      <c r="E61" s="76">
        <f>SUM(E3:E59)</f>
        <v>446.18896829320011</v>
      </c>
      <c r="F61" s="76">
        <f>SUM(F3:F59)</f>
        <v>16072.573127202408</v>
      </c>
      <c r="G61" s="1"/>
      <c r="H61" s="1"/>
      <c r="I61" s="1"/>
      <c r="J61" s="76">
        <f t="shared" ref="J61:Y61" si="10">SUM(J3:J59)</f>
        <v>6507.2305348012442</v>
      </c>
      <c r="K61" s="76">
        <f t="shared" si="10"/>
        <v>1558.5568869534295</v>
      </c>
      <c r="L61" s="76">
        <f t="shared" si="10"/>
        <v>1558.5568869534295</v>
      </c>
      <c r="M61" s="76">
        <f t="shared" si="10"/>
        <v>4393.4142600400792</v>
      </c>
      <c r="N61" s="76"/>
      <c r="O61" s="76">
        <f t="shared" si="10"/>
        <v>448.41507671375399</v>
      </c>
      <c r="P61" s="76">
        <f t="shared" si="10"/>
        <v>5755181.6284097098</v>
      </c>
      <c r="Q61" s="76">
        <f t="shared" si="10"/>
        <v>0</v>
      </c>
      <c r="R61" s="76">
        <f t="shared" si="10"/>
        <v>371852.06389277021</v>
      </c>
      <c r="S61" s="76">
        <f t="shared" si="10"/>
        <v>0</v>
      </c>
      <c r="T61" s="76">
        <f t="shared" si="10"/>
        <v>117782.85451676212</v>
      </c>
      <c r="U61" s="76"/>
      <c r="V61" s="76">
        <f t="shared" si="10"/>
        <v>0</v>
      </c>
      <c r="W61" s="76">
        <f t="shared" si="10"/>
        <v>0</v>
      </c>
      <c r="X61" s="76">
        <f t="shared" si="10"/>
        <v>98.363824552833606</v>
      </c>
      <c r="Y61" s="76">
        <f t="shared" si="10"/>
        <v>479.93430611900442</v>
      </c>
      <c r="Z61" s="76">
        <f t="shared" ref="Z61:AQ61" si="11">SUM(Z3:Z59)</f>
        <v>19738.756635219674</v>
      </c>
      <c r="AA61" s="76">
        <f t="shared" si="11"/>
        <v>8593.7725957608782</v>
      </c>
      <c r="AB61" s="76">
        <f t="shared" si="11"/>
        <v>16133.072568759962</v>
      </c>
      <c r="AC61" s="76">
        <f t="shared" si="11"/>
        <v>0</v>
      </c>
      <c r="AD61" s="76">
        <f t="shared" si="11"/>
        <v>2505876.8967091474</v>
      </c>
      <c r="AE61" s="76">
        <f t="shared" si="11"/>
        <v>0</v>
      </c>
      <c r="AF61" s="76">
        <f t="shared" si="11"/>
        <v>603910.85569918738</v>
      </c>
      <c r="AG61" s="76">
        <f t="shared" si="11"/>
        <v>0</v>
      </c>
      <c r="AH61" s="76">
        <f t="shared" si="11"/>
        <v>1066.1636059423847</v>
      </c>
      <c r="AI61" s="76">
        <f t="shared" si="11"/>
        <v>26806.135165054562</v>
      </c>
      <c r="AJ61" s="76">
        <f t="shared" si="11"/>
        <v>0</v>
      </c>
      <c r="AK61" s="76">
        <f t="shared" si="11"/>
        <v>13586.469833258267</v>
      </c>
      <c r="AL61" s="76">
        <f t="shared" si="11"/>
        <v>2060.5642860798966</v>
      </c>
      <c r="AM61" s="76">
        <f t="shared" si="11"/>
        <v>2083.4780308997456</v>
      </c>
      <c r="AN61" s="76">
        <f t="shared" si="11"/>
        <v>0</v>
      </c>
      <c r="AO61" s="76">
        <f t="shared" si="11"/>
        <v>2110.7662526649506</v>
      </c>
      <c r="AP61" s="76">
        <f t="shared" si="11"/>
        <v>225617.97002846294</v>
      </c>
      <c r="AQ61" s="76">
        <f t="shared" si="11"/>
        <v>910.51742260865524</v>
      </c>
      <c r="AU61" s="23"/>
      <c r="AV61" s="23"/>
      <c r="AW61" s="23"/>
      <c r="AX61" s="23"/>
      <c r="AY61" s="23"/>
    </row>
    <row r="62" spans="1:54" x14ac:dyDescent="0.25">
      <c r="A62" s="26" t="s">
        <v>56</v>
      </c>
      <c r="B62" s="26">
        <f>SUM(B3:B51)</f>
        <v>2493166.1082085604</v>
      </c>
      <c r="C62" s="26">
        <f>SUM(C3:C51)</f>
        <v>224458.63640147803</v>
      </c>
      <c r="D62" s="26">
        <f>SUM(D3:D51)</f>
        <v>1551.6407988620006</v>
      </c>
      <c r="E62" s="26">
        <f>SUM(E3:E51)</f>
        <v>446.07831896990007</v>
      </c>
      <c r="F62" s="26">
        <f>SUM(F3:F51)</f>
        <v>16058.116875430009</v>
      </c>
      <c r="J62" s="26">
        <f t="shared" ref="J62:Y62" si="12">SUM(J3:J51)</f>
        <v>6507.2194897641157</v>
      </c>
      <c r="K62" s="26">
        <f t="shared" si="12"/>
        <v>1558.5556430167014</v>
      </c>
      <c r="L62" s="26">
        <f t="shared" si="12"/>
        <v>1558.5556430167014</v>
      </c>
      <c r="M62" s="26">
        <f t="shared" si="12"/>
        <v>4393.413771517532</v>
      </c>
      <c r="O62" s="26">
        <f t="shared" si="12"/>
        <v>448.41500917832536</v>
      </c>
      <c r="P62" s="26">
        <f t="shared" si="12"/>
        <v>5755172.1939360099</v>
      </c>
      <c r="Q62" s="26">
        <f t="shared" si="12"/>
        <v>0</v>
      </c>
      <c r="R62" s="26">
        <f t="shared" si="12"/>
        <v>371851.99881185661</v>
      </c>
      <c r="S62" s="26">
        <f t="shared" si="12"/>
        <v>0</v>
      </c>
      <c r="T62" s="26">
        <f t="shared" si="12"/>
        <v>117782.80385959361</v>
      </c>
      <c r="V62" s="26">
        <f t="shared" si="12"/>
        <v>0</v>
      </c>
      <c r="W62" s="26">
        <f t="shared" si="12"/>
        <v>0</v>
      </c>
      <c r="X62" s="26">
        <f t="shared" si="12"/>
        <v>98.363800074280562</v>
      </c>
      <c r="Y62" s="26">
        <f t="shared" si="12"/>
        <v>479.93366037089692</v>
      </c>
      <c r="Z62" s="95">
        <f t="shared" ref="Z62:AQ62" si="13">SUM(Z3:Z51)</f>
        <v>19738.752362790019</v>
      </c>
      <c r="AA62" s="95">
        <f t="shared" si="13"/>
        <v>8593.7699693255963</v>
      </c>
      <c r="AB62" s="95">
        <f t="shared" si="13"/>
        <v>16133.040553607607</v>
      </c>
      <c r="AC62" s="95">
        <f t="shared" si="13"/>
        <v>0</v>
      </c>
      <c r="AD62" s="95">
        <f t="shared" si="13"/>
        <v>2505875.3928170144</v>
      </c>
      <c r="AE62" s="95">
        <f t="shared" si="13"/>
        <v>0</v>
      </c>
      <c r="AF62" s="95">
        <f t="shared" si="13"/>
        <v>603910.6592627028</v>
      </c>
      <c r="AG62" s="95">
        <f t="shared" si="13"/>
        <v>0</v>
      </c>
      <c r="AH62" s="95">
        <f t="shared" si="13"/>
        <v>1066.1633387625211</v>
      </c>
      <c r="AI62" s="95">
        <f t="shared" si="13"/>
        <v>26806.124992801808</v>
      </c>
      <c r="AJ62" s="95">
        <f t="shared" si="13"/>
        <v>0</v>
      </c>
      <c r="AK62" s="95">
        <f t="shared" si="13"/>
        <v>13586.452094090408</v>
      </c>
      <c r="AL62" s="95">
        <f t="shared" si="13"/>
        <v>2060.5642167520709</v>
      </c>
      <c r="AM62" s="95">
        <f t="shared" si="13"/>
        <v>2083.4775795014784</v>
      </c>
      <c r="AN62" s="95">
        <f t="shared" si="13"/>
        <v>0</v>
      </c>
      <c r="AO62" s="95">
        <f t="shared" si="13"/>
        <v>2110.7652992430944</v>
      </c>
      <c r="AP62" s="95">
        <f t="shared" si="13"/>
        <v>225617.84971780126</v>
      </c>
      <c r="AQ62" s="95">
        <f t="shared" si="13"/>
        <v>910.51691423338332</v>
      </c>
    </row>
    <row r="63" spans="1:54" x14ac:dyDescent="0.25">
      <c r="A63" s="28" t="s">
        <v>238</v>
      </c>
      <c r="B63" s="26">
        <f>+B3+B5+B8+B9+B11+B12+B14+B15+B16+B17+B18+B19+B20+B21+B22+B23+B24+B25+B26+B28+B30+B31+B33+B34+B35+B36+B37+B39+B40+B41+B42+B43+B44+B46+B47+B49+B50+B10</f>
        <v>1980752.7542719597</v>
      </c>
      <c r="C63" s="26">
        <f>+C3+C5+C8+C9+C11+C12+C14+C15+C16+C17+C18+C19+C20+C21+C22+C23+C24+C25+C26+C28+C30+C31+C33+C34+C35+C36+C37+C39+C40+C41+C42+C43+C44+C46+C47+C49+C50+C10</f>
        <v>160211.41743129797</v>
      </c>
      <c r="D63" s="26">
        <f>+D3+D5+D8+D9+D11+D12+D14+D15+D16+D17+D18+D19+D20+D21+D22+D23+D24+D25+D26+D28+D30+D31+D33+D34+D35+D36+D37+D39+D40+D41+D42+D43+D44+D46+D47+D49+D50+D10</f>
        <v>1287.7247882187996</v>
      </c>
      <c r="E63" s="26">
        <f>+E3+E5+E8+E9+E11+E12+E14+E15+E16+E17+E18+E19+E20+E21+E22+E23+E24+E25+E26+E28+E30+E31+E33+E34+E35+E36+E37+E39+E40+E41+E42+E43+E44+E46+E47+E49+E50+E10</f>
        <v>401.11875825230004</v>
      </c>
      <c r="F63" s="26">
        <f>+F3+F5+F8+F9+F11+F12+F14+F15+F16+F17+F18+F19+F20+F21+F22+F23+F24+F25+F26+F28+F30+F31+F33+F34+F35+F36+F37+F39+F40+F41+F42+F43+F44+F46+F47+F49+F50+F10</f>
        <v>9633.0973522479981</v>
      </c>
      <c r="J63" s="26">
        <f t="shared" ref="J63:Y63" si="14">+J3+J5+J8+J9+J11+J12+J14+J15+J16+J17+J18+J19+J20+J21+J22+J23+J24+J25+J26+J28+J30+J31+J33+J34+J35+J36+J37+J39+J40+J41+J42+J43+J44+J46+J47+J49+J50+J10</f>
        <v>3727.8028130808434</v>
      </c>
      <c r="K63" s="26">
        <f t="shared" si="14"/>
        <v>1293.5459157263933</v>
      </c>
      <c r="L63" s="26">
        <f t="shared" si="14"/>
        <v>1293.5459157263933</v>
      </c>
      <c r="M63" s="26">
        <f t="shared" si="14"/>
        <v>3421.5736763919585</v>
      </c>
      <c r="O63" s="26">
        <f t="shared" si="14"/>
        <v>403.19471335924914</v>
      </c>
      <c r="P63" s="26">
        <f t="shared" si="14"/>
        <v>3232641.7028907826</v>
      </c>
      <c r="Q63" s="26">
        <f t="shared" si="14"/>
        <v>0</v>
      </c>
      <c r="R63" s="26">
        <f t="shared" si="14"/>
        <v>281480.69622535654</v>
      </c>
      <c r="S63" s="26">
        <f t="shared" si="14"/>
        <v>0</v>
      </c>
      <c r="T63" s="26">
        <f t="shared" si="14"/>
        <v>78573.133306407806</v>
      </c>
      <c r="V63" s="26">
        <f t="shared" si="14"/>
        <v>0</v>
      </c>
      <c r="W63" s="26">
        <f t="shared" si="14"/>
        <v>0</v>
      </c>
      <c r="X63" s="26">
        <f t="shared" si="14"/>
        <v>52.665741346273819</v>
      </c>
      <c r="Y63" s="26">
        <f t="shared" si="14"/>
        <v>299.39978780070254</v>
      </c>
      <c r="Z63" s="95">
        <f t="shared" ref="Z63:AQ63" si="15">+Z3+Z5+Z8+Z9+Z11+Z12+Z14+Z15+Z16+Z17+Z18+Z19+Z20+Z21+Z22+Z23+Z24+Z25+Z26+Z28+Z30+Z31+Z33+Z34+Z35+Z36+Z37+Z39+Z40+Z41+Z42+Z43+Z44+Z46+Z47+Z49+Z50+Z10</f>
        <v>17414.717818311594</v>
      </c>
      <c r="AA63" s="95">
        <f t="shared" si="15"/>
        <v>7064.9893278751115</v>
      </c>
      <c r="AB63" s="95">
        <f t="shared" si="15"/>
        <v>9680.2384885412648</v>
      </c>
      <c r="AC63" s="95">
        <f t="shared" si="15"/>
        <v>0</v>
      </c>
      <c r="AD63" s="95">
        <f t="shared" si="15"/>
        <v>1991233.8001326101</v>
      </c>
      <c r="AE63" s="95">
        <f t="shared" si="15"/>
        <v>0</v>
      </c>
      <c r="AF63" s="95">
        <f t="shared" si="15"/>
        <v>446203.91375305125</v>
      </c>
      <c r="AG63" s="95">
        <f t="shared" si="15"/>
        <v>0</v>
      </c>
      <c r="AH63" s="95">
        <f t="shared" si="15"/>
        <v>688.86273118592226</v>
      </c>
      <c r="AI63" s="95">
        <f t="shared" si="15"/>
        <v>20562.831939917127</v>
      </c>
      <c r="AJ63" s="95">
        <f t="shared" si="15"/>
        <v>0</v>
      </c>
      <c r="AK63" s="95">
        <f t="shared" si="15"/>
        <v>8759.6880239934217</v>
      </c>
      <c r="AL63" s="95">
        <f t="shared" si="15"/>
        <v>1939.2855082593246</v>
      </c>
      <c r="AM63" s="95">
        <f t="shared" si="15"/>
        <v>1567.8431247334581</v>
      </c>
      <c r="AN63" s="95">
        <f t="shared" si="15"/>
        <v>0</v>
      </c>
      <c r="AO63" s="95">
        <f t="shared" si="15"/>
        <v>1610.7290135114381</v>
      </c>
      <c r="AP63" s="95">
        <f t="shared" si="15"/>
        <v>161055.66858127029</v>
      </c>
      <c r="AQ63" s="95">
        <f t="shared" si="15"/>
        <v>671.70873822076533</v>
      </c>
    </row>
    <row r="64" spans="1:54" x14ac:dyDescent="0.25">
      <c r="J64" s="26"/>
    </row>
    <row r="65" spans="2:10" x14ac:dyDescent="0.25">
      <c r="J65" s="26"/>
    </row>
    <row r="66" spans="2:10" x14ac:dyDescent="0.25">
      <c r="B66" s="26"/>
      <c r="C66" s="26"/>
      <c r="J66" s="26"/>
    </row>
    <row r="67" spans="2:10" x14ac:dyDescent="0.25">
      <c r="B67" s="26"/>
      <c r="C67" s="26"/>
    </row>
    <row r="68" spans="2:10" x14ac:dyDescent="0.25">
      <c r="B68" s="26"/>
      <c r="C68" s="26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55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L36" sqref="L36"/>
    </sheetView>
  </sheetViews>
  <sheetFormatPr defaultColWidth="9.140625" defaultRowHeight="12.75" x14ac:dyDescent="0.2"/>
  <cols>
    <col min="1" max="1" width="13.42578125" style="58" customWidth="1"/>
    <col min="2" max="2" width="10.85546875" style="58" customWidth="1"/>
    <col min="3" max="4" width="9.5703125" style="58" bestFit="1" customWidth="1"/>
    <col min="5" max="6" width="9.5703125" style="58" customWidth="1"/>
    <col min="7" max="8" width="9.5703125" style="58" bestFit="1" customWidth="1"/>
    <col min="9" max="9" width="10" style="58" bestFit="1" customWidth="1"/>
    <col min="10" max="10" width="10.140625" style="58" bestFit="1" customWidth="1"/>
    <col min="11" max="12" width="10.7109375" style="58" customWidth="1"/>
    <col min="13" max="13" width="9.85546875" style="58" bestFit="1" customWidth="1"/>
    <col min="14" max="16" width="9.5703125" style="58" bestFit="1" customWidth="1"/>
    <col min="17" max="18" width="9.5703125" style="58" customWidth="1"/>
    <col min="19" max="23" width="9.28515625" style="58" bestFit="1" customWidth="1"/>
    <col min="24" max="24" width="9.85546875" style="58" bestFit="1" customWidth="1"/>
    <col min="25" max="25" width="9.140625" style="43"/>
    <col min="26" max="26" width="9.85546875" style="43" bestFit="1" customWidth="1"/>
    <col min="27" max="16384" width="9.140625" style="58"/>
  </cols>
  <sheetData>
    <row r="1" spans="1:26" x14ac:dyDescent="0.2">
      <c r="B1" s="58" t="s">
        <v>483</v>
      </c>
    </row>
    <row r="2" spans="1:26" x14ac:dyDescent="0.2">
      <c r="A2" s="43" t="s">
        <v>226</v>
      </c>
      <c r="B2" s="43" t="s">
        <v>471</v>
      </c>
      <c r="C2" s="43" t="s">
        <v>359</v>
      </c>
      <c r="D2" s="43" t="s">
        <v>131</v>
      </c>
      <c r="E2" s="43" t="s">
        <v>132</v>
      </c>
      <c r="F2" s="43" t="s">
        <v>133</v>
      </c>
      <c r="G2" s="43" t="s">
        <v>335</v>
      </c>
      <c r="H2" s="43" t="s">
        <v>59</v>
      </c>
      <c r="I2" s="43" t="s">
        <v>136</v>
      </c>
      <c r="J2" s="43" t="s">
        <v>137</v>
      </c>
      <c r="K2" s="43" t="s">
        <v>138</v>
      </c>
      <c r="L2" s="43" t="s">
        <v>472</v>
      </c>
      <c r="M2" s="43" t="s">
        <v>139</v>
      </c>
      <c r="N2" s="43" t="s">
        <v>140</v>
      </c>
      <c r="O2" s="43" t="s">
        <v>142</v>
      </c>
      <c r="P2" s="43" t="s">
        <v>143</v>
      </c>
      <c r="Q2" s="43" t="s">
        <v>362</v>
      </c>
      <c r="R2" s="43" t="s">
        <v>144</v>
      </c>
      <c r="S2" s="43" t="s">
        <v>145</v>
      </c>
      <c r="T2" s="43" t="s">
        <v>60</v>
      </c>
      <c r="U2" s="43" t="s">
        <v>234</v>
      </c>
      <c r="V2" s="43" t="s">
        <v>148</v>
      </c>
      <c r="W2" s="43" t="s">
        <v>150</v>
      </c>
      <c r="X2" s="58" t="s">
        <v>233</v>
      </c>
      <c r="Y2" s="43" t="s">
        <v>170</v>
      </c>
      <c r="Z2" s="43" t="s">
        <v>357</v>
      </c>
    </row>
    <row r="3" spans="1:26" x14ac:dyDescent="0.2">
      <c r="A3" s="43" t="s">
        <v>0</v>
      </c>
      <c r="B3" s="43">
        <v>9945.8063699999893</v>
      </c>
      <c r="C3" s="43">
        <v>28615.114130000002</v>
      </c>
      <c r="D3" s="43">
        <v>14418.698628</v>
      </c>
      <c r="E3" s="43">
        <v>14418.698628</v>
      </c>
      <c r="F3" s="43">
        <v>3568.2975620000002</v>
      </c>
      <c r="G3" s="43">
        <v>153410.79478</v>
      </c>
      <c r="H3" s="43">
        <v>137740.64866000001</v>
      </c>
      <c r="I3" s="43">
        <v>20722.019479999999</v>
      </c>
      <c r="J3" s="43">
        <v>4972.8941539999996</v>
      </c>
      <c r="K3" s="43">
        <v>34042.948909999999</v>
      </c>
      <c r="L3" s="43">
        <v>15250.091420000001</v>
      </c>
      <c r="M3" s="43">
        <v>19662.2202</v>
      </c>
      <c r="N3" s="43">
        <v>19662.2202</v>
      </c>
      <c r="O3" s="43">
        <v>52395.886419999901</v>
      </c>
      <c r="P3" s="43">
        <v>787385.49770699895</v>
      </c>
      <c r="Q3" s="43">
        <v>1453.6784479</v>
      </c>
      <c r="R3" s="43">
        <v>81601.780422999902</v>
      </c>
      <c r="S3" s="43">
        <v>22181.440499999899</v>
      </c>
      <c r="T3" s="43">
        <v>22181.440499999899</v>
      </c>
      <c r="U3" s="43">
        <v>5816.8695929999903</v>
      </c>
      <c r="V3" s="43">
        <v>31749.296679999901</v>
      </c>
      <c r="W3" s="43">
        <v>73443.553610000003</v>
      </c>
      <c r="X3" s="43">
        <v>24751.330117000001</v>
      </c>
      <c r="Y3" s="43">
        <v>147079.06693999999</v>
      </c>
      <c r="Z3" s="43">
        <v>1484239.8308999999</v>
      </c>
    </row>
    <row r="4" spans="1:26" x14ac:dyDescent="0.2">
      <c r="A4" s="43" t="s">
        <v>2</v>
      </c>
      <c r="B4" s="43">
        <v>11486.106019999899</v>
      </c>
      <c r="C4" s="43">
        <v>33441.831899999903</v>
      </c>
      <c r="D4" s="43">
        <v>16845.755420000001</v>
      </c>
      <c r="E4" s="43">
        <v>16845.755420000001</v>
      </c>
      <c r="F4" s="43">
        <v>4168.9367499999898</v>
      </c>
      <c r="G4" s="43">
        <v>61789.168400000002</v>
      </c>
      <c r="H4" s="43">
        <v>160801.0589</v>
      </c>
      <c r="I4" s="43">
        <v>24217.368299999998</v>
      </c>
      <c r="J4" s="43">
        <v>5743.0576099999898</v>
      </c>
      <c r="K4" s="43">
        <v>39785.220799999901</v>
      </c>
      <c r="L4" s="43">
        <v>17611.8828299999</v>
      </c>
      <c r="M4" s="43">
        <v>22971.900349999902</v>
      </c>
      <c r="N4" s="43">
        <v>22971.900349999902</v>
      </c>
      <c r="O4" s="43">
        <v>61215.501299999902</v>
      </c>
      <c r="P4" s="43">
        <v>161072.21408999999</v>
      </c>
      <c r="Q4" s="43">
        <v>1678.8106540000001</v>
      </c>
      <c r="R4" s="43">
        <v>100027.24398</v>
      </c>
      <c r="S4" s="43">
        <v>12583.2879999999</v>
      </c>
      <c r="T4" s="43">
        <v>12583.2879999999</v>
      </c>
      <c r="U4" s="43">
        <v>6796.00640999999</v>
      </c>
      <c r="V4" s="43">
        <v>33940.038299999898</v>
      </c>
      <c r="W4" s="43">
        <v>83942.074399999998</v>
      </c>
      <c r="X4" s="43">
        <v>23914.879292000001</v>
      </c>
      <c r="Y4" s="43">
        <v>94066.411699999895</v>
      </c>
      <c r="Z4" s="43">
        <v>774556.34069999994</v>
      </c>
    </row>
    <row r="5" spans="1:26" x14ac:dyDescent="0.2">
      <c r="A5" s="43" t="s">
        <v>3</v>
      </c>
      <c r="B5" s="43">
        <v>8646.741935</v>
      </c>
      <c r="C5" s="43">
        <v>24777.717683999999</v>
      </c>
      <c r="D5" s="43">
        <v>12484.020194000001</v>
      </c>
      <c r="E5" s="43">
        <v>12484.020194000001</v>
      </c>
      <c r="F5" s="43">
        <v>3089.5092774999898</v>
      </c>
      <c r="G5" s="43">
        <v>108440.14804299999</v>
      </c>
      <c r="H5" s="43">
        <v>119291.805639999</v>
      </c>
      <c r="I5" s="43">
        <v>17943.122123000001</v>
      </c>
      <c r="J5" s="43">
        <v>4323.3812009999901</v>
      </c>
      <c r="K5" s="43">
        <v>29477.656429999999</v>
      </c>
      <c r="L5" s="43">
        <v>13258.229628999999</v>
      </c>
      <c r="M5" s="43">
        <v>17023.970563999999</v>
      </c>
      <c r="N5" s="43">
        <v>17023.970563999999</v>
      </c>
      <c r="O5" s="43">
        <v>45365.452290000001</v>
      </c>
      <c r="P5" s="43">
        <v>694759.86595209897</v>
      </c>
      <c r="Q5" s="43">
        <v>1263.8074260999999</v>
      </c>
      <c r="R5" s="43">
        <v>66182.929213199997</v>
      </c>
      <c r="S5" s="43">
        <v>25452.059837000001</v>
      </c>
      <c r="T5" s="43">
        <v>25452.059837000001</v>
      </c>
      <c r="U5" s="43">
        <v>5036.3671409999997</v>
      </c>
      <c r="V5" s="43">
        <v>21680.253742999899</v>
      </c>
      <c r="W5" s="43">
        <v>55379.172919999997</v>
      </c>
      <c r="X5" s="43">
        <v>18912.781499600002</v>
      </c>
      <c r="Y5" s="43">
        <v>101934.17696</v>
      </c>
      <c r="Z5" s="43">
        <v>1227355.7420900001</v>
      </c>
    </row>
    <row r="6" spans="1:26" x14ac:dyDescent="0.2">
      <c r="A6" s="43" t="s">
        <v>4</v>
      </c>
      <c r="B6" s="43">
        <v>18484.170289999998</v>
      </c>
      <c r="C6" s="43">
        <v>53794.110589999902</v>
      </c>
      <c r="D6" s="43">
        <v>27056.568029999999</v>
      </c>
      <c r="E6" s="43">
        <v>27056.568029999999</v>
      </c>
      <c r="F6" s="43">
        <v>6695.8827190000002</v>
      </c>
      <c r="G6" s="43">
        <v>134678.13750000001</v>
      </c>
      <c r="H6" s="43">
        <v>258301.91439999899</v>
      </c>
      <c r="I6" s="43">
        <v>38955.73691</v>
      </c>
      <c r="J6" s="43">
        <v>9242.0848399999995</v>
      </c>
      <c r="K6" s="43">
        <v>63997.99727</v>
      </c>
      <c r="L6" s="43">
        <v>28342.133949999999</v>
      </c>
      <c r="M6" s="43">
        <v>36895.994079999997</v>
      </c>
      <c r="N6" s="43">
        <v>36895.994079999997</v>
      </c>
      <c r="O6" s="43">
        <v>98320.400399999999</v>
      </c>
      <c r="P6" s="43">
        <v>534182.26037999894</v>
      </c>
      <c r="Q6" s="43">
        <v>2701.6458859999898</v>
      </c>
      <c r="R6" s="43">
        <v>141090.01605400001</v>
      </c>
      <c r="S6" s="43">
        <v>40448.6149926</v>
      </c>
      <c r="T6" s="43">
        <v>40448.6149926</v>
      </c>
      <c r="U6" s="43">
        <v>10915.308349999999</v>
      </c>
      <c r="V6" s="43">
        <v>83571.395120000001</v>
      </c>
      <c r="W6" s="43">
        <v>178260.50539999901</v>
      </c>
      <c r="X6" s="43">
        <v>27574.855125999999</v>
      </c>
      <c r="Y6" s="43">
        <v>190258.1868</v>
      </c>
      <c r="Z6" s="43">
        <v>1636506.1303999899</v>
      </c>
    </row>
    <row r="7" spans="1:26" x14ac:dyDescent="0.2">
      <c r="A7" s="43" t="s">
        <v>5</v>
      </c>
      <c r="B7" s="43">
        <v>5481.5528589999903</v>
      </c>
      <c r="C7" s="43">
        <v>15917.234311</v>
      </c>
      <c r="D7" s="43">
        <v>8038.7630009999903</v>
      </c>
      <c r="E7" s="43">
        <v>8038.7630009999903</v>
      </c>
      <c r="F7" s="43">
        <v>1989.4080715999901</v>
      </c>
      <c r="G7" s="43">
        <v>25139.291211999898</v>
      </c>
      <c r="H7" s="43">
        <v>76734.370880000002</v>
      </c>
      <c r="I7" s="43">
        <v>11526.687329999901</v>
      </c>
      <c r="J7" s="43">
        <v>2740.7838269999902</v>
      </c>
      <c r="K7" s="43">
        <v>18936.472684</v>
      </c>
      <c r="L7" s="43">
        <v>8404.9819519999892</v>
      </c>
      <c r="M7" s="43">
        <v>10962.149271999901</v>
      </c>
      <c r="N7" s="43">
        <v>10962.149271999901</v>
      </c>
      <c r="O7" s="43">
        <v>29211.9146899999</v>
      </c>
      <c r="P7" s="43">
        <v>64881.420500339998</v>
      </c>
      <c r="Q7" s="43">
        <v>801.18265180000003</v>
      </c>
      <c r="R7" s="43">
        <v>46277.676259300002</v>
      </c>
      <c r="S7" s="43">
        <v>18544.351614089999</v>
      </c>
      <c r="T7" s="43">
        <v>18544.351614089999</v>
      </c>
      <c r="U7" s="43">
        <v>3243.0395749999998</v>
      </c>
      <c r="V7" s="43">
        <v>24327.902754999901</v>
      </c>
      <c r="W7" s="43">
        <v>52280.943489999998</v>
      </c>
      <c r="X7" s="43">
        <v>6811.8146813999901</v>
      </c>
      <c r="Y7" s="43">
        <v>43739.219996999898</v>
      </c>
      <c r="Z7" s="43">
        <v>366320.06543999998</v>
      </c>
    </row>
    <row r="8" spans="1:26" x14ac:dyDescent="0.2">
      <c r="A8" s="43" t="s">
        <v>6</v>
      </c>
      <c r="B8" s="43">
        <v>534.59054300000003</v>
      </c>
      <c r="C8" s="43">
        <v>1508.470583</v>
      </c>
      <c r="D8" s="43">
        <v>758.04712399999903</v>
      </c>
      <c r="E8" s="43">
        <v>758.04712399999903</v>
      </c>
      <c r="F8" s="43">
        <v>187.59865619999999</v>
      </c>
      <c r="G8" s="43">
        <v>1936.816693</v>
      </c>
      <c r="H8" s="43">
        <v>7252.4725900000003</v>
      </c>
      <c r="I8" s="43">
        <v>1092.3781959999999</v>
      </c>
      <c r="J8" s="43">
        <v>267.295076899999</v>
      </c>
      <c r="K8" s="43">
        <v>1794.6031660000001</v>
      </c>
      <c r="L8" s="43">
        <v>819.69933700000001</v>
      </c>
      <c r="M8" s="43">
        <v>1033.719071</v>
      </c>
      <c r="N8" s="43">
        <v>1033.719071</v>
      </c>
      <c r="O8" s="43">
        <v>2754.6522279999899</v>
      </c>
      <c r="P8" s="43">
        <v>54585.772317000003</v>
      </c>
      <c r="Q8" s="43">
        <v>78.135883000000007</v>
      </c>
      <c r="R8" s="43">
        <v>3373.3215024999899</v>
      </c>
      <c r="S8" s="43">
        <v>595.404951199999</v>
      </c>
      <c r="T8" s="43">
        <v>595.404951199999</v>
      </c>
      <c r="U8" s="43">
        <v>305.81632150000002</v>
      </c>
      <c r="V8" s="43">
        <v>1345.3274329999999</v>
      </c>
      <c r="W8" s="43">
        <v>3494.3687850000001</v>
      </c>
      <c r="X8" s="43">
        <v>676.099267249999</v>
      </c>
      <c r="Y8" s="43">
        <v>4594.8846100000001</v>
      </c>
      <c r="Z8" s="43">
        <v>79748.43664</v>
      </c>
    </row>
    <row r="9" spans="1:26" x14ac:dyDescent="0.2">
      <c r="A9" s="43" t="s">
        <v>7</v>
      </c>
      <c r="B9" s="43">
        <v>157.05798200000001</v>
      </c>
      <c r="C9" s="43">
        <v>455.61743999999902</v>
      </c>
      <c r="D9" s="43">
        <v>228.85130099999901</v>
      </c>
      <c r="E9" s="43">
        <v>228.85130099999901</v>
      </c>
      <c r="F9" s="43">
        <v>56.6354743999999</v>
      </c>
      <c r="G9" s="43">
        <v>812.84846000000005</v>
      </c>
      <c r="H9" s="43">
        <v>2185.4529499999999</v>
      </c>
      <c r="I9" s="43">
        <v>329.94189599999999</v>
      </c>
      <c r="J9" s="43">
        <v>78.528565999999998</v>
      </c>
      <c r="K9" s="43">
        <v>542.04143599999998</v>
      </c>
      <c r="L9" s="43">
        <v>240.81882999999999</v>
      </c>
      <c r="M9" s="43">
        <v>312.07556799999998</v>
      </c>
      <c r="N9" s="43">
        <v>312.07556799999998</v>
      </c>
      <c r="O9" s="43">
        <v>831.62018999999998</v>
      </c>
      <c r="P9" s="43">
        <v>6389.8994149999899</v>
      </c>
      <c r="Q9" s="43">
        <v>22.955506400000001</v>
      </c>
      <c r="R9" s="43">
        <v>1165.5975221000001</v>
      </c>
      <c r="S9" s="43">
        <v>984.83309999999994</v>
      </c>
      <c r="T9" s="43">
        <v>984.83309999999994</v>
      </c>
      <c r="U9" s="43">
        <v>92.324836000000005</v>
      </c>
      <c r="V9" s="43">
        <v>417.38949599999899</v>
      </c>
      <c r="W9" s="43">
        <v>1066.35673</v>
      </c>
      <c r="X9" s="43">
        <v>253.2587589</v>
      </c>
      <c r="Y9" s="43">
        <v>970.81178999999895</v>
      </c>
      <c r="Z9" s="43">
        <v>14012.86586</v>
      </c>
    </row>
    <row r="10" spans="1:26" x14ac:dyDescent="0.2">
      <c r="A10" s="43" t="s">
        <v>8</v>
      </c>
      <c r="B10" s="43">
        <v>15.4244479999999</v>
      </c>
      <c r="C10" s="43">
        <v>44.505776999999902</v>
      </c>
      <c r="D10" s="43">
        <v>22.317378999999999</v>
      </c>
      <c r="E10" s="43">
        <v>22.317378999999999</v>
      </c>
      <c r="F10" s="43">
        <v>5.5230792999999903</v>
      </c>
      <c r="G10" s="43">
        <v>66.361306999999996</v>
      </c>
      <c r="H10" s="43">
        <v>213.22308000000001</v>
      </c>
      <c r="I10" s="43">
        <v>32.2292839999999</v>
      </c>
      <c r="J10" s="43">
        <v>7.7121821999999902</v>
      </c>
      <c r="K10" s="43">
        <v>52.948217</v>
      </c>
      <c r="L10" s="43">
        <v>23.650654999999901</v>
      </c>
      <c r="M10" s="43">
        <v>30.4330549999999</v>
      </c>
      <c r="N10" s="43">
        <v>30.4330549999999</v>
      </c>
      <c r="O10" s="43">
        <v>81.098794999999996</v>
      </c>
      <c r="P10" s="43">
        <v>1241.4753879999901</v>
      </c>
      <c r="Q10" s="43">
        <v>2.2544082999999899</v>
      </c>
      <c r="R10" s="43">
        <v>113.0012153</v>
      </c>
      <c r="S10" s="43">
        <v>45.535656000000003</v>
      </c>
      <c r="T10" s="43">
        <v>45.535656000000003</v>
      </c>
      <c r="U10" s="43">
        <v>9.0033593999999901</v>
      </c>
      <c r="V10" s="43">
        <v>41.5195089999999</v>
      </c>
      <c r="W10" s="43">
        <v>105.539141999999</v>
      </c>
      <c r="X10" s="43">
        <v>23.369969000000001</v>
      </c>
      <c r="Y10" s="43">
        <v>104.658057999999</v>
      </c>
      <c r="Z10" s="43">
        <v>1982.65283</v>
      </c>
    </row>
    <row r="11" spans="1:26" x14ac:dyDescent="0.2">
      <c r="A11" s="43" t="s">
        <v>9</v>
      </c>
      <c r="B11" s="43">
        <v>12153.40423</v>
      </c>
      <c r="C11" s="43">
        <v>35159.405209999903</v>
      </c>
      <c r="D11" s="43">
        <v>17724.69987</v>
      </c>
      <c r="E11" s="43">
        <v>17724.69987</v>
      </c>
      <c r="F11" s="43">
        <v>4386.45651</v>
      </c>
      <c r="G11" s="43">
        <v>133742.7757</v>
      </c>
      <c r="H11" s="43">
        <v>169254.6531</v>
      </c>
      <c r="I11" s="43">
        <v>25461.1628099999</v>
      </c>
      <c r="J11" s="43">
        <v>6076.7006799999999</v>
      </c>
      <c r="K11" s="43">
        <v>41828.589189999999</v>
      </c>
      <c r="L11" s="43">
        <v>18635.049340000001</v>
      </c>
      <c r="M11" s="43">
        <v>24170.48962</v>
      </c>
      <c r="N11" s="43">
        <v>24170.48962</v>
      </c>
      <c r="O11" s="43">
        <v>64409.544799999901</v>
      </c>
      <c r="P11" s="43">
        <v>654891.79945000005</v>
      </c>
      <c r="Q11" s="43">
        <v>1776.3457679999899</v>
      </c>
      <c r="R11" s="43">
        <v>92811.204859000005</v>
      </c>
      <c r="S11" s="43">
        <v>32708.9084999999</v>
      </c>
      <c r="T11" s="43">
        <v>32708.9084999999</v>
      </c>
      <c r="U11" s="43">
        <v>7150.6006199999902</v>
      </c>
      <c r="V11" s="43">
        <v>39790.885479999997</v>
      </c>
      <c r="W11" s="43">
        <v>93965.81</v>
      </c>
      <c r="X11" s="43">
        <v>23721.517833000002</v>
      </c>
      <c r="Y11" s="43">
        <v>147005.4118</v>
      </c>
      <c r="Z11" s="43">
        <v>1412991.8</v>
      </c>
    </row>
    <row r="12" spans="1:26" x14ac:dyDescent="0.2">
      <c r="A12" s="43" t="s">
        <v>10</v>
      </c>
      <c r="B12" s="43">
        <v>11553.455481000001</v>
      </c>
      <c r="C12" s="43">
        <v>33314.802829999899</v>
      </c>
      <c r="D12" s="43">
        <v>16793.288067000001</v>
      </c>
      <c r="E12" s="43">
        <v>16793.288067000001</v>
      </c>
      <c r="F12" s="43">
        <v>4155.9580610000003</v>
      </c>
      <c r="G12" s="43">
        <v>166705.63287</v>
      </c>
      <c r="H12" s="43">
        <v>160396.58088999899</v>
      </c>
      <c r="I12" s="43">
        <v>24125.376703000002</v>
      </c>
      <c r="J12" s="43">
        <v>5776.7144589999998</v>
      </c>
      <c r="K12" s="43">
        <v>39634.098989999999</v>
      </c>
      <c r="L12" s="43">
        <v>17715.127419999899</v>
      </c>
      <c r="M12" s="43">
        <v>22900.347340999899</v>
      </c>
      <c r="N12" s="43">
        <v>22900.347340999899</v>
      </c>
      <c r="O12" s="43">
        <v>61024.867100000003</v>
      </c>
      <c r="P12" s="43">
        <v>812209.45204799995</v>
      </c>
      <c r="Q12" s="43">
        <v>1688.6500535999901</v>
      </c>
      <c r="R12" s="43">
        <v>94595.044917199994</v>
      </c>
      <c r="S12" s="43">
        <v>30305.651273999902</v>
      </c>
      <c r="T12" s="43">
        <v>30305.651273999902</v>
      </c>
      <c r="U12" s="43">
        <v>6774.8404979999896</v>
      </c>
      <c r="V12" s="43">
        <v>33221.463349999904</v>
      </c>
      <c r="W12" s="43">
        <v>80534.480269999898</v>
      </c>
      <c r="X12" s="43">
        <v>27247.286828299901</v>
      </c>
      <c r="Y12" s="43">
        <v>167597.627689999</v>
      </c>
      <c r="Z12" s="43">
        <v>1597294.4009999901</v>
      </c>
    </row>
    <row r="13" spans="1:26" x14ac:dyDescent="0.2">
      <c r="A13" s="43" t="s">
        <v>12</v>
      </c>
      <c r="B13" s="43">
        <v>6204.7262179999898</v>
      </c>
      <c r="C13" s="43">
        <v>18030.112129000001</v>
      </c>
      <c r="D13" s="43">
        <v>9096.9347329999891</v>
      </c>
      <c r="E13" s="43">
        <v>9096.9347329999891</v>
      </c>
      <c r="F13" s="43">
        <v>2251.2843469999998</v>
      </c>
      <c r="G13" s="43">
        <v>53659.903555999903</v>
      </c>
      <c r="H13" s="43">
        <v>86836.697469999999</v>
      </c>
      <c r="I13" s="43">
        <v>13056.753123999901</v>
      </c>
      <c r="J13" s="43">
        <v>3102.369017</v>
      </c>
      <c r="K13" s="43">
        <v>21450.144349999999</v>
      </c>
      <c r="L13" s="43">
        <v>9513.8373100000008</v>
      </c>
      <c r="M13" s="43">
        <v>12405.129526000001</v>
      </c>
      <c r="N13" s="43">
        <v>12405.129526000001</v>
      </c>
      <c r="O13" s="43">
        <v>33057.191119999901</v>
      </c>
      <c r="P13" s="43">
        <v>96430.096920299999</v>
      </c>
      <c r="Q13" s="43">
        <v>906.88379519999899</v>
      </c>
      <c r="R13" s="43">
        <v>41776.4782137</v>
      </c>
      <c r="S13" s="43">
        <v>15037.62931201</v>
      </c>
      <c r="T13" s="43">
        <v>15037.62931201</v>
      </c>
      <c r="U13" s="43">
        <v>3669.935868</v>
      </c>
      <c r="V13" s="43">
        <v>34958.772663999996</v>
      </c>
      <c r="W13" s="43">
        <v>70257.888079999902</v>
      </c>
      <c r="X13" s="43">
        <v>6189.6062451999996</v>
      </c>
      <c r="Y13" s="43">
        <v>85914.862519999995</v>
      </c>
      <c r="Z13" s="43">
        <v>505642.8395</v>
      </c>
    </row>
    <row r="14" spans="1:26" x14ac:dyDescent="0.2">
      <c r="A14" s="43" t="s">
        <v>13</v>
      </c>
      <c r="B14" s="43">
        <v>4055.441523</v>
      </c>
      <c r="C14" s="43">
        <v>11767.1385283</v>
      </c>
      <c r="D14" s="43">
        <v>5932.2916161999901</v>
      </c>
      <c r="E14" s="43">
        <v>5932.2916161999901</v>
      </c>
      <c r="F14" s="43">
        <v>1468.1071322600001</v>
      </c>
      <c r="G14" s="43">
        <v>5388.9645443999998</v>
      </c>
      <c r="H14" s="43">
        <v>56636.553677000004</v>
      </c>
      <c r="I14" s="43">
        <v>8521.3306144999897</v>
      </c>
      <c r="J14" s="43">
        <v>2027.72196739999</v>
      </c>
      <c r="K14" s="43">
        <v>13999.174964</v>
      </c>
      <c r="L14" s="43">
        <v>6218.2885355999997</v>
      </c>
      <c r="M14" s="43">
        <v>8089.6339191999996</v>
      </c>
      <c r="N14" s="43">
        <v>8089.6339191999996</v>
      </c>
      <c r="O14" s="43">
        <v>21557.257791</v>
      </c>
      <c r="P14" s="43">
        <v>73636.190702028995</v>
      </c>
      <c r="Q14" s="43">
        <v>592.74297291000005</v>
      </c>
      <c r="R14" s="43">
        <v>30509.71308935</v>
      </c>
      <c r="S14" s="43">
        <v>44241.987669289498</v>
      </c>
      <c r="T14" s="43">
        <v>44241.987669289498</v>
      </c>
      <c r="U14" s="43">
        <v>2393.2377348999999</v>
      </c>
      <c r="V14" s="43">
        <v>10381.843292699999</v>
      </c>
      <c r="W14" s="43">
        <v>27209.830435</v>
      </c>
      <c r="X14" s="43">
        <v>5439.4994403199898</v>
      </c>
      <c r="Y14" s="43">
        <v>8726.5074867000003</v>
      </c>
      <c r="Z14" s="43">
        <v>237273.07702599899</v>
      </c>
    </row>
    <row r="15" spans="1:26" x14ac:dyDescent="0.2">
      <c r="A15" s="43" t="s">
        <v>14</v>
      </c>
      <c r="B15" s="43">
        <v>2693.2100848</v>
      </c>
      <c r="C15" s="43">
        <v>7786.4355239999904</v>
      </c>
      <c r="D15" s="43">
        <v>3921.2382803999999</v>
      </c>
      <c r="E15" s="43">
        <v>3921.2382803999999</v>
      </c>
      <c r="F15" s="43">
        <v>970.41759824999997</v>
      </c>
      <c r="G15" s="43">
        <v>4465.8623966999903</v>
      </c>
      <c r="H15" s="43">
        <v>37448.426376000003</v>
      </c>
      <c r="I15" s="43">
        <v>5638.6519066000001</v>
      </c>
      <c r="J15" s="43">
        <v>1346.6031031</v>
      </c>
      <c r="K15" s="43">
        <v>9263.4007431999999</v>
      </c>
      <c r="L15" s="43">
        <v>4129.5406002999998</v>
      </c>
      <c r="M15" s="43">
        <v>5347.2404231999899</v>
      </c>
      <c r="N15" s="43">
        <v>5347.2404231999899</v>
      </c>
      <c r="O15" s="43">
        <v>14249.329377</v>
      </c>
      <c r="P15" s="43">
        <v>79237.828437999895</v>
      </c>
      <c r="Q15" s="43">
        <v>393.638553169999</v>
      </c>
      <c r="R15" s="43">
        <v>19855.485908319901</v>
      </c>
      <c r="S15" s="43">
        <v>24936.6817655835</v>
      </c>
      <c r="T15" s="43">
        <v>24936.6817655835</v>
      </c>
      <c r="U15" s="43">
        <v>1581.9265478</v>
      </c>
      <c r="V15" s="43">
        <v>6870.2130584999904</v>
      </c>
      <c r="W15" s="43">
        <v>17986.051181999999</v>
      </c>
      <c r="X15" s="43">
        <v>3513.0098785099999</v>
      </c>
      <c r="Y15" s="43">
        <v>8336.1514432000004</v>
      </c>
      <c r="Z15" s="43">
        <v>190526.504856999</v>
      </c>
    </row>
    <row r="16" spans="1:26" x14ac:dyDescent="0.2">
      <c r="A16" s="43" t="s">
        <v>15</v>
      </c>
      <c r="B16" s="43">
        <v>3344.1146694999902</v>
      </c>
      <c r="C16" s="43">
        <v>9710.4125607000005</v>
      </c>
      <c r="D16" s="43">
        <v>4903.1848486999997</v>
      </c>
      <c r="E16" s="43">
        <v>4903.1848486999997</v>
      </c>
      <c r="F16" s="43">
        <v>1213.42697608</v>
      </c>
      <c r="G16" s="43">
        <v>3324.4644575999901</v>
      </c>
      <c r="H16" s="43">
        <v>46804.213744999899</v>
      </c>
      <c r="I16" s="43">
        <v>7031.9299225000004</v>
      </c>
      <c r="J16" s="43">
        <v>1672.0571875799999</v>
      </c>
      <c r="K16" s="43">
        <v>11552.3279313</v>
      </c>
      <c r="L16" s="43">
        <v>5127.5942385999997</v>
      </c>
      <c r="M16" s="43">
        <v>6686.2796097</v>
      </c>
      <c r="N16" s="43">
        <v>6686.2796097</v>
      </c>
      <c r="O16" s="43">
        <v>17817.606636799999</v>
      </c>
      <c r="P16" s="43">
        <v>17210.949396283999</v>
      </c>
      <c r="Q16" s="43">
        <v>488.77664392999901</v>
      </c>
      <c r="R16" s="43">
        <v>23782.92644264</v>
      </c>
      <c r="S16" s="43">
        <v>43024.946874182097</v>
      </c>
      <c r="T16" s="43">
        <v>43024.946874182097</v>
      </c>
      <c r="U16" s="43">
        <v>1978.07340756999</v>
      </c>
      <c r="V16" s="43">
        <v>8438.5660674999999</v>
      </c>
      <c r="W16" s="43">
        <v>22295.232634100001</v>
      </c>
      <c r="X16" s="43">
        <v>4055.502693381</v>
      </c>
      <c r="Y16" s="43">
        <v>5003.0629290999896</v>
      </c>
      <c r="Z16" s="43">
        <v>146856.64588099901</v>
      </c>
    </row>
    <row r="17" spans="1:26" x14ac:dyDescent="0.2">
      <c r="A17" s="43" t="s">
        <v>16</v>
      </c>
      <c r="B17" s="43">
        <v>6244.0863880999896</v>
      </c>
      <c r="C17" s="43">
        <v>18114.599210999899</v>
      </c>
      <c r="D17" s="43">
        <v>9157.3812669999897</v>
      </c>
      <c r="E17" s="43">
        <v>9157.3812669999897</v>
      </c>
      <c r="F17" s="43">
        <v>2266.2410877999901</v>
      </c>
      <c r="G17" s="43">
        <v>6237.6523529999904</v>
      </c>
      <c r="H17" s="43">
        <v>87411.996410000007</v>
      </c>
      <c r="I17" s="43">
        <v>13117.934136</v>
      </c>
      <c r="J17" s="43">
        <v>3122.0464010999999</v>
      </c>
      <c r="K17" s="43">
        <v>21550.650719000001</v>
      </c>
      <c r="L17" s="43">
        <v>9574.1912069999998</v>
      </c>
      <c r="M17" s="43">
        <v>12487.56632</v>
      </c>
      <c r="N17" s="43">
        <v>12487.56632</v>
      </c>
      <c r="O17" s="43">
        <v>33276.861263999999</v>
      </c>
      <c r="P17" s="43">
        <v>15652.3825560899</v>
      </c>
      <c r="Q17" s="43">
        <v>912.63600069999904</v>
      </c>
      <c r="R17" s="43">
        <v>51446.577335249996</v>
      </c>
      <c r="S17" s="43">
        <v>39513.6742276</v>
      </c>
      <c r="T17" s="43">
        <v>39513.6742276</v>
      </c>
      <c r="U17" s="43">
        <v>3694.3111604999999</v>
      </c>
      <c r="V17" s="43">
        <v>15879.5642789999</v>
      </c>
      <c r="W17" s="43">
        <v>41846.966908000002</v>
      </c>
      <c r="X17" s="43">
        <v>10206.312880879999</v>
      </c>
      <c r="Y17" s="43">
        <v>9356.9475610000009</v>
      </c>
      <c r="Z17" s="43">
        <v>267750.36783</v>
      </c>
    </row>
    <row r="18" spans="1:26" x14ac:dyDescent="0.2">
      <c r="A18" s="43" t="s">
        <v>17</v>
      </c>
      <c r="B18" s="43">
        <v>4433.7969177999903</v>
      </c>
      <c r="C18" s="43">
        <v>12611.846191000001</v>
      </c>
      <c r="D18" s="43">
        <v>6337.2318044999902</v>
      </c>
      <c r="E18" s="43">
        <v>6337.2318044999902</v>
      </c>
      <c r="F18" s="43">
        <v>1568.3245738000001</v>
      </c>
      <c r="G18" s="43">
        <v>13021.201213999901</v>
      </c>
      <c r="H18" s="43">
        <v>60597.400290999998</v>
      </c>
      <c r="I18" s="43">
        <v>9133.0416249999998</v>
      </c>
      <c r="J18" s="43">
        <v>2216.8973986000001</v>
      </c>
      <c r="K18" s="43">
        <v>15004.103172999899</v>
      </c>
      <c r="L18" s="43">
        <v>6798.4263899999896</v>
      </c>
      <c r="M18" s="43">
        <v>8641.8378499999908</v>
      </c>
      <c r="N18" s="43">
        <v>8641.8378499999908</v>
      </c>
      <c r="O18" s="43">
        <v>23028.789775000001</v>
      </c>
      <c r="P18" s="43">
        <v>364244.94335690001</v>
      </c>
      <c r="Q18" s="43">
        <v>648.04335989999902</v>
      </c>
      <c r="R18" s="43">
        <v>33759.2551228999</v>
      </c>
      <c r="S18" s="43">
        <v>19895.027018389999</v>
      </c>
      <c r="T18" s="43">
        <v>19895.027018389999</v>
      </c>
      <c r="U18" s="43">
        <v>2556.6007837000002</v>
      </c>
      <c r="V18" s="43">
        <v>11165.156435000001</v>
      </c>
      <c r="W18" s="43">
        <v>29106.403519999902</v>
      </c>
      <c r="X18" s="43">
        <v>6053.08484141999</v>
      </c>
      <c r="Y18" s="43">
        <v>27028.557585999901</v>
      </c>
      <c r="Z18" s="43">
        <v>565782.76393999998</v>
      </c>
    </row>
    <row r="19" spans="1:26" x14ac:dyDescent="0.2">
      <c r="A19" s="43" t="s">
        <v>18</v>
      </c>
      <c r="B19" s="43">
        <v>9571.5377609999996</v>
      </c>
      <c r="C19" s="43">
        <v>27570.162954999902</v>
      </c>
      <c r="D19" s="43">
        <v>13900.8162119999</v>
      </c>
      <c r="E19" s="43">
        <v>13900.8162119999</v>
      </c>
      <c r="F19" s="43">
        <v>3440.1298889999998</v>
      </c>
      <c r="G19" s="43">
        <v>137583.61397000001</v>
      </c>
      <c r="H19" s="43">
        <v>132777.44362000001</v>
      </c>
      <c r="I19" s="43">
        <v>19965.322419</v>
      </c>
      <c r="J19" s="43">
        <v>4785.7712680000004</v>
      </c>
      <c r="K19" s="43">
        <v>32799.799009999901</v>
      </c>
      <c r="L19" s="43">
        <v>14676.236068</v>
      </c>
      <c r="M19" s="43">
        <v>18956.005015999999</v>
      </c>
      <c r="N19" s="43">
        <v>18956.005015999999</v>
      </c>
      <c r="O19" s="43">
        <v>50513.956109999999</v>
      </c>
      <c r="P19" s="43">
        <v>591062.95634699997</v>
      </c>
      <c r="Q19" s="43">
        <v>1398.9792609000001</v>
      </c>
      <c r="R19" s="43">
        <v>71322.597442599901</v>
      </c>
      <c r="S19" s="43">
        <v>21674.029450000002</v>
      </c>
      <c r="T19" s="43">
        <v>21674.029450000002</v>
      </c>
      <c r="U19" s="43">
        <v>5607.9459449999904</v>
      </c>
      <c r="V19" s="43">
        <v>27564.895415999999</v>
      </c>
      <c r="W19" s="43">
        <v>66613.339899999904</v>
      </c>
      <c r="X19" s="43">
        <v>24585.834340699999</v>
      </c>
      <c r="Y19" s="43">
        <v>125730.17617999999</v>
      </c>
      <c r="Z19" s="43">
        <v>1222574.1322000001</v>
      </c>
    </row>
    <row r="20" spans="1:26" x14ac:dyDescent="0.2">
      <c r="A20" s="43" t="s">
        <v>19</v>
      </c>
      <c r="B20" s="43">
        <v>3835.0696130000001</v>
      </c>
      <c r="C20" s="43">
        <v>11034.40971</v>
      </c>
      <c r="D20" s="43">
        <v>5555.2863259999904</v>
      </c>
      <c r="E20" s="43">
        <v>5555.2863259999904</v>
      </c>
      <c r="F20" s="43">
        <v>1374.8086189999899</v>
      </c>
      <c r="G20" s="43">
        <v>22537.148289999899</v>
      </c>
      <c r="H20" s="43">
        <v>53072.101479999998</v>
      </c>
      <c r="I20" s="43">
        <v>7990.7168899999997</v>
      </c>
      <c r="J20" s="43">
        <v>1917.534187</v>
      </c>
      <c r="K20" s="43">
        <v>13127.4735799999</v>
      </c>
      <c r="L20" s="43">
        <v>5880.3853429999999</v>
      </c>
      <c r="M20" s="43">
        <v>7575.5323600000002</v>
      </c>
      <c r="N20" s="43">
        <v>7575.5323600000002</v>
      </c>
      <c r="O20" s="43">
        <v>20187.2667</v>
      </c>
      <c r="P20" s="43">
        <v>93358.786059999999</v>
      </c>
      <c r="Q20" s="43">
        <v>560.53313760000003</v>
      </c>
      <c r="R20" s="43">
        <v>18579.995461499999</v>
      </c>
      <c r="S20" s="43">
        <v>2557.8812885739899</v>
      </c>
      <c r="T20" s="43">
        <v>2557.8812885739899</v>
      </c>
      <c r="U20" s="43">
        <v>2241.1447370000001</v>
      </c>
      <c r="V20" s="43">
        <v>9931.5689500000008</v>
      </c>
      <c r="W20" s="43">
        <v>25732.661230000002</v>
      </c>
      <c r="X20" s="43">
        <v>3526.2378183999899</v>
      </c>
      <c r="Y20" s="43">
        <v>64651.7601</v>
      </c>
      <c r="Z20" s="43">
        <v>309556.94089999999</v>
      </c>
    </row>
    <row r="21" spans="1:26" x14ac:dyDescent="0.2">
      <c r="A21" s="43" t="s">
        <v>20</v>
      </c>
      <c r="B21" s="43">
        <v>1234.3259829999899</v>
      </c>
      <c r="C21" s="43">
        <v>3552.7538939999999</v>
      </c>
      <c r="D21" s="43">
        <v>1784.496067</v>
      </c>
      <c r="E21" s="43">
        <v>1784.496067</v>
      </c>
      <c r="F21" s="43">
        <v>441.62227410000003</v>
      </c>
      <c r="G21" s="43">
        <v>8557.1679540000005</v>
      </c>
      <c r="H21" s="43">
        <v>17050.324839999899</v>
      </c>
      <c r="I21" s="43">
        <v>2572.7771349999998</v>
      </c>
      <c r="J21" s="43">
        <v>617.16617629999905</v>
      </c>
      <c r="K21" s="43">
        <v>4226.6547489999903</v>
      </c>
      <c r="L21" s="43">
        <v>1892.6231419999999</v>
      </c>
      <c r="M21" s="43">
        <v>2433.44520499999</v>
      </c>
      <c r="N21" s="43">
        <v>2433.44520499999</v>
      </c>
      <c r="O21" s="43">
        <v>6484.6476069999899</v>
      </c>
      <c r="P21" s="43">
        <v>75923.482781999905</v>
      </c>
      <c r="Q21" s="43">
        <v>180.40906709999999</v>
      </c>
      <c r="R21" s="43">
        <v>8367.9364741000009</v>
      </c>
      <c r="S21" s="43">
        <v>4426.4412648400003</v>
      </c>
      <c r="T21" s="43">
        <v>4426.4412648400003</v>
      </c>
      <c r="U21" s="43">
        <v>719.9099205</v>
      </c>
      <c r="V21" s="43">
        <v>3294.5425100000002</v>
      </c>
      <c r="W21" s="43">
        <v>8342.0086539999993</v>
      </c>
      <c r="X21" s="43">
        <v>2495.9437748</v>
      </c>
      <c r="Y21" s="43">
        <v>11001.237375999999</v>
      </c>
      <c r="Z21" s="43">
        <v>140892.68338999999</v>
      </c>
    </row>
    <row r="22" spans="1:26" x14ac:dyDescent="0.2">
      <c r="A22" s="43" t="s">
        <v>129</v>
      </c>
      <c r="B22" s="43">
        <v>977.65261799999905</v>
      </c>
      <c r="C22" s="43">
        <v>2794.9070590000001</v>
      </c>
      <c r="D22" s="43">
        <v>1404.711147</v>
      </c>
      <c r="E22" s="43">
        <v>1404.711147</v>
      </c>
      <c r="F22" s="43">
        <v>347.63469489999898</v>
      </c>
      <c r="G22" s="43">
        <v>6103.29133</v>
      </c>
      <c r="H22" s="43">
        <v>13427.20795</v>
      </c>
      <c r="I22" s="43">
        <v>2023.9667219999999</v>
      </c>
      <c r="J22" s="43">
        <v>488.827972899999</v>
      </c>
      <c r="K22" s="43">
        <v>3325.0509050000001</v>
      </c>
      <c r="L22" s="43">
        <v>1499.055134</v>
      </c>
      <c r="M22" s="43">
        <v>1915.549051</v>
      </c>
      <c r="N22" s="43">
        <v>1915.549051</v>
      </c>
      <c r="O22" s="43">
        <v>5104.5549069999997</v>
      </c>
      <c r="P22" s="43">
        <v>61493.022579999903</v>
      </c>
      <c r="Q22" s="43">
        <v>142.8937512</v>
      </c>
      <c r="R22" s="43">
        <v>5883.9062649999996</v>
      </c>
      <c r="S22" s="43">
        <v>915.01476766999997</v>
      </c>
      <c r="T22" s="43">
        <v>915.01476766999997</v>
      </c>
      <c r="U22" s="43">
        <v>566.69549649999999</v>
      </c>
      <c r="V22" s="43">
        <v>2532.2367809999901</v>
      </c>
      <c r="W22" s="43">
        <v>6533.8486210000001</v>
      </c>
      <c r="X22" s="43">
        <v>1241.6762283</v>
      </c>
      <c r="Y22" s="43">
        <v>13715.494269999999</v>
      </c>
      <c r="Z22" s="43">
        <v>115539.79599</v>
      </c>
    </row>
    <row r="23" spans="1:26" x14ac:dyDescent="0.2">
      <c r="A23" s="43" t="s">
        <v>22</v>
      </c>
      <c r="B23" s="43">
        <v>5332.3669419999997</v>
      </c>
      <c r="C23" s="43">
        <v>15359.305548999901</v>
      </c>
      <c r="D23" s="43">
        <v>7721.8423929999999</v>
      </c>
      <c r="E23" s="43">
        <v>7721.8423929999999</v>
      </c>
      <c r="F23" s="43">
        <v>1910.9838635999999</v>
      </c>
      <c r="G23" s="43">
        <v>20614.622991999899</v>
      </c>
      <c r="H23" s="43">
        <v>73771.697309999901</v>
      </c>
      <c r="I23" s="43">
        <v>11122.638009</v>
      </c>
      <c r="J23" s="43">
        <v>2666.18704909999</v>
      </c>
      <c r="K23" s="43">
        <v>18272.706458000001</v>
      </c>
      <c r="L23" s="43">
        <v>8176.2267140000004</v>
      </c>
      <c r="M23" s="43">
        <v>10529.986112999901</v>
      </c>
      <c r="N23" s="43">
        <v>10529.986112999901</v>
      </c>
      <c r="O23" s="43">
        <v>28060.296780000001</v>
      </c>
      <c r="P23" s="43">
        <v>183813.28253289999</v>
      </c>
      <c r="Q23" s="43">
        <v>779.38037129999998</v>
      </c>
      <c r="R23" s="43">
        <v>30779.6815811999</v>
      </c>
      <c r="S23" s="43">
        <v>18164.843614767</v>
      </c>
      <c r="T23" s="43">
        <v>18164.843614767</v>
      </c>
      <c r="U23" s="43">
        <v>3115.1856288999902</v>
      </c>
      <c r="V23" s="43">
        <v>15382.4309189999</v>
      </c>
      <c r="W23" s="43">
        <v>38139.390423999997</v>
      </c>
      <c r="X23" s="43">
        <v>6162.4144701100004</v>
      </c>
      <c r="Y23" s="43">
        <v>55421.088458999999</v>
      </c>
      <c r="Z23" s="43">
        <v>449398.9535</v>
      </c>
    </row>
    <row r="24" spans="1:26" x14ac:dyDescent="0.2">
      <c r="A24" s="43" t="s">
        <v>23</v>
      </c>
      <c r="B24" s="43">
        <v>5336.6788436999996</v>
      </c>
      <c r="C24" s="43">
        <v>15483.646975599901</v>
      </c>
      <c r="D24" s="43">
        <v>7785.5463747999902</v>
      </c>
      <c r="E24" s="43">
        <v>7785.5463747999902</v>
      </c>
      <c r="F24" s="43">
        <v>1926.7462952400001</v>
      </c>
      <c r="G24" s="43">
        <v>14816.554183299901</v>
      </c>
      <c r="H24" s="43">
        <v>74343.269356000004</v>
      </c>
      <c r="I24" s="43">
        <v>11212.6917497999</v>
      </c>
      <c r="J24" s="43">
        <v>2668.34025359</v>
      </c>
      <c r="K24" s="43">
        <v>18420.641417700001</v>
      </c>
      <c r="L24" s="43">
        <v>8182.8375018999895</v>
      </c>
      <c r="M24" s="43">
        <v>10616.847553199999</v>
      </c>
      <c r="N24" s="43">
        <v>10616.847553199999</v>
      </c>
      <c r="O24" s="43">
        <v>28291.787741799999</v>
      </c>
      <c r="P24" s="43">
        <v>158578.36269461</v>
      </c>
      <c r="Q24" s="43">
        <v>780.00826623</v>
      </c>
      <c r="R24" s="43">
        <v>31750.1046609599</v>
      </c>
      <c r="S24" s="43">
        <v>36379.8963531599</v>
      </c>
      <c r="T24" s="43">
        <v>36379.8963531599</v>
      </c>
      <c r="U24" s="43">
        <v>3140.8921241899902</v>
      </c>
      <c r="V24" s="43">
        <v>15465.5032464999</v>
      </c>
      <c r="W24" s="43">
        <v>38412.742239200001</v>
      </c>
      <c r="X24" s="43">
        <v>5440.3966285819997</v>
      </c>
      <c r="Y24" s="43">
        <v>30425.298764700001</v>
      </c>
      <c r="Z24" s="43">
        <v>394740.16129199998</v>
      </c>
    </row>
    <row r="25" spans="1:26" x14ac:dyDescent="0.2">
      <c r="A25" s="43" t="s">
        <v>24</v>
      </c>
      <c r="B25" s="43">
        <v>9041.285871</v>
      </c>
      <c r="C25" s="43">
        <v>25997.807227000001</v>
      </c>
      <c r="D25" s="43">
        <v>13105.4836499999</v>
      </c>
      <c r="E25" s="43">
        <v>13105.4836499999</v>
      </c>
      <c r="F25" s="43">
        <v>3243.3096622999901</v>
      </c>
      <c r="G25" s="43">
        <v>127466.951665</v>
      </c>
      <c r="H25" s="43">
        <v>125196.85168000001</v>
      </c>
      <c r="I25" s="43">
        <v>18826.670618999899</v>
      </c>
      <c r="J25" s="43">
        <v>4520.6434150999903</v>
      </c>
      <c r="K25" s="43">
        <v>30929.177657</v>
      </c>
      <c r="L25" s="43">
        <v>13863.190704999901</v>
      </c>
      <c r="M25" s="43">
        <v>17871.442961000001</v>
      </c>
      <c r="N25" s="43">
        <v>17871.442961000001</v>
      </c>
      <c r="O25" s="43">
        <v>47623.832737999997</v>
      </c>
      <c r="P25" s="43">
        <v>718573.47699439898</v>
      </c>
      <c r="Q25" s="43">
        <v>1321.47469319999</v>
      </c>
      <c r="R25" s="43">
        <v>73372.710351600006</v>
      </c>
      <c r="S25" s="43">
        <v>25287.693019999999</v>
      </c>
      <c r="T25" s="43">
        <v>25287.693019999999</v>
      </c>
      <c r="U25" s="43">
        <v>5287.0878034999996</v>
      </c>
      <c r="V25" s="43">
        <v>26912.805655</v>
      </c>
      <c r="W25" s="43">
        <v>64091.687790999902</v>
      </c>
      <c r="X25" s="43">
        <v>21371.704710900001</v>
      </c>
      <c r="Y25" s="43">
        <v>120349.34133</v>
      </c>
      <c r="Z25" s="43">
        <v>1320093.71681999</v>
      </c>
    </row>
    <row r="26" spans="1:26" x14ac:dyDescent="0.2">
      <c r="A26" s="43" t="s">
        <v>25</v>
      </c>
      <c r="B26" s="43">
        <v>6771.9768617999998</v>
      </c>
      <c r="C26" s="43">
        <v>19482.4137129999</v>
      </c>
      <c r="D26" s="43">
        <v>9800.0621282999891</v>
      </c>
      <c r="E26" s="43">
        <v>9800.0621282999891</v>
      </c>
      <c r="F26" s="43">
        <v>2425.2927577999999</v>
      </c>
      <c r="G26" s="43">
        <v>16715.246073999999</v>
      </c>
      <c r="H26" s="43">
        <v>93630.427655000007</v>
      </c>
      <c r="I26" s="43">
        <v>14108.450210999999</v>
      </c>
      <c r="J26" s="43">
        <v>3385.9917933000002</v>
      </c>
      <c r="K26" s="43">
        <v>23177.916867</v>
      </c>
      <c r="L26" s="43">
        <v>10383.618860299999</v>
      </c>
      <c r="M26" s="43">
        <v>13363.958739</v>
      </c>
      <c r="N26" s="43">
        <v>13363.958739</v>
      </c>
      <c r="O26" s="43">
        <v>35612.3024459999</v>
      </c>
      <c r="P26" s="43">
        <v>479186.44585825002</v>
      </c>
      <c r="Q26" s="43">
        <v>989.79337122999902</v>
      </c>
      <c r="R26" s="43">
        <v>50539.778470630001</v>
      </c>
      <c r="S26" s="43">
        <v>41411.317097409003</v>
      </c>
      <c r="T26" s="43">
        <v>41411.317097409003</v>
      </c>
      <c r="U26" s="43">
        <v>3953.5938178000001</v>
      </c>
      <c r="V26" s="43">
        <v>17280.099903999999</v>
      </c>
      <c r="W26" s="43">
        <v>45084.370178999998</v>
      </c>
      <c r="X26" s="43">
        <v>9353.7687795799993</v>
      </c>
      <c r="Y26" s="43">
        <v>29084.7802459999</v>
      </c>
      <c r="Z26" s="43">
        <v>772972.394789999</v>
      </c>
    </row>
    <row r="27" spans="1:26" x14ac:dyDescent="0.2">
      <c r="A27" s="43" t="s">
        <v>26</v>
      </c>
      <c r="B27" s="43">
        <v>8346.1268299999992</v>
      </c>
      <c r="C27" s="43">
        <v>24238.968377000001</v>
      </c>
      <c r="D27" s="43">
        <v>12238.025884999999</v>
      </c>
      <c r="E27" s="43">
        <v>12238.025884999999</v>
      </c>
      <c r="F27" s="43">
        <v>3028.6329435999901</v>
      </c>
      <c r="G27" s="43">
        <v>56818.596113999898</v>
      </c>
      <c r="H27" s="43">
        <v>116819.73164</v>
      </c>
      <c r="I27" s="43">
        <v>17552.982573000001</v>
      </c>
      <c r="J27" s="43">
        <v>4173.0583939999997</v>
      </c>
      <c r="K27" s="43">
        <v>28836.702713999999</v>
      </c>
      <c r="L27" s="43">
        <v>12797.286588999999</v>
      </c>
      <c r="M27" s="43">
        <v>16688.517054</v>
      </c>
      <c r="N27" s="43">
        <v>16688.517054</v>
      </c>
      <c r="O27" s="43">
        <v>44471.579299999998</v>
      </c>
      <c r="P27" s="43">
        <v>95308.175392150006</v>
      </c>
      <c r="Q27" s="43">
        <v>1219.8682707</v>
      </c>
      <c r="R27" s="43">
        <v>56930.504636700003</v>
      </c>
      <c r="S27" s="43">
        <v>23001.573300075001</v>
      </c>
      <c r="T27" s="43">
        <v>23001.573300075001</v>
      </c>
      <c r="U27" s="43">
        <v>4937.1309289999999</v>
      </c>
      <c r="V27" s="43">
        <v>49534.835285000001</v>
      </c>
      <c r="W27" s="43">
        <v>98310.201449999993</v>
      </c>
      <c r="X27" s="43">
        <v>8603.4628231200004</v>
      </c>
      <c r="Y27" s="43">
        <v>101822.12837200001</v>
      </c>
      <c r="Z27" s="43">
        <v>623943.80566999898</v>
      </c>
    </row>
    <row r="28" spans="1:26" x14ac:dyDescent="0.2">
      <c r="A28" s="43" t="s">
        <v>27</v>
      </c>
      <c r="B28" s="43">
        <v>4551.5169151</v>
      </c>
      <c r="C28" s="43">
        <v>13200.5581770999</v>
      </c>
      <c r="D28" s="43">
        <v>6675.2157408000003</v>
      </c>
      <c r="E28" s="43">
        <v>6675.2157408000003</v>
      </c>
      <c r="F28" s="43">
        <v>1651.9593989</v>
      </c>
      <c r="G28" s="43">
        <v>3965.2462792000001</v>
      </c>
      <c r="H28" s="43">
        <v>63718.3490639999</v>
      </c>
      <c r="I28" s="43">
        <v>9559.3570990999997</v>
      </c>
      <c r="J28" s="43">
        <v>2275.7534304999899</v>
      </c>
      <c r="K28" s="43">
        <v>15704.4969529999</v>
      </c>
      <c r="L28" s="43">
        <v>6978.9195155999996</v>
      </c>
      <c r="M28" s="43">
        <v>9102.7256730000008</v>
      </c>
      <c r="N28" s="43">
        <v>9102.7256730000008</v>
      </c>
      <c r="O28" s="43">
        <v>24256.953839999998</v>
      </c>
      <c r="P28" s="43">
        <v>6061.9680543069899</v>
      </c>
      <c r="Q28" s="43">
        <v>665.24885446999895</v>
      </c>
      <c r="R28" s="43">
        <v>36881.537148260002</v>
      </c>
      <c r="S28" s="43">
        <v>36064.67218722</v>
      </c>
      <c r="T28" s="43">
        <v>36064.67218722</v>
      </c>
      <c r="U28" s="43">
        <v>2692.9565123000002</v>
      </c>
      <c r="V28" s="43">
        <v>11567.966779799999</v>
      </c>
      <c r="W28" s="43">
        <v>30495.135517999901</v>
      </c>
      <c r="X28" s="43">
        <v>6471.0073873399997</v>
      </c>
      <c r="Y28" s="43">
        <v>5891.6875410000002</v>
      </c>
      <c r="Z28" s="43">
        <v>186699.69234999901</v>
      </c>
    </row>
    <row r="29" spans="1:26" x14ac:dyDescent="0.2">
      <c r="A29" s="43" t="s">
        <v>28</v>
      </c>
      <c r="B29" s="43">
        <v>6221.3721649999998</v>
      </c>
      <c r="C29" s="43">
        <v>18107.496459999998</v>
      </c>
      <c r="D29" s="43">
        <v>9124.4353399999909</v>
      </c>
      <c r="E29" s="43">
        <v>9124.4353399999909</v>
      </c>
      <c r="F29" s="43">
        <v>2258.0897259999902</v>
      </c>
      <c r="G29" s="43">
        <v>19723.492329999899</v>
      </c>
      <c r="H29" s="43">
        <v>87097.248899999904</v>
      </c>
      <c r="I29" s="43">
        <v>13112.7889599999</v>
      </c>
      <c r="J29" s="43">
        <v>3110.6910429999998</v>
      </c>
      <c r="K29" s="43">
        <v>21542.178209999998</v>
      </c>
      <c r="L29" s="43">
        <v>9539.3516999999902</v>
      </c>
      <c r="M29" s="43">
        <v>12442.63833</v>
      </c>
      <c r="N29" s="43">
        <v>12442.63833</v>
      </c>
      <c r="O29" s="43">
        <v>33157.126769999901</v>
      </c>
      <c r="P29" s="43">
        <v>57110.767838999898</v>
      </c>
      <c r="Q29" s="43">
        <v>909.31663200000003</v>
      </c>
      <c r="R29" s="43">
        <v>56655.397945999997</v>
      </c>
      <c r="S29" s="43">
        <v>14191.3887635999</v>
      </c>
      <c r="T29" s="43">
        <v>14191.3887635999</v>
      </c>
      <c r="U29" s="43">
        <v>3681.0281169999998</v>
      </c>
      <c r="V29" s="43">
        <v>16709.214589999901</v>
      </c>
      <c r="W29" s="43">
        <v>42985.055540000001</v>
      </c>
      <c r="X29" s="43">
        <v>10360.662849599999</v>
      </c>
      <c r="Y29" s="43">
        <v>29424.644319999999</v>
      </c>
      <c r="Z29" s="43">
        <v>349840.868599999</v>
      </c>
    </row>
    <row r="30" spans="1:26" x14ac:dyDescent="0.2">
      <c r="A30" s="43" t="s">
        <v>29</v>
      </c>
      <c r="B30" s="43">
        <v>1038.60659099999</v>
      </c>
      <c r="C30" s="43">
        <v>2968.32627</v>
      </c>
      <c r="D30" s="43">
        <v>1493.9532369999899</v>
      </c>
      <c r="E30" s="43">
        <v>1493.9532369999899</v>
      </c>
      <c r="F30" s="43">
        <v>369.71705899999898</v>
      </c>
      <c r="G30" s="43">
        <v>5717.6547700000001</v>
      </c>
      <c r="H30" s="43">
        <v>14279.150229999999</v>
      </c>
      <c r="I30" s="43">
        <v>2149.55608999999</v>
      </c>
      <c r="J30" s="43">
        <v>519.30506600000001</v>
      </c>
      <c r="K30" s="43">
        <v>3531.37110999999</v>
      </c>
      <c r="L30" s="43">
        <v>1592.520434</v>
      </c>
      <c r="M30" s="43">
        <v>2037.24215999999</v>
      </c>
      <c r="N30" s="43">
        <v>2037.24215999999</v>
      </c>
      <c r="O30" s="43">
        <v>5428.8493099999996</v>
      </c>
      <c r="P30" s="43">
        <v>38679.171905999901</v>
      </c>
      <c r="Q30" s="43">
        <v>151.80210989999901</v>
      </c>
      <c r="R30" s="43">
        <v>6065.3679591999999</v>
      </c>
      <c r="S30" s="43">
        <v>634.87247000039997</v>
      </c>
      <c r="T30" s="43">
        <v>634.87247000039997</v>
      </c>
      <c r="U30" s="43">
        <v>602.69730600000003</v>
      </c>
      <c r="V30" s="43">
        <v>2631.34781999999</v>
      </c>
      <c r="W30" s="43">
        <v>6858.1592300000002</v>
      </c>
      <c r="X30" s="43">
        <v>1067.9917685</v>
      </c>
      <c r="Y30" s="43">
        <v>17837.043900000001</v>
      </c>
      <c r="Z30" s="43">
        <v>98025.4908</v>
      </c>
    </row>
    <row r="31" spans="1:26" x14ac:dyDescent="0.2">
      <c r="A31" s="43" t="s">
        <v>30</v>
      </c>
      <c r="B31" s="43">
        <v>911.87853729999995</v>
      </c>
      <c r="C31" s="43">
        <v>2623.5901369999901</v>
      </c>
      <c r="D31" s="43">
        <v>1317.3256914000001</v>
      </c>
      <c r="E31" s="43">
        <v>1317.3256914000001</v>
      </c>
      <c r="F31" s="43">
        <v>326.00668530000002</v>
      </c>
      <c r="G31" s="43">
        <v>7215.4250920000004</v>
      </c>
      <c r="H31" s="43">
        <v>12587.307132</v>
      </c>
      <c r="I31" s="43">
        <v>1899.90642199999</v>
      </c>
      <c r="J31" s="43">
        <v>455.93723989999899</v>
      </c>
      <c r="K31" s="43">
        <v>3121.2428019999902</v>
      </c>
      <c r="L31" s="43">
        <v>1398.1977509000001</v>
      </c>
      <c r="M31" s="43">
        <v>1796.389615</v>
      </c>
      <c r="N31" s="43">
        <v>1796.389615</v>
      </c>
      <c r="O31" s="43">
        <v>4787.012796</v>
      </c>
      <c r="P31" s="43">
        <v>63526.255703099901</v>
      </c>
      <c r="Q31" s="43">
        <v>133.28037332</v>
      </c>
      <c r="R31" s="43">
        <v>5994.4299086999999</v>
      </c>
      <c r="S31" s="43">
        <v>1977.2247132359901</v>
      </c>
      <c r="T31" s="43">
        <v>1977.2247132359901</v>
      </c>
      <c r="U31" s="43">
        <v>531.44233429999997</v>
      </c>
      <c r="V31" s="43">
        <v>2478.0937520000002</v>
      </c>
      <c r="W31" s="43">
        <v>6277.2611129999996</v>
      </c>
      <c r="X31" s="43">
        <v>1378.3216496099999</v>
      </c>
      <c r="Y31" s="43">
        <v>8013.8323659999896</v>
      </c>
      <c r="Z31" s="43">
        <v>111799.66915</v>
      </c>
    </row>
    <row r="32" spans="1:26" x14ac:dyDescent="0.2">
      <c r="A32" s="43" t="s">
        <v>31</v>
      </c>
      <c r="B32" s="43">
        <v>8336.4703100000006</v>
      </c>
      <c r="C32" s="43">
        <v>24194.999849999898</v>
      </c>
      <c r="D32" s="43">
        <v>12226.5154699999</v>
      </c>
      <c r="E32" s="43">
        <v>12226.5154699999</v>
      </c>
      <c r="F32" s="43">
        <v>3025.7825149999999</v>
      </c>
      <c r="G32" s="43">
        <v>37041.142659999998</v>
      </c>
      <c r="H32" s="43">
        <v>116708.191499999</v>
      </c>
      <c r="I32" s="43">
        <v>17521.141999999902</v>
      </c>
      <c r="J32" s="43">
        <v>4168.2418469999902</v>
      </c>
      <c r="K32" s="43">
        <v>28784.406779999899</v>
      </c>
      <c r="L32" s="43">
        <v>12782.486849999999</v>
      </c>
      <c r="M32" s="43">
        <v>16672.824229999998</v>
      </c>
      <c r="N32" s="43">
        <v>16672.824229999998</v>
      </c>
      <c r="O32" s="43">
        <v>44429.727919999998</v>
      </c>
      <c r="P32" s="43">
        <v>90997.992601899998</v>
      </c>
      <c r="Q32" s="43">
        <v>1218.456723</v>
      </c>
      <c r="R32" s="43">
        <v>77801.523052000004</v>
      </c>
      <c r="S32" s="43">
        <v>15952.593493999901</v>
      </c>
      <c r="T32" s="43">
        <v>15952.593493999901</v>
      </c>
      <c r="U32" s="43">
        <v>4932.4840510000004</v>
      </c>
      <c r="V32" s="43">
        <v>25377.190330000001</v>
      </c>
      <c r="W32" s="43">
        <v>62081.674689999898</v>
      </c>
      <c r="X32" s="43">
        <v>13010.749965000001</v>
      </c>
      <c r="Y32" s="43">
        <v>56621.807009999997</v>
      </c>
      <c r="Z32" s="43">
        <v>519336.98909999902</v>
      </c>
    </row>
    <row r="33" spans="1:26" x14ac:dyDescent="0.2">
      <c r="A33" s="43" t="s">
        <v>32</v>
      </c>
      <c r="B33" s="43">
        <v>4267.5527920999903</v>
      </c>
      <c r="C33" s="43">
        <v>12147.821723999999</v>
      </c>
      <c r="D33" s="43">
        <v>6103.4277912999996</v>
      </c>
      <c r="E33" s="43">
        <v>6103.4277912999996</v>
      </c>
      <c r="F33" s="43">
        <v>1510.46068899999</v>
      </c>
      <c r="G33" s="43">
        <v>15698.4202999999</v>
      </c>
      <c r="H33" s="43">
        <v>58359.175625000003</v>
      </c>
      <c r="I33" s="43">
        <v>8797.0158090000004</v>
      </c>
      <c r="J33" s="43">
        <v>2133.7703578000001</v>
      </c>
      <c r="K33" s="43">
        <v>14452.0721649999</v>
      </c>
      <c r="L33" s="43">
        <v>6543.5080972999904</v>
      </c>
      <c r="M33" s="43">
        <v>8323.0010399999992</v>
      </c>
      <c r="N33" s="43">
        <v>8323.0010399999992</v>
      </c>
      <c r="O33" s="43">
        <v>22179.139865999899</v>
      </c>
      <c r="P33" s="43">
        <v>191376.96557209999</v>
      </c>
      <c r="Q33" s="43">
        <v>623.74590556999897</v>
      </c>
      <c r="R33" s="43">
        <v>26995.284947099899</v>
      </c>
      <c r="S33" s="43">
        <v>11993.8828890199</v>
      </c>
      <c r="T33" s="43">
        <v>11993.8828890199</v>
      </c>
      <c r="U33" s="43">
        <v>2462.2803839999901</v>
      </c>
      <c r="V33" s="43">
        <v>10883.178115999999</v>
      </c>
      <c r="W33" s="43">
        <v>28221.152585</v>
      </c>
      <c r="X33" s="43">
        <v>4816.0085225799903</v>
      </c>
      <c r="Y33" s="43">
        <v>39206.3668809999</v>
      </c>
      <c r="Z33" s="43">
        <v>395598.88397000002</v>
      </c>
    </row>
    <row r="34" spans="1:26" x14ac:dyDescent="0.2">
      <c r="A34" s="43" t="s">
        <v>33</v>
      </c>
      <c r="B34" s="43">
        <v>7593.8350289999998</v>
      </c>
      <c r="C34" s="43">
        <v>21824.383216999999</v>
      </c>
      <c r="D34" s="43">
        <v>10985.90582</v>
      </c>
      <c r="E34" s="43">
        <v>10985.90582</v>
      </c>
      <c r="F34" s="43">
        <v>2718.7605253000002</v>
      </c>
      <c r="G34" s="43">
        <v>90982.70422</v>
      </c>
      <c r="H34" s="43">
        <v>104962.30723000001</v>
      </c>
      <c r="I34" s="43">
        <v>15804.426719999899</v>
      </c>
      <c r="J34" s="43">
        <v>3796.9182390000001</v>
      </c>
      <c r="K34" s="43">
        <v>25964.1333669999</v>
      </c>
      <c r="L34" s="43">
        <v>11643.7851499999</v>
      </c>
      <c r="M34" s="43">
        <v>14981.052471999899</v>
      </c>
      <c r="N34" s="43">
        <v>14981.052471999899</v>
      </c>
      <c r="O34" s="43">
        <v>39921.507889999899</v>
      </c>
      <c r="P34" s="43">
        <v>490295.413318999</v>
      </c>
      <c r="Q34" s="43">
        <v>1109.91538379999</v>
      </c>
      <c r="R34" s="43">
        <v>56988.067262899996</v>
      </c>
      <c r="S34" s="43">
        <v>21961.184714859999</v>
      </c>
      <c r="T34" s="43">
        <v>21961.184714859999</v>
      </c>
      <c r="U34" s="43">
        <v>4431.9961869999997</v>
      </c>
      <c r="V34" s="43">
        <v>21788.914642999898</v>
      </c>
      <c r="W34" s="43">
        <v>52837.4888499999</v>
      </c>
      <c r="X34" s="43">
        <v>16403.2992801</v>
      </c>
      <c r="Y34" s="43">
        <v>103281.35578</v>
      </c>
      <c r="Z34" s="43">
        <v>973476.24479999905</v>
      </c>
    </row>
    <row r="35" spans="1:26" x14ac:dyDescent="0.2">
      <c r="A35" s="43" t="s">
        <v>34</v>
      </c>
      <c r="B35" s="43">
        <v>3239.6608514999998</v>
      </c>
      <c r="C35" s="43">
        <v>9390.7971049999996</v>
      </c>
      <c r="D35" s="43">
        <v>4748.0669068999996</v>
      </c>
      <c r="E35" s="43">
        <v>4748.0669068999996</v>
      </c>
      <c r="F35" s="43">
        <v>1175.0378212999999</v>
      </c>
      <c r="G35" s="43">
        <v>3431.4483396000001</v>
      </c>
      <c r="H35" s="43">
        <v>45324.7603849999</v>
      </c>
      <c r="I35" s="43">
        <v>6800.4762920000003</v>
      </c>
      <c r="J35" s="43">
        <v>1619.8317878</v>
      </c>
      <c r="K35" s="43">
        <v>11172.0824889999</v>
      </c>
      <c r="L35" s="43">
        <v>4967.4340069999898</v>
      </c>
      <c r="M35" s="43">
        <v>6474.7601430000004</v>
      </c>
      <c r="N35" s="43">
        <v>6474.7601430000004</v>
      </c>
      <c r="O35" s="43">
        <v>17253.92297</v>
      </c>
      <c r="P35" s="43">
        <v>12669.497767061899</v>
      </c>
      <c r="Q35" s="43">
        <v>473.50855135</v>
      </c>
      <c r="R35" s="43">
        <v>23437.473458320001</v>
      </c>
      <c r="S35" s="43">
        <v>33457.8829824399</v>
      </c>
      <c r="T35" s="43">
        <v>33457.8829824399</v>
      </c>
      <c r="U35" s="43">
        <v>1915.4897768999999</v>
      </c>
      <c r="V35" s="43">
        <v>8151.6261489999997</v>
      </c>
      <c r="W35" s="43">
        <v>21571.6792639999</v>
      </c>
      <c r="X35" s="43">
        <v>3687.12318081999</v>
      </c>
      <c r="Y35" s="43">
        <v>5179.9961131999999</v>
      </c>
      <c r="Z35" s="43">
        <v>138855.13325000001</v>
      </c>
    </row>
    <row r="36" spans="1:26" x14ac:dyDescent="0.2">
      <c r="A36" s="43" t="s">
        <v>35</v>
      </c>
      <c r="B36" s="43">
        <v>3225.6154013999899</v>
      </c>
      <c r="C36" s="43">
        <v>9274.8272918000002</v>
      </c>
      <c r="D36" s="43">
        <v>4665.4521711999996</v>
      </c>
      <c r="E36" s="43">
        <v>4665.4521711999996</v>
      </c>
      <c r="F36" s="43">
        <v>1154.5913287000001</v>
      </c>
      <c r="G36" s="43">
        <v>6848.4371456999997</v>
      </c>
      <c r="H36" s="43">
        <v>44575.594878999902</v>
      </c>
      <c r="I36" s="43">
        <v>6716.4936556000002</v>
      </c>
      <c r="J36" s="43">
        <v>1612.8048844</v>
      </c>
      <c r="K36" s="43">
        <v>11034.1228519999</v>
      </c>
      <c r="L36" s="43">
        <v>4945.8922778999904</v>
      </c>
      <c r="M36" s="43">
        <v>6362.0931574999904</v>
      </c>
      <c r="N36" s="43">
        <v>6362.0931574999904</v>
      </c>
      <c r="O36" s="43">
        <v>16953.700471</v>
      </c>
      <c r="P36" s="43">
        <v>145470.01715701001</v>
      </c>
      <c r="Q36" s="43">
        <v>471.45543974999902</v>
      </c>
      <c r="R36" s="43">
        <v>23526.778248119899</v>
      </c>
      <c r="S36" s="43">
        <v>21790.069107605399</v>
      </c>
      <c r="T36" s="43">
        <v>21790.069107605399</v>
      </c>
      <c r="U36" s="43">
        <v>1882.1590093999901</v>
      </c>
      <c r="V36" s="43">
        <v>8196.0591997999909</v>
      </c>
      <c r="W36" s="43">
        <v>21416.0268829999</v>
      </c>
      <c r="X36" s="43">
        <v>4233.4607221899996</v>
      </c>
      <c r="Y36" s="43">
        <v>14056.710837299899</v>
      </c>
      <c r="Z36" s="43">
        <v>283603.80696999998</v>
      </c>
    </row>
    <row r="37" spans="1:26" x14ac:dyDescent="0.2">
      <c r="A37" s="43" t="s">
        <v>36</v>
      </c>
      <c r="B37" s="43">
        <v>6716.7857960000001</v>
      </c>
      <c r="C37" s="43">
        <v>19441.580853999902</v>
      </c>
      <c r="D37" s="43">
        <v>9823.6040279999997</v>
      </c>
      <c r="E37" s="43">
        <v>9823.6040279999997</v>
      </c>
      <c r="F37" s="43">
        <v>2431.11431699999</v>
      </c>
      <c r="G37" s="43">
        <v>20889.643588999999</v>
      </c>
      <c r="H37" s="43">
        <v>93788.573249999899</v>
      </c>
      <c r="I37" s="43">
        <v>14078.889053999999</v>
      </c>
      <c r="J37" s="43">
        <v>3358.3915919999899</v>
      </c>
      <c r="K37" s="43">
        <v>23129.3488699999</v>
      </c>
      <c r="L37" s="43">
        <v>10298.976183999999</v>
      </c>
      <c r="M37" s="43">
        <v>13396.060949000001</v>
      </c>
      <c r="N37" s="43">
        <v>13396.060949000001</v>
      </c>
      <c r="O37" s="43">
        <v>35697.817369999902</v>
      </c>
      <c r="P37" s="43">
        <v>207081.300813979</v>
      </c>
      <c r="Q37" s="43">
        <v>981.72679409999898</v>
      </c>
      <c r="R37" s="43">
        <v>55683.626453399898</v>
      </c>
      <c r="S37" s="43">
        <v>26236.0557989999</v>
      </c>
      <c r="T37" s="43">
        <v>26236.0557989999</v>
      </c>
      <c r="U37" s="43">
        <v>3963.0853860000002</v>
      </c>
      <c r="V37" s="43">
        <v>17135.005173000001</v>
      </c>
      <c r="W37" s="43">
        <v>44896.298809999898</v>
      </c>
      <c r="X37" s="43">
        <v>11978.0189936999</v>
      </c>
      <c r="Y37" s="43">
        <v>25422.277307999899</v>
      </c>
      <c r="Z37" s="43">
        <v>508778.70069999999</v>
      </c>
    </row>
    <row r="38" spans="1:26" x14ac:dyDescent="0.2">
      <c r="A38" s="43" t="s">
        <v>37</v>
      </c>
      <c r="B38" s="43">
        <v>10382.438474999901</v>
      </c>
      <c r="C38" s="43">
        <v>30152.776330000001</v>
      </c>
      <c r="D38" s="43">
        <v>15211.677299999999</v>
      </c>
      <c r="E38" s="43">
        <v>15211.677299999999</v>
      </c>
      <c r="F38" s="43">
        <v>3764.5462859999998</v>
      </c>
      <c r="G38" s="43">
        <v>90806.259549999901</v>
      </c>
      <c r="H38" s="43">
        <v>145212.90520000001</v>
      </c>
      <c r="I38" s="43">
        <v>21835.549169999998</v>
      </c>
      <c r="J38" s="43">
        <v>5191.21882799999</v>
      </c>
      <c r="K38" s="43">
        <v>35872.269449999898</v>
      </c>
      <c r="L38" s="43">
        <v>15919.593129999899</v>
      </c>
      <c r="M38" s="43">
        <v>20743.572749999901</v>
      </c>
      <c r="N38" s="43">
        <v>20743.572749999901</v>
      </c>
      <c r="O38" s="43">
        <v>55277.48128</v>
      </c>
      <c r="P38" s="43">
        <v>156139.59004999901</v>
      </c>
      <c r="Q38" s="43">
        <v>1517.498243</v>
      </c>
      <c r="R38" s="43">
        <v>60157.6088850999</v>
      </c>
      <c r="S38" s="43">
        <v>14142.72441144</v>
      </c>
      <c r="T38" s="43">
        <v>14142.72441144</v>
      </c>
      <c r="U38" s="43">
        <v>6136.77759899999</v>
      </c>
      <c r="V38" s="43">
        <v>51965.537729999996</v>
      </c>
      <c r="W38" s="43">
        <v>107712.45598</v>
      </c>
      <c r="X38" s="43">
        <v>9648.1920422000003</v>
      </c>
      <c r="Y38" s="43">
        <v>143346.78959</v>
      </c>
      <c r="Z38" s="43">
        <v>814527.61359999899</v>
      </c>
    </row>
    <row r="39" spans="1:26" x14ac:dyDescent="0.2">
      <c r="A39" s="43" t="s">
        <v>130</v>
      </c>
      <c r="B39" s="43">
        <v>3883.0306369999898</v>
      </c>
      <c r="C39" s="43">
        <v>10995.318246999999</v>
      </c>
      <c r="D39" s="43">
        <v>5523.9371449999899</v>
      </c>
      <c r="E39" s="43">
        <v>5523.9371449999899</v>
      </c>
      <c r="F39" s="43">
        <v>1367.0468180999901</v>
      </c>
      <c r="G39" s="43">
        <v>11140.951147</v>
      </c>
      <c r="H39" s="43">
        <v>52837.537429999997</v>
      </c>
      <c r="I39" s="43">
        <v>7962.4158669999997</v>
      </c>
      <c r="J39" s="43">
        <v>1941.51434039999</v>
      </c>
      <c r="K39" s="43">
        <v>13080.956758</v>
      </c>
      <c r="L39" s="43">
        <v>5953.9321529999997</v>
      </c>
      <c r="M39" s="43">
        <v>7532.7784169999904</v>
      </c>
      <c r="N39" s="43">
        <v>7532.7784169999904</v>
      </c>
      <c r="O39" s="43">
        <v>20073.3352439999</v>
      </c>
      <c r="P39" s="43">
        <v>297405.74140519998</v>
      </c>
      <c r="Q39" s="43">
        <v>567.54379729999903</v>
      </c>
      <c r="R39" s="43">
        <v>25776.69213236</v>
      </c>
      <c r="S39" s="43">
        <v>12053.423888375901</v>
      </c>
      <c r="T39" s="43">
        <v>12053.423888375901</v>
      </c>
      <c r="U39" s="43">
        <v>2228.4944991999901</v>
      </c>
      <c r="V39" s="43">
        <v>9692.1756050000004</v>
      </c>
      <c r="W39" s="43">
        <v>25304.353251999899</v>
      </c>
      <c r="X39" s="43">
        <v>4415.7975516299903</v>
      </c>
      <c r="Y39" s="43">
        <v>26072.586590999999</v>
      </c>
      <c r="Z39" s="43">
        <v>470792.22564999998</v>
      </c>
    </row>
    <row r="40" spans="1:26" x14ac:dyDescent="0.2">
      <c r="A40" s="43" t="s">
        <v>39</v>
      </c>
      <c r="B40" s="43">
        <v>158.899416</v>
      </c>
      <c r="C40" s="43">
        <v>451.40793300000001</v>
      </c>
      <c r="D40" s="43">
        <v>226.752082</v>
      </c>
      <c r="E40" s="43">
        <v>226.752082</v>
      </c>
      <c r="F40" s="43">
        <v>56.115883799999999</v>
      </c>
      <c r="G40" s="43">
        <v>858.70528000000002</v>
      </c>
      <c r="H40" s="43">
        <v>2168.4672300000002</v>
      </c>
      <c r="I40" s="43">
        <v>326.89379499999899</v>
      </c>
      <c r="J40" s="43">
        <v>79.450212500000006</v>
      </c>
      <c r="K40" s="43">
        <v>537.03277300000002</v>
      </c>
      <c r="L40" s="43">
        <v>243.64305299999899</v>
      </c>
      <c r="M40" s="43">
        <v>309.21303499999999</v>
      </c>
      <c r="N40" s="43">
        <v>309.21303499999999</v>
      </c>
      <c r="O40" s="43">
        <v>823.99099799999999</v>
      </c>
      <c r="P40" s="43">
        <v>15551.767357000001</v>
      </c>
      <c r="Q40" s="43">
        <v>23.224605399999898</v>
      </c>
      <c r="R40" s="43">
        <v>1003.7039507</v>
      </c>
      <c r="S40" s="43">
        <v>193.27595199999899</v>
      </c>
      <c r="T40" s="43">
        <v>193.27595199999899</v>
      </c>
      <c r="U40" s="43">
        <v>91.4780046999999</v>
      </c>
      <c r="V40" s="43">
        <v>414.70682199999902</v>
      </c>
      <c r="W40" s="43">
        <v>1063.4842430000001</v>
      </c>
      <c r="X40" s="43">
        <v>192.12134854999999</v>
      </c>
      <c r="Y40" s="43">
        <v>1774.23531</v>
      </c>
      <c r="Z40" s="43">
        <v>23772.150900000001</v>
      </c>
    </row>
    <row r="41" spans="1:26" x14ac:dyDescent="0.2">
      <c r="A41" s="43" t="s">
        <v>40</v>
      </c>
      <c r="B41" s="43">
        <v>6024.9609600000003</v>
      </c>
      <c r="C41" s="43">
        <v>17361.429119999899</v>
      </c>
      <c r="D41" s="43">
        <v>8748.8640599999999</v>
      </c>
      <c r="E41" s="43">
        <v>8748.8640599999999</v>
      </c>
      <c r="F41" s="43">
        <v>2165.148839</v>
      </c>
      <c r="G41" s="43">
        <v>100598.8371</v>
      </c>
      <c r="H41" s="43">
        <v>83567.928099999903</v>
      </c>
      <c r="I41" s="43">
        <v>12572.517760000001</v>
      </c>
      <c r="J41" s="43">
        <v>3012.478083</v>
      </c>
      <c r="K41" s="43">
        <v>20654.623749999901</v>
      </c>
      <c r="L41" s="43">
        <v>9238.1927399999895</v>
      </c>
      <c r="M41" s="43">
        <v>11930.487709999999</v>
      </c>
      <c r="N41" s="43">
        <v>11930.487709999999</v>
      </c>
      <c r="O41" s="43">
        <v>31792.36436</v>
      </c>
      <c r="P41" s="43">
        <v>422686.13385699899</v>
      </c>
      <c r="Q41" s="43">
        <v>880.60599499999898</v>
      </c>
      <c r="R41" s="43">
        <v>47273.804471999902</v>
      </c>
      <c r="S41" s="43">
        <v>12529.713669999999</v>
      </c>
      <c r="T41" s="43">
        <v>12529.713669999999</v>
      </c>
      <c r="U41" s="43">
        <v>3529.5173599999998</v>
      </c>
      <c r="V41" s="43">
        <v>18728.754729999899</v>
      </c>
      <c r="W41" s="43">
        <v>43540.330470000001</v>
      </c>
      <c r="X41" s="43">
        <v>16541.841252999999</v>
      </c>
      <c r="Y41" s="43">
        <v>94623.129100000006</v>
      </c>
      <c r="Z41" s="43">
        <v>856119.95790000004</v>
      </c>
    </row>
    <row r="42" spans="1:26" x14ac:dyDescent="0.2">
      <c r="A42" s="43" t="s">
        <v>41</v>
      </c>
      <c r="B42" s="43">
        <v>4250.8549810000004</v>
      </c>
      <c r="C42" s="43">
        <v>12330.2656959</v>
      </c>
      <c r="D42" s="43">
        <v>6234.0304426999901</v>
      </c>
      <c r="E42" s="43">
        <v>6234.0304426999901</v>
      </c>
      <c r="F42" s="43">
        <v>1542.7785994999999</v>
      </c>
      <c r="G42" s="43">
        <v>6364.1825607999999</v>
      </c>
      <c r="H42" s="43">
        <v>59507.097856999899</v>
      </c>
      <c r="I42" s="43">
        <v>8929.1282534999991</v>
      </c>
      <c r="J42" s="43">
        <v>2125.4270225999999</v>
      </c>
      <c r="K42" s="43">
        <v>14669.1187999999</v>
      </c>
      <c r="L42" s="43">
        <v>6517.9073232999999</v>
      </c>
      <c r="M42" s="43">
        <v>8501.0958326</v>
      </c>
      <c r="N42" s="43">
        <v>8501.0958326</v>
      </c>
      <c r="O42" s="43">
        <v>22653.727053999999</v>
      </c>
      <c r="P42" s="43">
        <v>10811.2502371589</v>
      </c>
      <c r="Q42" s="43">
        <v>621.30462636000004</v>
      </c>
      <c r="R42" s="43">
        <v>34111.314757870001</v>
      </c>
      <c r="S42" s="43">
        <v>29594.689545179899</v>
      </c>
      <c r="T42" s="43">
        <v>29594.689545179899</v>
      </c>
      <c r="U42" s="43">
        <v>2514.9646339000001</v>
      </c>
      <c r="V42" s="43">
        <v>14306.6859547</v>
      </c>
      <c r="W42" s="43">
        <v>33731.357417999898</v>
      </c>
      <c r="X42" s="43">
        <v>6000.6990063599997</v>
      </c>
      <c r="Y42" s="43">
        <v>11357.646597000001</v>
      </c>
      <c r="Z42" s="43">
        <v>196412.6979</v>
      </c>
    </row>
    <row r="43" spans="1:26" x14ac:dyDescent="0.2">
      <c r="A43" s="43" t="s">
        <v>42</v>
      </c>
      <c r="B43" s="43">
        <v>5397.0890829999898</v>
      </c>
      <c r="C43" s="43">
        <v>15367.415025999901</v>
      </c>
      <c r="D43" s="43">
        <v>7721.5499149999896</v>
      </c>
      <c r="E43" s="43">
        <v>7721.5499149999896</v>
      </c>
      <c r="F43" s="43">
        <v>1910.9066826000001</v>
      </c>
      <c r="G43" s="43">
        <v>21378.379761999899</v>
      </c>
      <c r="H43" s="43">
        <v>73829.441989999905</v>
      </c>
      <c r="I43" s="43">
        <v>11128.531623999899</v>
      </c>
      <c r="J43" s="43">
        <v>2698.5441345999898</v>
      </c>
      <c r="K43" s="43">
        <v>18282.366548999998</v>
      </c>
      <c r="L43" s="43">
        <v>8275.4559749999898</v>
      </c>
      <c r="M43" s="43">
        <v>10529.56985</v>
      </c>
      <c r="N43" s="43">
        <v>10529.56985</v>
      </c>
      <c r="O43" s="43">
        <v>28059.207981</v>
      </c>
      <c r="P43" s="43">
        <v>508721.5616519</v>
      </c>
      <c r="Q43" s="43">
        <v>788.83865630000003</v>
      </c>
      <c r="R43" s="43">
        <v>41768.177427900002</v>
      </c>
      <c r="S43" s="43">
        <v>19629.931921859999</v>
      </c>
      <c r="T43" s="43">
        <v>19629.931921859999</v>
      </c>
      <c r="U43" s="43">
        <v>3115.07173869999</v>
      </c>
      <c r="V43" s="43">
        <v>13719.169250999999</v>
      </c>
      <c r="W43" s="43">
        <v>35593.838134999904</v>
      </c>
      <c r="X43" s="43">
        <v>7761.3211370999998</v>
      </c>
      <c r="Y43" s="43">
        <v>39231.443275999998</v>
      </c>
      <c r="Z43" s="43">
        <v>767355.87264999899</v>
      </c>
    </row>
    <row r="44" spans="1:26" x14ac:dyDescent="0.2">
      <c r="A44" s="43" t="s">
        <v>43</v>
      </c>
      <c r="B44" s="43">
        <v>33775.772566999898</v>
      </c>
      <c r="C44" s="43">
        <v>97946.532609999995</v>
      </c>
      <c r="D44" s="43">
        <v>49489.5244419999</v>
      </c>
      <c r="E44" s="43">
        <v>49489.5244419999</v>
      </c>
      <c r="F44" s="43">
        <v>12247.532533</v>
      </c>
      <c r="G44" s="43">
        <v>143098.670362</v>
      </c>
      <c r="H44" s="43">
        <v>472431.84389000002</v>
      </c>
      <c r="I44" s="43">
        <v>70929.327478999898</v>
      </c>
      <c r="J44" s="43">
        <v>16887.882088999901</v>
      </c>
      <c r="K44" s="43">
        <v>116525.44395</v>
      </c>
      <c r="L44" s="43">
        <v>51789.076698999903</v>
      </c>
      <c r="M44" s="43">
        <v>67486.928446000005</v>
      </c>
      <c r="N44" s="43">
        <v>67486.928446000005</v>
      </c>
      <c r="O44" s="43">
        <v>179839.11676999999</v>
      </c>
      <c r="P44" s="43">
        <v>717593.93376469996</v>
      </c>
      <c r="Q44" s="43">
        <v>4936.6666319999904</v>
      </c>
      <c r="R44" s="43">
        <v>285214.02550689998</v>
      </c>
      <c r="S44" s="43">
        <v>106880.79002499901</v>
      </c>
      <c r="T44" s="43">
        <v>106880.79002499901</v>
      </c>
      <c r="U44" s="43">
        <v>19965.3199949999</v>
      </c>
      <c r="V44" s="43">
        <v>87791.614109999893</v>
      </c>
      <c r="W44" s="43">
        <v>227601.50151</v>
      </c>
      <c r="X44" s="43">
        <v>68461.956780299894</v>
      </c>
      <c r="Y44" s="43">
        <v>167080.53047099899</v>
      </c>
      <c r="Z44" s="43">
        <v>2329997.3147999998</v>
      </c>
    </row>
    <row r="45" spans="1:26" x14ac:dyDescent="0.2">
      <c r="A45" s="43" t="s">
        <v>44</v>
      </c>
      <c r="B45" s="43">
        <v>4811.4620519999999</v>
      </c>
      <c r="C45" s="43">
        <v>14027.2350939999</v>
      </c>
      <c r="D45" s="43">
        <v>7055.9407039999896</v>
      </c>
      <c r="E45" s="43">
        <v>7055.9407039999896</v>
      </c>
      <c r="F45" s="43">
        <v>1746.1855049999899</v>
      </c>
      <c r="G45" s="43">
        <v>16549.434744999999</v>
      </c>
      <c r="H45" s="43">
        <v>67352.882629999905</v>
      </c>
      <c r="I45" s="43">
        <v>10158.016954999999</v>
      </c>
      <c r="J45" s="43">
        <v>2405.7349819999999</v>
      </c>
      <c r="K45" s="43">
        <v>16687.974770000001</v>
      </c>
      <c r="L45" s="43">
        <v>7377.5105899999999</v>
      </c>
      <c r="M45" s="43">
        <v>9621.9068580000003</v>
      </c>
      <c r="N45" s="43">
        <v>9621.9068580000003</v>
      </c>
      <c r="O45" s="43">
        <v>25640.4729999999</v>
      </c>
      <c r="P45" s="43">
        <v>53687.189887099899</v>
      </c>
      <c r="Q45" s="43">
        <v>703.24673849999897</v>
      </c>
      <c r="R45" s="43">
        <v>43204.044338899897</v>
      </c>
      <c r="S45" s="43">
        <v>12107.9745512226</v>
      </c>
      <c r="T45" s="43">
        <v>12107.9745512226</v>
      </c>
      <c r="U45" s="43">
        <v>2846.54879999999</v>
      </c>
      <c r="V45" s="43">
        <v>15017.874741</v>
      </c>
      <c r="W45" s="43">
        <v>36374.475350000001</v>
      </c>
      <c r="X45" s="43">
        <v>7417.3330575999998</v>
      </c>
      <c r="Y45" s="43">
        <v>26053.189409999999</v>
      </c>
      <c r="Z45" s="43">
        <v>288752.96359999903</v>
      </c>
    </row>
    <row r="46" spans="1:26" x14ac:dyDescent="0.2">
      <c r="A46" s="43" t="s">
        <v>45</v>
      </c>
      <c r="B46" s="43">
        <v>967.90303999999901</v>
      </c>
      <c r="C46" s="43">
        <v>2744.9910129999998</v>
      </c>
      <c r="D46" s="43">
        <v>1380.775965</v>
      </c>
      <c r="E46" s="43">
        <v>1380.775965</v>
      </c>
      <c r="F46" s="43">
        <v>341.71170299999898</v>
      </c>
      <c r="G46" s="43">
        <v>4103.7040360000001</v>
      </c>
      <c r="H46" s="43">
        <v>13204.86139</v>
      </c>
      <c r="I46" s="43">
        <v>1987.822727</v>
      </c>
      <c r="J46" s="43">
        <v>483.94930210000001</v>
      </c>
      <c r="K46" s="43">
        <v>3265.669625</v>
      </c>
      <c r="L46" s="43">
        <v>1484.10219999999</v>
      </c>
      <c r="M46" s="43">
        <v>1882.9090489999901</v>
      </c>
      <c r="N46" s="43">
        <v>1882.9090489999901</v>
      </c>
      <c r="O46" s="43">
        <v>5017.5734459999903</v>
      </c>
      <c r="P46" s="43">
        <v>29808.9337898999</v>
      </c>
      <c r="Q46" s="43">
        <v>141.46838879999899</v>
      </c>
      <c r="R46" s="43">
        <v>5593.9273832999897</v>
      </c>
      <c r="S46" s="43">
        <v>1467.8844937409899</v>
      </c>
      <c r="T46" s="43">
        <v>1467.8844937409899</v>
      </c>
      <c r="U46" s="43">
        <v>557.03986429999998</v>
      </c>
      <c r="V46" s="43">
        <v>2415.142969</v>
      </c>
      <c r="W46" s="43">
        <v>6313.2040999999899</v>
      </c>
      <c r="X46" s="43">
        <v>942.85711185000002</v>
      </c>
      <c r="Y46" s="43">
        <v>12631.63292</v>
      </c>
      <c r="Z46" s="43">
        <v>79539.616320000001</v>
      </c>
    </row>
    <row r="47" spans="1:26" x14ac:dyDescent="0.2">
      <c r="A47" s="43" t="s">
        <v>46</v>
      </c>
      <c r="B47" s="43">
        <v>5370.4720951999998</v>
      </c>
      <c r="C47" s="43">
        <v>15271.0185329999</v>
      </c>
      <c r="D47" s="43">
        <v>7675.4895579999902</v>
      </c>
      <c r="E47" s="43">
        <v>7675.4895579999902</v>
      </c>
      <c r="F47" s="43">
        <v>1899.5048311999999</v>
      </c>
      <c r="G47" s="43">
        <v>46134.533821999998</v>
      </c>
      <c r="H47" s="43">
        <v>73394.195289999901</v>
      </c>
      <c r="I47" s="43">
        <v>11058.724357999999</v>
      </c>
      <c r="J47" s="43">
        <v>2685.2350584999899</v>
      </c>
      <c r="K47" s="43">
        <v>18167.699738999901</v>
      </c>
      <c r="L47" s="43">
        <v>8234.6631849999994</v>
      </c>
      <c r="M47" s="43">
        <v>10466.757646</v>
      </c>
      <c r="N47" s="43">
        <v>10466.757646</v>
      </c>
      <c r="O47" s="43">
        <v>27891.811011999998</v>
      </c>
      <c r="P47" s="43">
        <v>503011.20743900002</v>
      </c>
      <c r="Q47" s="43">
        <v>784.94876999999997</v>
      </c>
      <c r="R47" s="43">
        <v>39112.089813209997</v>
      </c>
      <c r="S47" s="43">
        <v>11516.7002858696</v>
      </c>
      <c r="T47" s="43">
        <v>11516.7002858696</v>
      </c>
      <c r="U47" s="43">
        <v>3096.4883316</v>
      </c>
      <c r="V47" s="43">
        <v>13570.6315289999</v>
      </c>
      <c r="W47" s="43">
        <v>34710.174497</v>
      </c>
      <c r="X47" s="43">
        <v>9636.1614608100008</v>
      </c>
      <c r="Y47" s="43">
        <v>56277.959911999998</v>
      </c>
      <c r="Z47" s="43">
        <v>801035.62973000004</v>
      </c>
    </row>
    <row r="48" spans="1:26" x14ac:dyDescent="0.2">
      <c r="A48" s="43" t="s">
        <v>47</v>
      </c>
      <c r="B48" s="43">
        <v>9732.1749660000005</v>
      </c>
      <c r="C48" s="43">
        <v>28261.451069999999</v>
      </c>
      <c r="D48" s="43">
        <v>14257.594435999899</v>
      </c>
      <c r="E48" s="43">
        <v>14257.594435999899</v>
      </c>
      <c r="F48" s="43">
        <v>3528.4294059999902</v>
      </c>
      <c r="G48" s="43">
        <v>80450.780241999993</v>
      </c>
      <c r="H48" s="43">
        <v>136105.96388</v>
      </c>
      <c r="I48" s="43">
        <v>20465.914809999998</v>
      </c>
      <c r="J48" s="43">
        <v>4866.0786159999998</v>
      </c>
      <c r="K48" s="43">
        <v>33622.206700000002</v>
      </c>
      <c r="L48" s="43">
        <v>14922.524665000001</v>
      </c>
      <c r="M48" s="43">
        <v>19442.5235499999</v>
      </c>
      <c r="N48" s="43">
        <v>19442.5235499999</v>
      </c>
      <c r="O48" s="43">
        <v>51810.45607</v>
      </c>
      <c r="P48" s="43">
        <v>119305.2389441</v>
      </c>
      <c r="Q48" s="43">
        <v>1422.4534986000001</v>
      </c>
      <c r="R48" s="43">
        <v>45310.374586699902</v>
      </c>
      <c r="S48" s="43">
        <v>11741.5165340242</v>
      </c>
      <c r="T48" s="43">
        <v>11741.5165340242</v>
      </c>
      <c r="U48" s="43">
        <v>5751.8762239999996</v>
      </c>
      <c r="V48" s="43">
        <v>39377.148339999898</v>
      </c>
      <c r="W48" s="43">
        <v>86948.81538</v>
      </c>
      <c r="X48" s="43">
        <v>8374.1185404999997</v>
      </c>
      <c r="Y48" s="43">
        <v>147229.970509999</v>
      </c>
      <c r="Z48" s="43">
        <v>709533.38589999999</v>
      </c>
    </row>
    <row r="49" spans="1:26" x14ac:dyDescent="0.2">
      <c r="A49" s="43" t="s">
        <v>48</v>
      </c>
      <c r="B49" s="43">
        <v>2815.7531199</v>
      </c>
      <c r="C49" s="43">
        <v>7860.8948899999896</v>
      </c>
      <c r="D49" s="43">
        <v>3951.7953879000002</v>
      </c>
      <c r="E49" s="43">
        <v>3951.7953879000002</v>
      </c>
      <c r="F49" s="43">
        <v>977.98058979999996</v>
      </c>
      <c r="G49" s="43">
        <v>8639.213538</v>
      </c>
      <c r="H49" s="43">
        <v>37835.007237999998</v>
      </c>
      <c r="I49" s="43">
        <v>5692.5783189999902</v>
      </c>
      <c r="J49" s="43">
        <v>1407.875108</v>
      </c>
      <c r="K49" s="43">
        <v>9351.9843440000004</v>
      </c>
      <c r="L49" s="43">
        <v>4317.4515709999996</v>
      </c>
      <c r="M49" s="43">
        <v>5388.9100909999997</v>
      </c>
      <c r="N49" s="43">
        <v>5388.9100909999997</v>
      </c>
      <c r="O49" s="43">
        <v>14360.354520999899</v>
      </c>
      <c r="P49" s="43">
        <v>328654.70812409901</v>
      </c>
      <c r="Q49" s="43">
        <v>411.55035650999997</v>
      </c>
      <c r="R49" s="43">
        <v>18786.327546799901</v>
      </c>
      <c r="S49" s="43">
        <v>3298.1360745859902</v>
      </c>
      <c r="T49" s="43">
        <v>3298.1360745859902</v>
      </c>
      <c r="U49" s="43">
        <v>1594.25321499999</v>
      </c>
      <c r="V49" s="43">
        <v>6809.335583</v>
      </c>
      <c r="W49" s="43">
        <v>17908.201707</v>
      </c>
      <c r="X49" s="43">
        <v>3263.5330650199899</v>
      </c>
      <c r="Y49" s="43">
        <v>21006.208689999901</v>
      </c>
      <c r="Z49" s="43">
        <v>455877.52334000001</v>
      </c>
    </row>
    <row r="50" spans="1:26" x14ac:dyDescent="0.2">
      <c r="A50" s="43" t="s">
        <v>49</v>
      </c>
      <c r="B50" s="43">
        <v>3980.1944689000002</v>
      </c>
      <c r="C50" s="43">
        <v>11477.7603859999</v>
      </c>
      <c r="D50" s="43">
        <v>5765.7579462000003</v>
      </c>
      <c r="E50" s="43">
        <v>5765.7579462000003</v>
      </c>
      <c r="F50" s="43">
        <v>1426.8941608</v>
      </c>
      <c r="G50" s="43">
        <v>12166.126883999999</v>
      </c>
      <c r="H50" s="43">
        <v>55082.655569999901</v>
      </c>
      <c r="I50" s="43">
        <v>8311.7740359999898</v>
      </c>
      <c r="J50" s="43">
        <v>1990.0961059000001</v>
      </c>
      <c r="K50" s="43">
        <v>13654.905798</v>
      </c>
      <c r="L50" s="43">
        <v>6102.9134015</v>
      </c>
      <c r="M50" s="43">
        <v>7862.5426149999903</v>
      </c>
      <c r="N50" s="43">
        <v>7862.5426149999903</v>
      </c>
      <c r="O50" s="43">
        <v>20952.0942829999</v>
      </c>
      <c r="P50" s="43">
        <v>141839.61609</v>
      </c>
      <c r="Q50" s="43">
        <v>581.74552451999898</v>
      </c>
      <c r="R50" s="43">
        <v>23919.927328029898</v>
      </c>
      <c r="S50" s="43">
        <v>20752.200940957999</v>
      </c>
      <c r="T50" s="43">
        <v>20752.200940957999</v>
      </c>
      <c r="U50" s="43">
        <v>2326.0491353000002</v>
      </c>
      <c r="V50" s="43">
        <v>10676.479846</v>
      </c>
      <c r="W50" s="43">
        <v>27265.6333239999</v>
      </c>
      <c r="X50" s="43">
        <v>4214.4448573500003</v>
      </c>
      <c r="Y50" s="43">
        <v>30283.842639999901</v>
      </c>
      <c r="Z50" s="43">
        <v>324377.16920999897</v>
      </c>
    </row>
    <row r="51" spans="1:26" x14ac:dyDescent="0.2">
      <c r="A51" s="43" t="s">
        <v>50</v>
      </c>
      <c r="B51" s="43">
        <v>3857.4300450000001</v>
      </c>
      <c r="C51" s="43">
        <v>11194.091769999901</v>
      </c>
      <c r="D51" s="43">
        <v>5657.1060749999997</v>
      </c>
      <c r="E51" s="43">
        <v>5657.1060749999997</v>
      </c>
      <c r="F51" s="43">
        <v>1400.0051509999901</v>
      </c>
      <c r="G51" s="43">
        <v>12527.1481039999</v>
      </c>
      <c r="H51" s="43">
        <v>54000.053440000003</v>
      </c>
      <c r="I51" s="43">
        <v>8106.3530700000001</v>
      </c>
      <c r="J51" s="43">
        <v>1928.7153069999899</v>
      </c>
      <c r="K51" s="43">
        <v>13317.427019999899</v>
      </c>
      <c r="L51" s="43">
        <v>5914.6710499999899</v>
      </c>
      <c r="M51" s="43">
        <v>7714.3705099999997</v>
      </c>
      <c r="N51" s="43">
        <v>7714.3705099999997</v>
      </c>
      <c r="O51" s="43">
        <v>20557.257959999999</v>
      </c>
      <c r="P51" s="43">
        <v>23651.707362199999</v>
      </c>
      <c r="Q51" s="43">
        <v>563.80030209999995</v>
      </c>
      <c r="R51" s="43">
        <v>32507.578355699901</v>
      </c>
      <c r="S51" s="43">
        <v>13306.709678467099</v>
      </c>
      <c r="T51" s="43">
        <v>13306.709678467099</v>
      </c>
      <c r="U51" s="43">
        <v>2282.2202259999999</v>
      </c>
      <c r="V51" s="43">
        <v>17550.031439999999</v>
      </c>
      <c r="W51" s="43">
        <v>37449.816119999901</v>
      </c>
      <c r="X51" s="43">
        <v>4476.449764</v>
      </c>
      <c r="Y51" s="43">
        <v>23453.283812999998</v>
      </c>
      <c r="Z51" s="43">
        <v>223981.329499999</v>
      </c>
    </row>
    <row r="52" spans="1:26" x14ac:dyDescent="0.2">
      <c r="A52" s="43" t="s">
        <v>1</v>
      </c>
      <c r="B52" s="43">
        <v>3084.7492899999902</v>
      </c>
      <c r="C52" s="43">
        <v>9026.4008099999992</v>
      </c>
      <c r="D52" s="43">
        <v>4523.5949799999999</v>
      </c>
      <c r="E52" s="43">
        <v>4523.5949799999999</v>
      </c>
      <c r="F52" s="43">
        <v>1119.48977299999</v>
      </c>
      <c r="G52" s="43">
        <v>55745.8322999999</v>
      </c>
      <c r="H52" s="43">
        <v>43180.336900000002</v>
      </c>
      <c r="I52" s="43">
        <v>6536.5897699999996</v>
      </c>
      <c r="J52" s="43">
        <v>1542.3759499999901</v>
      </c>
      <c r="K52" s="43">
        <v>10738.56079</v>
      </c>
      <c r="L52" s="43">
        <v>4729.9079299999903</v>
      </c>
      <c r="M52" s="43">
        <v>6168.6494599999996</v>
      </c>
      <c r="N52" s="43">
        <v>6168.6494599999996</v>
      </c>
      <c r="O52" s="43">
        <v>16438.221799999999</v>
      </c>
      <c r="P52" s="43">
        <v>65481.516636</v>
      </c>
      <c r="Q52" s="43">
        <v>450.86632300000002</v>
      </c>
      <c r="R52" s="43">
        <v>6943.6686247999996</v>
      </c>
      <c r="S52" s="43">
        <v>932.48878230000003</v>
      </c>
      <c r="T52" s="43">
        <v>932.48878230000003</v>
      </c>
      <c r="U52" s="43">
        <v>1824.9351899999899</v>
      </c>
      <c r="V52" s="43">
        <v>10316.219870000001</v>
      </c>
      <c r="W52" s="43">
        <v>24265.770699999899</v>
      </c>
      <c r="X52" s="58">
        <v>2188.9373249999999</v>
      </c>
      <c r="Y52" s="43">
        <v>86560.512600000002</v>
      </c>
      <c r="Z52" s="43">
        <v>309587.64010000002</v>
      </c>
    </row>
    <row r="53" spans="1:26" x14ac:dyDescent="0.2">
      <c r="A53" s="43" t="s">
        <v>56</v>
      </c>
      <c r="B53" s="43">
        <f>SUM(B3:B51)</f>
        <v>297392.4375770996</v>
      </c>
      <c r="C53" s="43">
        <f t="shared" ref="C53:K53" si="0">SUM(C3:C51)</f>
        <v>859180.69886239839</v>
      </c>
      <c r="D53" s="43">
        <f t="shared" si="0"/>
        <v>433080.2394022994</v>
      </c>
      <c r="E53" s="43">
        <f t="shared" si="0"/>
        <v>433080.2394022994</v>
      </c>
      <c r="F53" s="43">
        <f t="shared" si="0"/>
        <v>107177.47593002988</v>
      </c>
      <c r="G53" s="43">
        <f t="shared" si="0"/>
        <v>2050363.7579172982</v>
      </c>
      <c r="H53" s="43">
        <f t="shared" si="0"/>
        <v>4135928.0239199949</v>
      </c>
      <c r="I53" s="43">
        <f t="shared" si="0"/>
        <v>622187.48101359885</v>
      </c>
      <c r="J53" s="43">
        <f t="shared" si="0"/>
        <v>148696.21285716974</v>
      </c>
      <c r="K53" s="43">
        <f t="shared" si="0"/>
        <v>1022153.6379551984</v>
      </c>
      <c r="L53" s="43">
        <f t="shared" ref="L53:R53" si="1">SUM(L3:L51)</f>
        <v>455997.71340419922</v>
      </c>
      <c r="M53" s="43">
        <f t="shared" si="1"/>
        <v>590574.62495039927</v>
      </c>
      <c r="N53" s="43">
        <f t="shared" si="1"/>
        <v>590574.62495039927</v>
      </c>
      <c r="O53" s="43">
        <f t="shared" si="1"/>
        <v>1573763.2016885984</v>
      </c>
      <c r="P53" s="43">
        <f t="shared" si="1"/>
        <v>11507447.970551157</v>
      </c>
      <c r="Q53" s="43">
        <f t="shared" si="1"/>
        <v>43466.881102019935</v>
      </c>
      <c r="R53" s="43">
        <f t="shared" si="1"/>
        <v>2249664.5502715185</v>
      </c>
      <c r="S53" s="43">
        <f t="shared" ref="S53:Z53" si="2">SUM(S3:S51)</f>
        <v>997794.22454214422</v>
      </c>
      <c r="T53" s="43">
        <f t="shared" si="2"/>
        <v>997794.22454214422</v>
      </c>
      <c r="U53" s="43">
        <f t="shared" si="2"/>
        <v>174715.5672993598</v>
      </c>
      <c r="V53" s="43">
        <f t="shared" si="2"/>
        <v>952632.39153249864</v>
      </c>
      <c r="W53" s="43">
        <f t="shared" si="2"/>
        <v>2261593.0019632983</v>
      </c>
      <c r="X53" s="43">
        <f t="shared" si="2"/>
        <v>496879.12022236281</v>
      </c>
      <c r="Y53" s="43">
        <f t="shared" si="2"/>
        <v>2699276.021855196</v>
      </c>
      <c r="Z53" s="43">
        <f t="shared" si="2"/>
        <v>27766643.980135955</v>
      </c>
    </row>
    <row r="54" spans="1:26" x14ac:dyDescent="0.2">
      <c r="A54" s="43" t="s">
        <v>347</v>
      </c>
      <c r="B54" s="43">
        <f>SUM(B3:B51)-B4-B6-B7-B13-B27-B29-B32-B38-B45-B48-B51</f>
        <v>204048.40734709988</v>
      </c>
      <c r="C54" s="43">
        <f t="shared" ref="C54:W54" si="3">SUM(C3:C51)-C4-C6-C7-C13-C27-C29-C32-C38-C45-C48-C51</f>
        <v>587820.39098139887</v>
      </c>
      <c r="D54" s="43">
        <f t="shared" si="3"/>
        <v>296270.92300829955</v>
      </c>
      <c r="E54" s="43">
        <f t="shared" si="3"/>
        <v>296270.92300829955</v>
      </c>
      <c r="F54" s="43">
        <f t="shared" si="3"/>
        <v>73320.292509829946</v>
      </c>
      <c r="G54" s="43">
        <f t="shared" si="3"/>
        <v>1461180.403504299</v>
      </c>
      <c r="H54" s="43">
        <f t="shared" si="3"/>
        <v>2829957.0050799972</v>
      </c>
      <c r="I54" s="43">
        <f t="shared" si="3"/>
        <v>425678.18781159929</v>
      </c>
      <c r="J54" s="43">
        <f t="shared" si="3"/>
        <v>102024.1785461698</v>
      </c>
      <c r="K54" s="43">
        <f t="shared" si="3"/>
        <v>699320.63720719877</v>
      </c>
      <c r="L54" s="43">
        <f t="shared" ref="L54:R54" si="4">SUM(L3:L51)-L4-L6-L7-L13-L27-L29-L32-L38-L45-L48-L51</f>
        <v>312871.45278819947</v>
      </c>
      <c r="M54" s="43">
        <f t="shared" si="4"/>
        <v>404013.09844039974</v>
      </c>
      <c r="N54" s="43">
        <f t="shared" si="4"/>
        <v>404013.09844039974</v>
      </c>
      <c r="O54" s="43">
        <f t="shared" si="4"/>
        <v>1076614.0918785986</v>
      </c>
      <c r="P54" s="43">
        <f t="shared" si="4"/>
        <v>10054681.316584069</v>
      </c>
      <c r="Q54" s="43">
        <f t="shared" si="4"/>
        <v>29823.717707119944</v>
      </c>
      <c r="R54" s="43">
        <f t="shared" si="4"/>
        <v>1547926.1039634189</v>
      </c>
      <c r="S54" s="43">
        <f t="shared" si="3"/>
        <v>806735.85989061545</v>
      </c>
      <c r="T54" s="43">
        <f t="shared" si="3"/>
        <v>806735.85989061545</v>
      </c>
      <c r="U54" s="43">
        <f t="shared" si="3"/>
        <v>119523.21115035977</v>
      </c>
      <c r="V54" s="43">
        <f t="shared" si="3"/>
        <v>560302.45023749885</v>
      </c>
      <c r="W54" s="43">
        <f t="shared" si="3"/>
        <v>1404989.0960832995</v>
      </c>
      <c r="X54" s="43">
        <f>SUM(X3:X51)-X4-X6-X7-X13-X27-X29-X32-X38-X45-X48-X51</f>
        <v>370496.99583574274</v>
      </c>
      <c r="Y54" s="43">
        <f>SUM(Y3:Y51)-Y4-Y6-Y7-Y13-Y27-Y29-Y32-Y38-Y45-Y48-Y51</f>
        <v>1757345.5278131971</v>
      </c>
      <c r="Z54" s="43">
        <f>SUM(Z3:Z51)-Z4-Z6-Z7-Z13-Z27-Z29-Z32-Z38-Z45-Z48-Z51</f>
        <v>20953701.648125973</v>
      </c>
    </row>
    <row r="55" spans="1:26" x14ac:dyDescent="0.2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</row>
  </sheetData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55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T25" sqref="T25"/>
    </sheetView>
  </sheetViews>
  <sheetFormatPr defaultColWidth="9.140625" defaultRowHeight="12.75" x14ac:dyDescent="0.2"/>
  <cols>
    <col min="1" max="1" width="17" style="58" bestFit="1" customWidth="1"/>
    <col min="2" max="2" width="10.85546875" style="58" customWidth="1"/>
    <col min="3" max="4" width="9.5703125" style="58" bestFit="1" customWidth="1"/>
    <col min="5" max="6" width="9.5703125" style="58" customWidth="1"/>
    <col min="7" max="9" width="9.5703125" style="58" bestFit="1" customWidth="1"/>
    <col min="10" max="10" width="10" style="58" bestFit="1" customWidth="1"/>
    <col min="11" max="11" width="10.140625" style="58" bestFit="1" customWidth="1"/>
    <col min="12" max="13" width="10.7109375" style="58" customWidth="1"/>
    <col min="14" max="14" width="9.85546875" style="58" bestFit="1" customWidth="1"/>
    <col min="15" max="17" width="9.5703125" style="58" bestFit="1" customWidth="1"/>
    <col min="18" max="18" width="9.5703125" style="58" customWidth="1"/>
    <col min="19" max="23" width="9.28515625" style="58" bestFit="1" customWidth="1"/>
    <col min="24" max="24" width="9.85546875" style="58" bestFit="1" customWidth="1"/>
    <col min="25" max="25" width="9.140625" style="43"/>
    <col min="26" max="26" width="9.85546875" style="43" bestFit="1" customWidth="1"/>
    <col min="27" max="16384" width="9.140625" style="58"/>
  </cols>
  <sheetData>
    <row r="1" spans="1:26" x14ac:dyDescent="0.2">
      <c r="B1" s="58" t="s">
        <v>482</v>
      </c>
    </row>
    <row r="2" spans="1:26" x14ac:dyDescent="0.2">
      <c r="A2" s="43" t="s">
        <v>226</v>
      </c>
      <c r="B2" s="43" t="s">
        <v>471</v>
      </c>
      <c r="C2" s="43" t="s">
        <v>359</v>
      </c>
      <c r="D2" s="43" t="s">
        <v>131</v>
      </c>
      <c r="E2" s="43" t="s">
        <v>132</v>
      </c>
      <c r="F2" s="43" t="s">
        <v>133</v>
      </c>
      <c r="G2" s="43" t="s">
        <v>335</v>
      </c>
      <c r="H2" s="43" t="s">
        <v>59</v>
      </c>
      <c r="I2" s="43" t="s">
        <v>136</v>
      </c>
      <c r="J2" s="43" t="s">
        <v>137</v>
      </c>
      <c r="K2" s="43" t="s">
        <v>138</v>
      </c>
      <c r="L2" s="43" t="s">
        <v>472</v>
      </c>
      <c r="M2" s="43" t="s">
        <v>139</v>
      </c>
      <c r="N2" s="43" t="s">
        <v>140</v>
      </c>
      <c r="O2" s="43" t="s">
        <v>142</v>
      </c>
      <c r="P2" s="43" t="s">
        <v>143</v>
      </c>
      <c r="Q2" s="43" t="s">
        <v>362</v>
      </c>
      <c r="R2" s="43" t="s">
        <v>144</v>
      </c>
      <c r="S2" s="43" t="s">
        <v>145</v>
      </c>
      <c r="T2" s="43" t="s">
        <v>60</v>
      </c>
      <c r="U2" s="43" t="s">
        <v>234</v>
      </c>
      <c r="V2" s="43" t="s">
        <v>148</v>
      </c>
      <c r="W2" s="43" t="s">
        <v>150</v>
      </c>
      <c r="X2" s="58" t="s">
        <v>233</v>
      </c>
      <c r="Y2" s="43" t="s">
        <v>170</v>
      </c>
      <c r="Z2" s="43" t="s">
        <v>357</v>
      </c>
    </row>
    <row r="3" spans="1:26" x14ac:dyDescent="0.2">
      <c r="A3" s="43" t="s">
        <v>0</v>
      </c>
      <c r="B3" s="43">
        <v>9957.2378509999999</v>
      </c>
      <c r="C3" s="43">
        <v>28643.6062199999</v>
      </c>
      <c r="D3" s="43">
        <v>14433.1051419999</v>
      </c>
      <c r="E3" s="43">
        <v>14433.1051419999</v>
      </c>
      <c r="F3" s="43">
        <v>3571.8650210000001</v>
      </c>
      <c r="G3" s="43">
        <v>154504.42641999901</v>
      </c>
      <c r="H3" s="43">
        <v>137879.66626</v>
      </c>
      <c r="I3" s="43">
        <v>20742.662319999999</v>
      </c>
      <c r="J3" s="43">
        <v>4978.61387499999</v>
      </c>
      <c r="K3" s="43">
        <v>34076.839359999998</v>
      </c>
      <c r="L3" s="43">
        <v>15267.619693000001</v>
      </c>
      <c r="M3" s="43">
        <v>19681.873109999899</v>
      </c>
      <c r="N3" s="43">
        <v>19681.873109999899</v>
      </c>
      <c r="O3" s="43">
        <v>52448.258339999898</v>
      </c>
      <c r="P3" s="43">
        <v>804221.20374699996</v>
      </c>
      <c r="Q3" s="43">
        <v>1455.3466020999999</v>
      </c>
      <c r="R3" s="43">
        <v>81794.6769949999</v>
      </c>
      <c r="S3" s="43">
        <v>22232.107</v>
      </c>
      <c r="T3" s="43">
        <v>22232.107</v>
      </c>
      <c r="U3" s="43">
        <v>5822.6861859999999</v>
      </c>
      <c r="V3" s="43">
        <v>32013.626419999899</v>
      </c>
      <c r="W3" s="43">
        <v>73840.990579999896</v>
      </c>
      <c r="X3" s="43">
        <v>24393.509286999899</v>
      </c>
      <c r="Y3" s="43">
        <v>147945.09591</v>
      </c>
      <c r="Z3" s="43">
        <v>1503718.0654</v>
      </c>
    </row>
    <row r="4" spans="1:26" x14ac:dyDescent="0.2">
      <c r="A4" s="43" t="s">
        <v>2</v>
      </c>
      <c r="B4" s="43">
        <v>10832.30939</v>
      </c>
      <c r="C4" s="43">
        <v>31518.440699999999</v>
      </c>
      <c r="D4" s="43">
        <v>15886.8868699999</v>
      </c>
      <c r="E4" s="43">
        <v>15886.8868699999</v>
      </c>
      <c r="F4" s="43">
        <v>3931.6396599999998</v>
      </c>
      <c r="G4" s="43">
        <v>58596.449099999903</v>
      </c>
      <c r="H4" s="43">
        <v>151648.26180000001</v>
      </c>
      <c r="I4" s="43">
        <v>22824.516149999999</v>
      </c>
      <c r="J4" s="43">
        <v>5416.1553999999996</v>
      </c>
      <c r="K4" s="43">
        <v>37497.004000000001</v>
      </c>
      <c r="L4" s="43">
        <v>16609.39532</v>
      </c>
      <c r="M4" s="43">
        <v>21664.338559999898</v>
      </c>
      <c r="N4" s="43">
        <v>21664.338559999898</v>
      </c>
      <c r="O4" s="43">
        <v>57731.071400000001</v>
      </c>
      <c r="P4" s="43">
        <v>142708.73746999999</v>
      </c>
      <c r="Q4" s="43">
        <v>1583.250863</v>
      </c>
      <c r="R4" s="43">
        <v>93017.119070000001</v>
      </c>
      <c r="S4" s="43">
        <v>12129.6958</v>
      </c>
      <c r="T4" s="43">
        <v>12129.6958</v>
      </c>
      <c r="U4" s="43">
        <v>6409.1796100000001</v>
      </c>
      <c r="V4" s="43">
        <v>31317.986560000001</v>
      </c>
      <c r="W4" s="43">
        <v>78133.56</v>
      </c>
      <c r="X4" s="43">
        <v>22111.977868999998</v>
      </c>
      <c r="Y4" s="43">
        <v>89185.255900000004</v>
      </c>
      <c r="Z4" s="43">
        <v>718533.73580000002</v>
      </c>
    </row>
    <row r="5" spans="1:26" x14ac:dyDescent="0.2">
      <c r="A5" s="43" t="s">
        <v>3</v>
      </c>
      <c r="B5" s="43">
        <v>8582.5214249999899</v>
      </c>
      <c r="C5" s="43">
        <v>24591.458572</v>
      </c>
      <c r="D5" s="43">
        <v>12390.131265</v>
      </c>
      <c r="E5" s="43">
        <v>12390.131265</v>
      </c>
      <c r="F5" s="43">
        <v>3066.2739188999999</v>
      </c>
      <c r="G5" s="43">
        <v>108041.663759</v>
      </c>
      <c r="H5" s="43">
        <v>118395.46886999899</v>
      </c>
      <c r="I5" s="43">
        <v>17808.245473999901</v>
      </c>
      <c r="J5" s="43">
        <v>4291.2603949999902</v>
      </c>
      <c r="K5" s="43">
        <v>29256.072531999998</v>
      </c>
      <c r="L5" s="43">
        <v>13159.752316</v>
      </c>
      <c r="M5" s="43">
        <v>16895.949869</v>
      </c>
      <c r="N5" s="43">
        <v>16895.949869</v>
      </c>
      <c r="O5" s="43">
        <v>45024.301379999997</v>
      </c>
      <c r="P5" s="43">
        <v>698472.34517640003</v>
      </c>
      <c r="Q5" s="43">
        <v>1254.4201364</v>
      </c>
      <c r="R5" s="43">
        <v>65165.8373937</v>
      </c>
      <c r="S5" s="43">
        <v>24910.583010999901</v>
      </c>
      <c r="T5" s="43">
        <v>24910.583010999901</v>
      </c>
      <c r="U5" s="43">
        <v>4998.4939939999904</v>
      </c>
      <c r="V5" s="43">
        <v>21553.191443999898</v>
      </c>
      <c r="W5" s="43">
        <v>55004.4096299999</v>
      </c>
      <c r="X5" s="43">
        <v>18728.530975599999</v>
      </c>
      <c r="Y5" s="43">
        <v>101402.082618</v>
      </c>
      <c r="Z5" s="43">
        <v>1227231.78266</v>
      </c>
    </row>
    <row r="6" spans="1:26" x14ac:dyDescent="0.2">
      <c r="A6" s="43" t="s">
        <v>4</v>
      </c>
      <c r="B6" s="43">
        <v>18156.83239</v>
      </c>
      <c r="C6" s="43">
        <v>52852.390490999998</v>
      </c>
      <c r="D6" s="43">
        <v>26580.321351999999</v>
      </c>
      <c r="E6" s="43">
        <v>26580.321351999999</v>
      </c>
      <c r="F6" s="43">
        <v>6578.0205660000001</v>
      </c>
      <c r="G6" s="43">
        <v>134946.362503999</v>
      </c>
      <c r="H6" s="43">
        <v>253753.55611</v>
      </c>
      <c r="I6" s="43">
        <v>38273.769780000002</v>
      </c>
      <c r="J6" s="43">
        <v>9078.4125189999995</v>
      </c>
      <c r="K6" s="43">
        <v>62877.637131999902</v>
      </c>
      <c r="L6" s="43">
        <v>27840.221627999999</v>
      </c>
      <c r="M6" s="43">
        <v>36246.532765000004</v>
      </c>
      <c r="N6" s="43">
        <v>36246.532765000004</v>
      </c>
      <c r="O6" s="43">
        <v>96589.805340000006</v>
      </c>
      <c r="P6" s="43">
        <v>514992.65749799903</v>
      </c>
      <c r="Q6" s="43">
        <v>2653.8013480999998</v>
      </c>
      <c r="R6" s="43">
        <v>137628.60556120001</v>
      </c>
      <c r="S6" s="43">
        <v>40462.243858000002</v>
      </c>
      <c r="T6" s="43">
        <v>40462.243858000002</v>
      </c>
      <c r="U6" s="43">
        <v>10723.182398000001</v>
      </c>
      <c r="V6" s="43">
        <v>81325.243520999997</v>
      </c>
      <c r="W6" s="43">
        <v>173958.28627999901</v>
      </c>
      <c r="X6" s="43">
        <v>27385.977406999998</v>
      </c>
      <c r="Y6" s="43">
        <v>190525.50198</v>
      </c>
      <c r="Z6" s="43">
        <v>1601560.3015999999</v>
      </c>
    </row>
    <row r="7" spans="1:26" x14ac:dyDescent="0.2">
      <c r="A7" s="43" t="s">
        <v>5</v>
      </c>
      <c r="B7" s="43">
        <v>5513.7085144000002</v>
      </c>
      <c r="C7" s="43">
        <v>16010.58772</v>
      </c>
      <c r="D7" s="43">
        <v>8085.8834720000004</v>
      </c>
      <c r="E7" s="43">
        <v>8085.8834720000004</v>
      </c>
      <c r="F7" s="43">
        <v>2001.0692549</v>
      </c>
      <c r="G7" s="43">
        <v>24812.018429999898</v>
      </c>
      <c r="H7" s="43">
        <v>77184.171069999895</v>
      </c>
      <c r="I7" s="43">
        <v>11594.287467</v>
      </c>
      <c r="J7" s="43">
        <v>2756.85554829999</v>
      </c>
      <c r="K7" s="43">
        <v>19047.543390999999</v>
      </c>
      <c r="L7" s="43">
        <v>8454.2866319999903</v>
      </c>
      <c r="M7" s="43">
        <v>11026.400479</v>
      </c>
      <c r="N7" s="43">
        <v>11026.400479</v>
      </c>
      <c r="O7" s="43">
        <v>29383.163288999898</v>
      </c>
      <c r="P7" s="43">
        <v>64338.283587949998</v>
      </c>
      <c r="Q7" s="43">
        <v>805.88355449999995</v>
      </c>
      <c r="R7" s="43">
        <v>45191.027966430003</v>
      </c>
      <c r="S7" s="43">
        <v>19050.4450719001</v>
      </c>
      <c r="T7" s="43">
        <v>19050.4450719001</v>
      </c>
      <c r="U7" s="43">
        <v>3262.0471020999998</v>
      </c>
      <c r="V7" s="43">
        <v>23523.05359</v>
      </c>
      <c r="W7" s="43">
        <v>51166.412963000002</v>
      </c>
      <c r="X7" s="43">
        <v>6676.3326256199998</v>
      </c>
      <c r="Y7" s="43">
        <v>43202.714862000001</v>
      </c>
      <c r="Z7" s="43">
        <v>362374.91747999901</v>
      </c>
    </row>
    <row r="8" spans="1:26" x14ac:dyDescent="0.2">
      <c r="A8" s="43" t="s">
        <v>6</v>
      </c>
      <c r="B8" s="43">
        <v>510.10277239999903</v>
      </c>
      <c r="C8" s="43">
        <v>1437.929699</v>
      </c>
      <c r="D8" s="43">
        <v>722.64961200000005</v>
      </c>
      <c r="E8" s="43">
        <v>722.64961200000005</v>
      </c>
      <c r="F8" s="43">
        <v>178.83840069999999</v>
      </c>
      <c r="G8" s="43">
        <v>1760.619735</v>
      </c>
      <c r="H8" s="43">
        <v>6914.2738900000004</v>
      </c>
      <c r="I8" s="43">
        <v>1041.299855</v>
      </c>
      <c r="J8" s="43">
        <v>255.04974189999999</v>
      </c>
      <c r="K8" s="43">
        <v>1710.683681</v>
      </c>
      <c r="L8" s="43">
        <v>782.14684999999997</v>
      </c>
      <c r="M8" s="43">
        <v>985.45158500000002</v>
      </c>
      <c r="N8" s="43">
        <v>985.45158500000002</v>
      </c>
      <c r="O8" s="43">
        <v>2626.02958299999</v>
      </c>
      <c r="P8" s="43">
        <v>52003.681618000002</v>
      </c>
      <c r="Q8" s="43">
        <v>74.556075399999898</v>
      </c>
      <c r="R8" s="43">
        <v>3154.9201997</v>
      </c>
      <c r="S8" s="43">
        <v>604.14751697700001</v>
      </c>
      <c r="T8" s="43">
        <v>604.14751697700001</v>
      </c>
      <c r="U8" s="43">
        <v>291.53463449999998</v>
      </c>
      <c r="V8" s="43">
        <v>1280.517642</v>
      </c>
      <c r="W8" s="43">
        <v>3328.26962</v>
      </c>
      <c r="X8" s="43">
        <v>593.44530562</v>
      </c>
      <c r="Y8" s="43">
        <v>4301.4705089999898</v>
      </c>
      <c r="Z8" s="43">
        <v>75710.144589999996</v>
      </c>
    </row>
    <row r="9" spans="1:26" x14ac:dyDescent="0.2">
      <c r="A9" s="43" t="s">
        <v>7</v>
      </c>
      <c r="B9" s="43">
        <v>159.086814</v>
      </c>
      <c r="C9" s="43">
        <v>462.03199299999898</v>
      </c>
      <c r="D9" s="43">
        <v>232.05668499999899</v>
      </c>
      <c r="E9" s="43">
        <v>232.05668499999899</v>
      </c>
      <c r="F9" s="43">
        <v>57.429258999999902</v>
      </c>
      <c r="G9" s="43">
        <v>725.96736099999998</v>
      </c>
      <c r="H9" s="43">
        <v>2215.9019699999999</v>
      </c>
      <c r="I9" s="43">
        <v>334.586254</v>
      </c>
      <c r="J9" s="43">
        <v>79.543829500000001</v>
      </c>
      <c r="K9" s="43">
        <v>549.67288399999904</v>
      </c>
      <c r="L9" s="43">
        <v>243.93118099999899</v>
      </c>
      <c r="M9" s="43">
        <v>316.44644199999999</v>
      </c>
      <c r="N9" s="43">
        <v>316.44644199999999</v>
      </c>
      <c r="O9" s="43">
        <v>843.26705000000004</v>
      </c>
      <c r="P9" s="43">
        <v>6460.8293659999999</v>
      </c>
      <c r="Q9" s="43">
        <v>23.252282699999999</v>
      </c>
      <c r="R9" s="43">
        <v>1201.3232900999999</v>
      </c>
      <c r="S9" s="43">
        <v>1093.00587</v>
      </c>
      <c r="T9" s="43">
        <v>1093.00587</v>
      </c>
      <c r="U9" s="43">
        <v>93.617718999999994</v>
      </c>
      <c r="V9" s="43">
        <v>422.63921199999999</v>
      </c>
      <c r="W9" s="43">
        <v>1080.8787500000001</v>
      </c>
      <c r="X9" s="43">
        <v>242.32262969999999</v>
      </c>
      <c r="Y9" s="43">
        <v>860.16940599999998</v>
      </c>
      <c r="Z9" s="43">
        <v>13971.86745</v>
      </c>
    </row>
    <row r="10" spans="1:26" x14ac:dyDescent="0.2">
      <c r="A10" s="43" t="s">
        <v>8</v>
      </c>
      <c r="B10" s="43">
        <v>10.799429099999999</v>
      </c>
      <c r="C10" s="43">
        <v>31.429388999999901</v>
      </c>
      <c r="D10" s="43">
        <v>15.755143</v>
      </c>
      <c r="E10" s="43">
        <v>15.755143</v>
      </c>
      <c r="F10" s="43">
        <v>3.8989468999999999</v>
      </c>
      <c r="G10" s="43">
        <v>45.438133999999899</v>
      </c>
      <c r="H10" s="43">
        <v>150.442565</v>
      </c>
      <c r="I10" s="43">
        <v>22.760309999999901</v>
      </c>
      <c r="J10" s="43">
        <v>5.3997073999999996</v>
      </c>
      <c r="K10" s="43">
        <v>37.391336999999901</v>
      </c>
      <c r="L10" s="43">
        <v>16.558860999999901</v>
      </c>
      <c r="M10" s="43">
        <v>21.4848509999999</v>
      </c>
      <c r="N10" s="43">
        <v>21.4848509999999</v>
      </c>
      <c r="O10" s="43">
        <v>57.2522489999999</v>
      </c>
      <c r="P10" s="43">
        <v>752.86225300000001</v>
      </c>
      <c r="Q10" s="43">
        <v>1.5784517</v>
      </c>
      <c r="R10" s="43">
        <v>74.201774299999997</v>
      </c>
      <c r="S10" s="43">
        <v>23.9033979999999</v>
      </c>
      <c r="T10" s="43">
        <v>23.9033979999999</v>
      </c>
      <c r="U10" s="43">
        <v>6.3560319999999999</v>
      </c>
      <c r="V10" s="43">
        <v>30.176564999999901</v>
      </c>
      <c r="W10" s="43">
        <v>75.874094999999997</v>
      </c>
      <c r="X10" s="43">
        <v>16.28875313</v>
      </c>
      <c r="Y10" s="43">
        <v>70.001492999999996</v>
      </c>
      <c r="Z10" s="43">
        <v>1267.18721999999</v>
      </c>
    </row>
    <row r="11" spans="1:26" x14ac:dyDescent="0.2">
      <c r="A11" s="43" t="s">
        <v>9</v>
      </c>
      <c r="B11" s="43">
        <v>10756.464739999999</v>
      </c>
      <c r="C11" s="43">
        <v>31110.057980000001</v>
      </c>
      <c r="D11" s="43">
        <v>15686.300089999901</v>
      </c>
      <c r="E11" s="43">
        <v>15686.300089999901</v>
      </c>
      <c r="F11" s="43">
        <v>3882.0057320000001</v>
      </c>
      <c r="G11" s="43">
        <v>120141.95630000001</v>
      </c>
      <c r="H11" s="43">
        <v>149790.52859999999</v>
      </c>
      <c r="I11" s="43">
        <v>22528.777019999899</v>
      </c>
      <c r="J11" s="43">
        <v>5378.2300800000003</v>
      </c>
      <c r="K11" s="43">
        <v>37011.141210000002</v>
      </c>
      <c r="L11" s="43">
        <v>16493.103579999999</v>
      </c>
      <c r="M11" s="43">
        <v>21390.81568</v>
      </c>
      <c r="N11" s="43">
        <v>21390.81568</v>
      </c>
      <c r="O11" s="43">
        <v>57002.238599999997</v>
      </c>
      <c r="P11" s="43">
        <v>593163.52018999995</v>
      </c>
      <c r="Q11" s="43">
        <v>1572.1619209999999</v>
      </c>
      <c r="R11" s="43">
        <v>83939.848010000002</v>
      </c>
      <c r="S11" s="43">
        <v>31844.98991</v>
      </c>
      <c r="T11" s="43">
        <v>31844.98991</v>
      </c>
      <c r="U11" s="43">
        <v>6328.2601699999896</v>
      </c>
      <c r="V11" s="43">
        <v>35683.975179999899</v>
      </c>
      <c r="W11" s="43">
        <v>83845.538199999995</v>
      </c>
      <c r="X11" s="43">
        <v>18181.593932</v>
      </c>
      <c r="Y11" s="43">
        <v>131469.32759999999</v>
      </c>
      <c r="Z11" s="43">
        <v>1267359.0068999999</v>
      </c>
    </row>
    <row r="12" spans="1:26" x14ac:dyDescent="0.2">
      <c r="A12" s="43" t="s">
        <v>10</v>
      </c>
      <c r="B12" s="43">
        <v>10964.585727</v>
      </c>
      <c r="C12" s="43">
        <v>31617.044247999998</v>
      </c>
      <c r="D12" s="43">
        <v>15937.413968999999</v>
      </c>
      <c r="E12" s="43">
        <v>15937.413968999999</v>
      </c>
      <c r="F12" s="43">
        <v>3944.1502019999998</v>
      </c>
      <c r="G12" s="43">
        <v>157693.67827</v>
      </c>
      <c r="H12" s="43">
        <v>152221.893669999</v>
      </c>
      <c r="I12" s="43">
        <v>22895.923138999999</v>
      </c>
      <c r="J12" s="43">
        <v>5482.2978810000004</v>
      </c>
      <c r="K12" s="43">
        <v>37614.292074999998</v>
      </c>
      <c r="L12" s="43">
        <v>16812.228573999899</v>
      </c>
      <c r="M12" s="43">
        <v>21733.232313999899</v>
      </c>
      <c r="N12" s="43">
        <v>21733.232313999899</v>
      </c>
      <c r="O12" s="43">
        <v>57914.715660000002</v>
      </c>
      <c r="P12" s="43">
        <v>781795.34741739905</v>
      </c>
      <c r="Q12" s="43">
        <v>1602.58498619999</v>
      </c>
      <c r="R12" s="43">
        <v>89846.103921899994</v>
      </c>
      <c r="S12" s="43">
        <v>29437.751354</v>
      </c>
      <c r="T12" s="43">
        <v>29437.751354</v>
      </c>
      <c r="U12" s="43">
        <v>6429.5531099999898</v>
      </c>
      <c r="V12" s="43">
        <v>31611.957114999899</v>
      </c>
      <c r="W12" s="43">
        <v>76551.488959999901</v>
      </c>
      <c r="X12" s="43">
        <v>24522.830861999999</v>
      </c>
      <c r="Y12" s="43">
        <v>158296.11829000001</v>
      </c>
      <c r="Z12" s="43">
        <v>1524534.6000999999</v>
      </c>
    </row>
    <row r="13" spans="1:26" x14ac:dyDescent="0.2">
      <c r="A13" s="43" t="s">
        <v>12</v>
      </c>
      <c r="B13" s="43">
        <v>6362.1253619999898</v>
      </c>
      <c r="C13" s="43">
        <v>18490.180635000001</v>
      </c>
      <c r="D13" s="43">
        <v>9327.5664899999992</v>
      </c>
      <c r="E13" s="43">
        <v>9327.5664899999992</v>
      </c>
      <c r="F13" s="43">
        <v>2308.3623464000002</v>
      </c>
      <c r="G13" s="43">
        <v>57218.980265999897</v>
      </c>
      <c r="H13" s="43">
        <v>89038.3667099999</v>
      </c>
      <c r="I13" s="43">
        <v>13389.913578</v>
      </c>
      <c r="J13" s="43">
        <v>3181.0667950000002</v>
      </c>
      <c r="K13" s="43">
        <v>21997.479700999898</v>
      </c>
      <c r="L13" s="43">
        <v>9755.1763219999903</v>
      </c>
      <c r="M13" s="43">
        <v>12719.630580999999</v>
      </c>
      <c r="N13" s="43">
        <v>12719.630580999999</v>
      </c>
      <c r="O13" s="43">
        <v>33895.297299999998</v>
      </c>
      <c r="P13" s="43">
        <v>101807.975329259</v>
      </c>
      <c r="Q13" s="43">
        <v>929.88936160000003</v>
      </c>
      <c r="R13" s="43">
        <v>41065.006980799997</v>
      </c>
      <c r="S13" s="43">
        <v>14819.7874410151</v>
      </c>
      <c r="T13" s="43">
        <v>14819.7874410151</v>
      </c>
      <c r="U13" s="43">
        <v>3762.9804429999999</v>
      </c>
      <c r="V13" s="43">
        <v>35276.245565999998</v>
      </c>
      <c r="W13" s="43">
        <v>71181.192419999905</v>
      </c>
      <c r="X13" s="43">
        <v>6235.8580949999996</v>
      </c>
      <c r="Y13" s="43">
        <v>91073.759696999899</v>
      </c>
      <c r="Z13" s="43">
        <v>523275.42299999902</v>
      </c>
    </row>
    <row r="14" spans="1:26" x14ac:dyDescent="0.2">
      <c r="A14" s="43" t="s">
        <v>13</v>
      </c>
      <c r="B14" s="43">
        <v>4006.4148323999998</v>
      </c>
      <c r="C14" s="43">
        <v>11625.1259857</v>
      </c>
      <c r="D14" s="43">
        <v>5860.7705026999902</v>
      </c>
      <c r="E14" s="43">
        <v>5860.7705026999902</v>
      </c>
      <c r="F14" s="43">
        <v>1450.40894607</v>
      </c>
      <c r="G14" s="43">
        <v>5316.2544082999902</v>
      </c>
      <c r="H14" s="43">
        <v>55953.639372999904</v>
      </c>
      <c r="I14" s="43">
        <v>8418.4827683000003</v>
      </c>
      <c r="J14" s="43">
        <v>2003.20998405</v>
      </c>
      <c r="K14" s="43">
        <v>13830.217707399999</v>
      </c>
      <c r="L14" s="43">
        <v>6143.1223526999902</v>
      </c>
      <c r="M14" s="43">
        <v>7992.1094919999896</v>
      </c>
      <c r="N14" s="43">
        <v>7992.1094919999896</v>
      </c>
      <c r="O14" s="43">
        <v>21297.3672946999</v>
      </c>
      <c r="P14" s="43">
        <v>74803.411582476896</v>
      </c>
      <c r="Q14" s="43">
        <v>585.57824159999996</v>
      </c>
      <c r="R14" s="43">
        <v>30006.749143219899</v>
      </c>
      <c r="S14" s="43">
        <v>44043.146564486</v>
      </c>
      <c r="T14" s="43">
        <v>44043.146564486</v>
      </c>
      <c r="U14" s="43">
        <v>2364.3846254</v>
      </c>
      <c r="V14" s="43">
        <v>10273.5689248</v>
      </c>
      <c r="W14" s="43">
        <v>26907.274987000001</v>
      </c>
      <c r="X14" s="43">
        <v>5339.0122033999996</v>
      </c>
      <c r="Y14" s="43">
        <v>8605.5439296999903</v>
      </c>
      <c r="Z14" s="43">
        <v>236315.73889199999</v>
      </c>
    </row>
    <row r="15" spans="1:26" x14ac:dyDescent="0.2">
      <c r="A15" s="43" t="s">
        <v>14</v>
      </c>
      <c r="B15" s="43">
        <v>2645.7143387999899</v>
      </c>
      <c r="C15" s="43">
        <v>7648.5618924999899</v>
      </c>
      <c r="D15" s="43">
        <v>3851.6944555</v>
      </c>
      <c r="E15" s="43">
        <v>3851.6944555</v>
      </c>
      <c r="F15" s="43">
        <v>953.20669668000005</v>
      </c>
      <c r="G15" s="43">
        <v>4432.6071390999996</v>
      </c>
      <c r="H15" s="43">
        <v>36784.5240989999</v>
      </c>
      <c r="I15" s="43">
        <v>5538.8051007999902</v>
      </c>
      <c r="J15" s="43">
        <v>1322.8577337300001</v>
      </c>
      <c r="K15" s="43">
        <v>9099.3620322000006</v>
      </c>
      <c r="L15" s="43">
        <v>4056.7217307999999</v>
      </c>
      <c r="M15" s="43">
        <v>5252.4032770999902</v>
      </c>
      <c r="N15" s="43">
        <v>5252.4032770999902</v>
      </c>
      <c r="O15" s="43">
        <v>13996.6093031</v>
      </c>
      <c r="P15" s="43">
        <v>79473.390777434004</v>
      </c>
      <c r="Q15" s="43">
        <v>386.69752136</v>
      </c>
      <c r="R15" s="43">
        <v>19382.581832470001</v>
      </c>
      <c r="S15" s="43">
        <v>24667.295598552599</v>
      </c>
      <c r="T15" s="43">
        <v>24667.295598552599</v>
      </c>
      <c r="U15" s="43">
        <v>1553.87150689999</v>
      </c>
      <c r="V15" s="43">
        <v>6755.5871477000001</v>
      </c>
      <c r="W15" s="43">
        <v>17677.561716699998</v>
      </c>
      <c r="X15" s="43">
        <v>3402.525611007</v>
      </c>
      <c r="Y15" s="43">
        <v>8281.1611184999892</v>
      </c>
      <c r="Z15" s="43">
        <v>188776.721664999</v>
      </c>
    </row>
    <row r="16" spans="1:26" x14ac:dyDescent="0.2">
      <c r="A16" s="43" t="s">
        <v>15</v>
      </c>
      <c r="B16" s="43">
        <v>3325.50829379999</v>
      </c>
      <c r="C16" s="43">
        <v>9656.3813210999997</v>
      </c>
      <c r="D16" s="43">
        <v>4875.8550279000001</v>
      </c>
      <c r="E16" s="43">
        <v>4875.8550279000001</v>
      </c>
      <c r="F16" s="43">
        <v>1206.6640933900001</v>
      </c>
      <c r="G16" s="43">
        <v>3311.9788205</v>
      </c>
      <c r="H16" s="43">
        <v>46543.390204999901</v>
      </c>
      <c r="I16" s="43">
        <v>6992.8005095999997</v>
      </c>
      <c r="J16" s="43">
        <v>1662.7554890199899</v>
      </c>
      <c r="K16" s="43">
        <v>11488.040056600001</v>
      </c>
      <c r="L16" s="43">
        <v>5099.0584320999997</v>
      </c>
      <c r="M16" s="43">
        <v>6649.0194984999998</v>
      </c>
      <c r="N16" s="43">
        <v>6649.0194984999998</v>
      </c>
      <c r="O16" s="43">
        <v>17718.302493499999</v>
      </c>
      <c r="P16" s="43">
        <v>18410.079072185999</v>
      </c>
      <c r="Q16" s="43">
        <v>486.05666211999898</v>
      </c>
      <c r="R16" s="43">
        <v>24251.758265999899</v>
      </c>
      <c r="S16" s="43">
        <v>42859.1158755</v>
      </c>
      <c r="T16" s="43">
        <v>42859.1158755</v>
      </c>
      <c r="U16" s="43">
        <v>1967.0420891399999</v>
      </c>
      <c r="V16" s="43">
        <v>8398.9648144999992</v>
      </c>
      <c r="W16" s="43">
        <v>22182.013258299899</v>
      </c>
      <c r="X16" s="43">
        <v>4099.4563094639998</v>
      </c>
      <c r="Y16" s="43">
        <v>4986.1916575999903</v>
      </c>
      <c r="Z16" s="43">
        <v>148036.89110599901</v>
      </c>
    </row>
    <row r="17" spans="1:26" x14ac:dyDescent="0.2">
      <c r="A17" s="43" t="s">
        <v>16</v>
      </c>
      <c r="B17" s="43">
        <v>5925.6899053999896</v>
      </c>
      <c r="C17" s="43">
        <v>17190.723887</v>
      </c>
      <c r="D17" s="43">
        <v>8690.4727954000009</v>
      </c>
      <c r="E17" s="43">
        <v>8690.4727954000009</v>
      </c>
      <c r="F17" s="43">
        <v>2150.6922698999902</v>
      </c>
      <c r="G17" s="43">
        <v>5913.9034609999899</v>
      </c>
      <c r="H17" s="43">
        <v>82955.047242999906</v>
      </c>
      <c r="I17" s="43">
        <v>12448.889332999999</v>
      </c>
      <c r="J17" s="43">
        <v>2962.8382953999999</v>
      </c>
      <c r="K17" s="43">
        <v>20451.526600000001</v>
      </c>
      <c r="L17" s="43">
        <v>9085.9794024999992</v>
      </c>
      <c r="M17" s="43">
        <v>11850.862537999999</v>
      </c>
      <c r="N17" s="43">
        <v>11850.862537999999</v>
      </c>
      <c r="O17" s="43">
        <v>31580.154560999999</v>
      </c>
      <c r="P17" s="43">
        <v>15178.217084190001</v>
      </c>
      <c r="Q17" s="43">
        <v>866.09868761999996</v>
      </c>
      <c r="R17" s="43">
        <v>49010.73967309</v>
      </c>
      <c r="S17" s="43">
        <v>38733.5648021499</v>
      </c>
      <c r="T17" s="43">
        <v>38733.5648021499</v>
      </c>
      <c r="U17" s="43">
        <v>3505.9613463999899</v>
      </c>
      <c r="V17" s="43">
        <v>15073.383041999999</v>
      </c>
      <c r="W17" s="43">
        <v>39718.770992999896</v>
      </c>
      <c r="X17" s="43">
        <v>9348.0153617300002</v>
      </c>
      <c r="Y17" s="43">
        <v>8869.6785739999996</v>
      </c>
      <c r="Z17" s="43">
        <v>254264.09774999999</v>
      </c>
    </row>
    <row r="18" spans="1:26" x14ac:dyDescent="0.2">
      <c r="A18" s="43" t="s">
        <v>17</v>
      </c>
      <c r="B18" s="43">
        <v>4382.9222907000003</v>
      </c>
      <c r="C18" s="43">
        <v>12462.292217</v>
      </c>
      <c r="D18" s="43">
        <v>6262.1031131999898</v>
      </c>
      <c r="E18" s="43">
        <v>6262.1031131999898</v>
      </c>
      <c r="F18" s="43">
        <v>1549.7269147</v>
      </c>
      <c r="G18" s="43">
        <v>12913.553061000001</v>
      </c>
      <c r="H18" s="43">
        <v>59880.522371999999</v>
      </c>
      <c r="I18" s="43">
        <v>9024.7281019999991</v>
      </c>
      <c r="J18" s="43">
        <v>2191.45435399999</v>
      </c>
      <c r="K18" s="43">
        <v>14826.1804729999</v>
      </c>
      <c r="L18" s="43">
        <v>6720.4104858999999</v>
      </c>
      <c r="M18" s="43">
        <v>8539.3825039999901</v>
      </c>
      <c r="N18" s="43">
        <v>8539.3825039999901</v>
      </c>
      <c r="O18" s="43">
        <v>22755.749443000001</v>
      </c>
      <c r="P18" s="43">
        <v>357547.97943080001</v>
      </c>
      <c r="Q18" s="43">
        <v>640.60698534000005</v>
      </c>
      <c r="R18" s="43">
        <v>32178.128209659899</v>
      </c>
      <c r="S18" s="43">
        <v>19530.255517291898</v>
      </c>
      <c r="T18" s="43">
        <v>19530.255517291898</v>
      </c>
      <c r="U18" s="43">
        <v>2526.2959472999901</v>
      </c>
      <c r="V18" s="43">
        <v>11029.524487999901</v>
      </c>
      <c r="W18" s="43">
        <v>28755.911271000001</v>
      </c>
      <c r="X18" s="43">
        <v>5862.5334465099904</v>
      </c>
      <c r="Y18" s="43">
        <v>26872.015358000001</v>
      </c>
      <c r="Z18" s="43">
        <v>555600.52394999901</v>
      </c>
    </row>
    <row r="19" spans="1:26" x14ac:dyDescent="0.2">
      <c r="A19" s="43" t="s">
        <v>18</v>
      </c>
      <c r="B19" s="43">
        <v>8666.8409589999992</v>
      </c>
      <c r="C19" s="43">
        <v>24947.996420999902</v>
      </c>
      <c r="D19" s="43">
        <v>12578.163178000001</v>
      </c>
      <c r="E19" s="43">
        <v>12578.163178000001</v>
      </c>
      <c r="F19" s="43">
        <v>3112.8010359</v>
      </c>
      <c r="G19" s="43">
        <v>131255.67676999999</v>
      </c>
      <c r="H19" s="43">
        <v>120149.41418999901</v>
      </c>
      <c r="I19" s="43">
        <v>18066.438644999998</v>
      </c>
      <c r="J19" s="43">
        <v>4333.4227000000001</v>
      </c>
      <c r="K19" s="43">
        <v>29680.239764000002</v>
      </c>
      <c r="L19" s="43">
        <v>13289.046047</v>
      </c>
      <c r="M19" s="43">
        <v>17152.350969999901</v>
      </c>
      <c r="N19" s="43">
        <v>17152.350969999901</v>
      </c>
      <c r="O19" s="43">
        <v>45707.592499999999</v>
      </c>
      <c r="P19" s="43">
        <v>566560.69702099997</v>
      </c>
      <c r="Q19" s="43">
        <v>1266.7453958000001</v>
      </c>
      <c r="R19" s="43">
        <v>68630.523126999993</v>
      </c>
      <c r="S19" s="43">
        <v>21406.36796</v>
      </c>
      <c r="T19" s="43">
        <v>21406.36796</v>
      </c>
      <c r="U19" s="43">
        <v>5074.351052</v>
      </c>
      <c r="V19" s="43">
        <v>25494.182761</v>
      </c>
      <c r="W19" s="43">
        <v>60914.095430000001</v>
      </c>
      <c r="X19" s="43">
        <v>21214.257647400002</v>
      </c>
      <c r="Y19" s="43">
        <v>116700.45222999901</v>
      </c>
      <c r="Z19" s="43">
        <v>1151943.4708</v>
      </c>
    </row>
    <row r="20" spans="1:26" x14ac:dyDescent="0.2">
      <c r="A20" s="43" t="s">
        <v>19</v>
      </c>
      <c r="B20" s="43">
        <v>3423.7121360000001</v>
      </c>
      <c r="C20" s="43">
        <v>9853.0776800000003</v>
      </c>
      <c r="D20" s="43">
        <v>4961.1122079999896</v>
      </c>
      <c r="E20" s="43">
        <v>4961.1122079999896</v>
      </c>
      <c r="F20" s="43">
        <v>1227.76085699999</v>
      </c>
      <c r="G20" s="43">
        <v>19765.0477299999</v>
      </c>
      <c r="H20" s="43">
        <v>47394.597569999903</v>
      </c>
      <c r="I20" s="43">
        <v>7135.2450739999904</v>
      </c>
      <c r="J20" s="43">
        <v>1711.8565229999999</v>
      </c>
      <c r="K20" s="43">
        <v>11722.0568899999</v>
      </c>
      <c r="L20" s="43">
        <v>5249.6467469999898</v>
      </c>
      <c r="M20" s="43">
        <v>6765.2748849999998</v>
      </c>
      <c r="N20" s="43">
        <v>6765.2748849999998</v>
      </c>
      <c r="O20" s="43">
        <v>18028.116050000001</v>
      </c>
      <c r="P20" s="43">
        <v>82892.616571000006</v>
      </c>
      <c r="Q20" s="43">
        <v>500.409617999999</v>
      </c>
      <c r="R20" s="43">
        <v>16757.147985200001</v>
      </c>
      <c r="S20" s="43">
        <v>2348.0225843615999</v>
      </c>
      <c r="T20" s="43">
        <v>2348.0225843615999</v>
      </c>
      <c r="U20" s="43">
        <v>2001.4393989999901</v>
      </c>
      <c r="V20" s="43">
        <v>8813.4989499999992</v>
      </c>
      <c r="W20" s="43">
        <v>22897.773720000001</v>
      </c>
      <c r="X20" s="43">
        <v>3053.6576382999901</v>
      </c>
      <c r="Y20" s="43">
        <v>57510.877970000001</v>
      </c>
      <c r="Z20" s="43">
        <v>275305.07140000002</v>
      </c>
    </row>
    <row r="21" spans="1:26" x14ac:dyDescent="0.2">
      <c r="A21" s="43" t="s">
        <v>20</v>
      </c>
      <c r="B21" s="43">
        <v>1066.4213866999901</v>
      </c>
      <c r="C21" s="43">
        <v>3064.9237309999999</v>
      </c>
      <c r="D21" s="43">
        <v>1539.3034689999899</v>
      </c>
      <c r="E21" s="43">
        <v>1539.3034689999899</v>
      </c>
      <c r="F21" s="43">
        <v>380.94357789999998</v>
      </c>
      <c r="G21" s="43">
        <v>6579.2410159999899</v>
      </c>
      <c r="H21" s="43">
        <v>14709.15639</v>
      </c>
      <c r="I21" s="43">
        <v>2219.5069640000002</v>
      </c>
      <c r="J21" s="43">
        <v>533.21132060000002</v>
      </c>
      <c r="K21" s="43">
        <v>3646.2926670000002</v>
      </c>
      <c r="L21" s="43">
        <v>1635.163037</v>
      </c>
      <c r="M21" s="43">
        <v>2099.0867929999999</v>
      </c>
      <c r="N21" s="43">
        <v>2099.0867929999999</v>
      </c>
      <c r="O21" s="43">
        <v>5593.6523280000001</v>
      </c>
      <c r="P21" s="43">
        <v>72934.786013999998</v>
      </c>
      <c r="Q21" s="43">
        <v>155.86795309999999</v>
      </c>
      <c r="R21" s="43">
        <v>7406.6044724000003</v>
      </c>
      <c r="S21" s="43">
        <v>4194.6639158799899</v>
      </c>
      <c r="T21" s="43">
        <v>4194.6639158799899</v>
      </c>
      <c r="U21" s="43">
        <v>620.99555769999995</v>
      </c>
      <c r="V21" s="43">
        <v>2831.7661599999901</v>
      </c>
      <c r="W21" s="43">
        <v>7191.2755020000004</v>
      </c>
      <c r="X21" s="43">
        <v>1772.11099102</v>
      </c>
      <c r="Y21" s="43">
        <v>8755.7118989999999</v>
      </c>
      <c r="Z21" s="43">
        <v>127236.805679999</v>
      </c>
    </row>
    <row r="22" spans="1:26" x14ac:dyDescent="0.2">
      <c r="A22" s="43" t="s">
        <v>129</v>
      </c>
      <c r="B22" s="43">
        <v>879.56891399999904</v>
      </c>
      <c r="C22" s="43">
        <v>2512.0982530000001</v>
      </c>
      <c r="D22" s="43">
        <v>1262.7014386000001</v>
      </c>
      <c r="E22" s="43">
        <v>1262.7014386000001</v>
      </c>
      <c r="F22" s="43">
        <v>312.49016169999999</v>
      </c>
      <c r="G22" s="43">
        <v>5257.2163430000001</v>
      </c>
      <c r="H22" s="43">
        <v>12070.4635879999</v>
      </c>
      <c r="I22" s="43">
        <v>1819.1704408999899</v>
      </c>
      <c r="J22" s="43">
        <v>439.78420510000001</v>
      </c>
      <c r="K22" s="43">
        <v>2988.6008609999999</v>
      </c>
      <c r="L22" s="43">
        <v>1348.6634282</v>
      </c>
      <c r="M22" s="43">
        <v>1721.8929293000001</v>
      </c>
      <c r="N22" s="43">
        <v>1721.8929293000001</v>
      </c>
      <c r="O22" s="43">
        <v>4588.5027819999896</v>
      </c>
      <c r="P22" s="43">
        <v>55913.918550299997</v>
      </c>
      <c r="Q22" s="43">
        <v>128.55758839999999</v>
      </c>
      <c r="R22" s="43">
        <v>5315.2297432999903</v>
      </c>
      <c r="S22" s="43">
        <v>910.393520295999</v>
      </c>
      <c r="T22" s="43">
        <v>910.393520295999</v>
      </c>
      <c r="U22" s="43">
        <v>509.40752079999999</v>
      </c>
      <c r="V22" s="43">
        <v>2271.0438769999901</v>
      </c>
      <c r="W22" s="43">
        <v>5865.4730820000004</v>
      </c>
      <c r="X22" s="43">
        <v>1008.77049715</v>
      </c>
      <c r="Y22" s="43">
        <v>12446.8219289999</v>
      </c>
      <c r="Z22" s="43">
        <v>104291.42741</v>
      </c>
    </row>
    <row r="23" spans="1:26" x14ac:dyDescent="0.2">
      <c r="A23" s="43" t="s">
        <v>22</v>
      </c>
      <c r="B23" s="43">
        <v>4666.3461269999898</v>
      </c>
      <c r="C23" s="43">
        <v>13446.780556</v>
      </c>
      <c r="D23" s="43">
        <v>6759.6039639999999</v>
      </c>
      <c r="E23" s="43">
        <v>6759.6039639999999</v>
      </c>
      <c r="F23" s="43">
        <v>1672.8449206</v>
      </c>
      <c r="G23" s="43">
        <v>17563.75675</v>
      </c>
      <c r="H23" s="43">
        <v>64577.348940000003</v>
      </c>
      <c r="I23" s="43">
        <v>9737.6762689999996</v>
      </c>
      <c r="J23" s="43">
        <v>2333.1746913000002</v>
      </c>
      <c r="K23" s="43">
        <v>15997.420486999899</v>
      </c>
      <c r="L23" s="43">
        <v>7155.0161319999997</v>
      </c>
      <c r="M23" s="43">
        <v>9217.81197599999</v>
      </c>
      <c r="N23" s="43">
        <v>9217.81197599999</v>
      </c>
      <c r="O23" s="43">
        <v>24563.614869000001</v>
      </c>
      <c r="P23" s="43">
        <v>169557.44624429999</v>
      </c>
      <c r="Q23" s="43">
        <v>682.03328259999898</v>
      </c>
      <c r="R23" s="43">
        <v>28092.847892199901</v>
      </c>
      <c r="S23" s="43">
        <v>17990.018552142999</v>
      </c>
      <c r="T23" s="43">
        <v>17990.018552142999</v>
      </c>
      <c r="U23" s="43">
        <v>2726.9975927999999</v>
      </c>
      <c r="V23" s="43">
        <v>13538.352367</v>
      </c>
      <c r="W23" s="43">
        <v>33496.1490769999</v>
      </c>
      <c r="X23" s="43">
        <v>4853.25121518999</v>
      </c>
      <c r="Y23" s="43">
        <v>47516.474435999997</v>
      </c>
      <c r="Z23" s="43">
        <v>401359.46481999999</v>
      </c>
    </row>
    <row r="24" spans="1:26" x14ac:dyDescent="0.2">
      <c r="A24" s="43" t="s">
        <v>23</v>
      </c>
      <c r="B24" s="43">
        <v>5017.7397930099996</v>
      </c>
      <c r="C24" s="43">
        <v>14562.842292699999</v>
      </c>
      <c r="D24" s="43">
        <v>7322.3785395000004</v>
      </c>
      <c r="E24" s="43">
        <v>7322.3785395000004</v>
      </c>
      <c r="F24" s="43">
        <v>1812.11927965</v>
      </c>
      <c r="G24" s="43">
        <v>13207.7695813999</v>
      </c>
      <c r="H24" s="43">
        <v>69919.141033000007</v>
      </c>
      <c r="I24" s="43">
        <v>10545.882740499999</v>
      </c>
      <c r="J24" s="43">
        <v>2508.8730236799902</v>
      </c>
      <c r="K24" s="43">
        <v>17325.181351200001</v>
      </c>
      <c r="L24" s="43">
        <v>7693.8068186</v>
      </c>
      <c r="M24" s="43">
        <v>9985.2434599999997</v>
      </c>
      <c r="N24" s="43">
        <v>9985.2434599999997</v>
      </c>
      <c r="O24" s="43">
        <v>26608.6630273999</v>
      </c>
      <c r="P24" s="43">
        <v>147792.465812526</v>
      </c>
      <c r="Q24" s="43">
        <v>733.39224439999896</v>
      </c>
      <c r="R24" s="43">
        <v>30208.546491034002</v>
      </c>
      <c r="S24" s="43">
        <v>35862.592645138197</v>
      </c>
      <c r="T24" s="43">
        <v>35862.592645138197</v>
      </c>
      <c r="U24" s="43">
        <v>2954.03634741</v>
      </c>
      <c r="V24" s="43">
        <v>13974.310754099901</v>
      </c>
      <c r="W24" s="43">
        <v>35272.110966599997</v>
      </c>
      <c r="X24" s="43">
        <v>5005.4967985369904</v>
      </c>
      <c r="Y24" s="43">
        <v>26679.1563466999</v>
      </c>
      <c r="Z24" s="43">
        <v>366050.03140699898</v>
      </c>
    </row>
    <row r="25" spans="1:26" x14ac:dyDescent="0.2">
      <c r="A25" s="43" t="s">
        <v>24</v>
      </c>
      <c r="B25" s="43">
        <v>8863.1686279999994</v>
      </c>
      <c r="C25" s="43">
        <v>25487.489614999999</v>
      </c>
      <c r="D25" s="43">
        <v>12848.679663000001</v>
      </c>
      <c r="E25" s="43">
        <v>12848.679663000001</v>
      </c>
      <c r="F25" s="43">
        <v>3179.7573405999901</v>
      </c>
      <c r="G25" s="43">
        <v>125745.20131</v>
      </c>
      <c r="H25" s="43">
        <v>122742.64915</v>
      </c>
      <c r="I25" s="43">
        <v>18457.113610999899</v>
      </c>
      <c r="J25" s="43">
        <v>4431.5892746</v>
      </c>
      <c r="K25" s="43">
        <v>30322.062641</v>
      </c>
      <c r="L25" s="43">
        <v>13590.089399</v>
      </c>
      <c r="M25" s="43">
        <v>17521.238504999899</v>
      </c>
      <c r="N25" s="43">
        <v>17521.238504999899</v>
      </c>
      <c r="O25" s="43">
        <v>46690.600101000004</v>
      </c>
      <c r="P25" s="43">
        <v>721362.913334999</v>
      </c>
      <c r="Q25" s="43">
        <v>1295.43921139999</v>
      </c>
      <c r="R25" s="43">
        <v>72084.028979499897</v>
      </c>
      <c r="S25" s="43">
        <v>24710.24108</v>
      </c>
      <c r="T25" s="43">
        <v>24710.24108</v>
      </c>
      <c r="U25" s="43">
        <v>5183.4863993999898</v>
      </c>
      <c r="V25" s="43">
        <v>26498.118465999902</v>
      </c>
      <c r="W25" s="43">
        <v>62984.302494999902</v>
      </c>
      <c r="X25" s="43">
        <v>20935.069671500001</v>
      </c>
      <c r="Y25" s="43">
        <v>118537.028219</v>
      </c>
      <c r="Z25" s="43">
        <v>1312806.5678000001</v>
      </c>
    </row>
    <row r="26" spans="1:26" x14ac:dyDescent="0.2">
      <c r="A26" s="43" t="s">
        <v>25</v>
      </c>
      <c r="B26" s="43">
        <v>6680.1463316999998</v>
      </c>
      <c r="C26" s="43">
        <v>19216.367688999901</v>
      </c>
      <c r="D26" s="43">
        <v>9666.2451397999994</v>
      </c>
      <c r="E26" s="43">
        <v>9666.2451397999994</v>
      </c>
      <c r="F26" s="43">
        <v>2392.1745941999998</v>
      </c>
      <c r="G26" s="43">
        <v>16445.017346000001</v>
      </c>
      <c r="H26" s="43">
        <v>92352.469526999994</v>
      </c>
      <c r="I26" s="43">
        <v>13915.787722999899</v>
      </c>
      <c r="J26" s="43">
        <v>3340.0740261999999</v>
      </c>
      <c r="K26" s="43">
        <v>22861.398194000001</v>
      </c>
      <c r="L26" s="43">
        <v>10242.8083775</v>
      </c>
      <c r="M26" s="43">
        <v>13181.4829875</v>
      </c>
      <c r="N26" s="43">
        <v>13181.4829875</v>
      </c>
      <c r="O26" s="43">
        <v>35125.991119999897</v>
      </c>
      <c r="P26" s="43">
        <v>481343.44649614999</v>
      </c>
      <c r="Q26" s="43">
        <v>976.36916728000006</v>
      </c>
      <c r="R26" s="43">
        <v>49583.807536729997</v>
      </c>
      <c r="S26" s="43">
        <v>41278.908327803001</v>
      </c>
      <c r="T26" s="43">
        <v>41278.908327803001</v>
      </c>
      <c r="U26" s="43">
        <v>3899.6086477999902</v>
      </c>
      <c r="V26" s="43">
        <v>17062.8408119999</v>
      </c>
      <c r="W26" s="43">
        <v>44496.792574999999</v>
      </c>
      <c r="X26" s="43">
        <v>9180.1641005799902</v>
      </c>
      <c r="Y26" s="43">
        <v>28733.6877419999</v>
      </c>
      <c r="Z26" s="43">
        <v>770857.23177999898</v>
      </c>
    </row>
    <row r="27" spans="1:26" x14ac:dyDescent="0.2">
      <c r="A27" s="43" t="s">
        <v>26</v>
      </c>
      <c r="B27" s="43">
        <v>8448.0271269999994</v>
      </c>
      <c r="C27" s="43">
        <v>24538.535862999899</v>
      </c>
      <c r="D27" s="43">
        <v>12388.070757</v>
      </c>
      <c r="E27" s="43">
        <v>12388.070757</v>
      </c>
      <c r="F27" s="43">
        <v>3065.7666601999899</v>
      </c>
      <c r="G27" s="43">
        <v>58896.541150999903</v>
      </c>
      <c r="H27" s="43">
        <v>118251.64995000001</v>
      </c>
      <c r="I27" s="43">
        <v>17769.910167000002</v>
      </c>
      <c r="J27" s="43">
        <v>4224.0129027000003</v>
      </c>
      <c r="K27" s="43">
        <v>29193.096947999999</v>
      </c>
      <c r="L27" s="43">
        <v>12953.521803</v>
      </c>
      <c r="M27" s="43">
        <v>16893.134939</v>
      </c>
      <c r="N27" s="43">
        <v>16893.134939</v>
      </c>
      <c r="O27" s="43">
        <v>45016.827559999998</v>
      </c>
      <c r="P27" s="43">
        <v>96928.716650559902</v>
      </c>
      <c r="Q27" s="43">
        <v>1234.7614722000001</v>
      </c>
      <c r="R27" s="43">
        <v>56040.494105869897</v>
      </c>
      <c r="S27" s="43">
        <v>22322.7855557162</v>
      </c>
      <c r="T27" s="43">
        <v>22322.7855557162</v>
      </c>
      <c r="U27" s="43">
        <v>4997.6680479999904</v>
      </c>
      <c r="V27" s="43">
        <v>47692.484253000002</v>
      </c>
      <c r="W27" s="43">
        <v>95838.297869999893</v>
      </c>
      <c r="X27" s="43">
        <v>8619.3240967000002</v>
      </c>
      <c r="Y27" s="43">
        <v>104494.629009999</v>
      </c>
      <c r="Z27" s="43">
        <v>627053.33592999994</v>
      </c>
    </row>
    <row r="28" spans="1:26" x14ac:dyDescent="0.2">
      <c r="A28" s="43" t="s">
        <v>27</v>
      </c>
      <c r="B28" s="43">
        <v>4411.7248290999896</v>
      </c>
      <c r="C28" s="43">
        <v>12795.24588</v>
      </c>
      <c r="D28" s="43">
        <v>6470.2338521000001</v>
      </c>
      <c r="E28" s="43">
        <v>6470.2338521000001</v>
      </c>
      <c r="F28" s="43">
        <v>1601.2356834899999</v>
      </c>
      <c r="G28" s="43">
        <v>3852.9279970999901</v>
      </c>
      <c r="H28" s="43">
        <v>61761.701165999897</v>
      </c>
      <c r="I28" s="43">
        <v>9265.8523418999994</v>
      </c>
      <c r="J28" s="43">
        <v>2205.863848</v>
      </c>
      <c r="K28" s="43">
        <v>15222.3072796999</v>
      </c>
      <c r="L28" s="43">
        <v>6764.5838219999996</v>
      </c>
      <c r="M28" s="43">
        <v>8823.2115391999996</v>
      </c>
      <c r="N28" s="43">
        <v>8823.2115391999996</v>
      </c>
      <c r="O28" s="43">
        <v>23512.086358</v>
      </c>
      <c r="P28" s="43">
        <v>6013.2356712289902</v>
      </c>
      <c r="Q28" s="43">
        <v>644.81688693999899</v>
      </c>
      <c r="R28" s="43">
        <v>35416.777873370003</v>
      </c>
      <c r="S28" s="43">
        <v>35630.222283518</v>
      </c>
      <c r="T28" s="43">
        <v>35630.222283518</v>
      </c>
      <c r="U28" s="43">
        <v>2610.2575603999999</v>
      </c>
      <c r="V28" s="43">
        <v>11214.1404637999</v>
      </c>
      <c r="W28" s="43">
        <v>29560.808837</v>
      </c>
      <c r="X28" s="43">
        <v>6084.4962936599904</v>
      </c>
      <c r="Y28" s="43">
        <v>5725.2871149999901</v>
      </c>
      <c r="Z28" s="43">
        <v>180611.56995599999</v>
      </c>
    </row>
    <row r="29" spans="1:26" x14ac:dyDescent="0.2">
      <c r="A29" s="43" t="s">
        <v>28</v>
      </c>
      <c r="B29" s="43">
        <v>6127.9772220000004</v>
      </c>
      <c r="C29" s="43">
        <v>17835.287042999898</v>
      </c>
      <c r="D29" s="43">
        <v>8987.4666379999999</v>
      </c>
      <c r="E29" s="43">
        <v>8987.4666379999999</v>
      </c>
      <c r="F29" s="43">
        <v>2224.1959569999999</v>
      </c>
      <c r="G29" s="43">
        <v>18805.996937999898</v>
      </c>
      <c r="H29" s="43">
        <v>85789.843629999901</v>
      </c>
      <c r="I29" s="43">
        <v>12915.6697199999</v>
      </c>
      <c r="J29" s="43">
        <v>3063.9895669999901</v>
      </c>
      <c r="K29" s="43">
        <v>21218.364689999999</v>
      </c>
      <c r="L29" s="43">
        <v>9396.1478499999903</v>
      </c>
      <c r="M29" s="43">
        <v>12255.8662459999</v>
      </c>
      <c r="N29" s="43">
        <v>12255.8662459999</v>
      </c>
      <c r="O29" s="43">
        <v>32659.422149999999</v>
      </c>
      <c r="P29" s="43">
        <v>51288.768968999997</v>
      </c>
      <c r="Q29" s="43">
        <v>895.66526020000003</v>
      </c>
      <c r="R29" s="43">
        <v>55908.478287999897</v>
      </c>
      <c r="S29" s="43">
        <v>14263.942196800001</v>
      </c>
      <c r="T29" s="43">
        <v>14263.942196800001</v>
      </c>
      <c r="U29" s="43">
        <v>3625.7761479999999</v>
      </c>
      <c r="V29" s="43">
        <v>16220.0515219999</v>
      </c>
      <c r="W29" s="43">
        <v>41983.575729999997</v>
      </c>
      <c r="X29" s="43">
        <v>10169.509146099999</v>
      </c>
      <c r="Y29" s="43">
        <v>28016.342339999999</v>
      </c>
      <c r="Z29" s="43">
        <v>337508.72570000001</v>
      </c>
    </row>
    <row r="30" spans="1:26" x14ac:dyDescent="0.2">
      <c r="A30" s="43" t="s">
        <v>29</v>
      </c>
      <c r="B30" s="43">
        <v>1028.647438</v>
      </c>
      <c r="C30" s="43">
        <v>2940.1280299999999</v>
      </c>
      <c r="D30" s="43">
        <v>1479.8157180000001</v>
      </c>
      <c r="E30" s="43">
        <v>1479.8157180000001</v>
      </c>
      <c r="F30" s="43">
        <v>366.22093100000001</v>
      </c>
      <c r="G30" s="43">
        <v>5686.89678</v>
      </c>
      <c r="H30" s="43">
        <v>14143.96257</v>
      </c>
      <c r="I30" s="43">
        <v>2129.1318339999998</v>
      </c>
      <c r="J30" s="43">
        <v>514.32386299999996</v>
      </c>
      <c r="K30" s="43">
        <v>3497.8282099999901</v>
      </c>
      <c r="L30" s="43">
        <v>1577.24688699999</v>
      </c>
      <c r="M30" s="43">
        <v>2017.9715859999901</v>
      </c>
      <c r="N30" s="43">
        <v>2017.9715859999901</v>
      </c>
      <c r="O30" s="43">
        <v>5377.4928799999898</v>
      </c>
      <c r="P30" s="43">
        <v>36526.369619999998</v>
      </c>
      <c r="Q30" s="43">
        <v>150.3471074</v>
      </c>
      <c r="R30" s="43">
        <v>5791.8583466</v>
      </c>
      <c r="S30" s="43">
        <v>617.80187492999903</v>
      </c>
      <c r="T30" s="43">
        <v>617.80187492999903</v>
      </c>
      <c r="U30" s="43">
        <v>596.99751099999901</v>
      </c>
      <c r="V30" s="43">
        <v>2604.8622999999998</v>
      </c>
      <c r="W30" s="43">
        <v>6790.93209999999</v>
      </c>
      <c r="X30" s="43">
        <v>1028.7155971</v>
      </c>
      <c r="Y30" s="43">
        <v>17803.415099999998</v>
      </c>
      <c r="Z30" s="43">
        <v>95219.895899999901</v>
      </c>
    </row>
    <row r="31" spans="1:26" x14ac:dyDescent="0.2">
      <c r="A31" s="43" t="s">
        <v>30</v>
      </c>
      <c r="B31" s="43">
        <v>781.62914220000005</v>
      </c>
      <c r="C31" s="43">
        <v>2246.8379629999999</v>
      </c>
      <c r="D31" s="43">
        <v>1128.28730229999</v>
      </c>
      <c r="E31" s="43">
        <v>1128.28730229999</v>
      </c>
      <c r="F31" s="43">
        <v>279.22439050000003</v>
      </c>
      <c r="G31" s="43">
        <v>5823.6094739999999</v>
      </c>
      <c r="H31" s="43">
        <v>10781.552256999899</v>
      </c>
      <c r="I31" s="43">
        <v>1627.0720206999899</v>
      </c>
      <c r="J31" s="43">
        <v>390.813521699999</v>
      </c>
      <c r="K31" s="43">
        <v>2673.0263140000002</v>
      </c>
      <c r="L31" s="43">
        <v>1198.4863576</v>
      </c>
      <c r="M31" s="43">
        <v>1538.6006536</v>
      </c>
      <c r="N31" s="43">
        <v>1538.6006536</v>
      </c>
      <c r="O31" s="43">
        <v>4100.0617730000004</v>
      </c>
      <c r="P31" s="43">
        <v>57160.707345499897</v>
      </c>
      <c r="Q31" s="43">
        <v>114.24298071</v>
      </c>
      <c r="R31" s="43">
        <v>5298.7323337799899</v>
      </c>
      <c r="S31" s="43">
        <v>1987.5680075662201</v>
      </c>
      <c r="T31" s="43">
        <v>1987.5680075662201</v>
      </c>
      <c r="U31" s="43">
        <v>455.17975249999898</v>
      </c>
      <c r="V31" s="43">
        <v>2102.16623109999</v>
      </c>
      <c r="W31" s="43">
        <v>5346.5203459999902</v>
      </c>
      <c r="X31" s="43">
        <v>1019.85843703</v>
      </c>
      <c r="Y31" s="43">
        <v>6377.12860799999</v>
      </c>
      <c r="Z31" s="43">
        <v>97617.169099999897</v>
      </c>
    </row>
    <row r="32" spans="1:26" x14ac:dyDescent="0.2">
      <c r="A32" s="43" t="s">
        <v>31</v>
      </c>
      <c r="B32" s="43">
        <v>8332.5502079999897</v>
      </c>
      <c r="C32" s="43">
        <v>24184.19832</v>
      </c>
      <c r="D32" s="43">
        <v>12220.7663509999</v>
      </c>
      <c r="E32" s="43">
        <v>12220.7663509999</v>
      </c>
      <c r="F32" s="43">
        <v>3024.3561849999901</v>
      </c>
      <c r="G32" s="43">
        <v>36381.506899999898</v>
      </c>
      <c r="H32" s="43">
        <v>116653.25216</v>
      </c>
      <c r="I32" s="43">
        <v>17513.315310000002</v>
      </c>
      <c r="J32" s="43">
        <v>4166.2743829999999</v>
      </c>
      <c r="K32" s="43">
        <v>28771.546639999899</v>
      </c>
      <c r="L32" s="43">
        <v>12776.4639889999</v>
      </c>
      <c r="M32" s="43">
        <v>16664.983029999999</v>
      </c>
      <c r="N32" s="43">
        <v>16664.983029999999</v>
      </c>
      <c r="O32" s="43">
        <v>44408.839509999998</v>
      </c>
      <c r="P32" s="43">
        <v>81476.713437400002</v>
      </c>
      <c r="Q32" s="43">
        <v>1217.8843615000001</v>
      </c>
      <c r="R32" s="43">
        <v>75404.802534999893</v>
      </c>
      <c r="S32" s="43">
        <v>16159.589339</v>
      </c>
      <c r="T32" s="43">
        <v>16159.589339</v>
      </c>
      <c r="U32" s="43">
        <v>4930.1689710000001</v>
      </c>
      <c r="V32" s="43">
        <v>24500.356589999999</v>
      </c>
      <c r="W32" s="43">
        <v>60756.145749999901</v>
      </c>
      <c r="X32" s="43">
        <v>13017.7012851</v>
      </c>
      <c r="Y32" s="43">
        <v>55534.384250000003</v>
      </c>
      <c r="Z32" s="43">
        <v>503404.67689999897</v>
      </c>
    </row>
    <row r="33" spans="1:26" x14ac:dyDescent="0.2">
      <c r="A33" s="43" t="s">
        <v>32</v>
      </c>
      <c r="B33" s="43">
        <v>3963.1281764</v>
      </c>
      <c r="C33" s="43">
        <v>11273.5458818999</v>
      </c>
      <c r="D33" s="43">
        <v>5664.3756427999997</v>
      </c>
      <c r="E33" s="43">
        <v>5664.3756427999997</v>
      </c>
      <c r="F33" s="43">
        <v>1401.8051183999901</v>
      </c>
      <c r="G33" s="43">
        <v>14456.9546469999</v>
      </c>
      <c r="H33" s="43">
        <v>54163.508740999903</v>
      </c>
      <c r="I33" s="43">
        <v>8163.8862935999996</v>
      </c>
      <c r="J33" s="43">
        <v>1981.5606771999901</v>
      </c>
      <c r="K33" s="43">
        <v>13411.9535373</v>
      </c>
      <c r="L33" s="43">
        <v>6076.7417413000003</v>
      </c>
      <c r="M33" s="43">
        <v>7724.2887406</v>
      </c>
      <c r="N33" s="43">
        <v>7724.2887406</v>
      </c>
      <c r="O33" s="43">
        <v>20583.676326999899</v>
      </c>
      <c r="P33" s="43">
        <v>175297.88082369999</v>
      </c>
      <c r="Q33" s="43">
        <v>579.25068547000001</v>
      </c>
      <c r="R33" s="43">
        <v>24479.133949399999</v>
      </c>
      <c r="S33" s="43">
        <v>11280.168384574899</v>
      </c>
      <c r="T33" s="43">
        <v>11280.168384574899</v>
      </c>
      <c r="U33" s="43">
        <v>2285.1557602999901</v>
      </c>
      <c r="V33" s="43">
        <v>10079.912369400001</v>
      </c>
      <c r="W33" s="43">
        <v>26160.27506</v>
      </c>
      <c r="X33" s="43">
        <v>4235.25702137999</v>
      </c>
      <c r="Y33" s="43">
        <v>36834.454426999902</v>
      </c>
      <c r="Z33" s="43">
        <v>364307.25822999998</v>
      </c>
    </row>
    <row r="34" spans="1:26" x14ac:dyDescent="0.2">
      <c r="A34" s="43" t="s">
        <v>33</v>
      </c>
      <c r="B34" s="43">
        <v>7081.8995679999898</v>
      </c>
      <c r="C34" s="43">
        <v>20342.797270999999</v>
      </c>
      <c r="D34" s="43">
        <v>10239.8945429999</v>
      </c>
      <c r="E34" s="43">
        <v>10239.8945429999</v>
      </c>
      <c r="F34" s="43">
        <v>2534.1411791999999</v>
      </c>
      <c r="G34" s="43">
        <v>82510.367099999901</v>
      </c>
      <c r="H34" s="43">
        <v>97838.148740000004</v>
      </c>
      <c r="I34" s="43">
        <v>14731.512096999901</v>
      </c>
      <c r="J34" s="43">
        <v>3540.9530772999901</v>
      </c>
      <c r="K34" s="43">
        <v>24201.502385999898</v>
      </c>
      <c r="L34" s="43">
        <v>10858.824472999901</v>
      </c>
      <c r="M34" s="43">
        <v>13963.736392999999</v>
      </c>
      <c r="N34" s="43">
        <v>13963.736392999999</v>
      </c>
      <c r="O34" s="43">
        <v>37210.583974000001</v>
      </c>
      <c r="P34" s="43">
        <v>465524.43062169902</v>
      </c>
      <c r="Q34" s="43">
        <v>1035.0889138</v>
      </c>
      <c r="R34" s="43">
        <v>52734.669472200003</v>
      </c>
      <c r="S34" s="43">
        <v>21889.1795616899</v>
      </c>
      <c r="T34" s="43">
        <v>21889.1795616899</v>
      </c>
      <c r="U34" s="43">
        <v>4131.0374146999902</v>
      </c>
      <c r="V34" s="43">
        <v>20247.3468279999</v>
      </c>
      <c r="W34" s="43">
        <v>49180.312456</v>
      </c>
      <c r="X34" s="43">
        <v>13685.1998938</v>
      </c>
      <c r="Y34" s="43">
        <v>92875.228719999999</v>
      </c>
      <c r="Z34" s="43">
        <v>908094.27080000006</v>
      </c>
    </row>
    <row r="35" spans="1:26" x14ac:dyDescent="0.2">
      <c r="A35" s="43" t="s">
        <v>34</v>
      </c>
      <c r="B35" s="43">
        <v>3031.7409416999999</v>
      </c>
      <c r="C35" s="43">
        <v>8791.3403399999897</v>
      </c>
      <c r="D35" s="43">
        <v>4445.1386323999996</v>
      </c>
      <c r="E35" s="43">
        <v>4445.1386323999996</v>
      </c>
      <c r="F35" s="43">
        <v>1100.0736648</v>
      </c>
      <c r="G35" s="43">
        <v>3264.7962330999899</v>
      </c>
      <c r="H35" s="43">
        <v>42431.898305999901</v>
      </c>
      <c r="I35" s="43">
        <v>6366.3697560000001</v>
      </c>
      <c r="J35" s="43">
        <v>1515.8765722000001</v>
      </c>
      <c r="K35" s="43">
        <v>10458.91445</v>
      </c>
      <c r="L35" s="43">
        <v>4648.6428314999903</v>
      </c>
      <c r="M35" s="43">
        <v>6061.6636989999997</v>
      </c>
      <c r="N35" s="43">
        <v>6061.6636989999997</v>
      </c>
      <c r="O35" s="43">
        <v>16153.119223</v>
      </c>
      <c r="P35" s="43">
        <v>6450.0674690121996</v>
      </c>
      <c r="Q35" s="43">
        <v>443.11912902999899</v>
      </c>
      <c r="R35" s="43">
        <v>21698.966523319901</v>
      </c>
      <c r="S35" s="43">
        <v>32269.411583937901</v>
      </c>
      <c r="T35" s="43">
        <v>32269.411583937901</v>
      </c>
      <c r="U35" s="43">
        <v>1793.2804582000001</v>
      </c>
      <c r="V35" s="43">
        <v>7623.3602529999998</v>
      </c>
      <c r="W35" s="43">
        <v>20184.142679999899</v>
      </c>
      <c r="X35" s="43">
        <v>3373.2632934899998</v>
      </c>
      <c r="Y35" s="43">
        <v>4907.1046076000002</v>
      </c>
      <c r="Z35" s="43">
        <v>124351.23979999901</v>
      </c>
    </row>
    <row r="36" spans="1:26" x14ac:dyDescent="0.2">
      <c r="A36" s="43" t="s">
        <v>35</v>
      </c>
      <c r="B36" s="43">
        <v>3173.1080042999902</v>
      </c>
      <c r="C36" s="43">
        <v>9121.6068976999995</v>
      </c>
      <c r="D36" s="43">
        <v>4588.4711147999997</v>
      </c>
      <c r="E36" s="43">
        <v>4588.4711147999997</v>
      </c>
      <c r="F36" s="43">
        <v>1135.5410872499999</v>
      </c>
      <c r="G36" s="43">
        <v>6721.5144967999904</v>
      </c>
      <c r="H36" s="43">
        <v>43840.769266000003</v>
      </c>
      <c r="I36" s="43">
        <v>6605.5386537000004</v>
      </c>
      <c r="J36" s="43">
        <v>1586.5545239</v>
      </c>
      <c r="K36" s="43">
        <v>10851.827244599999</v>
      </c>
      <c r="L36" s="43">
        <v>4865.3993704000004</v>
      </c>
      <c r="M36" s="43">
        <v>6257.1218439999902</v>
      </c>
      <c r="N36" s="43">
        <v>6257.1218439999902</v>
      </c>
      <c r="O36" s="43">
        <v>16673.958393999899</v>
      </c>
      <c r="P36" s="43">
        <v>143947.27465934001</v>
      </c>
      <c r="Q36" s="43">
        <v>463.78128070999998</v>
      </c>
      <c r="R36" s="43">
        <v>22875.130537429999</v>
      </c>
      <c r="S36" s="43">
        <v>21720.3823891541</v>
      </c>
      <c r="T36" s="43">
        <v>21720.3823891541</v>
      </c>
      <c r="U36" s="43">
        <v>1851.10618859999</v>
      </c>
      <c r="V36" s="43">
        <v>8060.0919450000001</v>
      </c>
      <c r="W36" s="43">
        <v>21061.601032999999</v>
      </c>
      <c r="X36" s="43">
        <v>4044.37310879999</v>
      </c>
      <c r="Y36" s="43">
        <v>13849.031067600001</v>
      </c>
      <c r="Z36" s="43">
        <v>279428.002806</v>
      </c>
    </row>
    <row r="37" spans="1:26" x14ac:dyDescent="0.2">
      <c r="A37" s="43" t="s">
        <v>36</v>
      </c>
      <c r="B37" s="43">
        <v>6604.2170649999898</v>
      </c>
      <c r="C37" s="43">
        <v>19114.630316999999</v>
      </c>
      <c r="D37" s="43">
        <v>9658.1958939999895</v>
      </c>
      <c r="E37" s="43">
        <v>9658.1958939999895</v>
      </c>
      <c r="F37" s="43">
        <v>2390.1837859999901</v>
      </c>
      <c r="G37" s="43">
        <v>21384.0288469999</v>
      </c>
      <c r="H37" s="43">
        <v>92209.864669999995</v>
      </c>
      <c r="I37" s="43">
        <v>13842.113214000001</v>
      </c>
      <c r="J37" s="43">
        <v>3302.1082249999999</v>
      </c>
      <c r="K37" s="43">
        <v>22740.366569999998</v>
      </c>
      <c r="L37" s="43">
        <v>10126.372073</v>
      </c>
      <c r="M37" s="43">
        <v>13170.4933269999</v>
      </c>
      <c r="N37" s="43">
        <v>13170.4933269999</v>
      </c>
      <c r="O37" s="43">
        <v>35096.735950000002</v>
      </c>
      <c r="P37" s="43">
        <v>211242.822833279</v>
      </c>
      <c r="Q37" s="43">
        <v>965.27241330000004</v>
      </c>
      <c r="R37" s="43">
        <v>54935.518232299997</v>
      </c>
      <c r="S37" s="43">
        <v>26075.8318182</v>
      </c>
      <c r="T37" s="43">
        <v>26075.8318182</v>
      </c>
      <c r="U37" s="43">
        <v>3896.3603509999998</v>
      </c>
      <c r="V37" s="43">
        <v>16849.978784999999</v>
      </c>
      <c r="W37" s="43">
        <v>44134.996809999997</v>
      </c>
      <c r="X37" s="43">
        <v>11520.1527831</v>
      </c>
      <c r="Y37" s="43">
        <v>25720.468993999999</v>
      </c>
      <c r="Z37" s="43">
        <v>509365.95259999897</v>
      </c>
    </row>
    <row r="38" spans="1:26" x14ac:dyDescent="0.2">
      <c r="A38" s="43" t="s">
        <v>37</v>
      </c>
      <c r="B38" s="43">
        <v>10412.031946999999</v>
      </c>
      <c r="C38" s="43">
        <v>30241.5019499999</v>
      </c>
      <c r="D38" s="43">
        <v>15256.09417</v>
      </c>
      <c r="E38" s="43">
        <v>15256.09417</v>
      </c>
      <c r="F38" s="43">
        <v>3775.53767099999</v>
      </c>
      <c r="G38" s="43">
        <v>91865.149269999994</v>
      </c>
      <c r="H38" s="43">
        <v>145636.2058</v>
      </c>
      <c r="I38" s="43">
        <v>21899.794430000002</v>
      </c>
      <c r="J38" s="43">
        <v>5206.0168569999996</v>
      </c>
      <c r="K38" s="43">
        <v>35977.829400000002</v>
      </c>
      <c r="L38" s="43">
        <v>15964.98546</v>
      </c>
      <c r="M38" s="43">
        <v>20804.131349999901</v>
      </c>
      <c r="N38" s="43">
        <v>20804.131349999901</v>
      </c>
      <c r="O38" s="43">
        <v>55438.879979999998</v>
      </c>
      <c r="P38" s="43">
        <v>156619.49899789999</v>
      </c>
      <c r="Q38" s="43">
        <v>1521.8226529999999</v>
      </c>
      <c r="R38" s="43">
        <v>59515.296317499902</v>
      </c>
      <c r="S38" s="43">
        <v>14379.48875072</v>
      </c>
      <c r="T38" s="43">
        <v>14379.48875072</v>
      </c>
      <c r="U38" s="43">
        <v>6154.6909999999998</v>
      </c>
      <c r="V38" s="43">
        <v>51361.269200000002</v>
      </c>
      <c r="W38" s="43">
        <v>106892.99291</v>
      </c>
      <c r="X38" s="43">
        <v>9550.1856917999994</v>
      </c>
      <c r="Y38" s="43">
        <v>144552.98865000001</v>
      </c>
      <c r="Z38" s="43">
        <v>815678.18019999994</v>
      </c>
    </row>
    <row r="39" spans="1:26" x14ac:dyDescent="0.2">
      <c r="A39" s="43" t="s">
        <v>130</v>
      </c>
      <c r="B39" s="43">
        <v>3944.8521104000001</v>
      </c>
      <c r="C39" s="43">
        <v>11170.7525079999</v>
      </c>
      <c r="D39" s="43">
        <v>5612.0371602999903</v>
      </c>
      <c r="E39" s="43">
        <v>5612.0371602999903</v>
      </c>
      <c r="F39" s="43">
        <v>1388.85538289999</v>
      </c>
      <c r="G39" s="43">
        <v>11297.265847000001</v>
      </c>
      <c r="H39" s="43">
        <v>53680.176158999901</v>
      </c>
      <c r="I39" s="43">
        <v>8089.4502279999897</v>
      </c>
      <c r="J39" s="43">
        <v>1972.42528809999</v>
      </c>
      <c r="K39" s="43">
        <v>13289.6653999999</v>
      </c>
      <c r="L39" s="43">
        <v>6048.7184969999998</v>
      </c>
      <c r="M39" s="43">
        <v>7652.9195669999999</v>
      </c>
      <c r="N39" s="43">
        <v>7652.9195669999999</v>
      </c>
      <c r="O39" s="43">
        <v>20393.505492</v>
      </c>
      <c r="P39" s="43">
        <v>299537.71784949902</v>
      </c>
      <c r="Q39" s="43">
        <v>576.57971652999902</v>
      </c>
      <c r="R39" s="43">
        <v>25417.30584687</v>
      </c>
      <c r="S39" s="43">
        <v>12364.469070368999</v>
      </c>
      <c r="T39" s="43">
        <v>12364.469070368999</v>
      </c>
      <c r="U39" s="43">
        <v>2264.0345480000001</v>
      </c>
      <c r="V39" s="43">
        <v>9852.0486339999898</v>
      </c>
      <c r="W39" s="43">
        <v>25715.912044000001</v>
      </c>
      <c r="X39" s="43">
        <v>4416.9264527199903</v>
      </c>
      <c r="Y39" s="43">
        <v>26408.446239999899</v>
      </c>
      <c r="Z39" s="43">
        <v>474761.65831999999</v>
      </c>
    </row>
    <row r="40" spans="1:26" x14ac:dyDescent="0.2">
      <c r="A40" s="43" t="s">
        <v>39</v>
      </c>
      <c r="B40" s="43">
        <v>126.88608249999901</v>
      </c>
      <c r="C40" s="43">
        <v>360.22523899999902</v>
      </c>
      <c r="D40" s="43">
        <v>180.92729</v>
      </c>
      <c r="E40" s="43">
        <v>180.92729</v>
      </c>
      <c r="F40" s="43">
        <v>44.7758015</v>
      </c>
      <c r="G40" s="43">
        <v>651.93965100000003</v>
      </c>
      <c r="H40" s="43">
        <v>1730.33599</v>
      </c>
      <c r="I40" s="43">
        <v>260.86176399999903</v>
      </c>
      <c r="J40" s="43">
        <v>63.443201600000002</v>
      </c>
      <c r="K40" s="43">
        <v>428.553708999999</v>
      </c>
      <c r="L40" s="43">
        <v>194.55596399999999</v>
      </c>
      <c r="M40" s="43">
        <v>246.724469999999</v>
      </c>
      <c r="N40" s="43">
        <v>246.724469999999</v>
      </c>
      <c r="O40" s="43">
        <v>657.47186699999997</v>
      </c>
      <c r="P40" s="43">
        <v>12184.896242999999</v>
      </c>
      <c r="Q40" s="43">
        <v>18.545743599999899</v>
      </c>
      <c r="R40" s="43">
        <v>762.59925510000005</v>
      </c>
      <c r="S40" s="43">
        <v>160.453463349</v>
      </c>
      <c r="T40" s="43">
        <v>160.453463349</v>
      </c>
      <c r="U40" s="43">
        <v>72.991416900000004</v>
      </c>
      <c r="V40" s="43">
        <v>331.95102100000003</v>
      </c>
      <c r="W40" s="43">
        <v>850.11307199999999</v>
      </c>
      <c r="X40" s="43">
        <v>150.00938341999901</v>
      </c>
      <c r="Y40" s="43">
        <v>1366.39254999999</v>
      </c>
      <c r="Z40" s="43">
        <v>18622.782869999901</v>
      </c>
    </row>
    <row r="41" spans="1:26" x14ac:dyDescent="0.2">
      <c r="A41" s="43" t="s">
        <v>40</v>
      </c>
      <c r="B41" s="43">
        <v>5736.2134800000003</v>
      </c>
      <c r="C41" s="43">
        <v>16525.321719999902</v>
      </c>
      <c r="D41" s="43">
        <v>8328.1170299999994</v>
      </c>
      <c r="E41" s="43">
        <v>8328.1170299999994</v>
      </c>
      <c r="F41" s="43">
        <v>2061.0157729999901</v>
      </c>
      <c r="G41" s="43">
        <v>96467.375199999995</v>
      </c>
      <c r="H41" s="43">
        <v>79549.961500000005</v>
      </c>
      <c r="I41" s="43">
        <v>11967.0379999999</v>
      </c>
      <c r="J41" s="43">
        <v>2868.1185069999901</v>
      </c>
      <c r="K41" s="43">
        <v>19659.914690000001</v>
      </c>
      <c r="L41" s="43">
        <v>8795.4691600000006</v>
      </c>
      <c r="M41" s="43">
        <v>11356.733410000001</v>
      </c>
      <c r="N41" s="43">
        <v>11356.733410000001</v>
      </c>
      <c r="O41" s="43">
        <v>30263.409169999901</v>
      </c>
      <c r="P41" s="43">
        <v>416262.70694800001</v>
      </c>
      <c r="Q41" s="43">
        <v>838.40564800000004</v>
      </c>
      <c r="R41" s="43">
        <v>45748.134887</v>
      </c>
      <c r="S41" s="43">
        <v>12397.42223</v>
      </c>
      <c r="T41" s="43">
        <v>12397.42223</v>
      </c>
      <c r="U41" s="43">
        <v>3359.7708459999999</v>
      </c>
      <c r="V41" s="43">
        <v>17912.045910000001</v>
      </c>
      <c r="W41" s="43">
        <v>41547.1602099999</v>
      </c>
      <c r="X41" s="43">
        <v>14633.1078059999</v>
      </c>
      <c r="Y41" s="43">
        <v>90308.870999999897</v>
      </c>
      <c r="Z41" s="43">
        <v>829611.90289999999</v>
      </c>
    </row>
    <row r="42" spans="1:26" x14ac:dyDescent="0.2">
      <c r="A42" s="43" t="s">
        <v>41</v>
      </c>
      <c r="B42" s="43">
        <v>4145.3551914</v>
      </c>
      <c r="C42" s="43">
        <v>12024.360796499999</v>
      </c>
      <c r="D42" s="43">
        <v>6079.2918178999898</v>
      </c>
      <c r="E42" s="43">
        <v>6079.2918178999898</v>
      </c>
      <c r="F42" s="43">
        <v>1504.4857938</v>
      </c>
      <c r="G42" s="43">
        <v>6387.0227433999898</v>
      </c>
      <c r="H42" s="43">
        <v>58030.115006</v>
      </c>
      <c r="I42" s="43">
        <v>8707.6148519999897</v>
      </c>
      <c r="J42" s="43">
        <v>2072.6754581999999</v>
      </c>
      <c r="K42" s="43">
        <v>14305.197774099999</v>
      </c>
      <c r="L42" s="43">
        <v>6356.1520037999899</v>
      </c>
      <c r="M42" s="43">
        <v>8290.0934953999895</v>
      </c>
      <c r="N42" s="43">
        <v>8290.0934953999895</v>
      </c>
      <c r="O42" s="43">
        <v>22091.442495999901</v>
      </c>
      <c r="P42" s="43">
        <v>10682.868475843999</v>
      </c>
      <c r="Q42" s="43">
        <v>605.88500423999994</v>
      </c>
      <c r="R42" s="43">
        <v>32985.671130099901</v>
      </c>
      <c r="S42" s="43">
        <v>29565.3555513438</v>
      </c>
      <c r="T42" s="43">
        <v>29565.3555513438</v>
      </c>
      <c r="U42" s="43">
        <v>2452.5414679999999</v>
      </c>
      <c r="V42" s="43">
        <v>13876.920846200001</v>
      </c>
      <c r="W42" s="43">
        <v>32781.865671</v>
      </c>
      <c r="X42" s="43">
        <v>5757.3187479300004</v>
      </c>
      <c r="Y42" s="43">
        <v>11436.396710000001</v>
      </c>
      <c r="Z42" s="43">
        <v>191659.19138</v>
      </c>
    </row>
    <row r="43" spans="1:26" x14ac:dyDescent="0.2">
      <c r="A43" s="43" t="s">
        <v>42</v>
      </c>
      <c r="B43" s="43">
        <v>5457.1875749999999</v>
      </c>
      <c r="C43" s="43">
        <v>15538.564163999899</v>
      </c>
      <c r="D43" s="43">
        <v>7807.0782729999901</v>
      </c>
      <c r="E43" s="43">
        <v>7807.0782729999901</v>
      </c>
      <c r="F43" s="43">
        <v>1932.0756159999901</v>
      </c>
      <c r="G43" s="43">
        <v>21898.006821999999</v>
      </c>
      <c r="H43" s="43">
        <v>74647.565919999994</v>
      </c>
      <c r="I43" s="43">
        <v>11252.463534999901</v>
      </c>
      <c r="J43" s="43">
        <v>2728.5902164999902</v>
      </c>
      <c r="K43" s="43">
        <v>18485.979067</v>
      </c>
      <c r="L43" s="43">
        <v>8367.6012649999993</v>
      </c>
      <c r="M43" s="43">
        <v>10646.2186469999</v>
      </c>
      <c r="N43" s="43">
        <v>10646.2186469999</v>
      </c>
      <c r="O43" s="43">
        <v>28370.026397000001</v>
      </c>
      <c r="P43" s="43">
        <v>518012.8931018</v>
      </c>
      <c r="Q43" s="43">
        <v>797.6213454</v>
      </c>
      <c r="R43" s="43">
        <v>41286.970980799997</v>
      </c>
      <c r="S43" s="43">
        <v>19301.8830208</v>
      </c>
      <c r="T43" s="43">
        <v>19301.8830208</v>
      </c>
      <c r="U43" s="43">
        <v>3149.5763497999901</v>
      </c>
      <c r="V43" s="43">
        <v>13905.2723239999</v>
      </c>
      <c r="W43" s="43">
        <v>36037.902670000003</v>
      </c>
      <c r="X43" s="43">
        <v>7840.0543660999901</v>
      </c>
      <c r="Y43" s="43">
        <v>40137.836371999998</v>
      </c>
      <c r="Z43" s="43">
        <v>779402.65359</v>
      </c>
    </row>
    <row r="44" spans="1:26" x14ac:dyDescent="0.2">
      <c r="A44" s="43" t="s">
        <v>43</v>
      </c>
      <c r="B44" s="43">
        <v>31285.946395999999</v>
      </c>
      <c r="C44" s="43">
        <v>90716.665365999899</v>
      </c>
      <c r="D44" s="43">
        <v>45838.639969000003</v>
      </c>
      <c r="E44" s="43">
        <v>45838.639969000003</v>
      </c>
      <c r="F44" s="43">
        <v>11344.026578999899</v>
      </c>
      <c r="G44" s="43">
        <v>136564.72686899899</v>
      </c>
      <c r="H44" s="43">
        <v>437582.08717999997</v>
      </c>
      <c r="I44" s="43">
        <v>65693.719893999994</v>
      </c>
      <c r="J44" s="43">
        <v>15642.966823000001</v>
      </c>
      <c r="K44" s="43">
        <v>107924.16882000001</v>
      </c>
      <c r="L44" s="43">
        <v>47971.339559999898</v>
      </c>
      <c r="M44" s="43">
        <v>62508.385016</v>
      </c>
      <c r="N44" s="43">
        <v>62508.385016</v>
      </c>
      <c r="O44" s="43">
        <v>166572.34918999899</v>
      </c>
      <c r="P44" s="43">
        <v>695942.89084385999</v>
      </c>
      <c r="Q44" s="43">
        <v>4572.7539692</v>
      </c>
      <c r="R44" s="43">
        <v>264800.52532269998</v>
      </c>
      <c r="S44" s="43">
        <v>102062.407275499</v>
      </c>
      <c r="T44" s="43">
        <v>102062.407275499</v>
      </c>
      <c r="U44" s="43">
        <v>18492.489957999998</v>
      </c>
      <c r="V44" s="43">
        <v>81429.794896999898</v>
      </c>
      <c r="W44" s="43">
        <v>210888.31512999901</v>
      </c>
      <c r="X44" s="43">
        <v>61596.116691199903</v>
      </c>
      <c r="Y44" s="43">
        <v>157326.192144</v>
      </c>
      <c r="Z44" s="43">
        <v>2194985.0299</v>
      </c>
    </row>
    <row r="45" spans="1:26" x14ac:dyDescent="0.2">
      <c r="A45" s="43" t="s">
        <v>44</v>
      </c>
      <c r="B45" s="43">
        <v>4594.5483130000002</v>
      </c>
      <c r="C45" s="43">
        <v>13391.433512</v>
      </c>
      <c r="D45" s="43">
        <v>6737.89189299999</v>
      </c>
      <c r="E45" s="43">
        <v>6737.89189299999</v>
      </c>
      <c r="F45" s="43">
        <v>1667.4721007999899</v>
      </c>
      <c r="G45" s="43">
        <v>15542.840692</v>
      </c>
      <c r="H45" s="43">
        <v>64316.852740000002</v>
      </c>
      <c r="I45" s="43">
        <v>9697.5931959999998</v>
      </c>
      <c r="J45" s="43">
        <v>2297.2784959999899</v>
      </c>
      <c r="K45" s="43">
        <v>15931.5811389999</v>
      </c>
      <c r="L45" s="43">
        <v>7044.9159680000002</v>
      </c>
      <c r="M45" s="43">
        <v>9188.1892989999997</v>
      </c>
      <c r="N45" s="43">
        <v>9188.1892989999997</v>
      </c>
      <c r="O45" s="43">
        <v>24484.68706</v>
      </c>
      <c r="P45" s="43">
        <v>47143.963537600001</v>
      </c>
      <c r="Q45" s="43">
        <v>671.5399893</v>
      </c>
      <c r="R45" s="43">
        <v>40320.6368535</v>
      </c>
      <c r="S45" s="43">
        <v>11968.276603599999</v>
      </c>
      <c r="T45" s="43">
        <v>11968.276603599999</v>
      </c>
      <c r="U45" s="43">
        <v>2718.2363380000002</v>
      </c>
      <c r="V45" s="43">
        <v>13969.5291709999</v>
      </c>
      <c r="W45" s="43">
        <v>34179.282529999997</v>
      </c>
      <c r="X45" s="43">
        <v>6964.1685379999899</v>
      </c>
      <c r="Y45" s="43">
        <v>24495.56623</v>
      </c>
      <c r="Z45" s="43">
        <v>268978.02528999897</v>
      </c>
    </row>
    <row r="46" spans="1:26" x14ac:dyDescent="0.2">
      <c r="A46" s="43" t="s">
        <v>45</v>
      </c>
      <c r="B46" s="43">
        <v>875.97533099999896</v>
      </c>
      <c r="C46" s="43">
        <v>2482.2917559999901</v>
      </c>
      <c r="D46" s="43">
        <v>1248.578761</v>
      </c>
      <c r="E46" s="43">
        <v>1248.578761</v>
      </c>
      <c r="F46" s="43">
        <v>308.9961854</v>
      </c>
      <c r="G46" s="43">
        <v>3678.8650170000001</v>
      </c>
      <c r="H46" s="43">
        <v>11941.342032999901</v>
      </c>
      <c r="I46" s="43">
        <v>1797.58218299999</v>
      </c>
      <c r="J46" s="43">
        <v>437.98561119999999</v>
      </c>
      <c r="K46" s="43">
        <v>2953.14377099999</v>
      </c>
      <c r="L46" s="43">
        <v>1343.1480438999899</v>
      </c>
      <c r="M46" s="43">
        <v>1702.6445739999999</v>
      </c>
      <c r="N46" s="43">
        <v>1702.6445739999999</v>
      </c>
      <c r="O46" s="43">
        <v>4537.2032099999897</v>
      </c>
      <c r="P46" s="43">
        <v>26613.640479799898</v>
      </c>
      <c r="Q46" s="43">
        <v>128.032615579999</v>
      </c>
      <c r="R46" s="43">
        <v>4935.2289620000001</v>
      </c>
      <c r="S46" s="43">
        <v>1276.210852938</v>
      </c>
      <c r="T46" s="43">
        <v>1276.210852938</v>
      </c>
      <c r="U46" s="43">
        <v>503.71047759999999</v>
      </c>
      <c r="V46" s="43">
        <v>2181.7631019999899</v>
      </c>
      <c r="W46" s="43">
        <v>5705.4358540000003</v>
      </c>
      <c r="X46" s="43">
        <v>843.660217189999</v>
      </c>
      <c r="Y46" s="43">
        <v>11310.823441</v>
      </c>
      <c r="Z46" s="43">
        <v>71303.306580000004</v>
      </c>
    </row>
    <row r="47" spans="1:26" x14ac:dyDescent="0.2">
      <c r="A47" s="43" t="s">
        <v>46</v>
      </c>
      <c r="B47" s="43">
        <v>5143.0283608</v>
      </c>
      <c r="C47" s="43">
        <v>14614.520976899899</v>
      </c>
      <c r="D47" s="43">
        <v>7345.6233960999998</v>
      </c>
      <c r="E47" s="43">
        <v>7345.6233960999998</v>
      </c>
      <c r="F47" s="43">
        <v>1817.8754793099899</v>
      </c>
      <c r="G47" s="43">
        <v>43746.143273199901</v>
      </c>
      <c r="H47" s="43">
        <v>70243.200595999995</v>
      </c>
      <c r="I47" s="43">
        <v>10583.297607299901</v>
      </c>
      <c r="J47" s="43">
        <v>2571.51451348</v>
      </c>
      <c r="K47" s="43">
        <v>17386.659427999999</v>
      </c>
      <c r="L47" s="43">
        <v>7885.9013765</v>
      </c>
      <c r="M47" s="43">
        <v>10016.950102499901</v>
      </c>
      <c r="N47" s="43">
        <v>10016.950102499901</v>
      </c>
      <c r="O47" s="43">
        <v>26693.158006899899</v>
      </c>
      <c r="P47" s="43">
        <v>472170.25452323997</v>
      </c>
      <c r="Q47" s="43">
        <v>751.70484789</v>
      </c>
      <c r="R47" s="43">
        <v>35828.52411341</v>
      </c>
      <c r="S47" s="43">
        <v>11373.406245749</v>
      </c>
      <c r="T47" s="43">
        <v>11373.406245749</v>
      </c>
      <c r="U47" s="43">
        <v>2963.4110867499999</v>
      </c>
      <c r="V47" s="43">
        <v>12938.4402553</v>
      </c>
      <c r="W47" s="43">
        <v>33146.272088099999</v>
      </c>
      <c r="X47" s="43">
        <v>8739.0046617899898</v>
      </c>
      <c r="Y47" s="43">
        <v>53460.332304999902</v>
      </c>
      <c r="Z47" s="43">
        <v>754378.38981199998</v>
      </c>
    </row>
    <row r="48" spans="1:26" x14ac:dyDescent="0.2">
      <c r="A48" s="43" t="s">
        <v>47</v>
      </c>
      <c r="B48" s="43">
        <v>8866.8124630000002</v>
      </c>
      <c r="C48" s="43">
        <v>25755.232899999999</v>
      </c>
      <c r="D48" s="43">
        <v>12992.961884</v>
      </c>
      <c r="E48" s="43">
        <v>12992.961884</v>
      </c>
      <c r="F48" s="43">
        <v>3215.4557479999999</v>
      </c>
      <c r="G48" s="43">
        <v>73780.850329999899</v>
      </c>
      <c r="H48" s="43">
        <v>124031.46582</v>
      </c>
      <c r="I48" s="43">
        <v>18651.000769999999</v>
      </c>
      <c r="J48" s="43">
        <v>4433.4035880000001</v>
      </c>
      <c r="K48" s="43">
        <v>30640.597179999899</v>
      </c>
      <c r="L48" s="43">
        <v>13595.651397</v>
      </c>
      <c r="M48" s="43">
        <v>17717.989989999998</v>
      </c>
      <c r="N48" s="43">
        <v>17717.989989999998</v>
      </c>
      <c r="O48" s="43">
        <v>47214.879950000002</v>
      </c>
      <c r="P48" s="43">
        <v>109874.6697409</v>
      </c>
      <c r="Q48" s="43">
        <v>1295.9701473</v>
      </c>
      <c r="R48" s="43">
        <v>41413.390657800002</v>
      </c>
      <c r="S48" s="43">
        <v>11409.948405843999</v>
      </c>
      <c r="T48" s="43">
        <v>11409.948405843999</v>
      </c>
      <c r="U48" s="43">
        <v>5241.6895799999902</v>
      </c>
      <c r="V48" s="43">
        <v>34327.324759999901</v>
      </c>
      <c r="W48" s="43">
        <v>76902.119239999898</v>
      </c>
      <c r="X48" s="43">
        <v>7342.5649774999902</v>
      </c>
      <c r="Y48" s="43">
        <v>132998.91256</v>
      </c>
      <c r="Z48" s="43">
        <v>642985.12360000005</v>
      </c>
    </row>
    <row r="49" spans="1:26" x14ac:dyDescent="0.2">
      <c r="A49" s="43" t="s">
        <v>48</v>
      </c>
      <c r="B49" s="43">
        <v>2821.3597382999901</v>
      </c>
      <c r="C49" s="43">
        <v>7873.3147200000003</v>
      </c>
      <c r="D49" s="43">
        <v>3958.1092056999901</v>
      </c>
      <c r="E49" s="43">
        <v>3958.1092056999901</v>
      </c>
      <c r="F49" s="43">
        <v>979.53994160000002</v>
      </c>
      <c r="G49" s="43">
        <v>8669.0826589999997</v>
      </c>
      <c r="H49" s="43">
        <v>37896.526767000003</v>
      </c>
      <c r="I49" s="43">
        <v>5701.5695815999898</v>
      </c>
      <c r="J49" s="43">
        <v>1410.6803517999999</v>
      </c>
      <c r="K49" s="43">
        <v>9366.760698</v>
      </c>
      <c r="L49" s="43">
        <v>4326.0486769999998</v>
      </c>
      <c r="M49" s="43">
        <v>5397.5187953000004</v>
      </c>
      <c r="N49" s="43">
        <v>5397.5187953000004</v>
      </c>
      <c r="O49" s="43">
        <v>14383.301764</v>
      </c>
      <c r="P49" s="43">
        <v>321744.20936159999</v>
      </c>
      <c r="Q49" s="43">
        <v>412.36996913000002</v>
      </c>
      <c r="R49" s="43">
        <v>18100.682914389901</v>
      </c>
      <c r="S49" s="43">
        <v>3112.7129509224401</v>
      </c>
      <c r="T49" s="43">
        <v>3112.7129509224401</v>
      </c>
      <c r="U49" s="43">
        <v>1596.8017861000001</v>
      </c>
      <c r="V49" s="43">
        <v>6816.2414199999903</v>
      </c>
      <c r="W49" s="43">
        <v>17930.634116000001</v>
      </c>
      <c r="X49" s="43">
        <v>3288.8234687499898</v>
      </c>
      <c r="Y49" s="43">
        <v>21098.905559999999</v>
      </c>
      <c r="Z49" s="43">
        <v>448540.63585999998</v>
      </c>
    </row>
    <row r="50" spans="1:26" x14ac:dyDescent="0.2">
      <c r="A50" s="43" t="s">
        <v>49</v>
      </c>
      <c r="B50" s="43">
        <v>3872.3130314999898</v>
      </c>
      <c r="C50" s="43">
        <v>11165.617554</v>
      </c>
      <c r="D50" s="43">
        <v>5608.8496196999904</v>
      </c>
      <c r="E50" s="43">
        <v>5608.8496196999904</v>
      </c>
      <c r="F50" s="43">
        <v>1388.0621206999999</v>
      </c>
      <c r="G50" s="43">
        <v>11734.782886999999</v>
      </c>
      <c r="H50" s="43">
        <v>53584.088289999898</v>
      </c>
      <c r="I50" s="43">
        <v>8085.7360699999999</v>
      </c>
      <c r="J50" s="43">
        <v>1936.1524778999999</v>
      </c>
      <c r="K50" s="43">
        <v>13283.549532000001</v>
      </c>
      <c r="L50" s="43">
        <v>5937.49888929999</v>
      </c>
      <c r="M50" s="43">
        <v>7648.5704969999897</v>
      </c>
      <c r="N50" s="43">
        <v>7648.5704969999897</v>
      </c>
      <c r="O50" s="43">
        <v>20381.928348000001</v>
      </c>
      <c r="P50" s="43">
        <v>146108.91556329999</v>
      </c>
      <c r="Q50" s="43">
        <v>565.97620779999897</v>
      </c>
      <c r="R50" s="43">
        <v>24028.212298599901</v>
      </c>
      <c r="S50" s="43">
        <v>20871.180154276401</v>
      </c>
      <c r="T50" s="43">
        <v>20871.180154276401</v>
      </c>
      <c r="U50" s="43">
        <v>2262.7529392000001</v>
      </c>
      <c r="V50" s="43">
        <v>10414.254432</v>
      </c>
      <c r="W50" s="43">
        <v>26566.075063</v>
      </c>
      <c r="X50" s="43">
        <v>3999.4334944799998</v>
      </c>
      <c r="Y50" s="43">
        <v>29262.195401999899</v>
      </c>
      <c r="Z50" s="43">
        <v>324112.02113999898</v>
      </c>
    </row>
    <row r="51" spans="1:26" x14ac:dyDescent="0.2">
      <c r="A51" s="43" t="s">
        <v>50</v>
      </c>
      <c r="B51" s="43">
        <v>4075.5508289999998</v>
      </c>
      <c r="C51" s="43">
        <v>11827.376029999999</v>
      </c>
      <c r="D51" s="43">
        <v>5976.9747099999904</v>
      </c>
      <c r="E51" s="43">
        <v>5976.9747099999904</v>
      </c>
      <c r="F51" s="43">
        <v>1479.161337</v>
      </c>
      <c r="G51" s="43">
        <v>13480.755084999901</v>
      </c>
      <c r="H51" s="43">
        <v>57053.406239999997</v>
      </c>
      <c r="I51" s="43">
        <v>8564.9602900000009</v>
      </c>
      <c r="J51" s="43">
        <v>2037.778004</v>
      </c>
      <c r="K51" s="43">
        <v>14070.842280000001</v>
      </c>
      <c r="L51" s="43">
        <v>6249.1336509999901</v>
      </c>
      <c r="M51" s="43">
        <v>8150.5679599999903</v>
      </c>
      <c r="N51" s="43">
        <v>8150.5679599999903</v>
      </c>
      <c r="O51" s="43">
        <v>21719.6316899999</v>
      </c>
      <c r="P51" s="43">
        <v>26612.953911500001</v>
      </c>
      <c r="Q51" s="43">
        <v>595.68109870000001</v>
      </c>
      <c r="R51" s="43">
        <v>33881.780532299897</v>
      </c>
      <c r="S51" s="43">
        <v>13643.952711056199</v>
      </c>
      <c r="T51" s="43">
        <v>13643.952711056199</v>
      </c>
      <c r="U51" s="43">
        <v>2411.2620830000001</v>
      </c>
      <c r="V51" s="43">
        <v>18131.306949999998</v>
      </c>
      <c r="W51" s="43">
        <v>38950.150139999998</v>
      </c>
      <c r="X51" s="43">
        <v>4872.4966945999904</v>
      </c>
      <c r="Y51" s="43">
        <v>25157.404354999901</v>
      </c>
      <c r="Z51" s="43">
        <v>237544.95719999899</v>
      </c>
    </row>
    <row r="52" spans="1:26" x14ac:dyDescent="0.2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</row>
    <row r="53" spans="1:26" x14ac:dyDescent="0.2">
      <c r="A53" s="43" t="s">
        <v>56</v>
      </c>
      <c r="B53" s="43">
        <f>SUM(B3:B51)</f>
        <v>285698.67892200989</v>
      </c>
      <c r="C53" s="43">
        <f t="shared" ref="C53:R53" si="0">SUM(C3:C51)</f>
        <v>825311.15218699886</v>
      </c>
      <c r="D53" s="43">
        <f t="shared" si="0"/>
        <v>416019.04520969948</v>
      </c>
      <c r="E53" s="43">
        <f t="shared" si="0"/>
        <v>416019.04520969948</v>
      </c>
      <c r="F53" s="43">
        <f t="shared" si="0"/>
        <v>102955.22416893975</v>
      </c>
      <c r="G53" s="43">
        <f t="shared" si="0"/>
        <v>1979744.7309248953</v>
      </c>
      <c r="H53" s="43">
        <f t="shared" si="0"/>
        <v>3973014.3766919957</v>
      </c>
      <c r="I53" s="43">
        <f t="shared" si="0"/>
        <v>597660.32243689871</v>
      </c>
      <c r="J53" s="43">
        <f t="shared" si="0"/>
        <v>142849.34794755981</v>
      </c>
      <c r="K53" s="43">
        <f t="shared" si="0"/>
        <v>981859.51418509893</v>
      </c>
      <c r="L53" s="43">
        <f t="shared" si="0"/>
        <v>438067.50445759931</v>
      </c>
      <c r="M53" s="43">
        <f>SUM(M3:M51)</f>
        <v>567309.02522199904</v>
      </c>
      <c r="N53" s="43">
        <f t="shared" si="0"/>
        <v>567309.02522199904</v>
      </c>
      <c r="O53" s="43">
        <f t="shared" si="0"/>
        <v>1511764.9947835978</v>
      </c>
      <c r="P53" s="43">
        <f t="shared" si="0"/>
        <v>11195857.879322931</v>
      </c>
      <c r="Q53" s="43">
        <f t="shared" si="0"/>
        <v>41757.697588649979</v>
      </c>
      <c r="R53" s="43">
        <f t="shared" si="0"/>
        <v>2154596.8867842727</v>
      </c>
      <c r="S53" s="43">
        <f t="shared" ref="S53:X53" si="1">SUM(S3:S51)</f>
        <v>983247.29745604855</v>
      </c>
      <c r="T53" s="43">
        <f t="shared" si="1"/>
        <v>983247.29745604855</v>
      </c>
      <c r="U53" s="43">
        <f t="shared" si="1"/>
        <v>167832.71747169984</v>
      </c>
      <c r="V53" s="43">
        <f t="shared" si="1"/>
        <v>910696.66984189861</v>
      </c>
      <c r="W53" s="43">
        <f t="shared" si="1"/>
        <v>2165618.2459816965</v>
      </c>
      <c r="X53" s="43">
        <f t="shared" si="1"/>
        <v>460954.71138119756</v>
      </c>
      <c r="Y53" s="43">
        <f>SUM(Y3:Y51)</f>
        <v>2594285.0374326976</v>
      </c>
      <c r="Z53" s="43">
        <f>SUM(Z3:Z51)</f>
        <v>26791907.033023972</v>
      </c>
    </row>
    <row r="54" spans="1:26" x14ac:dyDescent="0.2">
      <c r="A54" s="43" t="s">
        <v>347</v>
      </c>
      <c r="B54" s="43">
        <f>SUM(B3:B51)-B4-B6-B7-B13-B27-B29-B32-B38-B45-B48-B51</f>
        <v>193976.20515660988</v>
      </c>
      <c r="C54" s="43">
        <f t="shared" ref="C54:W54" si="2">SUM(C3:C51)-C4-C6-C7-C13-C27-C29-C32-C38-C45-C48-C51</f>
        <v>558665.98702299921</v>
      </c>
      <c r="D54" s="43">
        <f t="shared" si="2"/>
        <v>281578.16062269977</v>
      </c>
      <c r="E54" s="43">
        <f t="shared" si="2"/>
        <v>281578.16062269977</v>
      </c>
      <c r="F54" s="43">
        <f t="shared" si="2"/>
        <v>69684.186682639789</v>
      </c>
      <c r="G54" s="43">
        <f t="shared" si="2"/>
        <v>1395417.2802588972</v>
      </c>
      <c r="H54" s="43">
        <f t="shared" si="2"/>
        <v>2689657.3446619958</v>
      </c>
      <c r="I54" s="43">
        <f t="shared" si="2"/>
        <v>404565.59157889889</v>
      </c>
      <c r="J54" s="43">
        <f t="shared" si="2"/>
        <v>96988.103887559831</v>
      </c>
      <c r="K54" s="43">
        <f t="shared" si="2"/>
        <v>664635.99168409943</v>
      </c>
      <c r="L54" s="43">
        <f t="shared" si="2"/>
        <v>297427.60443759942</v>
      </c>
      <c r="M54" s="43">
        <f>SUM(M3:M51)-M4-M6-M7-M13-M27-M29-M32-M38-M45-M48-M51</f>
        <v>383977.26002299925</v>
      </c>
      <c r="N54" s="43">
        <f t="shared" si="2"/>
        <v>383977.26002299925</v>
      </c>
      <c r="O54" s="43">
        <f t="shared" si="2"/>
        <v>1023222.4895545982</v>
      </c>
      <c r="P54" s="43">
        <f t="shared" si="2"/>
        <v>9802064.9401928633</v>
      </c>
      <c r="Q54" s="43">
        <f t="shared" si="2"/>
        <v>28351.547479249981</v>
      </c>
      <c r="R54" s="43">
        <f t="shared" si="2"/>
        <v>1475210.2479158731</v>
      </c>
      <c r="S54" s="43">
        <f t="shared" si="2"/>
        <v>792637.1417223966</v>
      </c>
      <c r="T54" s="43">
        <f t="shared" si="2"/>
        <v>792637.1417223966</v>
      </c>
      <c r="U54" s="43">
        <f t="shared" si="2"/>
        <v>113595.83575059983</v>
      </c>
      <c r="V54" s="43">
        <f t="shared" si="2"/>
        <v>533051.81815889897</v>
      </c>
      <c r="W54" s="43">
        <f t="shared" si="2"/>
        <v>1335676.230148698</v>
      </c>
      <c r="X54" s="43">
        <f>SUM(X3:X51)-X4-X6-X7-X13-X27-X29-X32-X38-X45-X48-X51</f>
        <v>338008.61495477759</v>
      </c>
      <c r="Y54" s="43">
        <f>SUM(Y3:Y51)-Y4-Y6-Y7-Y13-Y27-Y29-Y32-Y38-Y45-Y48-Y51</f>
        <v>1665047.577598698</v>
      </c>
      <c r="Z54" s="43">
        <f>SUM(Z3:Z51)-Z4-Z6-Z7-Z13-Z27-Z29-Z32-Z38-Z45-Z48-Z51</f>
        <v>20153009.630323976</v>
      </c>
    </row>
    <row r="55" spans="1:26" x14ac:dyDescent="0.2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</row>
  </sheetData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S6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21.28515625" customWidth="1"/>
    <col min="2" max="11" width="9.140625" customWidth="1"/>
    <col min="12" max="14" width="9.140625" style="28" customWidth="1"/>
    <col min="16" max="16" width="16.5703125" bestFit="1" customWidth="1"/>
    <col min="17" max="17" width="6" style="94" bestFit="1" customWidth="1"/>
    <col min="18" max="18" width="5.42578125" style="28" bestFit="1" customWidth="1"/>
    <col min="19" max="19" width="9.85546875" style="28" bestFit="1" customWidth="1"/>
    <col min="20" max="20" width="5.7109375" style="26" bestFit="1" customWidth="1"/>
    <col min="21" max="21" width="14.5703125" style="26" bestFit="1" customWidth="1"/>
    <col min="22" max="22" width="5.5703125" style="26" bestFit="1" customWidth="1"/>
    <col min="23" max="23" width="5.5703125" style="95" customWidth="1"/>
    <col min="24" max="24" width="9" style="26" bestFit="1" customWidth="1"/>
    <col min="25" max="25" width="13.42578125" style="26" bestFit="1" customWidth="1"/>
    <col min="26" max="26" width="4.5703125" style="26" bestFit="1" customWidth="1"/>
    <col min="27" max="27" width="7.7109375" style="26" bestFit="1" customWidth="1"/>
    <col min="28" max="28" width="6.7109375" style="26" bestFit="1" customWidth="1"/>
    <col min="29" max="29" width="5.7109375" style="26" bestFit="1" customWidth="1"/>
    <col min="30" max="30" width="5.7109375" style="26" customWidth="1"/>
    <col min="31" max="31" width="5.85546875" style="26" bestFit="1" customWidth="1"/>
    <col min="32" max="32" width="5.85546875" style="95" customWidth="1"/>
    <col min="33" max="33" width="6.42578125" style="26" bestFit="1" customWidth="1"/>
    <col min="34" max="34" width="15.42578125" style="26" bestFit="1" customWidth="1"/>
    <col min="35" max="35" width="6.7109375" style="26" bestFit="1" customWidth="1"/>
    <col min="36" max="36" width="5" style="26" bestFit="1" customWidth="1"/>
    <col min="37" max="37" width="5.140625" style="26" bestFit="1" customWidth="1"/>
    <col min="38" max="38" width="5.140625" style="95" customWidth="1"/>
    <col min="39" max="39" width="5.140625" style="26" customWidth="1"/>
    <col min="40" max="40" width="6.5703125" style="26" bestFit="1" customWidth="1"/>
    <col min="41" max="41" width="6.140625" style="26" bestFit="1" customWidth="1"/>
    <col min="42" max="42" width="4.85546875" style="26" bestFit="1" customWidth="1"/>
    <col min="43" max="43" width="10" style="26" bestFit="1" customWidth="1"/>
    <col min="44" max="44" width="6.85546875" style="95" bestFit="1" customWidth="1"/>
    <col min="45" max="45" width="9.28515625" style="26" bestFit="1" customWidth="1"/>
    <col min="46" max="46" width="7.7109375" style="26" bestFit="1" customWidth="1"/>
    <col min="47" max="47" width="9.28515625" style="26" bestFit="1" customWidth="1"/>
    <col min="48" max="48" width="6" style="26" customWidth="1"/>
    <col min="49" max="49" width="5.7109375" style="26" bestFit="1" customWidth="1"/>
    <col min="50" max="50" width="4.28515625" style="26" customWidth="1"/>
    <col min="51" max="51" width="6.7109375" style="26" bestFit="1" customWidth="1"/>
    <col min="52" max="52" width="4.5703125" style="26" bestFit="1" customWidth="1"/>
    <col min="53" max="53" width="4.140625" style="26" bestFit="1" customWidth="1"/>
    <col min="54" max="54" width="6.7109375" style="26" bestFit="1" customWidth="1"/>
    <col min="55" max="55" width="4.140625" style="26" customWidth="1"/>
    <col min="56" max="56" width="5.85546875" style="26" customWidth="1"/>
    <col min="57" max="57" width="3.28515625" style="26" bestFit="1" customWidth="1"/>
    <col min="58" max="58" width="6.7109375" style="26" bestFit="1" customWidth="1"/>
    <col min="59" max="59" width="6.85546875" style="26" bestFit="1" customWidth="1"/>
    <col min="60" max="60" width="5.7109375" style="26" bestFit="1" customWidth="1"/>
    <col min="61" max="61" width="5.140625" style="26" customWidth="1"/>
    <col min="62" max="62" width="5.28515625" style="26" customWidth="1"/>
    <col min="63" max="63" width="8.7109375" style="26" bestFit="1" customWidth="1"/>
    <col min="64" max="64" width="4.85546875" style="26" customWidth="1"/>
    <col min="65" max="65" width="7.85546875" style="26" bestFit="1" customWidth="1"/>
    <col min="66" max="66" width="5.85546875" style="26" customWidth="1"/>
    <col min="67" max="67" width="6" style="26" bestFit="1" customWidth="1"/>
    <col min="68" max="68" width="5.7109375" style="26" bestFit="1" customWidth="1"/>
    <col min="69" max="69" width="5.7109375" style="26" customWidth="1"/>
    <col min="70" max="70" width="3.85546875" style="26" bestFit="1" customWidth="1"/>
    <col min="71" max="71" width="5.5703125" style="26" bestFit="1" customWidth="1"/>
    <col min="72" max="72" width="3.85546875" style="26" bestFit="1" customWidth="1"/>
    <col min="73" max="73" width="6.7109375" style="26" bestFit="1" customWidth="1"/>
    <col min="74" max="74" width="6.7109375" style="26" customWidth="1"/>
    <col min="75" max="76" width="5.28515625" style="26" bestFit="1" customWidth="1"/>
    <col min="77" max="77" width="5.7109375" style="26" bestFit="1" customWidth="1"/>
    <col min="78" max="78" width="5.7109375" style="95" customWidth="1"/>
    <col min="79" max="79" width="5.7109375" style="26" bestFit="1" customWidth="1"/>
    <col min="80" max="80" width="9.140625" style="26" bestFit="1" customWidth="1"/>
    <col min="81" max="81" width="7.140625" style="26" bestFit="1" customWidth="1"/>
    <col min="83" max="83" width="9.140625" style="28"/>
    <col min="85" max="94" width="9.140625" style="28"/>
  </cols>
  <sheetData>
    <row r="1" spans="1:97" x14ac:dyDescent="0.25">
      <c r="B1" s="92" t="s">
        <v>450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P1" s="28" t="s">
        <v>475</v>
      </c>
    </row>
    <row r="2" spans="1:97" x14ac:dyDescent="0.25">
      <c r="A2" s="7" t="s">
        <v>52</v>
      </c>
      <c r="B2" s="92" t="s">
        <v>59</v>
      </c>
      <c r="C2" s="92" t="s">
        <v>57</v>
      </c>
      <c r="D2" s="92" t="s">
        <v>60</v>
      </c>
      <c r="E2" s="92" t="s">
        <v>54</v>
      </c>
      <c r="F2" s="92" t="s">
        <v>53</v>
      </c>
      <c r="G2" s="92" t="s">
        <v>61</v>
      </c>
      <c r="H2" s="92" t="s">
        <v>62</v>
      </c>
      <c r="I2" s="92" t="s">
        <v>63</v>
      </c>
      <c r="J2" s="92" t="s">
        <v>64</v>
      </c>
      <c r="K2" s="92" t="s">
        <v>65</v>
      </c>
      <c r="L2" s="92" t="s">
        <v>311</v>
      </c>
      <c r="M2" s="92" t="s">
        <v>314</v>
      </c>
      <c r="N2" s="92" t="s">
        <v>321</v>
      </c>
      <c r="P2" s="28" t="s">
        <v>226</v>
      </c>
      <c r="Q2" s="94" t="s">
        <v>471</v>
      </c>
      <c r="R2" s="28" t="s">
        <v>359</v>
      </c>
      <c r="S2" s="28" t="s">
        <v>178</v>
      </c>
      <c r="T2" s="26" t="s">
        <v>131</v>
      </c>
      <c r="U2" s="26" t="s">
        <v>132</v>
      </c>
      <c r="V2" s="26" t="s">
        <v>133</v>
      </c>
      <c r="W2" s="95" t="s">
        <v>335</v>
      </c>
      <c r="X2" s="26" t="s">
        <v>360</v>
      </c>
      <c r="Y2" s="26" t="s">
        <v>179</v>
      </c>
      <c r="Z2" s="26" t="s">
        <v>134</v>
      </c>
      <c r="AA2" s="26" t="s">
        <v>59</v>
      </c>
      <c r="AB2" s="26" t="s">
        <v>136</v>
      </c>
      <c r="AC2" s="26" t="s">
        <v>137</v>
      </c>
      <c r="AD2" s="26" t="s">
        <v>361</v>
      </c>
      <c r="AE2" s="26" t="s">
        <v>138</v>
      </c>
      <c r="AF2" s="95" t="s">
        <v>472</v>
      </c>
      <c r="AG2" s="26" t="s">
        <v>139</v>
      </c>
      <c r="AH2" s="26" t="s">
        <v>140</v>
      </c>
      <c r="AI2" s="26" t="s">
        <v>141</v>
      </c>
      <c r="AJ2" s="26" t="s">
        <v>142</v>
      </c>
      <c r="AK2" s="26" t="s">
        <v>143</v>
      </c>
      <c r="AL2" s="95" t="s">
        <v>473</v>
      </c>
      <c r="AM2" s="26" t="s">
        <v>362</v>
      </c>
      <c r="AN2" s="26" t="s">
        <v>144</v>
      </c>
      <c r="AO2" s="26" t="s">
        <v>366</v>
      </c>
      <c r="AP2" s="26" t="s">
        <v>57</v>
      </c>
      <c r="AQ2" s="26" t="s">
        <v>128</v>
      </c>
      <c r="AR2" s="95" t="s">
        <v>474</v>
      </c>
      <c r="AS2" s="26" t="s">
        <v>145</v>
      </c>
      <c r="AT2" s="26" t="s">
        <v>146</v>
      </c>
      <c r="AU2" s="26" t="s">
        <v>60</v>
      </c>
      <c r="AV2" s="26" t="s">
        <v>147</v>
      </c>
      <c r="AW2" s="26" t="s">
        <v>148</v>
      </c>
      <c r="AX2" s="26" t="s">
        <v>149</v>
      </c>
      <c r="AY2" s="26" t="s">
        <v>150</v>
      </c>
      <c r="AZ2" s="26" t="s">
        <v>151</v>
      </c>
      <c r="BA2" s="26" t="s">
        <v>152</v>
      </c>
      <c r="BB2" s="26" t="s">
        <v>153</v>
      </c>
      <c r="BC2" s="26" t="s">
        <v>154</v>
      </c>
      <c r="BD2" s="26" t="s">
        <v>155</v>
      </c>
      <c r="BE2" s="26" t="s">
        <v>156</v>
      </c>
      <c r="BF2" s="26" t="s">
        <v>54</v>
      </c>
      <c r="BG2" s="26" t="s">
        <v>53</v>
      </c>
      <c r="BH2" s="26" t="s">
        <v>157</v>
      </c>
      <c r="BI2" s="26" t="s">
        <v>158</v>
      </c>
      <c r="BJ2" s="26" t="s">
        <v>159</v>
      </c>
      <c r="BK2" s="26" t="s">
        <v>160</v>
      </c>
      <c r="BL2" s="26" t="s">
        <v>161</v>
      </c>
      <c r="BM2" s="26" t="s">
        <v>162</v>
      </c>
      <c r="BN2" s="26" t="s">
        <v>163</v>
      </c>
      <c r="BO2" s="26" t="s">
        <v>164</v>
      </c>
      <c r="BP2" s="26" t="s">
        <v>165</v>
      </c>
      <c r="BQ2" s="26" t="s">
        <v>363</v>
      </c>
      <c r="BR2" s="26" t="s">
        <v>166</v>
      </c>
      <c r="BS2" s="26" t="s">
        <v>167</v>
      </c>
      <c r="BT2" s="26" t="s">
        <v>168</v>
      </c>
      <c r="BU2" s="26" t="s">
        <v>61</v>
      </c>
      <c r="BV2" s="26" t="s">
        <v>367</v>
      </c>
      <c r="BW2" s="26" t="s">
        <v>169</v>
      </c>
      <c r="BX2" s="26" t="s">
        <v>170</v>
      </c>
      <c r="BY2" s="26" t="s">
        <v>171</v>
      </c>
      <c r="BZ2" s="95" t="s">
        <v>172</v>
      </c>
      <c r="CA2" s="26" t="s">
        <v>173</v>
      </c>
      <c r="CB2" s="26" t="s">
        <v>174</v>
      </c>
      <c r="CC2" s="26" t="s">
        <v>368</v>
      </c>
      <c r="CE2" s="28" t="s">
        <v>141</v>
      </c>
      <c r="CG2" s="28" t="s">
        <v>59</v>
      </c>
      <c r="CH2" s="28" t="s">
        <v>57</v>
      </c>
      <c r="CI2" s="28" t="s">
        <v>60</v>
      </c>
      <c r="CJ2" s="28" t="s">
        <v>54</v>
      </c>
      <c r="CK2" s="28" t="s">
        <v>53</v>
      </c>
      <c r="CL2" s="28" t="s">
        <v>61</v>
      </c>
      <c r="CM2" s="28" t="s">
        <v>62</v>
      </c>
      <c r="CN2" s="28" t="s">
        <v>63</v>
      </c>
      <c r="CO2" s="28" t="s">
        <v>64</v>
      </c>
      <c r="CP2" s="28" t="s">
        <v>65</v>
      </c>
      <c r="CQ2" s="28" t="s">
        <v>311</v>
      </c>
      <c r="CR2" s="28" t="s">
        <v>314</v>
      </c>
      <c r="CS2" s="28" t="s">
        <v>321</v>
      </c>
    </row>
    <row r="3" spans="1:97" x14ac:dyDescent="0.25">
      <c r="A3" s="26" t="s">
        <v>0</v>
      </c>
      <c r="B3" s="93">
        <v>1901.8945679999999</v>
      </c>
      <c r="C3" s="93">
        <v>5.9505492919999998</v>
      </c>
      <c r="D3" s="93">
        <v>10231.628866999999</v>
      </c>
      <c r="E3" s="93">
        <v>304.12756671</v>
      </c>
      <c r="F3" s="93">
        <v>295.01224225999999</v>
      </c>
      <c r="G3" s="93">
        <v>6.7068903449999997</v>
      </c>
      <c r="H3" s="93">
        <v>476.50481278000001</v>
      </c>
      <c r="I3" s="93">
        <v>8.4022502872999993</v>
      </c>
      <c r="J3" s="93">
        <v>1.1562987873999999</v>
      </c>
      <c r="K3" s="93">
        <v>19.360204039999999</v>
      </c>
      <c r="L3" s="93">
        <v>1.3972411142000001</v>
      </c>
      <c r="M3" s="93">
        <v>1.4517593266</v>
      </c>
      <c r="N3" s="93">
        <v>0.78329910010000003</v>
      </c>
      <c r="O3" s="26"/>
      <c r="P3" s="28" t="s">
        <v>0</v>
      </c>
      <c r="Q3" s="94">
        <v>0</v>
      </c>
      <c r="R3" s="28">
        <v>0</v>
      </c>
      <c r="S3" s="26">
        <v>1.4010401854546899</v>
      </c>
      <c r="T3" s="26">
        <v>8.4250996645881209</v>
      </c>
      <c r="U3" s="26">
        <v>8.4250996645881209</v>
      </c>
      <c r="V3" s="26">
        <v>11.3810068840159</v>
      </c>
      <c r="W3" s="95">
        <v>0.486990436761634</v>
      </c>
      <c r="X3" s="26">
        <v>1.1594399554805801</v>
      </c>
      <c r="Y3" s="26">
        <v>1.4557036826310099</v>
      </c>
      <c r="Z3" s="26">
        <v>0</v>
      </c>
      <c r="AA3" s="26">
        <v>1907.0658342719501</v>
      </c>
      <c r="AB3" s="26">
        <v>113.842418846778</v>
      </c>
      <c r="AC3" s="26">
        <v>10.265994483738099</v>
      </c>
      <c r="AD3" s="26">
        <v>37.214329262516898</v>
      </c>
      <c r="AE3" s="26">
        <v>0</v>
      </c>
      <c r="AF3" s="95">
        <v>0</v>
      </c>
      <c r="AG3" s="26">
        <v>19.412850706276402</v>
      </c>
      <c r="AH3" s="26">
        <v>19.412850706276402</v>
      </c>
      <c r="AI3" s="26">
        <v>82.075656735726398</v>
      </c>
      <c r="AJ3" s="26">
        <v>13.6480133628384</v>
      </c>
      <c r="AK3" s="26">
        <v>0.85134240621158996</v>
      </c>
      <c r="AL3" s="95">
        <v>1.5578823318299</v>
      </c>
      <c r="AM3" s="26">
        <v>6.66411796547363</v>
      </c>
      <c r="AN3" s="26">
        <v>0</v>
      </c>
      <c r="AO3" s="26">
        <v>0.78542674910682697</v>
      </c>
      <c r="AP3" s="26">
        <v>5.9667252370795296</v>
      </c>
      <c r="AQ3" s="26">
        <v>0</v>
      </c>
      <c r="AR3" s="95">
        <v>488.033458379492</v>
      </c>
      <c r="AS3" s="26">
        <v>9233.5049134939309</v>
      </c>
      <c r="AT3" s="26">
        <v>943.86923570142801</v>
      </c>
      <c r="AU3" s="26">
        <v>10259.449805931001</v>
      </c>
      <c r="AV3" s="26">
        <v>0</v>
      </c>
      <c r="AW3" s="26">
        <v>43.9828654207355</v>
      </c>
      <c r="AX3" s="26">
        <v>0</v>
      </c>
      <c r="AY3" s="26">
        <v>179.08017423911099</v>
      </c>
      <c r="AZ3" s="26">
        <v>0.17245961297860901</v>
      </c>
      <c r="BA3" s="26">
        <v>6.0641978725397699E-2</v>
      </c>
      <c r="BB3" s="26">
        <v>228.13203434580501</v>
      </c>
      <c r="BC3" s="26">
        <v>7.7503459470780495E-2</v>
      </c>
      <c r="BD3" s="26">
        <v>0</v>
      </c>
      <c r="BE3" s="26">
        <v>1.12409353351301E-2</v>
      </c>
      <c r="BF3" s="26">
        <v>304.94682424586102</v>
      </c>
      <c r="BG3" s="26">
        <v>295.80671586895897</v>
      </c>
      <c r="BH3" s="26">
        <v>9.1401083769021803</v>
      </c>
      <c r="BI3" s="26">
        <v>0</v>
      </c>
      <c r="BJ3" s="26">
        <v>0</v>
      </c>
      <c r="BK3" s="26">
        <v>1.21017866951062</v>
      </c>
      <c r="BL3" s="26">
        <v>0</v>
      </c>
      <c r="BM3" s="26">
        <v>12.9862388873272</v>
      </c>
      <c r="BN3" s="26">
        <v>0</v>
      </c>
      <c r="BO3" s="26">
        <v>0.33752414700419398</v>
      </c>
      <c r="BP3" s="26">
        <v>51.945057772119199</v>
      </c>
      <c r="BQ3" s="26">
        <v>12.3742005339082</v>
      </c>
      <c r="BR3" s="26">
        <v>0</v>
      </c>
      <c r="BS3" s="26">
        <v>0.87265280830260605</v>
      </c>
      <c r="BT3" s="26">
        <v>1.18325237950363E-3</v>
      </c>
      <c r="BU3" s="26">
        <v>6.7251283458169997</v>
      </c>
      <c r="BV3" s="26">
        <v>97.467070960495207</v>
      </c>
      <c r="BW3" s="26">
        <v>0</v>
      </c>
      <c r="BX3" s="26">
        <v>0.17419520280224199</v>
      </c>
      <c r="BY3" s="26">
        <v>14.923807209729199</v>
      </c>
      <c r="BZ3" s="95">
        <v>0</v>
      </c>
      <c r="CA3" s="26">
        <v>1.30437986947998</v>
      </c>
      <c r="CB3" s="26">
        <v>477.80036875609699</v>
      </c>
      <c r="CC3" s="26">
        <v>12.1880560520757</v>
      </c>
      <c r="CD3" s="17"/>
      <c r="CE3" s="35">
        <f t="shared" ref="CE3:CE34" si="0">AI3/(AI3+AS3+AT3)</f>
        <v>8.0000056814233528E-3</v>
      </c>
      <c r="CG3" s="23">
        <f t="shared" ref="CG3:CG34" si="1">IF(B3=0,"",(AA3-B3)/B3)</f>
        <v>2.7190078561442725E-3</v>
      </c>
      <c r="CH3" s="23">
        <f t="shared" ref="CH3:CH34" si="2">IF(C3=0,"",(AP3-C3)/C3)</f>
        <v>2.7183952750844294E-3</v>
      </c>
      <c r="CI3" s="23">
        <f t="shared" ref="CI3:CI34" si="3">IF(D3=0,"",(AU3-D3)/D3)</f>
        <v>2.7191114232780708E-3</v>
      </c>
      <c r="CJ3" s="23">
        <f t="shared" ref="CJ3:CJ34" si="4">IF(E3=0,"",(BF3-E3)/E3)</f>
        <v>2.693795714487887E-3</v>
      </c>
      <c r="CK3" s="23">
        <f t="shared" ref="CK3:CK34" si="5">IF(F3=0,"",(BG3-F3)/F3)</f>
        <v>2.6930191197245164E-3</v>
      </c>
      <c r="CL3" s="23">
        <f t="shared" ref="CL3:CL34" si="6">IF(G3=0,"",(BU3-G3)/G3)</f>
        <v>2.7192931267463567E-3</v>
      </c>
      <c r="CM3" s="23">
        <f t="shared" ref="CM3:CM34" si="7">IF(H3=0,"",(CB3-H3)/H3)</f>
        <v>2.7188728032745595E-3</v>
      </c>
      <c r="CN3" s="23">
        <f t="shared" ref="CN3:CN34" si="8">IF(I3=0,"",(U3-I3)/I3)</f>
        <v>2.719435449650716E-3</v>
      </c>
      <c r="CO3" s="23">
        <f t="shared" ref="CO3:CO34" si="9">IF(J3=0,"",(X3-J3)/J3)</f>
        <v>2.716571283139773E-3</v>
      </c>
      <c r="CP3" s="23">
        <f t="shared" ref="CP3:CP34" si="10">IF(K3=0,"",(AH3-K3)/K3)</f>
        <v>2.7193239372699423E-3</v>
      </c>
      <c r="CQ3" s="23">
        <f t="shared" ref="CQ3:CQ34" si="11">IF(L3=0,"",(S3-L3)/L3)</f>
        <v>2.7189804365762571E-3</v>
      </c>
      <c r="CR3" s="23">
        <f t="shared" ref="CR3:CR34" si="12">IF(M3=0,"",(Y3-M3)/M3)</f>
        <v>2.7169489864739367E-3</v>
      </c>
      <c r="CS3" s="23">
        <f t="shared" ref="CS3:CS34" si="13">IF(N3=0,"",(AO3-N3)/N3)</f>
        <v>2.716266374562808E-3</v>
      </c>
    </row>
    <row r="4" spans="1:97" x14ac:dyDescent="0.25">
      <c r="A4" s="26" t="s">
        <v>2</v>
      </c>
      <c r="B4" s="93">
        <v>3203.9752595999998</v>
      </c>
      <c r="C4" s="93">
        <v>10.024431570999999</v>
      </c>
      <c r="D4" s="93">
        <v>16974.546509</v>
      </c>
      <c r="E4" s="93">
        <v>506.31573969999999</v>
      </c>
      <c r="F4" s="93">
        <v>491.14094115</v>
      </c>
      <c r="G4" s="93">
        <v>11.298577622</v>
      </c>
      <c r="H4" s="93">
        <v>794.54063513999995</v>
      </c>
      <c r="I4" s="93">
        <v>13.988181390999999</v>
      </c>
      <c r="J4" s="93">
        <v>1.9250220626000001</v>
      </c>
      <c r="K4" s="93">
        <v>32.231132924999997</v>
      </c>
      <c r="L4" s="93">
        <v>2.3261461501</v>
      </c>
      <c r="M4" s="93">
        <v>2.4169088160999999</v>
      </c>
      <c r="N4" s="93">
        <v>1.3040470725</v>
      </c>
      <c r="O4" s="26"/>
      <c r="P4" s="28" t="s">
        <v>2</v>
      </c>
      <c r="Q4" s="94">
        <v>0</v>
      </c>
      <c r="R4" s="28">
        <v>0</v>
      </c>
      <c r="S4" s="26">
        <v>2.3324671528622201</v>
      </c>
      <c r="T4" s="26">
        <v>14.0262344289015</v>
      </c>
      <c r="U4" s="26">
        <v>14.0262344289015</v>
      </c>
      <c r="V4" s="26">
        <v>18.979052377172199</v>
      </c>
      <c r="W4" s="95">
        <v>0.81211354775506595</v>
      </c>
      <c r="X4" s="26">
        <v>1.9302487401663999</v>
      </c>
      <c r="Y4" s="26">
        <v>2.4234796470150601</v>
      </c>
      <c r="Z4" s="26">
        <v>0</v>
      </c>
      <c r="AA4" s="26">
        <v>3212.6864475933698</v>
      </c>
      <c r="AB4" s="26">
        <v>189.844953659336</v>
      </c>
      <c r="AC4" s="26">
        <v>17.119697409182699</v>
      </c>
      <c r="AD4" s="26">
        <v>62.058738959461103</v>
      </c>
      <c r="AE4" s="26">
        <v>0</v>
      </c>
      <c r="AF4" s="95">
        <v>0</v>
      </c>
      <c r="AG4" s="26">
        <v>32.318749279881096</v>
      </c>
      <c r="AH4" s="26">
        <v>32.318749279881096</v>
      </c>
      <c r="AI4" s="26">
        <v>136.165308848801</v>
      </c>
      <c r="AJ4" s="26">
        <v>22.759442282307301</v>
      </c>
      <c r="AK4" s="26">
        <v>1.4197116231228499</v>
      </c>
      <c r="AL4" s="95">
        <v>2.5979374620165299</v>
      </c>
      <c r="AM4" s="26">
        <v>11.113175714653501</v>
      </c>
      <c r="AN4" s="26">
        <v>0</v>
      </c>
      <c r="AO4" s="26">
        <v>1.30759454526101</v>
      </c>
      <c r="AP4" s="26">
        <v>10.0517000698865</v>
      </c>
      <c r="AQ4" s="26">
        <v>0</v>
      </c>
      <c r="AR4" s="95">
        <v>813.76319317448997</v>
      </c>
      <c r="AS4" s="26">
        <v>15318.628991440501</v>
      </c>
      <c r="AT4" s="26">
        <v>1565.90435441503</v>
      </c>
      <c r="AU4" s="26">
        <v>17020.698654704302</v>
      </c>
      <c r="AV4" s="26">
        <v>0</v>
      </c>
      <c r="AW4" s="26">
        <v>73.346320490792905</v>
      </c>
      <c r="AX4" s="26">
        <v>0</v>
      </c>
      <c r="AY4" s="26">
        <v>298.63582254749502</v>
      </c>
      <c r="AZ4" s="26">
        <v>0.28711299205784901</v>
      </c>
      <c r="BA4" s="26">
        <v>0.100957684044599</v>
      </c>
      <c r="BB4" s="26">
        <v>379.79762694488898</v>
      </c>
      <c r="BC4" s="26">
        <v>0.12902862084359801</v>
      </c>
      <c r="BD4" s="26">
        <v>0</v>
      </c>
      <c r="BE4" s="26">
        <v>1.8714099615844498E-2</v>
      </c>
      <c r="BF4" s="26">
        <v>507.67965373055603</v>
      </c>
      <c r="BG4" s="26">
        <v>492.46355356024901</v>
      </c>
      <c r="BH4" s="26">
        <v>15.216100170307</v>
      </c>
      <c r="BI4" s="26">
        <v>0</v>
      </c>
      <c r="BJ4" s="26">
        <v>0</v>
      </c>
      <c r="BK4" s="26">
        <v>2.0147180432877398</v>
      </c>
      <c r="BL4" s="26">
        <v>0</v>
      </c>
      <c r="BM4" s="26">
        <v>21.619751047470999</v>
      </c>
      <c r="BN4" s="26">
        <v>0</v>
      </c>
      <c r="BO4" s="26">
        <v>0.56191569305048095</v>
      </c>
      <c r="BP4" s="26">
        <v>86.478952220329703</v>
      </c>
      <c r="BQ4" s="26">
        <v>20.635343254354499</v>
      </c>
      <c r="BR4" s="26">
        <v>0</v>
      </c>
      <c r="BS4" s="26">
        <v>1.45280630841559</v>
      </c>
      <c r="BT4" s="26">
        <v>1.9699062429383201E-3</v>
      </c>
      <c r="BU4" s="26">
        <v>11.3292776578096</v>
      </c>
      <c r="BV4" s="26">
        <v>162.536620264607</v>
      </c>
      <c r="BW4" s="26">
        <v>0</v>
      </c>
      <c r="BX4" s="26">
        <v>0.29049179311504397</v>
      </c>
      <c r="BY4" s="26">
        <v>24.887114399224298</v>
      </c>
      <c r="BZ4" s="95">
        <v>0</v>
      </c>
      <c r="CA4" s="26">
        <v>2.1751954249838699</v>
      </c>
      <c r="CB4" s="26">
        <v>796.70136907025403</v>
      </c>
      <c r="CC4" s="26">
        <v>20.3249543133131</v>
      </c>
      <c r="CE4" s="35">
        <f t="shared" si="0"/>
        <v>7.9999835265966851E-3</v>
      </c>
      <c r="CG4" s="23">
        <f t="shared" si="1"/>
        <v>2.7188686826681526E-3</v>
      </c>
      <c r="CH4" s="23">
        <f t="shared" si="2"/>
        <v>2.7202040029269299E-3</v>
      </c>
      <c r="CI4" s="23">
        <f t="shared" si="3"/>
        <v>2.718903016338709E-3</v>
      </c>
      <c r="CJ4" s="23">
        <f t="shared" si="4"/>
        <v>2.6938013646665856E-3</v>
      </c>
      <c r="CK4" s="23">
        <f t="shared" si="5"/>
        <v>2.6929386239968678E-3</v>
      </c>
      <c r="CL4" s="23">
        <f t="shared" si="6"/>
        <v>2.7171593484318431E-3</v>
      </c>
      <c r="CM4" s="23">
        <f t="shared" si="7"/>
        <v>2.7194756752414E-3</v>
      </c>
      <c r="CN4" s="23">
        <f t="shared" si="8"/>
        <v>2.7203706355983927E-3</v>
      </c>
      <c r="CO4" s="23">
        <f t="shared" si="9"/>
        <v>2.7151260590439681E-3</v>
      </c>
      <c r="CP4" s="23">
        <f t="shared" si="10"/>
        <v>2.7183765176662439E-3</v>
      </c>
      <c r="CQ4" s="23">
        <f t="shared" si="11"/>
        <v>2.7173712889657824E-3</v>
      </c>
      <c r="CR4" s="23">
        <f t="shared" si="12"/>
        <v>2.7186921042653056E-3</v>
      </c>
      <c r="CS4" s="23">
        <f t="shared" si="13"/>
        <v>2.7203563704254891E-3</v>
      </c>
    </row>
    <row r="5" spans="1:97" x14ac:dyDescent="0.25">
      <c r="A5" s="26" t="s">
        <v>3</v>
      </c>
      <c r="B5" s="93">
        <v>2128.4879749000002</v>
      </c>
      <c r="C5" s="93">
        <v>6.6595011199999998</v>
      </c>
      <c r="D5" s="93">
        <v>11360.677237</v>
      </c>
      <c r="E5" s="93">
        <v>337.96118243000001</v>
      </c>
      <c r="F5" s="93">
        <v>327.83199791999999</v>
      </c>
      <c r="G5" s="93">
        <v>7.5059511580000002</v>
      </c>
      <c r="H5" s="93">
        <v>530.00591091000001</v>
      </c>
      <c r="I5" s="93">
        <v>9.3369847157999999</v>
      </c>
      <c r="J5" s="93">
        <v>1.2849348362999999</v>
      </c>
      <c r="K5" s="93">
        <v>21.513990067000002</v>
      </c>
      <c r="L5" s="93">
        <v>1.5526815418</v>
      </c>
      <c r="M5" s="93">
        <v>1.6132648016</v>
      </c>
      <c r="N5" s="93">
        <v>0.87043964110000005</v>
      </c>
      <c r="O5" s="26"/>
      <c r="P5" s="28" t="s">
        <v>3</v>
      </c>
      <c r="Q5" s="94">
        <v>0</v>
      </c>
      <c r="R5" s="28">
        <v>0</v>
      </c>
      <c r="S5" s="26">
        <v>1.5569061635696899</v>
      </c>
      <c r="T5" s="26">
        <v>9.3623687559981406</v>
      </c>
      <c r="U5" s="26">
        <v>9.3623687559981406</v>
      </c>
      <c r="V5" s="26">
        <v>12.65964981544</v>
      </c>
      <c r="W5" s="95">
        <v>0.54169866081904705</v>
      </c>
      <c r="X5" s="26">
        <v>1.28842498592574</v>
      </c>
      <c r="Y5" s="26">
        <v>1.6176499325190701</v>
      </c>
      <c r="Z5" s="26">
        <v>0</v>
      </c>
      <c r="AA5" s="26">
        <v>2134.27487072647</v>
      </c>
      <c r="AB5" s="26">
        <v>126.63259674852399</v>
      </c>
      <c r="AC5" s="26">
        <v>11.4193669985171</v>
      </c>
      <c r="AD5" s="26">
        <v>41.395244773250198</v>
      </c>
      <c r="AE5" s="26">
        <v>0</v>
      </c>
      <c r="AF5" s="95">
        <v>0</v>
      </c>
      <c r="AG5" s="26">
        <v>21.5724714471969</v>
      </c>
      <c r="AH5" s="26">
        <v>21.5724714471969</v>
      </c>
      <c r="AI5" s="26">
        <v>91.132521256854901</v>
      </c>
      <c r="AJ5" s="26">
        <v>15.181339048400201</v>
      </c>
      <c r="AK5" s="26">
        <v>0.94698819693342495</v>
      </c>
      <c r="AL5" s="95">
        <v>1.73290196893205</v>
      </c>
      <c r="AM5" s="26">
        <v>7.4128249804328696</v>
      </c>
      <c r="AN5" s="26">
        <v>0</v>
      </c>
      <c r="AO5" s="26">
        <v>0.87281066117725103</v>
      </c>
      <c r="AP5" s="26">
        <v>6.6776088355737802</v>
      </c>
      <c r="AQ5" s="26">
        <v>0</v>
      </c>
      <c r="AR5" s="95">
        <v>542.83031953791101</v>
      </c>
      <c r="AS5" s="26">
        <v>10252.412711211</v>
      </c>
      <c r="AT5" s="26">
        <v>1048.02453589069</v>
      </c>
      <c r="AU5" s="26">
        <v>11391.5697683586</v>
      </c>
      <c r="AV5" s="26">
        <v>0</v>
      </c>
      <c r="AW5" s="26">
        <v>48.924166431168899</v>
      </c>
      <c r="AX5" s="26">
        <v>0</v>
      </c>
      <c r="AY5" s="26">
        <v>199.19929223270799</v>
      </c>
      <c r="AZ5" s="26">
        <v>0.19164578834526499</v>
      </c>
      <c r="BA5" s="26">
        <v>6.7388347801165094E-2</v>
      </c>
      <c r="BB5" s="26">
        <v>253.511497522556</v>
      </c>
      <c r="BC5" s="26">
        <v>8.6125486973439802E-2</v>
      </c>
      <c r="BD5" s="26">
        <v>0</v>
      </c>
      <c r="BE5" s="26">
        <v>1.24915108494959E-2</v>
      </c>
      <c r="BF5" s="26">
        <v>338.87157988612</v>
      </c>
      <c r="BG5" s="26">
        <v>328.71485451698402</v>
      </c>
      <c r="BH5" s="26">
        <v>10.1567253691363</v>
      </c>
      <c r="BI5" s="26">
        <v>0</v>
      </c>
      <c r="BJ5" s="26">
        <v>0</v>
      </c>
      <c r="BK5" s="26">
        <v>1.34480831803876</v>
      </c>
      <c r="BL5" s="26">
        <v>0</v>
      </c>
      <c r="BM5" s="26">
        <v>14.430963283123001</v>
      </c>
      <c r="BN5" s="26">
        <v>0</v>
      </c>
      <c r="BO5" s="26">
        <v>0.37507322960586797</v>
      </c>
      <c r="BP5" s="26">
        <v>57.723812386668598</v>
      </c>
      <c r="BQ5" s="26">
        <v>13.7643924458892</v>
      </c>
      <c r="BR5" s="26">
        <v>0</v>
      </c>
      <c r="BS5" s="26">
        <v>0.96973375496728798</v>
      </c>
      <c r="BT5" s="26">
        <v>1.3148880548069001E-3</v>
      </c>
      <c r="BU5" s="26">
        <v>7.52635222495962</v>
      </c>
      <c r="BV5" s="26">
        <v>108.417198387735</v>
      </c>
      <c r="BW5" s="26">
        <v>0</v>
      </c>
      <c r="BX5" s="26">
        <v>0.19376942348937601</v>
      </c>
      <c r="BY5" s="26">
        <v>16.600479719244198</v>
      </c>
      <c r="BZ5" s="95">
        <v>0</v>
      </c>
      <c r="CA5" s="26">
        <v>1.4509221138219801</v>
      </c>
      <c r="CB5" s="26">
        <v>531.44719134465299</v>
      </c>
      <c r="CC5" s="26">
        <v>13.557352465603399</v>
      </c>
      <c r="CE5" s="35">
        <f t="shared" si="0"/>
        <v>7.9999967616391585E-3</v>
      </c>
      <c r="CG5" s="23">
        <f t="shared" si="1"/>
        <v>2.7187824853658017E-3</v>
      </c>
      <c r="CH5" s="23">
        <f t="shared" si="2"/>
        <v>2.7190798901435315E-3</v>
      </c>
      <c r="CI5" s="23">
        <f t="shared" si="3"/>
        <v>2.719250861030384E-3</v>
      </c>
      <c r="CJ5" s="23">
        <f t="shared" si="4"/>
        <v>2.6937929663225753E-3</v>
      </c>
      <c r="CK5" s="23">
        <f t="shared" si="5"/>
        <v>2.6930153328091795E-3</v>
      </c>
      <c r="CL5" s="23">
        <f t="shared" si="6"/>
        <v>2.7179855730710229E-3</v>
      </c>
      <c r="CM5" s="23">
        <f t="shared" si="7"/>
        <v>2.7193667183416075E-3</v>
      </c>
      <c r="CN5" s="23">
        <f t="shared" si="8"/>
        <v>2.7186550016715695E-3</v>
      </c>
      <c r="CO5" s="23">
        <f t="shared" si="9"/>
        <v>2.7162074893929884E-3</v>
      </c>
      <c r="CP5" s="23">
        <f t="shared" si="10"/>
        <v>2.7182953982395927E-3</v>
      </c>
      <c r="CQ5" s="23">
        <f t="shared" si="11"/>
        <v>2.720855279049961E-3</v>
      </c>
      <c r="CR5" s="23">
        <f t="shared" si="12"/>
        <v>2.7181718182415172E-3</v>
      </c>
      <c r="CS5" s="23">
        <f t="shared" si="13"/>
        <v>2.7239339355623294E-3</v>
      </c>
    </row>
    <row r="6" spans="1:97" x14ac:dyDescent="0.25">
      <c r="A6" s="26" t="s">
        <v>4</v>
      </c>
      <c r="B6" s="93">
        <v>6612.4129999999996</v>
      </c>
      <c r="C6" s="93">
        <v>19.673500000000001</v>
      </c>
      <c r="D6" s="93">
        <v>29360.198499999999</v>
      </c>
      <c r="E6" s="93">
        <v>548.04750000000001</v>
      </c>
      <c r="F6" s="93">
        <v>495.96199999999999</v>
      </c>
      <c r="G6" s="93">
        <v>111.4345</v>
      </c>
      <c r="H6" s="93">
        <v>1364.6255000000001</v>
      </c>
      <c r="I6" s="93">
        <v>0.24615717849999999</v>
      </c>
      <c r="J6" s="93">
        <v>2.8349839200000001E-2</v>
      </c>
      <c r="K6" s="93">
        <v>0.51796955659999999</v>
      </c>
      <c r="L6" s="93">
        <v>4.68407427E-2</v>
      </c>
      <c r="M6" s="93">
        <v>3.3684150000000003E-2</v>
      </c>
      <c r="N6" s="93">
        <v>1.0141788885</v>
      </c>
      <c r="O6" s="26"/>
      <c r="P6" s="28" t="s">
        <v>4</v>
      </c>
      <c r="Q6" s="94">
        <v>0</v>
      </c>
      <c r="R6" s="28">
        <v>0</v>
      </c>
      <c r="S6" s="26">
        <v>4.6968385211345602E-2</v>
      </c>
      <c r="T6" s="26">
        <v>0.24682835923323099</v>
      </c>
      <c r="U6" s="26">
        <v>0.24682835923323099</v>
      </c>
      <c r="V6" s="26">
        <v>34.714045867491201</v>
      </c>
      <c r="W6" s="95">
        <v>1.48541490597351</v>
      </c>
      <c r="X6" s="26">
        <v>2.84265949877348E-2</v>
      </c>
      <c r="Y6" s="26">
        <v>3.3776676881714797E-2</v>
      </c>
      <c r="Z6" s="26">
        <v>0</v>
      </c>
      <c r="AA6" s="26">
        <v>6630.3983221636099</v>
      </c>
      <c r="AB6" s="26">
        <v>347.23929832017501</v>
      </c>
      <c r="AC6" s="26">
        <v>31.313139966852201</v>
      </c>
      <c r="AD6" s="26">
        <v>113.50974651425101</v>
      </c>
      <c r="AE6" s="26">
        <v>0</v>
      </c>
      <c r="AF6" s="95">
        <v>0</v>
      </c>
      <c r="AG6" s="26">
        <v>0.51937709874259896</v>
      </c>
      <c r="AH6" s="26">
        <v>0.51937709874259896</v>
      </c>
      <c r="AI6" s="26">
        <v>235.52094088592699</v>
      </c>
      <c r="AJ6" s="26">
        <v>41.6287442213875</v>
      </c>
      <c r="AK6" s="26">
        <v>2.5967454926095699</v>
      </c>
      <c r="AL6" s="95">
        <v>4.7517853128008598</v>
      </c>
      <c r="AM6" s="26">
        <v>20.326754650590502</v>
      </c>
      <c r="AN6" s="26">
        <v>0</v>
      </c>
      <c r="AO6" s="26">
        <v>1.0169405590401599</v>
      </c>
      <c r="AP6" s="26">
        <v>19.7270633431989</v>
      </c>
      <c r="AQ6" s="26">
        <v>0</v>
      </c>
      <c r="AR6" s="95">
        <v>1399.5242376582501</v>
      </c>
      <c r="AS6" s="26">
        <v>26496.101669540301</v>
      </c>
      <c r="AT6" s="26">
        <v>2708.4879186009398</v>
      </c>
      <c r="AU6" s="26">
        <v>29440.110529027199</v>
      </c>
      <c r="AV6" s="26">
        <v>0</v>
      </c>
      <c r="AW6" s="26">
        <v>134.155541534918</v>
      </c>
      <c r="AX6" s="26">
        <v>0</v>
      </c>
      <c r="AY6" s="26">
        <v>546.22509421366794</v>
      </c>
      <c r="AZ6" s="26">
        <v>0.28993320189376898</v>
      </c>
      <c r="BA6" s="26">
        <v>0.101948614395079</v>
      </c>
      <c r="BB6" s="26">
        <v>383.52724456202498</v>
      </c>
      <c r="BC6" s="26">
        <v>0.13029584138847</v>
      </c>
      <c r="BD6" s="26">
        <v>0</v>
      </c>
      <c r="BE6" s="26">
        <v>1.8897972803783102E-2</v>
      </c>
      <c r="BF6" s="26">
        <v>549.52640547130795</v>
      </c>
      <c r="BG6" s="26">
        <v>497.29920921806303</v>
      </c>
      <c r="BH6" s="26">
        <v>52.227196253244898</v>
      </c>
      <c r="BI6" s="26">
        <v>0</v>
      </c>
      <c r="BJ6" s="26">
        <v>0</v>
      </c>
      <c r="BK6" s="26">
        <v>2.0345005927126198</v>
      </c>
      <c r="BL6" s="26">
        <v>0</v>
      </c>
      <c r="BM6" s="26">
        <v>21.831963773871902</v>
      </c>
      <c r="BN6" s="26">
        <v>0</v>
      </c>
      <c r="BO6" s="26">
        <v>0.56743326503414204</v>
      </c>
      <c r="BP6" s="26">
        <v>87.3279298147568</v>
      </c>
      <c r="BQ6" s="26">
        <v>37.743364303697199</v>
      </c>
      <c r="BR6" s="26">
        <v>0</v>
      </c>
      <c r="BS6" s="26">
        <v>1.4670723429068999</v>
      </c>
      <c r="BT6" s="26">
        <v>1.9892362744092901E-3</v>
      </c>
      <c r="BU6" s="26">
        <v>111.737437118999</v>
      </c>
      <c r="BV6" s="26">
        <v>297.29103266571502</v>
      </c>
      <c r="BW6" s="26">
        <v>0</v>
      </c>
      <c r="BX6" s="26">
        <v>0.53132921323911697</v>
      </c>
      <c r="BY6" s="26">
        <v>45.520225580426803</v>
      </c>
      <c r="BZ6" s="95">
        <v>0</v>
      </c>
      <c r="CA6" s="26">
        <v>3.9785827414877799</v>
      </c>
      <c r="CB6" s="26">
        <v>1368.3409066066999</v>
      </c>
      <c r="CC6" s="26">
        <v>37.175587468381103</v>
      </c>
      <c r="CE6" s="35">
        <f t="shared" si="0"/>
        <v>8.0000019243715009E-3</v>
      </c>
      <c r="CG6" s="23">
        <f t="shared" si="1"/>
        <v>2.7199332775509279E-3</v>
      </c>
      <c r="CH6" s="23">
        <f t="shared" si="2"/>
        <v>2.7226138307316493E-3</v>
      </c>
      <c r="CI6" s="23">
        <f t="shared" si="3"/>
        <v>2.7217809521008635E-3</v>
      </c>
      <c r="CJ6" s="23">
        <f t="shared" si="4"/>
        <v>2.6984987091592232E-3</v>
      </c>
      <c r="CK6" s="23">
        <f t="shared" si="5"/>
        <v>2.6961928899049475E-3</v>
      </c>
      <c r="CL6" s="23">
        <f t="shared" si="6"/>
        <v>2.7185218132535017E-3</v>
      </c>
      <c r="CM6" s="23">
        <f t="shared" si="7"/>
        <v>2.722656587246716E-3</v>
      </c>
      <c r="CN6" s="23">
        <f t="shared" si="8"/>
        <v>2.726634816506061E-3</v>
      </c>
      <c r="CO6" s="23">
        <f t="shared" si="9"/>
        <v>2.7074505500122481E-3</v>
      </c>
      <c r="CP6" s="23">
        <f t="shared" si="10"/>
        <v>2.7174225293050205E-3</v>
      </c>
      <c r="CQ6" s="23">
        <f t="shared" si="11"/>
        <v>2.7250317562877158E-3</v>
      </c>
      <c r="CR6" s="23">
        <f t="shared" si="12"/>
        <v>2.7468967367380191E-3</v>
      </c>
      <c r="CS6" s="23">
        <f t="shared" si="13"/>
        <v>2.723060567987612E-3</v>
      </c>
    </row>
    <row r="7" spans="1:97" x14ac:dyDescent="0.25">
      <c r="A7" s="26" t="s">
        <v>5</v>
      </c>
      <c r="B7" s="93">
        <v>1475.3151164000001</v>
      </c>
      <c r="C7" s="93">
        <v>4.6158888434999996</v>
      </c>
      <c r="D7" s="93">
        <v>7909.3303724999996</v>
      </c>
      <c r="E7" s="93">
        <v>236.70605244000001</v>
      </c>
      <c r="F7" s="93">
        <v>229.61143344999999</v>
      </c>
      <c r="G7" s="93">
        <v>5.2025839776999998</v>
      </c>
      <c r="H7" s="93">
        <v>370.73423499</v>
      </c>
      <c r="I7" s="93">
        <v>6.5395699528</v>
      </c>
      <c r="J7" s="93">
        <v>0.89996090890000002</v>
      </c>
      <c r="K7" s="93">
        <v>15.06827389</v>
      </c>
      <c r="L7" s="93">
        <v>1.0874891481</v>
      </c>
      <c r="M7" s="93">
        <v>1.1299213121</v>
      </c>
      <c r="N7" s="93">
        <v>0.6096508772</v>
      </c>
      <c r="O7" s="26"/>
      <c r="P7" s="28" t="s">
        <v>5</v>
      </c>
      <c r="Q7" s="94">
        <v>0</v>
      </c>
      <c r="R7" s="28">
        <v>0</v>
      </c>
      <c r="S7" s="26">
        <v>1.09044708442703</v>
      </c>
      <c r="T7" s="26">
        <v>6.5573436451646003</v>
      </c>
      <c r="U7" s="26">
        <v>6.5573436451646003</v>
      </c>
      <c r="V7" s="26">
        <v>8.8545623123657204</v>
      </c>
      <c r="W7" s="95">
        <v>0.378885167820397</v>
      </c>
      <c r="X7" s="26">
        <v>0.90241164787052897</v>
      </c>
      <c r="Y7" s="26">
        <v>1.1329972528476899</v>
      </c>
      <c r="Z7" s="26">
        <v>0</v>
      </c>
      <c r="AA7" s="26">
        <v>1479.32802623357</v>
      </c>
      <c r="AB7" s="26">
        <v>88.570862162892595</v>
      </c>
      <c r="AC7" s="26">
        <v>7.98704590376009</v>
      </c>
      <c r="AD7" s="26">
        <v>28.953112359955501</v>
      </c>
      <c r="AE7" s="26">
        <v>0</v>
      </c>
      <c r="AF7" s="95">
        <v>0</v>
      </c>
      <c r="AG7" s="26">
        <v>15.1092631793206</v>
      </c>
      <c r="AH7" s="26">
        <v>15.1092631793206</v>
      </c>
      <c r="AI7" s="26">
        <v>63.446795324693497</v>
      </c>
      <c r="AJ7" s="26">
        <v>10.6182900982093</v>
      </c>
      <c r="AK7" s="26">
        <v>0.66235474472377698</v>
      </c>
      <c r="AL7" s="95">
        <v>1.21204545825115</v>
      </c>
      <c r="AM7" s="26">
        <v>5.1847670789559901</v>
      </c>
      <c r="AN7" s="26">
        <v>0</v>
      </c>
      <c r="AO7" s="26">
        <v>0.61130789909594097</v>
      </c>
      <c r="AP7" s="26">
        <v>4.62844671571915</v>
      </c>
      <c r="AQ7" s="26">
        <v>0</v>
      </c>
      <c r="AR7" s="95">
        <v>379.70411478505002</v>
      </c>
      <c r="AS7" s="26">
        <v>7137.7593169939</v>
      </c>
      <c r="AT7" s="26">
        <v>729.63714280689101</v>
      </c>
      <c r="AU7" s="26">
        <v>7930.84325512548</v>
      </c>
      <c r="AV7" s="26">
        <v>0</v>
      </c>
      <c r="AW7" s="26">
        <v>34.2191287836418</v>
      </c>
      <c r="AX7" s="26">
        <v>0</v>
      </c>
      <c r="AY7" s="26">
        <v>139.326632646718</v>
      </c>
      <c r="AZ7" s="26">
        <v>0.13422746881381101</v>
      </c>
      <c r="BA7" s="26">
        <v>4.7198357287791301E-2</v>
      </c>
      <c r="BB7" s="26">
        <v>177.55798515039601</v>
      </c>
      <c r="BC7" s="26">
        <v>6.0321818863417198E-2</v>
      </c>
      <c r="BD7" s="26">
        <v>0</v>
      </c>
      <c r="BE7" s="26">
        <v>8.7489906445641693E-3</v>
      </c>
      <c r="BF7" s="26">
        <v>237.34388997972499</v>
      </c>
      <c r="BG7" s="26">
        <v>230.22997273237999</v>
      </c>
      <c r="BH7" s="26">
        <v>7.1139172473451797</v>
      </c>
      <c r="BI7" s="26">
        <v>0</v>
      </c>
      <c r="BJ7" s="26">
        <v>0</v>
      </c>
      <c r="BK7" s="26">
        <v>0.941896512367148</v>
      </c>
      <c r="BL7" s="26">
        <v>0</v>
      </c>
      <c r="BM7" s="26">
        <v>10.107370530215199</v>
      </c>
      <c r="BN7" s="26">
        <v>0</v>
      </c>
      <c r="BO7" s="26">
        <v>0.26269931845185301</v>
      </c>
      <c r="BP7" s="26">
        <v>40.429407295879997</v>
      </c>
      <c r="BQ7" s="26">
        <v>9.6272519111226202</v>
      </c>
      <c r="BR7" s="26">
        <v>0</v>
      </c>
      <c r="BS7" s="26">
        <v>0.67919634337212997</v>
      </c>
      <c r="BT7" s="26">
        <v>9.2094608807976697E-4</v>
      </c>
      <c r="BU7" s="26">
        <v>5.2167271407592599</v>
      </c>
      <c r="BV7" s="26">
        <v>75.8304403420737</v>
      </c>
      <c r="BW7" s="26">
        <v>0</v>
      </c>
      <c r="BX7" s="26">
        <v>0.13552788146212999</v>
      </c>
      <c r="BY7" s="26">
        <v>11.6108965227741</v>
      </c>
      <c r="BZ7" s="95">
        <v>0</v>
      </c>
      <c r="CA7" s="26">
        <v>1.01481995847577</v>
      </c>
      <c r="CB7" s="26">
        <v>371.74262877547397</v>
      </c>
      <c r="CC7" s="26">
        <v>9.4824124850644704</v>
      </c>
      <c r="CE7" s="35">
        <f t="shared" si="0"/>
        <v>8.0000062141802625E-3</v>
      </c>
      <c r="CG7" s="23">
        <f t="shared" si="1"/>
        <v>2.7200357326792809E-3</v>
      </c>
      <c r="CH7" s="23">
        <f t="shared" si="2"/>
        <v>2.7205750928846846E-3</v>
      </c>
      <c r="CI7" s="23">
        <f t="shared" si="3"/>
        <v>2.7199372908076635E-3</v>
      </c>
      <c r="CJ7" s="23">
        <f t="shared" si="4"/>
        <v>2.6946397574124656E-3</v>
      </c>
      <c r="CK7" s="23">
        <f t="shared" si="5"/>
        <v>2.6938522750640432E-3</v>
      </c>
      <c r="CL7" s="23">
        <f t="shared" si="6"/>
        <v>2.7184881820038653E-3</v>
      </c>
      <c r="CM7" s="23">
        <f t="shared" si="7"/>
        <v>2.7199910078473601E-3</v>
      </c>
      <c r="CN7" s="23">
        <f t="shared" si="8"/>
        <v>2.7178686814092914E-3</v>
      </c>
      <c r="CO7" s="23">
        <f t="shared" si="9"/>
        <v>2.7231615799006431E-3</v>
      </c>
      <c r="CP7" s="23">
        <f t="shared" si="10"/>
        <v>2.7202378732843167E-3</v>
      </c>
      <c r="CQ7" s="23">
        <f t="shared" si="11"/>
        <v>2.7199685920525725E-3</v>
      </c>
      <c r="CR7" s="23">
        <f t="shared" si="12"/>
        <v>2.7222610236222211E-3</v>
      </c>
      <c r="CS7" s="23">
        <f t="shared" si="13"/>
        <v>2.7179849286059041E-3</v>
      </c>
    </row>
    <row r="8" spans="1:97" x14ac:dyDescent="0.25">
      <c r="A8" s="26" t="s">
        <v>6</v>
      </c>
      <c r="B8" s="93">
        <v>130.1718698</v>
      </c>
      <c r="C8" s="93">
        <v>0.40727590499999999</v>
      </c>
      <c r="D8" s="93">
        <v>1040.6190251999999</v>
      </c>
      <c r="E8" s="93">
        <v>30.954937055999999</v>
      </c>
      <c r="F8" s="93">
        <v>30.026288944000001</v>
      </c>
      <c r="G8" s="93">
        <v>0.459042269</v>
      </c>
      <c r="H8" s="93">
        <v>46.445282048000003</v>
      </c>
      <c r="I8" s="93">
        <v>0.85520405669999999</v>
      </c>
      <c r="J8" s="93">
        <v>0.1176912588</v>
      </c>
      <c r="K8" s="93">
        <v>1.9705346144</v>
      </c>
      <c r="L8" s="93">
        <v>0.1422150291</v>
      </c>
      <c r="M8" s="93">
        <v>0.1477640422</v>
      </c>
      <c r="N8" s="93">
        <v>7.9726328599999993E-2</v>
      </c>
      <c r="O8" s="26"/>
      <c r="P8" s="28" t="s">
        <v>6</v>
      </c>
      <c r="Q8" s="94">
        <v>0</v>
      </c>
      <c r="R8" s="28">
        <v>0</v>
      </c>
      <c r="S8" s="26">
        <v>0.14260405128435399</v>
      </c>
      <c r="T8" s="26">
        <v>0.857537516216205</v>
      </c>
      <c r="U8" s="26">
        <v>0.857537516216205</v>
      </c>
      <c r="V8" s="26">
        <v>1.1060690302914999</v>
      </c>
      <c r="W8" s="95">
        <v>4.73299803750502E-2</v>
      </c>
      <c r="X8" s="26">
        <v>0.11801434878768501</v>
      </c>
      <c r="Y8" s="26">
        <v>0.14816735708332901</v>
      </c>
      <c r="Z8" s="26">
        <v>0</v>
      </c>
      <c r="AA8" s="26">
        <v>130.52685694759001</v>
      </c>
      <c r="AB8" s="26">
        <v>11.063787814993599</v>
      </c>
      <c r="AC8" s="26">
        <v>0.99770393768051602</v>
      </c>
      <c r="AD8" s="26">
        <v>3.6166498988078399</v>
      </c>
      <c r="AE8" s="26">
        <v>0</v>
      </c>
      <c r="AF8" s="95">
        <v>0</v>
      </c>
      <c r="AG8" s="26">
        <v>1.97591119178006</v>
      </c>
      <c r="AH8" s="26">
        <v>1.97591119178006</v>
      </c>
      <c r="AI8" s="26">
        <v>8.3476990536660196</v>
      </c>
      <c r="AJ8" s="26">
        <v>1.32638655899182</v>
      </c>
      <c r="AK8" s="26">
        <v>8.27375519071301E-2</v>
      </c>
      <c r="AL8" s="95">
        <v>0.15140409146845901</v>
      </c>
      <c r="AM8" s="26">
        <v>0.64765310048115898</v>
      </c>
      <c r="AN8" s="26">
        <v>0</v>
      </c>
      <c r="AO8" s="26">
        <v>7.9942901521652204E-2</v>
      </c>
      <c r="AP8" s="26">
        <v>0.40838842231738798</v>
      </c>
      <c r="AQ8" s="26">
        <v>0</v>
      </c>
      <c r="AR8" s="95">
        <v>47.566634920110197</v>
      </c>
      <c r="AS8" s="26">
        <v>939.11300012676497</v>
      </c>
      <c r="AT8" s="26">
        <v>95.998325618258704</v>
      </c>
      <c r="AU8" s="26">
        <v>1043.45902479868</v>
      </c>
      <c r="AV8" s="26">
        <v>0</v>
      </c>
      <c r="AW8" s="26">
        <v>4.2744657911230801</v>
      </c>
      <c r="AX8" s="26">
        <v>0</v>
      </c>
      <c r="AY8" s="26">
        <v>17.403869782106099</v>
      </c>
      <c r="AZ8" s="26">
        <v>1.7553027111338899E-2</v>
      </c>
      <c r="BA8" s="26">
        <v>6.17221713321979E-3</v>
      </c>
      <c r="BB8" s="26">
        <v>23.219485573504802</v>
      </c>
      <c r="BC8" s="26">
        <v>7.8883815318815803E-3</v>
      </c>
      <c r="BD8" s="26">
        <v>0</v>
      </c>
      <c r="BE8" s="26">
        <v>1.14409956072906E-3</v>
      </c>
      <c r="BF8" s="26">
        <v>31.038679516779901</v>
      </c>
      <c r="BG8" s="26">
        <v>30.107496116481201</v>
      </c>
      <c r="BH8" s="26">
        <v>0.93118340029872704</v>
      </c>
      <c r="BI8" s="26">
        <v>0</v>
      </c>
      <c r="BJ8" s="26">
        <v>0</v>
      </c>
      <c r="BK8" s="26">
        <v>0.123173110225587</v>
      </c>
      <c r="BL8" s="26">
        <v>0</v>
      </c>
      <c r="BM8" s="26">
        <v>1.32176256331398</v>
      </c>
      <c r="BN8" s="26">
        <v>0</v>
      </c>
      <c r="BO8" s="26">
        <v>3.4353653003521799E-2</v>
      </c>
      <c r="BP8" s="26">
        <v>5.2870236500823902</v>
      </c>
      <c r="BQ8" s="26">
        <v>1.20259293552163</v>
      </c>
      <c r="BR8" s="26">
        <v>0</v>
      </c>
      <c r="BS8" s="26">
        <v>8.8819411586390895E-2</v>
      </c>
      <c r="BT8" s="26">
        <v>1.20429427294322E-4</v>
      </c>
      <c r="BU8" s="26">
        <v>0.46029606926922301</v>
      </c>
      <c r="BV8" s="26">
        <v>9.4723356984730405</v>
      </c>
      <c r="BW8" s="26">
        <v>0</v>
      </c>
      <c r="BX8" s="26">
        <v>1.6929177774795599E-2</v>
      </c>
      <c r="BY8" s="26">
        <v>1.45038437759199</v>
      </c>
      <c r="BZ8" s="95">
        <v>0</v>
      </c>
      <c r="CA8" s="26">
        <v>0.12676698333636399</v>
      </c>
      <c r="CB8" s="26">
        <v>46.572085958211296</v>
      </c>
      <c r="CC8" s="26">
        <v>1.18449398217618</v>
      </c>
      <c r="CE8" s="35">
        <f t="shared" si="0"/>
        <v>8.0000257367810954E-3</v>
      </c>
      <c r="CG8" s="23">
        <f t="shared" si="1"/>
        <v>2.7270649805939029E-3</v>
      </c>
      <c r="CH8" s="23">
        <f t="shared" si="2"/>
        <v>2.7316060285667632E-3</v>
      </c>
      <c r="CI8" s="23">
        <f t="shared" si="3"/>
        <v>2.7291444129942969E-3</v>
      </c>
      <c r="CJ8" s="23">
        <f t="shared" si="4"/>
        <v>2.7053022472119811E-3</v>
      </c>
      <c r="CK8" s="23">
        <f t="shared" si="5"/>
        <v>2.7045357697267889E-3</v>
      </c>
      <c r="CL8" s="23">
        <f t="shared" si="6"/>
        <v>2.7313394732784496E-3</v>
      </c>
      <c r="CM8" s="23">
        <f t="shared" si="7"/>
        <v>2.7301784943462091E-3</v>
      </c>
      <c r="CN8" s="23">
        <f t="shared" si="8"/>
        <v>2.7285412153085328E-3</v>
      </c>
      <c r="CO8" s="23">
        <f t="shared" si="9"/>
        <v>2.7452335116412386E-3</v>
      </c>
      <c r="CP8" s="23">
        <f t="shared" si="10"/>
        <v>2.7284866455883723E-3</v>
      </c>
      <c r="CQ8" s="23">
        <f t="shared" si="11"/>
        <v>2.7354505836401305E-3</v>
      </c>
      <c r="CR8" s="23">
        <f t="shared" si="12"/>
        <v>2.729452154422783E-3</v>
      </c>
      <c r="CS8" s="23">
        <f t="shared" si="13"/>
        <v>2.7164542185153513E-3</v>
      </c>
    </row>
    <row r="9" spans="1:97" x14ac:dyDescent="0.25">
      <c r="A9" s="26" t="s">
        <v>7</v>
      </c>
      <c r="B9" s="93">
        <v>43.122628822000003</v>
      </c>
      <c r="C9" s="93">
        <v>0.13491892799999999</v>
      </c>
      <c r="D9" s="93">
        <v>251.03281111999999</v>
      </c>
      <c r="E9" s="93">
        <v>7.4166628579999996</v>
      </c>
      <c r="F9" s="93">
        <v>7.1943257110000003</v>
      </c>
      <c r="G9" s="93">
        <v>0.15206887299999999</v>
      </c>
      <c r="H9" s="93">
        <v>11.514058323</v>
      </c>
      <c r="I9" s="93">
        <v>0.2049030225</v>
      </c>
      <c r="J9" s="93">
        <v>2.8198293100000001E-2</v>
      </c>
      <c r="K9" s="93">
        <v>0.47213117760000001</v>
      </c>
      <c r="L9" s="93">
        <v>3.4074077500000001E-2</v>
      </c>
      <c r="M9" s="93">
        <v>3.54035958E-2</v>
      </c>
      <c r="N9" s="93">
        <v>1.9102067800000001E-2</v>
      </c>
      <c r="O9" s="26"/>
      <c r="P9" s="28" t="s">
        <v>7</v>
      </c>
      <c r="Q9" s="94">
        <v>0</v>
      </c>
      <c r="R9" s="28">
        <v>0</v>
      </c>
      <c r="S9" s="26">
        <v>3.4166492869954802E-2</v>
      </c>
      <c r="T9" s="26">
        <v>0.205460183305477</v>
      </c>
      <c r="U9" s="26">
        <v>0.205460183305477</v>
      </c>
      <c r="V9" s="26">
        <v>0.27483723766927198</v>
      </c>
      <c r="W9" s="95">
        <v>1.17618349269443E-2</v>
      </c>
      <c r="X9" s="26">
        <v>2.8274416309550899E-2</v>
      </c>
      <c r="Y9" s="26">
        <v>3.5500095028026202E-2</v>
      </c>
      <c r="Z9" s="26">
        <v>0</v>
      </c>
      <c r="AA9" s="26">
        <v>43.2398140180889</v>
      </c>
      <c r="AB9" s="26">
        <v>2.7491584074769801</v>
      </c>
      <c r="AC9" s="26">
        <v>0.247913252882487</v>
      </c>
      <c r="AD9" s="26">
        <v>0.89867956068718102</v>
      </c>
      <c r="AE9" s="26">
        <v>0</v>
      </c>
      <c r="AF9" s="95">
        <v>0</v>
      </c>
      <c r="AG9" s="26">
        <v>0.47341443465996402</v>
      </c>
      <c r="AH9" s="26">
        <v>0.47341443465996402</v>
      </c>
      <c r="AI9" s="26">
        <v>2.0137234037158902</v>
      </c>
      <c r="AJ9" s="26">
        <v>0.32958221754768902</v>
      </c>
      <c r="AK9" s="26">
        <v>2.0557963414959399E-2</v>
      </c>
      <c r="AL9" s="95">
        <v>3.7620093884598999E-2</v>
      </c>
      <c r="AM9" s="26">
        <v>0.16093001780011701</v>
      </c>
      <c r="AN9" s="26">
        <v>0</v>
      </c>
      <c r="AO9" s="26">
        <v>1.9153432690867798E-2</v>
      </c>
      <c r="AP9" s="26">
        <v>0.13528504560811699</v>
      </c>
      <c r="AQ9" s="26">
        <v>0</v>
      </c>
      <c r="AR9" s="95">
        <v>11.7924963485947</v>
      </c>
      <c r="AS9" s="26">
        <v>226.54413201276401</v>
      </c>
      <c r="AT9" s="26">
        <v>23.1577599938269</v>
      </c>
      <c r="AU9" s="26">
        <v>251.71561541030701</v>
      </c>
      <c r="AV9" s="26">
        <v>0</v>
      </c>
      <c r="AW9" s="26">
        <v>1.06212928234042</v>
      </c>
      <c r="AX9" s="26">
        <v>0</v>
      </c>
      <c r="AY9" s="26">
        <v>4.3245573570991596</v>
      </c>
      <c r="AZ9" s="26">
        <v>4.2056860508055101E-3</v>
      </c>
      <c r="BA9" s="26">
        <v>1.47884499853943E-3</v>
      </c>
      <c r="BB9" s="26">
        <v>5.5633411046258301</v>
      </c>
      <c r="BC9" s="26">
        <v>1.89004822610602E-3</v>
      </c>
      <c r="BD9" s="26">
        <v>0</v>
      </c>
      <c r="BE9" s="26">
        <v>2.7412776886743E-4</v>
      </c>
      <c r="BF9" s="26">
        <v>7.4366310693298301</v>
      </c>
      <c r="BG9" s="26">
        <v>7.2136905544403698</v>
      </c>
      <c r="BH9" s="26">
        <v>0.22294051488946501</v>
      </c>
      <c r="BI9" s="26">
        <v>0</v>
      </c>
      <c r="BJ9" s="26">
        <v>0</v>
      </c>
      <c r="BK9" s="26">
        <v>2.9512078572727699E-2</v>
      </c>
      <c r="BL9" s="26">
        <v>0</v>
      </c>
      <c r="BM9" s="26">
        <v>0.31668971598957202</v>
      </c>
      <c r="BN9" s="26">
        <v>0</v>
      </c>
      <c r="BO9" s="26">
        <v>8.2310268578074195E-3</v>
      </c>
      <c r="BP9" s="26">
        <v>1.2667580702943699</v>
      </c>
      <c r="BQ9" s="26">
        <v>0.29882256877880597</v>
      </c>
      <c r="BR9" s="26">
        <v>0</v>
      </c>
      <c r="BS9" s="26">
        <v>2.1280995937983899E-2</v>
      </c>
      <c r="BT9" s="26">
        <v>2.8855117754371999E-5</v>
      </c>
      <c r="BU9" s="26">
        <v>0.15248137127487801</v>
      </c>
      <c r="BV9" s="26">
        <v>2.3537050796765699</v>
      </c>
      <c r="BW9" s="26">
        <v>0</v>
      </c>
      <c r="BX9" s="26">
        <v>4.20640242252685E-3</v>
      </c>
      <c r="BY9" s="26">
        <v>0.36039101999592199</v>
      </c>
      <c r="BZ9" s="95">
        <v>0</v>
      </c>
      <c r="CA9" s="26">
        <v>3.1499184384662399E-2</v>
      </c>
      <c r="CB9" s="26">
        <v>11.5453788367311</v>
      </c>
      <c r="CC9" s="26">
        <v>0.294326440061838</v>
      </c>
      <c r="CE9" s="35">
        <f t="shared" si="0"/>
        <v>7.9999939631613184E-3</v>
      </c>
      <c r="CG9" s="23">
        <f t="shared" si="1"/>
        <v>2.7174872982027591E-3</v>
      </c>
      <c r="CH9" s="23">
        <f t="shared" si="2"/>
        <v>2.7136118967458767E-3</v>
      </c>
      <c r="CI9" s="23">
        <f t="shared" si="3"/>
        <v>2.7199802578023189E-3</v>
      </c>
      <c r="CJ9" s="23">
        <f t="shared" si="4"/>
        <v>2.6923444832458246E-3</v>
      </c>
      <c r="CK9" s="23">
        <f t="shared" si="5"/>
        <v>2.6916828926387042E-3</v>
      </c>
      <c r="CL9" s="23">
        <f t="shared" si="6"/>
        <v>2.7125753399778298E-3</v>
      </c>
      <c r="CM9" s="23">
        <f t="shared" si="7"/>
        <v>2.7201975925842678E-3</v>
      </c>
      <c r="CN9" s="23">
        <f t="shared" si="8"/>
        <v>2.7191439085628502E-3</v>
      </c>
      <c r="CO9" s="23">
        <f t="shared" si="9"/>
        <v>2.6995679944506403E-3</v>
      </c>
      <c r="CP9" s="23">
        <f t="shared" si="10"/>
        <v>2.718009572016063E-3</v>
      </c>
      <c r="CQ9" s="23">
        <f t="shared" si="11"/>
        <v>2.712189932502248E-3</v>
      </c>
      <c r="CR9" s="23">
        <f t="shared" si="12"/>
        <v>2.7256900279660854E-3</v>
      </c>
      <c r="CS9" s="23">
        <f t="shared" si="13"/>
        <v>2.6889701892796056E-3</v>
      </c>
    </row>
    <row r="10" spans="1:97" x14ac:dyDescent="0.25">
      <c r="A10" s="26" t="s">
        <v>8</v>
      </c>
      <c r="B10" s="93">
        <v>31.852823559000001</v>
      </c>
      <c r="C10" s="93">
        <v>9.9659297999999993E-2</v>
      </c>
      <c r="D10" s="93">
        <v>200.33971772000001</v>
      </c>
      <c r="E10" s="93">
        <v>5.9437753659999997</v>
      </c>
      <c r="F10" s="93">
        <v>5.7655556050000003</v>
      </c>
      <c r="G10" s="93">
        <v>0.112326678</v>
      </c>
      <c r="H10" s="93">
        <v>9.1401561410000003</v>
      </c>
      <c r="I10" s="93">
        <v>0.16421098819999999</v>
      </c>
      <c r="J10" s="93">
        <v>2.25983469E-2</v>
      </c>
      <c r="K10" s="93">
        <v>0.37836985670000001</v>
      </c>
      <c r="L10" s="93">
        <v>2.7307249400000001E-2</v>
      </c>
      <c r="M10" s="93">
        <v>2.8372736499999999E-2</v>
      </c>
      <c r="N10" s="93">
        <v>1.5308555999999999E-2</v>
      </c>
      <c r="O10" s="26"/>
      <c r="P10" s="28" t="s">
        <v>8</v>
      </c>
      <c r="Q10" s="94">
        <v>0</v>
      </c>
      <c r="R10" s="28">
        <v>0</v>
      </c>
      <c r="S10" s="26">
        <v>2.7381967454278799E-2</v>
      </c>
      <c r="T10" s="26">
        <v>0.164658905410142</v>
      </c>
      <c r="U10" s="26">
        <v>0.164658905410142</v>
      </c>
      <c r="V10" s="26">
        <v>0.21803588435655299</v>
      </c>
      <c r="W10" s="95">
        <v>9.3299157012075706E-3</v>
      </c>
      <c r="X10" s="26">
        <v>2.2660433930300799E-2</v>
      </c>
      <c r="Y10" s="26">
        <v>2.84500532302451E-2</v>
      </c>
      <c r="Z10" s="26">
        <v>0</v>
      </c>
      <c r="AA10" s="26">
        <v>31.9396052624326</v>
      </c>
      <c r="AB10" s="26">
        <v>2.1809660183865298</v>
      </c>
      <c r="AC10" s="26">
        <v>0.19667393476082501</v>
      </c>
      <c r="AD10" s="26">
        <v>0.71294118275103402</v>
      </c>
      <c r="AE10" s="26">
        <v>0</v>
      </c>
      <c r="AF10" s="95">
        <v>0</v>
      </c>
      <c r="AG10" s="26">
        <v>0.37939663197693901</v>
      </c>
      <c r="AH10" s="26">
        <v>0.37939663197693901</v>
      </c>
      <c r="AI10" s="26">
        <v>1.60709260183976</v>
      </c>
      <c r="AJ10" s="26">
        <v>0.26146708910530803</v>
      </c>
      <c r="AK10" s="26">
        <v>1.6310169018998299E-2</v>
      </c>
      <c r="AL10" s="95">
        <v>2.9846253683658602E-2</v>
      </c>
      <c r="AM10" s="26">
        <v>0.12766892913793701</v>
      </c>
      <c r="AN10" s="26">
        <v>0</v>
      </c>
      <c r="AO10" s="26">
        <v>1.53486711559383E-2</v>
      </c>
      <c r="AP10" s="26">
        <v>9.9930414413818697E-2</v>
      </c>
      <c r="AQ10" s="26">
        <v>0</v>
      </c>
      <c r="AR10" s="95">
        <v>9.3611432067329101</v>
      </c>
      <c r="AS10" s="26">
        <v>180.79763311783</v>
      </c>
      <c r="AT10" s="26">
        <v>18.481536753804299</v>
      </c>
      <c r="AU10" s="26">
        <v>200.88626247347401</v>
      </c>
      <c r="AV10" s="26">
        <v>0</v>
      </c>
      <c r="AW10" s="26">
        <v>0.84261366821541495</v>
      </c>
      <c r="AX10" s="26">
        <v>0</v>
      </c>
      <c r="AY10" s="26">
        <v>3.4307906575836</v>
      </c>
      <c r="AZ10" s="26">
        <v>3.3704982996852601E-3</v>
      </c>
      <c r="BA10" s="26">
        <v>1.18516465770487E-3</v>
      </c>
      <c r="BB10" s="26">
        <v>4.4585272022795701</v>
      </c>
      <c r="BC10" s="26">
        <v>1.5146935851011599E-3</v>
      </c>
      <c r="BD10" s="26">
        <v>0</v>
      </c>
      <c r="BE10" s="26">
        <v>2.1969146315249999E-4</v>
      </c>
      <c r="BF10" s="26">
        <v>5.9598372980814096</v>
      </c>
      <c r="BG10" s="26">
        <v>5.7811318300677197</v>
      </c>
      <c r="BH10" s="26">
        <v>0.17870546801369</v>
      </c>
      <c r="BI10" s="26">
        <v>0</v>
      </c>
      <c r="BJ10" s="26">
        <v>0</v>
      </c>
      <c r="BK10" s="26">
        <v>2.3651247540468601E-2</v>
      </c>
      <c r="BL10" s="26">
        <v>0</v>
      </c>
      <c r="BM10" s="26">
        <v>0.25379834322657302</v>
      </c>
      <c r="BN10" s="26">
        <v>0</v>
      </c>
      <c r="BO10" s="26">
        <v>6.5964296146871501E-3</v>
      </c>
      <c r="BP10" s="26">
        <v>1.0151906171288001</v>
      </c>
      <c r="BQ10" s="26">
        <v>0.23706070067737101</v>
      </c>
      <c r="BR10" s="26">
        <v>0</v>
      </c>
      <c r="BS10" s="26">
        <v>1.7054817925781399E-2</v>
      </c>
      <c r="BT10" s="26">
        <v>2.3124346191791099E-5</v>
      </c>
      <c r="BU10" s="26">
        <v>0.112632987538373</v>
      </c>
      <c r="BV10" s="26">
        <v>1.86725592079961</v>
      </c>
      <c r="BW10" s="26">
        <v>0</v>
      </c>
      <c r="BX10" s="26">
        <v>3.3371950079641999E-3</v>
      </c>
      <c r="BY10" s="26">
        <v>0.28590683894045898</v>
      </c>
      <c r="BZ10" s="95">
        <v>0</v>
      </c>
      <c r="CA10" s="26">
        <v>2.4988996240017301E-2</v>
      </c>
      <c r="CB10" s="26">
        <v>9.1651034794446709</v>
      </c>
      <c r="CC10" s="26">
        <v>0.233496095751693</v>
      </c>
      <c r="CE10" s="35">
        <f t="shared" si="0"/>
        <v>8.0000124550675435E-3</v>
      </c>
      <c r="CG10" s="23">
        <f t="shared" si="1"/>
        <v>2.7244587366597635E-3</v>
      </c>
      <c r="CH10" s="23">
        <f t="shared" si="2"/>
        <v>2.7204327068278502E-3</v>
      </c>
      <c r="CI10" s="23">
        <f t="shared" si="3"/>
        <v>2.7280898650254674E-3</v>
      </c>
      <c r="CJ10" s="23">
        <f t="shared" si="4"/>
        <v>2.702311425375953E-3</v>
      </c>
      <c r="CK10" s="23">
        <f t="shared" si="5"/>
        <v>2.7016000078485731E-3</v>
      </c>
      <c r="CL10" s="23">
        <f t="shared" si="6"/>
        <v>2.7269527046193207E-3</v>
      </c>
      <c r="CM10" s="23">
        <f t="shared" si="7"/>
        <v>2.7294214737496971E-3</v>
      </c>
      <c r="CN10" s="23">
        <f t="shared" si="8"/>
        <v>2.7276932868613422E-3</v>
      </c>
      <c r="CO10" s="23">
        <f t="shared" si="9"/>
        <v>2.7474146925675759E-3</v>
      </c>
      <c r="CP10" s="23">
        <f t="shared" si="10"/>
        <v>2.7136814911582967E-3</v>
      </c>
      <c r="CQ10" s="23">
        <f t="shared" si="11"/>
        <v>2.7361984791774057E-3</v>
      </c>
      <c r="CR10" s="23">
        <f t="shared" si="12"/>
        <v>2.7250360656999508E-3</v>
      </c>
      <c r="CS10" s="23">
        <f t="shared" si="13"/>
        <v>2.6204402256033003E-3</v>
      </c>
    </row>
    <row r="11" spans="1:97" x14ac:dyDescent="0.25">
      <c r="A11" s="26" t="s">
        <v>9</v>
      </c>
      <c r="B11" s="93">
        <v>1016.4080959</v>
      </c>
      <c r="C11" s="93">
        <v>3.1800879943</v>
      </c>
      <c r="D11" s="93">
        <v>5956.5939660000004</v>
      </c>
      <c r="E11" s="93">
        <v>177.51723514</v>
      </c>
      <c r="F11" s="93">
        <v>172.19540047000001</v>
      </c>
      <c r="G11" s="93">
        <v>3.5842901133999998</v>
      </c>
      <c r="H11" s="93">
        <v>275.10270009999999</v>
      </c>
      <c r="I11" s="93">
        <v>4.9043375320000004</v>
      </c>
      <c r="J11" s="93">
        <v>0.6749239011</v>
      </c>
      <c r="K11" s="93">
        <v>11.300422155</v>
      </c>
      <c r="L11" s="93">
        <v>0.81556033279999995</v>
      </c>
      <c r="M11" s="93">
        <v>0.84738224939999995</v>
      </c>
      <c r="N11" s="93">
        <v>0.4572064676</v>
      </c>
      <c r="O11" s="26"/>
      <c r="P11" s="28" t="s">
        <v>9</v>
      </c>
      <c r="Q11" s="94">
        <v>0</v>
      </c>
      <c r="R11" s="28">
        <v>0</v>
      </c>
      <c r="S11" s="26">
        <v>0.81777951271415705</v>
      </c>
      <c r="T11" s="26">
        <v>4.9176827965988501</v>
      </c>
      <c r="U11" s="26">
        <v>4.9176827965988501</v>
      </c>
      <c r="V11" s="26">
        <v>6.5658709220456597</v>
      </c>
      <c r="W11" s="95">
        <v>0.28094837189930699</v>
      </c>
      <c r="X11" s="26">
        <v>0.676763815518728</v>
      </c>
      <c r="Y11" s="26">
        <v>0.84968995326337604</v>
      </c>
      <c r="Z11" s="26">
        <v>0</v>
      </c>
      <c r="AA11" s="26">
        <v>1019.17383046236</v>
      </c>
      <c r="AB11" s="26">
        <v>65.677360137871901</v>
      </c>
      <c r="AC11" s="26">
        <v>5.9226027831516603</v>
      </c>
      <c r="AD11" s="26">
        <v>21.469414528188899</v>
      </c>
      <c r="AE11" s="26">
        <v>0</v>
      </c>
      <c r="AF11" s="95">
        <v>0</v>
      </c>
      <c r="AG11" s="26">
        <v>11.331193997155999</v>
      </c>
      <c r="AH11" s="26">
        <v>11.331193997155999</v>
      </c>
      <c r="AI11" s="26">
        <v>47.782403736613801</v>
      </c>
      <c r="AJ11" s="26">
        <v>7.87372280327165</v>
      </c>
      <c r="AK11" s="26">
        <v>0.491150309518186</v>
      </c>
      <c r="AL11" s="95">
        <v>0.89876051945548396</v>
      </c>
      <c r="AM11" s="26">
        <v>3.8446237857427001</v>
      </c>
      <c r="AN11" s="26">
        <v>0</v>
      </c>
      <c r="AO11" s="26">
        <v>0.45845186880321198</v>
      </c>
      <c r="AP11" s="26">
        <v>3.1887442657892202</v>
      </c>
      <c r="AQ11" s="26">
        <v>0</v>
      </c>
      <c r="AR11" s="95">
        <v>281.75539579027401</v>
      </c>
      <c r="AS11" s="26">
        <v>5375.5288810837801</v>
      </c>
      <c r="AT11" s="26">
        <v>549.498408648951</v>
      </c>
      <c r="AU11" s="26">
        <v>5972.8096934693503</v>
      </c>
      <c r="AV11" s="26">
        <v>0</v>
      </c>
      <c r="AW11" s="26">
        <v>25.3743355721159</v>
      </c>
      <c r="AX11" s="26">
        <v>0</v>
      </c>
      <c r="AY11" s="26">
        <v>103.313938705209</v>
      </c>
      <c r="AZ11" s="26">
        <v>0.10066321202400801</v>
      </c>
      <c r="BA11" s="26">
        <v>3.5396060230272697E-2</v>
      </c>
      <c r="BB11" s="26">
        <v>133.158604170042</v>
      </c>
      <c r="BC11" s="26">
        <v>4.5237974834239997E-2</v>
      </c>
      <c r="BD11" s="26">
        <v>0</v>
      </c>
      <c r="BE11" s="26">
        <v>6.5613211131136401E-3</v>
      </c>
      <c r="BF11" s="26">
        <v>177.99600182824901</v>
      </c>
      <c r="BG11" s="26">
        <v>172.659670287935</v>
      </c>
      <c r="BH11" s="26">
        <v>5.3363315403142701</v>
      </c>
      <c r="BI11" s="26">
        <v>0</v>
      </c>
      <c r="BJ11" s="26">
        <v>0</v>
      </c>
      <c r="BK11" s="26">
        <v>0.70637003830530598</v>
      </c>
      <c r="BL11" s="26">
        <v>0</v>
      </c>
      <c r="BM11" s="26">
        <v>7.5799503751715402</v>
      </c>
      <c r="BN11" s="26">
        <v>0</v>
      </c>
      <c r="BO11" s="26">
        <v>0.19700993071975301</v>
      </c>
      <c r="BP11" s="26">
        <v>30.319826550262601</v>
      </c>
      <c r="BQ11" s="26">
        <v>7.1388543553241304</v>
      </c>
      <c r="BR11" s="26">
        <v>0</v>
      </c>
      <c r="BS11" s="26">
        <v>0.50935998897688906</v>
      </c>
      <c r="BT11" s="26">
        <v>6.9066625506374101E-4</v>
      </c>
      <c r="BU11" s="26">
        <v>3.5940406513776102</v>
      </c>
      <c r="BV11" s="26">
        <v>56.229943382452802</v>
      </c>
      <c r="BW11" s="26">
        <v>0</v>
      </c>
      <c r="BX11" s="26">
        <v>0.100496607648613</v>
      </c>
      <c r="BY11" s="26">
        <v>8.6097442175676395</v>
      </c>
      <c r="BZ11" s="95">
        <v>0</v>
      </c>
      <c r="CA11" s="26">
        <v>0.75251362180790005</v>
      </c>
      <c r="CB11" s="26">
        <v>275.85152716369799</v>
      </c>
      <c r="CC11" s="26">
        <v>7.0314725073005997</v>
      </c>
      <c r="CE11" s="35">
        <f t="shared" si="0"/>
        <v>7.999987642140844E-3</v>
      </c>
      <c r="CG11" s="23">
        <f t="shared" si="1"/>
        <v>2.7210867106592538E-3</v>
      </c>
      <c r="CH11" s="23">
        <f t="shared" si="2"/>
        <v>2.7220226310516382E-3</v>
      </c>
      <c r="CI11" s="23">
        <f t="shared" si="3"/>
        <v>2.7223153973409482E-3</v>
      </c>
      <c r="CJ11" s="23">
        <f t="shared" si="4"/>
        <v>2.6970152383875737E-3</v>
      </c>
      <c r="CK11" s="23">
        <f t="shared" si="5"/>
        <v>2.6961801341254528E-3</v>
      </c>
      <c r="CL11" s="23">
        <f t="shared" si="6"/>
        <v>2.7203540084988214E-3</v>
      </c>
      <c r="CM11" s="23">
        <f t="shared" si="7"/>
        <v>2.721990963468562E-3</v>
      </c>
      <c r="CN11" s="23">
        <f t="shared" si="8"/>
        <v>2.7211146279745206E-3</v>
      </c>
      <c r="CO11" s="23">
        <f t="shared" si="9"/>
        <v>2.7261064776773762E-3</v>
      </c>
      <c r="CP11" s="23">
        <f t="shared" si="10"/>
        <v>2.7230701414446149E-3</v>
      </c>
      <c r="CQ11" s="23">
        <f t="shared" si="11"/>
        <v>2.7210493508655095E-3</v>
      </c>
      <c r="CR11" s="23">
        <f t="shared" si="12"/>
        <v>2.7233327875466908E-3</v>
      </c>
      <c r="CS11" s="23">
        <f t="shared" si="13"/>
        <v>2.7239361021059671E-3</v>
      </c>
    </row>
    <row r="12" spans="1:97" x14ac:dyDescent="0.25">
      <c r="A12" s="26" t="s">
        <v>10</v>
      </c>
      <c r="B12" s="93">
        <v>2391.3928473999999</v>
      </c>
      <c r="C12" s="93">
        <v>7.4820694225000004</v>
      </c>
      <c r="D12" s="93">
        <v>12842.060213999999</v>
      </c>
      <c r="E12" s="93">
        <v>381.81683549000002</v>
      </c>
      <c r="F12" s="93">
        <v>370.37305136999998</v>
      </c>
      <c r="G12" s="93">
        <v>8.4330640208999998</v>
      </c>
      <c r="H12" s="93">
        <v>598.34792213000003</v>
      </c>
      <c r="I12" s="93">
        <v>10.54860186</v>
      </c>
      <c r="J12" s="93">
        <v>1.4516748633000001</v>
      </c>
      <c r="K12" s="93">
        <v>24.305760640999999</v>
      </c>
      <c r="L12" s="93">
        <v>1.7541658143000001</v>
      </c>
      <c r="M12" s="93">
        <v>1.8226106823999999</v>
      </c>
      <c r="N12" s="93">
        <v>0.98339255110000001</v>
      </c>
      <c r="O12" s="26"/>
      <c r="P12" s="28" t="s">
        <v>10</v>
      </c>
      <c r="Q12" s="94">
        <v>0</v>
      </c>
      <c r="R12" s="28">
        <v>0</v>
      </c>
      <c r="S12" s="26">
        <v>1.7589360496352999</v>
      </c>
      <c r="T12" s="26">
        <v>10.5772951345837</v>
      </c>
      <c r="U12" s="26">
        <v>10.5772951345837</v>
      </c>
      <c r="V12" s="26">
        <v>14.291363666115499</v>
      </c>
      <c r="W12" s="95">
        <v>0.61152860539323395</v>
      </c>
      <c r="X12" s="26">
        <v>1.45562610770176</v>
      </c>
      <c r="Y12" s="26">
        <v>1.82756767826289</v>
      </c>
      <c r="Z12" s="26">
        <v>0</v>
      </c>
      <c r="AA12" s="26">
        <v>2397.8936512649502</v>
      </c>
      <c r="AB12" s="26">
        <v>142.954255073355</v>
      </c>
      <c r="AC12" s="26">
        <v>12.8912274361161</v>
      </c>
      <c r="AD12" s="26">
        <v>46.730640135182298</v>
      </c>
      <c r="AE12" s="26">
        <v>0</v>
      </c>
      <c r="AF12" s="95">
        <v>0</v>
      </c>
      <c r="AG12" s="26">
        <v>24.371839813454901</v>
      </c>
      <c r="AH12" s="26">
        <v>24.371839813454901</v>
      </c>
      <c r="AI12" s="26">
        <v>103.015833322087</v>
      </c>
      <c r="AJ12" s="26">
        <v>17.1380794236768</v>
      </c>
      <c r="AK12" s="26">
        <v>1.06905166767542</v>
      </c>
      <c r="AL12" s="95">
        <v>1.9562577261744301</v>
      </c>
      <c r="AM12" s="26">
        <v>8.3682929817139406</v>
      </c>
      <c r="AN12" s="26">
        <v>0</v>
      </c>
      <c r="AO12" s="26">
        <v>0.98606936294813796</v>
      </c>
      <c r="AP12" s="26">
        <v>7.5024126742031596</v>
      </c>
      <c r="AQ12" s="26">
        <v>0</v>
      </c>
      <c r="AR12" s="95">
        <v>612.82524577114896</v>
      </c>
      <c r="AS12" s="26">
        <v>11589.279908402999</v>
      </c>
      <c r="AT12" s="26">
        <v>1184.6806402914499</v>
      </c>
      <c r="AU12" s="26">
        <v>12876.976382016501</v>
      </c>
      <c r="AV12" s="26">
        <v>0</v>
      </c>
      <c r="AW12" s="26">
        <v>55.230046438018597</v>
      </c>
      <c r="AX12" s="26">
        <v>0</v>
      </c>
      <c r="AY12" s="26">
        <v>224.874701743809</v>
      </c>
      <c r="AZ12" s="26">
        <v>0.216514766429559</v>
      </c>
      <c r="BA12" s="26">
        <v>7.6132971931193699E-2</v>
      </c>
      <c r="BB12" s="26">
        <v>286.40834588744298</v>
      </c>
      <c r="BC12" s="26">
        <v>9.7301544975390702E-2</v>
      </c>
      <c r="BD12" s="26">
        <v>0</v>
      </c>
      <c r="BE12" s="26">
        <v>1.4112470729355E-2</v>
      </c>
      <c r="BF12" s="26">
        <v>382.84540327009802</v>
      </c>
      <c r="BG12" s="26">
        <v>371.37049617263699</v>
      </c>
      <c r="BH12" s="26">
        <v>11.4749070974608</v>
      </c>
      <c r="BI12" s="26">
        <v>0</v>
      </c>
      <c r="BJ12" s="26">
        <v>0</v>
      </c>
      <c r="BK12" s="26">
        <v>1.5193191795895999</v>
      </c>
      <c r="BL12" s="26">
        <v>0</v>
      </c>
      <c r="BM12" s="26">
        <v>16.303594398992399</v>
      </c>
      <c r="BN12" s="26">
        <v>0</v>
      </c>
      <c r="BO12" s="26">
        <v>0.42374406292762701</v>
      </c>
      <c r="BP12" s="26">
        <v>65.214374175388599</v>
      </c>
      <c r="BQ12" s="26">
        <v>15.5385214341033</v>
      </c>
      <c r="BR12" s="26">
        <v>0</v>
      </c>
      <c r="BS12" s="26">
        <v>1.0955711866543201</v>
      </c>
      <c r="BT12" s="26">
        <v>1.48552757597623E-3</v>
      </c>
      <c r="BU12" s="26">
        <v>8.4559955281941406</v>
      </c>
      <c r="BV12" s="26">
        <v>122.391072650174</v>
      </c>
      <c r="BW12" s="26">
        <v>0</v>
      </c>
      <c r="BX12" s="26">
        <v>0.21874091945450999</v>
      </c>
      <c r="BY12" s="26">
        <v>18.740117985947101</v>
      </c>
      <c r="BZ12" s="95">
        <v>0</v>
      </c>
      <c r="CA12" s="26">
        <v>1.6379314012963999</v>
      </c>
      <c r="CB12" s="26">
        <v>599.97488025948303</v>
      </c>
      <c r="CC12" s="26">
        <v>15.3047636233091</v>
      </c>
      <c r="CE12" s="35">
        <f t="shared" si="0"/>
        <v>8.0000017291291109E-3</v>
      </c>
      <c r="CG12" s="23">
        <f t="shared" si="1"/>
        <v>2.7184173742169425E-3</v>
      </c>
      <c r="CH12" s="23">
        <f t="shared" si="2"/>
        <v>2.718933834265583E-3</v>
      </c>
      <c r="CI12" s="23">
        <f t="shared" si="3"/>
        <v>2.7188914733819063E-3</v>
      </c>
      <c r="CJ12" s="23">
        <f t="shared" si="4"/>
        <v>2.6938774943697837E-3</v>
      </c>
      <c r="CK12" s="23">
        <f t="shared" si="5"/>
        <v>2.6930814727137518E-3</v>
      </c>
      <c r="CL12" s="23">
        <f t="shared" si="6"/>
        <v>2.7192378994525192E-3</v>
      </c>
      <c r="CM12" s="23">
        <f t="shared" si="7"/>
        <v>2.7190837793692872E-3</v>
      </c>
      <c r="CN12" s="23">
        <f t="shared" si="8"/>
        <v>2.7201021485609754E-3</v>
      </c>
      <c r="CO12" s="23">
        <f t="shared" si="9"/>
        <v>2.7218521871887114E-3</v>
      </c>
      <c r="CP12" s="23">
        <f t="shared" si="10"/>
        <v>2.7186630128923821E-3</v>
      </c>
      <c r="CQ12" s="23">
        <f t="shared" si="11"/>
        <v>2.7193753842497596E-3</v>
      </c>
      <c r="CR12" s="23">
        <f t="shared" si="12"/>
        <v>2.7197228188977681E-3</v>
      </c>
      <c r="CS12" s="23">
        <f t="shared" si="13"/>
        <v>2.7220176166107119E-3</v>
      </c>
    </row>
    <row r="13" spans="1:97" x14ac:dyDescent="0.25">
      <c r="A13" s="26" t="s">
        <v>12</v>
      </c>
      <c r="B13" s="93">
        <v>1188.8798422</v>
      </c>
      <c r="C13" s="93">
        <v>3.7197080219999998</v>
      </c>
      <c r="D13" s="93">
        <v>6358.0003355999997</v>
      </c>
      <c r="E13" s="93">
        <v>188.89217683000001</v>
      </c>
      <c r="F13" s="93">
        <v>183.23079246</v>
      </c>
      <c r="G13" s="93">
        <v>4.1924968959999998</v>
      </c>
      <c r="H13" s="93">
        <v>296.20039517999999</v>
      </c>
      <c r="I13" s="93">
        <v>5.2185974592999997</v>
      </c>
      <c r="J13" s="93">
        <v>0.71817164469999994</v>
      </c>
      <c r="K13" s="93">
        <v>12.024530114999999</v>
      </c>
      <c r="L13" s="93">
        <v>0.86781977219999995</v>
      </c>
      <c r="M13" s="93">
        <v>0.90168077270000002</v>
      </c>
      <c r="N13" s="93">
        <v>0.48650332400000001</v>
      </c>
      <c r="O13" s="26"/>
      <c r="P13" s="28" t="s">
        <v>12</v>
      </c>
      <c r="Q13" s="94">
        <v>0</v>
      </c>
      <c r="R13" s="28">
        <v>0</v>
      </c>
      <c r="S13" s="26">
        <v>0.87017980706634901</v>
      </c>
      <c r="T13" s="26">
        <v>5.2327851300743999</v>
      </c>
      <c r="U13" s="26">
        <v>5.2327851300743999</v>
      </c>
      <c r="V13" s="26">
        <v>7.07495962223582</v>
      </c>
      <c r="W13" s="95">
        <v>0.30273965899739802</v>
      </c>
      <c r="X13" s="26">
        <v>0.72012374720768102</v>
      </c>
      <c r="Y13" s="26">
        <v>0.90413127810788296</v>
      </c>
      <c r="Z13" s="26">
        <v>0</v>
      </c>
      <c r="AA13" s="26">
        <v>1192.11247965078</v>
      </c>
      <c r="AB13" s="26">
        <v>70.769432865824101</v>
      </c>
      <c r="AC13" s="26">
        <v>6.3818247910954504</v>
      </c>
      <c r="AD13" s="26">
        <v>23.134042908102899</v>
      </c>
      <c r="AE13" s="26">
        <v>0</v>
      </c>
      <c r="AF13" s="95">
        <v>0</v>
      </c>
      <c r="AG13" s="26">
        <v>12.0572743695967</v>
      </c>
      <c r="AH13" s="26">
        <v>12.0572743695967</v>
      </c>
      <c r="AI13" s="26">
        <v>51.002250197919999</v>
      </c>
      <c r="AJ13" s="26">
        <v>8.4842157221747598</v>
      </c>
      <c r="AK13" s="26">
        <v>0.52923438527132405</v>
      </c>
      <c r="AL13" s="95">
        <v>0.96844682628856404</v>
      </c>
      <c r="AM13" s="26">
        <v>4.1427215836983597</v>
      </c>
      <c r="AN13" s="26">
        <v>0</v>
      </c>
      <c r="AO13" s="26">
        <v>0.48782997987916799</v>
      </c>
      <c r="AP13" s="26">
        <v>3.7298204291957999</v>
      </c>
      <c r="AQ13" s="26">
        <v>0</v>
      </c>
      <c r="AR13" s="95">
        <v>303.36711224281697</v>
      </c>
      <c r="AS13" s="26">
        <v>5737.7562665784799</v>
      </c>
      <c r="AT13" s="26">
        <v>586.52694832255895</v>
      </c>
      <c r="AU13" s="26">
        <v>6375.2854650989602</v>
      </c>
      <c r="AV13" s="26">
        <v>0</v>
      </c>
      <c r="AW13" s="26">
        <v>27.34175371217</v>
      </c>
      <c r="AX13" s="26">
        <v>0</v>
      </c>
      <c r="AY13" s="26">
        <v>111.324265872097</v>
      </c>
      <c r="AZ13" s="26">
        <v>0.107113888203618</v>
      </c>
      <c r="BA13" s="26">
        <v>3.7664432723204098E-2</v>
      </c>
      <c r="BB13" s="26">
        <v>141.69184851380899</v>
      </c>
      <c r="BC13" s="26">
        <v>4.8136906672839597E-2</v>
      </c>
      <c r="BD13" s="26">
        <v>0</v>
      </c>
      <c r="BE13" s="26">
        <v>6.9817021798199898E-3</v>
      </c>
      <c r="BF13" s="26">
        <v>189.40104263397899</v>
      </c>
      <c r="BG13" s="26">
        <v>183.72427152334501</v>
      </c>
      <c r="BH13" s="26">
        <v>5.6767711106334398</v>
      </c>
      <c r="BI13" s="26">
        <v>0</v>
      </c>
      <c r="BJ13" s="26">
        <v>0</v>
      </c>
      <c r="BK13" s="26">
        <v>0.75163549430380805</v>
      </c>
      <c r="BL13" s="26">
        <v>0</v>
      </c>
      <c r="BM13" s="26">
        <v>8.0657111492143301</v>
      </c>
      <c r="BN13" s="26">
        <v>0</v>
      </c>
      <c r="BO13" s="26">
        <v>0.209634511141608</v>
      </c>
      <c r="BP13" s="26">
        <v>32.262808534091697</v>
      </c>
      <c r="BQ13" s="26">
        <v>7.6923606575173897</v>
      </c>
      <c r="BR13" s="26">
        <v>0</v>
      </c>
      <c r="BS13" s="26">
        <v>0.54200149197793102</v>
      </c>
      <c r="BT13" s="26">
        <v>7.3489902765146999E-4</v>
      </c>
      <c r="BU13" s="26">
        <v>4.2038977000721998</v>
      </c>
      <c r="BV13" s="26">
        <v>60.589818699069802</v>
      </c>
      <c r="BW13" s="26">
        <v>0</v>
      </c>
      <c r="BX13" s="26">
        <v>0.108290733140669</v>
      </c>
      <c r="BY13" s="26">
        <v>9.2773065947429192</v>
      </c>
      <c r="BZ13" s="95">
        <v>0</v>
      </c>
      <c r="CA13" s="26">
        <v>0.81086293768349305</v>
      </c>
      <c r="CB13" s="26">
        <v>297.00575255322701</v>
      </c>
      <c r="CC13" s="26">
        <v>7.5766481935492704</v>
      </c>
      <c r="CE13" s="35">
        <f t="shared" si="0"/>
        <v>7.9999947417457844E-3</v>
      </c>
      <c r="CG13" s="23">
        <f t="shared" si="1"/>
        <v>2.7190615367807401E-3</v>
      </c>
      <c r="CH13" s="23">
        <f t="shared" si="2"/>
        <v>2.7186024107243999E-3</v>
      </c>
      <c r="CI13" s="23">
        <f t="shared" si="3"/>
        <v>2.7186424326178182E-3</v>
      </c>
      <c r="CJ13" s="23">
        <f t="shared" si="4"/>
        <v>2.6939485399490575E-3</v>
      </c>
      <c r="CK13" s="23">
        <f t="shared" si="5"/>
        <v>2.6932103317335965E-3</v>
      </c>
      <c r="CL13" s="23">
        <f t="shared" si="6"/>
        <v>2.719335125346748E-3</v>
      </c>
      <c r="CM13" s="23">
        <f t="shared" si="7"/>
        <v>2.7189611706547935E-3</v>
      </c>
      <c r="CN13" s="23">
        <f t="shared" si="8"/>
        <v>2.7186750626102649E-3</v>
      </c>
      <c r="CO13" s="23">
        <f t="shared" si="9"/>
        <v>2.718155920088605E-3</v>
      </c>
      <c r="CP13" s="23">
        <f t="shared" si="10"/>
        <v>2.7231213430829581E-3</v>
      </c>
      <c r="CQ13" s="23">
        <f t="shared" si="11"/>
        <v>2.7194988429062425E-3</v>
      </c>
      <c r="CR13" s="23">
        <f t="shared" si="12"/>
        <v>2.7177083975575178E-3</v>
      </c>
      <c r="CS13" s="23">
        <f t="shared" si="13"/>
        <v>2.7269204828042873E-3</v>
      </c>
    </row>
    <row r="14" spans="1:97" x14ac:dyDescent="0.25">
      <c r="A14" s="26" t="s">
        <v>13</v>
      </c>
      <c r="B14" s="93">
        <v>6069.2711969000002</v>
      </c>
      <c r="C14" s="93">
        <v>18.989228859000001</v>
      </c>
      <c r="D14" s="93">
        <v>33021.874948999997</v>
      </c>
      <c r="E14" s="93">
        <v>1004.2466472</v>
      </c>
      <c r="F14" s="93">
        <v>974.14299231999996</v>
      </c>
      <c r="G14" s="93">
        <v>21.402836069999999</v>
      </c>
      <c r="H14" s="93">
        <v>1562.0792415999999</v>
      </c>
      <c r="I14" s="93">
        <v>27.744711769999999</v>
      </c>
      <c r="J14" s="93">
        <v>3.8181648328</v>
      </c>
      <c r="K14" s="93">
        <v>63.928502782999999</v>
      </c>
      <c r="L14" s="93">
        <v>4.6137702009000003</v>
      </c>
      <c r="M14" s="93">
        <v>4.7937924597999997</v>
      </c>
      <c r="N14" s="93">
        <v>2.5864984986000001</v>
      </c>
      <c r="O14" s="26"/>
      <c r="P14" s="28" t="s">
        <v>13</v>
      </c>
      <c r="Q14" s="94">
        <v>0</v>
      </c>
      <c r="R14" s="28">
        <v>0</v>
      </c>
      <c r="S14" s="26">
        <v>4.6263354939086803</v>
      </c>
      <c r="T14" s="26">
        <v>27.820263757034802</v>
      </c>
      <c r="U14" s="26">
        <v>27.820263757034802</v>
      </c>
      <c r="V14" s="26">
        <v>37.291377412020601</v>
      </c>
      <c r="W14" s="95">
        <v>1.5956958216166099</v>
      </c>
      <c r="X14" s="26">
        <v>3.82855975255685</v>
      </c>
      <c r="Y14" s="26">
        <v>4.8068459390704401</v>
      </c>
      <c r="Z14" s="26">
        <v>0</v>
      </c>
      <c r="AA14" s="26">
        <v>6085.7955525807802</v>
      </c>
      <c r="AB14" s="26">
        <v>373.01961060497001</v>
      </c>
      <c r="AC14" s="26">
        <v>33.637861046960701</v>
      </c>
      <c r="AD14" s="26">
        <v>121.937243829278</v>
      </c>
      <c r="AE14" s="26">
        <v>0</v>
      </c>
      <c r="AF14" s="95">
        <v>0</v>
      </c>
      <c r="AG14" s="26">
        <v>64.102649152071294</v>
      </c>
      <c r="AH14" s="26">
        <v>64.102649152071294</v>
      </c>
      <c r="AI14" s="26">
        <v>264.89421985548699</v>
      </c>
      <c r="AJ14" s="26">
        <v>44.719453360606501</v>
      </c>
      <c r="AK14" s="26">
        <v>2.78954445918392</v>
      </c>
      <c r="AL14" s="95">
        <v>5.1045943569250101</v>
      </c>
      <c r="AM14" s="26">
        <v>21.835873705330201</v>
      </c>
      <c r="AN14" s="26">
        <v>0</v>
      </c>
      <c r="AO14" s="26">
        <v>2.5935445041562799</v>
      </c>
      <c r="AP14" s="26">
        <v>19.040918374973099</v>
      </c>
      <c r="AQ14" s="26">
        <v>0</v>
      </c>
      <c r="AR14" s="95">
        <v>1599.8605271802301</v>
      </c>
      <c r="AS14" s="26">
        <v>29800.582712269199</v>
      </c>
      <c r="AT14" s="26">
        <v>3046.2802666651201</v>
      </c>
      <c r="AU14" s="26">
        <v>33111.757198789899</v>
      </c>
      <c r="AV14" s="26">
        <v>0</v>
      </c>
      <c r="AW14" s="26">
        <v>144.11559678083299</v>
      </c>
      <c r="AX14" s="26">
        <v>0</v>
      </c>
      <c r="AY14" s="26">
        <v>586.77969812511401</v>
      </c>
      <c r="AZ14" s="26">
        <v>0.56947149689423804</v>
      </c>
      <c r="BA14" s="26">
        <v>0.20024310759106401</v>
      </c>
      <c r="BB14" s="26">
        <v>753.30450630907603</v>
      </c>
      <c r="BC14" s="26">
        <v>0.25592138791977298</v>
      </c>
      <c r="BD14" s="26">
        <v>0</v>
      </c>
      <c r="BE14" s="26">
        <v>3.71182787490974E-2</v>
      </c>
      <c r="BF14" s="26">
        <v>1006.95557916379</v>
      </c>
      <c r="BG14" s="26">
        <v>976.76997868847798</v>
      </c>
      <c r="BH14" s="26">
        <v>30.185600475316502</v>
      </c>
      <c r="BI14" s="26">
        <v>0</v>
      </c>
      <c r="BJ14" s="26">
        <v>0</v>
      </c>
      <c r="BK14" s="26">
        <v>3.9960741329497198</v>
      </c>
      <c r="BL14" s="26">
        <v>0</v>
      </c>
      <c r="BM14" s="26">
        <v>42.881313543213302</v>
      </c>
      <c r="BN14" s="26">
        <v>0</v>
      </c>
      <c r="BO14" s="26">
        <v>1.1145239900351001</v>
      </c>
      <c r="BP14" s="26">
        <v>171.525347628102</v>
      </c>
      <c r="BQ14" s="26">
        <v>40.5455850272064</v>
      </c>
      <c r="BR14" s="26">
        <v>0</v>
      </c>
      <c r="BS14" s="26">
        <v>2.88155160667338</v>
      </c>
      <c r="BT14" s="26">
        <v>3.9072072739297897E-3</v>
      </c>
      <c r="BU14" s="26">
        <v>21.461085781444702</v>
      </c>
      <c r="BV14" s="26">
        <v>319.36332407242099</v>
      </c>
      <c r="BW14" s="26">
        <v>0</v>
      </c>
      <c r="BX14" s="26">
        <v>0.57077632714298099</v>
      </c>
      <c r="BY14" s="26">
        <v>48.899871165245003</v>
      </c>
      <c r="BZ14" s="95">
        <v>0</v>
      </c>
      <c r="CA14" s="26">
        <v>4.2739640943666402</v>
      </c>
      <c r="CB14" s="26">
        <v>1566.3321502119099</v>
      </c>
      <c r="CC14" s="26">
        <v>39.935673076312</v>
      </c>
      <c r="CE14" s="35">
        <f t="shared" si="0"/>
        <v>8.0000049005302734E-3</v>
      </c>
      <c r="CG14" s="23">
        <f t="shared" si="1"/>
        <v>2.7226260196150289E-3</v>
      </c>
      <c r="CH14" s="23">
        <f t="shared" si="2"/>
        <v>2.7220439732917414E-3</v>
      </c>
      <c r="CI14" s="23">
        <f t="shared" si="3"/>
        <v>2.7219002533538377E-3</v>
      </c>
      <c r="CJ14" s="23">
        <f t="shared" si="4"/>
        <v>2.6974767317799859E-3</v>
      </c>
      <c r="CK14" s="23">
        <f t="shared" si="5"/>
        <v>2.6967153582059195E-3</v>
      </c>
      <c r="CL14" s="23">
        <f t="shared" si="6"/>
        <v>2.721588449969484E-3</v>
      </c>
      <c r="CM14" s="23">
        <f t="shared" si="7"/>
        <v>2.7225946665508879E-3</v>
      </c>
      <c r="CN14" s="23">
        <f t="shared" si="8"/>
        <v>2.7231130624502122E-3</v>
      </c>
      <c r="CO14" s="23">
        <f t="shared" si="9"/>
        <v>2.7224910950811557E-3</v>
      </c>
      <c r="CP14" s="23">
        <f t="shared" si="10"/>
        <v>2.7240802066399112E-3</v>
      </c>
      <c r="CQ14" s="23">
        <f t="shared" si="11"/>
        <v>2.7234327809020119E-3</v>
      </c>
      <c r="CR14" s="23">
        <f t="shared" si="12"/>
        <v>2.7229963290870181E-3</v>
      </c>
      <c r="CS14" s="23">
        <f t="shared" si="13"/>
        <v>2.724148326431882E-3</v>
      </c>
    </row>
    <row r="15" spans="1:97" x14ac:dyDescent="0.25">
      <c r="A15" s="26" t="s">
        <v>14</v>
      </c>
      <c r="B15" s="93">
        <v>2879.4002906000001</v>
      </c>
      <c r="C15" s="93">
        <v>9.0089217089999991</v>
      </c>
      <c r="D15" s="93">
        <v>15530.527784</v>
      </c>
      <c r="E15" s="93">
        <v>461.85989308000001</v>
      </c>
      <c r="F15" s="93">
        <v>448.01688464</v>
      </c>
      <c r="G15" s="93">
        <v>10.153985778999999</v>
      </c>
      <c r="H15" s="93">
        <v>723.35409908999998</v>
      </c>
      <c r="I15" s="93">
        <v>12.759982467</v>
      </c>
      <c r="J15" s="93">
        <v>1.7560000888</v>
      </c>
      <c r="K15" s="93">
        <v>29.401155127999999</v>
      </c>
      <c r="L15" s="93">
        <v>2.1219044326000001</v>
      </c>
      <c r="M15" s="93">
        <v>2.2046978986000001</v>
      </c>
      <c r="N15" s="93">
        <v>1.1895483281999999</v>
      </c>
      <c r="O15" s="26"/>
      <c r="P15" s="28" t="s">
        <v>14</v>
      </c>
      <c r="Q15" s="94">
        <v>0</v>
      </c>
      <c r="R15" s="28">
        <v>0</v>
      </c>
      <c r="S15" s="26">
        <v>2.1276733655609998</v>
      </c>
      <c r="T15" s="26">
        <v>12.794658066903001</v>
      </c>
      <c r="U15" s="26">
        <v>12.794658066903001</v>
      </c>
      <c r="V15" s="26">
        <v>17.276411344934498</v>
      </c>
      <c r="W15" s="95">
        <v>0.73925398272495102</v>
      </c>
      <c r="X15" s="26">
        <v>1.7607760321416199</v>
      </c>
      <c r="Y15" s="26">
        <v>2.21069343983558</v>
      </c>
      <c r="Z15" s="26">
        <v>0</v>
      </c>
      <c r="AA15" s="26">
        <v>2887.2293195059401</v>
      </c>
      <c r="AB15" s="26">
        <v>172.81360448204501</v>
      </c>
      <c r="AC15" s="26">
        <v>15.5838342843872</v>
      </c>
      <c r="AD15" s="26">
        <v>56.491423543128597</v>
      </c>
      <c r="AE15" s="26">
        <v>0</v>
      </c>
      <c r="AF15" s="95">
        <v>0</v>
      </c>
      <c r="AG15" s="26">
        <v>29.481080442816101</v>
      </c>
      <c r="AH15" s="26">
        <v>29.481080442816101</v>
      </c>
      <c r="AI15" s="26">
        <v>124.582191011535</v>
      </c>
      <c r="AJ15" s="26">
        <v>20.717722199801099</v>
      </c>
      <c r="AK15" s="26">
        <v>1.2923424337089899</v>
      </c>
      <c r="AL15" s="95">
        <v>2.3648646018617598</v>
      </c>
      <c r="AM15" s="26">
        <v>10.116173878727199</v>
      </c>
      <c r="AN15" s="26">
        <v>0</v>
      </c>
      <c r="AO15" s="26">
        <v>1.1927795790648199</v>
      </c>
      <c r="AP15" s="26">
        <v>9.0334207957252293</v>
      </c>
      <c r="AQ15" s="26">
        <v>0</v>
      </c>
      <c r="AR15" s="95">
        <v>740.85491649442895</v>
      </c>
      <c r="AS15" s="26">
        <v>14015.480807416299</v>
      </c>
      <c r="AT15" s="26">
        <v>1432.6940343173601</v>
      </c>
      <c r="AU15" s="26">
        <v>15572.757032745199</v>
      </c>
      <c r="AV15" s="26">
        <v>0</v>
      </c>
      <c r="AW15" s="26">
        <v>66.765994091993306</v>
      </c>
      <c r="AX15" s="26">
        <v>0</v>
      </c>
      <c r="AY15" s="26">
        <v>271.84483890735902</v>
      </c>
      <c r="AZ15" s="26">
        <v>0.26190439593908599</v>
      </c>
      <c r="BA15" s="26">
        <v>9.2092995949007106E-2</v>
      </c>
      <c r="BB15" s="26">
        <v>346.450306268291</v>
      </c>
      <c r="BC15" s="26">
        <v>0.11769951223840699</v>
      </c>
      <c r="BD15" s="26">
        <v>0</v>
      </c>
      <c r="BE15" s="26">
        <v>1.70708987494281E-2</v>
      </c>
      <c r="BF15" s="26">
        <v>463.104316924481</v>
      </c>
      <c r="BG15" s="26">
        <v>449.223671630963</v>
      </c>
      <c r="BH15" s="26">
        <v>13.8806452935178</v>
      </c>
      <c r="BI15" s="26">
        <v>0</v>
      </c>
      <c r="BJ15" s="26">
        <v>0</v>
      </c>
      <c r="BK15" s="26">
        <v>1.8378231435704899</v>
      </c>
      <c r="BL15" s="26">
        <v>0</v>
      </c>
      <c r="BM15" s="26">
        <v>19.721416716105299</v>
      </c>
      <c r="BN15" s="26">
        <v>0</v>
      </c>
      <c r="BO15" s="26">
        <v>0.51257753724984401</v>
      </c>
      <c r="BP15" s="26">
        <v>78.885738267277304</v>
      </c>
      <c r="BQ15" s="26">
        <v>18.784071269646802</v>
      </c>
      <c r="BR15" s="26">
        <v>0</v>
      </c>
      <c r="BS15" s="26">
        <v>1.3252449479433599</v>
      </c>
      <c r="BT15" s="26">
        <v>1.7969476502587599E-3</v>
      </c>
      <c r="BU15" s="26">
        <v>10.181580135297599</v>
      </c>
      <c r="BV15" s="26">
        <v>147.95520226719799</v>
      </c>
      <c r="BW15" s="26">
        <v>0</v>
      </c>
      <c r="BX15" s="26">
        <v>0.26443155232289201</v>
      </c>
      <c r="BY15" s="26">
        <v>22.6543730891634</v>
      </c>
      <c r="BZ15" s="95">
        <v>0</v>
      </c>
      <c r="CA15" s="26">
        <v>1.9800532043691199</v>
      </c>
      <c r="CB15" s="26">
        <v>725.32108403467896</v>
      </c>
      <c r="CC15" s="26">
        <v>18.501501833079601</v>
      </c>
      <c r="CE15" s="35">
        <f t="shared" si="0"/>
        <v>8.0000086529041173E-3</v>
      </c>
      <c r="CG15" s="23">
        <f t="shared" si="1"/>
        <v>2.7189789941671019E-3</v>
      </c>
      <c r="CH15" s="23">
        <f t="shared" si="2"/>
        <v>2.7194249785471368E-3</v>
      </c>
      <c r="CI15" s="23">
        <f t="shared" si="3"/>
        <v>2.7191122756758711E-3</v>
      </c>
      <c r="CJ15" s="23">
        <f t="shared" si="4"/>
        <v>2.6943752058277144E-3</v>
      </c>
      <c r="CK15" s="23">
        <f t="shared" si="5"/>
        <v>2.6936194423402126E-3</v>
      </c>
      <c r="CL15" s="23">
        <f t="shared" si="6"/>
        <v>2.7175886295477537E-3</v>
      </c>
      <c r="CM15" s="23">
        <f t="shared" si="7"/>
        <v>2.7192559593614066E-3</v>
      </c>
      <c r="CN15" s="23">
        <f t="shared" si="8"/>
        <v>2.7175272374142028E-3</v>
      </c>
      <c r="CO15" s="23">
        <f t="shared" si="9"/>
        <v>2.7197853645233275E-3</v>
      </c>
      <c r="CP15" s="23">
        <f t="shared" si="10"/>
        <v>2.7184413152524433E-3</v>
      </c>
      <c r="CQ15" s="23">
        <f t="shared" si="11"/>
        <v>2.7187524906251443E-3</v>
      </c>
      <c r="CR15" s="23">
        <f t="shared" si="12"/>
        <v>2.7194389033468468E-3</v>
      </c>
      <c r="CS15" s="23">
        <f t="shared" si="13"/>
        <v>2.716367875283785E-3</v>
      </c>
    </row>
    <row r="16" spans="1:97" x14ac:dyDescent="0.25">
      <c r="A16" s="26" t="s">
        <v>15</v>
      </c>
      <c r="B16" s="93">
        <v>3139.0968154000002</v>
      </c>
      <c r="C16" s="93">
        <v>9.8214440031999999</v>
      </c>
      <c r="D16" s="93">
        <v>16585.109874999998</v>
      </c>
      <c r="E16" s="93">
        <v>493.18948010999998</v>
      </c>
      <c r="F16" s="93">
        <v>478.40832674000001</v>
      </c>
      <c r="G16" s="93">
        <v>11.069794573999999</v>
      </c>
      <c r="H16" s="93">
        <v>774.50768724</v>
      </c>
      <c r="I16" s="93">
        <v>13.625537123999999</v>
      </c>
      <c r="J16" s="93">
        <v>1.8751157736999999</v>
      </c>
      <c r="K16" s="93">
        <v>31.395539274000001</v>
      </c>
      <c r="L16" s="93">
        <v>2.2658407007000001</v>
      </c>
      <c r="M16" s="93">
        <v>2.3542503398000001</v>
      </c>
      <c r="N16" s="93">
        <v>1.2702395908999999</v>
      </c>
      <c r="O16" s="26"/>
      <c r="P16" s="28" t="s">
        <v>15</v>
      </c>
      <c r="Q16" s="94">
        <v>0</v>
      </c>
      <c r="R16" s="28">
        <v>0</v>
      </c>
      <c r="S16" s="26">
        <v>2.27200071103915</v>
      </c>
      <c r="T16" s="26">
        <v>13.6625868013206</v>
      </c>
      <c r="U16" s="26">
        <v>13.6625868013206</v>
      </c>
      <c r="V16" s="26">
        <v>18.5014548020749</v>
      </c>
      <c r="W16" s="95">
        <v>0.791675203510665</v>
      </c>
      <c r="X16" s="26">
        <v>1.8802149808009501</v>
      </c>
      <c r="Y16" s="26">
        <v>2.3606495681611199</v>
      </c>
      <c r="Z16" s="26">
        <v>0</v>
      </c>
      <c r="AA16" s="26">
        <v>3147.6315362185201</v>
      </c>
      <c r="AB16" s="26">
        <v>185.067493526503</v>
      </c>
      <c r="AC16" s="26">
        <v>16.6888482215723</v>
      </c>
      <c r="AD16" s="26">
        <v>60.497135513589299</v>
      </c>
      <c r="AE16" s="26">
        <v>0</v>
      </c>
      <c r="AF16" s="95">
        <v>0</v>
      </c>
      <c r="AG16" s="26">
        <v>31.480913837339099</v>
      </c>
      <c r="AH16" s="26">
        <v>31.480913837339099</v>
      </c>
      <c r="AI16" s="26">
        <v>133.04171988566799</v>
      </c>
      <c r="AJ16" s="26">
        <v>22.186769893994502</v>
      </c>
      <c r="AK16" s="26">
        <v>1.3839817092512099</v>
      </c>
      <c r="AL16" s="95">
        <v>2.53254557575826</v>
      </c>
      <c r="AM16" s="26">
        <v>10.8334876233519</v>
      </c>
      <c r="AN16" s="26">
        <v>0</v>
      </c>
      <c r="AO16" s="26">
        <v>1.27369332614812</v>
      </c>
      <c r="AP16" s="26">
        <v>9.8481559718326395</v>
      </c>
      <c r="AQ16" s="26">
        <v>0</v>
      </c>
      <c r="AR16" s="95">
        <v>793.24902198504105</v>
      </c>
      <c r="AS16" s="26">
        <v>14967.183576392399</v>
      </c>
      <c r="AT16" s="26">
        <v>1529.9801576428099</v>
      </c>
      <c r="AU16" s="26">
        <v>16630.205453920898</v>
      </c>
      <c r="AV16" s="26">
        <v>0</v>
      </c>
      <c r="AW16" s="26">
        <v>71.500161081403306</v>
      </c>
      <c r="AX16" s="26">
        <v>0</v>
      </c>
      <c r="AY16" s="26">
        <v>291.121152971811</v>
      </c>
      <c r="AZ16" s="26">
        <v>0.27967027515005199</v>
      </c>
      <c r="BA16" s="26">
        <v>9.8340375061205798E-2</v>
      </c>
      <c r="BB16" s="26">
        <v>369.95177790560803</v>
      </c>
      <c r="BC16" s="26">
        <v>0.12568373401566299</v>
      </c>
      <c r="BD16" s="26">
        <v>0</v>
      </c>
      <c r="BE16" s="26">
        <v>1.82289170958514E-2</v>
      </c>
      <c r="BF16" s="26">
        <v>494.51812637487598</v>
      </c>
      <c r="BG16" s="26">
        <v>479.69677268119699</v>
      </c>
      <c r="BH16" s="26">
        <v>14.8213536936787</v>
      </c>
      <c r="BI16" s="26">
        <v>0</v>
      </c>
      <c r="BJ16" s="26">
        <v>0</v>
      </c>
      <c r="BK16" s="26">
        <v>1.9624906401009701</v>
      </c>
      <c r="BL16" s="26">
        <v>0</v>
      </c>
      <c r="BM16" s="26">
        <v>21.059222014804</v>
      </c>
      <c r="BN16" s="26">
        <v>0</v>
      </c>
      <c r="BO16" s="26">
        <v>0.54734837880145704</v>
      </c>
      <c r="BP16" s="26">
        <v>84.236948900279401</v>
      </c>
      <c r="BQ16" s="26">
        <v>20.116003356420901</v>
      </c>
      <c r="BR16" s="26">
        <v>0</v>
      </c>
      <c r="BS16" s="26">
        <v>1.41514269844629</v>
      </c>
      <c r="BT16" s="26">
        <v>1.9188418338266101E-3</v>
      </c>
      <c r="BU16" s="26">
        <v>11.099914953267501</v>
      </c>
      <c r="BV16" s="26">
        <v>158.44633407075699</v>
      </c>
      <c r="BW16" s="26">
        <v>0</v>
      </c>
      <c r="BX16" s="26">
        <v>0.28317989669492799</v>
      </c>
      <c r="BY16" s="26">
        <v>24.2608168332711</v>
      </c>
      <c r="BZ16" s="95">
        <v>0</v>
      </c>
      <c r="CA16" s="26">
        <v>2.1204541932020899</v>
      </c>
      <c r="CB16" s="26">
        <v>776.61368425326702</v>
      </c>
      <c r="CC16" s="26">
        <v>19.8134046363772</v>
      </c>
      <c r="CE16" s="35">
        <f t="shared" si="0"/>
        <v>8.0000045852891711E-3</v>
      </c>
      <c r="CG16" s="23">
        <f t="shared" si="1"/>
        <v>2.7188459994765511E-3</v>
      </c>
      <c r="CH16" s="23">
        <f t="shared" si="2"/>
        <v>2.7197598055781159E-3</v>
      </c>
      <c r="CI16" s="23">
        <f t="shared" si="3"/>
        <v>2.7190401065039769E-3</v>
      </c>
      <c r="CJ16" s="23">
        <f t="shared" si="4"/>
        <v>2.6939874398368368E-3</v>
      </c>
      <c r="CK16" s="23">
        <f t="shared" si="5"/>
        <v>2.6931929675572163E-3</v>
      </c>
      <c r="CL16" s="23">
        <f t="shared" si="6"/>
        <v>2.7209519622203161E-3</v>
      </c>
      <c r="CM16" s="23">
        <f t="shared" si="7"/>
        <v>2.7191428154468844E-3</v>
      </c>
      <c r="CN16" s="23">
        <f t="shared" si="8"/>
        <v>2.7191351785568738E-3</v>
      </c>
      <c r="CO16" s="23">
        <f t="shared" si="9"/>
        <v>2.719409207938301E-3</v>
      </c>
      <c r="CP16" s="23">
        <f t="shared" si="10"/>
        <v>2.7193214486301315E-3</v>
      </c>
      <c r="CQ16" s="23">
        <f t="shared" si="11"/>
        <v>2.718642284626132E-3</v>
      </c>
      <c r="CR16" s="23">
        <f t="shared" si="12"/>
        <v>2.7181596846083357E-3</v>
      </c>
      <c r="CS16" s="23">
        <f t="shared" si="13"/>
        <v>2.718963629273298E-3</v>
      </c>
    </row>
    <row r="17" spans="1:97" x14ac:dyDescent="0.25">
      <c r="A17" s="26" t="s">
        <v>16</v>
      </c>
      <c r="B17" s="93">
        <v>4072.9646060999999</v>
      </c>
      <c r="C17" s="93">
        <v>12.74328583</v>
      </c>
      <c r="D17" s="93">
        <v>21769.762148999998</v>
      </c>
      <c r="E17" s="93">
        <v>647.19323299999996</v>
      </c>
      <c r="F17" s="93">
        <v>627.79587188999994</v>
      </c>
      <c r="G17" s="93">
        <v>14.363003798999999</v>
      </c>
      <c r="H17" s="93">
        <v>1014.8512105</v>
      </c>
      <c r="I17" s="93">
        <v>17.880258559000001</v>
      </c>
      <c r="J17" s="93">
        <v>2.4606409682999999</v>
      </c>
      <c r="K17" s="93">
        <v>41.199136201999998</v>
      </c>
      <c r="L17" s="93">
        <v>2.9733739827000001</v>
      </c>
      <c r="M17" s="93">
        <v>3.0893904888999999</v>
      </c>
      <c r="N17" s="93">
        <v>1.6668856503</v>
      </c>
      <c r="O17" s="26"/>
      <c r="P17" s="28" t="s">
        <v>16</v>
      </c>
      <c r="Q17" s="94">
        <v>0</v>
      </c>
      <c r="R17" s="28">
        <v>0</v>
      </c>
      <c r="S17" s="26">
        <v>2.9814592007612402</v>
      </c>
      <c r="T17" s="26">
        <v>17.9288499435193</v>
      </c>
      <c r="U17" s="26">
        <v>17.9288499435193</v>
      </c>
      <c r="V17" s="26">
        <v>24.240418292878498</v>
      </c>
      <c r="W17" s="95">
        <v>1.03725090076546</v>
      </c>
      <c r="X17" s="26">
        <v>2.4673347786070199</v>
      </c>
      <c r="Y17" s="26">
        <v>3.0977931841961999</v>
      </c>
      <c r="Z17" s="26">
        <v>0</v>
      </c>
      <c r="AA17" s="26">
        <v>4084.03907929253</v>
      </c>
      <c r="AB17" s="26">
        <v>242.473014460998</v>
      </c>
      <c r="AC17" s="26">
        <v>21.8655328745782</v>
      </c>
      <c r="AD17" s="26">
        <v>79.262568962701394</v>
      </c>
      <c r="AE17" s="26">
        <v>0</v>
      </c>
      <c r="AF17" s="95">
        <v>0</v>
      </c>
      <c r="AG17" s="26">
        <v>41.311155881372997</v>
      </c>
      <c r="AH17" s="26">
        <v>41.311155881372997</v>
      </c>
      <c r="AI17" s="26">
        <v>174.63174802978401</v>
      </c>
      <c r="AJ17" s="26">
        <v>29.0688894385897</v>
      </c>
      <c r="AK17" s="26">
        <v>1.81327552963503</v>
      </c>
      <c r="AL17" s="95">
        <v>3.3181244512904802</v>
      </c>
      <c r="AM17" s="26">
        <v>14.193912666746</v>
      </c>
      <c r="AN17" s="26">
        <v>0</v>
      </c>
      <c r="AO17" s="26">
        <v>1.67142144016593</v>
      </c>
      <c r="AP17" s="26">
        <v>12.7779261885943</v>
      </c>
      <c r="AQ17" s="26">
        <v>0</v>
      </c>
      <c r="AR17" s="95">
        <v>1039.4064732551799</v>
      </c>
      <c r="AS17" s="26">
        <v>19646.0624350711</v>
      </c>
      <c r="AT17" s="26">
        <v>2008.2642240535199</v>
      </c>
      <c r="AU17" s="26">
        <v>21828.958407154401</v>
      </c>
      <c r="AV17" s="26">
        <v>0</v>
      </c>
      <c r="AW17" s="26">
        <v>93.679045634005107</v>
      </c>
      <c r="AX17" s="26">
        <v>0</v>
      </c>
      <c r="AY17" s="26">
        <v>381.422838532019</v>
      </c>
      <c r="AZ17" s="26">
        <v>0.36699971439122098</v>
      </c>
      <c r="BA17" s="26">
        <v>0.129048277980786</v>
      </c>
      <c r="BB17" s="26">
        <v>485.47257628818801</v>
      </c>
      <c r="BC17" s="26">
        <v>0.16492957202775599</v>
      </c>
      <c r="BD17" s="26">
        <v>0</v>
      </c>
      <c r="BE17" s="26">
        <v>2.3921116100905498E-2</v>
      </c>
      <c r="BF17" s="26">
        <v>648.93651538894198</v>
      </c>
      <c r="BG17" s="26">
        <v>629.48644891848596</v>
      </c>
      <c r="BH17" s="26">
        <v>19.450066470455301</v>
      </c>
      <c r="BI17" s="26">
        <v>0</v>
      </c>
      <c r="BJ17" s="26">
        <v>0</v>
      </c>
      <c r="BK17" s="26">
        <v>2.5752949856975098</v>
      </c>
      <c r="BL17" s="26">
        <v>0</v>
      </c>
      <c r="BM17" s="26">
        <v>27.635168907113702</v>
      </c>
      <c r="BN17" s="26">
        <v>0</v>
      </c>
      <c r="BO17" s="26">
        <v>0.71826310102128998</v>
      </c>
      <c r="BP17" s="26">
        <v>110.540695822792</v>
      </c>
      <c r="BQ17" s="26">
        <v>26.355798005358501</v>
      </c>
      <c r="BR17" s="26">
        <v>0</v>
      </c>
      <c r="BS17" s="26">
        <v>1.8570331301774099</v>
      </c>
      <c r="BT17" s="26">
        <v>2.51800299497897E-3</v>
      </c>
      <c r="BU17" s="26">
        <v>14.4020871322166</v>
      </c>
      <c r="BV17" s="26">
        <v>207.594681181261</v>
      </c>
      <c r="BW17" s="26">
        <v>0</v>
      </c>
      <c r="BX17" s="26">
        <v>0.37102206123614201</v>
      </c>
      <c r="BY17" s="26">
        <v>31.7862987790168</v>
      </c>
      <c r="BZ17" s="95">
        <v>0</v>
      </c>
      <c r="CA17" s="26">
        <v>2.7781986821124698</v>
      </c>
      <c r="CB17" s="26">
        <v>1017.61080555785</v>
      </c>
      <c r="CC17" s="26">
        <v>25.959321213330799</v>
      </c>
      <c r="CE17" s="35">
        <f t="shared" si="0"/>
        <v>8.0000037002474992E-3</v>
      </c>
      <c r="CG17" s="23">
        <f t="shared" si="1"/>
        <v>2.7190202379721458E-3</v>
      </c>
      <c r="CH17" s="23">
        <f t="shared" si="2"/>
        <v>2.7183223429510473E-3</v>
      </c>
      <c r="CI17" s="23">
        <f t="shared" si="3"/>
        <v>2.7191963673853111E-3</v>
      </c>
      <c r="CJ17" s="23">
        <f t="shared" si="4"/>
        <v>2.6936041665040411E-3</v>
      </c>
      <c r="CK17" s="23">
        <f t="shared" si="5"/>
        <v>2.6928769432594084E-3</v>
      </c>
      <c r="CL17" s="23">
        <f t="shared" si="6"/>
        <v>2.7211113889228276E-3</v>
      </c>
      <c r="CM17" s="23">
        <f t="shared" si="7"/>
        <v>2.7192114758284483E-3</v>
      </c>
      <c r="CN17" s="23">
        <f t="shared" si="8"/>
        <v>2.717599656568715E-3</v>
      </c>
      <c r="CO17" s="23">
        <f t="shared" si="9"/>
        <v>2.7203522957047191E-3</v>
      </c>
      <c r="CP17" s="23">
        <f t="shared" si="10"/>
        <v>2.7189812627081457E-3</v>
      </c>
      <c r="CQ17" s="23">
        <f t="shared" si="11"/>
        <v>2.7192065674490821E-3</v>
      </c>
      <c r="CR17" s="23">
        <f t="shared" si="12"/>
        <v>2.7198553651247275E-3</v>
      </c>
      <c r="CS17" s="23">
        <f t="shared" si="13"/>
        <v>2.7211163915854793E-3</v>
      </c>
    </row>
    <row r="18" spans="1:97" x14ac:dyDescent="0.25">
      <c r="A18" s="26" t="s">
        <v>17</v>
      </c>
      <c r="B18" s="93">
        <v>1521.6509017000001</v>
      </c>
      <c r="C18" s="93">
        <v>4.7608664059999999</v>
      </c>
      <c r="D18" s="93">
        <v>8132.9350281999996</v>
      </c>
      <c r="E18" s="93">
        <v>241.85872677</v>
      </c>
      <c r="F18" s="93">
        <v>234.60985284</v>
      </c>
      <c r="G18" s="93">
        <v>5.3659877319999998</v>
      </c>
      <c r="H18" s="93">
        <v>379.24116660999999</v>
      </c>
      <c r="I18" s="93">
        <v>6.6819248861</v>
      </c>
      <c r="J18" s="93">
        <v>0.91955147469999998</v>
      </c>
      <c r="K18" s="93">
        <v>15.396283702</v>
      </c>
      <c r="L18" s="93">
        <v>1.1111618739</v>
      </c>
      <c r="M18" s="93">
        <v>1.1545177111</v>
      </c>
      <c r="N18" s="93">
        <v>0.62292190420000004</v>
      </c>
      <c r="O18" s="26"/>
      <c r="P18" s="28" t="s">
        <v>17</v>
      </c>
      <c r="Q18" s="94">
        <v>0</v>
      </c>
      <c r="R18" s="28">
        <v>0</v>
      </c>
      <c r="S18" s="26">
        <v>1.11418623827619</v>
      </c>
      <c r="T18" s="26">
        <v>6.7000872506441604</v>
      </c>
      <c r="U18" s="26">
        <v>6.7000872506441604</v>
      </c>
      <c r="V18" s="26">
        <v>9.0584080487970997</v>
      </c>
      <c r="W18" s="95">
        <v>0.38761528352063201</v>
      </c>
      <c r="X18" s="26">
        <v>0.92205093348393796</v>
      </c>
      <c r="Y18" s="26">
        <v>1.15765490770414</v>
      </c>
      <c r="Z18" s="26">
        <v>0</v>
      </c>
      <c r="AA18" s="26">
        <v>1525.7883960382901</v>
      </c>
      <c r="AB18" s="26">
        <v>90.609980101602105</v>
      </c>
      <c r="AC18" s="26">
        <v>8.1709595753783599</v>
      </c>
      <c r="AD18" s="26">
        <v>29.619686056803801</v>
      </c>
      <c r="AE18" s="26">
        <v>0</v>
      </c>
      <c r="AF18" s="95">
        <v>0</v>
      </c>
      <c r="AG18" s="26">
        <v>15.438152719787601</v>
      </c>
      <c r="AH18" s="26">
        <v>15.438152719787601</v>
      </c>
      <c r="AI18" s="26">
        <v>65.240359443994294</v>
      </c>
      <c r="AJ18" s="26">
        <v>10.862771295442201</v>
      </c>
      <c r="AK18" s="26">
        <v>0.67760398214969897</v>
      </c>
      <c r="AL18" s="95">
        <v>1.2399448410078</v>
      </c>
      <c r="AM18" s="26">
        <v>5.3041315812937802</v>
      </c>
      <c r="AN18" s="26">
        <v>0</v>
      </c>
      <c r="AO18" s="26">
        <v>0.62461851603599905</v>
      </c>
      <c r="AP18" s="26">
        <v>4.7738102214432496</v>
      </c>
      <c r="AQ18" s="26">
        <v>0</v>
      </c>
      <c r="AR18" s="95">
        <v>388.41727362775998</v>
      </c>
      <c r="AS18" s="26">
        <v>7339.5474242078499</v>
      </c>
      <c r="AT18" s="26">
        <v>750.265196372074</v>
      </c>
      <c r="AU18" s="26">
        <v>8155.0529800239201</v>
      </c>
      <c r="AV18" s="26">
        <v>0</v>
      </c>
      <c r="AW18" s="26">
        <v>35.006962138301397</v>
      </c>
      <c r="AX18" s="26">
        <v>0</v>
      </c>
      <c r="AY18" s="26">
        <v>142.534105282967</v>
      </c>
      <c r="AZ18" s="26">
        <v>0.13714959205674601</v>
      </c>
      <c r="BA18" s="26">
        <v>4.8225772372779398E-2</v>
      </c>
      <c r="BB18" s="26">
        <v>181.42308425955</v>
      </c>
      <c r="BC18" s="26">
        <v>6.1634936302959097E-2</v>
      </c>
      <c r="BD18" s="26">
        <v>0</v>
      </c>
      <c r="BE18" s="26">
        <v>8.9394102327529593E-3</v>
      </c>
      <c r="BF18" s="26">
        <v>242.510214500876</v>
      </c>
      <c r="BG18" s="26">
        <v>235.24163950955699</v>
      </c>
      <c r="BH18" s="26">
        <v>7.2685749913192996</v>
      </c>
      <c r="BI18" s="26">
        <v>0</v>
      </c>
      <c r="BJ18" s="26">
        <v>0</v>
      </c>
      <c r="BK18" s="26">
        <v>0.96239883651074398</v>
      </c>
      <c r="BL18" s="26">
        <v>0</v>
      </c>
      <c r="BM18" s="26">
        <v>10.327380631513901</v>
      </c>
      <c r="BN18" s="26">
        <v>0</v>
      </c>
      <c r="BO18" s="26">
        <v>0.26841766995706501</v>
      </c>
      <c r="BP18" s="26">
        <v>41.309486887569697</v>
      </c>
      <c r="BQ18" s="26">
        <v>9.8488895017246492</v>
      </c>
      <c r="BR18" s="26">
        <v>0</v>
      </c>
      <c r="BS18" s="26">
        <v>0.69398051444854103</v>
      </c>
      <c r="BT18" s="26">
        <v>9.40999042091745E-4</v>
      </c>
      <c r="BU18" s="26">
        <v>5.38058400947987</v>
      </c>
      <c r="BV18" s="26">
        <v>77.576173764733895</v>
      </c>
      <c r="BW18" s="26">
        <v>0</v>
      </c>
      <c r="BX18" s="26">
        <v>0.13864813787188099</v>
      </c>
      <c r="BY18" s="26">
        <v>11.8782190919096</v>
      </c>
      <c r="BZ18" s="95">
        <v>0</v>
      </c>
      <c r="CA18" s="26">
        <v>1.03818441390056</v>
      </c>
      <c r="CB18" s="26">
        <v>380.27242696032198</v>
      </c>
      <c r="CC18" s="26">
        <v>9.7007373968580701</v>
      </c>
      <c r="CE18" s="35">
        <f t="shared" si="0"/>
        <v>7.9999921035219263E-3</v>
      </c>
      <c r="CG18" s="23">
        <f t="shared" si="1"/>
        <v>2.7190825002420629E-3</v>
      </c>
      <c r="CH18" s="23">
        <f t="shared" si="2"/>
        <v>2.7187940890206403E-3</v>
      </c>
      <c r="CI18" s="23">
        <f t="shared" si="3"/>
        <v>2.7195534880371124E-3</v>
      </c>
      <c r="CJ18" s="23">
        <f t="shared" si="4"/>
        <v>2.6936705554376932E-3</v>
      </c>
      <c r="CK18" s="23">
        <f t="shared" si="5"/>
        <v>2.6929247084428952E-3</v>
      </c>
      <c r="CL18" s="23">
        <f t="shared" si="6"/>
        <v>2.7201473817812759E-3</v>
      </c>
      <c r="CM18" s="23">
        <f t="shared" si="7"/>
        <v>2.7192732253735067E-3</v>
      </c>
      <c r="CN18" s="23">
        <f t="shared" si="8"/>
        <v>2.718133599786864E-3</v>
      </c>
      <c r="CO18" s="23">
        <f t="shared" si="9"/>
        <v>2.7181281882598454E-3</v>
      </c>
      <c r="CP18" s="23">
        <f t="shared" si="10"/>
        <v>2.7194236348192283E-3</v>
      </c>
      <c r="CQ18" s="23">
        <f t="shared" si="11"/>
        <v>2.721803588864142E-3</v>
      </c>
      <c r="CR18" s="23">
        <f t="shared" si="12"/>
        <v>2.7173221978127734E-3</v>
      </c>
      <c r="CS18" s="23">
        <f t="shared" si="13"/>
        <v>2.7236348963806541E-3</v>
      </c>
    </row>
    <row r="19" spans="1:97" x14ac:dyDescent="0.25">
      <c r="A19" s="26" t="s">
        <v>18</v>
      </c>
      <c r="B19" s="93">
        <v>1400.2579676</v>
      </c>
      <c r="C19" s="93">
        <v>4.3810538819999998</v>
      </c>
      <c r="D19" s="93">
        <v>7512.5393948000001</v>
      </c>
      <c r="E19" s="93">
        <v>224.02165223</v>
      </c>
      <c r="F19" s="93">
        <v>217.30725991</v>
      </c>
      <c r="G19" s="93">
        <v>4.9379045340000003</v>
      </c>
      <c r="H19" s="93">
        <v>350.98458748000002</v>
      </c>
      <c r="I19" s="93">
        <v>6.1891331062999999</v>
      </c>
      <c r="J19" s="93">
        <v>0.85173457799999996</v>
      </c>
      <c r="K19" s="93">
        <v>14.260808196999999</v>
      </c>
      <c r="L19" s="93">
        <v>1.0292137164999999</v>
      </c>
      <c r="M19" s="93">
        <v>1.069372062</v>
      </c>
      <c r="N19" s="93">
        <v>0.57698143079999997</v>
      </c>
      <c r="O19" s="26"/>
      <c r="P19" s="28" t="s">
        <v>18</v>
      </c>
      <c r="Q19" s="94">
        <v>0</v>
      </c>
      <c r="R19" s="28">
        <v>0</v>
      </c>
      <c r="S19" s="26">
        <v>1.0320142104285299</v>
      </c>
      <c r="T19" s="26">
        <v>6.2059583440521999</v>
      </c>
      <c r="U19" s="26">
        <v>6.2059583440521999</v>
      </c>
      <c r="V19" s="26">
        <v>8.3830246923295597</v>
      </c>
      <c r="W19" s="95">
        <v>0.35870488805861001</v>
      </c>
      <c r="X19" s="26">
        <v>0.85404911357435698</v>
      </c>
      <c r="Y19" s="26">
        <v>1.0722775168149501</v>
      </c>
      <c r="Z19" s="26">
        <v>0</v>
      </c>
      <c r="AA19" s="26">
        <v>1404.0661546480501</v>
      </c>
      <c r="AB19" s="26">
        <v>83.8543583168547</v>
      </c>
      <c r="AC19" s="26">
        <v>7.5617388833887702</v>
      </c>
      <c r="AD19" s="26">
        <v>27.411310269120101</v>
      </c>
      <c r="AE19" s="26">
        <v>0</v>
      </c>
      <c r="AF19" s="95">
        <v>0</v>
      </c>
      <c r="AG19" s="26">
        <v>14.2995912496038</v>
      </c>
      <c r="AH19" s="26">
        <v>14.2995912496038</v>
      </c>
      <c r="AI19" s="26">
        <v>60.2636559652111</v>
      </c>
      <c r="AJ19" s="26">
        <v>10.052859731684</v>
      </c>
      <c r="AK19" s="26">
        <v>0.62708273581116203</v>
      </c>
      <c r="AL19" s="95">
        <v>1.1475026284341701</v>
      </c>
      <c r="AM19" s="26">
        <v>4.9086690992108499</v>
      </c>
      <c r="AN19" s="26">
        <v>0</v>
      </c>
      <c r="AO19" s="26">
        <v>0.57854772775595997</v>
      </c>
      <c r="AP19" s="26">
        <v>4.3929750095735702</v>
      </c>
      <c r="AQ19" s="26">
        <v>0</v>
      </c>
      <c r="AR19" s="95">
        <v>359.47673137893503</v>
      </c>
      <c r="AS19" s="26">
        <v>6779.6713744715798</v>
      </c>
      <c r="AT19" s="26">
        <v>693.03356209152298</v>
      </c>
      <c r="AU19" s="26">
        <v>7532.9685925283102</v>
      </c>
      <c r="AV19" s="26">
        <v>0</v>
      </c>
      <c r="AW19" s="26">
        <v>32.396881959490003</v>
      </c>
      <c r="AX19" s="26">
        <v>0</v>
      </c>
      <c r="AY19" s="26">
        <v>131.90679153267001</v>
      </c>
      <c r="AZ19" s="26">
        <v>0.12703464812579501</v>
      </c>
      <c r="BA19" s="26">
        <v>4.4669109399956899E-2</v>
      </c>
      <c r="BB19" s="26">
        <v>168.04314548851599</v>
      </c>
      <c r="BC19" s="26">
        <v>5.7089344733433599E-2</v>
      </c>
      <c r="BD19" s="26">
        <v>0</v>
      </c>
      <c r="BE19" s="26">
        <v>8.2801710952010894E-3</v>
      </c>
      <c r="BF19" s="26">
        <v>224.62525720846</v>
      </c>
      <c r="BG19" s="26">
        <v>217.892607071828</v>
      </c>
      <c r="BH19" s="26">
        <v>6.73265013663144</v>
      </c>
      <c r="BI19" s="26">
        <v>0</v>
      </c>
      <c r="BJ19" s="26">
        <v>0</v>
      </c>
      <c r="BK19" s="26">
        <v>0.89142083907912795</v>
      </c>
      <c r="BL19" s="26">
        <v>0</v>
      </c>
      <c r="BM19" s="26">
        <v>9.5657405217238001</v>
      </c>
      <c r="BN19" s="26">
        <v>0</v>
      </c>
      <c r="BO19" s="26">
        <v>0.24862218576144801</v>
      </c>
      <c r="BP19" s="26">
        <v>38.262933177246097</v>
      </c>
      <c r="BQ19" s="26">
        <v>9.1145837885040901</v>
      </c>
      <c r="BR19" s="26">
        <v>0</v>
      </c>
      <c r="BS19" s="26">
        <v>0.64279998660692095</v>
      </c>
      <c r="BT19" s="26">
        <v>8.7159954022608395E-4</v>
      </c>
      <c r="BU19" s="26">
        <v>4.9513280971797302</v>
      </c>
      <c r="BV19" s="26">
        <v>71.792123484885295</v>
      </c>
      <c r="BW19" s="26">
        <v>0</v>
      </c>
      <c r="BX19" s="26">
        <v>0.12831087271273001</v>
      </c>
      <c r="BY19" s="26">
        <v>10.99259081752</v>
      </c>
      <c r="BZ19" s="95">
        <v>0</v>
      </c>
      <c r="CA19" s="26">
        <v>0.96077919624762298</v>
      </c>
      <c r="CB19" s="26">
        <v>351.93911518819101</v>
      </c>
      <c r="CC19" s="26">
        <v>8.9774707349831502</v>
      </c>
      <c r="CE19" s="35">
        <f t="shared" si="0"/>
        <v>7.9999876841361714E-3</v>
      </c>
      <c r="CG19" s="23">
        <f t="shared" si="1"/>
        <v>2.7196324792760694E-3</v>
      </c>
      <c r="CH19" s="23">
        <f t="shared" si="2"/>
        <v>2.7210639025805174E-3</v>
      </c>
      <c r="CI19" s="23">
        <f t="shared" si="3"/>
        <v>2.719346502522263E-3</v>
      </c>
      <c r="CJ19" s="23">
        <f t="shared" si="4"/>
        <v>2.6944046365673844E-3</v>
      </c>
      <c r="CK19" s="23">
        <f t="shared" si="5"/>
        <v>2.6936383168718078E-3</v>
      </c>
      <c r="CL19" s="23">
        <f t="shared" si="6"/>
        <v>2.7184736131089255E-3</v>
      </c>
      <c r="CM19" s="23">
        <f t="shared" si="7"/>
        <v>2.7195715773285509E-3</v>
      </c>
      <c r="CN19" s="23">
        <f t="shared" si="8"/>
        <v>2.7185128293772494E-3</v>
      </c>
      <c r="CO19" s="23">
        <f t="shared" si="9"/>
        <v>2.7174376080772583E-3</v>
      </c>
      <c r="CP19" s="23">
        <f t="shared" si="10"/>
        <v>2.7195550257775396E-3</v>
      </c>
      <c r="CQ19" s="23">
        <f t="shared" si="11"/>
        <v>2.7210033092577718E-3</v>
      </c>
      <c r="CR19" s="23">
        <f t="shared" si="12"/>
        <v>2.7169728088053242E-3</v>
      </c>
      <c r="CS19" s="23">
        <f t="shared" si="13"/>
        <v>2.71464014671718E-3</v>
      </c>
    </row>
    <row r="20" spans="1:97" x14ac:dyDescent="0.25">
      <c r="A20" s="26" t="s">
        <v>19</v>
      </c>
      <c r="B20" s="93">
        <v>125.61499195</v>
      </c>
      <c r="C20" s="93">
        <v>0.39301855099999999</v>
      </c>
      <c r="D20" s="93">
        <v>1013.4860978</v>
      </c>
      <c r="E20" s="93">
        <v>29.828008981</v>
      </c>
      <c r="F20" s="93">
        <v>28.933168712000001</v>
      </c>
      <c r="G20" s="93">
        <v>0.442972749</v>
      </c>
      <c r="H20" s="93">
        <v>44.755264934000003</v>
      </c>
      <c r="I20" s="93">
        <v>0.82406997749999999</v>
      </c>
      <c r="J20" s="93">
        <v>0.1134066569</v>
      </c>
      <c r="K20" s="93">
        <v>1.8987964365000001</v>
      </c>
      <c r="L20" s="93">
        <v>0.13703762850000001</v>
      </c>
      <c r="M20" s="93">
        <v>0.14238462730000001</v>
      </c>
      <c r="N20" s="93">
        <v>7.6823856600000004E-2</v>
      </c>
      <c r="O20" s="26"/>
      <c r="P20" s="28" t="s">
        <v>19</v>
      </c>
      <c r="Q20" s="94">
        <v>0</v>
      </c>
      <c r="R20" s="28">
        <v>0</v>
      </c>
      <c r="S20" s="26">
        <v>0.13741147058278599</v>
      </c>
      <c r="T20" s="26">
        <v>0.82631135938742195</v>
      </c>
      <c r="U20" s="26">
        <v>0.82631135938742195</v>
      </c>
      <c r="V20" s="26">
        <v>1.06580863489806</v>
      </c>
      <c r="W20" s="95">
        <v>4.5606305251241999E-2</v>
      </c>
      <c r="X20" s="26">
        <v>0.113714909342586</v>
      </c>
      <c r="Y20" s="26">
        <v>0.14277149766262001</v>
      </c>
      <c r="Z20" s="26">
        <v>0</v>
      </c>
      <c r="AA20" s="26">
        <v>125.956715302832</v>
      </c>
      <c r="AB20" s="26">
        <v>10.6611658810337</v>
      </c>
      <c r="AC20" s="26">
        <v>0.96139127440566297</v>
      </c>
      <c r="AD20" s="26">
        <v>3.48504654479571</v>
      </c>
      <c r="AE20" s="26">
        <v>0</v>
      </c>
      <c r="AF20" s="95">
        <v>0</v>
      </c>
      <c r="AG20" s="26">
        <v>1.9039575054378099</v>
      </c>
      <c r="AH20" s="26">
        <v>1.9039575054378099</v>
      </c>
      <c r="AI20" s="26">
        <v>8.1299544128264802</v>
      </c>
      <c r="AJ20" s="26">
        <v>1.27811109676085</v>
      </c>
      <c r="AK20" s="26">
        <v>7.97258664838153E-2</v>
      </c>
      <c r="AL20" s="95">
        <v>0.14589146209541601</v>
      </c>
      <c r="AM20" s="26">
        <v>0.62408400577611001</v>
      </c>
      <c r="AN20" s="26">
        <v>0</v>
      </c>
      <c r="AO20" s="26">
        <v>7.70352208835728E-2</v>
      </c>
      <c r="AP20" s="26">
        <v>0.39408631370668501</v>
      </c>
      <c r="AQ20" s="26">
        <v>0</v>
      </c>
      <c r="AR20" s="95">
        <v>45.835313998798497</v>
      </c>
      <c r="AS20" s="26">
        <v>914.61832781626799</v>
      </c>
      <c r="AT20" s="26">
        <v>93.494804704663395</v>
      </c>
      <c r="AU20" s="26">
        <v>1016.24308693375</v>
      </c>
      <c r="AV20" s="26">
        <v>0</v>
      </c>
      <c r="AW20" s="26">
        <v>4.1189250050375499</v>
      </c>
      <c r="AX20" s="26">
        <v>0</v>
      </c>
      <c r="AY20" s="26">
        <v>16.770506727227598</v>
      </c>
      <c r="AZ20" s="26">
        <v>1.69138678439348E-2</v>
      </c>
      <c r="BA20" s="26">
        <v>5.94744317862397E-3</v>
      </c>
      <c r="BB20" s="26">
        <v>22.3739353163907</v>
      </c>
      <c r="BC20" s="26">
        <v>7.6010973505955303E-3</v>
      </c>
      <c r="BD20" s="26">
        <v>0</v>
      </c>
      <c r="BE20" s="26">
        <v>1.1024517821613001E-3</v>
      </c>
      <c r="BF20" s="26">
        <v>29.9083817403362</v>
      </c>
      <c r="BG20" s="26">
        <v>29.011107019083099</v>
      </c>
      <c r="BH20" s="26">
        <v>0.89727472125310803</v>
      </c>
      <c r="BI20" s="26">
        <v>0</v>
      </c>
      <c r="BJ20" s="26">
        <v>0</v>
      </c>
      <c r="BK20" s="26">
        <v>0.118687654337317</v>
      </c>
      <c r="BL20" s="26">
        <v>0</v>
      </c>
      <c r="BM20" s="26">
        <v>1.27362037952567</v>
      </c>
      <c r="BN20" s="26">
        <v>0</v>
      </c>
      <c r="BO20" s="26">
        <v>3.31024718221751E-2</v>
      </c>
      <c r="BP20" s="26">
        <v>5.0944954215512697</v>
      </c>
      <c r="BQ20" s="26">
        <v>1.1588186734621899</v>
      </c>
      <c r="BR20" s="26">
        <v>0</v>
      </c>
      <c r="BS20" s="26">
        <v>8.5584868687202706E-2</v>
      </c>
      <c r="BT20" s="26">
        <v>1.1604661342504501E-4</v>
      </c>
      <c r="BU20" s="26">
        <v>0.44417807155100603</v>
      </c>
      <c r="BV20" s="26">
        <v>9.1275852089013192</v>
      </c>
      <c r="BW20" s="26">
        <v>0</v>
      </c>
      <c r="BX20" s="26">
        <v>1.63132789358355E-2</v>
      </c>
      <c r="BY20" s="26">
        <v>1.39759609878028</v>
      </c>
      <c r="BZ20" s="95">
        <v>0</v>
      </c>
      <c r="CA20" s="26">
        <v>0.122152285290431</v>
      </c>
      <c r="CB20" s="26">
        <v>44.877007479180101</v>
      </c>
      <c r="CC20" s="26">
        <v>1.14138789213501</v>
      </c>
      <c r="CE20" s="35">
        <f t="shared" si="0"/>
        <v>8.0000095620393809E-3</v>
      </c>
      <c r="CG20" s="23">
        <f t="shared" si="1"/>
        <v>2.7204026169743442E-3</v>
      </c>
      <c r="CH20" s="23">
        <f t="shared" si="2"/>
        <v>2.7168252082966334E-3</v>
      </c>
      <c r="CI20" s="23">
        <f t="shared" si="3"/>
        <v>2.7203028632899768E-3</v>
      </c>
      <c r="CJ20" s="23">
        <f t="shared" si="4"/>
        <v>2.6945398664522352E-3</v>
      </c>
      <c r="CK20" s="23">
        <f t="shared" si="5"/>
        <v>2.6937356173772041E-3</v>
      </c>
      <c r="CL20" s="23">
        <f t="shared" si="6"/>
        <v>2.7209857801117859E-3</v>
      </c>
      <c r="CM20" s="23">
        <f t="shared" si="7"/>
        <v>2.7201837674211038E-3</v>
      </c>
      <c r="CN20" s="23">
        <f t="shared" si="8"/>
        <v>2.7198926652099225E-3</v>
      </c>
      <c r="CO20" s="23">
        <f t="shared" si="9"/>
        <v>2.7181159467368488E-3</v>
      </c>
      <c r="CP20" s="23">
        <f t="shared" si="10"/>
        <v>2.7180738485706947E-3</v>
      </c>
      <c r="CQ20" s="23">
        <f t="shared" si="11"/>
        <v>2.7280250459528759E-3</v>
      </c>
      <c r="CR20" s="23">
        <f t="shared" si="12"/>
        <v>2.7170795749240336E-3</v>
      </c>
      <c r="CS20" s="23">
        <f t="shared" si="13"/>
        <v>2.7512844697879409E-3</v>
      </c>
    </row>
    <row r="21" spans="1:97" x14ac:dyDescent="0.25">
      <c r="A21" s="26" t="s">
        <v>20</v>
      </c>
      <c r="B21" s="93">
        <v>447.49590231000002</v>
      </c>
      <c r="C21" s="93">
        <v>1.4001046429999999</v>
      </c>
      <c r="D21" s="93">
        <v>2735.0765329999999</v>
      </c>
      <c r="E21" s="93">
        <v>80.842175105999999</v>
      </c>
      <c r="F21" s="93">
        <v>78.418373114000005</v>
      </c>
      <c r="G21" s="93">
        <v>1.578061699</v>
      </c>
      <c r="H21" s="93">
        <v>124.77400708</v>
      </c>
      <c r="I21" s="93">
        <v>2.2334581385000001</v>
      </c>
      <c r="J21" s="93">
        <v>0.30736348590000001</v>
      </c>
      <c r="K21" s="93">
        <v>5.1462648450000001</v>
      </c>
      <c r="L21" s="93">
        <v>0.37140997100000001</v>
      </c>
      <c r="M21" s="93">
        <v>0.38590182010000001</v>
      </c>
      <c r="N21" s="93">
        <v>0.20821395349999999</v>
      </c>
      <c r="O21" s="26"/>
      <c r="P21" s="28" t="s">
        <v>20</v>
      </c>
      <c r="Q21" s="94">
        <v>0</v>
      </c>
      <c r="R21" s="28">
        <v>0</v>
      </c>
      <c r="S21" s="26">
        <v>0.37242160078422798</v>
      </c>
      <c r="T21" s="26">
        <v>2.2395513543220398</v>
      </c>
      <c r="U21" s="26">
        <v>2.2395513543220398</v>
      </c>
      <c r="V21" s="26">
        <v>2.9771767386878101</v>
      </c>
      <c r="W21" s="95">
        <v>0.12739229743699901</v>
      </c>
      <c r="X21" s="26">
        <v>0.308199418605623</v>
      </c>
      <c r="Y21" s="26">
        <v>0.38695274613262298</v>
      </c>
      <c r="Z21" s="26">
        <v>0</v>
      </c>
      <c r="AA21" s="26">
        <v>448.71574154731297</v>
      </c>
      <c r="AB21" s="26">
        <v>29.780279105104199</v>
      </c>
      <c r="AC21" s="26">
        <v>2.6854895228156801</v>
      </c>
      <c r="AD21" s="26">
        <v>9.7348957732220995</v>
      </c>
      <c r="AE21" s="26">
        <v>0</v>
      </c>
      <c r="AF21" s="95">
        <v>0</v>
      </c>
      <c r="AG21" s="26">
        <v>5.1602910096164596</v>
      </c>
      <c r="AH21" s="26">
        <v>5.1602910096164596</v>
      </c>
      <c r="AI21" s="26">
        <v>21.940279342361201</v>
      </c>
      <c r="AJ21" s="26">
        <v>3.57020509465874</v>
      </c>
      <c r="AK21" s="26">
        <v>0.22270362428429699</v>
      </c>
      <c r="AL21" s="95">
        <v>0.40752887291398199</v>
      </c>
      <c r="AM21" s="26">
        <v>1.74327256787843</v>
      </c>
      <c r="AN21" s="26">
        <v>0</v>
      </c>
      <c r="AO21" s="26">
        <v>0.208782273288071</v>
      </c>
      <c r="AP21" s="26">
        <v>1.4039222807696301</v>
      </c>
      <c r="AQ21" s="26">
        <v>0</v>
      </c>
      <c r="AR21" s="95">
        <v>127.79096279149201</v>
      </c>
      <c r="AS21" s="26">
        <v>2468.2798320629099</v>
      </c>
      <c r="AT21" s="26">
        <v>252.31401686734199</v>
      </c>
      <c r="AU21" s="26">
        <v>2742.5341282726199</v>
      </c>
      <c r="AV21" s="26">
        <v>0</v>
      </c>
      <c r="AW21" s="26">
        <v>11.5055359007699</v>
      </c>
      <c r="AX21" s="26">
        <v>0</v>
      </c>
      <c r="AY21" s="26">
        <v>46.84566275908</v>
      </c>
      <c r="AZ21" s="26">
        <v>4.5842280857818302E-2</v>
      </c>
      <c r="BA21" s="26">
        <v>1.61196304513412E-2</v>
      </c>
      <c r="BB21" s="26">
        <v>60.641138478921</v>
      </c>
      <c r="BC21" s="26">
        <v>2.06016324917189E-2</v>
      </c>
      <c r="BD21" s="26">
        <v>0</v>
      </c>
      <c r="BE21" s="26">
        <v>2.9880087754978299E-3</v>
      </c>
      <c r="BF21" s="26">
        <v>81.060559127189507</v>
      </c>
      <c r="BG21" s="26">
        <v>78.630149646322906</v>
      </c>
      <c r="BH21" s="26">
        <v>2.4304094808666301</v>
      </c>
      <c r="BI21" s="26">
        <v>0</v>
      </c>
      <c r="BJ21" s="26">
        <v>0</v>
      </c>
      <c r="BK21" s="26">
        <v>0.32168359794308699</v>
      </c>
      <c r="BL21" s="26">
        <v>0</v>
      </c>
      <c r="BM21" s="26">
        <v>3.4519615849027501</v>
      </c>
      <c r="BN21" s="26">
        <v>0</v>
      </c>
      <c r="BO21" s="26">
        <v>8.9719149589113603E-2</v>
      </c>
      <c r="BP21" s="26">
        <v>13.8078160078705</v>
      </c>
      <c r="BQ21" s="26">
        <v>3.2369779911680099</v>
      </c>
      <c r="BR21" s="26">
        <v>0</v>
      </c>
      <c r="BS21" s="26">
        <v>0.23196475007853901</v>
      </c>
      <c r="BT21" s="26">
        <v>3.1452444154169199E-4</v>
      </c>
      <c r="BU21" s="26">
        <v>1.5823618720327099</v>
      </c>
      <c r="BV21" s="26">
        <v>25.496475267246598</v>
      </c>
      <c r="BW21" s="26">
        <v>0</v>
      </c>
      <c r="BX21" s="26">
        <v>4.5566239433807401E-2</v>
      </c>
      <c r="BY21" s="26">
        <v>3.90393754478057</v>
      </c>
      <c r="BZ21" s="95">
        <v>0</v>
      </c>
      <c r="CA21" s="26">
        <v>0.34121373072266398</v>
      </c>
      <c r="CB21" s="26">
        <v>125.114159550697</v>
      </c>
      <c r="CC21" s="26">
        <v>3.18828577420014</v>
      </c>
      <c r="CE21" s="35">
        <f t="shared" si="0"/>
        <v>8.0000023030452859E-3</v>
      </c>
      <c r="CG21" s="23">
        <f t="shared" si="1"/>
        <v>2.7259226978751587E-3</v>
      </c>
      <c r="CH21" s="23">
        <f t="shared" si="2"/>
        <v>2.726680315444235E-3</v>
      </c>
      <c r="CI21" s="23">
        <f t="shared" si="3"/>
        <v>2.7266495773118401E-3</v>
      </c>
      <c r="CJ21" s="23">
        <f t="shared" si="4"/>
        <v>2.7013625116241984E-3</v>
      </c>
      <c r="CK21" s="23">
        <f t="shared" si="5"/>
        <v>2.7005983918466734E-3</v>
      </c>
      <c r="CL21" s="23">
        <f t="shared" si="6"/>
        <v>2.7249714224956349E-3</v>
      </c>
      <c r="CM21" s="23">
        <f t="shared" si="7"/>
        <v>2.7261484876325275E-3</v>
      </c>
      <c r="CN21" s="23">
        <f t="shared" si="8"/>
        <v>2.7281531348207532E-3</v>
      </c>
      <c r="CO21" s="23">
        <f t="shared" si="9"/>
        <v>2.7196877442200694E-3</v>
      </c>
      <c r="CP21" s="23">
        <f t="shared" si="10"/>
        <v>2.7255038438386949E-3</v>
      </c>
      <c r="CQ21" s="23">
        <f t="shared" si="11"/>
        <v>2.7237550502594724E-3</v>
      </c>
      <c r="CR21" s="23">
        <f t="shared" si="12"/>
        <v>2.723298978871459E-3</v>
      </c>
      <c r="CS21" s="23">
        <f t="shared" si="13"/>
        <v>2.7294990490203093E-3</v>
      </c>
    </row>
    <row r="22" spans="1:97" x14ac:dyDescent="0.25">
      <c r="A22" s="26" t="s">
        <v>129</v>
      </c>
      <c r="B22" s="93">
        <v>531.04568386000005</v>
      </c>
      <c r="C22" s="93">
        <v>1.6615116080000001</v>
      </c>
      <c r="D22" s="93">
        <v>4027.1712521999998</v>
      </c>
      <c r="E22" s="93">
        <v>118.57432602999999</v>
      </c>
      <c r="F22" s="93">
        <v>115.01752942</v>
      </c>
      <c r="G22" s="93">
        <v>1.8726957390000001</v>
      </c>
      <c r="H22" s="93">
        <v>178.94212062</v>
      </c>
      <c r="I22" s="93">
        <v>3.2758989116000001</v>
      </c>
      <c r="J22" s="93">
        <v>0.45082184019999999</v>
      </c>
      <c r="K22" s="93">
        <v>7.5482244853999996</v>
      </c>
      <c r="L22" s="93">
        <v>0.54476128310000005</v>
      </c>
      <c r="M22" s="93">
        <v>0.56601703550000004</v>
      </c>
      <c r="N22" s="93">
        <v>0.30539540980000002</v>
      </c>
      <c r="O22" s="26"/>
      <c r="P22" s="28" t="s">
        <v>129</v>
      </c>
      <c r="Q22" s="94">
        <v>0</v>
      </c>
      <c r="R22" s="28">
        <v>0</v>
      </c>
      <c r="S22" s="26">
        <v>0.54624925660035095</v>
      </c>
      <c r="T22" s="26">
        <v>3.28485492814821</v>
      </c>
      <c r="U22" s="26">
        <v>3.28485492814821</v>
      </c>
      <c r="V22" s="26">
        <v>4.2631265675689001</v>
      </c>
      <c r="W22" s="95">
        <v>0.18242213226241499</v>
      </c>
      <c r="X22" s="26">
        <v>0.45205263154312503</v>
      </c>
      <c r="Y22" s="26">
        <v>0.56756368027875204</v>
      </c>
      <c r="Z22" s="26">
        <v>0</v>
      </c>
      <c r="AA22" s="26">
        <v>532.49705513208301</v>
      </c>
      <c r="AB22" s="26">
        <v>42.643465475480703</v>
      </c>
      <c r="AC22" s="26">
        <v>3.8454634042536999</v>
      </c>
      <c r="AD22" s="26">
        <v>13.939839243049599</v>
      </c>
      <c r="AE22" s="26">
        <v>0</v>
      </c>
      <c r="AF22" s="95">
        <v>0</v>
      </c>
      <c r="AG22" s="26">
        <v>7.5688709047512903</v>
      </c>
      <c r="AH22" s="26">
        <v>7.5688709047512903</v>
      </c>
      <c r="AI22" s="26">
        <v>32.305428196012898</v>
      </c>
      <c r="AJ22" s="26">
        <v>5.1123117049863103</v>
      </c>
      <c r="AK22" s="26">
        <v>0.31889726607449498</v>
      </c>
      <c r="AL22" s="95">
        <v>0.58355076330474098</v>
      </c>
      <c r="AM22" s="26">
        <v>2.4962742236412598</v>
      </c>
      <c r="AN22" s="26">
        <v>0</v>
      </c>
      <c r="AO22" s="26">
        <v>0.30623121153626798</v>
      </c>
      <c r="AP22" s="26">
        <v>1.6660537630141501</v>
      </c>
      <c r="AQ22" s="26">
        <v>0</v>
      </c>
      <c r="AR22" s="95">
        <v>183.26404250511101</v>
      </c>
      <c r="AS22" s="26">
        <v>3634.3662110815299</v>
      </c>
      <c r="AT22" s="26">
        <v>371.51231881038501</v>
      </c>
      <c r="AU22" s="26">
        <v>4038.18395808793</v>
      </c>
      <c r="AV22" s="26">
        <v>0</v>
      </c>
      <c r="AW22" s="26">
        <v>16.475199596250999</v>
      </c>
      <c r="AX22" s="26">
        <v>0</v>
      </c>
      <c r="AY22" s="26">
        <v>67.080339149985903</v>
      </c>
      <c r="AZ22" s="26">
        <v>6.7238649007644494E-2</v>
      </c>
      <c r="BA22" s="26">
        <v>2.3643069495196602E-2</v>
      </c>
      <c r="BB22" s="26">
        <v>88.944120658961396</v>
      </c>
      <c r="BC22" s="26">
        <v>3.0216984958966402E-2</v>
      </c>
      <c r="BD22" s="26">
        <v>0</v>
      </c>
      <c r="BE22" s="26">
        <v>4.3826221773949001E-3</v>
      </c>
      <c r="BF22" s="26">
        <v>118.89559633234001</v>
      </c>
      <c r="BG22" s="26">
        <v>115.329073074129</v>
      </c>
      <c r="BH22" s="26">
        <v>3.5665232582108399</v>
      </c>
      <c r="BI22" s="26">
        <v>0</v>
      </c>
      <c r="BJ22" s="26">
        <v>0</v>
      </c>
      <c r="BK22" s="26">
        <v>0.47182386161587803</v>
      </c>
      <c r="BL22" s="26">
        <v>0</v>
      </c>
      <c r="BM22" s="26">
        <v>5.0630690377376197</v>
      </c>
      <c r="BN22" s="26">
        <v>0</v>
      </c>
      <c r="BO22" s="26">
        <v>0.131593797516493</v>
      </c>
      <c r="BP22" s="26">
        <v>20.2522938099725</v>
      </c>
      <c r="BQ22" s="26">
        <v>4.6351527473386298</v>
      </c>
      <c r="BR22" s="26">
        <v>0</v>
      </c>
      <c r="BS22" s="26">
        <v>0.340229255223575</v>
      </c>
      <c r="BT22" s="26">
        <v>4.61327462424974E-4</v>
      </c>
      <c r="BU22" s="26">
        <v>1.87781561996726</v>
      </c>
      <c r="BV22" s="26">
        <v>36.509328016824497</v>
      </c>
      <c r="BW22" s="26">
        <v>0</v>
      </c>
      <c r="BX22" s="26">
        <v>6.5249404837216293E-2</v>
      </c>
      <c r="BY22" s="26">
        <v>5.5902028786348898</v>
      </c>
      <c r="BZ22" s="95">
        <v>0</v>
      </c>
      <c r="CA22" s="26">
        <v>0.48859659487094698</v>
      </c>
      <c r="CB22" s="26">
        <v>179.43149368651299</v>
      </c>
      <c r="CC22" s="26">
        <v>4.5654261391656599</v>
      </c>
      <c r="CE22" s="35">
        <f t="shared" si="0"/>
        <v>7.999989235584367E-3</v>
      </c>
      <c r="CG22" s="23">
        <f t="shared" si="1"/>
        <v>2.7330440980772152E-3</v>
      </c>
      <c r="CH22" s="23">
        <f t="shared" si="2"/>
        <v>2.7337485891040531E-3</v>
      </c>
      <c r="CI22" s="23">
        <f t="shared" si="3"/>
        <v>2.7346008397120193E-3</v>
      </c>
      <c r="CJ22" s="23">
        <f t="shared" si="4"/>
        <v>2.7094423649410221E-3</v>
      </c>
      <c r="CK22" s="23">
        <f t="shared" si="5"/>
        <v>2.7086623725967756E-3</v>
      </c>
      <c r="CL22" s="23">
        <f t="shared" si="6"/>
        <v>2.733963056910605E-3</v>
      </c>
      <c r="CM22" s="23">
        <f t="shared" si="7"/>
        <v>2.7348120432317056E-3</v>
      </c>
      <c r="CN22" s="23">
        <f t="shared" si="8"/>
        <v>2.7339111461884575E-3</v>
      </c>
      <c r="CO22" s="23">
        <f t="shared" si="9"/>
        <v>2.7301058497499059E-3</v>
      </c>
      <c r="CP22" s="23">
        <f t="shared" si="10"/>
        <v>2.73526832584612E-3</v>
      </c>
      <c r="CQ22" s="23">
        <f t="shared" si="11"/>
        <v>2.7314230040055192E-3</v>
      </c>
      <c r="CR22" s="23">
        <f t="shared" si="12"/>
        <v>2.7325057052138726E-3</v>
      </c>
      <c r="CS22" s="23">
        <f t="shared" si="13"/>
        <v>2.7367855227926228E-3</v>
      </c>
    </row>
    <row r="23" spans="1:97" x14ac:dyDescent="0.25">
      <c r="A23" s="26" t="s">
        <v>22</v>
      </c>
      <c r="B23" s="93">
        <v>776.69903609000005</v>
      </c>
      <c r="C23" s="93">
        <v>2.430096824</v>
      </c>
      <c r="D23" s="93">
        <v>4638.3212354999996</v>
      </c>
      <c r="E23" s="93">
        <v>138.61000955</v>
      </c>
      <c r="F23" s="93">
        <v>134.45432210000001</v>
      </c>
      <c r="G23" s="93">
        <v>2.7389749719999998</v>
      </c>
      <c r="H23" s="93">
        <v>214.16785268999999</v>
      </c>
      <c r="I23" s="93">
        <v>3.8294325144000001</v>
      </c>
      <c r="J23" s="93">
        <v>0.5269978904</v>
      </c>
      <c r="K23" s="93">
        <v>8.8236594126999996</v>
      </c>
      <c r="L23" s="93">
        <v>0.63681042249999997</v>
      </c>
      <c r="M23" s="93">
        <v>0.66165779170000005</v>
      </c>
      <c r="N23" s="93">
        <v>0.3569985349</v>
      </c>
      <c r="O23" s="26"/>
      <c r="P23" s="28" t="s">
        <v>22</v>
      </c>
      <c r="Q23" s="94">
        <v>0</v>
      </c>
      <c r="R23" s="28">
        <v>0</v>
      </c>
      <c r="S23" s="26">
        <v>0.638542391746723</v>
      </c>
      <c r="T23" s="26">
        <v>3.8398551248465802</v>
      </c>
      <c r="U23" s="26">
        <v>3.8398551248465802</v>
      </c>
      <c r="V23" s="26">
        <v>5.11049851864614</v>
      </c>
      <c r="W23" s="95">
        <v>0.21867676383771401</v>
      </c>
      <c r="X23" s="26">
        <v>0.52843050009203596</v>
      </c>
      <c r="Y23" s="26">
        <v>0.66345608501518105</v>
      </c>
      <c r="Z23" s="26">
        <v>0</v>
      </c>
      <c r="AA23" s="26">
        <v>778.81186435930999</v>
      </c>
      <c r="AB23" s="26">
        <v>51.1195553232279</v>
      </c>
      <c r="AC23" s="26">
        <v>4.6098096726474296</v>
      </c>
      <c r="AD23" s="26">
        <v>16.7105898263823</v>
      </c>
      <c r="AE23" s="26">
        <v>0</v>
      </c>
      <c r="AF23" s="95">
        <v>0</v>
      </c>
      <c r="AG23" s="26">
        <v>8.8476739277804697</v>
      </c>
      <c r="AH23" s="26">
        <v>8.8476739277804697</v>
      </c>
      <c r="AI23" s="26">
        <v>37.207487155321097</v>
      </c>
      <c r="AJ23" s="26">
        <v>6.1284718610360596</v>
      </c>
      <c r="AK23" s="26">
        <v>0.38228509352453099</v>
      </c>
      <c r="AL23" s="95">
        <v>0.69954761645103503</v>
      </c>
      <c r="AM23" s="26">
        <v>2.9924378063585602</v>
      </c>
      <c r="AN23" s="26">
        <v>0</v>
      </c>
      <c r="AO23" s="26">
        <v>0.357964058897486</v>
      </c>
      <c r="AP23" s="26">
        <v>2.4367074405441</v>
      </c>
      <c r="AQ23" s="26">
        <v>0</v>
      </c>
      <c r="AR23" s="95">
        <v>219.345544191096</v>
      </c>
      <c r="AS23" s="26">
        <v>4185.8427100029203</v>
      </c>
      <c r="AT23" s="26">
        <v>427.88644507856702</v>
      </c>
      <c r="AU23" s="26">
        <v>4650.9366422368103</v>
      </c>
      <c r="AV23" s="26">
        <v>0</v>
      </c>
      <c r="AW23" s="26">
        <v>19.7499351465632</v>
      </c>
      <c r="AX23" s="26">
        <v>0</v>
      </c>
      <c r="AY23" s="26">
        <v>80.413815550739898</v>
      </c>
      <c r="AZ23" s="26">
        <v>7.8600327529665795E-2</v>
      </c>
      <c r="BA23" s="26">
        <v>2.76381177808274E-2</v>
      </c>
      <c r="BB23" s="26">
        <v>103.973313848884</v>
      </c>
      <c r="BC23" s="26">
        <v>3.5322805312036597E-2</v>
      </c>
      <c r="BD23" s="26">
        <v>0</v>
      </c>
      <c r="BE23" s="26">
        <v>5.1232000033069299E-3</v>
      </c>
      <c r="BF23" s="26">
        <v>138.98363115166001</v>
      </c>
      <c r="BG23" s="26">
        <v>134.81663062508599</v>
      </c>
      <c r="BH23" s="26">
        <v>4.1670005265739496</v>
      </c>
      <c r="BI23" s="26">
        <v>0</v>
      </c>
      <c r="BJ23" s="26">
        <v>0</v>
      </c>
      <c r="BK23" s="26">
        <v>0.55154819325716298</v>
      </c>
      <c r="BL23" s="26">
        <v>0</v>
      </c>
      <c r="BM23" s="26">
        <v>5.9185986599205203</v>
      </c>
      <c r="BN23" s="26">
        <v>0</v>
      </c>
      <c r="BO23" s="26">
        <v>0.15382961469821399</v>
      </c>
      <c r="BP23" s="26">
        <v>23.674397864162199</v>
      </c>
      <c r="BQ23" s="26">
        <v>5.5564805252277303</v>
      </c>
      <c r="BR23" s="26">
        <v>0</v>
      </c>
      <c r="BS23" s="26">
        <v>0.39771871551006699</v>
      </c>
      <c r="BT23" s="26">
        <v>5.3927802818609205E-4</v>
      </c>
      <c r="BU23" s="26">
        <v>2.7464203550102799</v>
      </c>
      <c r="BV23" s="26">
        <v>43.766392897872997</v>
      </c>
      <c r="BW23" s="26">
        <v>0</v>
      </c>
      <c r="BX23" s="26">
        <v>7.8220996242507099E-2</v>
      </c>
      <c r="BY23" s="26">
        <v>6.7013537834488197</v>
      </c>
      <c r="BZ23" s="95">
        <v>0</v>
      </c>
      <c r="CA23" s="26">
        <v>0.58571345990958801</v>
      </c>
      <c r="CB23" s="26">
        <v>214.750458185485</v>
      </c>
      <c r="CC23" s="26">
        <v>5.4728873422878399</v>
      </c>
      <c r="CE23" s="35">
        <f t="shared" si="0"/>
        <v>7.9999987136841824E-3</v>
      </c>
      <c r="CG23" s="23">
        <f t="shared" si="1"/>
        <v>2.7202663723469838E-3</v>
      </c>
      <c r="CH23" s="23">
        <f t="shared" si="2"/>
        <v>2.7203099394281587E-3</v>
      </c>
      <c r="CI23" s="23">
        <f t="shared" si="3"/>
        <v>2.7198216976127023E-3</v>
      </c>
      <c r="CJ23" s="23">
        <f t="shared" si="4"/>
        <v>2.6954878862859538E-3</v>
      </c>
      <c r="CK23" s="23">
        <f t="shared" si="5"/>
        <v>2.6946588211311856E-3</v>
      </c>
      <c r="CL23" s="23">
        <f t="shared" si="6"/>
        <v>2.7183099832575187E-3</v>
      </c>
      <c r="CM23" s="23">
        <f t="shared" si="7"/>
        <v>2.7203218791585493E-3</v>
      </c>
      <c r="CN23" s="23">
        <f t="shared" si="8"/>
        <v>2.7217114826772531E-3</v>
      </c>
      <c r="CO23" s="23">
        <f t="shared" si="9"/>
        <v>2.7184353450610279E-3</v>
      </c>
      <c r="CP23" s="23">
        <f t="shared" si="10"/>
        <v>2.7216049438519409E-3</v>
      </c>
      <c r="CQ23" s="23">
        <f t="shared" si="11"/>
        <v>2.7197564385388665E-3</v>
      </c>
      <c r="CR23" s="23">
        <f t="shared" si="12"/>
        <v>2.7178601049352665E-3</v>
      </c>
      <c r="CS23" s="23">
        <f t="shared" si="13"/>
        <v>2.7045601118684207E-3</v>
      </c>
    </row>
    <row r="24" spans="1:97" x14ac:dyDescent="0.25">
      <c r="A24" s="26" t="s">
        <v>23</v>
      </c>
      <c r="B24" s="93">
        <v>2582.5335028</v>
      </c>
      <c r="C24" s="93">
        <v>8.0800978573000002</v>
      </c>
      <c r="D24" s="93">
        <v>13788.559520000001</v>
      </c>
      <c r="E24" s="93">
        <v>410.27019652000001</v>
      </c>
      <c r="F24" s="93">
        <v>397.97379094000001</v>
      </c>
      <c r="G24" s="93">
        <v>9.1071066395999996</v>
      </c>
      <c r="H24" s="93">
        <v>643.36145500999999</v>
      </c>
      <c r="I24" s="93">
        <v>11.334693904</v>
      </c>
      <c r="J24" s="93">
        <v>1.5598550821999999</v>
      </c>
      <c r="K24" s="93">
        <v>26.117049506000001</v>
      </c>
      <c r="L24" s="93">
        <v>1.8848879526</v>
      </c>
      <c r="M24" s="93">
        <v>1.9584333991</v>
      </c>
      <c r="N24" s="93">
        <v>1.0566759182000001</v>
      </c>
      <c r="O24" s="26"/>
      <c r="P24" s="28" t="s">
        <v>23</v>
      </c>
      <c r="Q24" s="94">
        <v>0</v>
      </c>
      <c r="R24" s="28">
        <v>0</v>
      </c>
      <c r="S24" s="26">
        <v>1.8900159291577801</v>
      </c>
      <c r="T24" s="26">
        <v>11.3655075874556</v>
      </c>
      <c r="U24" s="26">
        <v>11.3655075874556</v>
      </c>
      <c r="V24" s="26">
        <v>15.3671781511764</v>
      </c>
      <c r="W24" s="95">
        <v>0.65755934768386504</v>
      </c>
      <c r="X24" s="26">
        <v>1.5640948451507399</v>
      </c>
      <c r="Y24" s="26">
        <v>1.9637598898278601</v>
      </c>
      <c r="Z24" s="26">
        <v>0</v>
      </c>
      <c r="AA24" s="26">
        <v>2589.5551515644502</v>
      </c>
      <c r="AB24" s="26">
        <v>153.71548891386399</v>
      </c>
      <c r="AC24" s="26">
        <v>13.8616439923084</v>
      </c>
      <c r="AD24" s="26">
        <v>50.248435906644602</v>
      </c>
      <c r="AE24" s="26">
        <v>0</v>
      </c>
      <c r="AF24" s="95">
        <v>0</v>
      </c>
      <c r="AG24" s="26">
        <v>26.188108205835299</v>
      </c>
      <c r="AH24" s="26">
        <v>26.188108205835299</v>
      </c>
      <c r="AI24" s="26">
        <v>110.60863075535801</v>
      </c>
      <c r="AJ24" s="26">
        <v>18.428129068180102</v>
      </c>
      <c r="AK24" s="26">
        <v>1.1495270504647299</v>
      </c>
      <c r="AL24" s="95">
        <v>2.10351241005975</v>
      </c>
      <c r="AM24" s="26">
        <v>8.9982068718237098</v>
      </c>
      <c r="AN24" s="26">
        <v>0</v>
      </c>
      <c r="AO24" s="26">
        <v>1.05954737787611</v>
      </c>
      <c r="AP24" s="26">
        <v>8.1020571616594292</v>
      </c>
      <c r="AQ24" s="26">
        <v>0</v>
      </c>
      <c r="AR24" s="95">
        <v>658.92664972414696</v>
      </c>
      <c r="AS24" s="26">
        <v>12443.450619789701</v>
      </c>
      <c r="AT24" s="26">
        <v>1271.9968615127</v>
      </c>
      <c r="AU24" s="26">
        <v>13826.0561120578</v>
      </c>
      <c r="AV24" s="26">
        <v>0</v>
      </c>
      <c r="AW24" s="26">
        <v>59.387674166950497</v>
      </c>
      <c r="AX24" s="26">
        <v>0</v>
      </c>
      <c r="AY24" s="26">
        <v>241.80267103082701</v>
      </c>
      <c r="AZ24" s="26">
        <v>0.232649871371329</v>
      </c>
      <c r="BA24" s="26">
        <v>8.1806514360356505E-2</v>
      </c>
      <c r="BB24" s="26">
        <v>307.75196307258102</v>
      </c>
      <c r="BC24" s="26">
        <v>0.104552546724207</v>
      </c>
      <c r="BD24" s="26">
        <v>0</v>
      </c>
      <c r="BE24" s="26">
        <v>1.5164124404614201E-2</v>
      </c>
      <c r="BF24" s="26">
        <v>411.37545895367901</v>
      </c>
      <c r="BG24" s="26">
        <v>399.04561418453</v>
      </c>
      <c r="BH24" s="26">
        <v>12.329844769148499</v>
      </c>
      <c r="BI24" s="26">
        <v>0</v>
      </c>
      <c r="BJ24" s="26">
        <v>0</v>
      </c>
      <c r="BK24" s="26">
        <v>1.6325373136681001</v>
      </c>
      <c r="BL24" s="26">
        <v>0</v>
      </c>
      <c r="BM24" s="26">
        <v>17.518577312786199</v>
      </c>
      <c r="BN24" s="26">
        <v>0</v>
      </c>
      <c r="BO24" s="26">
        <v>0.45532265171932901</v>
      </c>
      <c r="BP24" s="26">
        <v>70.0742279424814</v>
      </c>
      <c r="BQ24" s="26">
        <v>16.7082095388085</v>
      </c>
      <c r="BR24" s="26">
        <v>0</v>
      </c>
      <c r="BS24" s="26">
        <v>1.17721661447224</v>
      </c>
      <c r="BT24" s="26">
        <v>1.5962199610884201E-3</v>
      </c>
      <c r="BU24" s="26">
        <v>9.1318705609991397</v>
      </c>
      <c r="BV24" s="26">
        <v>131.60449652021001</v>
      </c>
      <c r="BW24" s="26">
        <v>0</v>
      </c>
      <c r="BX24" s="26">
        <v>0.23520962817624599</v>
      </c>
      <c r="BY24" s="26">
        <v>20.150803350751101</v>
      </c>
      <c r="BZ24" s="95">
        <v>0</v>
      </c>
      <c r="CA24" s="26">
        <v>1.7612308146086999</v>
      </c>
      <c r="CB24" s="26">
        <v>645.11094080038799</v>
      </c>
      <c r="CC24" s="26">
        <v>16.456872591336602</v>
      </c>
      <c r="CE24" s="35">
        <f t="shared" si="0"/>
        <v>8.0000131533457166E-3</v>
      </c>
      <c r="CG24" s="23">
        <f t="shared" si="1"/>
        <v>2.7188993896254594E-3</v>
      </c>
      <c r="CH24" s="23">
        <f t="shared" si="2"/>
        <v>2.7177027738085899E-3</v>
      </c>
      <c r="CI24" s="23">
        <f t="shared" si="3"/>
        <v>2.7193987887865834E-3</v>
      </c>
      <c r="CJ24" s="23">
        <f t="shared" si="4"/>
        <v>2.6939866533179238E-3</v>
      </c>
      <c r="CK24" s="23">
        <f t="shared" si="5"/>
        <v>2.6932005798632414E-3</v>
      </c>
      <c r="CL24" s="23">
        <f t="shared" si="6"/>
        <v>2.7191864967804815E-3</v>
      </c>
      <c r="CM24" s="23">
        <f t="shared" si="7"/>
        <v>2.719289097542865E-3</v>
      </c>
      <c r="CN24" s="23">
        <f t="shared" si="8"/>
        <v>2.7185280622995705E-3</v>
      </c>
      <c r="CO24" s="23">
        <f t="shared" si="9"/>
        <v>2.718049259268569E-3</v>
      </c>
      <c r="CP24" s="23">
        <f t="shared" si="10"/>
        <v>2.7207782341176529E-3</v>
      </c>
      <c r="CQ24" s="23">
        <f t="shared" si="11"/>
        <v>2.7205736822215809E-3</v>
      </c>
      <c r="CR24" s="23">
        <f t="shared" si="12"/>
        <v>2.7197711856363667E-3</v>
      </c>
      <c r="CS24" s="23">
        <f t="shared" si="13"/>
        <v>2.7174459327144631E-3</v>
      </c>
    </row>
    <row r="25" spans="1:97" x14ac:dyDescent="0.25">
      <c r="A25" s="26" t="s">
        <v>24</v>
      </c>
      <c r="B25" s="93">
        <v>1048.3159705</v>
      </c>
      <c r="C25" s="93">
        <v>3.2799181916000002</v>
      </c>
      <c r="D25" s="93">
        <v>5716.3123672000002</v>
      </c>
      <c r="E25" s="93">
        <v>170.93006704999999</v>
      </c>
      <c r="F25" s="93">
        <v>165.80666231000001</v>
      </c>
      <c r="G25" s="93">
        <v>3.6968038907</v>
      </c>
      <c r="H25" s="93">
        <v>267.15996403000003</v>
      </c>
      <c r="I25" s="93">
        <v>4.7223512840000001</v>
      </c>
      <c r="J25" s="93">
        <v>0.64987936219999998</v>
      </c>
      <c r="K25" s="93">
        <v>10.881095095999999</v>
      </c>
      <c r="L25" s="93">
        <v>0.78529717030000001</v>
      </c>
      <c r="M25" s="93">
        <v>0.81593826459999996</v>
      </c>
      <c r="N25" s="93">
        <v>0.4402408142</v>
      </c>
      <c r="O25" s="26"/>
      <c r="P25" s="28" t="s">
        <v>24</v>
      </c>
      <c r="Q25" s="94">
        <v>0</v>
      </c>
      <c r="R25" s="28">
        <v>0</v>
      </c>
      <c r="S25" s="26">
        <v>0.787433574498134</v>
      </c>
      <c r="T25" s="26">
        <v>4.7351884556044999</v>
      </c>
      <c r="U25" s="26">
        <v>4.7351884556044999</v>
      </c>
      <c r="V25" s="26">
        <v>6.3799193719042897</v>
      </c>
      <c r="W25" s="95">
        <v>0.27299811873072299</v>
      </c>
      <c r="X25" s="26">
        <v>0.65164322948768305</v>
      </c>
      <c r="Y25" s="26">
        <v>0.81815804167978001</v>
      </c>
      <c r="Z25" s="26">
        <v>0</v>
      </c>
      <c r="AA25" s="26">
        <v>1051.1667596990601</v>
      </c>
      <c r="AB25" s="26">
        <v>63.817383757687097</v>
      </c>
      <c r="AC25" s="26">
        <v>5.7548619071755098</v>
      </c>
      <c r="AD25" s="26">
        <v>20.861428551705199</v>
      </c>
      <c r="AE25" s="26">
        <v>0</v>
      </c>
      <c r="AF25" s="95">
        <v>0</v>
      </c>
      <c r="AG25" s="26">
        <v>10.910703725014599</v>
      </c>
      <c r="AH25" s="26">
        <v>10.910703725014599</v>
      </c>
      <c r="AI25" s="26">
        <v>45.854831990806701</v>
      </c>
      <c r="AJ25" s="26">
        <v>7.6507557912016697</v>
      </c>
      <c r="AK25" s="26">
        <v>0.47724327747387901</v>
      </c>
      <c r="AL25" s="95">
        <v>0.87330968206119197</v>
      </c>
      <c r="AM25" s="26">
        <v>3.7357486726390698</v>
      </c>
      <c r="AN25" s="26">
        <v>0</v>
      </c>
      <c r="AO25" s="26">
        <v>0.44144089231949202</v>
      </c>
      <c r="AP25" s="26">
        <v>3.2888443829979499</v>
      </c>
      <c r="AQ25" s="26">
        <v>0</v>
      </c>
      <c r="AR25" s="95">
        <v>273.62320663370701</v>
      </c>
      <c r="AS25" s="26">
        <v>5158.6717188068496</v>
      </c>
      <c r="AT25" s="26">
        <v>527.33238390537701</v>
      </c>
      <c r="AU25" s="26">
        <v>5731.8589347030402</v>
      </c>
      <c r="AV25" s="26">
        <v>0</v>
      </c>
      <c r="AW25" s="26">
        <v>24.655712917295801</v>
      </c>
      <c r="AX25" s="26">
        <v>0</v>
      </c>
      <c r="AY25" s="26">
        <v>100.387889741252</v>
      </c>
      <c r="AZ25" s="26">
        <v>9.6928281449759304E-2</v>
      </c>
      <c r="BA25" s="26">
        <v>3.40827834939951E-2</v>
      </c>
      <c r="BB25" s="26">
        <v>128.21788865699901</v>
      </c>
      <c r="BC25" s="26">
        <v>4.3559525408819501E-2</v>
      </c>
      <c r="BD25" s="26">
        <v>0</v>
      </c>
      <c r="BE25" s="26">
        <v>6.3177997816321902E-3</v>
      </c>
      <c r="BF25" s="26">
        <v>171.39067507263999</v>
      </c>
      <c r="BG25" s="26">
        <v>166.25333610605699</v>
      </c>
      <c r="BH25" s="26">
        <v>5.1373389665834397</v>
      </c>
      <c r="BI25" s="26">
        <v>0</v>
      </c>
      <c r="BJ25" s="26">
        <v>0</v>
      </c>
      <c r="BK25" s="26">
        <v>0.68016112280295604</v>
      </c>
      <c r="BL25" s="26">
        <v>0</v>
      </c>
      <c r="BM25" s="26">
        <v>7.2987063149192197</v>
      </c>
      <c r="BN25" s="26">
        <v>0</v>
      </c>
      <c r="BO25" s="26">
        <v>0.189700023699686</v>
      </c>
      <c r="BP25" s="26">
        <v>29.194866694224402</v>
      </c>
      <c r="BQ25" s="26">
        <v>6.9366724928462302</v>
      </c>
      <c r="BR25" s="26">
        <v>0</v>
      </c>
      <c r="BS25" s="26">
        <v>0.49045987455700801</v>
      </c>
      <c r="BT25" s="26">
        <v>6.65028720503535E-4</v>
      </c>
      <c r="BU25" s="26">
        <v>3.7068563593269199</v>
      </c>
      <c r="BV25" s="26">
        <v>54.637538096869498</v>
      </c>
      <c r="BW25" s="26">
        <v>0</v>
      </c>
      <c r="BX25" s="26">
        <v>9.7649038581232805E-2</v>
      </c>
      <c r="BY25" s="26">
        <v>8.3659220491978594</v>
      </c>
      <c r="BZ25" s="95">
        <v>0</v>
      </c>
      <c r="CA25" s="26">
        <v>0.73120368593548102</v>
      </c>
      <c r="CB25" s="26">
        <v>267.886599412468</v>
      </c>
      <c r="CC25" s="26">
        <v>6.8323137776779497</v>
      </c>
      <c r="CE25" s="35">
        <f t="shared" si="0"/>
        <v>7.9999931109927831E-3</v>
      </c>
      <c r="CG25" s="23">
        <f t="shared" si="1"/>
        <v>2.719398806545269E-3</v>
      </c>
      <c r="CH25" s="23">
        <f t="shared" si="2"/>
        <v>2.7214676941668937E-3</v>
      </c>
      <c r="CI25" s="23">
        <f t="shared" si="3"/>
        <v>2.7196847380569476E-3</v>
      </c>
      <c r="CJ25" s="23">
        <f t="shared" si="4"/>
        <v>2.6947162110763502E-3</v>
      </c>
      <c r="CK25" s="23">
        <f t="shared" si="5"/>
        <v>2.6939435957154837E-3</v>
      </c>
      <c r="CL25" s="23">
        <f t="shared" si="6"/>
        <v>2.7192323217925481E-3</v>
      </c>
      <c r="CM25" s="23">
        <f t="shared" si="7"/>
        <v>2.7198513261754288E-3</v>
      </c>
      <c r="CN25" s="23">
        <f t="shared" si="8"/>
        <v>2.7183855737276212E-3</v>
      </c>
      <c r="CO25" s="23">
        <f t="shared" si="9"/>
        <v>2.7141457173096768E-3</v>
      </c>
      <c r="CP25" s="23">
        <f t="shared" si="10"/>
        <v>2.7211074577856115E-3</v>
      </c>
      <c r="CQ25" s="23">
        <f t="shared" si="11"/>
        <v>2.7205041338909173E-3</v>
      </c>
      <c r="CR25" s="23">
        <f t="shared" si="12"/>
        <v>2.7205208728239487E-3</v>
      </c>
      <c r="CS25" s="23">
        <f t="shared" si="13"/>
        <v>2.7259583409429845E-3</v>
      </c>
    </row>
    <row r="26" spans="1:97" x14ac:dyDescent="0.25">
      <c r="A26" s="26" t="s">
        <v>25</v>
      </c>
      <c r="B26" s="93">
        <v>3835.1208695</v>
      </c>
      <c r="C26" s="93">
        <v>11.999127593000001</v>
      </c>
      <c r="D26" s="93">
        <v>20218.386454</v>
      </c>
      <c r="E26" s="93">
        <v>602.20047958999999</v>
      </c>
      <c r="F26" s="93">
        <v>584.15224628999999</v>
      </c>
      <c r="G26" s="93">
        <v>13.524260437000001</v>
      </c>
      <c r="H26" s="93">
        <v>945.78521847000002</v>
      </c>
      <c r="I26" s="93">
        <v>16.637226303999999</v>
      </c>
      <c r="J26" s="93">
        <v>2.2895776656</v>
      </c>
      <c r="K26" s="93">
        <v>38.334979900999997</v>
      </c>
      <c r="L26" s="93">
        <v>2.7666655751999998</v>
      </c>
      <c r="M26" s="93">
        <v>2.8746166356999998</v>
      </c>
      <c r="N26" s="93">
        <v>1.5510040698000001</v>
      </c>
      <c r="O26" s="26"/>
      <c r="P26" s="28" t="s">
        <v>25</v>
      </c>
      <c r="Q26" s="94">
        <v>0</v>
      </c>
      <c r="R26" s="28">
        <v>0</v>
      </c>
      <c r="S26" s="26">
        <v>2.7741965304864502</v>
      </c>
      <c r="T26" s="26">
        <v>16.6824849505612</v>
      </c>
      <c r="U26" s="26">
        <v>16.6824849505612</v>
      </c>
      <c r="V26" s="26">
        <v>22.593102523322099</v>
      </c>
      <c r="W26" s="95">
        <v>0.96675356014644898</v>
      </c>
      <c r="X26" s="26">
        <v>2.2958036405414401</v>
      </c>
      <c r="Y26" s="26">
        <v>2.8824389486945798</v>
      </c>
      <c r="Z26" s="26">
        <v>0</v>
      </c>
      <c r="AA26" s="26">
        <v>3845.5491186295999</v>
      </c>
      <c r="AB26" s="26">
        <v>225.995733672168</v>
      </c>
      <c r="AC26" s="26">
        <v>20.379597587713</v>
      </c>
      <c r="AD26" s="26">
        <v>73.8761179480679</v>
      </c>
      <c r="AE26" s="26">
        <v>0</v>
      </c>
      <c r="AF26" s="95">
        <v>0</v>
      </c>
      <c r="AG26" s="26">
        <v>38.439203464513803</v>
      </c>
      <c r="AH26" s="26">
        <v>38.439203464513803</v>
      </c>
      <c r="AI26" s="26">
        <v>162.18681939009099</v>
      </c>
      <c r="AJ26" s="26">
        <v>27.093415223683099</v>
      </c>
      <c r="AK26" s="26">
        <v>1.69006086031363</v>
      </c>
      <c r="AL26" s="95">
        <v>3.09262550783754</v>
      </c>
      <c r="AM26" s="26">
        <v>13.2293288169777</v>
      </c>
      <c r="AN26" s="26">
        <v>0</v>
      </c>
      <c r="AO26" s="26">
        <v>1.5552266426007599</v>
      </c>
      <c r="AP26" s="26">
        <v>12.031756424764501</v>
      </c>
      <c r="AQ26" s="26">
        <v>0</v>
      </c>
      <c r="AR26" s="95">
        <v>968.67198162447596</v>
      </c>
      <c r="AS26" s="26">
        <v>18246.028515638998</v>
      </c>
      <c r="AT26" s="26">
        <v>1865.14904017813</v>
      </c>
      <c r="AU26" s="26">
        <v>20273.364375207198</v>
      </c>
      <c r="AV26" s="26">
        <v>0</v>
      </c>
      <c r="AW26" s="26">
        <v>87.312759705253001</v>
      </c>
      <c r="AX26" s="26">
        <v>0</v>
      </c>
      <c r="AY26" s="26">
        <v>355.50275060010898</v>
      </c>
      <c r="AZ26" s="26">
        <v>0.34148635261826399</v>
      </c>
      <c r="BA26" s="26">
        <v>0.120076939411476</v>
      </c>
      <c r="BB26" s="26">
        <v>451.72325148674202</v>
      </c>
      <c r="BC26" s="26">
        <v>0.153464119490511</v>
      </c>
      <c r="BD26" s="26">
        <v>0</v>
      </c>
      <c r="BE26" s="26">
        <v>2.2258160066579501E-2</v>
      </c>
      <c r="BF26" s="26">
        <v>603.82288452654404</v>
      </c>
      <c r="BG26" s="26">
        <v>585.72559030122</v>
      </c>
      <c r="BH26" s="26">
        <v>18.097294225323299</v>
      </c>
      <c r="BI26" s="26">
        <v>0</v>
      </c>
      <c r="BJ26" s="26">
        <v>0</v>
      </c>
      <c r="BK26" s="26">
        <v>2.39626576299211</v>
      </c>
      <c r="BL26" s="26">
        <v>0</v>
      </c>
      <c r="BM26" s="26">
        <v>25.714030933051099</v>
      </c>
      <c r="BN26" s="26">
        <v>0</v>
      </c>
      <c r="BO26" s="26">
        <v>0.66832967432221702</v>
      </c>
      <c r="BP26" s="26">
        <v>102.85614570567201</v>
      </c>
      <c r="BQ26" s="26">
        <v>24.564729548648099</v>
      </c>
      <c r="BR26" s="26">
        <v>0</v>
      </c>
      <c r="BS26" s="26">
        <v>1.7279382317829299</v>
      </c>
      <c r="BT26" s="26">
        <v>2.34293507167777E-3</v>
      </c>
      <c r="BU26" s="26">
        <v>13.561052371192201</v>
      </c>
      <c r="BV26" s="26">
        <v>193.48697351862501</v>
      </c>
      <c r="BW26" s="26">
        <v>0</v>
      </c>
      <c r="BX26" s="26">
        <v>0.34580714294938503</v>
      </c>
      <c r="BY26" s="26">
        <v>29.626118862081899</v>
      </c>
      <c r="BZ26" s="95">
        <v>0</v>
      </c>
      <c r="CA26" s="26">
        <v>2.58939523393243</v>
      </c>
      <c r="CB26" s="26">
        <v>948.35697450905798</v>
      </c>
      <c r="CC26" s="26">
        <v>24.195203632291701</v>
      </c>
      <c r="CE26" s="35">
        <f t="shared" si="0"/>
        <v>7.9999952838825852E-3</v>
      </c>
      <c r="CG26" s="23">
        <f t="shared" si="1"/>
        <v>2.7191448417007609E-3</v>
      </c>
      <c r="CH26" s="23">
        <f t="shared" si="2"/>
        <v>2.7192670060058942E-3</v>
      </c>
      <c r="CI26" s="23">
        <f t="shared" si="3"/>
        <v>2.7192041922970635E-3</v>
      </c>
      <c r="CJ26" s="23">
        <f t="shared" si="4"/>
        <v>2.6941276062228481E-3</v>
      </c>
      <c r="CK26" s="23">
        <f t="shared" si="5"/>
        <v>2.6933800583879312E-3</v>
      </c>
      <c r="CL26" s="23">
        <f t="shared" si="6"/>
        <v>2.7204396398300486E-3</v>
      </c>
      <c r="CM26" s="23">
        <f t="shared" si="7"/>
        <v>2.7191755472963488E-3</v>
      </c>
      <c r="CN26" s="23">
        <f t="shared" si="8"/>
        <v>2.7203240332386532E-3</v>
      </c>
      <c r="CO26" s="23">
        <f t="shared" si="9"/>
        <v>2.7192678523131077E-3</v>
      </c>
      <c r="CP26" s="23">
        <f t="shared" si="10"/>
        <v>2.7187587885258505E-3</v>
      </c>
      <c r="CQ26" s="23">
        <f t="shared" si="11"/>
        <v>2.7220331051055996E-3</v>
      </c>
      <c r="CR26" s="23">
        <f t="shared" si="12"/>
        <v>2.7211673714798534E-3</v>
      </c>
      <c r="CS26" s="23">
        <f t="shared" si="13"/>
        <v>2.7224769315430477E-3</v>
      </c>
    </row>
    <row r="27" spans="1:97" x14ac:dyDescent="0.25">
      <c r="A27" s="26" t="s">
        <v>26</v>
      </c>
      <c r="B27" s="93">
        <v>3479.8088410999999</v>
      </c>
      <c r="C27" s="93">
        <v>10.887447271999999</v>
      </c>
      <c r="D27" s="93">
        <v>18477.808534</v>
      </c>
      <c r="E27" s="93">
        <v>550.40341750000005</v>
      </c>
      <c r="F27" s="93">
        <v>533.90721810000002</v>
      </c>
      <c r="G27" s="93">
        <v>12.271282226</v>
      </c>
      <c r="H27" s="93">
        <v>863.61156042000005</v>
      </c>
      <c r="I27" s="93">
        <v>15.206208772</v>
      </c>
      <c r="J27" s="93">
        <v>2.0926442507999998</v>
      </c>
      <c r="K27" s="93">
        <v>35.037673769000001</v>
      </c>
      <c r="L27" s="93">
        <v>2.5286964045000002</v>
      </c>
      <c r="M27" s="93">
        <v>2.6273622718</v>
      </c>
      <c r="N27" s="93">
        <v>1.4175975761999999</v>
      </c>
      <c r="O27" s="26"/>
      <c r="P27" s="28" t="s">
        <v>26</v>
      </c>
      <c r="Q27" s="94">
        <v>0</v>
      </c>
      <c r="R27" s="28">
        <v>0</v>
      </c>
      <c r="S27" s="26">
        <v>2.5355721298508098</v>
      </c>
      <c r="T27" s="26">
        <v>15.247541168043099</v>
      </c>
      <c r="U27" s="26">
        <v>15.247541168043099</v>
      </c>
      <c r="V27" s="26">
        <v>20.628774339836902</v>
      </c>
      <c r="W27" s="95">
        <v>0.88270263775361402</v>
      </c>
      <c r="X27" s="26">
        <v>2.0983325909656099</v>
      </c>
      <c r="Y27" s="26">
        <v>2.63450792409478</v>
      </c>
      <c r="Z27" s="26">
        <v>0</v>
      </c>
      <c r="AA27" s="26">
        <v>3489.2702239785699</v>
      </c>
      <c r="AB27" s="26">
        <v>206.347445117717</v>
      </c>
      <c r="AC27" s="26">
        <v>18.607781415515099</v>
      </c>
      <c r="AD27" s="26">
        <v>67.453210372329195</v>
      </c>
      <c r="AE27" s="26">
        <v>0</v>
      </c>
      <c r="AF27" s="95">
        <v>0</v>
      </c>
      <c r="AG27" s="26">
        <v>35.1329557098246</v>
      </c>
      <c r="AH27" s="26">
        <v>35.1329557098246</v>
      </c>
      <c r="AI27" s="26">
        <v>148.22458520875</v>
      </c>
      <c r="AJ27" s="26">
        <v>24.7378549235811</v>
      </c>
      <c r="AK27" s="26">
        <v>1.5431169933136</v>
      </c>
      <c r="AL27" s="95">
        <v>2.8237572923771399</v>
      </c>
      <c r="AM27" s="26">
        <v>12.0791587744131</v>
      </c>
      <c r="AN27" s="26">
        <v>0</v>
      </c>
      <c r="AO27" s="26">
        <v>1.4214598629736901</v>
      </c>
      <c r="AP27" s="26">
        <v>10.9170525342681</v>
      </c>
      <c r="AQ27" s="26">
        <v>0</v>
      </c>
      <c r="AR27" s="95">
        <v>884.50850082397699</v>
      </c>
      <c r="AS27" s="26">
        <v>16675.247221636098</v>
      </c>
      <c r="AT27" s="26">
        <v>1704.5793933166799</v>
      </c>
      <c r="AU27" s="26">
        <v>18528.051200161601</v>
      </c>
      <c r="AV27" s="26">
        <v>0</v>
      </c>
      <c r="AW27" s="26">
        <v>79.721646936462804</v>
      </c>
      <c r="AX27" s="26">
        <v>0</v>
      </c>
      <c r="AY27" s="26">
        <v>324.59381720191101</v>
      </c>
      <c r="AZ27" s="26">
        <v>0.31211418672045899</v>
      </c>
      <c r="BA27" s="26">
        <v>0.10974841718061901</v>
      </c>
      <c r="BB27" s="26">
        <v>412.86888979645698</v>
      </c>
      <c r="BC27" s="26">
        <v>0.14026430693849601</v>
      </c>
      <c r="BD27" s="26">
        <v>0</v>
      </c>
      <c r="BE27" s="26">
        <v>2.0343622381322399E-2</v>
      </c>
      <c r="BF27" s="26">
        <v>551.88613258909697</v>
      </c>
      <c r="BG27" s="26">
        <v>535.34510986749103</v>
      </c>
      <c r="BH27" s="26">
        <v>16.541022721605799</v>
      </c>
      <c r="BI27" s="26">
        <v>0</v>
      </c>
      <c r="BJ27" s="26">
        <v>0</v>
      </c>
      <c r="BK27" s="26">
        <v>2.1901525451809598</v>
      </c>
      <c r="BL27" s="26">
        <v>0</v>
      </c>
      <c r="BM27" s="26">
        <v>23.502246517413699</v>
      </c>
      <c r="BN27" s="26">
        <v>0</v>
      </c>
      <c r="BO27" s="26">
        <v>0.61084605852168905</v>
      </c>
      <c r="BP27" s="26">
        <v>94.009055324988793</v>
      </c>
      <c r="BQ27" s="26">
        <v>22.4290253998326</v>
      </c>
      <c r="BR27" s="26">
        <v>0</v>
      </c>
      <c r="BS27" s="26">
        <v>1.57930765610101</v>
      </c>
      <c r="BT27" s="26">
        <v>2.1414356060781401E-3</v>
      </c>
      <c r="BU27" s="26">
        <v>12.3046586987218</v>
      </c>
      <c r="BV27" s="26">
        <v>176.66463196814601</v>
      </c>
      <c r="BW27" s="26">
        <v>0</v>
      </c>
      <c r="BX27" s="26">
        <v>0.31573585526759201</v>
      </c>
      <c r="BY27" s="26">
        <v>27.050370153238799</v>
      </c>
      <c r="BZ27" s="95">
        <v>0</v>
      </c>
      <c r="CA27" s="26">
        <v>2.3642624302101498</v>
      </c>
      <c r="CB27" s="26">
        <v>865.96005226056297</v>
      </c>
      <c r="CC27" s="26">
        <v>22.091609014155299</v>
      </c>
      <c r="CE27" s="35">
        <f t="shared" si="0"/>
        <v>8.0000094779238175E-3</v>
      </c>
      <c r="CG27" s="23">
        <f t="shared" si="1"/>
        <v>2.7189375366892827E-3</v>
      </c>
      <c r="CH27" s="23">
        <f t="shared" si="2"/>
        <v>2.719210621964487E-3</v>
      </c>
      <c r="CI27" s="23">
        <f t="shared" si="3"/>
        <v>2.7190814359371765E-3</v>
      </c>
      <c r="CJ27" s="23">
        <f t="shared" si="4"/>
        <v>2.6938696998496155E-3</v>
      </c>
      <c r="CK27" s="23">
        <f t="shared" si="5"/>
        <v>2.6931491441677699E-3</v>
      </c>
      <c r="CL27" s="23">
        <f t="shared" si="6"/>
        <v>2.719884695593016E-3</v>
      </c>
      <c r="CM27" s="23">
        <f t="shared" si="7"/>
        <v>2.7193844411031124E-3</v>
      </c>
      <c r="CN27" s="23">
        <f t="shared" si="8"/>
        <v>2.7181263037244947E-3</v>
      </c>
      <c r="CO27" s="23">
        <f t="shared" si="9"/>
        <v>2.7182547456097404E-3</v>
      </c>
      <c r="CP27" s="23">
        <f t="shared" si="10"/>
        <v>2.7194140071279634E-3</v>
      </c>
      <c r="CQ27" s="23">
        <f t="shared" si="11"/>
        <v>2.7190790237110896E-3</v>
      </c>
      <c r="CR27" s="23">
        <f t="shared" si="12"/>
        <v>2.7197057564065782E-3</v>
      </c>
      <c r="CS27" s="23">
        <f t="shared" si="13"/>
        <v>2.7245297526843782E-3</v>
      </c>
    </row>
    <row r="28" spans="1:97" x14ac:dyDescent="0.25">
      <c r="A28" s="26" t="s">
        <v>27</v>
      </c>
      <c r="B28" s="93">
        <v>7105.7938335999997</v>
      </c>
      <c r="C28" s="93">
        <v>22.232241354999999</v>
      </c>
      <c r="D28" s="93">
        <v>37246.439218</v>
      </c>
      <c r="E28" s="93">
        <v>1106.9708295999999</v>
      </c>
      <c r="F28" s="93">
        <v>1073.7951359000001</v>
      </c>
      <c r="G28" s="93">
        <v>25.058046274999999</v>
      </c>
      <c r="H28" s="93">
        <v>1740.3298095</v>
      </c>
      <c r="I28" s="93">
        <v>30.582712613999998</v>
      </c>
      <c r="J28" s="93">
        <v>4.2087241268</v>
      </c>
      <c r="K28" s="93">
        <v>70.467736149000004</v>
      </c>
      <c r="L28" s="93">
        <v>5.0857118032999997</v>
      </c>
      <c r="M28" s="93">
        <v>5.2841485012999998</v>
      </c>
      <c r="N28" s="93">
        <v>2.8510708972000001</v>
      </c>
      <c r="O28" s="26"/>
      <c r="P28" s="28" t="s">
        <v>27</v>
      </c>
      <c r="Q28" s="94">
        <v>0</v>
      </c>
      <c r="R28" s="28">
        <v>0</v>
      </c>
      <c r="S28" s="26">
        <v>5.0995376500360496</v>
      </c>
      <c r="T28" s="26">
        <v>30.6658846267337</v>
      </c>
      <c r="U28" s="26">
        <v>30.6658846267337</v>
      </c>
      <c r="V28" s="26">
        <v>41.576071393177799</v>
      </c>
      <c r="W28" s="95">
        <v>1.7790432967266501</v>
      </c>
      <c r="X28" s="26">
        <v>4.2201687824516396</v>
      </c>
      <c r="Y28" s="26">
        <v>5.2985076561042002</v>
      </c>
      <c r="Z28" s="26">
        <v>0</v>
      </c>
      <c r="AA28" s="26">
        <v>7125.1147098992997</v>
      </c>
      <c r="AB28" s="26">
        <v>415.87957242884801</v>
      </c>
      <c r="AC28" s="26">
        <v>37.502800111871501</v>
      </c>
      <c r="AD28" s="26">
        <v>135.94795181498799</v>
      </c>
      <c r="AE28" s="26">
        <v>0</v>
      </c>
      <c r="AF28" s="95">
        <v>0</v>
      </c>
      <c r="AG28" s="26">
        <v>70.659417989519596</v>
      </c>
      <c r="AH28" s="26">
        <v>70.659417989519596</v>
      </c>
      <c r="AI28" s="26">
        <v>298.78157703048402</v>
      </c>
      <c r="AJ28" s="26">
        <v>49.857690504968701</v>
      </c>
      <c r="AK28" s="26">
        <v>3.11005820263459</v>
      </c>
      <c r="AL28" s="95">
        <v>5.6911017900324001</v>
      </c>
      <c r="AM28" s="26">
        <v>24.344741463796201</v>
      </c>
      <c r="AN28" s="26">
        <v>0</v>
      </c>
      <c r="AO28" s="26">
        <v>2.85882119521168</v>
      </c>
      <c r="AP28" s="26">
        <v>22.292684285344201</v>
      </c>
      <c r="AQ28" s="26">
        <v>0</v>
      </c>
      <c r="AR28" s="95">
        <v>1782.4445889316901</v>
      </c>
      <c r="AS28" s="26">
        <v>33612.934613689496</v>
      </c>
      <c r="AT28" s="26">
        <v>3435.9901459702201</v>
      </c>
      <c r="AU28" s="26">
        <v>37347.706336690302</v>
      </c>
      <c r="AV28" s="26">
        <v>0</v>
      </c>
      <c r="AW28" s="26">
        <v>160.674105165539</v>
      </c>
      <c r="AX28" s="26">
        <v>0</v>
      </c>
      <c r="AY28" s="26">
        <v>654.20002272484601</v>
      </c>
      <c r="AZ28" s="26">
        <v>0.62772388994526995</v>
      </c>
      <c r="BA28" s="26">
        <v>0.220726422637058</v>
      </c>
      <c r="BB28" s="26">
        <v>830.36250037202899</v>
      </c>
      <c r="BC28" s="26">
        <v>0.28209952525670001</v>
      </c>
      <c r="BD28" s="26">
        <v>0</v>
      </c>
      <c r="BE28" s="26">
        <v>4.0915146524689E-2</v>
      </c>
      <c r="BF28" s="26">
        <v>1109.95282738795</v>
      </c>
      <c r="BG28" s="26">
        <v>1076.6868721175199</v>
      </c>
      <c r="BH28" s="26">
        <v>33.265955270424399</v>
      </c>
      <c r="BI28" s="26">
        <v>0</v>
      </c>
      <c r="BJ28" s="26">
        <v>0</v>
      </c>
      <c r="BK28" s="26">
        <v>4.4048384947943298</v>
      </c>
      <c r="BL28" s="26">
        <v>0</v>
      </c>
      <c r="BM28" s="26">
        <v>47.267784381355398</v>
      </c>
      <c r="BN28" s="26">
        <v>0</v>
      </c>
      <c r="BO28" s="26">
        <v>1.22853119661369</v>
      </c>
      <c r="BP28" s="26">
        <v>189.07113318452099</v>
      </c>
      <c r="BQ28" s="26">
        <v>45.204293689222702</v>
      </c>
      <c r="BR28" s="26">
        <v>0</v>
      </c>
      <c r="BS28" s="26">
        <v>3.1763126027216</v>
      </c>
      <c r="BT28" s="26">
        <v>4.3069011293176201E-3</v>
      </c>
      <c r="BU28" s="26">
        <v>25.126152632946901</v>
      </c>
      <c r="BV28" s="26">
        <v>356.05775712254399</v>
      </c>
      <c r="BW28" s="26">
        <v>0</v>
      </c>
      <c r="BX28" s="26">
        <v>0.63635678406166796</v>
      </c>
      <c r="BY28" s="26">
        <v>54.518335893677403</v>
      </c>
      <c r="BZ28" s="95">
        <v>0</v>
      </c>
      <c r="CA28" s="26">
        <v>4.7650403342277396</v>
      </c>
      <c r="CB28" s="26">
        <v>1745.0618143377601</v>
      </c>
      <c r="CC28" s="26">
        <v>44.5243664486852</v>
      </c>
      <c r="CE28" s="35">
        <f t="shared" si="0"/>
        <v>7.9999980276422612E-3</v>
      </c>
      <c r="CG28" s="23">
        <f t="shared" si="1"/>
        <v>2.7190313639470472E-3</v>
      </c>
      <c r="CH28" s="23">
        <f t="shared" si="2"/>
        <v>2.7187061070029386E-3</v>
      </c>
      <c r="CI28" s="23">
        <f t="shared" si="3"/>
        <v>2.718840265443776E-3</v>
      </c>
      <c r="CJ28" s="23">
        <f t="shared" si="4"/>
        <v>2.6938359243194186E-3</v>
      </c>
      <c r="CK28" s="23">
        <f t="shared" si="5"/>
        <v>2.6930055099347113E-3</v>
      </c>
      <c r="CL28" s="23">
        <f t="shared" si="6"/>
        <v>2.7179436576765825E-3</v>
      </c>
      <c r="CM28" s="23">
        <f t="shared" si="7"/>
        <v>2.7190276302395812E-3</v>
      </c>
      <c r="CN28" s="23">
        <f t="shared" si="8"/>
        <v>2.7195760488436002E-3</v>
      </c>
      <c r="CO28" s="23">
        <f t="shared" si="9"/>
        <v>2.7192696187339129E-3</v>
      </c>
      <c r="CP28" s="23">
        <f t="shared" si="10"/>
        <v>2.7201362069343661E-3</v>
      </c>
      <c r="CQ28" s="23">
        <f t="shared" si="11"/>
        <v>2.718566696421659E-3</v>
      </c>
      <c r="CR28" s="23">
        <f t="shared" si="12"/>
        <v>2.7174018293898696E-3</v>
      </c>
      <c r="CS28" s="23">
        <f t="shared" si="13"/>
        <v>2.7183813700639263E-3</v>
      </c>
    </row>
    <row r="29" spans="1:97" x14ac:dyDescent="0.25">
      <c r="A29" s="26" t="s">
        <v>28</v>
      </c>
      <c r="B29" s="93">
        <v>807.68027968000001</v>
      </c>
      <c r="C29" s="93">
        <v>2.527028112</v>
      </c>
      <c r="D29" s="93">
        <v>4315.5881843999996</v>
      </c>
      <c r="E29" s="93">
        <v>130.12432378</v>
      </c>
      <c r="F29" s="93">
        <v>126.22416238</v>
      </c>
      <c r="G29" s="93">
        <v>2.848224831</v>
      </c>
      <c r="H29" s="93">
        <v>203.71044517999999</v>
      </c>
      <c r="I29" s="93">
        <v>3.5949951810999998</v>
      </c>
      <c r="J29" s="93">
        <v>0.49473515130000001</v>
      </c>
      <c r="K29" s="93">
        <v>8.2834761944000004</v>
      </c>
      <c r="L29" s="93">
        <v>0.59782497570000004</v>
      </c>
      <c r="M29" s="93">
        <v>0.62115119210000003</v>
      </c>
      <c r="N29" s="93">
        <v>0.33514313379999999</v>
      </c>
      <c r="O29" s="26"/>
      <c r="P29" s="28" t="s">
        <v>28</v>
      </c>
      <c r="Q29" s="94">
        <v>0</v>
      </c>
      <c r="R29" s="28">
        <v>0</v>
      </c>
      <c r="S29" s="26">
        <v>0.59945228605697798</v>
      </c>
      <c r="T29" s="26">
        <v>3.6047751277585798</v>
      </c>
      <c r="U29" s="26">
        <v>3.6047751277585798</v>
      </c>
      <c r="V29" s="26">
        <v>4.8652485927842797</v>
      </c>
      <c r="W29" s="95">
        <v>0.20818343300815101</v>
      </c>
      <c r="X29" s="26">
        <v>0.496082193220034</v>
      </c>
      <c r="Y29" s="26">
        <v>0.62284083922269295</v>
      </c>
      <c r="Z29" s="26">
        <v>0</v>
      </c>
      <c r="AA29" s="26">
        <v>809.87731953239904</v>
      </c>
      <c r="AB29" s="26">
        <v>48.666169993544898</v>
      </c>
      <c r="AC29" s="26">
        <v>4.3885813404814797</v>
      </c>
      <c r="AD29" s="26">
        <v>15.9086087364027</v>
      </c>
      <c r="AE29" s="26">
        <v>0</v>
      </c>
      <c r="AF29" s="95">
        <v>0</v>
      </c>
      <c r="AG29" s="26">
        <v>8.3060183745493994</v>
      </c>
      <c r="AH29" s="26">
        <v>8.3060183745493994</v>
      </c>
      <c r="AI29" s="26">
        <v>34.618633573306397</v>
      </c>
      <c r="AJ29" s="26">
        <v>5.8343597842347403</v>
      </c>
      <c r="AK29" s="26">
        <v>0.36393816880219498</v>
      </c>
      <c r="AL29" s="95">
        <v>0.66597106313799304</v>
      </c>
      <c r="AM29" s="26">
        <v>2.84882799050028</v>
      </c>
      <c r="AN29" s="26">
        <v>0</v>
      </c>
      <c r="AO29" s="26">
        <v>0.33605346489746801</v>
      </c>
      <c r="AP29" s="26">
        <v>2.5339088535414498</v>
      </c>
      <c r="AQ29" s="26">
        <v>0</v>
      </c>
      <c r="AR29" s="95">
        <v>208.63932251966199</v>
      </c>
      <c r="AS29" s="26">
        <v>3894.59548566169</v>
      </c>
      <c r="AT29" s="26">
        <v>398.11422217518901</v>
      </c>
      <c r="AU29" s="26">
        <v>4327.3283414101898</v>
      </c>
      <c r="AV29" s="26">
        <v>0</v>
      </c>
      <c r="AW29" s="26">
        <v>18.802123634605898</v>
      </c>
      <c r="AX29" s="26">
        <v>0</v>
      </c>
      <c r="AY29" s="26">
        <v>76.554408812976405</v>
      </c>
      <c r="AZ29" s="26">
        <v>7.3788585569646806E-2</v>
      </c>
      <c r="BA29" s="26">
        <v>2.5946450723942801E-2</v>
      </c>
      <c r="BB29" s="26">
        <v>97.608929711139396</v>
      </c>
      <c r="BC29" s="26">
        <v>3.3160653780651E-2</v>
      </c>
      <c r="BD29" s="26">
        <v>0</v>
      </c>
      <c r="BE29" s="26">
        <v>4.8095635399615297E-3</v>
      </c>
      <c r="BF29" s="26">
        <v>130.475061623453</v>
      </c>
      <c r="BG29" s="26">
        <v>126.564292011963</v>
      </c>
      <c r="BH29" s="26">
        <v>3.91076961149049</v>
      </c>
      <c r="BI29" s="26">
        <v>0</v>
      </c>
      <c r="BJ29" s="26">
        <v>0</v>
      </c>
      <c r="BK29" s="26">
        <v>0.51778781527472395</v>
      </c>
      <c r="BL29" s="26">
        <v>0</v>
      </c>
      <c r="BM29" s="26">
        <v>5.55631055407662</v>
      </c>
      <c r="BN29" s="26">
        <v>0</v>
      </c>
      <c r="BO29" s="26">
        <v>0.14441362621736401</v>
      </c>
      <c r="BP29" s="26">
        <v>22.225267393089499</v>
      </c>
      <c r="BQ29" s="26">
        <v>5.28982032190744</v>
      </c>
      <c r="BR29" s="26">
        <v>0</v>
      </c>
      <c r="BS29" s="26">
        <v>0.37337137166068601</v>
      </c>
      <c r="BT29" s="26">
        <v>5.0628689076649095E-4</v>
      </c>
      <c r="BU29" s="26">
        <v>2.8559694933227502</v>
      </c>
      <c r="BV29" s="26">
        <v>41.665849711103597</v>
      </c>
      <c r="BW29" s="26">
        <v>0</v>
      </c>
      <c r="BX29" s="26">
        <v>7.4466463850416401E-2</v>
      </c>
      <c r="BY29" s="26">
        <v>6.3797308650714104</v>
      </c>
      <c r="BZ29" s="95">
        <v>0</v>
      </c>
      <c r="CA29" s="26">
        <v>0.55760643370426</v>
      </c>
      <c r="CB29" s="26">
        <v>204.26477951024199</v>
      </c>
      <c r="CC29" s="26">
        <v>5.2102306185623704</v>
      </c>
      <c r="CE29" s="35">
        <f t="shared" si="0"/>
        <v>8.0000015811198914E-3</v>
      </c>
      <c r="CG29" s="23">
        <f t="shared" si="1"/>
        <v>2.7201850876803491E-3</v>
      </c>
      <c r="CH29" s="23">
        <f t="shared" si="2"/>
        <v>2.7228591200768554E-3</v>
      </c>
      <c r="CI29" s="23">
        <f t="shared" si="3"/>
        <v>2.7204071631831122E-3</v>
      </c>
      <c r="CJ29" s="23">
        <f t="shared" si="4"/>
        <v>2.6954056956022552E-3</v>
      </c>
      <c r="CK29" s="23">
        <f t="shared" si="5"/>
        <v>2.6946475662800841E-3</v>
      </c>
      <c r="CL29" s="23">
        <f t="shared" si="6"/>
        <v>2.7191190240522739E-3</v>
      </c>
      <c r="CM29" s="23">
        <f t="shared" si="7"/>
        <v>2.7211875647917124E-3</v>
      </c>
      <c r="CN29" s="23">
        <f t="shared" si="8"/>
        <v>2.7204338715100798E-3</v>
      </c>
      <c r="CO29" s="23">
        <f t="shared" si="9"/>
        <v>2.7227536116938671E-3</v>
      </c>
      <c r="CP29" s="23">
        <f t="shared" si="10"/>
        <v>2.7213430231909806E-3</v>
      </c>
      <c r="CQ29" s="23">
        <f t="shared" si="11"/>
        <v>2.7220514751370231E-3</v>
      </c>
      <c r="CR29" s="23">
        <f t="shared" si="12"/>
        <v>2.7201865571255461E-3</v>
      </c>
      <c r="CS29" s="23">
        <f t="shared" si="13"/>
        <v>2.7162457041750685E-3</v>
      </c>
    </row>
    <row r="30" spans="1:97" x14ac:dyDescent="0.25">
      <c r="A30" s="26" t="s">
        <v>29</v>
      </c>
      <c r="B30" s="93">
        <v>38.974541674999998</v>
      </c>
      <c r="C30" s="93">
        <v>0.12194179600000001</v>
      </c>
      <c r="D30" s="93">
        <v>313.30348443999998</v>
      </c>
      <c r="E30" s="93">
        <v>9.260091117</v>
      </c>
      <c r="F30" s="93">
        <v>8.9822883820000001</v>
      </c>
      <c r="G30" s="93">
        <v>0.13744107799999999</v>
      </c>
      <c r="H30" s="93">
        <v>13.894145984</v>
      </c>
      <c r="I30" s="93">
        <v>0.25583213020000001</v>
      </c>
      <c r="J30" s="93">
        <v>3.5207042399999999E-2</v>
      </c>
      <c r="K30" s="93">
        <v>0.58948044529999999</v>
      </c>
      <c r="L30" s="93">
        <v>4.2543266400000002E-2</v>
      </c>
      <c r="M30" s="93">
        <v>4.4203239300000002E-2</v>
      </c>
      <c r="N30" s="93">
        <v>2.3849929499999999E-2</v>
      </c>
      <c r="O30" s="26"/>
      <c r="P30" s="28" t="s">
        <v>29</v>
      </c>
      <c r="Q30" s="94">
        <v>0</v>
      </c>
      <c r="R30" s="28">
        <v>0</v>
      </c>
      <c r="S30" s="26">
        <v>4.2658291415876598E-2</v>
      </c>
      <c r="T30" s="26">
        <v>0.25652691132578198</v>
      </c>
      <c r="U30" s="26">
        <v>0.25652691132578198</v>
      </c>
      <c r="V30" s="26">
        <v>0.33087811476710899</v>
      </c>
      <c r="W30" s="95">
        <v>1.41580528059613E-2</v>
      </c>
      <c r="X30" s="26">
        <v>3.5303907443372598E-2</v>
      </c>
      <c r="Y30" s="26">
        <v>4.4323953858311102E-2</v>
      </c>
      <c r="Z30" s="26">
        <v>0</v>
      </c>
      <c r="AA30" s="26">
        <v>39.0805459261341</v>
      </c>
      <c r="AB30" s="26">
        <v>3.3097203162472901</v>
      </c>
      <c r="AC30" s="26">
        <v>0.29846130733742299</v>
      </c>
      <c r="AD30" s="26">
        <v>1.0819250612979701</v>
      </c>
      <c r="AE30" s="26">
        <v>0</v>
      </c>
      <c r="AF30" s="95">
        <v>0</v>
      </c>
      <c r="AG30" s="26">
        <v>0.59108473615017798</v>
      </c>
      <c r="AH30" s="26">
        <v>0.59108473615017798</v>
      </c>
      <c r="AI30" s="26">
        <v>2.5132383866576302</v>
      </c>
      <c r="AJ30" s="26">
        <v>0.39678652683961901</v>
      </c>
      <c r="AK30" s="26">
        <v>2.4751044809283699E-2</v>
      </c>
      <c r="AL30" s="95">
        <v>4.5291877278959697E-2</v>
      </c>
      <c r="AM30" s="26">
        <v>0.193744458967024</v>
      </c>
      <c r="AN30" s="26">
        <v>0</v>
      </c>
      <c r="AO30" s="26">
        <v>2.3915895035435401E-2</v>
      </c>
      <c r="AP30" s="26">
        <v>0.122273204362946</v>
      </c>
      <c r="AQ30" s="26">
        <v>0</v>
      </c>
      <c r="AR30" s="95">
        <v>14.229450068067701</v>
      </c>
      <c r="AS30" s="26">
        <v>282.739704183821</v>
      </c>
      <c r="AT30" s="26">
        <v>28.9022971499748</v>
      </c>
      <c r="AU30" s="26">
        <v>314.15523972045298</v>
      </c>
      <c r="AV30" s="26">
        <v>0</v>
      </c>
      <c r="AW30" s="26">
        <v>1.27870708415593</v>
      </c>
      <c r="AX30" s="26">
        <v>0</v>
      </c>
      <c r="AY30" s="26">
        <v>5.2063595086889602</v>
      </c>
      <c r="AZ30" s="26">
        <v>5.2509278702800397E-3</v>
      </c>
      <c r="BA30" s="26">
        <v>1.84636811675677E-3</v>
      </c>
      <c r="BB30" s="26">
        <v>6.9459763113367101</v>
      </c>
      <c r="BC30" s="26">
        <v>2.3597424891284502E-3</v>
      </c>
      <c r="BD30" s="26">
        <v>0</v>
      </c>
      <c r="BE30" s="26">
        <v>3.4226706790786802E-4</v>
      </c>
      <c r="BF30" s="26">
        <v>9.2850396299123101</v>
      </c>
      <c r="BG30" s="26">
        <v>9.00648115231402</v>
      </c>
      <c r="BH30" s="26">
        <v>0.278558477598285</v>
      </c>
      <c r="BI30" s="26">
        <v>0</v>
      </c>
      <c r="BJ30" s="26">
        <v>0</v>
      </c>
      <c r="BK30" s="26">
        <v>3.6846451275098203E-2</v>
      </c>
      <c r="BL30" s="26">
        <v>0</v>
      </c>
      <c r="BM30" s="26">
        <v>0.39539513991082298</v>
      </c>
      <c r="BN30" s="26">
        <v>0</v>
      </c>
      <c r="BO30" s="26">
        <v>1.02766993501876E-2</v>
      </c>
      <c r="BP30" s="26">
        <v>1.5815813125217</v>
      </c>
      <c r="BQ30" s="26">
        <v>0.35975261663629798</v>
      </c>
      <c r="BR30" s="26">
        <v>0</v>
      </c>
      <c r="BS30" s="26">
        <v>2.6569906468912E-2</v>
      </c>
      <c r="BT30" s="26">
        <v>3.6025906513004501E-5</v>
      </c>
      <c r="BU30" s="26">
        <v>0.13781597041397201</v>
      </c>
      <c r="BV30" s="26">
        <v>2.8336294041685801</v>
      </c>
      <c r="BW30" s="26">
        <v>0</v>
      </c>
      <c r="BX30" s="26">
        <v>5.0644559444258802E-3</v>
      </c>
      <c r="BY30" s="26">
        <v>0.43387897292327399</v>
      </c>
      <c r="BZ30" s="95">
        <v>0</v>
      </c>
      <c r="CA30" s="26">
        <v>3.79222156060781E-2</v>
      </c>
      <c r="CB30" s="26">
        <v>13.9319312709094</v>
      </c>
      <c r="CC30" s="26">
        <v>0.35434055722371999</v>
      </c>
      <c r="CE30" s="35">
        <f t="shared" si="0"/>
        <v>7.9999887599964889E-3</v>
      </c>
      <c r="CG30" s="23">
        <f t="shared" si="1"/>
        <v>2.7198331674570587E-3</v>
      </c>
      <c r="CH30" s="23">
        <f t="shared" si="2"/>
        <v>2.7177585849727679E-3</v>
      </c>
      <c r="CI30" s="23">
        <f t="shared" si="3"/>
        <v>2.7186268993319262E-3</v>
      </c>
      <c r="CJ30" s="23">
        <f t="shared" si="4"/>
        <v>2.6941973461264107E-3</v>
      </c>
      <c r="CK30" s="23">
        <f t="shared" si="5"/>
        <v>2.69338605989325E-3</v>
      </c>
      <c r="CL30" s="23">
        <f t="shared" si="6"/>
        <v>2.7276591498504627E-3</v>
      </c>
      <c r="CM30" s="23">
        <f t="shared" si="7"/>
        <v>2.7195112929512054E-3</v>
      </c>
      <c r="CN30" s="23">
        <f t="shared" si="8"/>
        <v>2.7157696151723382E-3</v>
      </c>
      <c r="CO30" s="23">
        <f t="shared" si="9"/>
        <v>2.7512973760215292E-3</v>
      </c>
      <c r="CP30" s="23">
        <f t="shared" si="10"/>
        <v>2.7215336199346387E-3</v>
      </c>
      <c r="CQ30" s="23">
        <f t="shared" si="11"/>
        <v>2.7037184873185106E-3</v>
      </c>
      <c r="CR30" s="23">
        <f t="shared" si="12"/>
        <v>2.7308984640657245E-3</v>
      </c>
      <c r="CS30" s="23">
        <f t="shared" si="13"/>
        <v>2.765858718173655E-3</v>
      </c>
    </row>
    <row r="31" spans="1:97" x14ac:dyDescent="0.25">
      <c r="A31" s="26" t="s">
        <v>30</v>
      </c>
      <c r="B31" s="93">
        <v>720.42241917000001</v>
      </c>
      <c r="C31" s="93">
        <v>2.2540242184000001</v>
      </c>
      <c r="D31" s="93">
        <v>5344.2588847999996</v>
      </c>
      <c r="E31" s="93">
        <v>156.44262483</v>
      </c>
      <c r="F31" s="93">
        <v>151.75014952000001</v>
      </c>
      <c r="G31" s="93">
        <v>2.5405187944000001</v>
      </c>
      <c r="H31" s="93">
        <v>236.64109783000001</v>
      </c>
      <c r="I31" s="93">
        <v>4.3221010961999999</v>
      </c>
      <c r="J31" s="93">
        <v>0.59479783190000002</v>
      </c>
      <c r="K31" s="93">
        <v>9.9588510505999999</v>
      </c>
      <c r="L31" s="93">
        <v>0.71873809349999995</v>
      </c>
      <c r="M31" s="93">
        <v>0.74678215489999999</v>
      </c>
      <c r="N31" s="93">
        <v>0.40292752320000003</v>
      </c>
      <c r="O31" s="26"/>
      <c r="P31" s="28" t="s">
        <v>30</v>
      </c>
      <c r="Q31" s="94">
        <v>0</v>
      </c>
      <c r="R31" s="28">
        <v>0</v>
      </c>
      <c r="S31" s="26">
        <v>0.720702044924175</v>
      </c>
      <c r="T31" s="26">
        <v>4.3339182228944804</v>
      </c>
      <c r="U31" s="26">
        <v>4.3339182228944804</v>
      </c>
      <c r="V31" s="26">
        <v>5.6386678529241596</v>
      </c>
      <c r="W31" s="95">
        <v>0.24127301107865101</v>
      </c>
      <c r="X31" s="26">
        <v>0.59642509875971805</v>
      </c>
      <c r="Y31" s="26">
        <v>0.74882291367285103</v>
      </c>
      <c r="Z31" s="26">
        <v>0</v>
      </c>
      <c r="AA31" s="26">
        <v>722.39142464216195</v>
      </c>
      <c r="AB31" s="26">
        <v>56.402602284626298</v>
      </c>
      <c r="AC31" s="26">
        <v>5.0862326341675601</v>
      </c>
      <c r="AD31" s="26">
        <v>18.437511254873201</v>
      </c>
      <c r="AE31" s="26">
        <v>0</v>
      </c>
      <c r="AF31" s="95">
        <v>0</v>
      </c>
      <c r="AG31" s="26">
        <v>9.9860862878788801</v>
      </c>
      <c r="AH31" s="26">
        <v>9.9860862878788801</v>
      </c>
      <c r="AI31" s="26">
        <v>42.8710268293677</v>
      </c>
      <c r="AJ31" s="26">
        <v>6.76183286462408</v>
      </c>
      <c r="AK31" s="26">
        <v>0.42179457042899798</v>
      </c>
      <c r="AL31" s="95">
        <v>0.77184258524875904</v>
      </c>
      <c r="AM31" s="26">
        <v>3.3017032597232099</v>
      </c>
      <c r="AN31" s="26">
        <v>0</v>
      </c>
      <c r="AO31" s="26">
        <v>0.404026115982973</v>
      </c>
      <c r="AP31" s="26">
        <v>2.2601814492082601</v>
      </c>
      <c r="AQ31" s="26">
        <v>0</v>
      </c>
      <c r="AR31" s="95">
        <v>242.35811069406901</v>
      </c>
      <c r="AS31" s="26">
        <v>4822.9830342432797</v>
      </c>
      <c r="AT31" s="26">
        <v>493.01641056675197</v>
      </c>
      <c r="AU31" s="26">
        <v>5358.8704716394004</v>
      </c>
      <c r="AV31" s="26">
        <v>0</v>
      </c>
      <c r="AW31" s="26">
        <v>21.791086979601701</v>
      </c>
      <c r="AX31" s="26">
        <v>0</v>
      </c>
      <c r="AY31" s="26">
        <v>88.723968102349602</v>
      </c>
      <c r="AZ31" s="26">
        <v>8.8712333647491898E-2</v>
      </c>
      <c r="BA31" s="26">
        <v>3.1193794959131702E-2</v>
      </c>
      <c r="BB31" s="26">
        <v>117.349711877952</v>
      </c>
      <c r="BC31" s="26">
        <v>3.9867293683206802E-2</v>
      </c>
      <c r="BD31" s="26">
        <v>0</v>
      </c>
      <c r="BE31" s="26">
        <v>5.7822886919426403E-3</v>
      </c>
      <c r="BF31" s="26">
        <v>156.86642028850201</v>
      </c>
      <c r="BG31" s="26">
        <v>152.161114903933</v>
      </c>
      <c r="BH31" s="26">
        <v>4.7053053845687502</v>
      </c>
      <c r="BI31" s="26">
        <v>0</v>
      </c>
      <c r="BJ31" s="26">
        <v>0</v>
      </c>
      <c r="BK31" s="26">
        <v>0.62250837998864605</v>
      </c>
      <c r="BL31" s="26">
        <v>0</v>
      </c>
      <c r="BM31" s="26">
        <v>6.6800384386867</v>
      </c>
      <c r="BN31" s="26">
        <v>0</v>
      </c>
      <c r="BO31" s="26">
        <v>0.173620417886098</v>
      </c>
      <c r="BP31" s="26">
        <v>26.7201835369852</v>
      </c>
      <c r="BQ31" s="26">
        <v>6.1307218721014998</v>
      </c>
      <c r="BR31" s="26">
        <v>0</v>
      </c>
      <c r="BS31" s="26">
        <v>0.448887885932857</v>
      </c>
      <c r="BT31" s="26">
        <v>6.0865552009788505E-4</v>
      </c>
      <c r="BU31" s="26">
        <v>2.5474600628537698</v>
      </c>
      <c r="BV31" s="26">
        <v>48.289571989011399</v>
      </c>
      <c r="BW31" s="26">
        <v>0</v>
      </c>
      <c r="BX31" s="26">
        <v>8.6303108127976202E-2</v>
      </c>
      <c r="BY31" s="26">
        <v>7.3939166125482698</v>
      </c>
      <c r="BZ31" s="95">
        <v>0</v>
      </c>
      <c r="CA31" s="26">
        <v>0.64624511147737096</v>
      </c>
      <c r="CB31" s="26">
        <v>237.28814094148299</v>
      </c>
      <c r="CC31" s="26">
        <v>6.0385096233396096</v>
      </c>
      <c r="CE31" s="35">
        <f t="shared" si="0"/>
        <v>8.000011766705846E-3</v>
      </c>
      <c r="CG31" s="23">
        <f t="shared" si="1"/>
        <v>2.7331263155725132E-3</v>
      </c>
      <c r="CH31" s="23">
        <f t="shared" si="2"/>
        <v>2.7316613361992562E-3</v>
      </c>
      <c r="CI31" s="23">
        <f t="shared" si="3"/>
        <v>2.7340716747384251E-3</v>
      </c>
      <c r="CJ31" s="23">
        <f t="shared" si="4"/>
        <v>2.7089513421456276E-3</v>
      </c>
      <c r="CK31" s="23">
        <f t="shared" si="5"/>
        <v>2.7081711960937867E-3</v>
      </c>
      <c r="CL31" s="23">
        <f t="shared" si="6"/>
        <v>2.7322247995449603E-3</v>
      </c>
      <c r="CM31" s="23">
        <f t="shared" si="7"/>
        <v>2.7342803824710704E-3</v>
      </c>
      <c r="CN31" s="23">
        <f t="shared" si="8"/>
        <v>2.7341162160390165E-3</v>
      </c>
      <c r="CO31" s="23">
        <f t="shared" si="9"/>
        <v>2.7358318615922899E-3</v>
      </c>
      <c r="CP31" s="23">
        <f t="shared" si="10"/>
        <v>2.7347770481253812E-3</v>
      </c>
      <c r="CQ31" s="23">
        <f t="shared" si="11"/>
        <v>2.7324994207713407E-3</v>
      </c>
      <c r="CR31" s="23">
        <f t="shared" si="12"/>
        <v>2.7327363936867377E-3</v>
      </c>
      <c r="CS31" s="23">
        <f t="shared" si="13"/>
        <v>2.7265270295960104E-3</v>
      </c>
    </row>
    <row r="32" spans="1:97" x14ac:dyDescent="0.25">
      <c r="A32" s="26" t="s">
        <v>31</v>
      </c>
      <c r="B32" s="93">
        <v>3647.4780105999998</v>
      </c>
      <c r="C32" s="93">
        <v>11.412040389</v>
      </c>
      <c r="D32" s="93">
        <v>19211.383822</v>
      </c>
      <c r="E32" s="93">
        <v>572.25995135000005</v>
      </c>
      <c r="F32" s="93">
        <v>555.10909247999996</v>
      </c>
      <c r="G32" s="93">
        <v>12.862554282</v>
      </c>
      <c r="H32" s="93">
        <v>898.86131631000001</v>
      </c>
      <c r="I32" s="93">
        <v>15.810047712999999</v>
      </c>
      <c r="J32" s="93">
        <v>2.1757432076000001</v>
      </c>
      <c r="K32" s="93">
        <v>36.429020694999998</v>
      </c>
      <c r="L32" s="93">
        <v>2.6291110045999999</v>
      </c>
      <c r="M32" s="93">
        <v>2.7316948953</v>
      </c>
      <c r="N32" s="93">
        <v>1.4738904128000001</v>
      </c>
      <c r="O32" s="26"/>
      <c r="P32" s="28" t="s">
        <v>31</v>
      </c>
      <c r="Q32" s="94">
        <v>0</v>
      </c>
      <c r="R32" s="28">
        <v>0</v>
      </c>
      <c r="S32" s="26">
        <v>2.6362665547948598</v>
      </c>
      <c r="T32" s="26">
        <v>15.8530576631281</v>
      </c>
      <c r="U32" s="26">
        <v>15.8530576631281</v>
      </c>
      <c r="V32" s="26">
        <v>21.472282161775102</v>
      </c>
      <c r="W32" s="95">
        <v>0.91879987332771096</v>
      </c>
      <c r="X32" s="26">
        <v>2.1816615803656498</v>
      </c>
      <c r="Y32" s="26">
        <v>2.7391306295175499</v>
      </c>
      <c r="Z32" s="26">
        <v>0</v>
      </c>
      <c r="AA32" s="26">
        <v>3657.39508792583</v>
      </c>
      <c r="AB32" s="26">
        <v>214.784619081052</v>
      </c>
      <c r="AC32" s="26">
        <v>19.368597466603902</v>
      </c>
      <c r="AD32" s="26">
        <v>70.211437585874506</v>
      </c>
      <c r="AE32" s="26">
        <v>0</v>
      </c>
      <c r="AF32" s="95">
        <v>0</v>
      </c>
      <c r="AG32" s="26">
        <v>36.528091636583</v>
      </c>
      <c r="AH32" s="26">
        <v>36.528091636583</v>
      </c>
      <c r="AI32" s="26">
        <v>154.10838475922699</v>
      </c>
      <c r="AJ32" s="26">
        <v>25.7493834973594</v>
      </c>
      <c r="AK32" s="26">
        <v>1.6062147722501301</v>
      </c>
      <c r="AL32" s="95">
        <v>2.93921683649054</v>
      </c>
      <c r="AM32" s="26">
        <v>12.573029274913001</v>
      </c>
      <c r="AN32" s="26">
        <v>0</v>
      </c>
      <c r="AO32" s="26">
        <v>1.47790414904165</v>
      </c>
      <c r="AP32" s="26">
        <v>11.443037181611199</v>
      </c>
      <c r="AQ32" s="26">
        <v>0</v>
      </c>
      <c r="AR32" s="95">
        <v>920.61297883011696</v>
      </c>
      <c r="AS32" s="26">
        <v>17337.259760048899</v>
      </c>
      <c r="AT32" s="26">
        <v>1772.2541715923401</v>
      </c>
      <c r="AU32" s="26">
        <v>19263.622316400499</v>
      </c>
      <c r="AV32" s="26">
        <v>0</v>
      </c>
      <c r="AW32" s="26">
        <v>82.981448713195107</v>
      </c>
      <c r="AX32" s="26">
        <v>0</v>
      </c>
      <c r="AY32" s="26">
        <v>337.866717271185</v>
      </c>
      <c r="AZ32" s="26">
        <v>0.32450926492391302</v>
      </c>
      <c r="BA32" s="26">
        <v>0.114106643407904</v>
      </c>
      <c r="BB32" s="26">
        <v>429.26441905454698</v>
      </c>
      <c r="BC32" s="26">
        <v>0.14583410043155401</v>
      </c>
      <c r="BD32" s="26">
        <v>0</v>
      </c>
      <c r="BE32" s="26">
        <v>2.1151558546492699E-2</v>
      </c>
      <c r="BF32" s="26">
        <v>573.80182971850002</v>
      </c>
      <c r="BG32" s="26">
        <v>556.60433734042897</v>
      </c>
      <c r="BH32" s="26">
        <v>17.197492378070599</v>
      </c>
      <c r="BI32" s="26">
        <v>0</v>
      </c>
      <c r="BJ32" s="26">
        <v>0</v>
      </c>
      <c r="BK32" s="26">
        <v>2.2771251023771302</v>
      </c>
      <c r="BL32" s="26">
        <v>0</v>
      </c>
      <c r="BM32" s="26">
        <v>24.435598775332402</v>
      </c>
      <c r="BN32" s="26">
        <v>0</v>
      </c>
      <c r="BO32" s="26">
        <v>0.63510183292272304</v>
      </c>
      <c r="BP32" s="26">
        <v>97.742238826700103</v>
      </c>
      <c r="BQ32" s="26">
        <v>23.346196841296901</v>
      </c>
      <c r="BR32" s="26">
        <v>0</v>
      </c>
      <c r="BS32" s="26">
        <v>1.6420256796574</v>
      </c>
      <c r="BT32" s="26">
        <v>2.22650158236743E-3</v>
      </c>
      <c r="BU32" s="26">
        <v>12.897548921554</v>
      </c>
      <c r="BV32" s="26">
        <v>183.889024880004</v>
      </c>
      <c r="BW32" s="26">
        <v>0</v>
      </c>
      <c r="BX32" s="26">
        <v>0.32865515703065401</v>
      </c>
      <c r="BY32" s="26">
        <v>28.1564731193046</v>
      </c>
      <c r="BZ32" s="95">
        <v>0</v>
      </c>
      <c r="CA32" s="26">
        <v>2.4609441485408099</v>
      </c>
      <c r="CB32" s="26">
        <v>901.30606568671203</v>
      </c>
      <c r="CC32" s="26">
        <v>22.9949477558458</v>
      </c>
      <c r="CE32" s="35">
        <f t="shared" si="0"/>
        <v>7.9999691765148331E-3</v>
      </c>
      <c r="CG32" s="23">
        <f t="shared" si="1"/>
        <v>2.7188861172048155E-3</v>
      </c>
      <c r="CH32" s="23">
        <f t="shared" si="2"/>
        <v>2.7161481693560637E-3</v>
      </c>
      <c r="CI32" s="23">
        <f t="shared" si="3"/>
        <v>2.7191427168654948E-3</v>
      </c>
      <c r="CJ32" s="23">
        <f t="shared" si="4"/>
        <v>2.6943670701795042E-3</v>
      </c>
      <c r="CK32" s="23">
        <f t="shared" si="5"/>
        <v>2.6936054204208218E-3</v>
      </c>
      <c r="CL32" s="23">
        <f t="shared" si="6"/>
        <v>2.7206602037802134E-3</v>
      </c>
      <c r="CM32" s="23">
        <f t="shared" si="7"/>
        <v>2.7198293355733621E-3</v>
      </c>
      <c r="CN32" s="23">
        <f t="shared" si="8"/>
        <v>2.7204187431221242E-3</v>
      </c>
      <c r="CO32" s="23">
        <f t="shared" si="9"/>
        <v>2.720161434941653E-3</v>
      </c>
      <c r="CP32" s="23">
        <f t="shared" si="10"/>
        <v>2.7195609350157174E-3</v>
      </c>
      <c r="CQ32" s="23">
        <f t="shared" si="11"/>
        <v>2.7216614978752413E-3</v>
      </c>
      <c r="CR32" s="23">
        <f t="shared" si="12"/>
        <v>2.72202222522854E-3</v>
      </c>
      <c r="CS32" s="23">
        <f t="shared" si="13"/>
        <v>2.7232256935743816E-3</v>
      </c>
    </row>
    <row r="33" spans="1:97" x14ac:dyDescent="0.25">
      <c r="A33" s="26" t="s">
        <v>32</v>
      </c>
      <c r="B33" s="93">
        <v>2128.2446227999999</v>
      </c>
      <c r="C33" s="93">
        <v>6.6587472600000002</v>
      </c>
      <c r="D33" s="93">
        <v>12776.017562999999</v>
      </c>
      <c r="E33" s="93">
        <v>379.40139133000002</v>
      </c>
      <c r="F33" s="93">
        <v>368.02661311000003</v>
      </c>
      <c r="G33" s="93">
        <v>7.5050999100000002</v>
      </c>
      <c r="H33" s="93">
        <v>586.51589803000002</v>
      </c>
      <c r="I33" s="93">
        <v>10.481869445999999</v>
      </c>
      <c r="J33" s="93">
        <v>1.4424912987</v>
      </c>
      <c r="K33" s="93">
        <v>24.151997889</v>
      </c>
      <c r="L33" s="93">
        <v>1.7430686362000001</v>
      </c>
      <c r="M33" s="93">
        <v>1.8110805089999999</v>
      </c>
      <c r="N33" s="93">
        <v>0.97717142700000004</v>
      </c>
      <c r="O33" s="26"/>
      <c r="P33" s="28" t="s">
        <v>32</v>
      </c>
      <c r="Q33" s="94">
        <v>0</v>
      </c>
      <c r="R33" s="28">
        <v>0</v>
      </c>
      <c r="S33" s="26">
        <v>1.7478139761701901</v>
      </c>
      <c r="T33" s="26">
        <v>10.510414450677301</v>
      </c>
      <c r="U33" s="26">
        <v>10.510414450677301</v>
      </c>
      <c r="V33" s="26">
        <v>13.996038530117801</v>
      </c>
      <c r="W33" s="95">
        <v>0.59889351950658998</v>
      </c>
      <c r="X33" s="26">
        <v>1.44641760963154</v>
      </c>
      <c r="Y33" s="26">
        <v>1.8160124694827999</v>
      </c>
      <c r="Z33" s="26">
        <v>0</v>
      </c>
      <c r="AA33" s="26">
        <v>2134.0407771027899</v>
      </c>
      <c r="AB33" s="26">
        <v>140.00066692648701</v>
      </c>
      <c r="AC33" s="26">
        <v>12.624835924781801</v>
      </c>
      <c r="AD33" s="26">
        <v>45.764995514642102</v>
      </c>
      <c r="AE33" s="26">
        <v>0</v>
      </c>
      <c r="AF33" s="95">
        <v>0</v>
      </c>
      <c r="AG33" s="26">
        <v>24.217816612543199</v>
      </c>
      <c r="AH33" s="26">
        <v>24.217816612543199</v>
      </c>
      <c r="AI33" s="26">
        <v>102.486705696192</v>
      </c>
      <c r="AJ33" s="26">
        <v>16.783934667603599</v>
      </c>
      <c r="AK33" s="26">
        <v>1.04695730111582</v>
      </c>
      <c r="AL33" s="95">
        <v>1.91583390547307</v>
      </c>
      <c r="AM33" s="26">
        <v>8.1953437756301106</v>
      </c>
      <c r="AN33" s="26">
        <v>0</v>
      </c>
      <c r="AO33" s="26">
        <v>0.97983462687904699</v>
      </c>
      <c r="AP33" s="26">
        <v>6.6768731555305596</v>
      </c>
      <c r="AQ33" s="26">
        <v>0</v>
      </c>
      <c r="AR33" s="95">
        <v>600.69798158038202</v>
      </c>
      <c r="AS33" s="26">
        <v>11529.735779008601</v>
      </c>
      <c r="AT33" s="26">
        <v>1178.5953592907699</v>
      </c>
      <c r="AU33" s="26">
        <v>12810.817843995599</v>
      </c>
      <c r="AV33" s="26">
        <v>0</v>
      </c>
      <c r="AW33" s="26">
        <v>54.088804207488003</v>
      </c>
      <c r="AX33" s="26">
        <v>0</v>
      </c>
      <c r="AY33" s="26">
        <v>220.22797441839</v>
      </c>
      <c r="AZ33" s="26">
        <v>0.21514382467743601</v>
      </c>
      <c r="BA33" s="26">
        <v>7.5650886235993697E-2</v>
      </c>
      <c r="BB33" s="26">
        <v>284.59535891686897</v>
      </c>
      <c r="BC33" s="26">
        <v>9.6685671963270894E-2</v>
      </c>
      <c r="BD33" s="26">
        <v>0</v>
      </c>
      <c r="BE33" s="26">
        <v>1.4023039197076601E-2</v>
      </c>
      <c r="BF33" s="26">
        <v>380.42533002645399</v>
      </c>
      <c r="BG33" s="26">
        <v>369.01956659507101</v>
      </c>
      <c r="BH33" s="26">
        <v>11.4057634313838</v>
      </c>
      <c r="BI33" s="26">
        <v>0</v>
      </c>
      <c r="BJ33" s="26">
        <v>0</v>
      </c>
      <c r="BK33" s="26">
        <v>1.5096989953537501</v>
      </c>
      <c r="BL33" s="26">
        <v>0</v>
      </c>
      <c r="BM33" s="26">
        <v>16.200347854516998</v>
      </c>
      <c r="BN33" s="26">
        <v>0</v>
      </c>
      <c r="BO33" s="26">
        <v>0.42106204710174799</v>
      </c>
      <c r="BP33" s="26">
        <v>64.801485793967004</v>
      </c>
      <c r="BQ33" s="26">
        <v>15.2174576754739</v>
      </c>
      <c r="BR33" s="26">
        <v>0</v>
      </c>
      <c r="BS33" s="26">
        <v>1.0886334338640899</v>
      </c>
      <c r="BT33" s="26">
        <v>1.47613132426131E-3</v>
      </c>
      <c r="BU33" s="26">
        <v>7.5255439103600601</v>
      </c>
      <c r="BV33" s="26">
        <v>119.862208480571</v>
      </c>
      <c r="BW33" s="26">
        <v>0</v>
      </c>
      <c r="BX33" s="26">
        <v>0.21422168298000199</v>
      </c>
      <c r="BY33" s="26">
        <v>18.352862649556499</v>
      </c>
      <c r="BZ33" s="95">
        <v>0</v>
      </c>
      <c r="CA33" s="26">
        <v>1.6040851075136799</v>
      </c>
      <c r="CB33" s="26">
        <v>588.113402382093</v>
      </c>
      <c r="CC33" s="26">
        <v>14.988478732185699</v>
      </c>
      <c r="CE33" s="35">
        <f t="shared" si="0"/>
        <v>8.0000127192681597E-3</v>
      </c>
      <c r="CG33" s="23">
        <f t="shared" si="1"/>
        <v>2.7234436496140933E-3</v>
      </c>
      <c r="CH33" s="23">
        <f t="shared" si="2"/>
        <v>2.7221179634560016E-3</v>
      </c>
      <c r="CI33" s="23">
        <f t="shared" si="3"/>
        <v>2.7238754818546176E-3</v>
      </c>
      <c r="CJ33" s="23">
        <f t="shared" si="4"/>
        <v>2.6988269412100145E-3</v>
      </c>
      <c r="CK33" s="23">
        <f t="shared" si="5"/>
        <v>2.6980480478845125E-3</v>
      </c>
      <c r="CL33" s="23">
        <f t="shared" si="6"/>
        <v>2.7240144175588849E-3</v>
      </c>
      <c r="CM33" s="23">
        <f t="shared" si="7"/>
        <v>2.7237187558917138E-3</v>
      </c>
      <c r="CN33" s="23">
        <f t="shared" si="8"/>
        <v>2.7232742045069621E-3</v>
      </c>
      <c r="CO33" s="23">
        <f t="shared" si="9"/>
        <v>2.7218957473631967E-3</v>
      </c>
      <c r="CP33" s="23">
        <f t="shared" si="10"/>
        <v>2.72518753296082E-3</v>
      </c>
      <c r="CQ33" s="23">
        <f t="shared" si="11"/>
        <v>2.7224056882436598E-3</v>
      </c>
      <c r="CR33" s="23">
        <f t="shared" si="12"/>
        <v>2.7232143785386959E-3</v>
      </c>
      <c r="CS33" s="23">
        <f t="shared" si="13"/>
        <v>2.7254172660606778E-3</v>
      </c>
    </row>
    <row r="34" spans="1:97" x14ac:dyDescent="0.25">
      <c r="A34" s="26" t="s">
        <v>33</v>
      </c>
      <c r="B34" s="93">
        <v>1048.5583316</v>
      </c>
      <c r="C34" s="93">
        <v>3.281068404</v>
      </c>
      <c r="D34" s="93">
        <v>5836.7847927000003</v>
      </c>
      <c r="E34" s="93">
        <v>175.15788358</v>
      </c>
      <c r="F34" s="93">
        <v>169.90711207000001</v>
      </c>
      <c r="G34" s="93">
        <v>3.6978051669999998</v>
      </c>
      <c r="H34" s="93">
        <v>272.98949828000002</v>
      </c>
      <c r="I34" s="93">
        <v>4.8391548106000002</v>
      </c>
      <c r="J34" s="93">
        <v>0.66595360130000003</v>
      </c>
      <c r="K34" s="93">
        <v>11.150230154999999</v>
      </c>
      <c r="L34" s="93">
        <v>0.80472085829999995</v>
      </c>
      <c r="M34" s="93">
        <v>0.83611983570000004</v>
      </c>
      <c r="N34" s="93">
        <v>0.45112981369999999</v>
      </c>
      <c r="O34" s="26"/>
      <c r="P34" s="28" t="s">
        <v>33</v>
      </c>
      <c r="Q34" s="94">
        <v>0</v>
      </c>
      <c r="R34" s="28">
        <v>0</v>
      </c>
      <c r="S34" s="26">
        <v>0.80690789765482296</v>
      </c>
      <c r="T34" s="26">
        <v>4.8523183691343803</v>
      </c>
      <c r="U34" s="26">
        <v>4.8523183691343803</v>
      </c>
      <c r="V34" s="26">
        <v>6.5178941533320698</v>
      </c>
      <c r="W34" s="95">
        <v>0.27890458958598502</v>
      </c>
      <c r="X34" s="26">
        <v>0.66776531277301798</v>
      </c>
      <c r="Y34" s="26">
        <v>0.83839462861130198</v>
      </c>
      <c r="Z34" s="26">
        <v>0</v>
      </c>
      <c r="AA34" s="26">
        <v>1051.4126137826299</v>
      </c>
      <c r="AB34" s="26">
        <v>65.197640080789796</v>
      </c>
      <c r="AC34" s="26">
        <v>5.87934059762821</v>
      </c>
      <c r="AD34" s="26">
        <v>21.312570734429901</v>
      </c>
      <c r="AE34" s="26">
        <v>0</v>
      </c>
      <c r="AF34" s="95">
        <v>0</v>
      </c>
      <c r="AG34" s="26">
        <v>11.1805579576851</v>
      </c>
      <c r="AH34" s="26">
        <v>11.1805579576851</v>
      </c>
      <c r="AI34" s="26">
        <v>46.821377441580303</v>
      </c>
      <c r="AJ34" s="26">
        <v>7.8162024214556398</v>
      </c>
      <c r="AK34" s="26">
        <v>0.48756557219558</v>
      </c>
      <c r="AL34" s="95">
        <v>0.89219749994684105</v>
      </c>
      <c r="AM34" s="26">
        <v>3.8165417715947201</v>
      </c>
      <c r="AN34" s="26">
        <v>0</v>
      </c>
      <c r="AO34" s="26">
        <v>0.45235983795687101</v>
      </c>
      <c r="AP34" s="26">
        <v>3.2899956191901301</v>
      </c>
      <c r="AQ34" s="26">
        <v>0</v>
      </c>
      <c r="AR34" s="95">
        <v>279.59292041953898</v>
      </c>
      <c r="AS34" s="26">
        <v>5267.3992302925999</v>
      </c>
      <c r="AT34" s="26">
        <v>538.44522763603902</v>
      </c>
      <c r="AU34" s="26">
        <v>5852.6658353702196</v>
      </c>
      <c r="AV34" s="26">
        <v>0</v>
      </c>
      <c r="AW34" s="26">
        <v>25.188921940723699</v>
      </c>
      <c r="AX34" s="26">
        <v>0</v>
      </c>
      <c r="AY34" s="26">
        <v>102.559027868923</v>
      </c>
      <c r="AZ34" s="26">
        <v>9.9325667871492496E-2</v>
      </c>
      <c r="BA34" s="26">
        <v>3.4925802420674897E-2</v>
      </c>
      <c r="BB34" s="26">
        <v>131.38897001714</v>
      </c>
      <c r="BC34" s="26">
        <v>4.4636776420465499E-2</v>
      </c>
      <c r="BD34" s="26">
        <v>0</v>
      </c>
      <c r="BE34" s="26">
        <v>6.4740518385996201E-3</v>
      </c>
      <c r="BF34" s="26">
        <v>175.63014578033199</v>
      </c>
      <c r="BG34" s="26">
        <v>170.365081262621</v>
      </c>
      <c r="BH34" s="26">
        <v>5.2650645177113802</v>
      </c>
      <c r="BI34" s="26">
        <v>0</v>
      </c>
      <c r="BJ34" s="26">
        <v>0</v>
      </c>
      <c r="BK34" s="26">
        <v>0.69698151176441303</v>
      </c>
      <c r="BL34" s="26">
        <v>0</v>
      </c>
      <c r="BM34" s="26">
        <v>7.4792110656591504</v>
      </c>
      <c r="BN34" s="26">
        <v>0</v>
      </c>
      <c r="BO34" s="26">
        <v>0.19439148341628201</v>
      </c>
      <c r="BP34" s="26">
        <v>29.916893409613198</v>
      </c>
      <c r="BQ34" s="26">
        <v>7.0867043922777198</v>
      </c>
      <c r="BR34" s="26">
        <v>0</v>
      </c>
      <c r="BS34" s="26">
        <v>0.50259000207234406</v>
      </c>
      <c r="BT34" s="26">
        <v>6.8147440362219399E-4</v>
      </c>
      <c r="BU34" s="26">
        <v>3.70786657031586</v>
      </c>
      <c r="BV34" s="26">
        <v>55.819313740861098</v>
      </c>
      <c r="BW34" s="26">
        <v>0</v>
      </c>
      <c r="BX34" s="26">
        <v>9.9763327586850095E-2</v>
      </c>
      <c r="BY34" s="26">
        <v>8.5468627930462304</v>
      </c>
      <c r="BZ34" s="95">
        <v>0</v>
      </c>
      <c r="CA34" s="26">
        <v>0.74701527473389295</v>
      </c>
      <c r="CB34" s="26">
        <v>273.732318605356</v>
      </c>
      <c r="CC34" s="26">
        <v>6.9800896022396701</v>
      </c>
      <c r="CE34" s="35">
        <f t="shared" si="0"/>
        <v>8.0000086727347805E-3</v>
      </c>
      <c r="CG34" s="23">
        <f t="shared" si="1"/>
        <v>2.7221014764859065E-3</v>
      </c>
      <c r="CH34" s="23">
        <f t="shared" si="2"/>
        <v>2.7208256856963921E-3</v>
      </c>
      <c r="CI34" s="23">
        <f t="shared" si="3"/>
        <v>2.7208545859154507E-3</v>
      </c>
      <c r="CJ34" s="23">
        <f t="shared" si="4"/>
        <v>2.696208647190499E-3</v>
      </c>
      <c r="CK34" s="23">
        <f t="shared" si="5"/>
        <v>2.695409197658039E-3</v>
      </c>
      <c r="CL34" s="23">
        <f t="shared" si="6"/>
        <v>2.7209122334649334E-3</v>
      </c>
      <c r="CM34" s="23">
        <f t="shared" si="7"/>
        <v>2.721058245962569E-3</v>
      </c>
      <c r="CN34" s="23">
        <f t="shared" si="8"/>
        <v>2.7202185194707554E-3</v>
      </c>
      <c r="CO34" s="23">
        <f t="shared" si="9"/>
        <v>2.7204770264494878E-3</v>
      </c>
      <c r="CP34" s="23">
        <f t="shared" si="10"/>
        <v>2.7199261596856593E-3</v>
      </c>
      <c r="CQ34" s="23">
        <f t="shared" si="11"/>
        <v>2.7177614849492045E-3</v>
      </c>
      <c r="CR34" s="23">
        <f t="shared" si="12"/>
        <v>2.7206541624472886E-3</v>
      </c>
      <c r="CS34" s="23">
        <f t="shared" si="13"/>
        <v>2.7265417170787634E-3</v>
      </c>
    </row>
    <row r="35" spans="1:97" x14ac:dyDescent="0.25">
      <c r="A35" s="26" t="s">
        <v>34</v>
      </c>
      <c r="B35" s="93">
        <v>2005.9897384999999</v>
      </c>
      <c r="C35" s="93">
        <v>6.2762377999999996</v>
      </c>
      <c r="D35" s="93">
        <v>10805.395336</v>
      </c>
      <c r="E35" s="93">
        <v>321.73684802999998</v>
      </c>
      <c r="F35" s="93">
        <v>312.09365322999997</v>
      </c>
      <c r="G35" s="93">
        <v>7.0739721429999998</v>
      </c>
      <c r="H35" s="93">
        <v>503.90836167999998</v>
      </c>
      <c r="I35" s="93">
        <v>8.8887487351000001</v>
      </c>
      <c r="J35" s="93">
        <v>1.2232496094</v>
      </c>
      <c r="K35" s="93">
        <v>20.481178646</v>
      </c>
      <c r="L35" s="93">
        <v>1.4781427318</v>
      </c>
      <c r="M35" s="93">
        <v>1.5358176005999999</v>
      </c>
      <c r="N35" s="93">
        <v>0.82865287830000001</v>
      </c>
      <c r="O35" s="26"/>
      <c r="P35" s="28" t="s">
        <v>34</v>
      </c>
      <c r="Q35" s="94">
        <v>0</v>
      </c>
      <c r="R35" s="28">
        <v>0</v>
      </c>
      <c r="S35" s="26">
        <v>1.4821616531793</v>
      </c>
      <c r="T35" s="26">
        <v>8.9129366147331499</v>
      </c>
      <c r="U35" s="26">
        <v>8.9129366147331499</v>
      </c>
      <c r="V35" s="26">
        <v>12.0352408720514</v>
      </c>
      <c r="W35" s="95">
        <v>0.51498734170475302</v>
      </c>
      <c r="X35" s="26">
        <v>1.22657906210102</v>
      </c>
      <c r="Y35" s="26">
        <v>1.53999617727219</v>
      </c>
      <c r="Z35" s="26">
        <v>0</v>
      </c>
      <c r="AA35" s="26">
        <v>2011.44513873135</v>
      </c>
      <c r="AB35" s="26">
        <v>120.38677077455699</v>
      </c>
      <c r="AC35" s="26">
        <v>10.8561423843509</v>
      </c>
      <c r="AD35" s="26">
        <v>39.353444649840398</v>
      </c>
      <c r="AE35" s="26">
        <v>0</v>
      </c>
      <c r="AF35" s="95">
        <v>0</v>
      </c>
      <c r="AG35" s="26">
        <v>20.536875979814699</v>
      </c>
      <c r="AH35" s="26">
        <v>20.536875979814699</v>
      </c>
      <c r="AI35" s="26">
        <v>86.678169136835294</v>
      </c>
      <c r="AJ35" s="26">
        <v>14.4325520846091</v>
      </c>
      <c r="AK35" s="26">
        <v>0.900282180172017</v>
      </c>
      <c r="AL35" s="95">
        <v>1.6474244108759</v>
      </c>
      <c r="AM35" s="26">
        <v>7.04720766195185</v>
      </c>
      <c r="AN35" s="26">
        <v>0</v>
      </c>
      <c r="AO35" s="26">
        <v>0.83090657175562799</v>
      </c>
      <c r="AP35" s="26">
        <v>6.2933003873851403</v>
      </c>
      <c r="AQ35" s="26">
        <v>0</v>
      </c>
      <c r="AR35" s="95">
        <v>516.09939512888695</v>
      </c>
      <c r="AS35" s="26">
        <v>9751.3012369362295</v>
      </c>
      <c r="AT35" s="26">
        <v>996.80004689120699</v>
      </c>
      <c r="AU35" s="26">
        <v>10834.7794529642</v>
      </c>
      <c r="AV35" s="26">
        <v>0</v>
      </c>
      <c r="AW35" s="26">
        <v>46.511079584638097</v>
      </c>
      <c r="AX35" s="26">
        <v>0</v>
      </c>
      <c r="AY35" s="26">
        <v>189.37494174758501</v>
      </c>
      <c r="AZ35" s="26">
        <v>0.18244542364567301</v>
      </c>
      <c r="BA35" s="26">
        <v>6.4153193857923105E-2</v>
      </c>
      <c r="BB35" s="26">
        <v>241.34108032760599</v>
      </c>
      <c r="BC35" s="26">
        <v>8.1990966616511493E-2</v>
      </c>
      <c r="BD35" s="26">
        <v>0</v>
      </c>
      <c r="BE35" s="26">
        <v>1.18917624475713E-2</v>
      </c>
      <c r="BF35" s="26">
        <v>322.60357882652198</v>
      </c>
      <c r="BG35" s="26">
        <v>312.93416010707699</v>
      </c>
      <c r="BH35" s="26">
        <v>9.6694187194453107</v>
      </c>
      <c r="BI35" s="26">
        <v>0</v>
      </c>
      <c r="BJ35" s="26">
        <v>0</v>
      </c>
      <c r="BK35" s="26">
        <v>1.2802494937636699</v>
      </c>
      <c r="BL35" s="26">
        <v>0</v>
      </c>
      <c r="BM35" s="26">
        <v>13.7381599522699</v>
      </c>
      <c r="BN35" s="26">
        <v>0</v>
      </c>
      <c r="BO35" s="26">
        <v>0.35706723312224098</v>
      </c>
      <c r="BP35" s="26">
        <v>54.952689836141403</v>
      </c>
      <c r="BQ35" s="26">
        <v>13.0855188035484</v>
      </c>
      <c r="BR35" s="26">
        <v>0</v>
      </c>
      <c r="BS35" s="26">
        <v>0.92318014583574304</v>
      </c>
      <c r="BT35" s="26">
        <v>1.25177176926426E-3</v>
      </c>
      <c r="BU35" s="26">
        <v>7.0932063139491897</v>
      </c>
      <c r="BV35" s="26">
        <v>103.069528006572</v>
      </c>
      <c r="BW35" s="26">
        <v>0</v>
      </c>
      <c r="BX35" s="26">
        <v>0.18420823261819999</v>
      </c>
      <c r="BY35" s="26">
        <v>15.7817007126152</v>
      </c>
      <c r="BZ35" s="95">
        <v>0</v>
      </c>
      <c r="CA35" s="26">
        <v>1.3793604959843899</v>
      </c>
      <c r="CB35" s="26">
        <v>505.27853624122997</v>
      </c>
      <c r="CC35" s="26">
        <v>12.8886951319337</v>
      </c>
      <c r="CE35" s="35">
        <f t="shared" ref="CE35:CE51" si="14">AI35/(AI35+AS35+AT35)</f>
        <v>7.9999938635687811E-3</v>
      </c>
      <c r="CG35" s="23">
        <f t="shared" ref="CG35:CG59" si="15">IF(B35=0,"",(AA35-B35)/B35)</f>
        <v>2.7195554028254269E-3</v>
      </c>
      <c r="CH35" s="23">
        <f t="shared" ref="CH35:CH59" si="16">IF(C35=0,"",(AP35-C35)/C35)</f>
        <v>2.7186011634455056E-3</v>
      </c>
      <c r="CI35" s="23">
        <f t="shared" ref="CI35:CI59" si="17">IF(D35=0,"",(AU35-D35)/D35)</f>
        <v>2.7193930486098853E-3</v>
      </c>
      <c r="CJ35" s="23">
        <f t="shared" ref="CJ35:CJ59" si="18">IF(E35=0,"",(BF35-E35)/E35)</f>
        <v>2.693912126724101E-3</v>
      </c>
      <c r="CK35" s="23">
        <f t="shared" ref="CK35:CK59" si="19">IF(F35=0,"",(BG35-F35)/F35)</f>
        <v>2.6931239016821664E-3</v>
      </c>
      <c r="CL35" s="23">
        <f t="shared" ref="CL35:CL59" si="20">IF(G35=0,"",(BU35-G35)/G35)</f>
        <v>2.7190057524078505E-3</v>
      </c>
      <c r="CM35" s="23">
        <f t="shared" ref="CM35:CM59" si="21">IF(H35=0,"",(CB35-H35)/H35)</f>
        <v>2.7190947113120098E-3</v>
      </c>
      <c r="CN35" s="23">
        <f t="shared" ref="CN35:CN51" si="22">IF(I35=0,"",(U35-I35)/I35)</f>
        <v>2.7211793643841498E-3</v>
      </c>
      <c r="CO35" s="23">
        <f t="shared" ref="CO35:CO51" si="23">IF(J35=0,"",(X35-J35)/J35)</f>
        <v>2.7218097397578613E-3</v>
      </c>
      <c r="CP35" s="23">
        <f t="shared" ref="CP35:CP51" si="24">IF(K35=0,"",(AH35-K35)/K35)</f>
        <v>2.7194398709849952E-3</v>
      </c>
      <c r="CQ35" s="23">
        <f t="shared" ref="CQ35:CQ58" si="25">IF(L35=0,"",(S35-L35)/L35)</f>
        <v>2.7188993950577598E-3</v>
      </c>
      <c r="CR35" s="23">
        <f t="shared" ref="CR35:CR58" si="26">IF(M35=0,"",(Y35-M35)/M35)</f>
        <v>2.7207506090290703E-3</v>
      </c>
      <c r="CS35" s="23">
        <f t="shared" ref="CS35:CS58" si="27">IF(N35=0,"",(AO35-N35)/N35)</f>
        <v>2.7197075091943005E-3</v>
      </c>
    </row>
    <row r="36" spans="1:97" x14ac:dyDescent="0.25">
      <c r="A36" s="26" t="s">
        <v>35</v>
      </c>
      <c r="B36" s="93">
        <v>4413.7427267000003</v>
      </c>
      <c r="C36" s="93">
        <v>13.809489505</v>
      </c>
      <c r="D36" s="93">
        <v>23633.82833</v>
      </c>
      <c r="E36" s="93">
        <v>702.11865275000002</v>
      </c>
      <c r="F36" s="93">
        <v>681.07501889000002</v>
      </c>
      <c r="G36" s="93">
        <v>15.564728668000001</v>
      </c>
      <c r="H36" s="93">
        <v>1100.8126767000001</v>
      </c>
      <c r="I36" s="93">
        <v>19.397704441999998</v>
      </c>
      <c r="J36" s="93">
        <v>2.6694684587999999</v>
      </c>
      <c r="K36" s="93">
        <v>44.695587856000003</v>
      </c>
      <c r="L36" s="93">
        <v>3.2257156417999999</v>
      </c>
      <c r="M36" s="93">
        <v>3.3515781332999999</v>
      </c>
      <c r="N36" s="93">
        <v>1.8083494187</v>
      </c>
      <c r="O36" s="26"/>
      <c r="P36" s="28" t="s">
        <v>35</v>
      </c>
      <c r="Q36" s="94">
        <v>0</v>
      </c>
      <c r="R36" s="28">
        <v>0</v>
      </c>
      <c r="S36" s="26">
        <v>3.23448821538482</v>
      </c>
      <c r="T36" s="26">
        <v>19.450454794028101</v>
      </c>
      <c r="U36" s="26">
        <v>19.450454794028101</v>
      </c>
      <c r="V36" s="26">
        <v>26.293401321389702</v>
      </c>
      <c r="W36" s="95">
        <v>1.12510228891695</v>
      </c>
      <c r="X36" s="26">
        <v>2.6767281896441801</v>
      </c>
      <c r="Y36" s="26">
        <v>3.36069034412276</v>
      </c>
      <c r="Z36" s="26">
        <v>0</v>
      </c>
      <c r="AA36" s="26">
        <v>4425.7429400684496</v>
      </c>
      <c r="AB36" s="26">
        <v>263.00915709158301</v>
      </c>
      <c r="AC36" s="26">
        <v>23.717401377280598</v>
      </c>
      <c r="AD36" s="26">
        <v>85.975505667622301</v>
      </c>
      <c r="AE36" s="26">
        <v>0</v>
      </c>
      <c r="AF36" s="95">
        <v>0</v>
      </c>
      <c r="AG36" s="26">
        <v>44.817129997458103</v>
      </c>
      <c r="AH36" s="26">
        <v>44.817129997458103</v>
      </c>
      <c r="AI36" s="26">
        <v>189.58492169537601</v>
      </c>
      <c r="AJ36" s="26">
        <v>31.530823198970399</v>
      </c>
      <c r="AK36" s="26">
        <v>1.9668493820497901</v>
      </c>
      <c r="AL36" s="95">
        <v>3.59914382012153</v>
      </c>
      <c r="AM36" s="26">
        <v>15.396033403872099</v>
      </c>
      <c r="AN36" s="26">
        <v>0</v>
      </c>
      <c r="AO36" s="26">
        <v>1.8132735762760901</v>
      </c>
      <c r="AP36" s="26">
        <v>13.8470382098226</v>
      </c>
      <c r="AQ36" s="26">
        <v>0</v>
      </c>
      <c r="AR36" s="95">
        <v>1127.4470904063601</v>
      </c>
      <c r="AS36" s="26">
        <v>21328.284703098201</v>
      </c>
      <c r="AT36" s="26">
        <v>2180.2235242732099</v>
      </c>
      <c r="AU36" s="26">
        <v>23698.093149066801</v>
      </c>
      <c r="AV36" s="26">
        <v>0</v>
      </c>
      <c r="AW36" s="26">
        <v>101.612891911707</v>
      </c>
      <c r="AX36" s="26">
        <v>0</v>
      </c>
      <c r="AY36" s="26">
        <v>413.726328375376</v>
      </c>
      <c r="AZ36" s="26">
        <v>0.39814682997073297</v>
      </c>
      <c r="BA36" s="26">
        <v>0.140000098812149</v>
      </c>
      <c r="BB36" s="26">
        <v>526.673147184973</v>
      </c>
      <c r="BC36" s="26">
        <v>0.17892671114800099</v>
      </c>
      <c r="BD36" s="26">
        <v>0</v>
      </c>
      <c r="BE36" s="26">
        <v>2.5951188598246199E-2</v>
      </c>
      <c r="BF36" s="26">
        <v>704.00995444110197</v>
      </c>
      <c r="BG36" s="26">
        <v>682.90911311601405</v>
      </c>
      <c r="BH36" s="26">
        <v>21.100841325087998</v>
      </c>
      <c r="BI36" s="26">
        <v>0</v>
      </c>
      <c r="BJ36" s="26">
        <v>0</v>
      </c>
      <c r="BK36" s="26">
        <v>2.7938565597755698</v>
      </c>
      <c r="BL36" s="26">
        <v>0</v>
      </c>
      <c r="BM36" s="26">
        <v>29.980517471959899</v>
      </c>
      <c r="BN36" s="26">
        <v>0</v>
      </c>
      <c r="BO36" s="26">
        <v>0.77922001096909599</v>
      </c>
      <c r="BP36" s="26">
        <v>119.92197695938501</v>
      </c>
      <c r="BQ36" s="26">
        <v>28.587930174056599</v>
      </c>
      <c r="BR36" s="26">
        <v>0</v>
      </c>
      <c r="BS36" s="26">
        <v>2.0146383905708301</v>
      </c>
      <c r="BT36" s="26">
        <v>2.7317098503943501E-3</v>
      </c>
      <c r="BU36" s="26">
        <v>15.6070479807316</v>
      </c>
      <c r="BV36" s="26">
        <v>225.176162128003</v>
      </c>
      <c r="BW36" s="26">
        <v>0</v>
      </c>
      <c r="BX36" s="26">
        <v>0.40244369868305102</v>
      </c>
      <c r="BY36" s="26">
        <v>34.478272334462602</v>
      </c>
      <c r="BZ36" s="95">
        <v>0</v>
      </c>
      <c r="CA36" s="26">
        <v>3.01348163215112</v>
      </c>
      <c r="CB36" s="26">
        <v>1103.80600681845</v>
      </c>
      <c r="CC36" s="26">
        <v>28.157926638512599</v>
      </c>
      <c r="CE36" s="35">
        <f t="shared" si="14"/>
        <v>8.000007447976536E-3</v>
      </c>
      <c r="CG36" s="23">
        <f t="shared" si="15"/>
        <v>2.7188293725994832E-3</v>
      </c>
      <c r="CH36" s="23">
        <f t="shared" si="16"/>
        <v>2.719050896776762E-3</v>
      </c>
      <c r="CI36" s="23">
        <f t="shared" si="17"/>
        <v>2.7191878594304978E-3</v>
      </c>
      <c r="CJ36" s="23">
        <f t="shared" si="18"/>
        <v>2.6937066601125759E-3</v>
      </c>
      <c r="CK36" s="23">
        <f t="shared" si="19"/>
        <v>2.6929400949152332E-3</v>
      </c>
      <c r="CL36" s="23">
        <f t="shared" si="20"/>
        <v>2.7189238973760774E-3</v>
      </c>
      <c r="CM36" s="23">
        <f t="shared" si="21"/>
        <v>2.7192002615951303E-3</v>
      </c>
      <c r="CN36" s="23">
        <f t="shared" si="22"/>
        <v>2.7194120925921007E-3</v>
      </c>
      <c r="CO36" s="23">
        <f t="shared" si="23"/>
        <v>2.7195417200934604E-3</v>
      </c>
      <c r="CP36" s="23">
        <f t="shared" si="24"/>
        <v>2.7193319808139441E-3</v>
      </c>
      <c r="CQ36" s="23">
        <f t="shared" si="25"/>
        <v>2.719574370146543E-3</v>
      </c>
      <c r="CR36" s="23">
        <f t="shared" si="26"/>
        <v>2.718782155852105E-3</v>
      </c>
      <c r="CS36" s="23">
        <f t="shared" si="27"/>
        <v>2.7230122260497756E-3</v>
      </c>
    </row>
    <row r="37" spans="1:97" x14ac:dyDescent="0.25">
      <c r="A37" s="26" t="s">
        <v>36</v>
      </c>
      <c r="B37" s="93">
        <v>2686.0657510000001</v>
      </c>
      <c r="C37" s="93">
        <v>8.4040268050000009</v>
      </c>
      <c r="D37" s="93">
        <v>14358.236725000001</v>
      </c>
      <c r="E37" s="93">
        <v>426.28398821000002</v>
      </c>
      <c r="F37" s="93">
        <v>413.50765683999998</v>
      </c>
      <c r="G37" s="93">
        <v>9.4722060379999995</v>
      </c>
      <c r="H37" s="93">
        <v>668.54700778999995</v>
      </c>
      <c r="I37" s="93">
        <v>11.777113140000001</v>
      </c>
      <c r="J37" s="93">
        <v>1.6207398228000001</v>
      </c>
      <c r="K37" s="93">
        <v>27.136458164</v>
      </c>
      <c r="L37" s="93">
        <v>1.9584594758</v>
      </c>
      <c r="M37" s="93">
        <v>2.0348755696</v>
      </c>
      <c r="N37" s="93">
        <v>1.0979204146999999</v>
      </c>
      <c r="O37" s="26"/>
      <c r="P37" s="28" t="s">
        <v>36</v>
      </c>
      <c r="Q37" s="94">
        <v>0</v>
      </c>
      <c r="R37" s="28">
        <v>0</v>
      </c>
      <c r="S37" s="26">
        <v>1.96378512816068</v>
      </c>
      <c r="T37" s="26">
        <v>11.809124283899299</v>
      </c>
      <c r="U37" s="26">
        <v>11.809124283899299</v>
      </c>
      <c r="V37" s="26">
        <v>15.968868068408799</v>
      </c>
      <c r="W37" s="95">
        <v>0.68331191230993804</v>
      </c>
      <c r="X37" s="26">
        <v>1.6251468445441899</v>
      </c>
      <c r="Y37" s="26">
        <v>2.0404085805892298</v>
      </c>
      <c r="Z37" s="26">
        <v>0</v>
      </c>
      <c r="AA37" s="26">
        <v>2693.3696989698901</v>
      </c>
      <c r="AB37" s="26">
        <v>159.734295923872</v>
      </c>
      <c r="AC37" s="26">
        <v>14.404364253469801</v>
      </c>
      <c r="AD37" s="26">
        <v>52.215778160195697</v>
      </c>
      <c r="AE37" s="26">
        <v>0</v>
      </c>
      <c r="AF37" s="95">
        <v>0</v>
      </c>
      <c r="AG37" s="26">
        <v>27.210179927204202</v>
      </c>
      <c r="AH37" s="26">
        <v>27.210179927204202</v>
      </c>
      <c r="AI37" s="26">
        <v>115.178230712589</v>
      </c>
      <c r="AJ37" s="26">
        <v>19.149689081318101</v>
      </c>
      <c r="AK37" s="26">
        <v>1.19453162915654</v>
      </c>
      <c r="AL37" s="95">
        <v>2.18588457425383</v>
      </c>
      <c r="AM37" s="26">
        <v>9.3505275460897099</v>
      </c>
      <c r="AN37" s="26">
        <v>0</v>
      </c>
      <c r="AO37" s="26">
        <v>1.10090363630221</v>
      </c>
      <c r="AP37" s="26">
        <v>8.4268810896233806</v>
      </c>
      <c r="AQ37" s="26">
        <v>0</v>
      </c>
      <c r="AR37" s="95">
        <v>684.72300084326798</v>
      </c>
      <c r="AS37" s="26">
        <v>12957.5484024206</v>
      </c>
      <c r="AT37" s="26">
        <v>1324.54926668849</v>
      </c>
      <c r="AU37" s="26">
        <v>14397.2758998217</v>
      </c>
      <c r="AV37" s="26">
        <v>0</v>
      </c>
      <c r="AW37" s="26">
        <v>61.712895178535703</v>
      </c>
      <c r="AX37" s="26">
        <v>0</v>
      </c>
      <c r="AY37" s="26">
        <v>251.27022173332199</v>
      </c>
      <c r="AZ37" s="26">
        <v>0.241730246443669</v>
      </c>
      <c r="BA37" s="26">
        <v>8.4999608580388797E-2</v>
      </c>
      <c r="BB37" s="26">
        <v>319.76427589631601</v>
      </c>
      <c r="BC37" s="26">
        <v>0.10863360651906701</v>
      </c>
      <c r="BD37" s="26">
        <v>0</v>
      </c>
      <c r="BE37" s="26">
        <v>1.5756050913540199E-2</v>
      </c>
      <c r="BF37" s="26">
        <v>427.43234215322002</v>
      </c>
      <c r="BG37" s="26">
        <v>414.62127913773799</v>
      </c>
      <c r="BH37" s="26">
        <v>12.811063015481899</v>
      </c>
      <c r="BI37" s="26">
        <v>0</v>
      </c>
      <c r="BJ37" s="26">
        <v>0</v>
      </c>
      <c r="BK37" s="26">
        <v>1.6962609065405601</v>
      </c>
      <c r="BL37" s="26">
        <v>0</v>
      </c>
      <c r="BM37" s="26">
        <v>18.202336111708199</v>
      </c>
      <c r="BN37" s="26">
        <v>0</v>
      </c>
      <c r="BO37" s="26">
        <v>0.473095090968214</v>
      </c>
      <c r="BP37" s="26">
        <v>72.809366928465494</v>
      </c>
      <c r="BQ37" s="26">
        <v>17.362419964647501</v>
      </c>
      <c r="BR37" s="26">
        <v>0</v>
      </c>
      <c r="BS37" s="26">
        <v>1.22316615783991</v>
      </c>
      <c r="BT37" s="26">
        <v>1.6585334431234999E-3</v>
      </c>
      <c r="BU37" s="26">
        <v>9.4979675884411705</v>
      </c>
      <c r="BV37" s="26">
        <v>136.75709788438201</v>
      </c>
      <c r="BW37" s="26">
        <v>0</v>
      </c>
      <c r="BX37" s="26">
        <v>0.24442370247120301</v>
      </c>
      <c r="BY37" s="26">
        <v>20.939849550669699</v>
      </c>
      <c r="BZ37" s="95">
        <v>0</v>
      </c>
      <c r="CA37" s="26">
        <v>1.8301911570237599</v>
      </c>
      <c r="CB37" s="26">
        <v>670.36481100326796</v>
      </c>
      <c r="CC37" s="26">
        <v>17.1011975298232</v>
      </c>
      <c r="CE37" s="35">
        <f t="shared" si="14"/>
        <v>8.000001633226712E-3</v>
      </c>
      <c r="CG37" s="23">
        <f t="shared" si="15"/>
        <v>2.7191992478854373E-3</v>
      </c>
      <c r="CH37" s="23">
        <f t="shared" si="16"/>
        <v>2.7194445179282932E-3</v>
      </c>
      <c r="CI37" s="23">
        <f t="shared" si="17"/>
        <v>2.7189393495459942E-3</v>
      </c>
      <c r="CJ37" s="23">
        <f t="shared" si="18"/>
        <v>2.6938706941399097E-3</v>
      </c>
      <c r="CK37" s="23">
        <f t="shared" si="19"/>
        <v>2.6931116735497409E-3</v>
      </c>
      <c r="CL37" s="23">
        <f t="shared" si="20"/>
        <v>2.7196991216008651E-3</v>
      </c>
      <c r="CM37" s="23">
        <f t="shared" si="21"/>
        <v>2.7190357478033989E-3</v>
      </c>
      <c r="CN37" s="23">
        <f t="shared" si="22"/>
        <v>2.7180806976011174E-3</v>
      </c>
      <c r="CO37" s="23">
        <f t="shared" si="23"/>
        <v>2.7191420129211324E-3</v>
      </c>
      <c r="CP37" s="23">
        <f t="shared" si="24"/>
        <v>2.7167054284925984E-3</v>
      </c>
      <c r="CQ37" s="23">
        <f t="shared" si="25"/>
        <v>2.7193068973278087E-3</v>
      </c>
      <c r="CR37" s="23">
        <f t="shared" si="26"/>
        <v>2.7190905782594828E-3</v>
      </c>
      <c r="CS37" s="23">
        <f t="shared" si="27"/>
        <v>2.7171565099508989E-3</v>
      </c>
    </row>
    <row r="38" spans="1:97" x14ac:dyDescent="0.25">
      <c r="A38" s="26" t="s">
        <v>37</v>
      </c>
      <c r="B38" s="93">
        <v>1107.1792097</v>
      </c>
      <c r="C38" s="93">
        <v>3.4640851769999998</v>
      </c>
      <c r="D38" s="93">
        <v>6143.9520794</v>
      </c>
      <c r="E38" s="93">
        <v>183.02972942</v>
      </c>
      <c r="F38" s="93">
        <v>177.54344655</v>
      </c>
      <c r="G38" s="93">
        <v>3.904383733</v>
      </c>
      <c r="H38" s="93">
        <v>285.56335756999999</v>
      </c>
      <c r="I38" s="93">
        <v>5.0566333499000002</v>
      </c>
      <c r="J38" s="93">
        <v>0.6958825085</v>
      </c>
      <c r="K38" s="93">
        <v>11.651337448</v>
      </c>
      <c r="L38" s="93">
        <v>0.84088616490000001</v>
      </c>
      <c r="M38" s="93">
        <v>0.87369625689999997</v>
      </c>
      <c r="N38" s="93">
        <v>0.4714042329</v>
      </c>
      <c r="O38" s="26"/>
      <c r="P38" s="28" t="s">
        <v>37</v>
      </c>
      <c r="Q38" s="94">
        <v>0</v>
      </c>
      <c r="R38" s="28">
        <v>0</v>
      </c>
      <c r="S38" s="26">
        <v>0.84317249171347997</v>
      </c>
      <c r="T38" s="26">
        <v>5.0703871699663701</v>
      </c>
      <c r="U38" s="26">
        <v>5.0703871699663701</v>
      </c>
      <c r="V38" s="26">
        <v>6.8185923550653902</v>
      </c>
      <c r="W38" s="95">
        <v>0.291768339866737</v>
      </c>
      <c r="X38" s="26">
        <v>0.697775275714698</v>
      </c>
      <c r="Y38" s="26">
        <v>0.87607167542104303</v>
      </c>
      <c r="Z38" s="26">
        <v>0</v>
      </c>
      <c r="AA38" s="26">
        <v>1110.1897519910401</v>
      </c>
      <c r="AB38" s="26">
        <v>68.205299341270006</v>
      </c>
      <c r="AC38" s="26">
        <v>6.1505603986517601</v>
      </c>
      <c r="AD38" s="26">
        <v>22.2957779641422</v>
      </c>
      <c r="AE38" s="26">
        <v>0</v>
      </c>
      <c r="AF38" s="95">
        <v>0</v>
      </c>
      <c r="AG38" s="26">
        <v>11.6830122056299</v>
      </c>
      <c r="AH38" s="26">
        <v>11.6830122056299</v>
      </c>
      <c r="AI38" s="26">
        <v>49.285384909142003</v>
      </c>
      <c r="AJ38" s="26">
        <v>8.17681763841885</v>
      </c>
      <c r="AK38" s="26">
        <v>0.51006008623880394</v>
      </c>
      <c r="AL38" s="95">
        <v>0.93335796111107905</v>
      </c>
      <c r="AM38" s="26">
        <v>3.99261047892767</v>
      </c>
      <c r="AN38" s="26">
        <v>0</v>
      </c>
      <c r="AO38" s="26">
        <v>0.47268865025770901</v>
      </c>
      <c r="AP38" s="26">
        <v>3.4735052539448898</v>
      </c>
      <c r="AQ38" s="26">
        <v>0</v>
      </c>
      <c r="AR38" s="95">
        <v>292.470823040504</v>
      </c>
      <c r="AS38" s="26">
        <v>5544.5936063978097</v>
      </c>
      <c r="AT38" s="26">
        <v>566.78130118553497</v>
      </c>
      <c r="AU38" s="26">
        <v>6160.66029249249</v>
      </c>
      <c r="AV38" s="26">
        <v>0</v>
      </c>
      <c r="AW38" s="26">
        <v>26.351005703478201</v>
      </c>
      <c r="AX38" s="26">
        <v>0</v>
      </c>
      <c r="AY38" s="26">
        <v>107.29071175257501</v>
      </c>
      <c r="AZ38" s="26">
        <v>0.103789146094787</v>
      </c>
      <c r="BA38" s="26">
        <v>3.6495496618661E-2</v>
      </c>
      <c r="BB38" s="26">
        <v>137.29387459007799</v>
      </c>
      <c r="BC38" s="26">
        <v>4.6642765918748601E-2</v>
      </c>
      <c r="BD38" s="26">
        <v>0</v>
      </c>
      <c r="BE38" s="26">
        <v>6.7650176314643703E-3</v>
      </c>
      <c r="BF38" s="26">
        <v>183.522840372242</v>
      </c>
      <c r="BG38" s="26">
        <v>178.02164072387899</v>
      </c>
      <c r="BH38" s="26">
        <v>5.5011996483627899</v>
      </c>
      <c r="BI38" s="26">
        <v>0</v>
      </c>
      <c r="BJ38" s="26">
        <v>0</v>
      </c>
      <c r="BK38" s="26">
        <v>0.72830599194210599</v>
      </c>
      <c r="BL38" s="26">
        <v>0</v>
      </c>
      <c r="BM38" s="26">
        <v>7.8153233353726099</v>
      </c>
      <c r="BN38" s="26">
        <v>0</v>
      </c>
      <c r="BO38" s="26">
        <v>0.20312818091127999</v>
      </c>
      <c r="BP38" s="26">
        <v>31.261424285013401</v>
      </c>
      <c r="BQ38" s="26">
        <v>7.41362347709366</v>
      </c>
      <c r="BR38" s="26">
        <v>0</v>
      </c>
      <c r="BS38" s="26">
        <v>0.52517980191471403</v>
      </c>
      <c r="BT38" s="26">
        <v>7.1211238391287305E-4</v>
      </c>
      <c r="BU38" s="26">
        <v>3.9150053671522298</v>
      </c>
      <c r="BV38" s="26">
        <v>58.3944925801053</v>
      </c>
      <c r="BW38" s="26">
        <v>0</v>
      </c>
      <c r="BX38" s="26">
        <v>0.104365826787649</v>
      </c>
      <c r="BY38" s="26">
        <v>8.9411464950840198</v>
      </c>
      <c r="BZ38" s="95">
        <v>0</v>
      </c>
      <c r="CA38" s="26">
        <v>0.78147854198581401</v>
      </c>
      <c r="CB38" s="26">
        <v>286.33992801909102</v>
      </c>
      <c r="CC38" s="26">
        <v>7.3021151243263498</v>
      </c>
      <c r="CE38" s="35">
        <f t="shared" si="14"/>
        <v>8.0000166490598809E-3</v>
      </c>
      <c r="CG38" s="23">
        <f t="shared" si="15"/>
        <v>2.7191102078730719E-3</v>
      </c>
      <c r="CH38" s="23">
        <f t="shared" si="16"/>
        <v>2.7193548840643879E-3</v>
      </c>
      <c r="CI38" s="23">
        <f t="shared" si="17"/>
        <v>2.7194569353024178E-3</v>
      </c>
      <c r="CJ38" s="23">
        <f t="shared" si="18"/>
        <v>2.6941576857738756E-3</v>
      </c>
      <c r="CK38" s="23">
        <f t="shared" si="19"/>
        <v>2.6933924240584123E-3</v>
      </c>
      <c r="CL38" s="23">
        <f t="shared" si="20"/>
        <v>2.7204380713031291E-3</v>
      </c>
      <c r="CM38" s="23">
        <f t="shared" si="21"/>
        <v>2.7194331082924916E-3</v>
      </c>
      <c r="CN38" s="23">
        <f t="shared" si="22"/>
        <v>2.7199559696456581E-3</v>
      </c>
      <c r="CO38" s="23">
        <f t="shared" si="23"/>
        <v>2.7199522786941826E-3</v>
      </c>
      <c r="CP38" s="23">
        <f t="shared" si="24"/>
        <v>2.7185512196574394E-3</v>
      </c>
      <c r="CQ38" s="23">
        <f t="shared" si="25"/>
        <v>2.7189492572420311E-3</v>
      </c>
      <c r="CR38" s="23">
        <f t="shared" si="26"/>
        <v>2.7188150370145649E-3</v>
      </c>
      <c r="CS38" s="23">
        <f t="shared" si="27"/>
        <v>2.7246623345053363E-3</v>
      </c>
    </row>
    <row r="39" spans="1:97" x14ac:dyDescent="0.25">
      <c r="A39" s="26" t="s">
        <v>130</v>
      </c>
      <c r="B39" s="93">
        <v>2611.8052329000002</v>
      </c>
      <c r="C39" s="93">
        <v>8.1716829410000003</v>
      </c>
      <c r="D39" s="93">
        <v>14372.002616</v>
      </c>
      <c r="E39" s="93">
        <v>427.74122015</v>
      </c>
      <c r="F39" s="93">
        <v>414.92006941</v>
      </c>
      <c r="G39" s="93">
        <v>9.2103361289999999</v>
      </c>
      <c r="H39" s="93">
        <v>668.12465712999995</v>
      </c>
      <c r="I39" s="93">
        <v>11.817372653</v>
      </c>
      <c r="J39" s="93">
        <v>1.6262802461999999</v>
      </c>
      <c r="K39" s="93">
        <v>27.229222879999998</v>
      </c>
      <c r="L39" s="93">
        <v>1.9651543782000001</v>
      </c>
      <c r="M39" s="93">
        <v>2.0418316968000001</v>
      </c>
      <c r="N39" s="93">
        <v>1.1016736046</v>
      </c>
      <c r="O39" s="26"/>
      <c r="P39" s="28" t="s">
        <v>130</v>
      </c>
      <c r="Q39" s="94">
        <v>0</v>
      </c>
      <c r="R39" s="28">
        <v>0</v>
      </c>
      <c r="S39" s="26">
        <v>1.97049578982249</v>
      </c>
      <c r="T39" s="26">
        <v>11.849508623652</v>
      </c>
      <c r="U39" s="26">
        <v>11.849508623652</v>
      </c>
      <c r="V39" s="26">
        <v>15.954473938342201</v>
      </c>
      <c r="W39" s="95">
        <v>0.68268994693312202</v>
      </c>
      <c r="X39" s="26">
        <v>1.6306987675704001</v>
      </c>
      <c r="Y39" s="26">
        <v>2.0473860592614401</v>
      </c>
      <c r="Z39" s="26">
        <v>0</v>
      </c>
      <c r="AA39" s="26">
        <v>2618.9081858002401</v>
      </c>
      <c r="AB39" s="26">
        <v>159.590324196068</v>
      </c>
      <c r="AC39" s="26">
        <v>14.3913775657767</v>
      </c>
      <c r="AD39" s="26">
        <v>52.168791383907099</v>
      </c>
      <c r="AE39" s="26">
        <v>0</v>
      </c>
      <c r="AF39" s="95">
        <v>0</v>
      </c>
      <c r="AG39" s="26">
        <v>27.3032657864748</v>
      </c>
      <c r="AH39" s="26">
        <v>27.3032657864748</v>
      </c>
      <c r="AI39" s="26">
        <v>115.28866608023699</v>
      </c>
      <c r="AJ39" s="26">
        <v>19.132479818334101</v>
      </c>
      <c r="AK39" s="26">
        <v>1.19345786357938</v>
      </c>
      <c r="AL39" s="95">
        <v>2.1839188589255398</v>
      </c>
      <c r="AM39" s="26">
        <v>9.3421080565459</v>
      </c>
      <c r="AN39" s="26">
        <v>0</v>
      </c>
      <c r="AO39" s="26">
        <v>1.1046708077409599</v>
      </c>
      <c r="AP39" s="26">
        <v>8.1939142413399697</v>
      </c>
      <c r="AQ39" s="26">
        <v>0</v>
      </c>
      <c r="AR39" s="95">
        <v>684.28707533854697</v>
      </c>
      <c r="AS39" s="26">
        <v>12969.9794976702</v>
      </c>
      <c r="AT39" s="26">
        <v>1325.82196968115</v>
      </c>
      <c r="AU39" s="26">
        <v>14411.0901334316</v>
      </c>
      <c r="AV39" s="26">
        <v>0</v>
      </c>
      <c r="AW39" s="26">
        <v>61.657329564074601</v>
      </c>
      <c r="AX39" s="26">
        <v>0</v>
      </c>
      <c r="AY39" s="26">
        <v>251.04390636995601</v>
      </c>
      <c r="AZ39" s="26">
        <v>0.242556096132542</v>
      </c>
      <c r="BA39" s="26">
        <v>8.5289995712010194E-2</v>
      </c>
      <c r="BB39" s="26">
        <v>320.85662280240501</v>
      </c>
      <c r="BC39" s="26">
        <v>0.10900485085181</v>
      </c>
      <c r="BD39" s="26">
        <v>0</v>
      </c>
      <c r="BE39" s="26">
        <v>1.58098301493079E-2</v>
      </c>
      <c r="BF39" s="26">
        <v>428.89372887820201</v>
      </c>
      <c r="BG39" s="26">
        <v>416.03769478195898</v>
      </c>
      <c r="BH39" s="26">
        <v>12.8560340962427</v>
      </c>
      <c r="BI39" s="26">
        <v>0</v>
      </c>
      <c r="BJ39" s="26">
        <v>0</v>
      </c>
      <c r="BK39" s="26">
        <v>1.7020536767032</v>
      </c>
      <c r="BL39" s="26">
        <v>0</v>
      </c>
      <c r="BM39" s="26">
        <v>18.2645357240254</v>
      </c>
      <c r="BN39" s="26">
        <v>0</v>
      </c>
      <c r="BO39" s="26">
        <v>0.47471244364710502</v>
      </c>
      <c r="BP39" s="26">
        <v>73.058101305687401</v>
      </c>
      <c r="BQ39" s="26">
        <v>17.346777117599</v>
      </c>
      <c r="BR39" s="26">
        <v>0</v>
      </c>
      <c r="BS39" s="26">
        <v>1.2273438728594399</v>
      </c>
      <c r="BT39" s="26">
        <v>1.6641837857768701E-3</v>
      </c>
      <c r="BU39" s="26">
        <v>9.2353677530382399</v>
      </c>
      <c r="BV39" s="26">
        <v>136.63453781691399</v>
      </c>
      <c r="BW39" s="26">
        <v>0</v>
      </c>
      <c r="BX39" s="26">
        <v>0.24419897386464301</v>
      </c>
      <c r="BY39" s="26">
        <v>20.9209619833027</v>
      </c>
      <c r="BZ39" s="95">
        <v>0</v>
      </c>
      <c r="CA39" s="26">
        <v>1.8285470125727601</v>
      </c>
      <c r="CB39" s="26">
        <v>669.94164910354505</v>
      </c>
      <c r="CC39" s="26">
        <v>17.085834156436899</v>
      </c>
      <c r="CE39" s="35">
        <f t="shared" si="14"/>
        <v>7.9999961843819443E-3</v>
      </c>
      <c r="CG39" s="23">
        <f t="shared" si="15"/>
        <v>2.7195568837853788E-3</v>
      </c>
      <c r="CH39" s="23">
        <f t="shared" si="16"/>
        <v>2.7205289902313464E-3</v>
      </c>
      <c r="CI39" s="23">
        <f t="shared" si="17"/>
        <v>2.7196987417804578E-3</v>
      </c>
      <c r="CJ39" s="23">
        <f t="shared" si="18"/>
        <v>2.6944065100806677E-3</v>
      </c>
      <c r="CK39" s="23">
        <f t="shared" si="19"/>
        <v>2.6935919815790034E-3</v>
      </c>
      <c r="CL39" s="23">
        <f t="shared" si="20"/>
        <v>2.717775300233019E-3</v>
      </c>
      <c r="CM39" s="23">
        <f t="shared" si="21"/>
        <v>2.7195403644436375E-3</v>
      </c>
      <c r="CN39" s="23">
        <f t="shared" si="22"/>
        <v>2.7193837069902135E-3</v>
      </c>
      <c r="CO39" s="23">
        <f t="shared" si="23"/>
        <v>2.7169495421989092E-3</v>
      </c>
      <c r="CP39" s="23">
        <f t="shared" si="24"/>
        <v>2.7192442032264634E-3</v>
      </c>
      <c r="CQ39" s="23">
        <f t="shared" si="25"/>
        <v>2.7180620931076278E-3</v>
      </c>
      <c r="CR39" s="23">
        <f t="shared" si="26"/>
        <v>2.7202841792224801E-3</v>
      </c>
      <c r="CS39" s="23">
        <f t="shared" si="27"/>
        <v>2.720590861435957E-3</v>
      </c>
    </row>
    <row r="40" spans="1:97" x14ac:dyDescent="0.25">
      <c r="A40" s="26" t="s">
        <v>39</v>
      </c>
      <c r="B40" s="93">
        <v>6.6626673600000004</v>
      </c>
      <c r="C40" s="93">
        <v>2.0845854E-2</v>
      </c>
      <c r="D40" s="93">
        <v>54.154396622</v>
      </c>
      <c r="E40" s="93">
        <v>1.5802318209999999</v>
      </c>
      <c r="F40" s="93">
        <v>1.5328248659999999</v>
      </c>
      <c r="G40" s="93">
        <v>2.3495444000000001E-2</v>
      </c>
      <c r="H40" s="93">
        <v>2.3710860120000001</v>
      </c>
      <c r="I40" s="93">
        <v>4.3657677700000001E-2</v>
      </c>
      <c r="J40" s="93">
        <v>6.0080715E-3</v>
      </c>
      <c r="K40" s="93">
        <v>0.10059466440000001</v>
      </c>
      <c r="L40" s="93">
        <v>7.2599958000000003E-3</v>
      </c>
      <c r="M40" s="93">
        <v>7.5432698000000003E-3</v>
      </c>
      <c r="N40" s="93">
        <v>4.0699834000000002E-3</v>
      </c>
      <c r="O40" s="26"/>
      <c r="P40" s="28" t="s">
        <v>39</v>
      </c>
      <c r="Q40" s="94">
        <v>0</v>
      </c>
      <c r="R40" s="28">
        <v>0</v>
      </c>
      <c r="S40" s="26">
        <v>7.2792724431025701E-3</v>
      </c>
      <c r="T40" s="26">
        <v>4.37765917181831E-2</v>
      </c>
      <c r="U40" s="26">
        <v>4.37765917181831E-2</v>
      </c>
      <c r="V40" s="26">
        <v>5.6464691347409897E-2</v>
      </c>
      <c r="W40" s="95">
        <v>2.4162637701240701E-3</v>
      </c>
      <c r="X40" s="26">
        <v>6.0242465948224296E-3</v>
      </c>
      <c r="Y40" s="26">
        <v>7.5637946153342597E-3</v>
      </c>
      <c r="Z40" s="26">
        <v>0</v>
      </c>
      <c r="AA40" s="26">
        <v>6.6807886417874904</v>
      </c>
      <c r="AB40" s="26">
        <v>0.56481495551745098</v>
      </c>
      <c r="AC40" s="26">
        <v>5.0933744148547497E-2</v>
      </c>
      <c r="AD40" s="26">
        <v>0.184633753149026</v>
      </c>
      <c r="AE40" s="26">
        <v>0</v>
      </c>
      <c r="AF40" s="95">
        <v>0</v>
      </c>
      <c r="AG40" s="26">
        <v>0.10086840809096199</v>
      </c>
      <c r="AH40" s="26">
        <v>0.10086840809096199</v>
      </c>
      <c r="AI40" s="26">
        <v>0.43441320766988001</v>
      </c>
      <c r="AJ40" s="26">
        <v>6.7712690873415998E-2</v>
      </c>
      <c r="AK40" s="26">
        <v>4.2238306613865901E-3</v>
      </c>
      <c r="AL40" s="95">
        <v>7.7292471808737603E-3</v>
      </c>
      <c r="AM40" s="26">
        <v>3.3063081314175097E-2</v>
      </c>
      <c r="AN40" s="26">
        <v>0</v>
      </c>
      <c r="AO40" s="26">
        <v>4.0809991017857396E-3</v>
      </c>
      <c r="AP40" s="26">
        <v>2.09024471304089E-2</v>
      </c>
      <c r="AQ40" s="26">
        <v>0</v>
      </c>
      <c r="AR40" s="95">
        <v>2.4283061558557502</v>
      </c>
      <c r="AS40" s="26">
        <v>48.871623340332803</v>
      </c>
      <c r="AT40" s="26">
        <v>4.9957403043480602</v>
      </c>
      <c r="AU40" s="26">
        <v>54.301776852350798</v>
      </c>
      <c r="AV40" s="26">
        <v>0</v>
      </c>
      <c r="AW40" s="26">
        <v>0.218215554975005</v>
      </c>
      <c r="AX40" s="26">
        <v>0</v>
      </c>
      <c r="AY40" s="26">
        <v>0.88848326298384595</v>
      </c>
      <c r="AZ40" s="26">
        <v>8.9607830817308603E-4</v>
      </c>
      <c r="BA40" s="26">
        <v>3.1507937190319401E-4</v>
      </c>
      <c r="BB40" s="26">
        <v>1.1853182867882499</v>
      </c>
      <c r="BC40" s="26">
        <v>4.0271102366110599E-4</v>
      </c>
      <c r="BD40" s="26">
        <v>0</v>
      </c>
      <c r="BE40" s="26">
        <v>5.8405727607929901E-5</v>
      </c>
      <c r="BF40" s="26">
        <v>1.5844774215645001</v>
      </c>
      <c r="BG40" s="26">
        <v>1.53694170393249</v>
      </c>
      <c r="BH40" s="26">
        <v>4.7535717632015403E-2</v>
      </c>
      <c r="BI40" s="26">
        <v>0</v>
      </c>
      <c r="BJ40" s="26">
        <v>0</v>
      </c>
      <c r="BK40" s="26">
        <v>6.2878358879390498E-3</v>
      </c>
      <c r="BL40" s="26">
        <v>0</v>
      </c>
      <c r="BM40" s="26">
        <v>6.7474083015041E-2</v>
      </c>
      <c r="BN40" s="26">
        <v>0</v>
      </c>
      <c r="BO40" s="26">
        <v>1.75369896989037E-3</v>
      </c>
      <c r="BP40" s="26">
        <v>0.26989524628383299</v>
      </c>
      <c r="BQ40" s="26">
        <v>6.1393389183463203E-2</v>
      </c>
      <c r="BR40" s="26">
        <v>0</v>
      </c>
      <c r="BS40" s="26">
        <v>4.5341305246449099E-3</v>
      </c>
      <c r="BT40" s="26">
        <v>6.1480315481406904E-6</v>
      </c>
      <c r="BU40" s="26">
        <v>2.35594583243771E-2</v>
      </c>
      <c r="BV40" s="26">
        <v>0.48356953605641601</v>
      </c>
      <c r="BW40" s="26">
        <v>0</v>
      </c>
      <c r="BX40" s="26">
        <v>8.6426870023424099E-4</v>
      </c>
      <c r="BY40" s="26">
        <v>7.4042069783781597E-2</v>
      </c>
      <c r="BZ40" s="95">
        <v>0</v>
      </c>
      <c r="CA40" s="26">
        <v>6.4713566143619998E-3</v>
      </c>
      <c r="CB40" s="26">
        <v>2.37753661050392</v>
      </c>
      <c r="CC40" s="26">
        <v>6.0469901622050598E-2</v>
      </c>
      <c r="CE40" s="35">
        <f t="shared" si="14"/>
        <v>7.9999814527445638E-3</v>
      </c>
      <c r="CG40" s="23">
        <f t="shared" si="15"/>
        <v>2.7198238795895792E-3</v>
      </c>
      <c r="CH40" s="23">
        <f t="shared" si="16"/>
        <v>2.7148386633092398E-3</v>
      </c>
      <c r="CI40" s="23">
        <f t="shared" si="17"/>
        <v>2.7214822718738493E-3</v>
      </c>
      <c r="CJ40" s="23">
        <f t="shared" si="18"/>
        <v>2.6866947672357908E-3</v>
      </c>
      <c r="CK40" s="23">
        <f t="shared" si="19"/>
        <v>2.6857849346045705E-3</v>
      </c>
      <c r="CL40" s="23">
        <f t="shared" si="20"/>
        <v>2.7245420166181673E-3</v>
      </c>
      <c r="CM40" s="23">
        <f t="shared" si="21"/>
        <v>2.720524886601973E-3</v>
      </c>
      <c r="CN40" s="23">
        <f t="shared" si="22"/>
        <v>2.7237824925144516E-3</v>
      </c>
      <c r="CO40" s="23">
        <f t="shared" si="23"/>
        <v>2.6922274181373574E-3</v>
      </c>
      <c r="CP40" s="23">
        <f t="shared" si="24"/>
        <v>2.7212545774146337E-3</v>
      </c>
      <c r="CQ40" s="23">
        <f t="shared" si="25"/>
        <v>2.6551865364122969E-3</v>
      </c>
      <c r="CR40" s="23">
        <f t="shared" si="26"/>
        <v>2.7209440837260481E-3</v>
      </c>
      <c r="CS40" s="23">
        <f t="shared" si="27"/>
        <v>2.7065716744052075E-3</v>
      </c>
    </row>
    <row r="41" spans="1:97" x14ac:dyDescent="0.25">
      <c r="A41" s="26" t="s">
        <v>40</v>
      </c>
      <c r="B41" s="93">
        <v>758.56142436000005</v>
      </c>
      <c r="C41" s="93">
        <v>2.3733473620000001</v>
      </c>
      <c r="D41" s="93">
        <v>4104.2596497000004</v>
      </c>
      <c r="E41" s="93">
        <v>123.44219165</v>
      </c>
      <c r="F41" s="93">
        <v>119.74220255</v>
      </c>
      <c r="G41" s="93">
        <v>2.6750089080000001</v>
      </c>
      <c r="H41" s="93">
        <v>192.99698387999999</v>
      </c>
      <c r="I41" s="93">
        <v>3.4103853243</v>
      </c>
      <c r="J41" s="93">
        <v>0.46932955850000002</v>
      </c>
      <c r="K41" s="93">
        <v>7.8581038981000004</v>
      </c>
      <c r="L41" s="93">
        <v>0.56712552319999998</v>
      </c>
      <c r="M41" s="93">
        <v>0.58925389429999997</v>
      </c>
      <c r="N41" s="93">
        <v>0.31793289419999998</v>
      </c>
      <c r="O41" s="26"/>
      <c r="P41" s="28" t="s">
        <v>40</v>
      </c>
      <c r="Q41" s="94">
        <v>0</v>
      </c>
      <c r="R41" s="28">
        <v>0</v>
      </c>
      <c r="S41" s="26">
        <v>0.56866866179968401</v>
      </c>
      <c r="T41" s="26">
        <v>3.41967003929066</v>
      </c>
      <c r="U41" s="26">
        <v>3.41967003929066</v>
      </c>
      <c r="V41" s="26">
        <v>4.60896165121778</v>
      </c>
      <c r="W41" s="95">
        <v>0.19722039514046599</v>
      </c>
      <c r="X41" s="26">
        <v>0.470606830218815</v>
      </c>
      <c r="Y41" s="26">
        <v>0.59085787022110703</v>
      </c>
      <c r="Z41" s="26">
        <v>0</v>
      </c>
      <c r="AA41" s="26">
        <v>760.62479313480605</v>
      </c>
      <c r="AB41" s="26">
        <v>46.102800128063599</v>
      </c>
      <c r="AC41" s="26">
        <v>4.1574180802552902</v>
      </c>
      <c r="AD41" s="26">
        <v>15.070657725443199</v>
      </c>
      <c r="AE41" s="26">
        <v>0</v>
      </c>
      <c r="AF41" s="95">
        <v>0</v>
      </c>
      <c r="AG41" s="26">
        <v>7.8794812618268502</v>
      </c>
      <c r="AH41" s="26">
        <v>7.8794812618268502</v>
      </c>
      <c r="AI41" s="26">
        <v>32.923436285652798</v>
      </c>
      <c r="AJ41" s="26">
        <v>5.52702642163836</v>
      </c>
      <c r="AK41" s="26">
        <v>0.34477094295708099</v>
      </c>
      <c r="AL41" s="95">
        <v>0.63089160801650301</v>
      </c>
      <c r="AM41" s="26">
        <v>2.6987676859493899</v>
      </c>
      <c r="AN41" s="26">
        <v>0</v>
      </c>
      <c r="AO41" s="26">
        <v>0.318798639991485</v>
      </c>
      <c r="AP41" s="26">
        <v>2.3798027390223599</v>
      </c>
      <c r="AQ41" s="26">
        <v>0</v>
      </c>
      <c r="AR41" s="95">
        <v>197.666205779416</v>
      </c>
      <c r="AS41" s="26">
        <v>3703.8805941015298</v>
      </c>
      <c r="AT41" s="26">
        <v>378.61927325076999</v>
      </c>
      <c r="AU41" s="26">
        <v>4115.4233036379501</v>
      </c>
      <c r="AV41" s="26">
        <v>0</v>
      </c>
      <c r="AW41" s="26">
        <v>17.811751180811999</v>
      </c>
      <c r="AX41" s="26">
        <v>0</v>
      </c>
      <c r="AY41" s="26">
        <v>72.522112572198594</v>
      </c>
      <c r="AZ41" s="26">
        <v>6.9999659055209107E-2</v>
      </c>
      <c r="BA41" s="26">
        <v>2.4613906832674601E-2</v>
      </c>
      <c r="BB41" s="26">
        <v>92.596447185524397</v>
      </c>
      <c r="BC41" s="26">
        <v>3.1457791740383698E-2</v>
      </c>
      <c r="BD41" s="26">
        <v>0</v>
      </c>
      <c r="BE41" s="26">
        <v>4.5625705451479001E-3</v>
      </c>
      <c r="BF41" s="26">
        <v>123.77497441788201</v>
      </c>
      <c r="BG41" s="26">
        <v>120.06491998686801</v>
      </c>
      <c r="BH41" s="26">
        <v>3.71005443101462</v>
      </c>
      <c r="BI41" s="26">
        <v>0</v>
      </c>
      <c r="BJ41" s="26">
        <v>0</v>
      </c>
      <c r="BK41" s="26">
        <v>0.49119821800404501</v>
      </c>
      <c r="BL41" s="26">
        <v>0</v>
      </c>
      <c r="BM41" s="26">
        <v>5.2709881336221303</v>
      </c>
      <c r="BN41" s="26">
        <v>0</v>
      </c>
      <c r="BO41" s="26">
        <v>0.13699782205393601</v>
      </c>
      <c r="BP41" s="26">
        <v>21.083973888457098</v>
      </c>
      <c r="BQ41" s="26">
        <v>5.0111735767200702</v>
      </c>
      <c r="BR41" s="26">
        <v>0</v>
      </c>
      <c r="BS41" s="26">
        <v>0.35420053770730298</v>
      </c>
      <c r="BT41" s="26">
        <v>4.8027332572738699E-4</v>
      </c>
      <c r="BU41" s="26">
        <v>2.6822838067207901</v>
      </c>
      <c r="BV41" s="26">
        <v>39.471166124243702</v>
      </c>
      <c r="BW41" s="26">
        <v>0</v>
      </c>
      <c r="BX41" s="26">
        <v>7.0544503861651106E-2</v>
      </c>
      <c r="BY41" s="26">
        <v>6.0436969159172502</v>
      </c>
      <c r="BZ41" s="95">
        <v>0</v>
      </c>
      <c r="CA41" s="26">
        <v>0.52823309769010796</v>
      </c>
      <c r="CB41" s="26">
        <v>193.522019367604</v>
      </c>
      <c r="CC41" s="26">
        <v>4.9357862322839301</v>
      </c>
      <c r="CE41" s="35">
        <f t="shared" si="14"/>
        <v>8.0000121145616127E-3</v>
      </c>
      <c r="CG41" s="23">
        <f t="shared" si="15"/>
        <v>2.7201077045894829E-3</v>
      </c>
      <c r="CH41" s="23">
        <f t="shared" si="16"/>
        <v>2.7199461510429655E-3</v>
      </c>
      <c r="CI41" s="23">
        <f t="shared" si="17"/>
        <v>2.7200164928078271E-3</v>
      </c>
      <c r="CJ41" s="23">
        <f t="shared" si="18"/>
        <v>2.6958591988188226E-3</v>
      </c>
      <c r="CK41" s="23">
        <f t="shared" si="19"/>
        <v>2.6951018938644361E-3</v>
      </c>
      <c r="CL41" s="23">
        <f t="shared" si="20"/>
        <v>2.7195792503843176E-3</v>
      </c>
      <c r="CM41" s="23">
        <f t="shared" si="21"/>
        <v>2.7204336412348647E-3</v>
      </c>
      <c r="CN41" s="23">
        <f t="shared" si="22"/>
        <v>2.7224826838491687E-3</v>
      </c>
      <c r="CO41" s="23">
        <f t="shared" si="23"/>
        <v>2.7214815169477038E-3</v>
      </c>
      <c r="CP41" s="23">
        <f t="shared" si="24"/>
        <v>2.7204226368168194E-3</v>
      </c>
      <c r="CQ41" s="23">
        <f t="shared" si="25"/>
        <v>2.7209824572466432E-3</v>
      </c>
      <c r="CR41" s="23">
        <f t="shared" si="26"/>
        <v>2.722045516580745E-3</v>
      </c>
      <c r="CS41" s="23">
        <f t="shared" si="27"/>
        <v>2.7230456718341589E-3</v>
      </c>
    </row>
    <row r="42" spans="1:97" x14ac:dyDescent="0.25">
      <c r="A42" s="26" t="s">
        <v>41</v>
      </c>
      <c r="B42" s="93">
        <v>458.88117255999998</v>
      </c>
      <c r="C42" s="93">
        <v>1.4357235509999999</v>
      </c>
      <c r="D42" s="93">
        <v>2627.3042518000002</v>
      </c>
      <c r="E42" s="93">
        <v>77.679167362000001</v>
      </c>
      <c r="F42" s="93">
        <v>75.350592759999998</v>
      </c>
      <c r="G42" s="93">
        <v>1.618211149</v>
      </c>
      <c r="H42" s="93">
        <v>120.82894134999999</v>
      </c>
      <c r="I42" s="93">
        <v>2.1460724963</v>
      </c>
      <c r="J42" s="93">
        <v>0.29533767030000002</v>
      </c>
      <c r="K42" s="93">
        <v>4.9449135636000001</v>
      </c>
      <c r="L42" s="93">
        <v>0.35687829119999998</v>
      </c>
      <c r="M42" s="93">
        <v>0.37080313660000003</v>
      </c>
      <c r="N42" s="93">
        <v>0.2000674341</v>
      </c>
      <c r="O42" s="26"/>
      <c r="P42" s="28" t="s">
        <v>41</v>
      </c>
      <c r="Q42" s="94">
        <v>0</v>
      </c>
      <c r="R42" s="28">
        <v>0</v>
      </c>
      <c r="S42" s="26">
        <v>0.35784916127668798</v>
      </c>
      <c r="T42" s="26">
        <v>2.15190687143089</v>
      </c>
      <c r="U42" s="26">
        <v>2.15190687143089</v>
      </c>
      <c r="V42" s="26">
        <v>2.8845316467038198</v>
      </c>
      <c r="W42" s="95">
        <v>0.12342597787619</v>
      </c>
      <c r="X42" s="26">
        <v>0.29613890175159402</v>
      </c>
      <c r="Y42" s="26">
        <v>0.37181176555025902</v>
      </c>
      <c r="Z42" s="26">
        <v>0</v>
      </c>
      <c r="AA42" s="26">
        <v>460.12941996615899</v>
      </c>
      <c r="AB42" s="26">
        <v>28.853501614158201</v>
      </c>
      <c r="AC42" s="26">
        <v>2.6019243865113402</v>
      </c>
      <c r="AD42" s="26">
        <v>9.4319585666244699</v>
      </c>
      <c r="AE42" s="26">
        <v>0</v>
      </c>
      <c r="AF42" s="95">
        <v>0</v>
      </c>
      <c r="AG42" s="26">
        <v>4.9583530893857297</v>
      </c>
      <c r="AH42" s="26">
        <v>4.9583530893857297</v>
      </c>
      <c r="AI42" s="26">
        <v>21.0756030302529</v>
      </c>
      <c r="AJ42" s="26">
        <v>3.4591031135534598</v>
      </c>
      <c r="AK42" s="26">
        <v>0.2157699492132</v>
      </c>
      <c r="AL42" s="95">
        <v>0.394844636789216</v>
      </c>
      <c r="AM42" s="26">
        <v>1.6890276644896001</v>
      </c>
      <c r="AN42" s="26">
        <v>0</v>
      </c>
      <c r="AO42" s="26">
        <v>0.200612396664543</v>
      </c>
      <c r="AP42" s="26">
        <v>1.43962828408758</v>
      </c>
      <c r="AQ42" s="26">
        <v>0</v>
      </c>
      <c r="AR42" s="95">
        <v>123.751182691512</v>
      </c>
      <c r="AS42" s="26">
        <v>2371.0023827356099</v>
      </c>
      <c r="AT42" s="26">
        <v>242.36838883513201</v>
      </c>
      <c r="AU42" s="26">
        <v>2634.4463746009901</v>
      </c>
      <c r="AV42" s="26">
        <v>0</v>
      </c>
      <c r="AW42" s="26">
        <v>11.147515123398099</v>
      </c>
      <c r="AX42" s="26">
        <v>0</v>
      </c>
      <c r="AY42" s="26">
        <v>45.388097704644601</v>
      </c>
      <c r="AZ42" s="26">
        <v>4.4048859593136903E-2</v>
      </c>
      <c r="BA42" s="26">
        <v>1.5488844667846099E-2</v>
      </c>
      <c r="BB42" s="26">
        <v>58.268362627248003</v>
      </c>
      <c r="BC42" s="26">
        <v>1.97956521988348E-2</v>
      </c>
      <c r="BD42" s="26">
        <v>0</v>
      </c>
      <c r="BE42" s="26">
        <v>2.87110095184554E-3</v>
      </c>
      <c r="BF42" s="26">
        <v>77.888373391217002</v>
      </c>
      <c r="BG42" s="26">
        <v>75.553468125367104</v>
      </c>
      <c r="BH42" s="26">
        <v>2.3349052658498501</v>
      </c>
      <c r="BI42" s="26">
        <v>0</v>
      </c>
      <c r="BJ42" s="26">
        <v>0</v>
      </c>
      <c r="BK42" s="26">
        <v>0.30909688442820299</v>
      </c>
      <c r="BL42" s="26">
        <v>0</v>
      </c>
      <c r="BM42" s="26">
        <v>3.3168836743332299</v>
      </c>
      <c r="BN42" s="26">
        <v>0</v>
      </c>
      <c r="BO42" s="26">
        <v>8.6208717406041704E-2</v>
      </c>
      <c r="BP42" s="26">
        <v>13.267521604744299</v>
      </c>
      <c r="BQ42" s="26">
        <v>3.13624498688668</v>
      </c>
      <c r="BR42" s="26">
        <v>0</v>
      </c>
      <c r="BS42" s="26">
        <v>0.222887944465571</v>
      </c>
      <c r="BT42" s="26">
        <v>3.0221533005946998E-4</v>
      </c>
      <c r="BU42" s="26">
        <v>1.6226159111537299</v>
      </c>
      <c r="BV42" s="26">
        <v>24.703056423301</v>
      </c>
      <c r="BW42" s="26">
        <v>0</v>
      </c>
      <c r="BX42" s="26">
        <v>4.4150750911508899E-2</v>
      </c>
      <c r="BY42" s="26">
        <v>3.7824486580198702</v>
      </c>
      <c r="BZ42" s="95">
        <v>0</v>
      </c>
      <c r="CA42" s="26">
        <v>0.330596437909357</v>
      </c>
      <c r="CB42" s="26">
        <v>121.157453330908</v>
      </c>
      <c r="CC42" s="26">
        <v>3.08907556267767</v>
      </c>
      <c r="CE42" s="35">
        <f t="shared" si="14"/>
        <v>8.0000121594598593E-3</v>
      </c>
      <c r="CG42" s="23">
        <f t="shared" si="15"/>
        <v>2.7201974733356443E-3</v>
      </c>
      <c r="CH42" s="23">
        <f t="shared" si="16"/>
        <v>2.7196970369820894E-3</v>
      </c>
      <c r="CI42" s="23">
        <f t="shared" si="17"/>
        <v>2.71842242713106E-3</v>
      </c>
      <c r="CJ42" s="23">
        <f t="shared" si="18"/>
        <v>2.693206381088763E-3</v>
      </c>
      <c r="CK42" s="23">
        <f t="shared" si="19"/>
        <v>2.6924189702566322E-3</v>
      </c>
      <c r="CL42" s="23">
        <f t="shared" si="20"/>
        <v>2.7219946892913043E-3</v>
      </c>
      <c r="CM42" s="23">
        <f t="shared" si="21"/>
        <v>2.7188186641180431E-3</v>
      </c>
      <c r="CN42" s="23">
        <f t="shared" si="22"/>
        <v>2.7186290961507364E-3</v>
      </c>
      <c r="CO42" s="23">
        <f t="shared" si="23"/>
        <v>2.7129334729975954E-3</v>
      </c>
      <c r="CP42" s="23">
        <f t="shared" si="24"/>
        <v>2.7178484745738092E-3</v>
      </c>
      <c r="CQ42" s="23">
        <f t="shared" si="25"/>
        <v>2.7204514833991727E-3</v>
      </c>
      <c r="CR42" s="23">
        <f t="shared" si="26"/>
        <v>2.7201197905373756E-3</v>
      </c>
      <c r="CS42" s="23">
        <f t="shared" si="27"/>
        <v>2.7238944058762516E-3</v>
      </c>
    </row>
    <row r="43" spans="1:97" x14ac:dyDescent="0.25">
      <c r="A43" s="26" t="s">
        <v>42</v>
      </c>
      <c r="B43" s="93">
        <v>1782.0317411999999</v>
      </c>
      <c r="C43" s="93">
        <v>5.5755267106000002</v>
      </c>
      <c r="D43" s="93">
        <v>9526.6445167000002</v>
      </c>
      <c r="E43" s="93">
        <v>282.98301758000002</v>
      </c>
      <c r="F43" s="93">
        <v>274.50159753999998</v>
      </c>
      <c r="G43" s="93">
        <v>6.2842006961000001</v>
      </c>
      <c r="H43" s="93">
        <v>443.77349622999998</v>
      </c>
      <c r="I43" s="93">
        <v>7.8180816237000004</v>
      </c>
      <c r="J43" s="93">
        <v>1.0759068099</v>
      </c>
      <c r="K43" s="93">
        <v>18.014180756999998</v>
      </c>
      <c r="L43" s="93">
        <v>1.3000975589999999</v>
      </c>
      <c r="M43" s="93">
        <v>1.3508253772000001</v>
      </c>
      <c r="N43" s="93">
        <v>0.72884002400000003</v>
      </c>
      <c r="O43" s="26"/>
      <c r="P43" s="28" t="s">
        <v>42</v>
      </c>
      <c r="Q43" s="94">
        <v>0</v>
      </c>
      <c r="R43" s="28">
        <v>0</v>
      </c>
      <c r="S43" s="26">
        <v>1.30363127985529</v>
      </c>
      <c r="T43" s="26">
        <v>7.8393336684398296</v>
      </c>
      <c r="U43" s="26">
        <v>7.8393336684398296</v>
      </c>
      <c r="V43" s="26">
        <v>10.5998910636291</v>
      </c>
      <c r="W43" s="95">
        <v>0.45357204196061901</v>
      </c>
      <c r="X43" s="26">
        <v>1.0788271620960901</v>
      </c>
      <c r="Y43" s="26">
        <v>1.3544983742078101</v>
      </c>
      <c r="Z43" s="26">
        <v>0</v>
      </c>
      <c r="AA43" s="26">
        <v>1786.8766930312099</v>
      </c>
      <c r="AB43" s="26">
        <v>106.029124993602</v>
      </c>
      <c r="AC43" s="26">
        <v>9.5613925182453094</v>
      </c>
      <c r="AD43" s="26">
        <v>34.660040244047799</v>
      </c>
      <c r="AE43" s="26">
        <v>0</v>
      </c>
      <c r="AF43" s="95">
        <v>0</v>
      </c>
      <c r="AG43" s="26">
        <v>18.063193782355199</v>
      </c>
      <c r="AH43" s="26">
        <v>18.063193782355199</v>
      </c>
      <c r="AI43" s="26">
        <v>76.420382552552397</v>
      </c>
      <c r="AJ43" s="26">
        <v>12.711299563527399</v>
      </c>
      <c r="AK43" s="26">
        <v>0.79291623469689598</v>
      </c>
      <c r="AL43" s="95">
        <v>1.45094993420031</v>
      </c>
      <c r="AM43" s="26">
        <v>6.2067321254019596</v>
      </c>
      <c r="AN43" s="26">
        <v>0</v>
      </c>
      <c r="AO43" s="26">
        <v>0.73082399134925702</v>
      </c>
      <c r="AP43" s="26">
        <v>5.5906832388013799</v>
      </c>
      <c r="AQ43" s="26">
        <v>0</v>
      </c>
      <c r="AR43" s="95">
        <v>454.51100945710499</v>
      </c>
      <c r="AS43" s="26">
        <v>8597.29270283392</v>
      </c>
      <c r="AT43" s="26">
        <v>878.83501182187501</v>
      </c>
      <c r="AU43" s="26">
        <v>9552.5480972083496</v>
      </c>
      <c r="AV43" s="26">
        <v>0</v>
      </c>
      <c r="AW43" s="26">
        <v>40.964052103869797</v>
      </c>
      <c r="AX43" s="26">
        <v>0</v>
      </c>
      <c r="AY43" s="26">
        <v>166.78873862052299</v>
      </c>
      <c r="AZ43" s="26">
        <v>0.16046949725899501</v>
      </c>
      <c r="BA43" s="26">
        <v>5.6425868624610298E-2</v>
      </c>
      <c r="BB43" s="26">
        <v>212.27123194298099</v>
      </c>
      <c r="BC43" s="26">
        <v>7.2115001545556098E-2</v>
      </c>
      <c r="BD43" s="26">
        <v>0</v>
      </c>
      <c r="BE43" s="26">
        <v>1.04594141589519E-2</v>
      </c>
      <c r="BF43" s="26">
        <v>283.74534030994698</v>
      </c>
      <c r="BG43" s="26">
        <v>275.240846081749</v>
      </c>
      <c r="BH43" s="26">
        <v>8.5044942281980607</v>
      </c>
      <c r="BI43" s="26">
        <v>0</v>
      </c>
      <c r="BJ43" s="26">
        <v>0</v>
      </c>
      <c r="BK43" s="26">
        <v>1.12604045596689</v>
      </c>
      <c r="BL43" s="26">
        <v>0</v>
      </c>
      <c r="BM43" s="26">
        <v>12.0833920392951</v>
      </c>
      <c r="BN43" s="26">
        <v>0</v>
      </c>
      <c r="BO43" s="26">
        <v>0.31405783710683599</v>
      </c>
      <c r="BP43" s="26">
        <v>48.333571663852098</v>
      </c>
      <c r="BQ43" s="26">
        <v>11.5249006005889</v>
      </c>
      <c r="BR43" s="26">
        <v>0</v>
      </c>
      <c r="BS43" s="26">
        <v>0.81198135727835297</v>
      </c>
      <c r="BT43" s="26">
        <v>1.1010036812405201E-3</v>
      </c>
      <c r="BU43" s="26">
        <v>6.3012960221746503</v>
      </c>
      <c r="BV43" s="26">
        <v>90.777540461109197</v>
      </c>
      <c r="BW43" s="26">
        <v>0</v>
      </c>
      <c r="BX43" s="26">
        <v>0.162238186173741</v>
      </c>
      <c r="BY43" s="26">
        <v>13.899548057863001</v>
      </c>
      <c r="BZ43" s="95">
        <v>0</v>
      </c>
      <c r="CA43" s="26">
        <v>1.21485555916124</v>
      </c>
      <c r="CB43" s="26">
        <v>444.98030758631597</v>
      </c>
      <c r="CC43" s="26">
        <v>11.351518554185899</v>
      </c>
      <c r="CE43" s="35">
        <f t="shared" si="14"/>
        <v>7.9999997670658803E-3</v>
      </c>
      <c r="CG43" s="23">
        <f t="shared" si="15"/>
        <v>2.7187797608742071E-3</v>
      </c>
      <c r="CH43" s="23">
        <f t="shared" si="16"/>
        <v>2.7184029398629947E-3</v>
      </c>
      <c r="CI43" s="23">
        <f t="shared" si="17"/>
        <v>2.7190665572690434E-3</v>
      </c>
      <c r="CJ43" s="23">
        <f t="shared" si="18"/>
        <v>2.6938815497345118E-3</v>
      </c>
      <c r="CK43" s="23">
        <f t="shared" si="19"/>
        <v>2.6930573387329683E-3</v>
      </c>
      <c r="CL43" s="23">
        <f t="shared" si="20"/>
        <v>2.7203660260659212E-3</v>
      </c>
      <c r="CM43" s="23">
        <f t="shared" si="21"/>
        <v>2.7194308956443995E-3</v>
      </c>
      <c r="CN43" s="23">
        <f t="shared" si="22"/>
        <v>2.7183196291280776E-3</v>
      </c>
      <c r="CO43" s="23">
        <f t="shared" si="23"/>
        <v>2.7143170479249361E-3</v>
      </c>
      <c r="CP43" s="23">
        <f t="shared" si="24"/>
        <v>2.7208023510120164E-3</v>
      </c>
      <c r="CQ43" s="23">
        <f t="shared" si="25"/>
        <v>2.718042835191674E-3</v>
      </c>
      <c r="CR43" s="23">
        <f t="shared" si="26"/>
        <v>2.7190761069527721E-3</v>
      </c>
      <c r="CS43" s="23">
        <f t="shared" si="27"/>
        <v>2.7220889137902059E-3</v>
      </c>
    </row>
    <row r="44" spans="1:97" x14ac:dyDescent="0.25">
      <c r="A44" s="26" t="s">
        <v>43</v>
      </c>
      <c r="B44" s="93">
        <v>8756.0163974000006</v>
      </c>
      <c r="C44" s="93">
        <v>27.395374450999999</v>
      </c>
      <c r="D44" s="93">
        <v>46416.015650000001</v>
      </c>
      <c r="E44" s="93">
        <v>1382.3924088000001</v>
      </c>
      <c r="F44" s="93">
        <v>1340.9607963000001</v>
      </c>
      <c r="G44" s="93">
        <v>30.877433904</v>
      </c>
      <c r="H44" s="93">
        <v>2169.5650286999999</v>
      </c>
      <c r="I44" s="93">
        <v>38.191891446</v>
      </c>
      <c r="J44" s="93">
        <v>5.2558822035999997</v>
      </c>
      <c r="K44" s="93">
        <v>88.000569584999994</v>
      </c>
      <c r="L44" s="93">
        <v>6.3510701478999998</v>
      </c>
      <c r="M44" s="93">
        <v>6.5988791936000002</v>
      </c>
      <c r="N44" s="93">
        <v>3.5604359756999999</v>
      </c>
      <c r="O44" s="26"/>
      <c r="P44" s="28" t="s">
        <v>43</v>
      </c>
      <c r="Q44" s="94">
        <v>0</v>
      </c>
      <c r="R44" s="28">
        <v>0</v>
      </c>
      <c r="S44" s="26">
        <v>6.3683413206668904</v>
      </c>
      <c r="T44" s="26">
        <v>38.295748330435401</v>
      </c>
      <c r="U44" s="26">
        <v>38.295748330435401</v>
      </c>
      <c r="V44" s="26">
        <v>51.824521745015801</v>
      </c>
      <c r="W44" s="95">
        <v>2.2175683583526</v>
      </c>
      <c r="X44" s="26">
        <v>5.2701764143960004</v>
      </c>
      <c r="Y44" s="26">
        <v>6.6168185040901397</v>
      </c>
      <c r="Z44" s="26">
        <v>0</v>
      </c>
      <c r="AA44" s="26">
        <v>8779.8248386554696</v>
      </c>
      <c r="AB44" s="26">
        <v>518.39232454613705</v>
      </c>
      <c r="AC44" s="26">
        <v>46.747153788968397</v>
      </c>
      <c r="AD44" s="26">
        <v>169.458505444553</v>
      </c>
      <c r="AE44" s="26">
        <v>0</v>
      </c>
      <c r="AF44" s="95">
        <v>0</v>
      </c>
      <c r="AG44" s="26">
        <v>88.239865898656902</v>
      </c>
      <c r="AH44" s="26">
        <v>88.239865898656902</v>
      </c>
      <c r="AI44" s="26">
        <v>372.33793910777001</v>
      </c>
      <c r="AJ44" s="26">
        <v>62.147507388057399</v>
      </c>
      <c r="AK44" s="26">
        <v>3.8766793885036499</v>
      </c>
      <c r="AL44" s="95">
        <v>7.0939396776960502</v>
      </c>
      <c r="AM44" s="26">
        <v>30.345709305687901</v>
      </c>
      <c r="AN44" s="26">
        <v>0</v>
      </c>
      <c r="AO44" s="26">
        <v>3.5701120050656798</v>
      </c>
      <c r="AP44" s="26">
        <v>27.469844358927801</v>
      </c>
      <c r="AQ44" s="26">
        <v>0</v>
      </c>
      <c r="AR44" s="95">
        <v>2222.0616198277698</v>
      </c>
      <c r="AS44" s="26">
        <v>41888.005450065</v>
      </c>
      <c r="AT44" s="26">
        <v>4281.8856370409003</v>
      </c>
      <c r="AU44" s="26">
        <v>46542.229026213703</v>
      </c>
      <c r="AV44" s="26">
        <v>0</v>
      </c>
      <c r="AW44" s="26">
        <v>200.279888032635</v>
      </c>
      <c r="AX44" s="26">
        <v>0</v>
      </c>
      <c r="AY44" s="26">
        <v>815.45890771517804</v>
      </c>
      <c r="AZ44" s="26">
        <v>0.78390578069541506</v>
      </c>
      <c r="BA44" s="26">
        <v>0.275644440805414</v>
      </c>
      <c r="BB44" s="26">
        <v>1036.9611968101599</v>
      </c>
      <c r="BC44" s="26">
        <v>0.35228703098604602</v>
      </c>
      <c r="BD44" s="26">
        <v>0</v>
      </c>
      <c r="BE44" s="26">
        <v>5.1095171661249897E-2</v>
      </c>
      <c r="BF44" s="26">
        <v>1386.11671679142</v>
      </c>
      <c r="BG44" s="26">
        <v>1344.5724483055999</v>
      </c>
      <c r="BH44" s="26">
        <v>41.544268485820403</v>
      </c>
      <c r="BI44" s="26">
        <v>0</v>
      </c>
      <c r="BJ44" s="26">
        <v>0</v>
      </c>
      <c r="BK44" s="26">
        <v>5.5007942971623098</v>
      </c>
      <c r="BL44" s="26">
        <v>0</v>
      </c>
      <c r="BM44" s="26">
        <v>59.028267387592102</v>
      </c>
      <c r="BN44" s="26">
        <v>0</v>
      </c>
      <c r="BO44" s="26">
        <v>1.5341970523987201</v>
      </c>
      <c r="BP44" s="26">
        <v>236.11309325611799</v>
      </c>
      <c r="BQ44" s="26">
        <v>56.347048864356204</v>
      </c>
      <c r="BR44" s="26">
        <v>0</v>
      </c>
      <c r="BS44" s="26">
        <v>3.96658866301896</v>
      </c>
      <c r="BT44" s="26">
        <v>5.37841500604745E-3</v>
      </c>
      <c r="BU44" s="26">
        <v>30.961406740795301</v>
      </c>
      <c r="BV44" s="26">
        <v>443.824094197249</v>
      </c>
      <c r="BW44" s="26">
        <v>0</v>
      </c>
      <c r="BX44" s="26">
        <v>0.79322146100267299</v>
      </c>
      <c r="BY44" s="26">
        <v>67.957053941649093</v>
      </c>
      <c r="BZ44" s="95">
        <v>0</v>
      </c>
      <c r="CA44" s="26">
        <v>5.9396105986477599</v>
      </c>
      <c r="CB44" s="26">
        <v>2175.4645939091201</v>
      </c>
      <c r="CC44" s="26">
        <v>55.499407314781998</v>
      </c>
      <c r="CE44" s="35">
        <f t="shared" si="14"/>
        <v>8.0000022967971866E-3</v>
      </c>
      <c r="CG44" s="23">
        <f t="shared" si="15"/>
        <v>2.7190950970053746E-3</v>
      </c>
      <c r="CH44" s="23">
        <f t="shared" si="16"/>
        <v>2.7183387495214361E-3</v>
      </c>
      <c r="CI44" s="23">
        <f t="shared" si="17"/>
        <v>2.719177302192715E-3</v>
      </c>
      <c r="CJ44" s="23">
        <f t="shared" si="18"/>
        <v>2.6941033296419901E-3</v>
      </c>
      <c r="CK44" s="23">
        <f t="shared" si="19"/>
        <v>2.6933315392703014E-3</v>
      </c>
      <c r="CL44" s="23">
        <f t="shared" si="20"/>
        <v>2.719553608514811E-3</v>
      </c>
      <c r="CM44" s="23">
        <f t="shared" si="21"/>
        <v>2.7192387096390898E-3</v>
      </c>
      <c r="CN44" s="23">
        <f t="shared" si="22"/>
        <v>2.7193438319818835E-3</v>
      </c>
      <c r="CO44" s="23">
        <f t="shared" si="23"/>
        <v>2.7196596579371411E-3</v>
      </c>
      <c r="CP44" s="23">
        <f t="shared" si="24"/>
        <v>2.7192586909993914E-3</v>
      </c>
      <c r="CQ44" s="23">
        <f t="shared" si="25"/>
        <v>2.719411432197985E-3</v>
      </c>
      <c r="CR44" s="23">
        <f t="shared" si="26"/>
        <v>2.7185390069783631E-3</v>
      </c>
      <c r="CS44" s="23">
        <f t="shared" si="27"/>
        <v>2.7176529592777042E-3</v>
      </c>
    </row>
    <row r="45" spans="1:97" x14ac:dyDescent="0.25">
      <c r="A45" s="26" t="s">
        <v>44</v>
      </c>
      <c r="B45" s="93">
        <v>946.51973687999998</v>
      </c>
      <c r="C45" s="93">
        <v>2.9614216732999998</v>
      </c>
      <c r="D45" s="93">
        <v>5265.5009749000001</v>
      </c>
      <c r="E45" s="93">
        <v>157.18179004000001</v>
      </c>
      <c r="F45" s="93">
        <v>152.47023555000001</v>
      </c>
      <c r="G45" s="93">
        <v>3.3378310854</v>
      </c>
      <c r="H45" s="93">
        <v>245.10103204999999</v>
      </c>
      <c r="I45" s="93">
        <v>4.3425222998999997</v>
      </c>
      <c r="J45" s="93">
        <v>0.59760815209999996</v>
      </c>
      <c r="K45" s="93">
        <v>10.005904954</v>
      </c>
      <c r="L45" s="93">
        <v>0.72213401079999995</v>
      </c>
      <c r="M45" s="93">
        <v>0.7503105753</v>
      </c>
      <c r="N45" s="93">
        <v>0.40483128819999997</v>
      </c>
      <c r="O45" s="26"/>
      <c r="P45" s="28" t="s">
        <v>44</v>
      </c>
      <c r="Q45" s="94">
        <v>0</v>
      </c>
      <c r="R45" s="28">
        <v>0</v>
      </c>
      <c r="S45" s="26">
        <v>0.72410041598470898</v>
      </c>
      <c r="T45" s="26">
        <v>4.3543387089024002</v>
      </c>
      <c r="U45" s="26">
        <v>4.3543387089024002</v>
      </c>
      <c r="V45" s="26">
        <v>5.8522401102954102</v>
      </c>
      <c r="W45" s="95">
        <v>0.25041623735130097</v>
      </c>
      <c r="X45" s="26">
        <v>0.59923418580820498</v>
      </c>
      <c r="Y45" s="26">
        <v>0.75235449577067404</v>
      </c>
      <c r="Z45" s="26">
        <v>0</v>
      </c>
      <c r="AA45" s="26">
        <v>949.09596937822005</v>
      </c>
      <c r="AB45" s="26">
        <v>58.539144619532699</v>
      </c>
      <c r="AC45" s="26">
        <v>5.2788927658773304</v>
      </c>
      <c r="AD45" s="26">
        <v>19.135993578842001</v>
      </c>
      <c r="AE45" s="26">
        <v>0</v>
      </c>
      <c r="AF45" s="95">
        <v>0</v>
      </c>
      <c r="AG45" s="26">
        <v>10.0331402852472</v>
      </c>
      <c r="AH45" s="26">
        <v>10.0331402852472</v>
      </c>
      <c r="AI45" s="26">
        <v>42.238673983726599</v>
      </c>
      <c r="AJ45" s="26">
        <v>7.0179573805732298</v>
      </c>
      <c r="AK45" s="26">
        <v>0.43776998232699599</v>
      </c>
      <c r="AL45" s="95">
        <v>0.80107843071009699</v>
      </c>
      <c r="AM45" s="26">
        <v>3.42675634040988</v>
      </c>
      <c r="AN45" s="26">
        <v>0</v>
      </c>
      <c r="AO45" s="26">
        <v>0.40593322219435801</v>
      </c>
      <c r="AP45" s="26">
        <v>2.9694753774743199</v>
      </c>
      <c r="AQ45" s="26">
        <v>0</v>
      </c>
      <c r="AR45" s="95">
        <v>251.030148245931</v>
      </c>
      <c r="AS45" s="26">
        <v>4751.8489785372103</v>
      </c>
      <c r="AT45" s="26">
        <v>485.74417145020999</v>
      </c>
      <c r="AU45" s="26">
        <v>5279.8318239711498</v>
      </c>
      <c r="AV45" s="26">
        <v>0</v>
      </c>
      <c r="AW45" s="26">
        <v>22.616472054490998</v>
      </c>
      <c r="AX45" s="26">
        <v>0</v>
      </c>
      <c r="AY45" s="26">
        <v>92.084768888472496</v>
      </c>
      <c r="AZ45" s="26">
        <v>8.91320078192019E-2</v>
      </c>
      <c r="BA45" s="26">
        <v>3.1341465307223801E-2</v>
      </c>
      <c r="BB45" s="26">
        <v>117.90505058814701</v>
      </c>
      <c r="BC45" s="26">
        <v>4.0056004680467397E-2</v>
      </c>
      <c r="BD45" s="26">
        <v>0</v>
      </c>
      <c r="BE45" s="26">
        <v>5.8096312448701597E-3</v>
      </c>
      <c r="BF45" s="26">
        <v>157.60557574736401</v>
      </c>
      <c r="BG45" s="26">
        <v>152.88119681284201</v>
      </c>
      <c r="BH45" s="26">
        <v>4.7243789345218499</v>
      </c>
      <c r="BI45" s="26">
        <v>0</v>
      </c>
      <c r="BJ45" s="26">
        <v>0</v>
      </c>
      <c r="BK45" s="26">
        <v>0.62545203855273901</v>
      </c>
      <c r="BL45" s="26">
        <v>0</v>
      </c>
      <c r="BM45" s="26">
        <v>6.7116458274924202</v>
      </c>
      <c r="BN45" s="26">
        <v>0</v>
      </c>
      <c r="BO45" s="26">
        <v>0.17444179966197301</v>
      </c>
      <c r="BP45" s="26">
        <v>26.846644955611101</v>
      </c>
      <c r="BQ45" s="26">
        <v>6.3629407072479998</v>
      </c>
      <c r="BR45" s="26">
        <v>0</v>
      </c>
      <c r="BS45" s="26">
        <v>0.45101096024307502</v>
      </c>
      <c r="BT45" s="26">
        <v>6.1153408190431705E-4</v>
      </c>
      <c r="BU45" s="26">
        <v>3.3469214843212698</v>
      </c>
      <c r="BV45" s="26">
        <v>50.118510216418102</v>
      </c>
      <c r="BW45" s="26">
        <v>0</v>
      </c>
      <c r="BX45" s="26">
        <v>8.95726526603048E-2</v>
      </c>
      <c r="BY45" s="26">
        <v>7.6739733648665096</v>
      </c>
      <c r="BZ45" s="95">
        <v>0</v>
      </c>
      <c r="CA45" s="26">
        <v>0.67072530321073298</v>
      </c>
      <c r="CB45" s="26">
        <v>245.76805330304001</v>
      </c>
      <c r="CC45" s="26">
        <v>6.2672378134714197</v>
      </c>
      <c r="CE45" s="35">
        <f t="shared" si="14"/>
        <v>8.0000036728361951E-3</v>
      </c>
      <c r="CG45" s="23">
        <f t="shared" si="15"/>
        <v>2.7217948002986872E-3</v>
      </c>
      <c r="CH45" s="23">
        <f t="shared" si="16"/>
        <v>2.719539823366516E-3</v>
      </c>
      <c r="CI45" s="23">
        <f t="shared" si="17"/>
        <v>2.7216496852746058E-3</v>
      </c>
      <c r="CJ45" s="23">
        <f t="shared" si="18"/>
        <v>2.6961501536288545E-3</v>
      </c>
      <c r="CK45" s="23">
        <f t="shared" si="19"/>
        <v>2.6953540234233202E-3</v>
      </c>
      <c r="CL45" s="23">
        <f t="shared" si="20"/>
        <v>2.7234448624533858E-3</v>
      </c>
      <c r="CM45" s="23">
        <f t="shared" si="21"/>
        <v>2.7214134818655052E-3</v>
      </c>
      <c r="CN45" s="23">
        <f t="shared" si="22"/>
        <v>2.7210934536070317E-3</v>
      </c>
      <c r="CO45" s="23">
        <f t="shared" si="23"/>
        <v>2.7209028231812526E-3</v>
      </c>
      <c r="CP45" s="23">
        <f t="shared" si="24"/>
        <v>2.7219258400322764E-3</v>
      </c>
      <c r="CQ45" s="23">
        <f t="shared" si="25"/>
        <v>2.7230474611361849E-3</v>
      </c>
      <c r="CR45" s="23">
        <f t="shared" si="26"/>
        <v>2.7240992436456096E-3</v>
      </c>
      <c r="CS45" s="23">
        <f t="shared" si="27"/>
        <v>2.7219585700936437E-3</v>
      </c>
    </row>
    <row r="46" spans="1:97" x14ac:dyDescent="0.25">
      <c r="A46" s="26" t="s">
        <v>45</v>
      </c>
      <c r="B46" s="93">
        <v>73.164440804999998</v>
      </c>
      <c r="C46" s="93">
        <v>0.22891362100000001</v>
      </c>
      <c r="D46" s="93">
        <v>583.88893499999995</v>
      </c>
      <c r="E46" s="93">
        <v>17.403207448</v>
      </c>
      <c r="F46" s="93">
        <v>16.881111225000001</v>
      </c>
      <c r="G46" s="93">
        <v>0.25800943700000001</v>
      </c>
      <c r="H46" s="93">
        <v>26.111959535</v>
      </c>
      <c r="I46" s="93">
        <v>0.48080516470000001</v>
      </c>
      <c r="J46" s="93">
        <v>6.6167325200000002E-2</v>
      </c>
      <c r="K46" s="93">
        <v>1.1078563209000001</v>
      </c>
      <c r="L46" s="93">
        <v>7.9954859599999997E-2</v>
      </c>
      <c r="M46" s="93">
        <v>8.3074576499999997E-2</v>
      </c>
      <c r="N46" s="93">
        <v>4.4823022300000001E-2</v>
      </c>
      <c r="O46" s="26"/>
      <c r="P46" s="28" t="s">
        <v>45</v>
      </c>
      <c r="Q46" s="94">
        <v>0</v>
      </c>
      <c r="R46" s="28">
        <v>0</v>
      </c>
      <c r="S46" s="26">
        <v>8.0172106003250601E-2</v>
      </c>
      <c r="T46" s="26">
        <v>0.48211377645737502</v>
      </c>
      <c r="U46" s="26">
        <v>0.48211377645737502</v>
      </c>
      <c r="V46" s="26">
        <v>0.62183637424560501</v>
      </c>
      <c r="W46" s="95">
        <v>2.6608423080397001E-2</v>
      </c>
      <c r="X46" s="26">
        <v>6.6347214489991702E-2</v>
      </c>
      <c r="Y46" s="26">
        <v>8.3302058297181E-2</v>
      </c>
      <c r="Z46" s="26">
        <v>0</v>
      </c>
      <c r="AA46" s="26">
        <v>73.363543021544601</v>
      </c>
      <c r="AB46" s="26">
        <v>6.2201171853559103</v>
      </c>
      <c r="AC46" s="26">
        <v>0.56091280745118199</v>
      </c>
      <c r="AD46" s="26">
        <v>2.0333136718156601</v>
      </c>
      <c r="AE46" s="26">
        <v>0</v>
      </c>
      <c r="AF46" s="95">
        <v>0</v>
      </c>
      <c r="AG46" s="26">
        <v>1.1108721654357101</v>
      </c>
      <c r="AH46" s="26">
        <v>1.1108721654357101</v>
      </c>
      <c r="AI46" s="26">
        <v>4.6838260471678801</v>
      </c>
      <c r="AJ46" s="26">
        <v>0.74569894663050995</v>
      </c>
      <c r="AK46" s="26">
        <v>4.6516302899088903E-2</v>
      </c>
      <c r="AL46" s="95">
        <v>8.5119745889941797E-2</v>
      </c>
      <c r="AM46" s="26">
        <v>0.364113786433858</v>
      </c>
      <c r="AN46" s="26">
        <v>0</v>
      </c>
      <c r="AO46" s="26">
        <v>4.4947130489809597E-2</v>
      </c>
      <c r="AP46" s="26">
        <v>0.22953643292161899</v>
      </c>
      <c r="AQ46" s="26">
        <v>0</v>
      </c>
      <c r="AR46" s="95">
        <v>26.7420914036277</v>
      </c>
      <c r="AS46" s="26">
        <v>526.93063154703805</v>
      </c>
      <c r="AT46" s="26">
        <v>53.8638225698176</v>
      </c>
      <c r="AU46" s="26">
        <v>585.478280164024</v>
      </c>
      <c r="AV46" s="26">
        <v>0</v>
      </c>
      <c r="AW46" s="26">
        <v>2.4031329196800999</v>
      </c>
      <c r="AX46" s="26">
        <v>0</v>
      </c>
      <c r="AY46" s="26">
        <v>9.7845913380016007</v>
      </c>
      <c r="AZ46" s="26">
        <v>9.8684427432111296E-3</v>
      </c>
      <c r="BA46" s="26">
        <v>3.4700407303912598E-3</v>
      </c>
      <c r="BB46" s="26">
        <v>13.054157222617199</v>
      </c>
      <c r="BC46" s="26">
        <v>4.4349011502615096E-3</v>
      </c>
      <c r="BD46" s="26">
        <v>0</v>
      </c>
      <c r="BE46" s="26">
        <v>6.4324127383058702E-4</v>
      </c>
      <c r="BF46" s="26">
        <v>17.450147866180501</v>
      </c>
      <c r="BG46" s="26">
        <v>16.926632549569199</v>
      </c>
      <c r="BH46" s="26">
        <v>0.52351531661127504</v>
      </c>
      <c r="BI46" s="26">
        <v>0</v>
      </c>
      <c r="BJ46" s="26">
        <v>0</v>
      </c>
      <c r="BK46" s="26">
        <v>6.9248854533529594E-2</v>
      </c>
      <c r="BL46" s="26">
        <v>0</v>
      </c>
      <c r="BM46" s="26">
        <v>0.74309773221559094</v>
      </c>
      <c r="BN46" s="26">
        <v>0</v>
      </c>
      <c r="BO46" s="26">
        <v>1.9313797736955501E-2</v>
      </c>
      <c r="BP46" s="26">
        <v>2.9723957726373298</v>
      </c>
      <c r="BQ46" s="26">
        <v>0.67610040283823003</v>
      </c>
      <c r="BR46" s="26">
        <v>0</v>
      </c>
      <c r="BS46" s="26">
        <v>4.9934837767379302E-2</v>
      </c>
      <c r="BT46" s="26">
        <v>6.7706163571928604E-5</v>
      </c>
      <c r="BU46" s="26">
        <v>0.25871099085632998</v>
      </c>
      <c r="BV46" s="26">
        <v>5.3253930888276599</v>
      </c>
      <c r="BW46" s="26">
        <v>0</v>
      </c>
      <c r="BX46" s="26">
        <v>9.5175200490757693E-3</v>
      </c>
      <c r="BY46" s="26">
        <v>0.81540324686916099</v>
      </c>
      <c r="BZ46" s="95">
        <v>0</v>
      </c>
      <c r="CA46" s="26">
        <v>7.1267823460705398E-2</v>
      </c>
      <c r="CB46" s="26">
        <v>26.183024895693801</v>
      </c>
      <c r="CC46" s="26">
        <v>0.66593241503419798</v>
      </c>
      <c r="CE46" s="35">
        <f t="shared" si="14"/>
        <v>7.9999996684004954E-3</v>
      </c>
      <c r="CG46" s="23">
        <f t="shared" si="15"/>
        <v>2.7212975914796592E-3</v>
      </c>
      <c r="CH46" s="23">
        <f t="shared" si="16"/>
        <v>2.7207289758392158E-3</v>
      </c>
      <c r="CI46" s="23">
        <f t="shared" si="17"/>
        <v>2.7219991144789425E-3</v>
      </c>
      <c r="CJ46" s="23">
        <f t="shared" si="18"/>
        <v>2.6972279863213119E-3</v>
      </c>
      <c r="CK46" s="23">
        <f t="shared" si="19"/>
        <v>2.6965834157755345E-3</v>
      </c>
      <c r="CL46" s="23">
        <f t="shared" si="20"/>
        <v>2.7191015355379142E-3</v>
      </c>
      <c r="CM46" s="23">
        <f t="shared" si="21"/>
        <v>2.7215636803720631E-3</v>
      </c>
      <c r="CN46" s="23">
        <f t="shared" si="22"/>
        <v>2.721709027796163E-3</v>
      </c>
      <c r="CO46" s="23">
        <f t="shared" si="23"/>
        <v>2.7187027652691006E-3</v>
      </c>
      <c r="CP46" s="23">
        <f t="shared" si="24"/>
        <v>2.7222343536930948E-3</v>
      </c>
      <c r="CQ46" s="23">
        <f t="shared" si="25"/>
        <v>2.7171131853329384E-3</v>
      </c>
      <c r="CR46" s="23">
        <f t="shared" si="26"/>
        <v>2.7382841630375736E-3</v>
      </c>
      <c r="CS46" s="23">
        <f t="shared" si="27"/>
        <v>2.7688492083140135E-3</v>
      </c>
    </row>
    <row r="47" spans="1:97" x14ac:dyDescent="0.25">
      <c r="A47" s="26" t="s">
        <v>46</v>
      </c>
      <c r="B47" s="93">
        <v>1819.6677342</v>
      </c>
      <c r="C47" s="93">
        <v>5.6932843636000001</v>
      </c>
      <c r="D47" s="93">
        <v>9820.6765094000002</v>
      </c>
      <c r="E47" s="93">
        <v>293.6779052</v>
      </c>
      <c r="F47" s="93">
        <v>284.87555239</v>
      </c>
      <c r="G47" s="93">
        <v>6.4169205828000004</v>
      </c>
      <c r="H47" s="93">
        <v>459.61326424999999</v>
      </c>
      <c r="I47" s="93">
        <v>8.1135534341</v>
      </c>
      <c r="J47" s="93">
        <v>1.1165689756999999</v>
      </c>
      <c r="K47" s="93">
        <v>18.694997721</v>
      </c>
      <c r="L47" s="93">
        <v>1.3492326530000001</v>
      </c>
      <c r="M47" s="93">
        <v>1.4018776475000001</v>
      </c>
      <c r="N47" s="93">
        <v>0.75638535890000003</v>
      </c>
      <c r="O47" s="26"/>
      <c r="P47" s="28" t="s">
        <v>46</v>
      </c>
      <c r="Q47" s="94">
        <v>0</v>
      </c>
      <c r="R47" s="28">
        <v>0</v>
      </c>
      <c r="S47" s="26">
        <v>1.35289947364356</v>
      </c>
      <c r="T47" s="26">
        <v>8.1356271001407006</v>
      </c>
      <c r="U47" s="26">
        <v>8.1356271001407006</v>
      </c>
      <c r="V47" s="26">
        <v>10.976754120780701</v>
      </c>
      <c r="W47" s="95">
        <v>0.46969693306281102</v>
      </c>
      <c r="X47" s="26">
        <v>1.1196036645298899</v>
      </c>
      <c r="Y47" s="26">
        <v>1.40569290445687</v>
      </c>
      <c r="Z47" s="26">
        <v>0</v>
      </c>
      <c r="AA47" s="26">
        <v>1824.6174089756701</v>
      </c>
      <c r="AB47" s="26">
        <v>109.798845078445</v>
      </c>
      <c r="AC47" s="26">
        <v>9.9013730350320603</v>
      </c>
      <c r="AD47" s="26">
        <v>35.892479601596399</v>
      </c>
      <c r="AE47" s="26">
        <v>0</v>
      </c>
      <c r="AF47" s="95">
        <v>0</v>
      </c>
      <c r="AG47" s="26">
        <v>18.745869577083301</v>
      </c>
      <c r="AH47" s="26">
        <v>18.745869577083301</v>
      </c>
      <c r="AI47" s="26">
        <v>78.779111794617293</v>
      </c>
      <c r="AJ47" s="26">
        <v>13.163238296237999</v>
      </c>
      <c r="AK47" s="26">
        <v>0.82110788241292998</v>
      </c>
      <c r="AL47" s="95">
        <v>1.50254802539793</v>
      </c>
      <c r="AM47" s="26">
        <v>6.4274267674419097</v>
      </c>
      <c r="AN47" s="26">
        <v>0</v>
      </c>
      <c r="AO47" s="26">
        <v>0.75844337893913205</v>
      </c>
      <c r="AP47" s="26">
        <v>5.7087671445074504</v>
      </c>
      <c r="AQ47" s="26">
        <v>0</v>
      </c>
      <c r="AR47" s="95">
        <v>470.73362458263699</v>
      </c>
      <c r="AS47" s="26">
        <v>8862.6584397713796</v>
      </c>
      <c r="AT47" s="26">
        <v>905.96044658211997</v>
      </c>
      <c r="AU47" s="26">
        <v>9847.3979981481207</v>
      </c>
      <c r="AV47" s="26">
        <v>0</v>
      </c>
      <c r="AW47" s="26">
        <v>42.4205849677315</v>
      </c>
      <c r="AX47" s="26">
        <v>0</v>
      </c>
      <c r="AY47" s="26">
        <v>172.71965107807</v>
      </c>
      <c r="AZ47" s="26">
        <v>0.16653427976653001</v>
      </c>
      <c r="BA47" s="26">
        <v>5.8558474594487299E-2</v>
      </c>
      <c r="BB47" s="26">
        <v>220.29382189189599</v>
      </c>
      <c r="BC47" s="26">
        <v>7.4840326269724394E-2</v>
      </c>
      <c r="BD47" s="26">
        <v>0</v>
      </c>
      <c r="BE47" s="26">
        <v>1.08546681195125E-2</v>
      </c>
      <c r="BF47" s="26">
        <v>294.46952932756898</v>
      </c>
      <c r="BG47" s="26">
        <v>285.64322002252101</v>
      </c>
      <c r="BH47" s="26">
        <v>8.8263093050480297</v>
      </c>
      <c r="BI47" s="26">
        <v>0</v>
      </c>
      <c r="BJ47" s="26">
        <v>0</v>
      </c>
      <c r="BK47" s="26">
        <v>1.16859716344516</v>
      </c>
      <c r="BL47" s="26">
        <v>0</v>
      </c>
      <c r="BM47" s="26">
        <v>12.540073761250399</v>
      </c>
      <c r="BN47" s="26">
        <v>0</v>
      </c>
      <c r="BO47" s="26">
        <v>0.32592741343827297</v>
      </c>
      <c r="BP47" s="26">
        <v>50.160201308994203</v>
      </c>
      <c r="BQ47" s="26">
        <v>11.934673321797501</v>
      </c>
      <c r="BR47" s="26">
        <v>0</v>
      </c>
      <c r="BS47" s="26">
        <v>0.84266813118603201</v>
      </c>
      <c r="BT47" s="26">
        <v>1.1426035603322299E-3</v>
      </c>
      <c r="BU47" s="26">
        <v>6.4343864434090001</v>
      </c>
      <c r="BV47" s="26">
        <v>94.004912290126498</v>
      </c>
      <c r="BW47" s="26">
        <v>0</v>
      </c>
      <c r="BX47" s="26">
        <v>0.16801024625864999</v>
      </c>
      <c r="BY47" s="26">
        <v>14.393734507269601</v>
      </c>
      <c r="BZ47" s="95">
        <v>0</v>
      </c>
      <c r="CA47" s="26">
        <v>1.25805002350812</v>
      </c>
      <c r="CB47" s="26">
        <v>460.86375667146098</v>
      </c>
      <c r="CC47" s="26">
        <v>11.7551481504109</v>
      </c>
      <c r="CE47" s="35">
        <f t="shared" si="14"/>
        <v>7.9999926690718041E-3</v>
      </c>
      <c r="CG47" s="23">
        <f t="shared" si="15"/>
        <v>2.7200981160695786E-3</v>
      </c>
      <c r="CH47" s="23">
        <f t="shared" si="16"/>
        <v>2.7194813957369455E-3</v>
      </c>
      <c r="CI47" s="23">
        <f t="shared" si="17"/>
        <v>2.7209417520823146E-3</v>
      </c>
      <c r="CJ47" s="23">
        <f t="shared" si="18"/>
        <v>2.6955522140144302E-3</v>
      </c>
      <c r="CK47" s="23">
        <f t="shared" si="19"/>
        <v>2.6947473241580927E-3</v>
      </c>
      <c r="CL47" s="23">
        <f t="shared" si="20"/>
        <v>2.7218445956484812E-3</v>
      </c>
      <c r="CM47" s="23">
        <f t="shared" si="21"/>
        <v>2.7207492009647546E-3</v>
      </c>
      <c r="CN47" s="23">
        <f t="shared" si="22"/>
        <v>2.7205916889544877E-3</v>
      </c>
      <c r="CO47" s="23">
        <f t="shared" si="23"/>
        <v>2.7178695592786728E-3</v>
      </c>
      <c r="CP47" s="23">
        <f t="shared" si="24"/>
        <v>2.7211480227225123E-3</v>
      </c>
      <c r="CQ47" s="23">
        <f t="shared" si="25"/>
        <v>2.7177081991062238E-3</v>
      </c>
      <c r="CR47" s="23">
        <f t="shared" si="26"/>
        <v>2.7215334830922935E-3</v>
      </c>
      <c r="CS47" s="23">
        <f t="shared" si="27"/>
        <v>2.7208618132494957E-3</v>
      </c>
    </row>
    <row r="48" spans="1:97" x14ac:dyDescent="0.25">
      <c r="A48" s="26" t="s">
        <v>47</v>
      </c>
      <c r="B48" s="93">
        <v>2724.4540146999998</v>
      </c>
      <c r="C48" s="93">
        <v>8.5241298899999993</v>
      </c>
      <c r="D48" s="93">
        <v>14777.315989000001</v>
      </c>
      <c r="E48" s="93">
        <v>441.24199535000002</v>
      </c>
      <c r="F48" s="93">
        <v>428.01660984</v>
      </c>
      <c r="G48" s="93">
        <v>9.6075809190000001</v>
      </c>
      <c r="H48" s="93">
        <v>690.23517374000005</v>
      </c>
      <c r="I48" s="93">
        <v>12.190363807000001</v>
      </c>
      <c r="J48" s="93">
        <v>1.67761045</v>
      </c>
      <c r="K48" s="93">
        <v>28.088657510000001</v>
      </c>
      <c r="L48" s="93">
        <v>2.0271804495999999</v>
      </c>
      <c r="M48" s="93">
        <v>2.1062779313000002</v>
      </c>
      <c r="N48" s="93">
        <v>1.1364456743</v>
      </c>
      <c r="O48" s="26"/>
      <c r="P48" s="28" t="s">
        <v>47</v>
      </c>
      <c r="Q48" s="94">
        <v>0</v>
      </c>
      <c r="R48" s="28">
        <v>0</v>
      </c>
      <c r="S48" s="26">
        <v>2.0326944917279302</v>
      </c>
      <c r="T48" s="26">
        <v>12.2235334269504</v>
      </c>
      <c r="U48" s="26">
        <v>12.2235334269504</v>
      </c>
      <c r="V48" s="26">
        <v>16.484130708493801</v>
      </c>
      <c r="W48" s="95">
        <v>0.70535245773330502</v>
      </c>
      <c r="X48" s="26">
        <v>1.6821744063153801</v>
      </c>
      <c r="Y48" s="26">
        <v>2.1120085835946201</v>
      </c>
      <c r="Z48" s="26">
        <v>0</v>
      </c>
      <c r="AA48" s="26">
        <v>2731.8631302192998</v>
      </c>
      <c r="AB48" s="26">
        <v>164.88813996411901</v>
      </c>
      <c r="AC48" s="26">
        <v>14.869137553302799</v>
      </c>
      <c r="AD48" s="26">
        <v>53.900669389742802</v>
      </c>
      <c r="AE48" s="26">
        <v>0</v>
      </c>
      <c r="AF48" s="95">
        <v>0</v>
      </c>
      <c r="AG48" s="26">
        <v>28.165089869354901</v>
      </c>
      <c r="AH48" s="26">
        <v>28.165089869354901</v>
      </c>
      <c r="AI48" s="26">
        <v>118.539967199413</v>
      </c>
      <c r="AJ48" s="26">
        <v>19.767606859563301</v>
      </c>
      <c r="AK48" s="26">
        <v>1.23307433414741</v>
      </c>
      <c r="AL48" s="95">
        <v>2.2564168651398799</v>
      </c>
      <c r="AM48" s="26">
        <v>9.6522358524336305</v>
      </c>
      <c r="AN48" s="26">
        <v>0</v>
      </c>
      <c r="AO48" s="26">
        <v>1.1395365494024901</v>
      </c>
      <c r="AP48" s="26">
        <v>8.5472997404057391</v>
      </c>
      <c r="AQ48" s="26">
        <v>0</v>
      </c>
      <c r="AR48" s="95">
        <v>706.93335905024799</v>
      </c>
      <c r="AS48" s="26">
        <v>13335.7539969465</v>
      </c>
      <c r="AT48" s="26">
        <v>1363.21313831467</v>
      </c>
      <c r="AU48" s="26">
        <v>14817.5071024606</v>
      </c>
      <c r="AV48" s="26">
        <v>0</v>
      </c>
      <c r="AW48" s="26">
        <v>63.704073199176499</v>
      </c>
      <c r="AX48" s="26">
        <v>0</v>
      </c>
      <c r="AY48" s="26">
        <v>259.37729727313598</v>
      </c>
      <c r="AZ48" s="26">
        <v>0.25021266334871001</v>
      </c>
      <c r="BA48" s="26">
        <v>8.7981859885249494E-2</v>
      </c>
      <c r="BB48" s="26">
        <v>330.98423346946799</v>
      </c>
      <c r="BC48" s="26">
        <v>0.112445198498652</v>
      </c>
      <c r="BD48" s="26">
        <v>0</v>
      </c>
      <c r="BE48" s="26">
        <v>1.6308921476876199E-2</v>
      </c>
      <c r="BF48" s="26">
        <v>442.43104902922698</v>
      </c>
      <c r="BG48" s="26">
        <v>429.16968221760698</v>
      </c>
      <c r="BH48" s="26">
        <v>13.261366811620499</v>
      </c>
      <c r="BI48" s="26">
        <v>0</v>
      </c>
      <c r="BJ48" s="26">
        <v>0</v>
      </c>
      <c r="BK48" s="26">
        <v>1.7557819988205201</v>
      </c>
      <c r="BL48" s="26">
        <v>0</v>
      </c>
      <c r="BM48" s="26">
        <v>18.841051644372399</v>
      </c>
      <c r="BN48" s="26">
        <v>0</v>
      </c>
      <c r="BO48" s="26">
        <v>0.489695535309776</v>
      </c>
      <c r="BP48" s="26">
        <v>75.364168814519601</v>
      </c>
      <c r="BQ48" s="26">
        <v>17.9226587393327</v>
      </c>
      <c r="BR48" s="26">
        <v>0</v>
      </c>
      <c r="BS48" s="26">
        <v>1.26608538004927</v>
      </c>
      <c r="BT48" s="26">
        <v>1.7167318573389099E-3</v>
      </c>
      <c r="BU48" s="26">
        <v>9.6337160001542994</v>
      </c>
      <c r="BV48" s="26">
        <v>141.17007458246701</v>
      </c>
      <c r="BW48" s="26">
        <v>0</v>
      </c>
      <c r="BX48" s="26">
        <v>0.25230463455879898</v>
      </c>
      <c r="BY48" s="26">
        <v>21.6154273483243</v>
      </c>
      <c r="BZ48" s="95">
        <v>0</v>
      </c>
      <c r="CA48" s="26">
        <v>1.88924284631161</v>
      </c>
      <c r="CB48" s="26">
        <v>692.11252481026395</v>
      </c>
      <c r="CC48" s="26">
        <v>17.6530061362505</v>
      </c>
      <c r="CE48" s="35">
        <f t="shared" si="14"/>
        <v>7.9999939517308109E-3</v>
      </c>
      <c r="CG48" s="23">
        <f t="shared" si="15"/>
        <v>2.7194863555499858E-3</v>
      </c>
      <c r="CH48" s="23">
        <f t="shared" si="16"/>
        <v>2.7181484450303026E-3</v>
      </c>
      <c r="CI48" s="23">
        <f t="shared" si="17"/>
        <v>2.7197843972827972E-3</v>
      </c>
      <c r="CJ48" s="23">
        <f t="shared" si="18"/>
        <v>2.6947881021247371E-3</v>
      </c>
      <c r="CK48" s="23">
        <f t="shared" si="19"/>
        <v>2.6939897917466643E-3</v>
      </c>
      <c r="CL48" s="23">
        <f t="shared" si="20"/>
        <v>2.7202561575739043E-3</v>
      </c>
      <c r="CM48" s="23">
        <f t="shared" si="21"/>
        <v>2.7198716346076347E-3</v>
      </c>
      <c r="CN48" s="23">
        <f t="shared" si="22"/>
        <v>2.7209704710660621E-3</v>
      </c>
      <c r="CO48" s="23">
        <f t="shared" si="23"/>
        <v>2.7205101848167975E-3</v>
      </c>
      <c r="CP48" s="23">
        <f t="shared" si="24"/>
        <v>2.7211111576866572E-3</v>
      </c>
      <c r="CQ48" s="23">
        <f t="shared" si="25"/>
        <v>2.7200549063199067E-3</v>
      </c>
      <c r="CR48" s="23">
        <f t="shared" si="26"/>
        <v>2.7207483919669201E-3</v>
      </c>
      <c r="CS48" s="23">
        <f t="shared" si="27"/>
        <v>2.7197737405212146E-3</v>
      </c>
    </row>
    <row r="49" spans="1:97" x14ac:dyDescent="0.25">
      <c r="A49" s="26" t="s">
        <v>48</v>
      </c>
      <c r="B49" s="93">
        <v>1083.7472591999999</v>
      </c>
      <c r="C49" s="93">
        <v>3.3907740529999999</v>
      </c>
      <c r="D49" s="93">
        <v>5811.1658180000004</v>
      </c>
      <c r="E49" s="93">
        <v>173.31267359</v>
      </c>
      <c r="F49" s="93">
        <v>168.11814078</v>
      </c>
      <c r="G49" s="93">
        <v>3.8217525779999999</v>
      </c>
      <c r="H49" s="93">
        <v>271.55152783</v>
      </c>
      <c r="I49" s="93">
        <v>4.7881764781999996</v>
      </c>
      <c r="J49" s="93">
        <v>0.65893807820000005</v>
      </c>
      <c r="K49" s="93">
        <v>11.032767464999999</v>
      </c>
      <c r="L49" s="93">
        <v>0.79624348369999998</v>
      </c>
      <c r="M49" s="93">
        <v>0.82731168710000003</v>
      </c>
      <c r="N49" s="93">
        <v>0.4463773627</v>
      </c>
      <c r="O49" s="26"/>
      <c r="P49" s="28" t="s">
        <v>48</v>
      </c>
      <c r="Q49" s="94">
        <v>0</v>
      </c>
      <c r="R49" s="28">
        <v>0</v>
      </c>
      <c r="S49" s="26">
        <v>0.79840694611091301</v>
      </c>
      <c r="T49" s="26">
        <v>4.8012017930636999</v>
      </c>
      <c r="U49" s="26">
        <v>4.8012017930636999</v>
      </c>
      <c r="V49" s="26">
        <v>6.4858539314142103</v>
      </c>
      <c r="W49" s="95">
        <v>0.27753209312830301</v>
      </c>
      <c r="X49" s="26">
        <v>0.66072979504886498</v>
      </c>
      <c r="Y49" s="26">
        <v>0.82956282023295203</v>
      </c>
      <c r="Z49" s="26">
        <v>0</v>
      </c>
      <c r="AA49" s="26">
        <v>1086.6946368778099</v>
      </c>
      <c r="AB49" s="26">
        <v>64.877073009637996</v>
      </c>
      <c r="AC49" s="26">
        <v>5.8504328692792402</v>
      </c>
      <c r="AD49" s="26">
        <v>21.207799039525099</v>
      </c>
      <c r="AE49" s="26">
        <v>0</v>
      </c>
      <c r="AF49" s="95">
        <v>0</v>
      </c>
      <c r="AG49" s="26">
        <v>11.0627738828474</v>
      </c>
      <c r="AH49" s="26">
        <v>11.0627738828474</v>
      </c>
      <c r="AI49" s="26">
        <v>46.6157548028241</v>
      </c>
      <c r="AJ49" s="26">
        <v>7.7777891794209397</v>
      </c>
      <c r="AK49" s="26">
        <v>0.48516760095809502</v>
      </c>
      <c r="AL49" s="95">
        <v>0.88780492430545799</v>
      </c>
      <c r="AM49" s="26">
        <v>3.7977739011690002</v>
      </c>
      <c r="AN49" s="26">
        <v>0</v>
      </c>
      <c r="AO49" s="26">
        <v>0.44759325813755102</v>
      </c>
      <c r="AP49" s="26">
        <v>3.3999986189145499</v>
      </c>
      <c r="AQ49" s="26">
        <v>0</v>
      </c>
      <c r="AR49" s="95">
        <v>278.12174860695399</v>
      </c>
      <c r="AS49" s="26">
        <v>5244.2725347310698</v>
      </c>
      <c r="AT49" s="26">
        <v>536.081661678709</v>
      </c>
      <c r="AU49" s="26">
        <v>5826.9699512126099</v>
      </c>
      <c r="AV49" s="26">
        <v>0</v>
      </c>
      <c r="AW49" s="26">
        <v>25.0650318585073</v>
      </c>
      <c r="AX49" s="26">
        <v>0</v>
      </c>
      <c r="AY49" s="26">
        <v>102.05496498027399</v>
      </c>
      <c r="AZ49" s="26">
        <v>9.8279486102614E-2</v>
      </c>
      <c r="BA49" s="26">
        <v>3.4557925031829202E-2</v>
      </c>
      <c r="BB49" s="26">
        <v>130.005358873879</v>
      </c>
      <c r="BC49" s="26">
        <v>4.4166986061277398E-2</v>
      </c>
      <c r="BD49" s="26">
        <v>0</v>
      </c>
      <c r="BE49" s="26">
        <v>6.4058329888611399E-3</v>
      </c>
      <c r="BF49" s="26">
        <v>173.77967356102201</v>
      </c>
      <c r="BG49" s="26">
        <v>168.57102711845499</v>
      </c>
      <c r="BH49" s="26">
        <v>5.2086464425668302</v>
      </c>
      <c r="BI49" s="26">
        <v>0</v>
      </c>
      <c r="BJ49" s="26">
        <v>0</v>
      </c>
      <c r="BK49" s="26">
        <v>0.68964206021925001</v>
      </c>
      <c r="BL49" s="26">
        <v>0</v>
      </c>
      <c r="BM49" s="26">
        <v>7.4004636165721402</v>
      </c>
      <c r="BN49" s="26">
        <v>0</v>
      </c>
      <c r="BO49" s="26">
        <v>0.192344437242679</v>
      </c>
      <c r="BP49" s="26">
        <v>29.601837507233899</v>
      </c>
      <c r="BQ49" s="26">
        <v>7.0518652321420703</v>
      </c>
      <c r="BR49" s="26">
        <v>0</v>
      </c>
      <c r="BS49" s="26">
        <v>0.49729608855966601</v>
      </c>
      <c r="BT49" s="26">
        <v>6.7430456411867498E-4</v>
      </c>
      <c r="BU49" s="26">
        <v>3.8321548861588299</v>
      </c>
      <c r="BV49" s="26">
        <v>55.544651171844599</v>
      </c>
      <c r="BW49" s="26">
        <v>0</v>
      </c>
      <c r="BX49" s="26">
        <v>9.9271849234191301E-2</v>
      </c>
      <c r="BY49" s="26">
        <v>8.5048390586731504</v>
      </c>
      <c r="BZ49" s="95">
        <v>0</v>
      </c>
      <c r="CA49" s="26">
        <v>0.74334462529935996</v>
      </c>
      <c r="CB49" s="26">
        <v>272.29010962482801</v>
      </c>
      <c r="CC49" s="26">
        <v>6.9457699674333204</v>
      </c>
      <c r="CE49" s="35">
        <f t="shared" si="14"/>
        <v>7.9999991750640959E-3</v>
      </c>
      <c r="CG49" s="23">
        <f t="shared" si="15"/>
        <v>2.7196171919139853E-3</v>
      </c>
      <c r="CH49" s="23">
        <f t="shared" si="16"/>
        <v>2.7204897083568692E-3</v>
      </c>
      <c r="CI49" s="23">
        <f t="shared" si="17"/>
        <v>2.7196149116338096E-3</v>
      </c>
      <c r="CJ49" s="23">
        <f t="shared" si="18"/>
        <v>2.6945517679034347E-3</v>
      </c>
      <c r="CK49" s="23">
        <f t="shared" si="19"/>
        <v>2.69385764292764E-3</v>
      </c>
      <c r="CL49" s="23">
        <f t="shared" si="20"/>
        <v>2.7218685528495852E-3</v>
      </c>
      <c r="CM49" s="23">
        <f t="shared" si="21"/>
        <v>2.7198587344733475E-3</v>
      </c>
      <c r="CN49" s="23">
        <f t="shared" si="22"/>
        <v>2.7203080176770853E-3</v>
      </c>
      <c r="CO49" s="23">
        <f t="shared" si="23"/>
        <v>2.7190974510978281E-3</v>
      </c>
      <c r="CP49" s="23">
        <f t="shared" si="24"/>
        <v>2.7197543991199606E-3</v>
      </c>
      <c r="CQ49" s="23">
        <f t="shared" si="25"/>
        <v>2.7170864882432831E-3</v>
      </c>
      <c r="CR49" s="23">
        <f t="shared" si="26"/>
        <v>2.7210217963231755E-3</v>
      </c>
      <c r="CS49" s="23">
        <f t="shared" si="27"/>
        <v>2.7239182341067623E-3</v>
      </c>
    </row>
    <row r="50" spans="1:97" x14ac:dyDescent="0.25">
      <c r="A50" s="26" t="s">
        <v>49</v>
      </c>
      <c r="B50" s="93">
        <v>1908.1316793999999</v>
      </c>
      <c r="C50" s="93">
        <v>5.9700643119999999</v>
      </c>
      <c r="D50" s="93">
        <v>10179.456652999999</v>
      </c>
      <c r="E50" s="93">
        <v>302.98052884999998</v>
      </c>
      <c r="F50" s="93">
        <v>293.89973821000001</v>
      </c>
      <c r="G50" s="93">
        <v>6.7288846009999999</v>
      </c>
      <c r="H50" s="93">
        <v>475.07844003999998</v>
      </c>
      <c r="I50" s="93">
        <v>8.3705606272999997</v>
      </c>
      <c r="J50" s="93">
        <v>1.1519377265999999</v>
      </c>
      <c r="K50" s="93">
        <v>19.287185708999999</v>
      </c>
      <c r="L50" s="93">
        <v>1.3919713244</v>
      </c>
      <c r="M50" s="93">
        <v>1.4462839172999999</v>
      </c>
      <c r="N50" s="93">
        <v>0.78034483399999999</v>
      </c>
      <c r="O50" s="26"/>
      <c r="P50" s="28" t="s">
        <v>49</v>
      </c>
      <c r="Q50" s="94">
        <v>0</v>
      </c>
      <c r="R50" s="28">
        <v>0</v>
      </c>
      <c r="S50" s="26">
        <v>1.39575909881163</v>
      </c>
      <c r="T50" s="26">
        <v>8.39330512095556</v>
      </c>
      <c r="U50" s="26">
        <v>8.39330512095556</v>
      </c>
      <c r="V50" s="26">
        <v>11.3475340096605</v>
      </c>
      <c r="W50" s="95">
        <v>0.48556497507587898</v>
      </c>
      <c r="X50" s="26">
        <v>1.15506916799228</v>
      </c>
      <c r="Y50" s="26">
        <v>1.4502180551238699</v>
      </c>
      <c r="Z50" s="26">
        <v>0</v>
      </c>
      <c r="AA50" s="26">
        <v>1913.32090757232</v>
      </c>
      <c r="AB50" s="26">
        <v>113.50769792551699</v>
      </c>
      <c r="AC50" s="26">
        <v>10.235812151432</v>
      </c>
      <c r="AD50" s="26">
        <v>37.104853886847302</v>
      </c>
      <c r="AE50" s="26">
        <v>0</v>
      </c>
      <c r="AF50" s="95">
        <v>0</v>
      </c>
      <c r="AG50" s="26">
        <v>19.339642875202198</v>
      </c>
      <c r="AH50" s="26">
        <v>19.339642875202198</v>
      </c>
      <c r="AI50" s="26">
        <v>81.657075917922</v>
      </c>
      <c r="AJ50" s="26">
        <v>13.6078935367479</v>
      </c>
      <c r="AK50" s="26">
        <v>0.84884125699934398</v>
      </c>
      <c r="AL50" s="95">
        <v>1.5532923273357599</v>
      </c>
      <c r="AM50" s="26">
        <v>6.6445229481339698</v>
      </c>
      <c r="AN50" s="26">
        <v>0</v>
      </c>
      <c r="AO50" s="26">
        <v>0.782463985607461</v>
      </c>
      <c r="AP50" s="26">
        <v>5.9863007296868904</v>
      </c>
      <c r="AQ50" s="26">
        <v>0</v>
      </c>
      <c r="AR50" s="95">
        <v>486.57351004039901</v>
      </c>
      <c r="AS50" s="26">
        <v>9186.4236086577694</v>
      </c>
      <c r="AT50" s="26">
        <v>939.05649451038005</v>
      </c>
      <c r="AU50" s="26">
        <v>10207.137179085999</v>
      </c>
      <c r="AV50" s="26">
        <v>0</v>
      </c>
      <c r="AW50" s="26">
        <v>43.8534788064838</v>
      </c>
      <c r="AX50" s="26">
        <v>0</v>
      </c>
      <c r="AY50" s="26">
        <v>178.55331867725599</v>
      </c>
      <c r="AZ50" s="26">
        <v>0.17180946726632301</v>
      </c>
      <c r="BA50" s="26">
        <v>6.0413258272568403E-2</v>
      </c>
      <c r="BB50" s="26">
        <v>227.271810967222</v>
      </c>
      <c r="BC50" s="26">
        <v>7.7210999108230399E-2</v>
      </c>
      <c r="BD50" s="26">
        <v>0</v>
      </c>
      <c r="BE50" s="26">
        <v>1.1198531488836301E-2</v>
      </c>
      <c r="BF50" s="26">
        <v>303.79678457109799</v>
      </c>
      <c r="BG50" s="26">
        <v>294.69130870189798</v>
      </c>
      <c r="BH50" s="26">
        <v>9.1054758691997808</v>
      </c>
      <c r="BI50" s="26">
        <v>0</v>
      </c>
      <c r="BJ50" s="26">
        <v>0</v>
      </c>
      <c r="BK50" s="26">
        <v>1.2056132138428199</v>
      </c>
      <c r="BL50" s="26">
        <v>0</v>
      </c>
      <c r="BM50" s="26">
        <v>12.9372946857586</v>
      </c>
      <c r="BN50" s="26">
        <v>0</v>
      </c>
      <c r="BO50" s="26">
        <v>0.336251672118696</v>
      </c>
      <c r="BP50" s="26">
        <v>51.749165138202201</v>
      </c>
      <c r="BQ50" s="26">
        <v>12.3378024681687</v>
      </c>
      <c r="BR50" s="26">
        <v>0</v>
      </c>
      <c r="BS50" s="26">
        <v>0.86936196964235501</v>
      </c>
      <c r="BT50" s="26">
        <v>1.1787989751814601E-3</v>
      </c>
      <c r="BU50" s="26">
        <v>6.7471764453248202</v>
      </c>
      <c r="BV50" s="26">
        <v>97.180410926517695</v>
      </c>
      <c r="BW50" s="26">
        <v>0</v>
      </c>
      <c r="BX50" s="26">
        <v>0.173683977980891</v>
      </c>
      <c r="BY50" s="26">
        <v>14.879934137313199</v>
      </c>
      <c r="BZ50" s="95">
        <v>0</v>
      </c>
      <c r="CA50" s="26">
        <v>1.30054358530035</v>
      </c>
      <c r="CB50" s="26">
        <v>476.37030750067402</v>
      </c>
      <c r="CC50" s="26">
        <v>12.1521932455629</v>
      </c>
      <c r="CE50" s="35">
        <f t="shared" si="14"/>
        <v>7.9999978921840489E-3</v>
      </c>
      <c r="CG50" s="23">
        <f t="shared" si="15"/>
        <v>2.7195335774477681E-3</v>
      </c>
      <c r="CH50" s="23">
        <f t="shared" si="16"/>
        <v>2.7196386568658706E-3</v>
      </c>
      <c r="CI50" s="23">
        <f t="shared" si="17"/>
        <v>2.7192537902150545E-3</v>
      </c>
      <c r="CJ50" s="23">
        <f t="shared" si="18"/>
        <v>2.694086396232134E-3</v>
      </c>
      <c r="CK50" s="23">
        <f t="shared" si="19"/>
        <v>2.6933351377549405E-3</v>
      </c>
      <c r="CL50" s="23">
        <f t="shared" si="20"/>
        <v>2.7184066022029763E-3</v>
      </c>
      <c r="CM50" s="23">
        <f t="shared" si="21"/>
        <v>2.7192719176337915E-3</v>
      </c>
      <c r="CN50" s="23">
        <f t="shared" si="22"/>
        <v>2.717200754914877E-3</v>
      </c>
      <c r="CO50" s="23">
        <f t="shared" si="23"/>
        <v>2.7184120460423287E-3</v>
      </c>
      <c r="CP50" s="23">
        <f t="shared" si="24"/>
        <v>2.7197937010437429E-3</v>
      </c>
      <c r="CQ50" s="23">
        <f t="shared" si="25"/>
        <v>2.7211583638496383E-3</v>
      </c>
      <c r="CR50" s="23">
        <f t="shared" si="26"/>
        <v>2.7201697929507751E-3</v>
      </c>
      <c r="CS50" s="23">
        <f t="shared" si="27"/>
        <v>2.7156604556454484E-3</v>
      </c>
    </row>
    <row r="51" spans="1:97" x14ac:dyDescent="0.25">
      <c r="A51" s="26" t="s">
        <v>50</v>
      </c>
      <c r="B51" s="93">
        <v>3878.3123995000001</v>
      </c>
      <c r="C51" s="93">
        <v>12.134264628</v>
      </c>
      <c r="D51" s="93">
        <v>20204.716894000001</v>
      </c>
      <c r="E51" s="93">
        <v>599.98704469999996</v>
      </c>
      <c r="F51" s="93">
        <v>582.00591593000001</v>
      </c>
      <c r="G51" s="93">
        <v>13.676574552</v>
      </c>
      <c r="H51" s="93">
        <v>944.13707212999998</v>
      </c>
      <c r="I51" s="93">
        <v>16.576074879</v>
      </c>
      <c r="J51" s="93">
        <v>2.2811621435</v>
      </c>
      <c r="K51" s="93">
        <v>38.194076688999999</v>
      </c>
      <c r="L51" s="93">
        <v>2.7564964799</v>
      </c>
      <c r="M51" s="93">
        <v>2.8640507575999998</v>
      </c>
      <c r="N51" s="93">
        <v>1.5453032328</v>
      </c>
      <c r="O51" s="26"/>
      <c r="P51" s="28" t="s">
        <v>50</v>
      </c>
      <c r="Q51" s="94">
        <v>0</v>
      </c>
      <c r="R51" s="28">
        <v>0</v>
      </c>
      <c r="S51" s="26">
        <v>2.7639905848861601</v>
      </c>
      <c r="T51" s="26">
        <v>16.621117464683302</v>
      </c>
      <c r="U51" s="26">
        <v>16.621117464683302</v>
      </c>
      <c r="V51" s="26">
        <v>22.5566227365697</v>
      </c>
      <c r="W51" s="95">
        <v>0.96519395329642699</v>
      </c>
      <c r="X51" s="26">
        <v>2.2873596127615201</v>
      </c>
      <c r="Y51" s="26">
        <v>2.8718381592433899</v>
      </c>
      <c r="Z51" s="26">
        <v>0</v>
      </c>
      <c r="AA51" s="26">
        <v>3888.8562310443799</v>
      </c>
      <c r="AB51" s="26">
        <v>225.63029604173599</v>
      </c>
      <c r="AC51" s="26">
        <v>20.346648671014002</v>
      </c>
      <c r="AD51" s="26">
        <v>73.756882565845302</v>
      </c>
      <c r="AE51" s="26">
        <v>0</v>
      </c>
      <c r="AF51" s="95">
        <v>0</v>
      </c>
      <c r="AG51" s="26">
        <v>38.297896289777398</v>
      </c>
      <c r="AH51" s="26">
        <v>38.297896289777398</v>
      </c>
      <c r="AI51" s="26">
        <v>162.07736527565999</v>
      </c>
      <c r="AJ51" s="26">
        <v>27.0496995969465</v>
      </c>
      <c r="AK51" s="26">
        <v>1.6873196936546799</v>
      </c>
      <c r="AL51" s="95">
        <v>3.0876379435404702</v>
      </c>
      <c r="AM51" s="26">
        <v>13.207966004089499</v>
      </c>
      <c r="AN51" s="26">
        <v>0</v>
      </c>
      <c r="AO51" s="26">
        <v>1.54950619758547</v>
      </c>
      <c r="AP51" s="26">
        <v>12.167246911049</v>
      </c>
      <c r="AQ51" s="26">
        <v>0</v>
      </c>
      <c r="AR51" s="95">
        <v>966.98540319780398</v>
      </c>
      <c r="AS51" s="26">
        <v>18233.685863544899</v>
      </c>
      <c r="AT51" s="26">
        <v>1863.8872015895299</v>
      </c>
      <c r="AU51" s="26">
        <v>20259.6504304101</v>
      </c>
      <c r="AV51" s="26">
        <v>0</v>
      </c>
      <c r="AW51" s="26">
        <v>87.171885676256807</v>
      </c>
      <c r="AX51" s="26">
        <v>0</v>
      </c>
      <c r="AY51" s="26">
        <v>354.92796896939302</v>
      </c>
      <c r="AZ51" s="26">
        <v>0.34023114844271002</v>
      </c>
      <c r="BA51" s="26">
        <v>0.119635724576574</v>
      </c>
      <c r="BB51" s="26">
        <v>450.06331407596002</v>
      </c>
      <c r="BC51" s="26">
        <v>0.15290031239493501</v>
      </c>
      <c r="BD51" s="26">
        <v>0</v>
      </c>
      <c r="BE51" s="26">
        <v>2.2176352397801899E-2</v>
      </c>
      <c r="BF51" s="26">
        <v>601.60317975849705</v>
      </c>
      <c r="BG51" s="26">
        <v>583.57315205632005</v>
      </c>
      <c r="BH51" s="26">
        <v>18.030027702177598</v>
      </c>
      <c r="BI51" s="26">
        <v>0</v>
      </c>
      <c r="BJ51" s="26">
        <v>0</v>
      </c>
      <c r="BK51" s="26">
        <v>2.3874606124439901</v>
      </c>
      <c r="BL51" s="26">
        <v>0</v>
      </c>
      <c r="BM51" s="26">
        <v>25.619519763884998</v>
      </c>
      <c r="BN51" s="26">
        <v>0</v>
      </c>
      <c r="BO51" s="26">
        <v>0.66587479885580103</v>
      </c>
      <c r="BP51" s="26">
        <v>102.478119644835</v>
      </c>
      <c r="BQ51" s="26">
        <v>24.525135857743599</v>
      </c>
      <c r="BR51" s="26">
        <v>0</v>
      </c>
      <c r="BS51" s="26">
        <v>1.72158525350397</v>
      </c>
      <c r="BT51" s="26">
        <v>2.3343690239587202E-3</v>
      </c>
      <c r="BU51" s="26">
        <v>13.713758092560999</v>
      </c>
      <c r="BV51" s="26">
        <v>193.174741738362</v>
      </c>
      <c r="BW51" s="26">
        <v>0</v>
      </c>
      <c r="BX51" s="26">
        <v>0.34525213504768199</v>
      </c>
      <c r="BY51" s="26">
        <v>29.578208442736301</v>
      </c>
      <c r="BZ51" s="95">
        <v>0</v>
      </c>
      <c r="CA51" s="26">
        <v>2.58520903794044</v>
      </c>
      <c r="CB51" s="26">
        <v>946.70400767208503</v>
      </c>
      <c r="CC51" s="26">
        <v>24.156102313293299</v>
      </c>
      <c r="CE51" s="35">
        <f t="shared" si="14"/>
        <v>8.0000079879156763E-3</v>
      </c>
      <c r="CG51" s="23">
        <f t="shared" si="15"/>
        <v>2.7186648362156592E-3</v>
      </c>
      <c r="CH51" s="23">
        <f t="shared" si="16"/>
        <v>2.7181114027209148E-3</v>
      </c>
      <c r="CI51" s="23">
        <f t="shared" si="17"/>
        <v>2.7188471235848879E-3</v>
      </c>
      <c r="CJ51" s="23">
        <f t="shared" si="18"/>
        <v>2.6936165918468764E-3</v>
      </c>
      <c r="CK51" s="23">
        <f t="shared" si="19"/>
        <v>2.6928182058351059E-3</v>
      </c>
      <c r="CL51" s="23">
        <f t="shared" si="20"/>
        <v>2.7187758469507783E-3</v>
      </c>
      <c r="CM51" s="23">
        <f t="shared" si="21"/>
        <v>2.7188165975666739E-3</v>
      </c>
      <c r="CN51" s="23">
        <f t="shared" si="22"/>
        <v>2.7173251817512764E-3</v>
      </c>
      <c r="CO51" s="23">
        <f t="shared" si="23"/>
        <v>2.7168034850917184E-3</v>
      </c>
      <c r="CP51" s="23">
        <f t="shared" si="24"/>
        <v>2.7182120835846616E-3</v>
      </c>
      <c r="CQ51" s="23">
        <f t="shared" si="25"/>
        <v>2.7187065322978282E-3</v>
      </c>
      <c r="CR51" s="23">
        <f t="shared" si="26"/>
        <v>2.7190166315054173E-3</v>
      </c>
      <c r="CS51" s="23">
        <f t="shared" si="27"/>
        <v>2.7198317432200469E-3</v>
      </c>
    </row>
    <row r="52" spans="1:97" s="28" customFormat="1" x14ac:dyDescent="0.25">
      <c r="A52" s="26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2"/>
      <c r="M52" s="92"/>
      <c r="N52" s="92"/>
      <c r="O52" s="26"/>
      <c r="Q52" s="94"/>
      <c r="S52" s="26"/>
      <c r="T52" s="26"/>
      <c r="U52" s="26"/>
      <c r="V52" s="26"/>
      <c r="W52" s="95"/>
      <c r="X52" s="26"/>
      <c r="Y52" s="26"/>
      <c r="Z52" s="26"/>
      <c r="AA52" s="26"/>
      <c r="AB52" s="26"/>
      <c r="AC52" s="26"/>
      <c r="AD52" s="26"/>
      <c r="AE52" s="26"/>
      <c r="AF52" s="95"/>
      <c r="AG52" s="26"/>
      <c r="AH52" s="26"/>
      <c r="AI52" s="26"/>
      <c r="AJ52" s="26"/>
      <c r="AK52" s="26"/>
      <c r="AL52" s="95"/>
      <c r="AM52" s="26"/>
      <c r="AN52" s="26"/>
      <c r="AO52" s="26"/>
      <c r="AP52" s="26"/>
      <c r="AQ52" s="26"/>
      <c r="AR52" s="95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95"/>
      <c r="CA52" s="26"/>
      <c r="CB52" s="26"/>
      <c r="CC52" s="26"/>
      <c r="CE52" s="35"/>
      <c r="CG52" s="23" t="str">
        <f t="shared" si="15"/>
        <v/>
      </c>
      <c r="CH52" s="23" t="str">
        <f t="shared" si="16"/>
        <v/>
      </c>
      <c r="CI52" s="23" t="str">
        <f t="shared" si="17"/>
        <v/>
      </c>
      <c r="CJ52" s="23" t="str">
        <f t="shared" si="18"/>
        <v/>
      </c>
      <c r="CK52" s="23" t="str">
        <f t="shared" si="19"/>
        <v/>
      </c>
      <c r="CL52" s="23" t="str">
        <f t="shared" si="20"/>
        <v/>
      </c>
      <c r="CM52" s="23" t="str">
        <f t="shared" si="21"/>
        <v/>
      </c>
      <c r="CQ52" s="23" t="str">
        <f t="shared" si="25"/>
        <v/>
      </c>
      <c r="CR52" s="23" t="str">
        <f t="shared" si="26"/>
        <v/>
      </c>
      <c r="CS52" s="23" t="str">
        <f t="shared" si="27"/>
        <v/>
      </c>
    </row>
    <row r="53" spans="1:97" x14ac:dyDescent="0.25"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2"/>
      <c r="M53" s="92"/>
      <c r="N53" s="92"/>
      <c r="S53" s="26"/>
      <c r="CG53" s="23" t="str">
        <f t="shared" si="15"/>
        <v/>
      </c>
      <c r="CH53" s="23" t="str">
        <f t="shared" si="16"/>
        <v/>
      </c>
      <c r="CI53" s="23" t="str">
        <f t="shared" si="17"/>
        <v/>
      </c>
      <c r="CJ53" s="23" t="str">
        <f t="shared" si="18"/>
        <v/>
      </c>
      <c r="CK53" s="23" t="str">
        <f t="shared" si="19"/>
        <v/>
      </c>
      <c r="CL53" s="23" t="str">
        <f t="shared" si="20"/>
        <v/>
      </c>
      <c r="CM53" s="23" t="str">
        <f t="shared" si="21"/>
        <v/>
      </c>
      <c r="CQ53" s="23" t="str">
        <f t="shared" si="25"/>
        <v/>
      </c>
      <c r="CR53" s="23" t="str">
        <f t="shared" si="26"/>
        <v/>
      </c>
      <c r="CS53" s="23" t="str">
        <f t="shared" si="27"/>
        <v/>
      </c>
    </row>
    <row r="54" spans="1:97" x14ac:dyDescent="0.25">
      <c r="A54" s="26" t="s">
        <v>229</v>
      </c>
      <c r="B54" s="93">
        <v>47.406263949</v>
      </c>
      <c r="C54" s="93">
        <v>0.14832259</v>
      </c>
      <c r="D54" s="93">
        <v>385.31979476999999</v>
      </c>
      <c r="E54" s="93">
        <v>11.243678057</v>
      </c>
      <c r="F54" s="93">
        <v>10.906367715</v>
      </c>
      <c r="G54" s="93">
        <v>0.167174973</v>
      </c>
      <c r="H54" s="93">
        <v>16.870770104999998</v>
      </c>
      <c r="I54" s="93">
        <v>0.31063345619999999</v>
      </c>
      <c r="J54" s="93">
        <v>4.27486776E-2</v>
      </c>
      <c r="K54" s="93">
        <v>0.71575195790000001</v>
      </c>
      <c r="L54" s="93">
        <v>5.1656380500000001E-2</v>
      </c>
      <c r="M54" s="93">
        <v>5.3671933300000002E-2</v>
      </c>
      <c r="N54" s="93">
        <v>2.89587787E-2</v>
      </c>
      <c r="O54" s="26"/>
      <c r="P54" s="28"/>
      <c r="S54" s="26"/>
      <c r="CE54" s="35"/>
      <c r="CG54" s="23">
        <f t="shared" si="15"/>
        <v>-1</v>
      </c>
      <c r="CH54" s="23">
        <f t="shared" si="16"/>
        <v>-1</v>
      </c>
      <c r="CI54" s="23">
        <f t="shared" si="17"/>
        <v>-1</v>
      </c>
      <c r="CJ54" s="23">
        <f t="shared" si="18"/>
        <v>-1</v>
      </c>
      <c r="CK54" s="23">
        <f t="shared" si="19"/>
        <v>-1</v>
      </c>
      <c r="CL54" s="23">
        <f t="shared" si="20"/>
        <v>-1</v>
      </c>
      <c r="CM54" s="23">
        <f t="shared" si="21"/>
        <v>-1</v>
      </c>
      <c r="CN54" s="23">
        <f>IF(I54=0,"",(U54-I54)/I54)</f>
        <v>-1</v>
      </c>
      <c r="CO54" s="23">
        <f>IF(J54=0,"",(X54-J54)/J54)</f>
        <v>-1</v>
      </c>
      <c r="CP54" s="23">
        <f>IF(K54=0,"",(AH54-K54)/K54)</f>
        <v>-1</v>
      </c>
      <c r="CQ54" s="23">
        <f t="shared" si="25"/>
        <v>-1</v>
      </c>
      <c r="CR54" s="23">
        <f t="shared" si="26"/>
        <v>-1</v>
      </c>
      <c r="CS54" s="23">
        <f t="shared" si="27"/>
        <v>-1</v>
      </c>
    </row>
    <row r="55" spans="1:97" x14ac:dyDescent="0.25">
      <c r="A55" s="26" t="s">
        <v>1</v>
      </c>
      <c r="B55" s="93">
        <v>0</v>
      </c>
      <c r="C55" s="93">
        <v>0</v>
      </c>
      <c r="D55" s="93">
        <v>0</v>
      </c>
      <c r="E55" s="93">
        <v>0</v>
      </c>
      <c r="F55" s="93">
        <v>0</v>
      </c>
      <c r="G55" s="93">
        <v>0</v>
      </c>
      <c r="H55" s="93">
        <v>0</v>
      </c>
      <c r="I55" s="93">
        <v>0</v>
      </c>
      <c r="J55" s="93">
        <v>0</v>
      </c>
      <c r="K55" s="93">
        <v>0</v>
      </c>
      <c r="L55" s="93">
        <v>0</v>
      </c>
      <c r="M55" s="93">
        <v>0</v>
      </c>
      <c r="N55" s="93">
        <v>0</v>
      </c>
      <c r="O55" s="26"/>
      <c r="P55" s="28" t="s">
        <v>1</v>
      </c>
      <c r="Q55" s="94">
        <v>0</v>
      </c>
      <c r="R55" s="28">
        <v>0</v>
      </c>
      <c r="S55" s="26">
        <v>0</v>
      </c>
      <c r="T55" s="26">
        <v>0</v>
      </c>
      <c r="U55" s="26">
        <v>0</v>
      </c>
      <c r="V55" s="26">
        <v>0</v>
      </c>
      <c r="W55" s="95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  <c r="AD55" s="26">
        <v>0</v>
      </c>
      <c r="AE55" s="26">
        <v>0</v>
      </c>
      <c r="AF55" s="95">
        <v>0</v>
      </c>
      <c r="AG55" s="26">
        <v>0</v>
      </c>
      <c r="AH55" s="26">
        <v>0</v>
      </c>
      <c r="AI55" s="26">
        <v>0</v>
      </c>
      <c r="AJ55" s="26">
        <v>0</v>
      </c>
      <c r="AK55" s="26">
        <v>0</v>
      </c>
      <c r="AL55" s="95">
        <v>0</v>
      </c>
      <c r="AM55" s="26">
        <v>0</v>
      </c>
      <c r="AN55" s="26">
        <v>0</v>
      </c>
      <c r="AO55" s="26">
        <v>0</v>
      </c>
      <c r="AP55" s="26">
        <v>0</v>
      </c>
      <c r="AQ55" s="26">
        <v>0</v>
      </c>
      <c r="AR55" s="95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v>0</v>
      </c>
      <c r="BG55" s="26">
        <v>0</v>
      </c>
      <c r="BH55" s="26">
        <v>0</v>
      </c>
      <c r="BI55" s="26">
        <v>0</v>
      </c>
      <c r="BJ55" s="26">
        <v>0</v>
      </c>
      <c r="BK55" s="26">
        <v>0</v>
      </c>
      <c r="BL55" s="26">
        <v>0</v>
      </c>
      <c r="BM55" s="26">
        <v>0</v>
      </c>
      <c r="BN55" s="26">
        <v>0</v>
      </c>
      <c r="BO55" s="26">
        <v>0</v>
      </c>
      <c r="BP55" s="26">
        <v>0</v>
      </c>
      <c r="BQ55" s="26">
        <v>0</v>
      </c>
      <c r="BR55" s="26">
        <v>0</v>
      </c>
      <c r="BS55" s="26">
        <v>0</v>
      </c>
      <c r="BT55" s="26">
        <v>0</v>
      </c>
      <c r="BU55" s="26">
        <v>0</v>
      </c>
      <c r="BV55" s="26">
        <v>0</v>
      </c>
      <c r="BW55" s="26">
        <v>0</v>
      </c>
      <c r="BX55" s="26">
        <v>0</v>
      </c>
      <c r="BY55" s="26">
        <v>0</v>
      </c>
      <c r="BZ55" s="95">
        <v>0</v>
      </c>
      <c r="CA55" s="26">
        <v>0</v>
      </c>
      <c r="CB55" s="26">
        <v>0</v>
      </c>
      <c r="CC55" s="26">
        <v>0</v>
      </c>
      <c r="CE55" s="35"/>
      <c r="CG55" s="23" t="str">
        <f t="shared" si="15"/>
        <v/>
      </c>
      <c r="CH55" s="23" t="str">
        <f t="shared" si="16"/>
        <v/>
      </c>
      <c r="CI55" s="23" t="str">
        <f t="shared" si="17"/>
        <v/>
      </c>
      <c r="CJ55" s="23" t="str">
        <f t="shared" si="18"/>
        <v/>
      </c>
      <c r="CK55" s="23" t="str">
        <f t="shared" si="19"/>
        <v/>
      </c>
      <c r="CL55" s="23" t="str">
        <f t="shared" si="20"/>
        <v/>
      </c>
      <c r="CM55" s="23" t="str">
        <f t="shared" si="21"/>
        <v/>
      </c>
      <c r="CN55" s="23" t="str">
        <f>IF(I55=0,"",(U55-I55)/I55)</f>
        <v/>
      </c>
      <c r="CO55" s="23" t="str">
        <f>IF(J55=0,"",(X55-J55)/J55)</f>
        <v/>
      </c>
      <c r="CP55" s="23" t="str">
        <f>IF(K55=0,"",(AH55-K55)/K55)</f>
        <v/>
      </c>
      <c r="CQ55" s="23" t="str">
        <f t="shared" si="25"/>
        <v/>
      </c>
      <c r="CR55" s="23" t="str">
        <f t="shared" si="26"/>
        <v/>
      </c>
      <c r="CS55" s="23" t="str">
        <f t="shared" si="27"/>
        <v/>
      </c>
    </row>
    <row r="56" spans="1:97" s="28" customFormat="1" x14ac:dyDescent="0.25">
      <c r="A56" s="26" t="s">
        <v>11</v>
      </c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26"/>
      <c r="P56" s="28" t="s">
        <v>11</v>
      </c>
      <c r="Q56" s="94">
        <v>0</v>
      </c>
      <c r="R56" s="28">
        <v>0</v>
      </c>
      <c r="S56" s="26">
        <v>0</v>
      </c>
      <c r="T56" s="26">
        <v>0</v>
      </c>
      <c r="U56" s="26">
        <v>0</v>
      </c>
      <c r="V56" s="26">
        <v>0</v>
      </c>
      <c r="W56" s="95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  <c r="AD56" s="26">
        <v>0</v>
      </c>
      <c r="AE56" s="26">
        <v>0</v>
      </c>
      <c r="AF56" s="95">
        <v>0</v>
      </c>
      <c r="AG56" s="26">
        <v>0</v>
      </c>
      <c r="AH56" s="26">
        <v>0</v>
      </c>
      <c r="AI56" s="26">
        <v>0</v>
      </c>
      <c r="AJ56" s="26">
        <v>0</v>
      </c>
      <c r="AK56" s="26">
        <v>0</v>
      </c>
      <c r="AL56" s="95">
        <v>0</v>
      </c>
      <c r="AM56" s="26">
        <v>0</v>
      </c>
      <c r="AN56" s="26">
        <v>0</v>
      </c>
      <c r="AO56" s="26">
        <v>0</v>
      </c>
      <c r="AP56" s="26">
        <v>0</v>
      </c>
      <c r="AQ56" s="26">
        <v>0</v>
      </c>
      <c r="AR56" s="95">
        <v>0</v>
      </c>
      <c r="AS56" s="26">
        <v>0</v>
      </c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26">
        <v>0</v>
      </c>
      <c r="BH56" s="26">
        <v>0</v>
      </c>
      <c r="BI56" s="26">
        <v>0</v>
      </c>
      <c r="BJ56" s="26">
        <v>0</v>
      </c>
      <c r="BK56" s="26">
        <v>0</v>
      </c>
      <c r="BL56" s="26">
        <v>0</v>
      </c>
      <c r="BM56" s="26">
        <v>0</v>
      </c>
      <c r="BN56" s="26">
        <v>0</v>
      </c>
      <c r="BO56" s="26">
        <v>0</v>
      </c>
      <c r="BP56" s="26">
        <v>0</v>
      </c>
      <c r="BQ56" s="26">
        <v>0</v>
      </c>
      <c r="BR56" s="26">
        <v>0</v>
      </c>
      <c r="BS56" s="26">
        <v>0</v>
      </c>
      <c r="BT56" s="26">
        <v>0</v>
      </c>
      <c r="BU56" s="26">
        <v>0</v>
      </c>
      <c r="BV56" s="26">
        <v>0</v>
      </c>
      <c r="BW56" s="26">
        <v>0</v>
      </c>
      <c r="BX56" s="26">
        <v>0</v>
      </c>
      <c r="BY56" s="26">
        <v>0</v>
      </c>
      <c r="BZ56" s="95">
        <v>0</v>
      </c>
      <c r="CA56" s="26">
        <v>0</v>
      </c>
      <c r="CB56" s="26">
        <v>0</v>
      </c>
      <c r="CC56" s="26">
        <v>0</v>
      </c>
      <c r="CD56"/>
      <c r="CE56" s="35"/>
      <c r="CF56"/>
      <c r="CG56" s="23" t="str">
        <f t="shared" si="15"/>
        <v/>
      </c>
      <c r="CH56" s="23" t="str">
        <f t="shared" si="16"/>
        <v/>
      </c>
      <c r="CI56" s="23" t="str">
        <f t="shared" si="17"/>
        <v/>
      </c>
      <c r="CJ56" s="23" t="str">
        <f t="shared" si="18"/>
        <v/>
      </c>
      <c r="CK56" s="23" t="str">
        <f t="shared" si="19"/>
        <v/>
      </c>
      <c r="CL56" s="23" t="str">
        <f t="shared" si="20"/>
        <v/>
      </c>
      <c r="CM56" s="23" t="str">
        <f t="shared" si="21"/>
        <v/>
      </c>
      <c r="CN56" s="23" t="str">
        <f>IF(I56=0,"",(U56-I56)/I56)</f>
        <v/>
      </c>
      <c r="CO56" s="23" t="str">
        <f>IF(J56=0,"",(X56-J56)/J56)</f>
        <v/>
      </c>
      <c r="CP56" s="23" t="str">
        <f>IF(K56=0,"",(AH56-K56)/K56)</f>
        <v/>
      </c>
      <c r="CQ56" s="23" t="str">
        <f t="shared" si="25"/>
        <v/>
      </c>
      <c r="CR56" s="23" t="str">
        <f t="shared" si="26"/>
        <v/>
      </c>
      <c r="CS56" s="23" t="str">
        <f t="shared" si="27"/>
        <v/>
      </c>
    </row>
    <row r="57" spans="1:97" s="28" customFormat="1" x14ac:dyDescent="0.25">
      <c r="A57" s="26" t="s">
        <v>58</v>
      </c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26"/>
      <c r="Q57" s="94"/>
      <c r="S57" s="26"/>
      <c r="T57" s="26"/>
      <c r="U57" s="26"/>
      <c r="V57" s="26"/>
      <c r="W57" s="95"/>
      <c r="X57" s="26"/>
      <c r="Y57" s="26"/>
      <c r="Z57" s="26"/>
      <c r="AA57" s="26"/>
      <c r="AB57" s="26"/>
      <c r="AC57" s="26"/>
      <c r="AD57" s="26"/>
      <c r="AE57" s="26"/>
      <c r="AF57" s="95"/>
      <c r="AG57" s="26"/>
      <c r="AH57" s="26"/>
      <c r="AI57" s="26"/>
      <c r="AJ57" s="26"/>
      <c r="AK57" s="26"/>
      <c r="AL57" s="95"/>
      <c r="AM57" s="26"/>
      <c r="AN57" s="26"/>
      <c r="AO57" s="26"/>
      <c r="AP57" s="26"/>
      <c r="AQ57" s="26"/>
      <c r="AR57" s="95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95"/>
      <c r="CA57" s="26"/>
      <c r="CB57" s="26"/>
      <c r="CC57" s="26"/>
      <c r="CD57"/>
      <c r="CE57" s="35"/>
      <c r="CF57"/>
      <c r="CG57" s="23" t="str">
        <f t="shared" si="15"/>
        <v/>
      </c>
      <c r="CH57" s="23" t="str">
        <f t="shared" si="16"/>
        <v/>
      </c>
      <c r="CI57" s="23" t="str">
        <f t="shared" si="17"/>
        <v/>
      </c>
      <c r="CJ57" s="23" t="str">
        <f t="shared" si="18"/>
        <v/>
      </c>
      <c r="CK57" s="23" t="str">
        <f t="shared" si="19"/>
        <v/>
      </c>
      <c r="CL57" s="23" t="str">
        <f t="shared" si="20"/>
        <v/>
      </c>
      <c r="CM57" s="23" t="str">
        <f t="shared" si="21"/>
        <v/>
      </c>
      <c r="CN57" s="23" t="str">
        <f>IF(I57=0,"",(U57-I57)/I57)</f>
        <v/>
      </c>
      <c r="CO57" s="23" t="str">
        <f>IF(J57=0,"",(X57-J57)/J57)</f>
        <v/>
      </c>
      <c r="CP57" s="23" t="str">
        <f>IF(K57=0,"",(AH57-K57)/K57)</f>
        <v/>
      </c>
      <c r="CQ57" s="23" t="str">
        <f t="shared" si="25"/>
        <v/>
      </c>
      <c r="CR57" s="23" t="str">
        <f t="shared" si="26"/>
        <v/>
      </c>
      <c r="CS57" s="23" t="str">
        <f t="shared" si="27"/>
        <v/>
      </c>
    </row>
    <row r="58" spans="1:97" s="28" customFormat="1" x14ac:dyDescent="0.25">
      <c r="A58" s="26" t="s">
        <v>176</v>
      </c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2"/>
      <c r="M58" s="92"/>
      <c r="N58" s="92"/>
      <c r="O58" s="26"/>
      <c r="Q58" s="94"/>
      <c r="S58" s="26"/>
      <c r="T58" s="26"/>
      <c r="U58" s="26"/>
      <c r="V58" s="26"/>
      <c r="W58" s="95"/>
      <c r="X58" s="26"/>
      <c r="Y58" s="26"/>
      <c r="Z58" s="26"/>
      <c r="AA58" s="26"/>
      <c r="AB58" s="26"/>
      <c r="AC58" s="26"/>
      <c r="AD58" s="26"/>
      <c r="AE58" s="26"/>
      <c r="AF58" s="95"/>
      <c r="AG58" s="26"/>
      <c r="AH58" s="26"/>
      <c r="AI58" s="26"/>
      <c r="AJ58" s="26"/>
      <c r="AK58" s="26"/>
      <c r="AL58" s="95"/>
      <c r="AM58" s="26"/>
      <c r="AN58" s="26"/>
      <c r="AO58" s="26"/>
      <c r="AP58" s="26"/>
      <c r="AQ58" s="26"/>
      <c r="AR58" s="95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95"/>
      <c r="CA58" s="26"/>
      <c r="CB58" s="26"/>
      <c r="CC58" s="26"/>
      <c r="CE58" s="35"/>
      <c r="CG58" s="23" t="str">
        <f t="shared" si="15"/>
        <v/>
      </c>
      <c r="CH58" s="23" t="str">
        <f t="shared" si="16"/>
        <v/>
      </c>
      <c r="CI58" s="23" t="str">
        <f t="shared" si="17"/>
        <v/>
      </c>
      <c r="CJ58" s="23" t="str">
        <f t="shared" si="18"/>
        <v/>
      </c>
      <c r="CK58" s="23" t="str">
        <f t="shared" si="19"/>
        <v/>
      </c>
      <c r="CL58" s="23" t="str">
        <f t="shared" si="20"/>
        <v/>
      </c>
      <c r="CM58" s="23" t="str">
        <f t="shared" si="21"/>
        <v/>
      </c>
      <c r="CQ58" s="23" t="str">
        <f t="shared" si="25"/>
        <v/>
      </c>
      <c r="CR58" s="23" t="str">
        <f t="shared" si="26"/>
        <v/>
      </c>
      <c r="CS58" s="23" t="str">
        <f t="shared" si="27"/>
        <v/>
      </c>
    </row>
    <row r="59" spans="1:97" s="28" customFormat="1" x14ac:dyDescent="0.25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Q59" s="94"/>
      <c r="T59" s="26"/>
      <c r="U59" s="26"/>
      <c r="V59" s="26"/>
      <c r="W59" s="95"/>
      <c r="X59" s="26"/>
      <c r="Y59" s="26"/>
      <c r="Z59" s="26"/>
      <c r="AA59" s="26"/>
      <c r="AB59" s="26"/>
      <c r="AC59" s="26"/>
      <c r="AD59" s="26"/>
      <c r="AE59" s="26"/>
      <c r="AF59" s="95"/>
      <c r="AG59" s="26"/>
      <c r="AH59" s="26"/>
      <c r="AI59" s="26"/>
      <c r="AJ59" s="26"/>
      <c r="AK59" s="26"/>
      <c r="AL59" s="95"/>
      <c r="AM59" s="26"/>
      <c r="AN59" s="26"/>
      <c r="AO59" s="26"/>
      <c r="AP59" s="26"/>
      <c r="AQ59" s="26"/>
      <c r="AR59" s="95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95"/>
      <c r="CA59" s="26"/>
      <c r="CB59" s="26"/>
      <c r="CC59" s="26"/>
      <c r="CE59" s="35"/>
      <c r="CG59" s="23" t="str">
        <f t="shared" si="15"/>
        <v/>
      </c>
      <c r="CH59" s="23" t="str">
        <f t="shared" si="16"/>
        <v/>
      </c>
      <c r="CI59" s="23" t="str">
        <f t="shared" si="17"/>
        <v/>
      </c>
      <c r="CJ59" s="23" t="str">
        <f t="shared" si="18"/>
        <v/>
      </c>
      <c r="CK59" s="23" t="str">
        <f t="shared" si="19"/>
        <v/>
      </c>
      <c r="CL59" s="23" t="str">
        <f t="shared" si="20"/>
        <v/>
      </c>
      <c r="CM59" s="23" t="str">
        <f t="shared" si="21"/>
        <v/>
      </c>
    </row>
    <row r="60" spans="1:97" x14ac:dyDescent="0.25">
      <c r="A60" s="1" t="s">
        <v>55</v>
      </c>
      <c r="B60" s="1">
        <f t="shared" ref="B60:J60" si="28">SUM(B3:B58)</f>
        <v>104598.68223243</v>
      </c>
      <c r="C60" s="1">
        <f t="shared" si="28"/>
        <v>326.24832044729988</v>
      </c>
      <c r="D60" s="1">
        <f t="shared" si="28"/>
        <v>559766.50979747204</v>
      </c>
      <c r="E60" s="1">
        <f t="shared" si="28"/>
        <v>16355.361351331996</v>
      </c>
      <c r="F60" s="1">
        <f t="shared" si="28"/>
        <v>15829.484613084</v>
      </c>
      <c r="G60" s="1">
        <f t="shared" si="28"/>
        <v>456.97585867099986</v>
      </c>
      <c r="H60" s="1">
        <f t="shared" si="28"/>
        <v>26098.870091351993</v>
      </c>
      <c r="I60" s="1">
        <f t="shared" si="28"/>
        <v>436.96095018799997</v>
      </c>
      <c r="J60" s="1">
        <f t="shared" si="28"/>
        <v>60.128057441199999</v>
      </c>
      <c r="K60" s="1">
        <f>SUM(K3:K58)</f>
        <v>1006.7826261430999</v>
      </c>
      <c r="L60" s="1">
        <f>SUM(L3:L58)</f>
        <v>72.669750476299996</v>
      </c>
      <c r="M60" s="1">
        <f>SUM(M3:M58)</f>
        <v>75.490228773600023</v>
      </c>
      <c r="N60" s="1">
        <f>SUM(N3:N58)</f>
        <v>41.726879960399991</v>
      </c>
      <c r="O60" s="1"/>
      <c r="P60" s="1"/>
      <c r="Q60" s="1"/>
      <c r="R60" s="1">
        <f>SUM(R3:R58)</f>
        <v>0</v>
      </c>
      <c r="S60" s="1">
        <f t="shared" ref="S60:CC60" si="29">SUM(S3:S58)</f>
        <v>72.815623748754945</v>
      </c>
      <c r="T60" s="1">
        <f t="shared" si="29"/>
        <v>437.83797336231669</v>
      </c>
      <c r="U60" s="1">
        <f t="shared" si="29"/>
        <v>437.83797336231669</v>
      </c>
      <c r="V60" s="1">
        <f t="shared" si="29"/>
        <v>625.02313320178484</v>
      </c>
      <c r="W60" s="1"/>
      <c r="X60" s="1">
        <f t="shared" si="29"/>
        <v>60.248716377003177</v>
      </c>
      <c r="Y60" s="1">
        <f t="shared" si="29"/>
        <v>75.641750288579459</v>
      </c>
      <c r="Z60" s="1">
        <f t="shared" si="29"/>
        <v>0</v>
      </c>
      <c r="AA60" s="1">
        <f t="shared" si="29"/>
        <v>104835.62896198338</v>
      </c>
      <c r="AB60" s="1">
        <f t="shared" si="29"/>
        <v>6252.0143872956369</v>
      </c>
      <c r="AC60" s="1">
        <f t="shared" si="29"/>
        <v>563.78873229475641</v>
      </c>
      <c r="AD60" s="1">
        <f t="shared" si="29"/>
        <v>2043.734558420221</v>
      </c>
      <c r="AE60" s="1">
        <f t="shared" si="29"/>
        <v>0</v>
      </c>
      <c r="AF60" s="1"/>
      <c r="AG60" s="1">
        <f t="shared" si="29"/>
        <v>1008.8036347625621</v>
      </c>
      <c r="AH60" s="1">
        <f t="shared" si="29"/>
        <v>1008.8036347625621</v>
      </c>
      <c r="AI60" s="1">
        <f t="shared" si="29"/>
        <v>4487.2220014672748</v>
      </c>
      <c r="AJ60" s="1">
        <f t="shared" si="29"/>
        <v>749.52208857462347</v>
      </c>
      <c r="AK60" s="1">
        <f t="shared" si="29"/>
        <v>46.754193564944103</v>
      </c>
      <c r="AL60" s="1"/>
      <c r="AM60" s="1">
        <f t="shared" si="29"/>
        <v>365.98080568831506</v>
      </c>
      <c r="AN60" s="1">
        <f t="shared" si="29"/>
        <v>0</v>
      </c>
      <c r="AO60" s="1">
        <f t="shared" si="29"/>
        <v>41.811379546249476</v>
      </c>
      <c r="AP60" s="1">
        <f t="shared" si="29"/>
        <v>326.98689127068582</v>
      </c>
      <c r="AQ60" s="1">
        <f t="shared" si="29"/>
        <v>0</v>
      </c>
      <c r="AR60" s="1"/>
      <c r="AS60" s="1">
        <f t="shared" si="29"/>
        <v>504812.4427711296</v>
      </c>
      <c r="AT60" s="1">
        <f t="shared" si="29"/>
        <v>51603.054443609421</v>
      </c>
      <c r="AU60" s="1">
        <f t="shared" si="29"/>
        <v>560902.71921620646</v>
      </c>
      <c r="AV60" s="1">
        <f t="shared" si="29"/>
        <v>0</v>
      </c>
      <c r="AW60" s="1">
        <f t="shared" si="29"/>
        <v>2415.4518793316106</v>
      </c>
      <c r="AX60" s="1">
        <f t="shared" si="29"/>
        <v>0</v>
      </c>
      <c r="AY60" s="1">
        <f t="shared" si="29"/>
        <v>9834.7395078769823</v>
      </c>
      <c r="AZ60" s="1">
        <f t="shared" si="29"/>
        <v>9.2473136893574956</v>
      </c>
      <c r="BA60" s="1">
        <f t="shared" si="29"/>
        <v>3.2516288784187672</v>
      </c>
      <c r="BB60" s="1">
        <f t="shared" si="29"/>
        <v>12232.471609816823</v>
      </c>
      <c r="BC60" s="1">
        <f t="shared" si="29"/>
        <v>4.1557418640157513</v>
      </c>
      <c r="BD60" s="1">
        <f t="shared" si="29"/>
        <v>0</v>
      </c>
      <c r="BE60" s="1">
        <f t="shared" si="29"/>
        <v>0.60274131064179315</v>
      </c>
      <c r="BF60" s="1">
        <f t="shared" si="29"/>
        <v>16388.164199304374</v>
      </c>
      <c r="BG60" s="1">
        <f t="shared" si="29"/>
        <v>15861.195268639214</v>
      </c>
      <c r="BH60" s="1">
        <f t="shared" si="29"/>
        <v>526.96893066515963</v>
      </c>
      <c r="BI60" s="1">
        <f t="shared" si="29"/>
        <v>0</v>
      </c>
      <c r="BJ60" s="1">
        <f t="shared" si="29"/>
        <v>0</v>
      </c>
      <c r="BK60" s="1">
        <f t="shared" si="29"/>
        <v>64.889852927021082</v>
      </c>
      <c r="BL60" s="1">
        <f t="shared" si="29"/>
        <v>0</v>
      </c>
      <c r="BM60" s="1">
        <f t="shared" si="29"/>
        <v>696.32455829692583</v>
      </c>
      <c r="BN60" s="1">
        <f t="shared" si="29"/>
        <v>0</v>
      </c>
      <c r="BO60" s="1">
        <f t="shared" si="29"/>
        <v>18.098096417552267</v>
      </c>
      <c r="BP60" s="1">
        <f t="shared" si="29"/>
        <v>2785.298522114771</v>
      </c>
      <c r="BQ60" s="1">
        <f t="shared" si="29"/>
        <v>679.56691805995547</v>
      </c>
      <c r="BR60" s="1">
        <f t="shared" si="29"/>
        <v>0</v>
      </c>
      <c r="BS60" s="1">
        <f t="shared" si="29"/>
        <v>46.791756807077391</v>
      </c>
      <c r="BT60" s="1">
        <f t="shared" si="29"/>
        <v>6.3446516620354457E-2</v>
      </c>
      <c r="BU60" s="1">
        <f t="shared" si="29"/>
        <v>458.05099966079234</v>
      </c>
      <c r="BV60" s="1">
        <f t="shared" si="29"/>
        <v>5352.6950488879866</v>
      </c>
      <c r="BW60" s="1">
        <f t="shared" si="29"/>
        <v>0</v>
      </c>
      <c r="BX60" s="1">
        <f t="shared" si="29"/>
        <v>9.566538582408505</v>
      </c>
      <c r="BY60" s="1">
        <f t="shared" si="29"/>
        <v>819.58715069477205</v>
      </c>
      <c r="BZ60" s="1"/>
      <c r="CA60" s="1">
        <f t="shared" si="29"/>
        <v>71.633933013252928</v>
      </c>
      <c r="CB60" s="1">
        <f t="shared" si="29"/>
        <v>26152.947224097174</v>
      </c>
      <c r="CC60" s="1">
        <f t="shared" si="29"/>
        <v>669.34403820690034</v>
      </c>
      <c r="CG60" s="23"/>
      <c r="CH60" s="23"/>
      <c r="CI60" s="23"/>
      <c r="CJ60" s="23"/>
      <c r="CK60" s="23"/>
      <c r="CL60" s="23"/>
      <c r="CM60" s="23"/>
      <c r="CN60" s="23"/>
      <c r="CO60" s="23"/>
      <c r="CP60" s="23"/>
    </row>
    <row r="61" spans="1:97" x14ac:dyDescent="0.25">
      <c r="A61" s="26" t="s">
        <v>56</v>
      </c>
      <c r="B61" s="48">
        <f>SUM(B2:B51)</f>
        <v>104551.275968481</v>
      </c>
      <c r="C61" s="48">
        <f t="shared" ref="C61:N61" si="30">SUM(C2:C51)</f>
        <v>326.09999785729985</v>
      </c>
      <c r="D61" s="48">
        <f t="shared" si="30"/>
        <v>559381.19000270206</v>
      </c>
      <c r="E61" s="48">
        <f t="shared" si="30"/>
        <v>16344.117673274995</v>
      </c>
      <c r="F61" s="48">
        <f t="shared" si="30"/>
        <v>15818.578245368999</v>
      </c>
      <c r="G61" s="48">
        <f t="shared" si="30"/>
        <v>456.80868369799987</v>
      </c>
      <c r="H61" s="48">
        <f t="shared" si="30"/>
        <v>26081.999321246993</v>
      </c>
      <c r="I61" s="48">
        <f t="shared" si="30"/>
        <v>436.65031673179999</v>
      </c>
      <c r="J61" s="48">
        <f t="shared" si="30"/>
        <v>60.085308763599997</v>
      </c>
      <c r="K61" s="48">
        <f t="shared" si="30"/>
        <v>1006.0668741851999</v>
      </c>
      <c r="L61" s="48">
        <f t="shared" si="30"/>
        <v>72.618094095799989</v>
      </c>
      <c r="M61" s="48">
        <f t="shared" si="30"/>
        <v>75.436556840300028</v>
      </c>
      <c r="N61" s="48">
        <f t="shared" si="30"/>
        <v>41.697921181699989</v>
      </c>
      <c r="R61" s="48">
        <f t="shared" ref="R61:CC61" si="31">SUM(R2:R51)</f>
        <v>0</v>
      </c>
      <c r="S61" s="48">
        <f t="shared" si="31"/>
        <v>72.815623748754945</v>
      </c>
      <c r="T61" s="48">
        <f t="shared" si="31"/>
        <v>437.83797336231669</v>
      </c>
      <c r="U61" s="48">
        <f t="shared" si="31"/>
        <v>437.83797336231669</v>
      </c>
      <c r="V61" s="48">
        <f t="shared" si="31"/>
        <v>625.02313320178484</v>
      </c>
      <c r="W61" s="48"/>
      <c r="X61" s="48">
        <f t="shared" si="31"/>
        <v>60.248716377003177</v>
      </c>
      <c r="Y61" s="48">
        <f t="shared" si="31"/>
        <v>75.641750288579459</v>
      </c>
      <c r="Z61" s="48">
        <f t="shared" si="31"/>
        <v>0</v>
      </c>
      <c r="AA61" s="48">
        <f t="shared" si="31"/>
        <v>104835.62896198338</v>
      </c>
      <c r="AB61" s="48">
        <f t="shared" si="31"/>
        <v>6252.0143872956369</v>
      </c>
      <c r="AC61" s="48">
        <f t="shared" si="31"/>
        <v>563.78873229475641</v>
      </c>
      <c r="AD61" s="48">
        <f t="shared" si="31"/>
        <v>2043.734558420221</v>
      </c>
      <c r="AE61" s="48">
        <f t="shared" si="31"/>
        <v>0</v>
      </c>
      <c r="AF61" s="48"/>
      <c r="AG61" s="48">
        <f t="shared" si="31"/>
        <v>1008.8036347625621</v>
      </c>
      <c r="AH61" s="48">
        <f t="shared" si="31"/>
        <v>1008.8036347625621</v>
      </c>
      <c r="AI61" s="48">
        <f t="shared" si="31"/>
        <v>4487.2220014672748</v>
      </c>
      <c r="AJ61" s="48">
        <f t="shared" si="31"/>
        <v>749.52208857462347</v>
      </c>
      <c r="AK61" s="48">
        <f t="shared" si="31"/>
        <v>46.754193564944103</v>
      </c>
      <c r="AL61" s="48"/>
      <c r="AM61" s="48">
        <f t="shared" si="31"/>
        <v>365.98080568831506</v>
      </c>
      <c r="AN61" s="48">
        <f t="shared" si="31"/>
        <v>0</v>
      </c>
      <c r="AO61" s="48">
        <f t="shared" si="31"/>
        <v>41.811379546249476</v>
      </c>
      <c r="AP61" s="48">
        <f t="shared" si="31"/>
        <v>326.98689127068582</v>
      </c>
      <c r="AQ61" s="48">
        <f t="shared" si="31"/>
        <v>0</v>
      </c>
      <c r="AR61" s="48"/>
      <c r="AS61" s="48">
        <f t="shared" si="31"/>
        <v>504812.4427711296</v>
      </c>
      <c r="AT61" s="48">
        <f t="shared" si="31"/>
        <v>51603.054443609421</v>
      </c>
      <c r="AU61" s="48">
        <f t="shared" si="31"/>
        <v>560902.71921620646</v>
      </c>
      <c r="AV61" s="48">
        <f t="shared" si="31"/>
        <v>0</v>
      </c>
      <c r="AW61" s="48">
        <f t="shared" si="31"/>
        <v>2415.4518793316106</v>
      </c>
      <c r="AX61" s="48">
        <f t="shared" si="31"/>
        <v>0</v>
      </c>
      <c r="AY61" s="48">
        <f t="shared" si="31"/>
        <v>9834.7395078769823</v>
      </c>
      <c r="AZ61" s="48">
        <f t="shared" si="31"/>
        <v>9.2473136893574956</v>
      </c>
      <c r="BA61" s="48">
        <f t="shared" si="31"/>
        <v>3.2516288784187672</v>
      </c>
      <c r="BB61" s="48">
        <f t="shared" si="31"/>
        <v>12232.471609816823</v>
      </c>
      <c r="BC61" s="48">
        <f t="shared" si="31"/>
        <v>4.1557418640157513</v>
      </c>
      <c r="BD61" s="48">
        <f t="shared" si="31"/>
        <v>0</v>
      </c>
      <c r="BE61" s="48">
        <f t="shared" si="31"/>
        <v>0.60274131064179315</v>
      </c>
      <c r="BF61" s="48">
        <f t="shared" si="31"/>
        <v>16388.164199304374</v>
      </c>
      <c r="BG61" s="48">
        <f t="shared" si="31"/>
        <v>15861.195268639214</v>
      </c>
      <c r="BH61" s="48">
        <f t="shared" si="31"/>
        <v>526.96893066515963</v>
      </c>
      <c r="BI61" s="48">
        <f t="shared" si="31"/>
        <v>0</v>
      </c>
      <c r="BJ61" s="48">
        <f t="shared" si="31"/>
        <v>0</v>
      </c>
      <c r="BK61" s="48">
        <f t="shared" si="31"/>
        <v>64.889852927021082</v>
      </c>
      <c r="BL61" s="48">
        <f t="shared" si="31"/>
        <v>0</v>
      </c>
      <c r="BM61" s="48">
        <f t="shared" si="31"/>
        <v>696.32455829692583</v>
      </c>
      <c r="BN61" s="48">
        <f t="shared" si="31"/>
        <v>0</v>
      </c>
      <c r="BO61" s="48">
        <f t="shared" si="31"/>
        <v>18.098096417552267</v>
      </c>
      <c r="BP61" s="48">
        <f t="shared" si="31"/>
        <v>2785.298522114771</v>
      </c>
      <c r="BQ61" s="48">
        <f t="shared" si="31"/>
        <v>679.56691805995547</v>
      </c>
      <c r="BR61" s="48">
        <f t="shared" si="31"/>
        <v>0</v>
      </c>
      <c r="BS61" s="48">
        <f t="shared" si="31"/>
        <v>46.791756807077391</v>
      </c>
      <c r="BT61" s="48">
        <f t="shared" si="31"/>
        <v>6.3446516620354457E-2</v>
      </c>
      <c r="BU61" s="48">
        <f t="shared" si="31"/>
        <v>458.05099966079234</v>
      </c>
      <c r="BV61" s="48">
        <f t="shared" si="31"/>
        <v>5352.6950488879866</v>
      </c>
      <c r="BW61" s="48">
        <f t="shared" si="31"/>
        <v>0</v>
      </c>
      <c r="BX61" s="48">
        <f t="shared" si="31"/>
        <v>9.566538582408505</v>
      </c>
      <c r="BY61" s="48">
        <f t="shared" si="31"/>
        <v>819.58715069477205</v>
      </c>
      <c r="BZ61" s="48"/>
      <c r="CA61" s="48">
        <f t="shared" si="31"/>
        <v>71.633933013252928</v>
      </c>
      <c r="CB61" s="48">
        <f t="shared" si="31"/>
        <v>26152.947224097174</v>
      </c>
      <c r="CC61" s="48">
        <f t="shared" si="31"/>
        <v>669.34403820690034</v>
      </c>
    </row>
    <row r="62" spans="1:97" x14ac:dyDescent="0.25">
      <c r="A62" s="28" t="s">
        <v>238</v>
      </c>
      <c r="B62" s="26">
        <f>+B3+B5+B8+B9+B11+B12+B14+B15+B16+B17+B18+B19+B20+B21+B22+B23+B24+B25+B26+B28+B30+B31+B33+B34+B35+B36+B37+B39+B40+B41+B42+B43+B44+B46+B47+B49+B50+B10</f>
        <v>75479.260258121009</v>
      </c>
      <c r="C62" s="26">
        <f t="shared" ref="C62:N62" si="32">+C3+C5+C8+C9+C11+C12+C14+C15+C16+C17+C18+C19+C20+C21+C22+C23+C24+C25+C26+C28+C30+C31+C33+C34+C35+C36+C37+C39+C40+C41+C42+C43+C44+C46+C47+C49+C50+C10</f>
        <v>236.15605227949999</v>
      </c>
      <c r="D62" s="26">
        <f t="shared" si="32"/>
        <v>410382.84780790197</v>
      </c>
      <c r="E62" s="26">
        <f t="shared" si="32"/>
        <v>12229.927952164997</v>
      </c>
      <c r="F62" s="26">
        <f t="shared" si="32"/>
        <v>11863.356397479001</v>
      </c>
      <c r="G62" s="26">
        <f t="shared" si="32"/>
        <v>266.17209357389993</v>
      </c>
      <c r="H62" s="26">
        <f t="shared" si="32"/>
        <v>19124.678598537004</v>
      </c>
      <c r="I62" s="26">
        <f t="shared" si="32"/>
        <v>337.88096474830002</v>
      </c>
      <c r="J62" s="26">
        <f t="shared" si="32"/>
        <v>46.498418444399988</v>
      </c>
      <c r="K62" s="26">
        <f t="shared" si="32"/>
        <v>778.53482043920019</v>
      </c>
      <c r="L62" s="26">
        <f t="shared" si="32"/>
        <v>56.18746879270001</v>
      </c>
      <c r="M62" s="26">
        <f t="shared" si="32"/>
        <v>58.379817909100026</v>
      </c>
      <c r="N62" s="26">
        <f t="shared" si="32"/>
        <v>31.498925468500001</v>
      </c>
    </row>
    <row r="65" spans="2:8" x14ac:dyDescent="0.25">
      <c r="B65" s="26"/>
      <c r="C65" s="26"/>
      <c r="D65" s="26"/>
      <c r="E65" s="26"/>
      <c r="F65" s="26"/>
      <c r="G65" s="26"/>
      <c r="H65" s="26"/>
    </row>
    <row r="66" spans="2:8" x14ac:dyDescent="0.25">
      <c r="B66" s="26"/>
      <c r="C66" s="26"/>
      <c r="D66" s="26"/>
      <c r="E66" s="26"/>
      <c r="F66" s="26"/>
      <c r="G66" s="26"/>
      <c r="H66" s="26"/>
    </row>
    <row r="67" spans="2:8" x14ac:dyDescent="0.25">
      <c r="B67" s="26"/>
      <c r="C67" s="26"/>
      <c r="D67" s="26"/>
      <c r="E67" s="26"/>
      <c r="F67" s="26"/>
      <c r="G67" s="26"/>
      <c r="H67" s="26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EDDD7-3399-48EA-8C08-9329C56F4767}">
  <dimension ref="A1:CT9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19.28515625" style="94" customWidth="1"/>
    <col min="2" max="16" width="9.140625" style="94"/>
    <col min="17" max="17" width="22.28515625" style="94" bestFit="1" customWidth="1"/>
    <col min="18" max="18" width="6" style="94" bestFit="1" customWidth="1"/>
    <col min="19" max="19" width="5.5703125" style="94" bestFit="1" customWidth="1"/>
    <col min="20" max="20" width="5.7109375" style="94" bestFit="1" customWidth="1"/>
    <col min="21" max="21" width="14.7109375" style="94" bestFit="1" customWidth="1"/>
    <col min="22" max="22" width="5.7109375" style="94" bestFit="1" customWidth="1"/>
    <col min="23" max="23" width="5.7109375" style="94" customWidth="1"/>
    <col min="24" max="24" width="9.140625" style="94" bestFit="1" customWidth="1"/>
    <col min="25" max="25" width="4.7109375" style="94" bestFit="1" customWidth="1"/>
    <col min="26" max="26" width="12.42578125" style="94" bestFit="1" customWidth="1"/>
    <col min="27" max="27" width="4.7109375" style="94" bestFit="1" customWidth="1"/>
    <col min="28" max="28" width="5.85546875" style="94" bestFit="1" customWidth="1"/>
    <col min="29" max="29" width="5.7109375" style="94" customWidth="1"/>
    <col min="30" max="30" width="6" style="94" bestFit="1" customWidth="1"/>
    <col min="31" max="31" width="6" style="94" customWidth="1"/>
    <col min="32" max="32" width="6.5703125" style="94" bestFit="1" customWidth="1"/>
    <col min="33" max="33" width="15.5703125" style="94" bestFit="1" customWidth="1"/>
    <col min="34" max="34" width="6.7109375" style="94" bestFit="1" customWidth="1"/>
    <col min="35" max="35" width="5.140625" style="94" bestFit="1" customWidth="1"/>
    <col min="36" max="36" width="5.28515625" style="94" bestFit="1" customWidth="1"/>
    <col min="37" max="37" width="5.28515625" style="94" customWidth="1"/>
    <col min="38" max="38" width="5.140625" style="94" customWidth="1"/>
    <col min="39" max="39" width="6.7109375" style="94" bestFit="1" customWidth="1"/>
    <col min="40" max="40" width="6.28515625" style="94" bestFit="1" customWidth="1"/>
    <col min="41" max="41" width="5" style="94" bestFit="1" customWidth="1"/>
    <col min="42" max="42" width="10" style="94" bestFit="1" customWidth="1"/>
    <col min="43" max="43" width="6.85546875" style="94" bestFit="1" customWidth="1"/>
    <col min="44" max="44" width="7.85546875" style="94" bestFit="1" customWidth="1"/>
    <col min="45" max="45" width="6.85546875" style="94" bestFit="1" customWidth="1"/>
    <col min="46" max="46" width="7.85546875" style="94" bestFit="1" customWidth="1"/>
    <col min="47" max="47" width="6" style="94" customWidth="1"/>
    <col min="48" max="49" width="4.42578125" style="94" bestFit="1" customWidth="1"/>
    <col min="50" max="50" width="5.85546875" style="94" bestFit="1" customWidth="1"/>
    <col min="51" max="51" width="4.7109375" style="94" bestFit="1" customWidth="1"/>
    <col min="52" max="52" width="4.140625" style="94" customWidth="1"/>
    <col min="53" max="53" width="6.7109375" style="94" bestFit="1" customWidth="1"/>
    <col min="54" max="54" width="4.28515625" style="94" bestFit="1" customWidth="1"/>
    <col min="55" max="55" width="6" style="94" bestFit="1" customWidth="1"/>
    <col min="56" max="56" width="3.28515625" style="94" customWidth="1"/>
    <col min="57" max="57" width="6.85546875" style="94" bestFit="1" customWidth="1"/>
    <col min="58" max="58" width="7" style="94" bestFit="1" customWidth="1"/>
    <col min="59" max="59" width="5.85546875" style="94" bestFit="1" customWidth="1"/>
    <col min="60" max="60" width="5.28515625" style="94" bestFit="1" customWidth="1"/>
    <col min="61" max="61" width="5.28515625" style="94" customWidth="1"/>
    <col min="62" max="62" width="8.85546875" style="94" bestFit="1" customWidth="1"/>
    <col min="63" max="63" width="4.85546875" style="94" customWidth="1"/>
    <col min="64" max="64" width="8" style="94" bestFit="1" customWidth="1"/>
    <col min="65" max="65" width="5.85546875" style="94" customWidth="1"/>
    <col min="66" max="66" width="6" style="94" customWidth="1"/>
    <col min="67" max="67" width="5.85546875" style="94" bestFit="1" customWidth="1"/>
    <col min="68" max="68" width="5.7109375" style="94" customWidth="1"/>
    <col min="69" max="69" width="4" style="94" bestFit="1" customWidth="1"/>
    <col min="70" max="70" width="5.85546875" style="94" bestFit="1" customWidth="1"/>
    <col min="71" max="71" width="4" style="94" bestFit="1" customWidth="1"/>
    <col min="72" max="72" width="6.85546875" style="94" bestFit="1" customWidth="1"/>
    <col min="73" max="73" width="6.85546875" style="94" customWidth="1"/>
    <col min="74" max="75" width="5.42578125" style="94" bestFit="1" customWidth="1"/>
    <col min="76" max="76" width="5.85546875" style="94" bestFit="1" customWidth="1"/>
    <col min="77" max="77" width="5.85546875" style="94" customWidth="1"/>
    <col min="78" max="78" width="5.85546875" style="94" bestFit="1" customWidth="1"/>
    <col min="79" max="79" width="9.28515625" style="94" bestFit="1" customWidth="1"/>
    <col min="80" max="80" width="7.28515625" style="94" bestFit="1" customWidth="1"/>
    <col min="81" max="16384" width="9.140625" style="94"/>
  </cols>
  <sheetData>
    <row r="1" spans="1:98" x14ac:dyDescent="0.25">
      <c r="B1" s="94" t="s">
        <v>460</v>
      </c>
      <c r="Q1" s="94" t="s">
        <v>487</v>
      </c>
    </row>
    <row r="2" spans="1:98" x14ac:dyDescent="0.25">
      <c r="A2" s="94" t="s">
        <v>52</v>
      </c>
      <c r="B2" s="94" t="s">
        <v>59</v>
      </c>
      <c r="C2" s="94" t="s">
        <v>57</v>
      </c>
      <c r="D2" s="94" t="s">
        <v>60</v>
      </c>
      <c r="E2" s="94" t="s">
        <v>54</v>
      </c>
      <c r="F2" s="94" t="s">
        <v>53</v>
      </c>
      <c r="G2" s="94" t="s">
        <v>61</v>
      </c>
      <c r="H2" s="94" t="s">
        <v>62</v>
      </c>
      <c r="I2" s="94" t="s">
        <v>63</v>
      </c>
      <c r="J2" s="94" t="s">
        <v>64</v>
      </c>
      <c r="K2" s="94" t="s">
        <v>65</v>
      </c>
      <c r="L2" s="94" t="s">
        <v>68</v>
      </c>
      <c r="M2" s="94" t="s">
        <v>311</v>
      </c>
      <c r="N2" s="94" t="s">
        <v>314</v>
      </c>
      <c r="O2" s="94" t="s">
        <v>321</v>
      </c>
      <c r="Q2" s="95" t="s">
        <v>226</v>
      </c>
      <c r="R2" s="95" t="s">
        <v>471</v>
      </c>
      <c r="S2" s="95" t="s">
        <v>359</v>
      </c>
      <c r="T2" s="95" t="s">
        <v>131</v>
      </c>
      <c r="U2" s="95" t="s">
        <v>132</v>
      </c>
      <c r="V2" s="95" t="s">
        <v>133</v>
      </c>
      <c r="W2" s="95" t="s">
        <v>335</v>
      </c>
      <c r="X2" s="95" t="s">
        <v>360</v>
      </c>
      <c r="Y2" s="95" t="s">
        <v>134</v>
      </c>
      <c r="Z2" s="95" t="s">
        <v>59</v>
      </c>
      <c r="AA2" s="95" t="s">
        <v>136</v>
      </c>
      <c r="AB2" s="95" t="s">
        <v>137</v>
      </c>
      <c r="AC2" s="95" t="s">
        <v>361</v>
      </c>
      <c r="AD2" s="95" t="s">
        <v>138</v>
      </c>
      <c r="AE2" s="95" t="s">
        <v>472</v>
      </c>
      <c r="AF2" s="95" t="s">
        <v>139</v>
      </c>
      <c r="AG2" s="95" t="s">
        <v>140</v>
      </c>
      <c r="AH2" s="95" t="s">
        <v>141</v>
      </c>
      <c r="AI2" s="94" t="s">
        <v>142</v>
      </c>
      <c r="AJ2" s="94" t="s">
        <v>143</v>
      </c>
      <c r="AK2" s="94" t="s">
        <v>473</v>
      </c>
      <c r="AL2" s="94" t="s">
        <v>362</v>
      </c>
      <c r="AM2" s="94" t="s">
        <v>144</v>
      </c>
      <c r="AN2" s="94" t="s">
        <v>366</v>
      </c>
      <c r="AO2" s="94" t="s">
        <v>57</v>
      </c>
      <c r="AP2" s="94" t="s">
        <v>128</v>
      </c>
      <c r="AQ2" s="94" t="s">
        <v>474</v>
      </c>
      <c r="AR2" s="94" t="s">
        <v>145</v>
      </c>
      <c r="AS2" s="94" t="s">
        <v>146</v>
      </c>
      <c r="AT2" s="94" t="s">
        <v>60</v>
      </c>
      <c r="AU2" s="94" t="s">
        <v>147</v>
      </c>
      <c r="AV2" s="94" t="s">
        <v>148</v>
      </c>
      <c r="AW2" s="94" t="s">
        <v>149</v>
      </c>
      <c r="AX2" s="94" t="s">
        <v>150</v>
      </c>
      <c r="AY2" s="94" t="s">
        <v>151</v>
      </c>
      <c r="AZ2" s="94" t="s">
        <v>152</v>
      </c>
      <c r="BA2" s="94" t="s">
        <v>153</v>
      </c>
      <c r="BB2" s="94" t="s">
        <v>154</v>
      </c>
      <c r="BC2" s="94" t="s">
        <v>155</v>
      </c>
      <c r="BD2" s="94" t="s">
        <v>156</v>
      </c>
      <c r="BE2" s="94" t="s">
        <v>54</v>
      </c>
      <c r="BF2" s="94" t="s">
        <v>53</v>
      </c>
      <c r="BG2" s="94" t="s">
        <v>157</v>
      </c>
      <c r="BH2" s="94" t="s">
        <v>158</v>
      </c>
      <c r="BI2" s="94" t="s">
        <v>159</v>
      </c>
      <c r="BJ2" s="94" t="s">
        <v>160</v>
      </c>
      <c r="BK2" s="94" t="s">
        <v>161</v>
      </c>
      <c r="BL2" s="94" t="s">
        <v>162</v>
      </c>
      <c r="BM2" s="94" t="s">
        <v>163</v>
      </c>
      <c r="BN2" s="94" t="s">
        <v>164</v>
      </c>
      <c r="BO2" s="94" t="s">
        <v>165</v>
      </c>
      <c r="BP2" s="94" t="s">
        <v>363</v>
      </c>
      <c r="BQ2" s="94" t="s">
        <v>166</v>
      </c>
      <c r="BR2" s="94" t="s">
        <v>167</v>
      </c>
      <c r="BS2" s="94" t="s">
        <v>168</v>
      </c>
      <c r="BT2" s="94" t="s">
        <v>61</v>
      </c>
      <c r="BU2" s="94" t="s">
        <v>367</v>
      </c>
      <c r="BV2" s="94" t="s">
        <v>169</v>
      </c>
      <c r="BW2" s="95" t="s">
        <v>170</v>
      </c>
      <c r="BX2" s="95" t="s">
        <v>171</v>
      </c>
      <c r="BY2" s="95" t="s">
        <v>172</v>
      </c>
      <c r="BZ2" s="94" t="s">
        <v>173</v>
      </c>
      <c r="CA2" s="94" t="s">
        <v>174</v>
      </c>
      <c r="CB2" s="94" t="s">
        <v>368</v>
      </c>
      <c r="CD2" s="94" t="s">
        <v>141</v>
      </c>
      <c r="CE2" s="94" t="s">
        <v>457</v>
      </c>
      <c r="CF2" s="94" t="s">
        <v>59</v>
      </c>
      <c r="CG2" s="94" t="s">
        <v>57</v>
      </c>
      <c r="CH2" s="94" t="s">
        <v>60</v>
      </c>
      <c r="CI2" s="94" t="s">
        <v>54</v>
      </c>
      <c r="CJ2" s="94" t="s">
        <v>53</v>
      </c>
      <c r="CK2" s="94" t="s">
        <v>61</v>
      </c>
      <c r="CL2" s="94" t="s">
        <v>62</v>
      </c>
      <c r="CM2" s="94" t="s">
        <v>63</v>
      </c>
      <c r="CN2" s="94" t="s">
        <v>64</v>
      </c>
      <c r="CO2" s="94" t="s">
        <v>65</v>
      </c>
      <c r="CP2" s="94" t="s">
        <v>321</v>
      </c>
    </row>
    <row r="3" spans="1:98" x14ac:dyDescent="0.25">
      <c r="A3" s="95" t="s">
        <v>0</v>
      </c>
      <c r="B3" s="95">
        <v>465.33114999999998</v>
      </c>
      <c r="C3" s="95">
        <v>0</v>
      </c>
      <c r="D3" s="95">
        <v>3372.6723999999999</v>
      </c>
      <c r="E3" s="95">
        <v>95.843343399999995</v>
      </c>
      <c r="F3" s="95">
        <v>92.874236999999994</v>
      </c>
      <c r="G3" s="95">
        <v>15.638707</v>
      </c>
      <c r="H3" s="95">
        <v>151.00415000000001</v>
      </c>
      <c r="I3" s="95"/>
      <c r="J3" s="95"/>
      <c r="K3" s="95"/>
      <c r="L3" s="95"/>
      <c r="M3" s="95"/>
      <c r="N3" s="29"/>
      <c r="O3" s="29"/>
      <c r="P3" s="95"/>
      <c r="Q3" s="95" t="s">
        <v>0</v>
      </c>
      <c r="R3" s="95">
        <v>0</v>
      </c>
      <c r="S3" s="95">
        <v>3.9813704006463699</v>
      </c>
      <c r="T3" s="95">
        <v>1.4736166975656</v>
      </c>
      <c r="U3" s="95">
        <v>1.4736166975656</v>
      </c>
      <c r="V3" s="95">
        <v>11.707848657249899</v>
      </c>
      <c r="W3" s="95">
        <v>0</v>
      </c>
      <c r="X3" s="95">
        <v>0.71378976425227403</v>
      </c>
      <c r="Y3" s="95">
        <v>3.66412820787684</v>
      </c>
      <c r="Z3" s="95">
        <v>463.85820091866498</v>
      </c>
      <c r="AA3" s="95">
        <v>35.070987813509099</v>
      </c>
      <c r="AB3" s="95">
        <v>0.26648209110592702</v>
      </c>
      <c r="AC3" s="95">
        <v>6.1227424626926599</v>
      </c>
      <c r="AD3" s="95">
        <v>0</v>
      </c>
      <c r="AE3" s="95">
        <v>0</v>
      </c>
      <c r="AF3" s="95">
        <v>6.43998497344068</v>
      </c>
      <c r="AG3" s="95">
        <v>6.43998497344068</v>
      </c>
      <c r="AH3" s="95">
        <v>26.905043265926999</v>
      </c>
      <c r="AI3" s="95">
        <v>4.8488785372529097</v>
      </c>
      <c r="AJ3" s="95">
        <v>0.19351669073870101</v>
      </c>
      <c r="AK3" s="95">
        <v>5.0744244675066801</v>
      </c>
      <c r="AL3" s="95">
        <v>0.519261865495112</v>
      </c>
      <c r="AM3" s="95">
        <v>0</v>
      </c>
      <c r="AN3" s="95">
        <v>0.41087260806627002</v>
      </c>
      <c r="AO3" s="95">
        <v>1.7828628000870801</v>
      </c>
      <c r="AP3" s="95">
        <v>0</v>
      </c>
      <c r="AQ3" s="95">
        <v>154.970035403693</v>
      </c>
      <c r="AR3" s="95">
        <v>3026.8182060787999</v>
      </c>
      <c r="AS3" s="95">
        <v>309.40802584213799</v>
      </c>
      <c r="AT3" s="95">
        <v>3363.13127518686</v>
      </c>
      <c r="AU3" s="95">
        <v>0</v>
      </c>
      <c r="AV3" s="95">
        <v>6.1773741986124602</v>
      </c>
      <c r="AW3" s="95">
        <v>0</v>
      </c>
      <c r="AX3" s="95">
        <v>53.883526834187698</v>
      </c>
      <c r="AY3" s="95">
        <v>5.4003732086178598E-2</v>
      </c>
      <c r="AZ3" s="95">
        <v>1.8989291742918999E-2</v>
      </c>
      <c r="BA3" s="95">
        <v>71.436843040724796</v>
      </c>
      <c r="BB3" s="95">
        <v>2.4269256305825101E-2</v>
      </c>
      <c r="BC3" s="95">
        <v>0</v>
      </c>
      <c r="BD3" s="95">
        <v>3.5199678743365399E-3</v>
      </c>
      <c r="BE3" s="95">
        <v>95.589751402421399</v>
      </c>
      <c r="BF3" s="95">
        <v>92.628352377040699</v>
      </c>
      <c r="BG3" s="95">
        <v>2.9613990253807101</v>
      </c>
      <c r="BH3" s="95">
        <v>0</v>
      </c>
      <c r="BI3" s="95">
        <v>0</v>
      </c>
      <c r="BJ3" s="95">
        <v>0.37895236488478001</v>
      </c>
      <c r="BK3" s="95">
        <v>0</v>
      </c>
      <c r="BL3" s="95">
        <v>4.0664904219315696</v>
      </c>
      <c r="BM3" s="95">
        <v>0</v>
      </c>
      <c r="BN3" s="95">
        <v>0.105691719128953</v>
      </c>
      <c r="BO3" s="95">
        <v>16.265961359259599</v>
      </c>
      <c r="BP3" s="95">
        <v>0.13163754131337399</v>
      </c>
      <c r="BQ3" s="95">
        <v>0</v>
      </c>
      <c r="BR3" s="95">
        <v>0.27326069997629998</v>
      </c>
      <c r="BS3" s="95">
        <v>3.7052312532504401E-4</v>
      </c>
      <c r="BT3" s="95">
        <v>15.6066845781515</v>
      </c>
      <c r="BU3" s="95">
        <v>22.5056761461828</v>
      </c>
      <c r="BV3" s="95">
        <v>0</v>
      </c>
      <c r="BW3" s="95">
        <v>0</v>
      </c>
      <c r="BX3" s="95">
        <v>7.5391367101828202</v>
      </c>
      <c r="BY3" s="95">
        <v>0</v>
      </c>
      <c r="BZ3" s="95">
        <v>1.2306435544519301</v>
      </c>
      <c r="CA3" s="95">
        <v>150.70439786195701</v>
      </c>
      <c r="CB3" s="95">
        <v>10.4794981110701</v>
      </c>
      <c r="CD3" s="35">
        <f t="shared" ref="CD3:CD34" si="0">AH3/AT3</f>
        <v>7.9999979377647461E-3</v>
      </c>
      <c r="CE3" s="35">
        <f t="shared" ref="CE3:CE34" si="1">AO3/BF3</f>
        <v>1.92474847531563E-2</v>
      </c>
      <c r="CF3" s="81">
        <f t="shared" ref="CF3:CF34" si="2">IF(B3=0,"",(Z3-B3)/B3)</f>
        <v>-3.1653782071864364E-3</v>
      </c>
      <c r="CG3" s="81" t="str">
        <f t="shared" ref="CG3:CG34" si="3">IF(C3=0,"",(AO3-C3)/C3)</f>
        <v/>
      </c>
      <c r="CH3" s="81">
        <f t="shared" ref="CH3:CH34" si="4">IF(D3=0,"",(AT3-D3)/D3)</f>
        <v>-2.8289509568554475E-3</v>
      </c>
      <c r="CI3" s="81">
        <f t="shared" ref="CI3:CI34" si="5">IF(E3=0,"",(BE3-E3)/E3)</f>
        <v>-2.6459009940861043E-3</v>
      </c>
      <c r="CJ3" s="81">
        <f t="shared" ref="CJ3:CJ34" si="6">IF(F3=0,"",(BF3-F3)/F3)</f>
        <v>-2.6475008667828414E-3</v>
      </c>
      <c r="CK3" s="81">
        <f t="shared" ref="CK3:CK34" si="7">IF(G3=0,"",(BT3-G3)/G3)</f>
        <v>-2.047638711339791E-3</v>
      </c>
      <c r="CL3" s="81">
        <f t="shared" ref="CL3:CL34" si="8">IF(H3=0,"",(CA3-H3)/H3)</f>
        <v>-1.9850589407178834E-3</v>
      </c>
      <c r="CM3" s="49">
        <f>(T3/0.009783-$CA3)/$CA3</f>
        <v>-4.9135624449026427E-4</v>
      </c>
      <c r="CN3" s="49">
        <f>(X3/0.004739-$CA3)/$CA3</f>
        <v>-5.5780429890844386E-4</v>
      </c>
      <c r="CO3" s="49">
        <f>(AF3/0.042696-$CA3)/$CA3</f>
        <v>8.5632508499904872E-4</v>
      </c>
      <c r="CP3" s="49">
        <f>(AN3/0.00273-$CA3)/$CA3</f>
        <v>-1.3377912480039733E-3</v>
      </c>
      <c r="CQ3" s="81"/>
      <c r="CR3" s="81"/>
      <c r="CS3" s="81"/>
      <c r="CT3" s="81"/>
    </row>
    <row r="4" spans="1:98" x14ac:dyDescent="0.25">
      <c r="A4" s="95" t="s">
        <v>2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29"/>
      <c r="O4" s="29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D4" s="35" t="e">
        <f t="shared" si="0"/>
        <v>#DIV/0!</v>
      </c>
      <c r="CE4" s="35" t="e">
        <f t="shared" si="1"/>
        <v>#DIV/0!</v>
      </c>
      <c r="CF4" s="81" t="str">
        <f t="shared" si="2"/>
        <v/>
      </c>
      <c r="CG4" s="81" t="str">
        <f t="shared" si="3"/>
        <v/>
      </c>
      <c r="CH4" s="81" t="str">
        <f t="shared" si="4"/>
        <v/>
      </c>
      <c r="CI4" s="81" t="str">
        <f t="shared" si="5"/>
        <v/>
      </c>
      <c r="CJ4" s="81" t="str">
        <f t="shared" si="6"/>
        <v/>
      </c>
      <c r="CK4" s="81" t="str">
        <f t="shared" si="7"/>
        <v/>
      </c>
      <c r="CL4" s="81" t="str">
        <f t="shared" si="8"/>
        <v/>
      </c>
      <c r="CM4" s="49" t="e">
        <f t="shared" ref="CM4:CM67" si="9">(T4/0.009783-$CA4)/$CA4</f>
        <v>#DIV/0!</v>
      </c>
      <c r="CN4" s="49" t="e">
        <f t="shared" ref="CN4:CN67" si="10">(X4/0.004739-$CA4)/$CA4</f>
        <v>#DIV/0!</v>
      </c>
      <c r="CO4" s="49" t="e">
        <f t="shared" ref="CO4:CO67" si="11">(AF4/0.042696-$CA4)/$CA4</f>
        <v>#DIV/0!</v>
      </c>
      <c r="CP4" s="49" t="e">
        <f t="shared" ref="CP4:CP67" si="12">(AN4/0.00273-$CA4)/$CA4</f>
        <v>#DIV/0!</v>
      </c>
      <c r="CQ4" s="81"/>
      <c r="CR4" s="81"/>
      <c r="CS4" s="81"/>
      <c r="CT4" s="81"/>
    </row>
    <row r="5" spans="1:98" x14ac:dyDescent="0.25">
      <c r="A5" s="95" t="s">
        <v>3</v>
      </c>
      <c r="B5" s="95">
        <v>182.86448999999999</v>
      </c>
      <c r="C5" s="95">
        <v>0</v>
      </c>
      <c r="D5" s="95">
        <v>1401.2782999999999</v>
      </c>
      <c r="E5" s="95">
        <v>40.707360800000004</v>
      </c>
      <c r="F5" s="95">
        <v>39.454998000000003</v>
      </c>
      <c r="G5" s="95">
        <v>5.2963718999999996</v>
      </c>
      <c r="H5" s="95">
        <v>70.851737999999997</v>
      </c>
      <c r="I5" s="95"/>
      <c r="J5" s="95"/>
      <c r="K5" s="95"/>
      <c r="L5" s="95"/>
      <c r="M5" s="95"/>
      <c r="N5" s="29"/>
      <c r="O5" s="29"/>
      <c r="P5" s="95"/>
      <c r="Q5" s="95" t="s">
        <v>3</v>
      </c>
      <c r="R5" s="95">
        <v>0</v>
      </c>
      <c r="S5" s="95">
        <v>1.86935146360379</v>
      </c>
      <c r="T5" s="95">
        <v>0.69189960352074897</v>
      </c>
      <c r="U5" s="95">
        <v>0.69189960352074897</v>
      </c>
      <c r="V5" s="95">
        <v>5.4971260490798404</v>
      </c>
      <c r="W5" s="95">
        <v>0</v>
      </c>
      <c r="X5" s="95">
        <v>0.33514178015729701</v>
      </c>
      <c r="Y5" s="95">
        <v>1.72039899575791</v>
      </c>
      <c r="Z5" s="95">
        <v>182.424966791999</v>
      </c>
      <c r="AA5" s="95">
        <v>16.466676783588301</v>
      </c>
      <c r="AB5" s="95">
        <v>0.12511984248368299</v>
      </c>
      <c r="AC5" s="95">
        <v>2.8747788791734301</v>
      </c>
      <c r="AD5" s="95">
        <v>0</v>
      </c>
      <c r="AE5" s="95">
        <v>0</v>
      </c>
      <c r="AF5" s="95">
        <v>3.02373152851048</v>
      </c>
      <c r="AG5" s="95">
        <v>3.02373152851048</v>
      </c>
      <c r="AH5" s="95">
        <v>11.187218463687101</v>
      </c>
      <c r="AI5" s="95">
        <v>2.2766679992655399</v>
      </c>
      <c r="AJ5" s="95">
        <v>9.0860696546536196E-2</v>
      </c>
      <c r="AK5" s="95">
        <v>2.3825672690775801</v>
      </c>
      <c r="AL5" s="95">
        <v>0.243806294442236</v>
      </c>
      <c r="AM5" s="95">
        <v>0</v>
      </c>
      <c r="AN5" s="95">
        <v>0.192914442159105</v>
      </c>
      <c r="AO5" s="95">
        <v>0.75800229293363497</v>
      </c>
      <c r="AP5" s="95">
        <v>0</v>
      </c>
      <c r="AQ5" s="95">
        <v>72.762262622287594</v>
      </c>
      <c r="AR5" s="95">
        <v>1258.5614147414201</v>
      </c>
      <c r="AS5" s="95">
        <v>128.65291275054099</v>
      </c>
      <c r="AT5" s="95">
        <v>1398.4015459556499</v>
      </c>
      <c r="AU5" s="95">
        <v>0</v>
      </c>
      <c r="AV5" s="95">
        <v>2.9004275987847001</v>
      </c>
      <c r="AW5" s="95">
        <v>0</v>
      </c>
      <c r="AX5" s="95">
        <v>25.2996489101638</v>
      </c>
      <c r="AY5" s="95">
        <v>2.2960212474853501E-2</v>
      </c>
      <c r="AZ5" s="95">
        <v>8.0734855525609397E-3</v>
      </c>
      <c r="BA5" s="95">
        <v>30.372070810694598</v>
      </c>
      <c r="BB5" s="95">
        <v>1.0318311766618699E-2</v>
      </c>
      <c r="BC5" s="95">
        <v>0</v>
      </c>
      <c r="BD5" s="95">
        <v>1.4965515230079801E-3</v>
      </c>
      <c r="BE5" s="95">
        <v>40.631967474386599</v>
      </c>
      <c r="BF5" s="95">
        <v>39.381849532401198</v>
      </c>
      <c r="BG5" s="95">
        <v>1.2501179419853701</v>
      </c>
      <c r="BH5" s="95">
        <v>0</v>
      </c>
      <c r="BI5" s="95">
        <v>0</v>
      </c>
      <c r="BJ5" s="95">
        <v>0.16111531052651801</v>
      </c>
      <c r="BK5" s="95">
        <v>0</v>
      </c>
      <c r="BL5" s="95">
        <v>1.7289078653196399</v>
      </c>
      <c r="BM5" s="95">
        <v>0</v>
      </c>
      <c r="BN5" s="95">
        <v>4.4935872868268299E-2</v>
      </c>
      <c r="BO5" s="95">
        <v>6.9156341029668598</v>
      </c>
      <c r="BP5" s="95">
        <v>6.1807148087917603E-2</v>
      </c>
      <c r="BQ5" s="95">
        <v>0</v>
      </c>
      <c r="BR5" s="95">
        <v>0.116179476931386</v>
      </c>
      <c r="BS5" s="95">
        <v>1.5753177691429999E-4</v>
      </c>
      <c r="BT5" s="95">
        <v>5.2922140975576104</v>
      </c>
      <c r="BU5" s="95">
        <v>10.566972776820799</v>
      </c>
      <c r="BV5" s="95">
        <v>0</v>
      </c>
      <c r="BW5" s="95">
        <v>0</v>
      </c>
      <c r="BX5" s="95">
        <v>3.5398064450239599</v>
      </c>
      <c r="BY5" s="95">
        <v>0</v>
      </c>
      <c r="BZ5" s="95">
        <v>0.57781762496456601</v>
      </c>
      <c r="CA5" s="95">
        <v>70.759442681481701</v>
      </c>
      <c r="CB5" s="95">
        <v>4.9203867134006503</v>
      </c>
      <c r="CD5" s="35">
        <f t="shared" si="0"/>
        <v>8.00000435929288E-3</v>
      </c>
      <c r="CE5" s="35">
        <f t="shared" si="1"/>
        <v>1.9247503657998408E-2</v>
      </c>
      <c r="CF5" s="81">
        <f t="shared" si="2"/>
        <v>-2.4035459700294569E-3</v>
      </c>
      <c r="CG5" s="81" t="str">
        <f t="shared" si="3"/>
        <v/>
      </c>
      <c r="CH5" s="81">
        <f t="shared" si="4"/>
        <v>-2.0529498275610467E-3</v>
      </c>
      <c r="CI5" s="81">
        <f t="shared" si="5"/>
        <v>-1.852080904576961E-3</v>
      </c>
      <c r="CJ5" s="81">
        <f t="shared" si="6"/>
        <v>-1.8539721532568742E-3</v>
      </c>
      <c r="CK5" s="81">
        <f t="shared" si="7"/>
        <v>-7.8502841584617E-4</v>
      </c>
      <c r="CL5" s="81">
        <f t="shared" si="8"/>
        <v>-1.3026542625996867E-3</v>
      </c>
      <c r="CM5" s="49">
        <f t="shared" si="9"/>
        <v>-4.9119440516616931E-4</v>
      </c>
      <c r="CN5" s="49">
        <f t="shared" si="10"/>
        <v>-5.5831350964886907E-4</v>
      </c>
      <c r="CO5" s="49">
        <f t="shared" si="11"/>
        <v>8.5608722551075358E-4</v>
      </c>
      <c r="CP5" s="49">
        <f t="shared" si="12"/>
        <v>-1.3399180431295852E-3</v>
      </c>
      <c r="CQ5" s="81"/>
      <c r="CR5" s="81"/>
      <c r="CS5" s="81"/>
      <c r="CT5" s="81"/>
    </row>
    <row r="6" spans="1:98" x14ac:dyDescent="0.25">
      <c r="A6" s="95" t="s">
        <v>4</v>
      </c>
      <c r="B6" s="95">
        <v>1002.4088</v>
      </c>
      <c r="C6" s="95">
        <v>0</v>
      </c>
      <c r="D6" s="95">
        <v>6639.0532000000003</v>
      </c>
      <c r="E6" s="95">
        <v>175.64220310000002</v>
      </c>
      <c r="F6" s="95">
        <v>170.29544000000001</v>
      </c>
      <c r="G6" s="95">
        <v>15.407413</v>
      </c>
      <c r="H6" s="95">
        <v>233.87555</v>
      </c>
      <c r="I6" s="95"/>
      <c r="J6" s="95"/>
      <c r="K6" s="95"/>
      <c r="L6" s="29"/>
      <c r="M6" s="95"/>
      <c r="N6" s="29"/>
      <c r="O6" s="29"/>
      <c r="P6" s="95"/>
      <c r="Q6" s="95" t="s">
        <v>4</v>
      </c>
      <c r="R6" s="95">
        <v>0</v>
      </c>
      <c r="S6" s="95">
        <v>6.1574922154222103</v>
      </c>
      <c r="T6" s="95">
        <v>2.2790601343671999</v>
      </c>
      <c r="U6" s="95">
        <v>2.2790601343671999</v>
      </c>
      <c r="V6" s="95">
        <v>18.1070762733676</v>
      </c>
      <c r="W6" s="95">
        <v>0</v>
      </c>
      <c r="X6" s="95">
        <v>1.10393024928974</v>
      </c>
      <c r="Y6" s="95">
        <v>5.6668502427324299</v>
      </c>
      <c r="Z6" s="95">
        <v>998.56654428898196</v>
      </c>
      <c r="AA6" s="95">
        <v>54.239862737453699</v>
      </c>
      <c r="AB6" s="95">
        <v>0.41213471203186802</v>
      </c>
      <c r="AC6" s="95">
        <v>9.4692834144127307</v>
      </c>
      <c r="AD6" s="95">
        <v>0</v>
      </c>
      <c r="AE6" s="95">
        <v>0</v>
      </c>
      <c r="AF6" s="95">
        <v>9.9599255174807801</v>
      </c>
      <c r="AG6" s="95">
        <v>9.9599255174807801</v>
      </c>
      <c r="AH6" s="95">
        <v>52.911840332611298</v>
      </c>
      <c r="AI6" s="95">
        <v>7.4991585028144199</v>
      </c>
      <c r="AJ6" s="95">
        <v>0.299288499766168</v>
      </c>
      <c r="AK6" s="95">
        <v>7.8479828949422004</v>
      </c>
      <c r="AL6" s="95">
        <v>0.80307810501774102</v>
      </c>
      <c r="AM6" s="95">
        <v>0</v>
      </c>
      <c r="AN6" s="95">
        <v>0.63544509240533698</v>
      </c>
      <c r="AO6" s="95">
        <v>3.2654605706608901</v>
      </c>
      <c r="AP6" s="95">
        <v>0</v>
      </c>
      <c r="AQ6" s="95">
        <v>239.672893078919</v>
      </c>
      <c r="AR6" s="95">
        <v>5952.5824120255502</v>
      </c>
      <c r="AS6" s="95">
        <v>608.48624845715005</v>
      </c>
      <c r="AT6" s="95">
        <v>6613.9805008153098</v>
      </c>
      <c r="AU6" s="95">
        <v>0</v>
      </c>
      <c r="AV6" s="95">
        <v>9.5537702544701393</v>
      </c>
      <c r="AW6" s="95">
        <v>0</v>
      </c>
      <c r="AX6" s="95">
        <v>83.334977200304195</v>
      </c>
      <c r="AY6" s="95">
        <v>9.8912312584533493E-2</v>
      </c>
      <c r="AZ6" s="95">
        <v>3.4780474041127198E-2</v>
      </c>
      <c r="BA6" s="95">
        <v>130.842401710345</v>
      </c>
      <c r="BB6" s="95">
        <v>4.4451123727795298E-2</v>
      </c>
      <c r="BC6" s="95">
        <v>0</v>
      </c>
      <c r="BD6" s="95">
        <v>6.44711321020519E-3</v>
      </c>
      <c r="BE6" s="95">
        <v>174.98315056981801</v>
      </c>
      <c r="BF6" s="95">
        <v>169.65638589822399</v>
      </c>
      <c r="BG6" s="95">
        <v>5.32676467159399</v>
      </c>
      <c r="BH6" s="95">
        <v>0</v>
      </c>
      <c r="BI6" s="95">
        <v>0</v>
      </c>
      <c r="BJ6" s="95">
        <v>0.69408230316859199</v>
      </c>
      <c r="BK6" s="95">
        <v>0</v>
      </c>
      <c r="BL6" s="95">
        <v>7.4481102042031004</v>
      </c>
      <c r="BM6" s="95">
        <v>0</v>
      </c>
      <c r="BN6" s="95">
        <v>0.19358289114348201</v>
      </c>
      <c r="BO6" s="95">
        <v>29.792439679447899</v>
      </c>
      <c r="BP6" s="95">
        <v>0.20358725389368801</v>
      </c>
      <c r="BQ6" s="95">
        <v>0</v>
      </c>
      <c r="BR6" s="95">
        <v>0.50049944463367402</v>
      </c>
      <c r="BS6" s="95">
        <v>6.7864171781940798E-4</v>
      </c>
      <c r="BT6" s="95">
        <v>15.335882412517799</v>
      </c>
      <c r="BU6" s="95">
        <v>34.806746932269803</v>
      </c>
      <c r="BV6" s="95">
        <v>0</v>
      </c>
      <c r="BW6" s="95">
        <v>0</v>
      </c>
      <c r="BX6" s="95">
        <v>11.659845492156601</v>
      </c>
      <c r="BY6" s="95">
        <v>0</v>
      </c>
      <c r="BZ6" s="95">
        <v>1.90328309450652</v>
      </c>
      <c r="CA6" s="95">
        <v>233.075760283183</v>
      </c>
      <c r="CB6" s="95">
        <v>16.207347288006599</v>
      </c>
      <c r="CD6" s="35">
        <f t="shared" si="0"/>
        <v>7.9999994445234326E-3</v>
      </c>
      <c r="CE6" s="35">
        <f t="shared" si="1"/>
        <v>1.9247495774310692E-2</v>
      </c>
      <c r="CF6" s="81">
        <f t="shared" si="2"/>
        <v>-3.8330227258759932E-3</v>
      </c>
      <c r="CG6" s="81" t="str">
        <f t="shared" si="3"/>
        <v/>
      </c>
      <c r="CH6" s="81">
        <f t="shared" si="4"/>
        <v>-3.7765474126175798E-3</v>
      </c>
      <c r="CI6" s="81">
        <f t="shared" si="5"/>
        <v>-3.752244725641393E-3</v>
      </c>
      <c r="CJ6" s="81">
        <f t="shared" si="6"/>
        <v>-3.7526201627948791E-3</v>
      </c>
      <c r="CK6" s="81">
        <f t="shared" si="7"/>
        <v>-4.6426085600613648E-3</v>
      </c>
      <c r="CL6" s="81">
        <f t="shared" si="8"/>
        <v>-3.4197235102899929E-3</v>
      </c>
      <c r="CM6" s="49">
        <f t="shared" si="9"/>
        <v>-4.9120174862819451E-4</v>
      </c>
      <c r="CN6" s="49">
        <f t="shared" si="10"/>
        <v>-5.5749482290862662E-4</v>
      </c>
      <c r="CO6" s="49">
        <f t="shared" si="11"/>
        <v>8.5644775116546954E-4</v>
      </c>
      <c r="CP6" s="49">
        <f t="shared" si="12"/>
        <v>-1.3385783702211775E-3</v>
      </c>
      <c r="CQ6" s="81"/>
      <c r="CR6" s="81"/>
      <c r="CS6" s="81"/>
      <c r="CT6" s="81"/>
    </row>
    <row r="7" spans="1:98" x14ac:dyDescent="0.25">
      <c r="A7" s="95" t="s">
        <v>5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29"/>
      <c r="O7" s="29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D7" s="35" t="e">
        <f t="shared" si="0"/>
        <v>#DIV/0!</v>
      </c>
      <c r="CE7" s="35" t="e">
        <f t="shared" si="1"/>
        <v>#DIV/0!</v>
      </c>
      <c r="CF7" s="81" t="str">
        <f t="shared" si="2"/>
        <v/>
      </c>
      <c r="CG7" s="81" t="str">
        <f t="shared" si="3"/>
        <v/>
      </c>
      <c r="CH7" s="81" t="str">
        <f t="shared" si="4"/>
        <v/>
      </c>
      <c r="CI7" s="81" t="str">
        <f t="shared" si="5"/>
        <v/>
      </c>
      <c r="CJ7" s="81" t="str">
        <f t="shared" si="6"/>
        <v/>
      </c>
      <c r="CK7" s="81" t="str">
        <f t="shared" si="7"/>
        <v/>
      </c>
      <c r="CL7" s="81" t="str">
        <f t="shared" si="8"/>
        <v/>
      </c>
      <c r="CM7" s="49" t="e">
        <f t="shared" si="9"/>
        <v>#DIV/0!</v>
      </c>
      <c r="CN7" s="49" t="e">
        <f t="shared" si="10"/>
        <v>#DIV/0!</v>
      </c>
      <c r="CO7" s="49" t="e">
        <f t="shared" si="11"/>
        <v>#DIV/0!</v>
      </c>
      <c r="CP7" s="49" t="e">
        <f t="shared" si="12"/>
        <v>#DIV/0!</v>
      </c>
      <c r="CQ7" s="81"/>
      <c r="CR7" s="81"/>
      <c r="CS7" s="81"/>
      <c r="CT7" s="81"/>
    </row>
    <row r="8" spans="1:98" x14ac:dyDescent="0.25">
      <c r="A8" s="95" t="s">
        <v>6</v>
      </c>
      <c r="B8" s="95">
        <v>345.71915000000001</v>
      </c>
      <c r="C8" s="95">
        <v>0</v>
      </c>
      <c r="D8" s="95">
        <v>2327.1812</v>
      </c>
      <c r="E8" s="95">
        <v>61.406500600000001</v>
      </c>
      <c r="F8" s="95">
        <v>59.551552000000001</v>
      </c>
      <c r="G8" s="95">
        <v>3.2322700000000002</v>
      </c>
      <c r="H8" s="95">
        <v>84.326874000000004</v>
      </c>
      <c r="I8" s="95"/>
      <c r="J8" s="95"/>
      <c r="K8" s="95"/>
      <c r="L8" s="95"/>
      <c r="M8" s="95"/>
      <c r="N8" s="29"/>
      <c r="O8" s="29"/>
      <c r="P8" s="95"/>
      <c r="Q8" s="95" t="s">
        <v>6</v>
      </c>
      <c r="R8" s="95">
        <v>0</v>
      </c>
      <c r="S8" s="95">
        <v>2.2234509176236901</v>
      </c>
      <c r="T8" s="95">
        <v>0.82296124094404</v>
      </c>
      <c r="U8" s="95">
        <v>0.82296124094404</v>
      </c>
      <c r="V8" s="95">
        <v>6.5384112942277497</v>
      </c>
      <c r="W8" s="95">
        <v>0</v>
      </c>
      <c r="X8" s="95">
        <v>0.39862569574066498</v>
      </c>
      <c r="Y8" s="95">
        <v>2.0462810974089698</v>
      </c>
      <c r="Z8" s="95">
        <v>345.02471852687103</v>
      </c>
      <c r="AA8" s="95">
        <v>19.585864949645298</v>
      </c>
      <c r="AB8" s="95">
        <v>0.14882060867674399</v>
      </c>
      <c r="AC8" s="95">
        <v>3.4193297632451198</v>
      </c>
      <c r="AD8" s="95">
        <v>0</v>
      </c>
      <c r="AE8" s="95">
        <v>0</v>
      </c>
      <c r="AF8" s="95">
        <v>3.5964949587173898</v>
      </c>
      <c r="AG8" s="95">
        <v>3.5964949587173898</v>
      </c>
      <c r="AH8" s="95">
        <v>18.580225584858599</v>
      </c>
      <c r="AI8" s="95">
        <v>2.7079240423220101</v>
      </c>
      <c r="AJ8" s="95">
        <v>0.10807207105694901</v>
      </c>
      <c r="AK8" s="95">
        <v>2.8338830433681101</v>
      </c>
      <c r="AL8" s="95">
        <v>0.28998903787902103</v>
      </c>
      <c r="AM8" s="95">
        <v>0</v>
      </c>
      <c r="AN8" s="95">
        <v>0.22945754800420901</v>
      </c>
      <c r="AO8" s="95">
        <v>1.1438908620623101</v>
      </c>
      <c r="AP8" s="95">
        <v>0</v>
      </c>
      <c r="AQ8" s="95">
        <v>86.545151537999402</v>
      </c>
      <c r="AR8" s="95">
        <v>2090.2725911737898</v>
      </c>
      <c r="AS8" s="95">
        <v>213.67226091811401</v>
      </c>
      <c r="AT8" s="95">
        <v>2322.5250776767598</v>
      </c>
      <c r="AU8" s="95">
        <v>0</v>
      </c>
      <c r="AV8" s="95">
        <v>3.4498354273725802</v>
      </c>
      <c r="AW8" s="95">
        <v>0</v>
      </c>
      <c r="AX8" s="95">
        <v>30.092027492382499</v>
      </c>
      <c r="AY8" s="95">
        <v>3.4648984903850898E-2</v>
      </c>
      <c r="AZ8" s="95">
        <v>1.2183600393525E-2</v>
      </c>
      <c r="BA8" s="95">
        <v>45.834110920043798</v>
      </c>
      <c r="BB8" s="95">
        <v>1.55712285377293E-2</v>
      </c>
      <c r="BC8" s="95">
        <v>0</v>
      </c>
      <c r="BD8" s="95">
        <v>2.2584242596603698E-3</v>
      </c>
      <c r="BE8" s="95">
        <v>61.281854400026702</v>
      </c>
      <c r="BF8" s="95">
        <v>59.430652458526403</v>
      </c>
      <c r="BG8" s="95">
        <v>1.85120194150035</v>
      </c>
      <c r="BH8" s="95">
        <v>0</v>
      </c>
      <c r="BI8" s="95">
        <v>0</v>
      </c>
      <c r="BJ8" s="95">
        <v>0.24313712186599201</v>
      </c>
      <c r="BK8" s="95">
        <v>0</v>
      </c>
      <c r="BL8" s="95">
        <v>2.6090735671334899</v>
      </c>
      <c r="BM8" s="95">
        <v>0</v>
      </c>
      <c r="BN8" s="95">
        <v>6.7812180536494696E-2</v>
      </c>
      <c r="BO8" s="95">
        <v>10.4362937215672</v>
      </c>
      <c r="BP8" s="95">
        <v>7.3514664586498205E-2</v>
      </c>
      <c r="BQ8" s="95">
        <v>0</v>
      </c>
      <c r="BR8" s="95">
        <v>0.175324979689919</v>
      </c>
      <c r="BS8" s="95">
        <v>2.3772959462513101E-4</v>
      </c>
      <c r="BT8" s="95">
        <v>3.2228534099659898</v>
      </c>
      <c r="BU8" s="95">
        <v>12.568609164935699</v>
      </c>
      <c r="BV8" s="95">
        <v>0</v>
      </c>
      <c r="BW8" s="95">
        <v>0</v>
      </c>
      <c r="BX8" s="95">
        <v>4.2103315976239699</v>
      </c>
      <c r="BY8" s="95">
        <v>0</v>
      </c>
      <c r="BZ8" s="95">
        <v>0.68726996899353399</v>
      </c>
      <c r="CA8" s="95">
        <v>84.162947913600902</v>
      </c>
      <c r="CB8" s="95">
        <v>5.8524231149117298</v>
      </c>
      <c r="CD8" s="35">
        <f t="shared" si="0"/>
        <v>8.0000107484068782E-3</v>
      </c>
      <c r="CE8" s="35">
        <f t="shared" si="1"/>
        <v>1.9247489548605792E-2</v>
      </c>
      <c r="CF8" s="81">
        <f t="shared" si="2"/>
        <v>-2.0086578169852217E-3</v>
      </c>
      <c r="CG8" s="81" t="str">
        <f t="shared" si="3"/>
        <v/>
      </c>
      <c r="CH8" s="81">
        <f t="shared" si="4"/>
        <v>-2.0007562467590392E-3</v>
      </c>
      <c r="CI8" s="81">
        <f t="shared" si="5"/>
        <v>-2.0298534968673761E-3</v>
      </c>
      <c r="CJ8" s="81">
        <f t="shared" si="6"/>
        <v>-2.0301660899383119E-3</v>
      </c>
      <c r="CK8" s="81">
        <f t="shared" si="7"/>
        <v>-2.9133055202722568E-3</v>
      </c>
      <c r="CL8" s="81">
        <f t="shared" si="8"/>
        <v>-1.943936477463889E-3</v>
      </c>
      <c r="CM8" s="49">
        <f t="shared" si="9"/>
        <v>-4.9173567524685873E-4</v>
      </c>
      <c r="CN8" s="49">
        <f t="shared" si="10"/>
        <v>-5.5789249198098117E-4</v>
      </c>
      <c r="CO8" s="49">
        <f t="shared" si="11"/>
        <v>8.5537831681261017E-4</v>
      </c>
      <c r="CP8" s="49">
        <f t="shared" si="12"/>
        <v>-1.3374535002125005E-3</v>
      </c>
      <c r="CQ8" s="81"/>
      <c r="CR8" s="81"/>
      <c r="CS8" s="81"/>
      <c r="CT8" s="81"/>
    </row>
    <row r="9" spans="1:98" x14ac:dyDescent="0.25">
      <c r="A9" s="95" t="s">
        <v>7</v>
      </c>
      <c r="B9" s="95">
        <v>66.702415000000002</v>
      </c>
      <c r="C9" s="95">
        <v>0</v>
      </c>
      <c r="D9" s="95">
        <v>442.47174000000001</v>
      </c>
      <c r="E9" s="95">
        <v>11.928524210000001</v>
      </c>
      <c r="F9" s="95">
        <v>11.558450000000001</v>
      </c>
      <c r="G9" s="95">
        <v>2.0579163999999999</v>
      </c>
      <c r="H9" s="95">
        <v>15.124140000000001</v>
      </c>
      <c r="I9" s="95"/>
      <c r="J9" s="95"/>
      <c r="K9" s="95"/>
      <c r="L9" s="95"/>
      <c r="M9" s="95"/>
      <c r="N9" s="29"/>
      <c r="O9" s="29"/>
      <c r="P9" s="95"/>
      <c r="Q9" s="95" t="s">
        <v>7</v>
      </c>
      <c r="R9" s="95">
        <v>0</v>
      </c>
      <c r="S9" s="95">
        <v>0.39818680963155201</v>
      </c>
      <c r="T9" s="95">
        <v>0.14737998864751001</v>
      </c>
      <c r="U9" s="95">
        <v>0.14737998864751001</v>
      </c>
      <c r="V9" s="95">
        <v>1.17093016314753</v>
      </c>
      <c r="W9" s="95">
        <v>0</v>
      </c>
      <c r="X9" s="95">
        <v>7.1387969733039194E-2</v>
      </c>
      <c r="Y9" s="95">
        <v>0.36645840755986903</v>
      </c>
      <c r="Z9" s="95">
        <v>66.431820323307804</v>
      </c>
      <c r="AA9" s="95">
        <v>3.5075295293933402</v>
      </c>
      <c r="AB9" s="95">
        <v>2.6651515898275399E-2</v>
      </c>
      <c r="AC9" s="95">
        <v>0.61235067297872003</v>
      </c>
      <c r="AD9" s="95">
        <v>0</v>
      </c>
      <c r="AE9" s="95">
        <v>0</v>
      </c>
      <c r="AF9" s="95">
        <v>0.64407823233805594</v>
      </c>
      <c r="AG9" s="95">
        <v>0.64407823233805594</v>
      </c>
      <c r="AH9" s="95">
        <v>3.5257990513511501</v>
      </c>
      <c r="AI9" s="95">
        <v>0.484947668935442</v>
      </c>
      <c r="AJ9" s="95">
        <v>1.9354147705221099E-2</v>
      </c>
      <c r="AK9" s="95">
        <v>0.50750514821027803</v>
      </c>
      <c r="AL9" s="95">
        <v>5.1932667880752001E-2</v>
      </c>
      <c r="AM9" s="95">
        <v>0</v>
      </c>
      <c r="AN9" s="95">
        <v>4.1092497062195102E-2</v>
      </c>
      <c r="AO9" s="95">
        <v>0.221561687638133</v>
      </c>
      <c r="AP9" s="95">
        <v>0</v>
      </c>
      <c r="AQ9" s="95">
        <v>15.4989324338475</v>
      </c>
      <c r="AR9" s="95">
        <v>396.65224103132198</v>
      </c>
      <c r="AS9" s="95">
        <v>40.546691519370299</v>
      </c>
      <c r="AT9" s="95">
        <v>440.72473160204299</v>
      </c>
      <c r="AU9" s="95">
        <v>0</v>
      </c>
      <c r="AV9" s="95">
        <v>0.61781384202781098</v>
      </c>
      <c r="AW9" s="95">
        <v>0</v>
      </c>
      <c r="AX9" s="95">
        <v>5.3890281706178902</v>
      </c>
      <c r="AY9" s="95">
        <v>6.7112130822268804E-3</v>
      </c>
      <c r="AZ9" s="95">
        <v>2.3598592459090398E-3</v>
      </c>
      <c r="BA9" s="95">
        <v>8.8776697806952196</v>
      </c>
      <c r="BB9" s="95">
        <v>3.0160144623202498E-3</v>
      </c>
      <c r="BC9" s="95">
        <v>0</v>
      </c>
      <c r="BD9" s="95">
        <v>4.3743608194579897E-4</v>
      </c>
      <c r="BE9" s="95">
        <v>11.879703447165699</v>
      </c>
      <c r="BF9" s="95">
        <v>11.511202246638801</v>
      </c>
      <c r="BG9" s="95">
        <v>0.36850120052690399</v>
      </c>
      <c r="BH9" s="95">
        <v>0</v>
      </c>
      <c r="BI9" s="95">
        <v>0</v>
      </c>
      <c r="BJ9" s="95">
        <v>4.7093603619989301E-2</v>
      </c>
      <c r="BK9" s="95">
        <v>0</v>
      </c>
      <c r="BL9" s="95">
        <v>0.50535413592596901</v>
      </c>
      <c r="BM9" s="95">
        <v>0</v>
      </c>
      <c r="BN9" s="95">
        <v>1.31346310840677E-2</v>
      </c>
      <c r="BO9" s="95">
        <v>2.0214205966809402</v>
      </c>
      <c r="BP9" s="95">
        <v>1.31653464011331E-2</v>
      </c>
      <c r="BQ9" s="95">
        <v>0</v>
      </c>
      <c r="BR9" s="95">
        <v>3.3958930096948198E-2</v>
      </c>
      <c r="BS9" s="95">
        <v>4.6045663343198903E-5</v>
      </c>
      <c r="BT9" s="95">
        <v>2.0390515183562301</v>
      </c>
      <c r="BU9" s="95">
        <v>2.2508478816827</v>
      </c>
      <c r="BV9" s="95">
        <v>0</v>
      </c>
      <c r="BW9" s="95">
        <v>0</v>
      </c>
      <c r="BX9" s="95">
        <v>0.75400695089226499</v>
      </c>
      <c r="BY9" s="95">
        <v>0</v>
      </c>
      <c r="BZ9" s="95">
        <v>0.123079780922964</v>
      </c>
      <c r="CA9" s="95">
        <v>15.072316649856401</v>
      </c>
      <c r="CB9" s="95">
        <v>1.0480801753864899</v>
      </c>
      <c r="CD9" s="35">
        <f t="shared" si="0"/>
        <v>8.0000027194634653E-3</v>
      </c>
      <c r="CE9" s="35">
        <f t="shared" si="1"/>
        <v>1.9247484571199121E-2</v>
      </c>
      <c r="CF9" s="81">
        <f t="shared" si="2"/>
        <v>-4.0567448223905881E-3</v>
      </c>
      <c r="CG9" s="81" t="str">
        <f t="shared" si="3"/>
        <v/>
      </c>
      <c r="CH9" s="81">
        <f t="shared" si="4"/>
        <v>-3.9482937327410279E-3</v>
      </c>
      <c r="CI9" s="81">
        <f t="shared" si="5"/>
        <v>-4.0927747619754875E-3</v>
      </c>
      <c r="CJ9" s="81">
        <f t="shared" si="6"/>
        <v>-4.0877239907772828E-3</v>
      </c>
      <c r="CK9" s="81">
        <f t="shared" si="7"/>
        <v>-9.1669815371361839E-3</v>
      </c>
      <c r="CL9" s="81">
        <f t="shared" si="8"/>
        <v>-3.4265320304890106E-3</v>
      </c>
      <c r="CM9" s="49">
        <f t="shared" si="9"/>
        <v>-4.9158305842049812E-4</v>
      </c>
      <c r="CN9" s="49">
        <f t="shared" si="10"/>
        <v>-5.5635090929187145E-4</v>
      </c>
      <c r="CO9" s="49">
        <f t="shared" si="11"/>
        <v>8.5559753564549772E-4</v>
      </c>
      <c r="CP9" s="49">
        <f t="shared" si="12"/>
        <v>-1.3348925878490165E-3</v>
      </c>
      <c r="CQ9" s="81"/>
      <c r="CR9" s="81"/>
      <c r="CS9" s="81"/>
      <c r="CT9" s="81"/>
    </row>
    <row r="10" spans="1:98" x14ac:dyDescent="0.25">
      <c r="A10" s="95" t="s">
        <v>8</v>
      </c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29"/>
      <c r="O10" s="29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D10" s="35" t="e">
        <f t="shared" si="0"/>
        <v>#DIV/0!</v>
      </c>
      <c r="CE10" s="35" t="e">
        <f t="shared" si="1"/>
        <v>#DIV/0!</v>
      </c>
      <c r="CF10" s="81" t="str">
        <f t="shared" si="2"/>
        <v/>
      </c>
      <c r="CG10" s="81" t="str">
        <f t="shared" si="3"/>
        <v/>
      </c>
      <c r="CH10" s="81" t="str">
        <f t="shared" si="4"/>
        <v/>
      </c>
      <c r="CI10" s="81" t="str">
        <f t="shared" si="5"/>
        <v/>
      </c>
      <c r="CJ10" s="81" t="str">
        <f t="shared" si="6"/>
        <v/>
      </c>
      <c r="CK10" s="81" t="str">
        <f t="shared" si="7"/>
        <v/>
      </c>
      <c r="CL10" s="81" t="str">
        <f t="shared" si="8"/>
        <v/>
      </c>
      <c r="CM10" s="49" t="e">
        <f t="shared" si="9"/>
        <v>#DIV/0!</v>
      </c>
      <c r="CN10" s="49" t="e">
        <f t="shared" si="10"/>
        <v>#DIV/0!</v>
      </c>
      <c r="CO10" s="49" t="e">
        <f t="shared" si="11"/>
        <v>#DIV/0!</v>
      </c>
      <c r="CP10" s="49" t="e">
        <f t="shared" si="12"/>
        <v>#DIV/0!</v>
      </c>
      <c r="CQ10" s="81"/>
      <c r="CR10" s="81"/>
      <c r="CS10" s="81"/>
      <c r="CT10" s="81"/>
    </row>
    <row r="11" spans="1:98" x14ac:dyDescent="0.25">
      <c r="A11" s="95" t="s">
        <v>9</v>
      </c>
      <c r="B11" s="95">
        <v>1216.9851000000001</v>
      </c>
      <c r="C11" s="95">
        <v>0</v>
      </c>
      <c r="D11" s="95">
        <v>8212.3516</v>
      </c>
      <c r="E11" s="95">
        <v>218.89970580000002</v>
      </c>
      <c r="F11" s="95">
        <v>212.22827000000001</v>
      </c>
      <c r="G11" s="95">
        <v>20.186415</v>
      </c>
      <c r="H11" s="95">
        <v>301.28088000000002</v>
      </c>
      <c r="I11" s="95"/>
      <c r="J11" s="95"/>
      <c r="K11" s="95"/>
      <c r="L11" s="95"/>
      <c r="M11" s="95"/>
      <c r="N11" s="29"/>
      <c r="O11" s="29"/>
      <c r="P11" s="95"/>
      <c r="Q11" s="95" t="s">
        <v>9</v>
      </c>
      <c r="R11" s="95">
        <v>0</v>
      </c>
      <c r="S11" s="95">
        <v>7.90872857549199</v>
      </c>
      <c r="T11" s="95">
        <v>2.9272400802358902</v>
      </c>
      <c r="U11" s="95">
        <v>2.9272400802358902</v>
      </c>
      <c r="V11" s="95">
        <v>23.256868944711702</v>
      </c>
      <c r="W11" s="95">
        <v>0</v>
      </c>
      <c r="X11" s="95">
        <v>1.4178951073142301</v>
      </c>
      <c r="Y11" s="95">
        <v>7.2785466152481302</v>
      </c>
      <c r="Z11" s="95">
        <v>1207.62449417263</v>
      </c>
      <c r="AA11" s="95">
        <v>69.666103344321598</v>
      </c>
      <c r="AB11" s="95">
        <v>0.52934892488599306</v>
      </c>
      <c r="AC11" s="95">
        <v>12.1624229664369</v>
      </c>
      <c r="AD11" s="95">
        <v>0</v>
      </c>
      <c r="AE11" s="95">
        <v>0</v>
      </c>
      <c r="AF11" s="95">
        <v>12.7925993825486</v>
      </c>
      <c r="AG11" s="95">
        <v>12.7925993825486</v>
      </c>
      <c r="AH11" s="95">
        <v>65.212727550235002</v>
      </c>
      <c r="AI11" s="95">
        <v>9.6319716479839101</v>
      </c>
      <c r="AJ11" s="95">
        <v>0.38440838266161198</v>
      </c>
      <c r="AK11" s="95">
        <v>10.080009070769</v>
      </c>
      <c r="AL11" s="95">
        <v>1.0314792966348501</v>
      </c>
      <c r="AM11" s="95">
        <v>0</v>
      </c>
      <c r="AN11" s="95">
        <v>0.81617086196350497</v>
      </c>
      <c r="AO11" s="95">
        <v>4.0551683849964402</v>
      </c>
      <c r="AP11" s="95">
        <v>0</v>
      </c>
      <c r="AQ11" s="95">
        <v>307.8376817939</v>
      </c>
      <c r="AR11" s="95">
        <v>7336.4301106987004</v>
      </c>
      <c r="AS11" s="95">
        <v>749.94619391083302</v>
      </c>
      <c r="AT11" s="95">
        <v>8151.5890321597599</v>
      </c>
      <c r="AU11" s="95">
        <v>0</v>
      </c>
      <c r="AV11" s="95">
        <v>12.2709329349281</v>
      </c>
      <c r="AW11" s="95">
        <v>0</v>
      </c>
      <c r="AX11" s="95">
        <v>107.036108153851</v>
      </c>
      <c r="AY11" s="95">
        <v>0.122832828679266</v>
      </c>
      <c r="AZ11" s="95">
        <v>4.3191646114298599E-2</v>
      </c>
      <c r="BA11" s="95">
        <v>162.48486953113101</v>
      </c>
      <c r="BB11" s="95">
        <v>5.5201029578421101E-2</v>
      </c>
      <c r="BC11" s="95">
        <v>0</v>
      </c>
      <c r="BD11" s="95">
        <v>8.0062518425899794E-3</v>
      </c>
      <c r="BE11" s="95">
        <v>217.308372121969</v>
      </c>
      <c r="BF11" s="95">
        <v>210.68548546086899</v>
      </c>
      <c r="BG11" s="95">
        <v>6.6228866610999901</v>
      </c>
      <c r="BH11" s="95">
        <v>0</v>
      </c>
      <c r="BI11" s="95">
        <v>0</v>
      </c>
      <c r="BJ11" s="95">
        <v>0.86193676122290297</v>
      </c>
      <c r="BK11" s="95">
        <v>0</v>
      </c>
      <c r="BL11" s="95">
        <v>9.2493329926971803</v>
      </c>
      <c r="BM11" s="95">
        <v>0</v>
      </c>
      <c r="BN11" s="95">
        <v>0.240398486486218</v>
      </c>
      <c r="BO11" s="95">
        <v>36.997334927274999</v>
      </c>
      <c r="BP11" s="95">
        <v>0.26148899577538698</v>
      </c>
      <c r="BQ11" s="95">
        <v>0</v>
      </c>
      <c r="BR11" s="95">
        <v>0.62153824108202804</v>
      </c>
      <c r="BS11" s="95">
        <v>8.4276475972155603E-4</v>
      </c>
      <c r="BT11" s="95">
        <v>20.004512778030399</v>
      </c>
      <c r="BU11" s="95">
        <v>44.706040013119797</v>
      </c>
      <c r="BV11" s="95">
        <v>0</v>
      </c>
      <c r="BW11" s="95">
        <v>0</v>
      </c>
      <c r="BX11" s="95">
        <v>14.9759854822587</v>
      </c>
      <c r="BY11" s="95">
        <v>0</v>
      </c>
      <c r="BZ11" s="95">
        <v>2.4445909649309199</v>
      </c>
      <c r="CA11" s="95">
        <v>299.364269932262</v>
      </c>
      <c r="CB11" s="95">
        <v>20.8168481602439</v>
      </c>
      <c r="CD11" s="35">
        <f t="shared" si="0"/>
        <v>8.000001876070648E-3</v>
      </c>
      <c r="CE11" s="35">
        <f t="shared" si="1"/>
        <v>1.924749764382613E-2</v>
      </c>
      <c r="CF11" s="81">
        <f t="shared" si="2"/>
        <v>-7.6916355240258371E-3</v>
      </c>
      <c r="CG11" s="81" t="str">
        <f t="shared" si="3"/>
        <v/>
      </c>
      <c r="CH11" s="81">
        <f t="shared" si="4"/>
        <v>-7.3989243032702209E-3</v>
      </c>
      <c r="CI11" s="81">
        <f t="shared" si="5"/>
        <v>-7.2696930871389972E-3</v>
      </c>
      <c r="CJ11" s="81">
        <f t="shared" si="6"/>
        <v>-7.269458207104171E-3</v>
      </c>
      <c r="CK11" s="81">
        <f t="shared" si="7"/>
        <v>-9.0111206952597049E-3</v>
      </c>
      <c r="CL11" s="81">
        <f t="shared" si="8"/>
        <v>-6.3615389988837655E-3</v>
      </c>
      <c r="CM11" s="49">
        <f t="shared" si="9"/>
        <v>-4.9188446342810519E-4</v>
      </c>
      <c r="CN11" s="49">
        <f t="shared" si="10"/>
        <v>-5.5838091213091141E-4</v>
      </c>
      <c r="CO11" s="49">
        <f t="shared" si="11"/>
        <v>8.5611072436616253E-4</v>
      </c>
      <c r="CP11" s="49">
        <f t="shared" si="12"/>
        <v>-1.3381163738579681E-3</v>
      </c>
      <c r="CQ11" s="81"/>
      <c r="CR11" s="81"/>
      <c r="CS11" s="81"/>
      <c r="CT11" s="81"/>
    </row>
    <row r="12" spans="1:98" x14ac:dyDescent="0.25">
      <c r="A12" s="95" t="s">
        <v>10</v>
      </c>
      <c r="B12" s="95">
        <v>48.600456000000001</v>
      </c>
      <c r="C12" s="95">
        <v>0</v>
      </c>
      <c r="D12" s="95">
        <v>331.98779000000002</v>
      </c>
      <c r="E12" s="95">
        <v>8.9495552099999998</v>
      </c>
      <c r="F12" s="95">
        <v>8.6762838000000002</v>
      </c>
      <c r="G12" s="95">
        <v>0.89180464000000004</v>
      </c>
      <c r="H12" s="95">
        <v>12.468719999999999</v>
      </c>
      <c r="I12" s="95"/>
      <c r="J12" s="95"/>
      <c r="K12" s="95"/>
      <c r="L12" s="95"/>
      <c r="M12" s="95"/>
      <c r="N12" s="29"/>
      <c r="O12" s="29"/>
      <c r="P12" s="95"/>
      <c r="Q12" s="95" t="s">
        <v>10</v>
      </c>
      <c r="R12" s="95">
        <v>0</v>
      </c>
      <c r="S12" s="95">
        <v>0.32824967797543197</v>
      </c>
      <c r="T12" s="95">
        <v>0.121494565509745</v>
      </c>
      <c r="U12" s="95">
        <v>0.121494565509745</v>
      </c>
      <c r="V12" s="95">
        <v>0.96527101174622498</v>
      </c>
      <c r="W12" s="95">
        <v>0</v>
      </c>
      <c r="X12" s="95">
        <v>5.8849468771859301E-2</v>
      </c>
      <c r="Y12" s="95">
        <v>0.30209464064233799</v>
      </c>
      <c r="Z12" s="95">
        <v>48.370373675931603</v>
      </c>
      <c r="AA12" s="95">
        <v>2.8914782065050901</v>
      </c>
      <c r="AB12" s="95">
        <v>2.1970535770864202E-2</v>
      </c>
      <c r="AC12" s="95">
        <v>0.50479913393809395</v>
      </c>
      <c r="AD12" s="95">
        <v>0</v>
      </c>
      <c r="AE12" s="95">
        <v>0</v>
      </c>
      <c r="AF12" s="95">
        <v>0.53095419759887996</v>
      </c>
      <c r="AG12" s="95">
        <v>0.53095419759887996</v>
      </c>
      <c r="AH12" s="95">
        <v>2.64404686647155</v>
      </c>
      <c r="AI12" s="95">
        <v>0.39977267143170298</v>
      </c>
      <c r="AJ12" s="95">
        <v>1.5954704766130898E-2</v>
      </c>
      <c r="AK12" s="95">
        <v>0.418369155659089</v>
      </c>
      <c r="AL12" s="95">
        <v>4.2811318088151799E-2</v>
      </c>
      <c r="AM12" s="95">
        <v>0</v>
      </c>
      <c r="AN12" s="95">
        <v>3.38748288848549E-2</v>
      </c>
      <c r="AO12" s="95">
        <v>0.16624067108142199</v>
      </c>
      <c r="AP12" s="95">
        <v>0</v>
      </c>
      <c r="AQ12" s="95">
        <v>12.7767398390625</v>
      </c>
      <c r="AR12" s="95">
        <v>297.45555156555599</v>
      </c>
      <c r="AS12" s="95">
        <v>30.406528126457101</v>
      </c>
      <c r="AT12" s="95">
        <v>330.50612655848499</v>
      </c>
      <c r="AU12" s="95">
        <v>0</v>
      </c>
      <c r="AV12" s="95">
        <v>0.50930223607202496</v>
      </c>
      <c r="AW12" s="95">
        <v>0</v>
      </c>
      <c r="AX12" s="95">
        <v>4.44250799115395</v>
      </c>
      <c r="AY12" s="95">
        <v>5.0355043061779004E-3</v>
      </c>
      <c r="AZ12" s="95">
        <v>1.7706310521007299E-3</v>
      </c>
      <c r="BA12" s="95">
        <v>6.6610280166669398</v>
      </c>
      <c r="BB12" s="95">
        <v>2.2629524187458999E-3</v>
      </c>
      <c r="BC12" s="95">
        <v>0</v>
      </c>
      <c r="BD12" s="95">
        <v>3.2821435594724299E-4</v>
      </c>
      <c r="BE12" s="95">
        <v>8.9089826837620905</v>
      </c>
      <c r="BF12" s="95">
        <v>8.6370010944501008</v>
      </c>
      <c r="BG12" s="95">
        <v>0.27198158931199201</v>
      </c>
      <c r="BH12" s="95">
        <v>0</v>
      </c>
      <c r="BI12" s="95">
        <v>0</v>
      </c>
      <c r="BJ12" s="95">
        <v>3.5334836146982102E-2</v>
      </c>
      <c r="BK12" s="95">
        <v>0</v>
      </c>
      <c r="BL12" s="95">
        <v>0.37917391755815999</v>
      </c>
      <c r="BM12" s="95">
        <v>0</v>
      </c>
      <c r="BN12" s="95">
        <v>9.8550660868510793E-3</v>
      </c>
      <c r="BO12" s="95">
        <v>1.51669758792307</v>
      </c>
      <c r="BP12" s="95">
        <v>1.08529975265181E-2</v>
      </c>
      <c r="BQ12" s="95">
        <v>0</v>
      </c>
      <c r="BR12" s="95">
        <v>2.5479819309181698E-2</v>
      </c>
      <c r="BS12" s="95">
        <v>3.45486259362753E-5</v>
      </c>
      <c r="BT12" s="95">
        <v>0.87894583216433197</v>
      </c>
      <c r="BU12" s="95">
        <v>1.8555157529463799</v>
      </c>
      <c r="BV12" s="95">
        <v>0</v>
      </c>
      <c r="BW12" s="95">
        <v>0</v>
      </c>
      <c r="BX12" s="95">
        <v>0.62157508325868904</v>
      </c>
      <c r="BY12" s="95">
        <v>0</v>
      </c>
      <c r="BZ12" s="95">
        <v>0.101462377990773</v>
      </c>
      <c r="CA12" s="95">
        <v>12.4250507840186</v>
      </c>
      <c r="CB12" s="95">
        <v>0.86399855884395704</v>
      </c>
      <c r="CD12" s="35">
        <f t="shared" si="0"/>
        <v>7.9999935069393346E-3</v>
      </c>
      <c r="CE12" s="35">
        <f t="shared" si="1"/>
        <v>1.9247499133494803E-2</v>
      </c>
      <c r="CF12" s="81">
        <f t="shared" si="2"/>
        <v>-4.7341597796612903E-3</v>
      </c>
      <c r="CG12" s="81" t="str">
        <f t="shared" si="3"/>
        <v/>
      </c>
      <c r="CH12" s="81">
        <f t="shared" si="4"/>
        <v>-4.463005827759583E-3</v>
      </c>
      <c r="CI12" s="81">
        <f t="shared" si="5"/>
        <v>-4.5334684557925978E-3</v>
      </c>
      <c r="CJ12" s="81">
        <f t="shared" si="6"/>
        <v>-4.5275957374630174E-3</v>
      </c>
      <c r="CK12" s="81">
        <f t="shared" si="7"/>
        <v>-1.441886177635055E-2</v>
      </c>
      <c r="CL12" s="81">
        <f t="shared" si="8"/>
        <v>-3.5023014376294754E-3</v>
      </c>
      <c r="CM12" s="49">
        <f t="shared" si="9"/>
        <v>-4.9119055558457744E-4</v>
      </c>
      <c r="CN12" s="49">
        <f t="shared" si="10"/>
        <v>-5.5783970507311043E-4</v>
      </c>
      <c r="CO12" s="49">
        <f t="shared" si="11"/>
        <v>8.5622874945559318E-4</v>
      </c>
      <c r="CP12" s="49">
        <f t="shared" si="12"/>
        <v>-1.343137780610604E-3</v>
      </c>
      <c r="CQ12" s="81"/>
      <c r="CR12" s="81"/>
      <c r="CS12" s="81"/>
      <c r="CT12" s="81"/>
    </row>
    <row r="13" spans="1:98" x14ac:dyDescent="0.25">
      <c r="A13" s="95" t="s">
        <v>12</v>
      </c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29"/>
      <c r="O13" s="29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D13" s="35" t="e">
        <f t="shared" si="0"/>
        <v>#DIV/0!</v>
      </c>
      <c r="CE13" s="35" t="e">
        <f t="shared" si="1"/>
        <v>#DIV/0!</v>
      </c>
      <c r="CF13" s="81" t="str">
        <f t="shared" si="2"/>
        <v/>
      </c>
      <c r="CG13" s="81" t="str">
        <f t="shared" si="3"/>
        <v/>
      </c>
      <c r="CH13" s="81" t="str">
        <f t="shared" si="4"/>
        <v/>
      </c>
      <c r="CI13" s="81" t="str">
        <f t="shared" si="5"/>
        <v/>
      </c>
      <c r="CJ13" s="81" t="str">
        <f t="shared" si="6"/>
        <v/>
      </c>
      <c r="CK13" s="81" t="str">
        <f t="shared" si="7"/>
        <v/>
      </c>
      <c r="CL13" s="81" t="str">
        <f t="shared" si="8"/>
        <v/>
      </c>
      <c r="CM13" s="49" t="e">
        <f t="shared" si="9"/>
        <v>#DIV/0!</v>
      </c>
      <c r="CN13" s="49" t="e">
        <f t="shared" si="10"/>
        <v>#DIV/0!</v>
      </c>
      <c r="CO13" s="49" t="e">
        <f t="shared" si="11"/>
        <v>#DIV/0!</v>
      </c>
      <c r="CP13" s="49" t="e">
        <f t="shared" si="12"/>
        <v>#DIV/0!</v>
      </c>
      <c r="CQ13" s="81"/>
      <c r="CR13" s="81"/>
      <c r="CS13" s="81"/>
      <c r="CT13" s="81"/>
    </row>
    <row r="14" spans="1:98" x14ac:dyDescent="0.25">
      <c r="A14" s="95" t="s">
        <v>13</v>
      </c>
      <c r="B14" s="95">
        <v>833.09551999999996</v>
      </c>
      <c r="C14" s="95">
        <v>0</v>
      </c>
      <c r="D14" s="95">
        <v>6376.5214999999998</v>
      </c>
      <c r="E14" s="95">
        <v>184.8130798</v>
      </c>
      <c r="F14" s="95">
        <v>179.13624999999999</v>
      </c>
      <c r="G14" s="95">
        <v>22.734079000000001</v>
      </c>
      <c r="H14" s="95">
        <v>321.73651000000001</v>
      </c>
      <c r="I14" s="95"/>
      <c r="J14" s="95"/>
      <c r="K14" s="95"/>
      <c r="L14" s="95"/>
      <c r="M14" s="95"/>
      <c r="N14" s="29"/>
      <c r="O14" s="29"/>
      <c r="P14" s="95"/>
      <c r="Q14" s="95" t="s">
        <v>13</v>
      </c>
      <c r="R14" s="95">
        <v>0</v>
      </c>
      <c r="S14" s="95">
        <v>8.4919058084565702</v>
      </c>
      <c r="T14" s="95">
        <v>3.14309335734043</v>
      </c>
      <c r="U14" s="95">
        <v>3.14309335734043</v>
      </c>
      <c r="V14" s="95">
        <v>24.9718079553321</v>
      </c>
      <c r="W14" s="95">
        <v>0</v>
      </c>
      <c r="X14" s="95">
        <v>1.52244945146945</v>
      </c>
      <c r="Y14" s="95">
        <v>7.8152621818388397</v>
      </c>
      <c r="Z14" s="95">
        <v>832.01659882647903</v>
      </c>
      <c r="AA14" s="95">
        <v>74.803202227778002</v>
      </c>
      <c r="AB14" s="95">
        <v>0.56838263405798495</v>
      </c>
      <c r="AC14" s="95">
        <v>13.0592688880061</v>
      </c>
      <c r="AD14" s="95">
        <v>0</v>
      </c>
      <c r="AE14" s="95">
        <v>0</v>
      </c>
      <c r="AF14" s="95">
        <v>13.735918579243901</v>
      </c>
      <c r="AG14" s="95">
        <v>13.735918579243901</v>
      </c>
      <c r="AH14" s="95">
        <v>50.952060878938603</v>
      </c>
      <c r="AI14" s="95">
        <v>10.3422204932253</v>
      </c>
      <c r="AJ14" s="95">
        <v>0.41275416222779499</v>
      </c>
      <c r="AK14" s="95">
        <v>10.823297275744499</v>
      </c>
      <c r="AL14" s="95">
        <v>1.10753997249183</v>
      </c>
      <c r="AM14" s="95">
        <v>0</v>
      </c>
      <c r="AN14" s="95">
        <v>0.87635455243767901</v>
      </c>
      <c r="AO14" s="95">
        <v>3.4439683496012301</v>
      </c>
      <c r="AP14" s="95">
        <v>0</v>
      </c>
      <c r="AQ14" s="95">
        <v>330.537323806941</v>
      </c>
      <c r="AR14" s="95">
        <v>5732.1052986861496</v>
      </c>
      <c r="AS14" s="95">
        <v>585.94867224391896</v>
      </c>
      <c r="AT14" s="95">
        <v>6369.00603180901</v>
      </c>
      <c r="AU14" s="95">
        <v>0</v>
      </c>
      <c r="AV14" s="95">
        <v>13.175781692061401</v>
      </c>
      <c r="AW14" s="95">
        <v>0</v>
      </c>
      <c r="AX14" s="95">
        <v>114.928787247049</v>
      </c>
      <c r="AY14" s="95">
        <v>0.10431932500228699</v>
      </c>
      <c r="AZ14" s="95">
        <v>3.6681747145290003E-2</v>
      </c>
      <c r="BA14" s="95">
        <v>137.994935009617</v>
      </c>
      <c r="BB14" s="95">
        <v>4.6881042379999599E-2</v>
      </c>
      <c r="BC14" s="95">
        <v>0</v>
      </c>
      <c r="BD14" s="95">
        <v>6.7995482510843901E-3</v>
      </c>
      <c r="BE14" s="95">
        <v>184.601122931302</v>
      </c>
      <c r="BF14" s="95">
        <v>178.93069799499901</v>
      </c>
      <c r="BG14" s="95">
        <v>5.6704249363029504</v>
      </c>
      <c r="BH14" s="95">
        <v>0</v>
      </c>
      <c r="BI14" s="95">
        <v>0</v>
      </c>
      <c r="BJ14" s="95">
        <v>0.73202452202252</v>
      </c>
      <c r="BK14" s="95">
        <v>0</v>
      </c>
      <c r="BL14" s="95">
        <v>7.8552594558882598</v>
      </c>
      <c r="BM14" s="95">
        <v>0</v>
      </c>
      <c r="BN14" s="95">
        <v>0.20416517415852301</v>
      </c>
      <c r="BO14" s="95">
        <v>31.421057245435001</v>
      </c>
      <c r="BP14" s="95">
        <v>0.28077071499775902</v>
      </c>
      <c r="BQ14" s="95">
        <v>0</v>
      </c>
      <c r="BR14" s="95">
        <v>0.52785918361194195</v>
      </c>
      <c r="BS14" s="95">
        <v>7.1574148701863396E-4</v>
      </c>
      <c r="BT14" s="95">
        <v>22.702500389046101</v>
      </c>
      <c r="BU14" s="95">
        <v>48.0026159662021</v>
      </c>
      <c r="BV14" s="95">
        <v>0</v>
      </c>
      <c r="BW14" s="95">
        <v>0</v>
      </c>
      <c r="BX14" s="95">
        <v>16.0802955021075</v>
      </c>
      <c r="BY14" s="95">
        <v>0</v>
      </c>
      <c r="BZ14" s="95">
        <v>2.6248531725870299</v>
      </c>
      <c r="CA14" s="95">
        <v>321.43909004006798</v>
      </c>
      <c r="CB14" s="95">
        <v>22.351857140120501</v>
      </c>
      <c r="CD14" s="35">
        <f t="shared" si="0"/>
        <v>8.0000019821721731E-3</v>
      </c>
      <c r="CE14" s="35">
        <f t="shared" si="1"/>
        <v>1.9247498546602029E-2</v>
      </c>
      <c r="CF14" s="81">
        <f t="shared" si="2"/>
        <v>-1.2950749915459144E-3</v>
      </c>
      <c r="CG14" s="81" t="str">
        <f t="shared" si="3"/>
        <v/>
      </c>
      <c r="CH14" s="81">
        <f t="shared" si="4"/>
        <v>-1.1786156748612626E-3</v>
      </c>
      <c r="CI14" s="81">
        <f t="shared" si="5"/>
        <v>-1.1468715792592728E-3</v>
      </c>
      <c r="CJ14" s="81">
        <f t="shared" si="6"/>
        <v>-1.147461806312133E-3</v>
      </c>
      <c r="CK14" s="81">
        <f t="shared" si="7"/>
        <v>-1.3890428969610101E-3</v>
      </c>
      <c r="CL14" s="81">
        <f t="shared" si="8"/>
        <v>-9.2442091801153876E-4</v>
      </c>
      <c r="CM14" s="49">
        <f t="shared" si="9"/>
        <v>-4.9139526328333008E-4</v>
      </c>
      <c r="CN14" s="49">
        <f t="shared" si="10"/>
        <v>-5.5825924995412009E-4</v>
      </c>
      <c r="CO14" s="49">
        <f t="shared" si="11"/>
        <v>8.5653242099527089E-4</v>
      </c>
      <c r="CP14" s="49">
        <f t="shared" si="12"/>
        <v>-1.3380341298842879E-3</v>
      </c>
      <c r="CQ14" s="81"/>
      <c r="CR14" s="81"/>
      <c r="CS14" s="81"/>
      <c r="CT14" s="81"/>
    </row>
    <row r="15" spans="1:98" x14ac:dyDescent="0.25">
      <c r="A15" s="95" t="s">
        <v>14</v>
      </c>
      <c r="B15" s="95">
        <v>128.31538</v>
      </c>
      <c r="C15" s="95">
        <v>0</v>
      </c>
      <c r="D15" s="95">
        <v>1059.9940999999999</v>
      </c>
      <c r="E15" s="95">
        <v>32.252065309999999</v>
      </c>
      <c r="F15" s="95">
        <v>31.252759999999999</v>
      </c>
      <c r="G15" s="95">
        <v>5.1720939000000001</v>
      </c>
      <c r="H15" s="95">
        <v>61.874988999999999</v>
      </c>
      <c r="I15" s="95"/>
      <c r="J15" s="95"/>
      <c r="K15" s="95"/>
      <c r="L15" s="95"/>
      <c r="M15" s="95"/>
      <c r="N15" s="29"/>
      <c r="O15" s="29"/>
      <c r="P15" s="95"/>
      <c r="Q15" s="95" t="s">
        <v>14</v>
      </c>
      <c r="R15" s="95">
        <v>0</v>
      </c>
      <c r="S15" s="95">
        <v>1.6339556419397301</v>
      </c>
      <c r="T15" s="95">
        <v>0.60477318325547302</v>
      </c>
      <c r="U15" s="95">
        <v>0.60477318325547302</v>
      </c>
      <c r="V15" s="95">
        <v>4.8049073242879299</v>
      </c>
      <c r="W15" s="95">
        <v>0</v>
      </c>
      <c r="X15" s="95">
        <v>0.29293965291219998</v>
      </c>
      <c r="Y15" s="95">
        <v>1.5037605224088</v>
      </c>
      <c r="Z15" s="95">
        <v>128.24403994642699</v>
      </c>
      <c r="AA15" s="95">
        <v>14.3931383826952</v>
      </c>
      <c r="AB15" s="95">
        <v>0.109364342370613</v>
      </c>
      <c r="AC15" s="95">
        <v>2.5127763737612501</v>
      </c>
      <c r="AD15" s="95">
        <v>0</v>
      </c>
      <c r="AE15" s="95">
        <v>0</v>
      </c>
      <c r="AF15" s="95">
        <v>2.64297379415774</v>
      </c>
      <c r="AG15" s="95">
        <v>2.64297379415774</v>
      </c>
      <c r="AH15" s="95">
        <v>8.4756768179588402</v>
      </c>
      <c r="AI15" s="95">
        <v>1.98998259624525</v>
      </c>
      <c r="AJ15" s="95">
        <v>7.9419434261194299E-2</v>
      </c>
      <c r="AK15" s="95">
        <v>2.08254785370608</v>
      </c>
      <c r="AL15" s="95">
        <v>0.21310533570557699</v>
      </c>
      <c r="AM15" s="95">
        <v>0</v>
      </c>
      <c r="AN15" s="95">
        <v>0.16862218344348301</v>
      </c>
      <c r="AO15" s="95">
        <v>0.601233827919332</v>
      </c>
      <c r="AP15" s="95">
        <v>0</v>
      </c>
      <c r="AQ15" s="95">
        <v>63.599797052199897</v>
      </c>
      <c r="AR15" s="95">
        <v>953.51259245181495</v>
      </c>
      <c r="AS15" s="95">
        <v>97.470228079608901</v>
      </c>
      <c r="AT15" s="95">
        <v>1059.45849734938</v>
      </c>
      <c r="AU15" s="95">
        <v>0</v>
      </c>
      <c r="AV15" s="95">
        <v>2.5351962975802</v>
      </c>
      <c r="AW15" s="95">
        <v>0</v>
      </c>
      <c r="AX15" s="95">
        <v>22.113851344530499</v>
      </c>
      <c r="AY15" s="95">
        <v>1.82116322258414E-2</v>
      </c>
      <c r="AZ15" s="95">
        <v>6.4037477732766697E-3</v>
      </c>
      <c r="BA15" s="95">
        <v>24.0905849293143</v>
      </c>
      <c r="BB15" s="95">
        <v>8.1843031473183506E-3</v>
      </c>
      <c r="BC15" s="95">
        <v>0</v>
      </c>
      <c r="BD15" s="95">
        <v>1.18703484233094E-3</v>
      </c>
      <c r="BE15" s="95">
        <v>32.235808290441497</v>
      </c>
      <c r="BF15" s="95">
        <v>31.236980329838101</v>
      </c>
      <c r="BG15" s="95">
        <v>0.99882796060340495</v>
      </c>
      <c r="BH15" s="95">
        <v>0</v>
      </c>
      <c r="BI15" s="95">
        <v>0</v>
      </c>
      <c r="BJ15" s="95">
        <v>0.12779385007909</v>
      </c>
      <c r="BK15" s="95">
        <v>0</v>
      </c>
      <c r="BL15" s="95">
        <v>1.37133873814051</v>
      </c>
      <c r="BM15" s="95">
        <v>0</v>
      </c>
      <c r="BN15" s="95">
        <v>3.5642314300831597E-2</v>
      </c>
      <c r="BO15" s="95">
        <v>5.48535734420211</v>
      </c>
      <c r="BP15" s="95">
        <v>5.4024113705177401E-2</v>
      </c>
      <c r="BQ15" s="95">
        <v>0</v>
      </c>
      <c r="BR15" s="95">
        <v>9.2151484941880704E-2</v>
      </c>
      <c r="BS15" s="95">
        <v>1.24950870609633E-4</v>
      </c>
      <c r="BT15" s="95">
        <v>5.1697628165192304</v>
      </c>
      <c r="BU15" s="95">
        <v>9.23635032325104</v>
      </c>
      <c r="BV15" s="95">
        <v>0</v>
      </c>
      <c r="BW15" s="95">
        <v>0</v>
      </c>
      <c r="BX15" s="95">
        <v>3.09406229407861</v>
      </c>
      <c r="BY15" s="95">
        <v>0</v>
      </c>
      <c r="BZ15" s="95">
        <v>0.50505685087984198</v>
      </c>
      <c r="CA15" s="95">
        <v>61.849174248361599</v>
      </c>
      <c r="CB15" s="95">
        <v>4.3007972023655796</v>
      </c>
      <c r="CD15" s="35">
        <f t="shared" si="0"/>
        <v>8.0000083430958567E-3</v>
      </c>
      <c r="CE15" s="35">
        <f t="shared" si="1"/>
        <v>1.9247501569318565E-2</v>
      </c>
      <c r="CF15" s="81">
        <f t="shared" si="2"/>
        <v>-5.5597429998656596E-4</v>
      </c>
      <c r="CG15" s="81" t="str">
        <f t="shared" si="3"/>
        <v/>
      </c>
      <c r="CH15" s="81">
        <f t="shared" si="4"/>
        <v>-5.0528833190667901E-4</v>
      </c>
      <c r="CI15" s="81">
        <f t="shared" si="5"/>
        <v>-5.0406134931958236E-4</v>
      </c>
      <c r="CJ15" s="81">
        <f t="shared" si="6"/>
        <v>-5.0490485198420045E-4</v>
      </c>
      <c r="CK15" s="81">
        <f t="shared" si="7"/>
        <v>-4.5070401385591887E-4</v>
      </c>
      <c r="CL15" s="81">
        <f t="shared" si="8"/>
        <v>-4.1720818145761561E-4</v>
      </c>
      <c r="CM15" s="49">
        <f t="shared" si="9"/>
        <v>-4.9132858099515755E-4</v>
      </c>
      <c r="CN15" s="49">
        <f t="shared" si="10"/>
        <v>-5.5811001131300469E-4</v>
      </c>
      <c r="CO15" s="49">
        <f t="shared" si="11"/>
        <v>8.5637894452293228E-4</v>
      </c>
      <c r="CP15" s="49">
        <f t="shared" si="12"/>
        <v>-1.3388487017415858E-3</v>
      </c>
      <c r="CQ15" s="81"/>
      <c r="CR15" s="81"/>
      <c r="CS15" s="81"/>
      <c r="CT15" s="81"/>
    </row>
    <row r="16" spans="1:98" x14ac:dyDescent="0.25">
      <c r="A16" s="95" t="s">
        <v>15</v>
      </c>
      <c r="B16" s="95">
        <v>78.313216999999995</v>
      </c>
      <c r="C16" s="95">
        <v>0</v>
      </c>
      <c r="D16" s="95">
        <v>605.48846000000003</v>
      </c>
      <c r="E16" s="95">
        <v>17.685831189999998</v>
      </c>
      <c r="F16" s="95">
        <v>17.141463999999999</v>
      </c>
      <c r="G16" s="95">
        <v>2.3343937000000001</v>
      </c>
      <c r="H16" s="95">
        <v>31.189527999999999</v>
      </c>
      <c r="I16" s="95"/>
      <c r="J16" s="95"/>
      <c r="K16" s="95"/>
      <c r="L16" s="95"/>
      <c r="M16" s="95"/>
      <c r="N16" s="29"/>
      <c r="O16" s="29"/>
      <c r="P16" s="95"/>
      <c r="Q16" s="95" t="s">
        <v>15</v>
      </c>
      <c r="R16" s="95">
        <v>0</v>
      </c>
      <c r="S16" s="95">
        <v>0.823724369000014</v>
      </c>
      <c r="T16" s="95">
        <v>0.30488374745809399</v>
      </c>
      <c r="U16" s="95">
        <v>0.30488374745809399</v>
      </c>
      <c r="V16" s="95">
        <v>2.4222927888457102</v>
      </c>
      <c r="W16" s="95">
        <v>0</v>
      </c>
      <c r="X16" s="95">
        <v>0.147679415049248</v>
      </c>
      <c r="Y16" s="95">
        <v>0.75808913528605504</v>
      </c>
      <c r="Z16" s="95">
        <v>78.261105323831401</v>
      </c>
      <c r="AA16" s="95">
        <v>7.2559979430853598</v>
      </c>
      <c r="AB16" s="95">
        <v>5.5133854792846097E-2</v>
      </c>
      <c r="AC16" s="95">
        <v>1.26676424782208</v>
      </c>
      <c r="AD16" s="95">
        <v>0</v>
      </c>
      <c r="AE16" s="95">
        <v>0</v>
      </c>
      <c r="AF16" s="95">
        <v>1.33239926307099</v>
      </c>
      <c r="AG16" s="95">
        <v>1.33239926307099</v>
      </c>
      <c r="AH16" s="95">
        <v>4.84125634352419</v>
      </c>
      <c r="AI16" s="95">
        <v>1.0032075319374201</v>
      </c>
      <c r="AJ16" s="95">
        <v>4.0037561567268398E-2</v>
      </c>
      <c r="AK16" s="95">
        <v>1.0498724448032499</v>
      </c>
      <c r="AL16" s="95">
        <v>0.10743260117228499</v>
      </c>
      <c r="AM16" s="95">
        <v>0</v>
      </c>
      <c r="AN16" s="95">
        <v>8.5007283753220295E-2</v>
      </c>
      <c r="AO16" s="95">
        <v>0.32976572556314299</v>
      </c>
      <c r="AP16" s="95">
        <v>0</v>
      </c>
      <c r="AQ16" s="95">
        <v>32.062501954948502</v>
      </c>
      <c r="AR16" s="95">
        <v>544.64081889669603</v>
      </c>
      <c r="AS16" s="95">
        <v>55.674416608960598</v>
      </c>
      <c r="AT16" s="95">
        <v>605.15649184918095</v>
      </c>
      <c r="AU16" s="95">
        <v>0</v>
      </c>
      <c r="AV16" s="95">
        <v>1.2780665319945701</v>
      </c>
      <c r="AW16" s="95">
        <v>0</v>
      </c>
      <c r="AX16" s="95">
        <v>11.148227150815901</v>
      </c>
      <c r="AY16" s="95">
        <v>9.9887491735423297E-3</v>
      </c>
      <c r="AZ16" s="95">
        <v>3.5123398590144201E-3</v>
      </c>
      <c r="BA16" s="95">
        <v>13.213245793415799</v>
      </c>
      <c r="BB16" s="95">
        <v>4.4889401687638096E-3</v>
      </c>
      <c r="BC16" s="95">
        <v>0</v>
      </c>
      <c r="BD16" s="95">
        <v>6.5106819127300295E-4</v>
      </c>
      <c r="BE16" s="95">
        <v>17.677033593737502</v>
      </c>
      <c r="BF16" s="95">
        <v>17.1329142511557</v>
      </c>
      <c r="BG16" s="95">
        <v>0.54411934258172201</v>
      </c>
      <c r="BH16" s="95">
        <v>0</v>
      </c>
      <c r="BI16" s="95">
        <v>0</v>
      </c>
      <c r="BJ16" s="95">
        <v>7.0092554881308597E-2</v>
      </c>
      <c r="BK16" s="95">
        <v>0</v>
      </c>
      <c r="BL16" s="95">
        <v>0.75215480315481398</v>
      </c>
      <c r="BM16" s="95">
        <v>0</v>
      </c>
      <c r="BN16" s="95">
        <v>1.9549162263485399E-2</v>
      </c>
      <c r="BO16" s="95">
        <v>3.0086188822566502</v>
      </c>
      <c r="BP16" s="95">
        <v>2.7235021698413402E-2</v>
      </c>
      <c r="BQ16" s="95">
        <v>0</v>
      </c>
      <c r="BR16" s="95">
        <v>5.05434244503601E-2</v>
      </c>
      <c r="BS16" s="95">
        <v>6.8533340674724504E-5</v>
      </c>
      <c r="BT16" s="95">
        <v>2.33419973762705</v>
      </c>
      <c r="BU16" s="95">
        <v>4.6563083807594401</v>
      </c>
      <c r="BV16" s="95">
        <v>0</v>
      </c>
      <c r="BW16" s="95">
        <v>0</v>
      </c>
      <c r="BX16" s="95">
        <v>1.55980765093511</v>
      </c>
      <c r="BY16" s="95">
        <v>0</v>
      </c>
      <c r="BZ16" s="95">
        <v>0.254613823515005</v>
      </c>
      <c r="CA16" s="95">
        <v>31.179968213760102</v>
      </c>
      <c r="CB16" s="95">
        <v>2.1681565426243399</v>
      </c>
      <c r="CD16" s="35">
        <f t="shared" si="0"/>
        <v>8.0000072852738115E-3</v>
      </c>
      <c r="CE16" s="35">
        <f t="shared" si="1"/>
        <v>1.9247497578580283E-2</v>
      </c>
      <c r="CF16" s="81">
        <f t="shared" si="2"/>
        <v>-6.6542632476192546E-4</v>
      </c>
      <c r="CG16" s="81" t="str">
        <f t="shared" si="3"/>
        <v/>
      </c>
      <c r="CH16" s="81">
        <f t="shared" si="4"/>
        <v>-5.4826503352199262E-4</v>
      </c>
      <c r="CI16" s="81">
        <f t="shared" si="5"/>
        <v>-4.9743753448642158E-4</v>
      </c>
      <c r="CJ16" s="81">
        <f t="shared" si="6"/>
        <v>-4.9877588310420469E-4</v>
      </c>
      <c r="CK16" s="81">
        <f t="shared" si="7"/>
        <v>-8.3088972074465072E-5</v>
      </c>
      <c r="CL16" s="81">
        <f t="shared" si="8"/>
        <v>-3.0650628120750998E-4</v>
      </c>
      <c r="CM16" s="49">
        <f t="shared" si="9"/>
        <v>-4.9136082993584687E-4</v>
      </c>
      <c r="CN16" s="49">
        <f t="shared" si="10"/>
        <v>-5.5802160676130278E-4</v>
      </c>
      <c r="CO16" s="49">
        <f t="shared" si="11"/>
        <v>8.5583603677150165E-4</v>
      </c>
      <c r="CP16" s="49">
        <f t="shared" si="12"/>
        <v>-1.339611268041478E-3</v>
      </c>
      <c r="CQ16" s="81"/>
      <c r="CR16" s="81"/>
      <c r="CS16" s="81"/>
      <c r="CT16" s="81"/>
    </row>
    <row r="17" spans="1:98" x14ac:dyDescent="0.25">
      <c r="A17" s="95" t="s">
        <v>16</v>
      </c>
      <c r="B17" s="95">
        <v>1.8393998999999999E-4</v>
      </c>
      <c r="C17" s="95">
        <v>0</v>
      </c>
      <c r="D17" s="95">
        <v>1.17271E-3</v>
      </c>
      <c r="E17" s="95">
        <v>2.9530001249999999E-5</v>
      </c>
      <c r="F17" s="95">
        <v>2.8640001E-5</v>
      </c>
      <c r="G17" s="95">
        <v>7.0999999000000005E-7</v>
      </c>
      <c r="H17" s="95">
        <v>3.3720000000000002E-5</v>
      </c>
      <c r="I17" s="95"/>
      <c r="J17" s="95"/>
      <c r="K17" s="95"/>
      <c r="L17" s="95"/>
      <c r="M17" s="95"/>
      <c r="N17" s="29"/>
      <c r="O17" s="29"/>
      <c r="P17" s="95"/>
      <c r="Q17" s="95" t="s">
        <v>16</v>
      </c>
      <c r="R17" s="95">
        <v>0</v>
      </c>
      <c r="S17" s="95">
        <v>8.9053378307621902E-7</v>
      </c>
      <c r="T17" s="95">
        <v>3.2972012764761302E-7</v>
      </c>
      <c r="U17" s="95">
        <v>3.2972012764761302E-7</v>
      </c>
      <c r="V17" s="95">
        <v>2.6194282312868899E-6</v>
      </c>
      <c r="W17" s="95">
        <v>0</v>
      </c>
      <c r="X17" s="95">
        <v>1.5972198504163901E-7</v>
      </c>
      <c r="Y17" s="95">
        <v>8.1979653543654204E-7</v>
      </c>
      <c r="Z17" s="95">
        <v>1.83941312962626E-4</v>
      </c>
      <c r="AA17" s="95">
        <v>7.8482904809934003E-6</v>
      </c>
      <c r="AB17" s="95">
        <v>5.9628555366325495E-8</v>
      </c>
      <c r="AC17" s="95">
        <v>1.3698925908166399E-6</v>
      </c>
      <c r="AD17" s="95">
        <v>0</v>
      </c>
      <c r="AE17" s="95">
        <v>0</v>
      </c>
      <c r="AF17" s="95">
        <v>1.4410864818091101E-6</v>
      </c>
      <c r="AG17" s="95">
        <v>1.4410864818091101E-6</v>
      </c>
      <c r="AH17" s="95">
        <v>9.3806665674586694E-6</v>
      </c>
      <c r="AI17" s="95">
        <v>1.08486075056355E-6</v>
      </c>
      <c r="AJ17" s="95">
        <v>4.3302164277407498E-8</v>
      </c>
      <c r="AK17" s="95">
        <v>1.1353373746259E-6</v>
      </c>
      <c r="AL17" s="95">
        <v>1.16177780717273E-7</v>
      </c>
      <c r="AM17" s="95">
        <v>0</v>
      </c>
      <c r="AN17" s="95">
        <v>9.19333370260751E-8</v>
      </c>
      <c r="AO17" s="95">
        <v>5.5130982103980998E-7</v>
      </c>
      <c r="AP17" s="95">
        <v>0</v>
      </c>
      <c r="AQ17" s="95">
        <v>3.4674294658752002E-5</v>
      </c>
      <c r="AR17" s="95">
        <v>1.0554517546035201E-3</v>
      </c>
      <c r="AS17" s="95">
        <v>1.07887806786928E-4</v>
      </c>
      <c r="AT17" s="95">
        <v>1.1727202279579101E-3</v>
      </c>
      <c r="AU17" s="95">
        <v>0</v>
      </c>
      <c r="AV17" s="95">
        <v>1.3822180701841401E-6</v>
      </c>
      <c r="AW17" s="95">
        <v>0</v>
      </c>
      <c r="AX17" s="95">
        <v>1.20570115246614E-5</v>
      </c>
      <c r="AY17" s="95">
        <v>1.67000115742654E-8</v>
      </c>
      <c r="AZ17" s="95">
        <v>5.8709083593754303E-9</v>
      </c>
      <c r="BA17" s="95">
        <v>2.2087005406835401E-5</v>
      </c>
      <c r="BB17" s="95">
        <v>7.5034309429719396E-9</v>
      </c>
      <c r="BC17" s="95">
        <v>0</v>
      </c>
      <c r="BD17" s="95">
        <v>1.0883116453645E-9</v>
      </c>
      <c r="BE17" s="95">
        <v>2.9529119418861601E-5</v>
      </c>
      <c r="BF17" s="95">
        <v>2.86391135214978E-5</v>
      </c>
      <c r="BG17" s="95">
        <v>8.9000589736382305E-7</v>
      </c>
      <c r="BH17" s="95">
        <v>0</v>
      </c>
      <c r="BI17" s="95">
        <v>0</v>
      </c>
      <c r="BJ17" s="95">
        <v>1.17175658768608E-7</v>
      </c>
      <c r="BK17" s="95">
        <v>0</v>
      </c>
      <c r="BL17" s="95">
        <v>1.2572959208981599E-6</v>
      </c>
      <c r="BM17" s="95">
        <v>0</v>
      </c>
      <c r="BN17" s="95">
        <v>3.2683521001780198E-8</v>
      </c>
      <c r="BO17" s="95">
        <v>5.0291836835926497E-6</v>
      </c>
      <c r="BP17" s="95">
        <v>2.9456148415152301E-8</v>
      </c>
      <c r="BQ17" s="95">
        <v>0</v>
      </c>
      <c r="BR17" s="95">
        <v>8.4492137766828106E-8</v>
      </c>
      <c r="BS17" s="95">
        <v>1.14530112380605E-10</v>
      </c>
      <c r="BT17" s="95">
        <v>7.0971191102145605E-7</v>
      </c>
      <c r="BU17" s="95">
        <v>5.0355657996990604E-6</v>
      </c>
      <c r="BV17" s="95">
        <v>0</v>
      </c>
      <c r="BW17" s="95">
        <v>0</v>
      </c>
      <c r="BX17" s="95">
        <v>1.68699017289747E-6</v>
      </c>
      <c r="BY17" s="95">
        <v>0</v>
      </c>
      <c r="BZ17" s="95">
        <v>2.75370690652953E-7</v>
      </c>
      <c r="CA17" s="95">
        <v>3.3719693337081101E-5</v>
      </c>
      <c r="CB17" s="95">
        <v>2.3452180095570301E-6</v>
      </c>
      <c r="CD17" s="35">
        <f t="shared" si="0"/>
        <v>7.9990660549903551E-3</v>
      </c>
      <c r="CE17" s="35">
        <f t="shared" si="1"/>
        <v>1.9250240431707921E-2</v>
      </c>
      <c r="CF17" s="81">
        <f t="shared" si="2"/>
        <v>7.1923599974381037E-6</v>
      </c>
      <c r="CG17" s="81" t="str">
        <f t="shared" si="3"/>
        <v/>
      </c>
      <c r="CH17" s="81">
        <f t="shared" si="4"/>
        <v>8.7216429552782805E-6</v>
      </c>
      <c r="CI17" s="81">
        <f t="shared" si="5"/>
        <v>-2.9862211346763241E-5</v>
      </c>
      <c r="CJ17" s="81">
        <f t="shared" si="6"/>
        <v>-3.0987376788145558E-5</v>
      </c>
      <c r="CK17" s="81">
        <f t="shared" si="7"/>
        <v>-4.0574504591753307E-4</v>
      </c>
      <c r="CL17" s="81">
        <f t="shared" si="8"/>
        <v>-9.0943926127409154E-6</v>
      </c>
      <c r="CM17" s="49">
        <f t="shared" si="9"/>
        <v>-4.8391046814072827E-4</v>
      </c>
      <c r="CN17" s="49">
        <f t="shared" si="10"/>
        <v>-4.733592377987847E-4</v>
      </c>
      <c r="CO17" s="49">
        <f t="shared" si="11"/>
        <v>9.6579768457323405E-4</v>
      </c>
      <c r="CP17" s="49">
        <f t="shared" si="12"/>
        <v>-1.3190603120298268E-3</v>
      </c>
      <c r="CQ17" s="81"/>
      <c r="CR17" s="81"/>
      <c r="CS17" s="81"/>
      <c r="CT17" s="81"/>
    </row>
    <row r="18" spans="1:98" x14ac:dyDescent="0.25">
      <c r="A18" s="95" t="s">
        <v>17</v>
      </c>
      <c r="B18" s="95">
        <v>496.05792000000002</v>
      </c>
      <c r="C18" s="95">
        <v>0</v>
      </c>
      <c r="D18" s="95">
        <v>3836.0508</v>
      </c>
      <c r="E18" s="95">
        <v>112.7325352</v>
      </c>
      <c r="F18" s="95">
        <v>109.24342</v>
      </c>
      <c r="G18" s="95">
        <v>17.701004000000001</v>
      </c>
      <c r="H18" s="95">
        <v>197.52509000000001</v>
      </c>
      <c r="I18" s="95"/>
      <c r="J18" s="95"/>
      <c r="K18" s="95"/>
      <c r="L18" s="95"/>
      <c r="M18" s="95"/>
      <c r="N18" s="29"/>
      <c r="O18" s="29"/>
      <c r="P18" s="95"/>
      <c r="Q18" s="95" t="s">
        <v>17</v>
      </c>
      <c r="R18" s="95">
        <v>0</v>
      </c>
      <c r="S18" s="95">
        <v>5.21450002965969</v>
      </c>
      <c r="T18" s="95">
        <v>1.93003333265957</v>
      </c>
      <c r="U18" s="95">
        <v>1.93003333265957</v>
      </c>
      <c r="V18" s="95">
        <v>15.3340570014128</v>
      </c>
      <c r="W18" s="95">
        <v>0</v>
      </c>
      <c r="X18" s="95">
        <v>0.93486817671575795</v>
      </c>
      <c r="Y18" s="95">
        <v>4.7990023055976199</v>
      </c>
      <c r="Z18" s="95">
        <v>495.587694497153</v>
      </c>
      <c r="AA18" s="95">
        <v>45.933286887229599</v>
      </c>
      <c r="AB18" s="95">
        <v>0.34901829461564399</v>
      </c>
      <c r="AC18" s="95">
        <v>8.0191158873881001</v>
      </c>
      <c r="AD18" s="95">
        <v>0</v>
      </c>
      <c r="AE18" s="95">
        <v>0</v>
      </c>
      <c r="AF18" s="95">
        <v>8.4346061382119899</v>
      </c>
      <c r="AG18" s="95">
        <v>8.4346061382119899</v>
      </c>
      <c r="AH18" s="95">
        <v>30.661436651972799</v>
      </c>
      <c r="AI18" s="95">
        <v>6.3506954503815702</v>
      </c>
      <c r="AJ18" s="95">
        <v>0.25345369406234702</v>
      </c>
      <c r="AK18" s="95">
        <v>6.6461014788078696</v>
      </c>
      <c r="AL18" s="95">
        <v>0.68009023252780798</v>
      </c>
      <c r="AM18" s="95">
        <v>0</v>
      </c>
      <c r="AN18" s="95">
        <v>0.53812996183643502</v>
      </c>
      <c r="AO18" s="95">
        <v>2.1007622362031899</v>
      </c>
      <c r="AP18" s="95">
        <v>0</v>
      </c>
      <c r="AQ18" s="95">
        <v>202.96811344433601</v>
      </c>
      <c r="AR18" s="95">
        <v>3449.41130121992</v>
      </c>
      <c r="AS18" s="95">
        <v>352.60648502565601</v>
      </c>
      <c r="AT18" s="95">
        <v>3832.6792228975501</v>
      </c>
      <c r="AU18" s="95">
        <v>0</v>
      </c>
      <c r="AV18" s="95">
        <v>8.0906539155673798</v>
      </c>
      <c r="AW18" s="95">
        <v>0</v>
      </c>
      <c r="AX18" s="95">
        <v>70.572616180965198</v>
      </c>
      <c r="AY18" s="95">
        <v>6.3632990425326705E-2</v>
      </c>
      <c r="AZ18" s="95">
        <v>2.2375242667151601E-2</v>
      </c>
      <c r="BA18" s="95">
        <v>84.174551021015503</v>
      </c>
      <c r="BB18" s="95">
        <v>2.85966323572369E-2</v>
      </c>
      <c r="BC18" s="95">
        <v>0</v>
      </c>
      <c r="BD18" s="95">
        <v>4.1476031014622099E-3</v>
      </c>
      <c r="BE18" s="95">
        <v>112.630596346624</v>
      </c>
      <c r="BF18" s="95">
        <v>109.144664626854</v>
      </c>
      <c r="BG18" s="95">
        <v>3.4859317197704902</v>
      </c>
      <c r="BH18" s="95">
        <v>0</v>
      </c>
      <c r="BI18" s="95">
        <v>0</v>
      </c>
      <c r="BJ18" s="95">
        <v>0.446522536026279</v>
      </c>
      <c r="BK18" s="95">
        <v>0</v>
      </c>
      <c r="BL18" s="95">
        <v>4.7915770401296296</v>
      </c>
      <c r="BM18" s="95">
        <v>0</v>
      </c>
      <c r="BN18" s="95">
        <v>0.124537312216361</v>
      </c>
      <c r="BO18" s="95">
        <v>19.166302411525699</v>
      </c>
      <c r="BP18" s="95">
        <v>0.172408788245795</v>
      </c>
      <c r="BQ18" s="95">
        <v>0</v>
      </c>
      <c r="BR18" s="95">
        <v>0.32198524741921403</v>
      </c>
      <c r="BS18" s="95">
        <v>4.3658997000060602E-4</v>
      </c>
      <c r="BT18" s="95">
        <v>17.667833276798799</v>
      </c>
      <c r="BU18" s="95">
        <v>29.476231830886402</v>
      </c>
      <c r="BV18" s="95">
        <v>0</v>
      </c>
      <c r="BW18" s="95">
        <v>0</v>
      </c>
      <c r="BX18" s="95">
        <v>9.8741847070781201</v>
      </c>
      <c r="BY18" s="95">
        <v>0</v>
      </c>
      <c r="BZ18" s="95">
        <v>1.61180419295276</v>
      </c>
      <c r="CA18" s="95">
        <v>197.38129476071501</v>
      </c>
      <c r="CB18" s="95">
        <v>13.725271114520201</v>
      </c>
      <c r="CD18" s="35">
        <f t="shared" si="0"/>
        <v>8.0000007485083492E-3</v>
      </c>
      <c r="CE18" s="35">
        <f t="shared" si="1"/>
        <v>1.9247502783441763E-2</v>
      </c>
      <c r="CF18" s="81">
        <f t="shared" si="2"/>
        <v>-9.4792459486793199E-4</v>
      </c>
      <c r="CG18" s="81" t="str">
        <f t="shared" si="3"/>
        <v/>
      </c>
      <c r="CH18" s="81">
        <f t="shared" si="4"/>
        <v>-8.7891878346603729E-4</v>
      </c>
      <c r="CI18" s="81">
        <f t="shared" si="5"/>
        <v>-9.042540664515983E-4</v>
      </c>
      <c r="CJ18" s="81">
        <f t="shared" si="6"/>
        <v>-9.0399378878842636E-4</v>
      </c>
      <c r="CK18" s="81">
        <f t="shared" si="7"/>
        <v>-1.8739458621218421E-3</v>
      </c>
      <c r="CL18" s="81">
        <f t="shared" si="8"/>
        <v>-7.2798467923744742E-4</v>
      </c>
      <c r="CM18" s="49">
        <f t="shared" si="9"/>
        <v>-4.9087685641037925E-4</v>
      </c>
      <c r="CN18" s="49">
        <f t="shared" si="10"/>
        <v>-5.5781992525740746E-4</v>
      </c>
      <c r="CO18" s="49">
        <f t="shared" si="11"/>
        <v>8.5606286179789985E-4</v>
      </c>
      <c r="CP18" s="49">
        <f t="shared" si="12"/>
        <v>-1.3379820167197399E-3</v>
      </c>
      <c r="CQ18" s="81"/>
      <c r="CR18" s="81"/>
      <c r="CS18" s="81"/>
      <c r="CT18" s="81"/>
    </row>
    <row r="19" spans="1:98" x14ac:dyDescent="0.25">
      <c r="A19" s="95" t="s">
        <v>18</v>
      </c>
      <c r="B19" s="95">
        <v>4879.6641</v>
      </c>
      <c r="C19" s="95">
        <v>0</v>
      </c>
      <c r="D19" s="95">
        <v>33818.277000000002</v>
      </c>
      <c r="E19" s="95">
        <v>943.49974199999997</v>
      </c>
      <c r="F19" s="95">
        <v>914.10875999999996</v>
      </c>
      <c r="G19" s="95">
        <v>179.95067</v>
      </c>
      <c r="H19" s="95">
        <v>1397.6785</v>
      </c>
      <c r="I19" s="95"/>
      <c r="J19" s="95"/>
      <c r="K19" s="95"/>
      <c r="L19" s="95"/>
      <c r="M19" s="95"/>
      <c r="N19" s="29"/>
      <c r="O19" s="29"/>
      <c r="P19" s="95"/>
      <c r="Q19" s="95" t="s">
        <v>18</v>
      </c>
      <c r="R19" s="95">
        <v>0</v>
      </c>
      <c r="S19" s="95">
        <v>36.826721255408998</v>
      </c>
      <c r="T19" s="95">
        <v>13.630594991540301</v>
      </c>
      <c r="U19" s="95">
        <v>13.630594991540301</v>
      </c>
      <c r="V19" s="95">
        <v>108.294777687623</v>
      </c>
      <c r="W19" s="95">
        <v>0</v>
      </c>
      <c r="X19" s="95">
        <v>6.6023802700500998</v>
      </c>
      <c r="Y19" s="95">
        <v>33.892308317924403</v>
      </c>
      <c r="Z19" s="95">
        <v>4862.7221644423098</v>
      </c>
      <c r="AA19" s="95">
        <v>324.39783386353002</v>
      </c>
      <c r="AB19" s="95">
        <v>2.4648953069314801</v>
      </c>
      <c r="AC19" s="95">
        <v>56.6339049509888</v>
      </c>
      <c r="AD19" s="95">
        <v>0</v>
      </c>
      <c r="AE19" s="95">
        <v>0</v>
      </c>
      <c r="AF19" s="95">
        <v>59.568319329255097</v>
      </c>
      <c r="AG19" s="95">
        <v>59.568319329255097</v>
      </c>
      <c r="AH19" s="95">
        <v>269.67746017259901</v>
      </c>
      <c r="AI19" s="95">
        <v>44.850950386290897</v>
      </c>
      <c r="AJ19" s="95">
        <v>1.7899842455108399</v>
      </c>
      <c r="AK19" s="95">
        <v>46.937197693149898</v>
      </c>
      <c r="AL19" s="95">
        <v>4.8030482842926698</v>
      </c>
      <c r="AM19" s="95">
        <v>0</v>
      </c>
      <c r="AN19" s="95">
        <v>3.80047185206366</v>
      </c>
      <c r="AO19" s="95">
        <v>17.539857145995501</v>
      </c>
      <c r="AP19" s="95">
        <v>0</v>
      </c>
      <c r="AQ19" s="95">
        <v>1433.4357000729699</v>
      </c>
      <c r="AR19" s="95">
        <v>30338.703546258301</v>
      </c>
      <c r="AS19" s="95">
        <v>3101.2898297531301</v>
      </c>
      <c r="AT19" s="95">
        <v>33709.670836184101</v>
      </c>
      <c r="AU19" s="95">
        <v>0</v>
      </c>
      <c r="AV19" s="95">
        <v>57.139201484247899</v>
      </c>
      <c r="AW19" s="95">
        <v>0</v>
      </c>
      <c r="AX19" s="95">
        <v>498.409858883391</v>
      </c>
      <c r="AY19" s="95">
        <v>0.53128991101351897</v>
      </c>
      <c r="AZ19" s="95">
        <v>0.18681718390251101</v>
      </c>
      <c r="BA19" s="95">
        <v>702.79717406151997</v>
      </c>
      <c r="BB19" s="95">
        <v>0.238761478378059</v>
      </c>
      <c r="BC19" s="95">
        <v>0</v>
      </c>
      <c r="BD19" s="95">
        <v>3.4629514770316901E-2</v>
      </c>
      <c r="BE19" s="95">
        <v>940.58045097392699</v>
      </c>
      <c r="BF19" s="95">
        <v>911.27971960918899</v>
      </c>
      <c r="BG19" s="95">
        <v>29.300731364738098</v>
      </c>
      <c r="BH19" s="95">
        <v>0</v>
      </c>
      <c r="BI19" s="95">
        <v>0</v>
      </c>
      <c r="BJ19" s="95">
        <v>3.7281414538997</v>
      </c>
      <c r="BK19" s="95">
        <v>0</v>
      </c>
      <c r="BL19" s="95">
        <v>40.006226552423101</v>
      </c>
      <c r="BM19" s="95">
        <v>0</v>
      </c>
      <c r="BN19" s="95">
        <v>1.0397972184923601</v>
      </c>
      <c r="BO19" s="95">
        <v>160.02489150041001</v>
      </c>
      <c r="BP19" s="95">
        <v>1.2176143833412001</v>
      </c>
      <c r="BQ19" s="95">
        <v>0</v>
      </c>
      <c r="BR19" s="95">
        <v>2.68834552252076</v>
      </c>
      <c r="BS19" s="95">
        <v>3.6452118586153799E-3</v>
      </c>
      <c r="BT19" s="95">
        <v>179.375852434145</v>
      </c>
      <c r="BU19" s="95">
        <v>208.172191060166</v>
      </c>
      <c r="BV19" s="95">
        <v>0</v>
      </c>
      <c r="BW19" s="95">
        <v>0</v>
      </c>
      <c r="BX19" s="95">
        <v>69.735158484076194</v>
      </c>
      <c r="BY19" s="95">
        <v>0</v>
      </c>
      <c r="BZ19" s="95">
        <v>11.3831511955583</v>
      </c>
      <c r="CA19" s="95">
        <v>1393.9795601429701</v>
      </c>
      <c r="CB19" s="95">
        <v>96.932929153095898</v>
      </c>
      <c r="CD19" s="35">
        <f t="shared" si="0"/>
        <v>8.0000027731841894E-3</v>
      </c>
      <c r="CE19" s="35">
        <f t="shared" si="1"/>
        <v>1.9247500815136803E-2</v>
      </c>
      <c r="CF19" s="81">
        <f t="shared" si="2"/>
        <v>-3.4719470870321089E-3</v>
      </c>
      <c r="CG19" s="81" t="str">
        <f t="shared" si="3"/>
        <v/>
      </c>
      <c r="CH19" s="81">
        <f t="shared" si="4"/>
        <v>-3.2114635472381041E-3</v>
      </c>
      <c r="CI19" s="81">
        <f t="shared" si="5"/>
        <v>-3.0941089818262856E-3</v>
      </c>
      <c r="CJ19" s="81">
        <f t="shared" si="6"/>
        <v>-3.0948619186309668E-3</v>
      </c>
      <c r="CK19" s="81">
        <f t="shared" si="7"/>
        <v>-3.1943063388149631E-3</v>
      </c>
      <c r="CL19" s="81">
        <f t="shared" si="8"/>
        <v>-2.6464883426552867E-3</v>
      </c>
      <c r="CM19" s="49">
        <f t="shared" si="9"/>
        <v>-4.918161466423343E-4</v>
      </c>
      <c r="CN19" s="49">
        <f t="shared" si="10"/>
        <v>-5.5840551949451532E-4</v>
      </c>
      <c r="CO19" s="49">
        <f t="shared" si="11"/>
        <v>8.5635580679760046E-4</v>
      </c>
      <c r="CP19" s="49">
        <f t="shared" si="12"/>
        <v>-1.3381319720559808E-3</v>
      </c>
      <c r="CQ19" s="81"/>
      <c r="CR19" s="81"/>
      <c r="CS19" s="81"/>
      <c r="CT19" s="81"/>
    </row>
    <row r="20" spans="1:98" x14ac:dyDescent="0.25">
      <c r="A20" s="95" t="s">
        <v>19</v>
      </c>
      <c r="B20" s="95">
        <v>378.06393000000003</v>
      </c>
      <c r="C20" s="95">
        <v>0</v>
      </c>
      <c r="D20" s="95">
        <v>2513.9189000000001</v>
      </c>
      <c r="E20" s="95">
        <v>65.802492700000002</v>
      </c>
      <c r="F20" s="95">
        <v>63.812897</v>
      </c>
      <c r="G20" s="95">
        <v>3.7520400999999999</v>
      </c>
      <c r="H20" s="95">
        <v>86.246352999999999</v>
      </c>
      <c r="I20" s="95"/>
      <c r="J20" s="95"/>
      <c r="K20" s="95"/>
      <c r="L20" s="95"/>
      <c r="M20" s="95"/>
      <c r="N20" s="29"/>
      <c r="O20" s="29"/>
      <c r="P20" s="95"/>
      <c r="Q20" s="95" t="s">
        <v>19</v>
      </c>
      <c r="R20" s="95">
        <v>0</v>
      </c>
      <c r="S20" s="95">
        <v>2.2722816388822702</v>
      </c>
      <c r="T20" s="95">
        <v>0.841035269976387</v>
      </c>
      <c r="U20" s="95">
        <v>0.841035269976387</v>
      </c>
      <c r="V20" s="95">
        <v>6.6820054321202296</v>
      </c>
      <c r="W20" s="95">
        <v>0</v>
      </c>
      <c r="X20" s="95">
        <v>0.40738001917504102</v>
      </c>
      <c r="Y20" s="95">
        <v>2.0912227731851298</v>
      </c>
      <c r="Z20" s="95">
        <v>376.79030145824697</v>
      </c>
      <c r="AA20" s="95">
        <v>20.0159944642153</v>
      </c>
      <c r="AB20" s="95">
        <v>0.152088949030353</v>
      </c>
      <c r="AC20" s="95">
        <v>3.4944259287158101</v>
      </c>
      <c r="AD20" s="95">
        <v>0</v>
      </c>
      <c r="AE20" s="95">
        <v>0</v>
      </c>
      <c r="AF20" s="95">
        <v>3.6754805288204202</v>
      </c>
      <c r="AG20" s="95">
        <v>3.6754805288204202</v>
      </c>
      <c r="AH20" s="95">
        <v>20.0462933567905</v>
      </c>
      <c r="AI20" s="95">
        <v>2.7673920401926901</v>
      </c>
      <c r="AJ20" s="95">
        <v>0.11044545006652599</v>
      </c>
      <c r="AK20" s="95">
        <v>2.8961186399558598</v>
      </c>
      <c r="AL20" s="95">
        <v>0.296357456103022</v>
      </c>
      <c r="AM20" s="95">
        <v>0</v>
      </c>
      <c r="AN20" s="95">
        <v>0.23449660477013201</v>
      </c>
      <c r="AO20" s="95">
        <v>1.2243337789690001</v>
      </c>
      <c r="AP20" s="95">
        <v>0</v>
      </c>
      <c r="AQ20" s="95">
        <v>88.445830525857403</v>
      </c>
      <c r="AR20" s="95">
        <v>2255.2074994346199</v>
      </c>
      <c r="AS20" s="95">
        <v>230.53241863941699</v>
      </c>
      <c r="AT20" s="95">
        <v>2505.78621143083</v>
      </c>
      <c r="AU20" s="95">
        <v>0</v>
      </c>
      <c r="AV20" s="95">
        <v>3.5256039352397699</v>
      </c>
      <c r="AW20" s="95">
        <v>0</v>
      </c>
      <c r="AX20" s="95">
        <v>30.752865490904199</v>
      </c>
      <c r="AY20" s="95">
        <v>3.7085639500212098E-2</v>
      </c>
      <c r="AZ20" s="95">
        <v>1.30403979860778E-2</v>
      </c>
      <c r="BA20" s="95">
        <v>49.057367787716899</v>
      </c>
      <c r="BB20" s="95">
        <v>1.6666271789105801E-2</v>
      </c>
      <c r="BC20" s="95">
        <v>0</v>
      </c>
      <c r="BD20" s="95">
        <v>2.4172449201651201E-3</v>
      </c>
      <c r="BE20" s="95">
        <v>65.593376462787802</v>
      </c>
      <c r="BF20" s="95">
        <v>63.610077554406402</v>
      </c>
      <c r="BG20" s="95">
        <v>1.9832989083814201</v>
      </c>
      <c r="BH20" s="95">
        <v>0</v>
      </c>
      <c r="BI20" s="95">
        <v>0</v>
      </c>
      <c r="BJ20" s="95">
        <v>0.26023554370938601</v>
      </c>
      <c r="BK20" s="95">
        <v>0</v>
      </c>
      <c r="BL20" s="95">
        <v>2.79255558447284</v>
      </c>
      <c r="BM20" s="95">
        <v>0</v>
      </c>
      <c r="BN20" s="95">
        <v>7.2581029211241294E-2</v>
      </c>
      <c r="BO20" s="95">
        <v>11.1702190396666</v>
      </c>
      <c r="BP20" s="95">
        <v>7.5129092662920102E-2</v>
      </c>
      <c r="BQ20" s="95">
        <v>0</v>
      </c>
      <c r="BR20" s="95">
        <v>0.187654568208248</v>
      </c>
      <c r="BS20" s="95">
        <v>2.5444722549424799E-4</v>
      </c>
      <c r="BT20" s="95">
        <v>3.73666958115929</v>
      </c>
      <c r="BU20" s="95">
        <v>12.8446379702639</v>
      </c>
      <c r="BV20" s="95">
        <v>0</v>
      </c>
      <c r="BW20" s="95">
        <v>0</v>
      </c>
      <c r="BX20" s="95">
        <v>4.3027988422451102</v>
      </c>
      <c r="BY20" s="95">
        <v>0</v>
      </c>
      <c r="BZ20" s="95">
        <v>0.70236360869954795</v>
      </c>
      <c r="CA20" s="95">
        <v>86.011304180293905</v>
      </c>
      <c r="CB20" s="95">
        <v>5.9809525356156197</v>
      </c>
      <c r="CD20" s="35">
        <f t="shared" si="0"/>
        <v>8.0000014627520273E-3</v>
      </c>
      <c r="CE20" s="35">
        <f t="shared" si="1"/>
        <v>1.9247481311775071E-2</v>
      </c>
      <c r="CF20" s="81">
        <f t="shared" si="2"/>
        <v>-3.3688179185807415E-3</v>
      </c>
      <c r="CG20" s="81" t="str">
        <f t="shared" si="3"/>
        <v/>
      </c>
      <c r="CH20" s="81">
        <f t="shared" si="4"/>
        <v>-3.2350640146625704E-3</v>
      </c>
      <c r="CI20" s="81">
        <f t="shared" si="5"/>
        <v>-3.1779379265399767E-3</v>
      </c>
      <c r="CJ20" s="81">
        <f t="shared" si="6"/>
        <v>-3.1783456813376993E-3</v>
      </c>
      <c r="CK20" s="81">
        <f t="shared" si="7"/>
        <v>-4.0965763773979482E-3</v>
      </c>
      <c r="CL20" s="81">
        <f t="shared" si="8"/>
        <v>-2.7253189442815518E-3</v>
      </c>
      <c r="CM20" s="49">
        <f t="shared" si="9"/>
        <v>-4.9119913555233043E-4</v>
      </c>
      <c r="CN20" s="49">
        <f t="shared" si="10"/>
        <v>-5.5826081710624485E-4</v>
      </c>
      <c r="CO20" s="49">
        <f t="shared" si="11"/>
        <v>8.5555441471604841E-4</v>
      </c>
      <c r="CP20" s="49">
        <f t="shared" si="12"/>
        <v>-1.3383352095328034E-3</v>
      </c>
      <c r="CQ20" s="81"/>
      <c r="CR20" s="81"/>
      <c r="CS20" s="81"/>
      <c r="CT20" s="81"/>
    </row>
    <row r="21" spans="1:98" x14ac:dyDescent="0.25">
      <c r="A21" s="95" t="s">
        <v>20</v>
      </c>
      <c r="B21" s="95">
        <v>611.65819999999997</v>
      </c>
      <c r="C21" s="95">
        <v>0</v>
      </c>
      <c r="D21" s="95">
        <v>3999.2521999999999</v>
      </c>
      <c r="E21" s="95">
        <v>103.3138927</v>
      </c>
      <c r="F21" s="95">
        <v>100.20168</v>
      </c>
      <c r="G21" s="95">
        <v>4.2700582000000002</v>
      </c>
      <c r="H21" s="95">
        <v>130.12895</v>
      </c>
      <c r="I21" s="95"/>
      <c r="J21" s="95"/>
      <c r="K21" s="95"/>
      <c r="L21" s="95"/>
      <c r="M21" s="95"/>
      <c r="N21" s="29"/>
      <c r="O21" s="29"/>
      <c r="P21" s="95"/>
      <c r="Q21" s="95" t="s">
        <v>20</v>
      </c>
      <c r="R21" s="95">
        <v>0</v>
      </c>
      <c r="S21" s="95">
        <v>3.42131067789688</v>
      </c>
      <c r="T21" s="95">
        <v>1.2663240919313801</v>
      </c>
      <c r="U21" s="95">
        <v>1.2663240919313801</v>
      </c>
      <c r="V21" s="95">
        <v>10.0609122379668</v>
      </c>
      <c r="W21" s="95">
        <v>0</v>
      </c>
      <c r="X21" s="95">
        <v>0.61338098259822404</v>
      </c>
      <c r="Y21" s="95">
        <v>3.1486985852084102</v>
      </c>
      <c r="Z21" s="95">
        <v>608.28101180023896</v>
      </c>
      <c r="AA21" s="95">
        <v>30.137525103992601</v>
      </c>
      <c r="AB21" s="95">
        <v>0.228995962347287</v>
      </c>
      <c r="AC21" s="95">
        <v>5.2614583122349803</v>
      </c>
      <c r="AD21" s="95">
        <v>0</v>
      </c>
      <c r="AE21" s="95">
        <v>0</v>
      </c>
      <c r="AF21" s="95">
        <v>5.5340751174699303</v>
      </c>
      <c r="AG21" s="95">
        <v>5.5340751174699303</v>
      </c>
      <c r="AH21" s="95">
        <v>31.8214778751632</v>
      </c>
      <c r="AI21" s="95">
        <v>4.1667851809309999</v>
      </c>
      <c r="AJ21" s="95">
        <v>0.166294917305262</v>
      </c>
      <c r="AK21" s="95">
        <v>4.3606080103688702</v>
      </c>
      <c r="AL21" s="95">
        <v>0.44621755723769702</v>
      </c>
      <c r="AM21" s="95">
        <v>0</v>
      </c>
      <c r="AN21" s="95">
        <v>0.353075495506667</v>
      </c>
      <c r="AO21" s="95">
        <v>1.9184011441491999</v>
      </c>
      <c r="AP21" s="95">
        <v>0</v>
      </c>
      <c r="AQ21" s="95">
        <v>133.17046178342801</v>
      </c>
      <c r="AR21" s="95">
        <v>3579.91829508622</v>
      </c>
      <c r="AS21" s="95">
        <v>365.947128417687</v>
      </c>
      <c r="AT21" s="95">
        <v>3977.6869013790702</v>
      </c>
      <c r="AU21" s="95">
        <v>0</v>
      </c>
      <c r="AV21" s="95">
        <v>5.30839927989439</v>
      </c>
      <c r="AW21" s="95">
        <v>0</v>
      </c>
      <c r="AX21" s="95">
        <v>46.303759114730703</v>
      </c>
      <c r="AY21" s="95">
        <v>5.8109257982660603E-2</v>
      </c>
      <c r="AZ21" s="95">
        <v>2.04329330974387E-2</v>
      </c>
      <c r="BA21" s="95">
        <v>76.867679477173894</v>
      </c>
      <c r="BB21" s="95">
        <v>2.6114275890804999E-2</v>
      </c>
      <c r="BC21" s="95">
        <v>0</v>
      </c>
      <c r="BD21" s="95">
        <v>3.7875652069864398E-3</v>
      </c>
      <c r="BE21" s="95">
        <v>102.76604048283301</v>
      </c>
      <c r="BF21" s="95">
        <v>99.670230443315106</v>
      </c>
      <c r="BG21" s="95">
        <v>3.0958100395178501</v>
      </c>
      <c r="BH21" s="95">
        <v>0</v>
      </c>
      <c r="BI21" s="95">
        <v>0</v>
      </c>
      <c r="BJ21" s="95">
        <v>0.40776124261313801</v>
      </c>
      <c r="BK21" s="95">
        <v>0</v>
      </c>
      <c r="BL21" s="95">
        <v>4.3756384569850697</v>
      </c>
      <c r="BM21" s="95">
        <v>0</v>
      </c>
      <c r="BN21" s="95">
        <v>0.113726666164012</v>
      </c>
      <c r="BO21" s="95">
        <v>17.5025471197164</v>
      </c>
      <c r="BP21" s="95">
        <v>0.113120064130146</v>
      </c>
      <c r="BQ21" s="95">
        <v>0</v>
      </c>
      <c r="BR21" s="95">
        <v>0.294034756824682</v>
      </c>
      <c r="BS21" s="95">
        <v>3.9869166000319598E-4</v>
      </c>
      <c r="BT21" s="95">
        <v>4.2500417561013402</v>
      </c>
      <c r="BU21" s="95">
        <v>19.339813322412802</v>
      </c>
      <c r="BV21" s="95">
        <v>0</v>
      </c>
      <c r="BW21" s="95">
        <v>0</v>
      </c>
      <c r="BX21" s="95">
        <v>6.4786002210467704</v>
      </c>
      <c r="BY21" s="95">
        <v>0</v>
      </c>
      <c r="BZ21" s="95">
        <v>1.05752929221296</v>
      </c>
      <c r="CA21" s="95">
        <v>129.504871941224</v>
      </c>
      <c r="CB21" s="95">
        <v>9.0053614858011706</v>
      </c>
      <c r="CD21" s="35">
        <f t="shared" si="0"/>
        <v>7.999995641720983E-3</v>
      </c>
      <c r="CE21" s="35">
        <f t="shared" si="1"/>
        <v>1.9247483783437637E-2</v>
      </c>
      <c r="CF21" s="81">
        <f t="shared" si="2"/>
        <v>-5.5213650364877116E-3</v>
      </c>
      <c r="CG21" s="81" t="str">
        <f t="shared" si="3"/>
        <v/>
      </c>
      <c r="CH21" s="81">
        <f t="shared" si="4"/>
        <v>-5.3923327518403952E-3</v>
      </c>
      <c r="CI21" s="81">
        <f t="shared" si="5"/>
        <v>-5.3027932918743937E-3</v>
      </c>
      <c r="CJ21" s="81">
        <f t="shared" si="6"/>
        <v>-5.303798865297373E-3</v>
      </c>
      <c r="CK21" s="81">
        <f t="shared" si="7"/>
        <v>-4.687627887287364E-3</v>
      </c>
      <c r="CL21" s="81">
        <f t="shared" si="8"/>
        <v>-4.7958433444364769E-3</v>
      </c>
      <c r="CM21" s="49">
        <f t="shared" si="9"/>
        <v>-4.9099976634656194E-4</v>
      </c>
      <c r="CN21" s="49">
        <f t="shared" si="10"/>
        <v>-5.5824077461429544E-4</v>
      </c>
      <c r="CO21" s="49">
        <f t="shared" si="11"/>
        <v>8.5635990132817454E-4</v>
      </c>
      <c r="CP21" s="49">
        <f t="shared" si="12"/>
        <v>-1.3373134373441335E-3</v>
      </c>
      <c r="CQ21" s="81"/>
      <c r="CR21" s="81"/>
      <c r="CS21" s="81"/>
      <c r="CT21" s="81"/>
    </row>
    <row r="22" spans="1:98" x14ac:dyDescent="0.25">
      <c r="A22" s="95" t="s">
        <v>21</v>
      </c>
      <c r="B22" s="95">
        <v>528.77161000000001</v>
      </c>
      <c r="C22" s="95">
        <v>0</v>
      </c>
      <c r="D22" s="95">
        <v>3488.335</v>
      </c>
      <c r="E22" s="95">
        <v>91.552804299999991</v>
      </c>
      <c r="F22" s="95">
        <v>88.770011999999994</v>
      </c>
      <c r="G22" s="95">
        <v>7.4253720999999997</v>
      </c>
      <c r="H22" s="95">
        <v>119.55564</v>
      </c>
      <c r="I22" s="95"/>
      <c r="J22" s="95"/>
      <c r="K22" s="95"/>
      <c r="L22" s="95"/>
      <c r="M22" s="95"/>
      <c r="N22" s="29"/>
      <c r="O22" s="29"/>
      <c r="P22" s="95"/>
      <c r="Q22" s="95" t="s">
        <v>129</v>
      </c>
      <c r="R22" s="95">
        <v>0</v>
      </c>
      <c r="S22" s="95">
        <v>3.1429380820497501</v>
      </c>
      <c r="T22" s="95">
        <v>1.1632897283777699</v>
      </c>
      <c r="U22" s="95">
        <v>1.1632897283777699</v>
      </c>
      <c r="V22" s="95">
        <v>9.2423019192165796</v>
      </c>
      <c r="W22" s="95">
        <v>0</v>
      </c>
      <c r="X22" s="95">
        <v>0.56347301195920996</v>
      </c>
      <c r="Y22" s="95">
        <v>2.89250397876078</v>
      </c>
      <c r="Z22" s="95">
        <v>525.85003779868498</v>
      </c>
      <c r="AA22" s="95">
        <v>27.6853742303113</v>
      </c>
      <c r="AB22" s="95">
        <v>0.210363982696158</v>
      </c>
      <c r="AC22" s="95">
        <v>4.8333599242446796</v>
      </c>
      <c r="AD22" s="95">
        <v>0</v>
      </c>
      <c r="AE22" s="95">
        <v>0</v>
      </c>
      <c r="AF22" s="95">
        <v>5.0837993647806101</v>
      </c>
      <c r="AG22" s="95">
        <v>5.0837993647806101</v>
      </c>
      <c r="AH22" s="95">
        <v>27.7553242758643</v>
      </c>
      <c r="AI22" s="95">
        <v>3.8277561259156601</v>
      </c>
      <c r="AJ22" s="95">
        <v>0.15276422958166699</v>
      </c>
      <c r="AK22" s="95">
        <v>4.0058079962541902</v>
      </c>
      <c r="AL22" s="95">
        <v>0.40991140650006302</v>
      </c>
      <c r="AM22" s="95">
        <v>0</v>
      </c>
      <c r="AN22" s="95">
        <v>0.32434690937948002</v>
      </c>
      <c r="AO22" s="95">
        <v>1.69947490081956</v>
      </c>
      <c r="AP22" s="95">
        <v>0</v>
      </c>
      <c r="AQ22" s="95">
        <v>122.335077341446</v>
      </c>
      <c r="AR22" s="95">
        <v>3122.4733911429298</v>
      </c>
      <c r="AS22" s="95">
        <v>319.186159674377</v>
      </c>
      <c r="AT22" s="95">
        <v>3469.4148750931699</v>
      </c>
      <c r="AU22" s="95">
        <v>0</v>
      </c>
      <c r="AV22" s="95">
        <v>4.8764863637626297</v>
      </c>
      <c r="AW22" s="95">
        <v>0</v>
      </c>
      <c r="AX22" s="95">
        <v>42.536255787741197</v>
      </c>
      <c r="AY22" s="95">
        <v>5.1477859234885903E-2</v>
      </c>
      <c r="AZ22" s="95">
        <v>1.8101127245269698E-2</v>
      </c>
      <c r="BA22" s="95">
        <v>68.095598012533301</v>
      </c>
      <c r="BB22" s="95">
        <v>2.3134142032771601E-2</v>
      </c>
      <c r="BC22" s="95">
        <v>0</v>
      </c>
      <c r="BD22" s="95">
        <v>3.3553338866934498E-3</v>
      </c>
      <c r="BE22" s="95">
        <v>91.064020178773106</v>
      </c>
      <c r="BF22" s="95">
        <v>88.295941006939401</v>
      </c>
      <c r="BG22" s="95">
        <v>2.7680791718337399</v>
      </c>
      <c r="BH22" s="95">
        <v>0</v>
      </c>
      <c r="BI22" s="95">
        <v>0</v>
      </c>
      <c r="BJ22" s="95">
        <v>0.36122811367030899</v>
      </c>
      <c r="BK22" s="95">
        <v>0</v>
      </c>
      <c r="BL22" s="95">
        <v>3.8762933486554498</v>
      </c>
      <c r="BM22" s="95">
        <v>0</v>
      </c>
      <c r="BN22" s="95">
        <v>0.100748207818691</v>
      </c>
      <c r="BO22" s="95">
        <v>15.5051718557956</v>
      </c>
      <c r="BP22" s="95">
        <v>0.103916035319377</v>
      </c>
      <c r="BQ22" s="95">
        <v>0</v>
      </c>
      <c r="BR22" s="95">
        <v>0.26047981227643702</v>
      </c>
      <c r="BS22" s="95">
        <v>3.5319378991054698E-4</v>
      </c>
      <c r="BT22" s="95">
        <v>7.3960622463554797</v>
      </c>
      <c r="BU22" s="95">
        <v>17.766239605195199</v>
      </c>
      <c r="BV22" s="95">
        <v>0</v>
      </c>
      <c r="BW22" s="95">
        <v>0</v>
      </c>
      <c r="BX22" s="95">
        <v>5.9514762137885402</v>
      </c>
      <c r="BY22" s="95">
        <v>0</v>
      </c>
      <c r="BZ22" s="95">
        <v>0.97148372427520202</v>
      </c>
      <c r="CA22" s="95">
        <v>118.96773281965601</v>
      </c>
      <c r="CB22" s="95">
        <v>8.27263655395938</v>
      </c>
      <c r="CD22" s="35">
        <f t="shared" si="0"/>
        <v>8.0000015204635747E-3</v>
      </c>
      <c r="CE22" s="35">
        <f t="shared" si="1"/>
        <v>1.9247486140795463E-2</v>
      </c>
      <c r="CF22" s="81">
        <f t="shared" si="2"/>
        <v>-5.5252062441760626E-3</v>
      </c>
      <c r="CG22" s="81" t="str">
        <f t="shared" si="3"/>
        <v/>
      </c>
      <c r="CH22" s="81">
        <f t="shared" si="4"/>
        <v>-5.4238268133164095E-3</v>
      </c>
      <c r="CI22" s="81">
        <f t="shared" si="5"/>
        <v>-5.338821950502344E-3</v>
      </c>
      <c r="CJ22" s="81">
        <f t="shared" si="6"/>
        <v>-5.3404407905294988E-3</v>
      </c>
      <c r="CK22" s="81">
        <f t="shared" si="7"/>
        <v>-3.9472572215633467E-3</v>
      </c>
      <c r="CL22" s="81">
        <f t="shared" si="8"/>
        <v>-4.9174357675136858E-3</v>
      </c>
      <c r="CM22" s="49">
        <f t="shared" si="9"/>
        <v>-4.9112534466543619E-4</v>
      </c>
      <c r="CN22" s="49">
        <f t="shared" si="10"/>
        <v>-5.5885159877886923E-4</v>
      </c>
      <c r="CO22" s="49">
        <f t="shared" si="11"/>
        <v>8.569918920171588E-4</v>
      </c>
      <c r="CP22" s="49">
        <f t="shared" si="12"/>
        <v>-1.3393640593479439E-3</v>
      </c>
      <c r="CQ22" s="81"/>
      <c r="CR22" s="81"/>
      <c r="CS22" s="81"/>
      <c r="CT22" s="81"/>
    </row>
    <row r="23" spans="1:98" x14ac:dyDescent="0.25">
      <c r="A23" s="95" t="s">
        <v>22</v>
      </c>
      <c r="B23" s="95">
        <v>627.26166000000001</v>
      </c>
      <c r="C23" s="95">
        <v>0</v>
      </c>
      <c r="D23" s="95">
        <v>4085.752</v>
      </c>
      <c r="E23" s="95">
        <v>106.5589039</v>
      </c>
      <c r="F23" s="95">
        <v>103.30798</v>
      </c>
      <c r="G23" s="95">
        <v>10.410653</v>
      </c>
      <c r="H23" s="95">
        <v>129.58284</v>
      </c>
      <c r="I23" s="95"/>
      <c r="J23" s="95"/>
      <c r="K23" s="95"/>
      <c r="L23" s="95"/>
      <c r="M23" s="95"/>
      <c r="N23" s="29"/>
      <c r="O23" s="29"/>
      <c r="P23" s="95"/>
      <c r="Q23" s="95" t="s">
        <v>22</v>
      </c>
      <c r="R23" s="95">
        <v>0</v>
      </c>
      <c r="S23" s="95">
        <v>3.4181323560644499</v>
      </c>
      <c r="T23" s="95">
        <v>1.2651469964609401</v>
      </c>
      <c r="U23" s="95">
        <v>1.2651469964609401</v>
      </c>
      <c r="V23" s="95">
        <v>10.051551797454101</v>
      </c>
      <c r="W23" s="95">
        <v>0</v>
      </c>
      <c r="X23" s="95">
        <v>0.61281131000376299</v>
      </c>
      <c r="Y23" s="95">
        <v>3.1457703013557499</v>
      </c>
      <c r="Z23" s="95">
        <v>626.40897190539897</v>
      </c>
      <c r="AA23" s="95">
        <v>30.109522539308902</v>
      </c>
      <c r="AB23" s="95">
        <v>0.22878326426710399</v>
      </c>
      <c r="AC23" s="95">
        <v>5.2565682163831502</v>
      </c>
      <c r="AD23" s="95">
        <v>0</v>
      </c>
      <c r="AE23" s="95">
        <v>0</v>
      </c>
      <c r="AF23" s="95">
        <v>5.5289302615563303</v>
      </c>
      <c r="AG23" s="95">
        <v>5.5289302615563303</v>
      </c>
      <c r="AH23" s="95">
        <v>32.6405727424726</v>
      </c>
      <c r="AI23" s="95">
        <v>4.1629144508037497</v>
      </c>
      <c r="AJ23" s="95">
        <v>0.16614031344068</v>
      </c>
      <c r="AK23" s="95">
        <v>4.3565553486428996</v>
      </c>
      <c r="AL23" s="95">
        <v>0.44580292146406297</v>
      </c>
      <c r="AM23" s="95">
        <v>0</v>
      </c>
      <c r="AN23" s="95">
        <v>0.35274709307400598</v>
      </c>
      <c r="AO23" s="95">
        <v>1.9855344769964201</v>
      </c>
      <c r="AP23" s="95">
        <v>0</v>
      </c>
      <c r="AQ23" s="95">
        <v>133.04669943473399</v>
      </c>
      <c r="AR23" s="95">
        <v>3672.0647520512298</v>
      </c>
      <c r="AS23" s="95">
        <v>375.36665196757002</v>
      </c>
      <c r="AT23" s="95">
        <v>4080.07197676127</v>
      </c>
      <c r="AU23" s="95">
        <v>0</v>
      </c>
      <c r="AV23" s="95">
        <v>5.3034675288678699</v>
      </c>
      <c r="AW23" s="95">
        <v>0</v>
      </c>
      <c r="AX23" s="95">
        <v>46.260742507944201</v>
      </c>
      <c r="AY23" s="95">
        <v>6.0142725278085403E-2</v>
      </c>
      <c r="AZ23" s="95">
        <v>2.1147945570528601E-2</v>
      </c>
      <c r="BA23" s="95">
        <v>79.557550343204497</v>
      </c>
      <c r="BB23" s="95">
        <v>2.7028108089419401E-2</v>
      </c>
      <c r="BC23" s="95">
        <v>0</v>
      </c>
      <c r="BD23" s="95">
        <v>3.9201103175647697E-3</v>
      </c>
      <c r="BE23" s="95">
        <v>106.404316900266</v>
      </c>
      <c r="BF23" s="95">
        <v>103.15804530477</v>
      </c>
      <c r="BG23" s="95">
        <v>3.24627159549595</v>
      </c>
      <c r="BH23" s="95">
        <v>0</v>
      </c>
      <c r="BI23" s="95">
        <v>0</v>
      </c>
      <c r="BJ23" s="95">
        <v>0.42203056227560998</v>
      </c>
      <c r="BK23" s="95">
        <v>0</v>
      </c>
      <c r="BL23" s="95">
        <v>4.5287566318556802</v>
      </c>
      <c r="BM23" s="95">
        <v>0</v>
      </c>
      <c r="BN23" s="95">
        <v>0.11770636267574899</v>
      </c>
      <c r="BO23" s="95">
        <v>18.1150258657274</v>
      </c>
      <c r="BP23" s="95">
        <v>0.11301475950635501</v>
      </c>
      <c r="BQ23" s="95">
        <v>0</v>
      </c>
      <c r="BR23" s="95">
        <v>0.30432400660394499</v>
      </c>
      <c r="BS23" s="95">
        <v>4.1264317226364999E-4</v>
      </c>
      <c r="BT23" s="95">
        <v>10.3932441409732</v>
      </c>
      <c r="BU23" s="95">
        <v>19.321837237589801</v>
      </c>
      <c r="BV23" s="95">
        <v>0</v>
      </c>
      <c r="BW23" s="95">
        <v>0</v>
      </c>
      <c r="BX23" s="95">
        <v>6.4725855736750599</v>
      </c>
      <c r="BY23" s="95">
        <v>0</v>
      </c>
      <c r="BZ23" s="95">
        <v>1.05654639571319</v>
      </c>
      <c r="CA23" s="95">
        <v>129.38451583249201</v>
      </c>
      <c r="CB23" s="95">
        <v>8.9969923646857399</v>
      </c>
      <c r="CD23" s="35">
        <f t="shared" si="0"/>
        <v>7.9999992471658406E-3</v>
      </c>
      <c r="CE23" s="35">
        <f t="shared" si="1"/>
        <v>1.9247499999930782E-2</v>
      </c>
      <c r="CF23" s="81">
        <f t="shared" si="2"/>
        <v>-1.359381816196187E-3</v>
      </c>
      <c r="CG23" s="81" t="str">
        <f t="shared" si="3"/>
        <v/>
      </c>
      <c r="CH23" s="81">
        <f t="shared" si="4"/>
        <v>-1.3902026453710291E-3</v>
      </c>
      <c r="CI23" s="81">
        <f t="shared" si="5"/>
        <v>-1.4507187487502646E-3</v>
      </c>
      <c r="CJ23" s="81">
        <f t="shared" si="6"/>
        <v>-1.4513370141396782E-3</v>
      </c>
      <c r="CK23" s="81">
        <f t="shared" si="7"/>
        <v>-1.6722158568535097E-3</v>
      </c>
      <c r="CL23" s="81">
        <f t="shared" si="8"/>
        <v>-1.5304817173939927E-3</v>
      </c>
      <c r="CM23" s="49">
        <f t="shared" si="9"/>
        <v>-4.9118130294794542E-4</v>
      </c>
      <c r="CN23" s="49">
        <f t="shared" si="10"/>
        <v>-5.5762656864316671E-4</v>
      </c>
      <c r="CO23" s="49">
        <f t="shared" si="11"/>
        <v>8.5604657139079206E-4</v>
      </c>
      <c r="CP23" s="49">
        <f t="shared" si="12"/>
        <v>-1.3380768709475687E-3</v>
      </c>
      <c r="CQ23" s="81"/>
      <c r="CR23" s="81"/>
      <c r="CS23" s="81"/>
      <c r="CT23" s="81"/>
    </row>
    <row r="24" spans="1:98" x14ac:dyDescent="0.25">
      <c r="A24" s="95" t="s">
        <v>23</v>
      </c>
      <c r="B24" s="95">
        <v>94.151809999999998</v>
      </c>
      <c r="C24" s="95">
        <v>0</v>
      </c>
      <c r="D24" s="95">
        <v>672.39362000000006</v>
      </c>
      <c r="E24" s="95">
        <v>19.05635569</v>
      </c>
      <c r="F24" s="95">
        <v>18.461525000000002</v>
      </c>
      <c r="G24" s="95">
        <v>3.7737150000000002</v>
      </c>
      <c r="H24" s="95">
        <v>28.562645</v>
      </c>
      <c r="I24" s="95"/>
      <c r="J24" s="95"/>
      <c r="K24" s="95"/>
      <c r="L24" s="95"/>
      <c r="M24" s="95"/>
      <c r="N24" s="29"/>
      <c r="O24" s="29"/>
      <c r="P24" s="95"/>
      <c r="Q24" s="95" t="s">
        <v>23</v>
      </c>
      <c r="R24" s="95">
        <v>0</v>
      </c>
      <c r="S24" s="95">
        <v>0.75444647287071898</v>
      </c>
      <c r="T24" s="95">
        <v>0.279241869737473</v>
      </c>
      <c r="U24" s="95">
        <v>0.279241869737473</v>
      </c>
      <c r="V24" s="95">
        <v>2.2185703605929299</v>
      </c>
      <c r="W24" s="95">
        <v>0</v>
      </c>
      <c r="X24" s="95">
        <v>0.13525901764696599</v>
      </c>
      <c r="Y24" s="95">
        <v>0.69433103125494799</v>
      </c>
      <c r="Z24" s="95">
        <v>94.125087618953103</v>
      </c>
      <c r="AA24" s="95">
        <v>6.6457434513480704</v>
      </c>
      <c r="AB24" s="95">
        <v>5.0496844264981203E-2</v>
      </c>
      <c r="AC24" s="95">
        <v>1.1602244876847101</v>
      </c>
      <c r="AD24" s="95">
        <v>0</v>
      </c>
      <c r="AE24" s="95">
        <v>0</v>
      </c>
      <c r="AF24" s="95">
        <v>1.22034009922946</v>
      </c>
      <c r="AG24" s="95">
        <v>1.22034009922946</v>
      </c>
      <c r="AH24" s="95">
        <v>5.3777744483209</v>
      </c>
      <c r="AI24" s="95">
        <v>0.91883405776010396</v>
      </c>
      <c r="AJ24" s="95">
        <v>3.6670394613770203E-2</v>
      </c>
      <c r="AK24" s="95">
        <v>0.96157401484497695</v>
      </c>
      <c r="AL24" s="95">
        <v>9.8397126773855301E-2</v>
      </c>
      <c r="AM24" s="95">
        <v>0</v>
      </c>
      <c r="AN24" s="95">
        <v>7.7857975803757806E-2</v>
      </c>
      <c r="AO24" s="95">
        <v>0.35524325519050698</v>
      </c>
      <c r="AP24" s="95">
        <v>0</v>
      </c>
      <c r="AQ24" s="95">
        <v>29.365932096540401</v>
      </c>
      <c r="AR24" s="95">
        <v>604.99975862255201</v>
      </c>
      <c r="AS24" s="95">
        <v>61.844427304022801</v>
      </c>
      <c r="AT24" s="95">
        <v>672.22196037489596</v>
      </c>
      <c r="AU24" s="95">
        <v>0</v>
      </c>
      <c r="AV24" s="95">
        <v>1.17057570581799</v>
      </c>
      <c r="AW24" s="95">
        <v>0</v>
      </c>
      <c r="AX24" s="95">
        <v>10.2106237151374</v>
      </c>
      <c r="AY24" s="95">
        <v>1.0760475576646399E-2</v>
      </c>
      <c r="AZ24" s="95">
        <v>3.7836991253162198E-3</v>
      </c>
      <c r="BA24" s="95">
        <v>14.2340910365581</v>
      </c>
      <c r="BB24" s="95">
        <v>4.8357526877097802E-3</v>
      </c>
      <c r="BC24" s="95">
        <v>0</v>
      </c>
      <c r="BD24" s="95">
        <v>7.0137037307715596E-4</v>
      </c>
      <c r="BE24" s="95">
        <v>19.051274554358798</v>
      </c>
      <c r="BF24" s="95">
        <v>18.456591164091101</v>
      </c>
      <c r="BG24" s="95">
        <v>0.59468339026769601</v>
      </c>
      <c r="BH24" s="95">
        <v>0</v>
      </c>
      <c r="BI24" s="95">
        <v>0</v>
      </c>
      <c r="BJ24" s="95">
        <v>7.5507881203944097E-2</v>
      </c>
      <c r="BK24" s="95">
        <v>0</v>
      </c>
      <c r="BL24" s="95">
        <v>0.810265136879468</v>
      </c>
      <c r="BM24" s="95">
        <v>0</v>
      </c>
      <c r="BN24" s="95">
        <v>2.1059499859455301E-2</v>
      </c>
      <c r="BO24" s="95">
        <v>3.24106413421738</v>
      </c>
      <c r="BP24" s="95">
        <v>2.4944616730825101E-2</v>
      </c>
      <c r="BQ24" s="95">
        <v>0</v>
      </c>
      <c r="BR24" s="95">
        <v>5.4448349421562299E-2</v>
      </c>
      <c r="BS24" s="95">
        <v>7.3828188462110798E-5</v>
      </c>
      <c r="BT24" s="95">
        <v>3.7725119308983199</v>
      </c>
      <c r="BU24" s="95">
        <v>4.2646967564638203</v>
      </c>
      <c r="BV24" s="95">
        <v>0</v>
      </c>
      <c r="BW24" s="95">
        <v>0</v>
      </c>
      <c r="BX24" s="95">
        <v>1.4286219214022799</v>
      </c>
      <c r="BY24" s="95">
        <v>0</v>
      </c>
      <c r="BZ24" s="95">
        <v>0.23319980722439099</v>
      </c>
      <c r="CA24" s="95">
        <v>28.5576160088625</v>
      </c>
      <c r="CB24" s="95">
        <v>1.98580611031167</v>
      </c>
      <c r="CD24" s="35">
        <f t="shared" si="0"/>
        <v>7.9999981632878116E-3</v>
      </c>
      <c r="CE24" s="35">
        <f t="shared" si="1"/>
        <v>1.9247500908058449E-2</v>
      </c>
      <c r="CF24" s="81">
        <f t="shared" si="2"/>
        <v>-2.8382227645857091E-4</v>
      </c>
      <c r="CG24" s="81" t="str">
        <f t="shared" si="3"/>
        <v/>
      </c>
      <c r="CH24" s="81">
        <f t="shared" si="4"/>
        <v>-2.5529633238354974E-4</v>
      </c>
      <c r="CI24" s="81">
        <f t="shared" si="5"/>
        <v>-2.6663732162956593E-4</v>
      </c>
      <c r="CJ24" s="81">
        <f t="shared" si="6"/>
        <v>-2.672496399349793E-4</v>
      </c>
      <c r="CK24" s="81">
        <f t="shared" si="7"/>
        <v>-3.1880232123523392E-4</v>
      </c>
      <c r="CL24" s="81">
        <f t="shared" si="8"/>
        <v>-1.7606881776881402E-4</v>
      </c>
      <c r="CM24" s="49">
        <f t="shared" si="9"/>
        <v>-4.9140271772335421E-4</v>
      </c>
      <c r="CN24" s="49">
        <f t="shared" si="10"/>
        <v>-5.5805870230049245E-4</v>
      </c>
      <c r="CO24" s="49">
        <f t="shared" si="11"/>
        <v>8.5633524434579778E-4</v>
      </c>
      <c r="CP24" s="49">
        <f t="shared" si="12"/>
        <v>-1.338030195836348E-3</v>
      </c>
      <c r="CQ24" s="81"/>
      <c r="CR24" s="81"/>
      <c r="CS24" s="81"/>
      <c r="CT24" s="81"/>
    </row>
    <row r="25" spans="1:98" x14ac:dyDescent="0.25">
      <c r="A25" s="95" t="s">
        <v>24</v>
      </c>
      <c r="B25" s="95">
        <v>554.52228000000002</v>
      </c>
      <c r="C25" s="95">
        <v>0</v>
      </c>
      <c r="D25" s="95">
        <v>3945.6981999999998</v>
      </c>
      <c r="E25" s="95">
        <v>109.6334928</v>
      </c>
      <c r="F25" s="95">
        <v>106.26797999999999</v>
      </c>
      <c r="G25" s="95">
        <v>13.425027999999999</v>
      </c>
      <c r="H25" s="95">
        <v>167.18929</v>
      </c>
      <c r="I25" s="95"/>
      <c r="J25" s="95"/>
      <c r="K25" s="95"/>
      <c r="L25" s="95"/>
      <c r="M25" s="95"/>
      <c r="N25" s="29"/>
      <c r="O25" s="29"/>
      <c r="P25" s="95"/>
      <c r="Q25" s="95" t="s">
        <v>24</v>
      </c>
      <c r="R25" s="95">
        <v>0</v>
      </c>
      <c r="S25" s="95">
        <v>4.4035182163584903</v>
      </c>
      <c r="T25" s="95">
        <v>1.62986488203298</v>
      </c>
      <c r="U25" s="95">
        <v>1.62986488203298</v>
      </c>
      <c r="V25" s="95">
        <v>12.949242879061099</v>
      </c>
      <c r="W25" s="95">
        <v>0</v>
      </c>
      <c r="X25" s="95">
        <v>0.78947319553500095</v>
      </c>
      <c r="Y25" s="95">
        <v>4.0526384785690404</v>
      </c>
      <c r="Z25" s="95">
        <v>552.301159392626</v>
      </c>
      <c r="AA25" s="95">
        <v>38.789540341449197</v>
      </c>
      <c r="AB25" s="95">
        <v>0.29473741203258802</v>
      </c>
      <c r="AC25" s="95">
        <v>6.77194368878828</v>
      </c>
      <c r="AD25" s="95">
        <v>0</v>
      </c>
      <c r="AE25" s="95">
        <v>0</v>
      </c>
      <c r="AF25" s="95">
        <v>7.1228178147345096</v>
      </c>
      <c r="AG25" s="95">
        <v>7.1228178147345096</v>
      </c>
      <c r="AH25" s="95">
        <v>31.448381730694301</v>
      </c>
      <c r="AI25" s="95">
        <v>5.3630081686404596</v>
      </c>
      <c r="AJ25" s="95">
        <v>0.21403547197368999</v>
      </c>
      <c r="AK25" s="95">
        <v>5.6124727453397201</v>
      </c>
      <c r="AL25" s="95">
        <v>0.57431983881226401</v>
      </c>
      <c r="AM25" s="95">
        <v>0</v>
      </c>
      <c r="AN25" s="95">
        <v>0.45443762912788799</v>
      </c>
      <c r="AO25" s="95">
        <v>2.0381684660967698</v>
      </c>
      <c r="AP25" s="95">
        <v>0</v>
      </c>
      <c r="AQ25" s="95">
        <v>171.401637751506</v>
      </c>
      <c r="AR25" s="95">
        <v>3537.9425999484101</v>
      </c>
      <c r="AS25" s="95">
        <v>361.65638617150802</v>
      </c>
      <c r="AT25" s="95">
        <v>3931.04736785061</v>
      </c>
      <c r="AU25" s="95">
        <v>0</v>
      </c>
      <c r="AV25" s="95">
        <v>6.8323634259719901</v>
      </c>
      <c r="AW25" s="95">
        <v>0</v>
      </c>
      <c r="AX25" s="95">
        <v>59.596880972455203</v>
      </c>
      <c r="AY25" s="95">
        <v>6.1737007133936199E-2</v>
      </c>
      <c r="AZ25" s="95">
        <v>2.17085464453226E-2</v>
      </c>
      <c r="BA25" s="95">
        <v>81.666514084999207</v>
      </c>
      <c r="BB25" s="95">
        <v>2.7744595498602798E-2</v>
      </c>
      <c r="BC25" s="95">
        <v>0</v>
      </c>
      <c r="BD25" s="95">
        <v>4.02402414837105E-3</v>
      </c>
      <c r="BE25" s="95">
        <v>109.246516566624</v>
      </c>
      <c r="BF25" s="95">
        <v>105.892629213305</v>
      </c>
      <c r="BG25" s="95">
        <v>3.3538873533182301</v>
      </c>
      <c r="BH25" s="95">
        <v>0</v>
      </c>
      <c r="BI25" s="95">
        <v>0</v>
      </c>
      <c r="BJ25" s="95">
        <v>0.43321810245319298</v>
      </c>
      <c r="BK25" s="95">
        <v>0</v>
      </c>
      <c r="BL25" s="95">
        <v>4.6488082227550001</v>
      </c>
      <c r="BM25" s="95">
        <v>0</v>
      </c>
      <c r="BN25" s="95">
        <v>0.120826650512299</v>
      </c>
      <c r="BO25" s="95">
        <v>18.595232928564698</v>
      </c>
      <c r="BP25" s="95">
        <v>0.145595091700051</v>
      </c>
      <c r="BQ25" s="95">
        <v>0</v>
      </c>
      <c r="BR25" s="95">
        <v>0.312391468855856</v>
      </c>
      <c r="BS25" s="95">
        <v>4.23581939267073E-4</v>
      </c>
      <c r="BT25" s="95">
        <v>13.4006575571015</v>
      </c>
      <c r="BU25" s="95">
        <v>24.891972856252401</v>
      </c>
      <c r="BV25" s="95">
        <v>0</v>
      </c>
      <c r="BW25" s="95">
        <v>0</v>
      </c>
      <c r="BX25" s="95">
        <v>8.3385111995515793</v>
      </c>
      <c r="BY25" s="95">
        <v>0</v>
      </c>
      <c r="BZ25" s="95">
        <v>1.36112954027373</v>
      </c>
      <c r="CA25" s="95">
        <v>166.68370794556699</v>
      </c>
      <c r="CB25" s="95">
        <v>11.5906587793257</v>
      </c>
      <c r="CD25" s="35">
        <f t="shared" si="0"/>
        <v>8.0000007091976157E-3</v>
      </c>
      <c r="CE25" s="35">
        <f t="shared" si="1"/>
        <v>1.9247500805662135E-2</v>
      </c>
      <c r="CF25" s="81">
        <f t="shared" si="2"/>
        <v>-4.0054668450364489E-3</v>
      </c>
      <c r="CG25" s="81" t="str">
        <f t="shared" si="3"/>
        <v/>
      </c>
      <c r="CH25" s="81">
        <f t="shared" si="4"/>
        <v>-3.7131152477373388E-3</v>
      </c>
      <c r="CI25" s="81">
        <f t="shared" si="5"/>
        <v>-3.5297263955819495E-3</v>
      </c>
      <c r="CJ25" s="81">
        <f t="shared" si="6"/>
        <v>-3.5321155694781679E-3</v>
      </c>
      <c r="CK25" s="81">
        <f t="shared" si="7"/>
        <v>-1.8152992231002746E-3</v>
      </c>
      <c r="CL25" s="81">
        <f t="shared" si="8"/>
        <v>-3.0240098180511809E-3</v>
      </c>
      <c r="CM25" s="49">
        <f t="shared" si="9"/>
        <v>-4.9172083492539929E-4</v>
      </c>
      <c r="CN25" s="49">
        <f t="shared" si="10"/>
        <v>-5.5815742943686149E-4</v>
      </c>
      <c r="CO25" s="49">
        <f t="shared" si="11"/>
        <v>8.5576133268554884E-4</v>
      </c>
      <c r="CP25" s="49">
        <f t="shared" si="12"/>
        <v>-1.3380907954390424E-3</v>
      </c>
      <c r="CQ25" s="81"/>
      <c r="CR25" s="81"/>
      <c r="CS25" s="81"/>
      <c r="CT25" s="81"/>
    </row>
    <row r="26" spans="1:98" x14ac:dyDescent="0.25">
      <c r="A26" s="95" t="s">
        <v>25</v>
      </c>
      <c r="B26" s="95">
        <v>201.57074</v>
      </c>
      <c r="C26" s="95">
        <v>0</v>
      </c>
      <c r="D26" s="95">
        <v>1504.8035</v>
      </c>
      <c r="E26" s="95">
        <v>42.478735700000001</v>
      </c>
      <c r="F26" s="95">
        <v>41.189292999999999</v>
      </c>
      <c r="G26" s="95">
        <v>3.0004697</v>
      </c>
      <c r="H26" s="95">
        <v>71.918273999999997</v>
      </c>
      <c r="I26" s="95"/>
      <c r="J26" s="95"/>
      <c r="K26" s="95"/>
      <c r="L26" s="95"/>
      <c r="M26" s="95"/>
      <c r="N26" s="29"/>
      <c r="O26" s="29"/>
      <c r="P26" s="95"/>
      <c r="Q26" s="95" t="s">
        <v>25</v>
      </c>
      <c r="R26" s="95">
        <v>0</v>
      </c>
      <c r="S26" s="95">
        <v>1.8967464837533099</v>
      </c>
      <c r="T26" s="95">
        <v>0.70203906190346299</v>
      </c>
      <c r="U26" s="95">
        <v>0.70203906190346299</v>
      </c>
      <c r="V26" s="95">
        <v>5.5776845684865801</v>
      </c>
      <c r="W26" s="95">
        <v>0</v>
      </c>
      <c r="X26" s="95">
        <v>0.34005274554777998</v>
      </c>
      <c r="Y26" s="95">
        <v>1.74561123538248</v>
      </c>
      <c r="Z26" s="95">
        <v>201.167428486582</v>
      </c>
      <c r="AA26" s="95">
        <v>16.707989043039699</v>
      </c>
      <c r="AB26" s="95">
        <v>0.12695353326215</v>
      </c>
      <c r="AC26" s="95">
        <v>2.91690904124314</v>
      </c>
      <c r="AD26" s="95">
        <v>0</v>
      </c>
      <c r="AE26" s="95">
        <v>0</v>
      </c>
      <c r="AF26" s="95">
        <v>3.0680441600233399</v>
      </c>
      <c r="AG26" s="95">
        <v>3.0680441600233399</v>
      </c>
      <c r="AH26" s="95">
        <v>12.0154622454075</v>
      </c>
      <c r="AI26" s="95">
        <v>2.3100303236711501</v>
      </c>
      <c r="AJ26" s="95">
        <v>9.2192594254050297E-2</v>
      </c>
      <c r="AK26" s="95">
        <v>2.41748615684102</v>
      </c>
      <c r="AL26" s="95">
        <v>0.24737917927410599</v>
      </c>
      <c r="AM26" s="95">
        <v>0</v>
      </c>
      <c r="AN26" s="95">
        <v>0.19574211057337701</v>
      </c>
      <c r="AO26" s="95">
        <v>0.791314949044571</v>
      </c>
      <c r="AP26" s="95">
        <v>0</v>
      </c>
      <c r="AQ26" s="95">
        <v>73.828583979011896</v>
      </c>
      <c r="AR26" s="95">
        <v>1351.7388650969699</v>
      </c>
      <c r="AS26" s="95">
        <v>138.17778794005599</v>
      </c>
      <c r="AT26" s="95">
        <v>1501.93211528243</v>
      </c>
      <c r="AU26" s="95">
        <v>0</v>
      </c>
      <c r="AV26" s="95">
        <v>2.9429332369637899</v>
      </c>
      <c r="AW26" s="95">
        <v>0</v>
      </c>
      <c r="AX26" s="95">
        <v>25.6704259440566</v>
      </c>
      <c r="AY26" s="95">
        <v>2.3969257100811801E-2</v>
      </c>
      <c r="AZ26" s="95">
        <v>8.4283053136901404E-3</v>
      </c>
      <c r="BA26" s="95">
        <v>31.706865493366799</v>
      </c>
      <c r="BB26" s="95">
        <v>1.0771783455414199E-2</v>
      </c>
      <c r="BC26" s="95">
        <v>0</v>
      </c>
      <c r="BD26" s="95">
        <v>1.5623186736994101E-3</v>
      </c>
      <c r="BE26" s="95">
        <v>42.399702438870797</v>
      </c>
      <c r="BF26" s="95">
        <v>41.112603558047098</v>
      </c>
      <c r="BG26" s="95">
        <v>1.2870988808236401</v>
      </c>
      <c r="BH26" s="95">
        <v>0</v>
      </c>
      <c r="BI26" s="95">
        <v>0</v>
      </c>
      <c r="BJ26" s="95">
        <v>0.16819610520456099</v>
      </c>
      <c r="BK26" s="95">
        <v>0</v>
      </c>
      <c r="BL26" s="95">
        <v>1.8048903395669</v>
      </c>
      <c r="BM26" s="95">
        <v>0</v>
      </c>
      <c r="BN26" s="95">
        <v>4.6910703045134103E-2</v>
      </c>
      <c r="BO26" s="95">
        <v>7.2195594609699203</v>
      </c>
      <c r="BP26" s="95">
        <v>6.2712755064957104E-2</v>
      </c>
      <c r="BQ26" s="95">
        <v>0</v>
      </c>
      <c r="BR26" s="95">
        <v>0.121285336552081</v>
      </c>
      <c r="BS26" s="95">
        <v>1.64454798128275E-4</v>
      </c>
      <c r="BT26" s="95">
        <v>2.9983739142776802</v>
      </c>
      <c r="BU26" s="95">
        <v>10.721835885186801</v>
      </c>
      <c r="BV26" s="95">
        <v>0</v>
      </c>
      <c r="BW26" s="95">
        <v>0</v>
      </c>
      <c r="BX26" s="95">
        <v>3.5916836007562298</v>
      </c>
      <c r="BY26" s="95">
        <v>0</v>
      </c>
      <c r="BZ26" s="95">
        <v>0.58628540343431601</v>
      </c>
      <c r="CA26" s="95">
        <v>71.796408772190802</v>
      </c>
      <c r="CB26" s="95">
        <v>4.9924954532473098</v>
      </c>
      <c r="CD26" s="35">
        <f t="shared" si="0"/>
        <v>8.0000035442001714E-3</v>
      </c>
      <c r="CE26" s="35">
        <f t="shared" si="1"/>
        <v>1.9247502725710602E-2</v>
      </c>
      <c r="CF26" s="81">
        <f t="shared" si="2"/>
        <v>-2.000843542162933E-3</v>
      </c>
      <c r="CG26" s="81" t="str">
        <f t="shared" si="3"/>
        <v/>
      </c>
      <c r="CH26" s="81">
        <f t="shared" si="4"/>
        <v>-1.9081459589707103E-3</v>
      </c>
      <c r="CI26" s="81">
        <f t="shared" si="5"/>
        <v>-1.8605370387519418E-3</v>
      </c>
      <c r="CJ26" s="81">
        <f t="shared" si="6"/>
        <v>-1.8618780845036829E-3</v>
      </c>
      <c r="CK26" s="81">
        <f t="shared" si="7"/>
        <v>-6.9848588116714922E-4</v>
      </c>
      <c r="CL26" s="81">
        <f t="shared" si="8"/>
        <v>-1.6944960026320317E-3</v>
      </c>
      <c r="CM26" s="49">
        <f t="shared" si="9"/>
        <v>-4.9147614929512533E-4</v>
      </c>
      <c r="CN26" s="49">
        <f t="shared" si="10"/>
        <v>-5.5970445308143116E-4</v>
      </c>
      <c r="CO26" s="49">
        <f t="shared" si="11"/>
        <v>8.5622575066093213E-4</v>
      </c>
      <c r="CP26" s="49">
        <f t="shared" si="12"/>
        <v>-1.3371416537087861E-3</v>
      </c>
      <c r="CQ26" s="81"/>
      <c r="CR26" s="81"/>
      <c r="CS26" s="81"/>
      <c r="CT26" s="81"/>
    </row>
    <row r="27" spans="1:98" x14ac:dyDescent="0.25">
      <c r="A27" s="95" t="s">
        <v>26</v>
      </c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29"/>
      <c r="O27" s="29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D27" s="35" t="e">
        <f t="shared" si="0"/>
        <v>#DIV/0!</v>
      </c>
      <c r="CE27" s="35" t="e">
        <f t="shared" si="1"/>
        <v>#DIV/0!</v>
      </c>
      <c r="CF27" s="81" t="str">
        <f t="shared" si="2"/>
        <v/>
      </c>
      <c r="CG27" s="81" t="str">
        <f t="shared" si="3"/>
        <v/>
      </c>
      <c r="CH27" s="81" t="str">
        <f t="shared" si="4"/>
        <v/>
      </c>
      <c r="CI27" s="81" t="str">
        <f t="shared" si="5"/>
        <v/>
      </c>
      <c r="CJ27" s="81" t="str">
        <f t="shared" si="6"/>
        <v/>
      </c>
      <c r="CK27" s="81" t="str">
        <f t="shared" si="7"/>
        <v/>
      </c>
      <c r="CL27" s="81" t="str">
        <f t="shared" si="8"/>
        <v/>
      </c>
      <c r="CM27" s="49" t="e">
        <f t="shared" si="9"/>
        <v>#DIV/0!</v>
      </c>
      <c r="CN27" s="49" t="e">
        <f t="shared" si="10"/>
        <v>#DIV/0!</v>
      </c>
      <c r="CO27" s="49" t="e">
        <f t="shared" si="11"/>
        <v>#DIV/0!</v>
      </c>
      <c r="CP27" s="49" t="e">
        <f t="shared" si="12"/>
        <v>#DIV/0!</v>
      </c>
      <c r="CQ27" s="81"/>
      <c r="CR27" s="81"/>
      <c r="CS27" s="81"/>
      <c r="CT27" s="81"/>
    </row>
    <row r="28" spans="1:98" x14ac:dyDescent="0.25">
      <c r="A28" s="95" t="s">
        <v>27</v>
      </c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29"/>
      <c r="O28" s="29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D28" s="35" t="e">
        <f t="shared" si="0"/>
        <v>#DIV/0!</v>
      </c>
      <c r="CE28" s="35" t="e">
        <f t="shared" si="1"/>
        <v>#DIV/0!</v>
      </c>
      <c r="CF28" s="81" t="str">
        <f t="shared" si="2"/>
        <v/>
      </c>
      <c r="CG28" s="81" t="str">
        <f t="shared" si="3"/>
        <v/>
      </c>
      <c r="CH28" s="81" t="str">
        <f t="shared" si="4"/>
        <v/>
      </c>
      <c r="CI28" s="81" t="str">
        <f t="shared" si="5"/>
        <v/>
      </c>
      <c r="CJ28" s="81" t="str">
        <f t="shared" si="6"/>
        <v/>
      </c>
      <c r="CK28" s="81" t="str">
        <f t="shared" si="7"/>
        <v/>
      </c>
      <c r="CL28" s="81" t="str">
        <f t="shared" si="8"/>
        <v/>
      </c>
      <c r="CM28" s="49" t="e">
        <f t="shared" si="9"/>
        <v>#DIV/0!</v>
      </c>
      <c r="CN28" s="49" t="e">
        <f t="shared" si="10"/>
        <v>#DIV/0!</v>
      </c>
      <c r="CO28" s="49" t="e">
        <f t="shared" si="11"/>
        <v>#DIV/0!</v>
      </c>
      <c r="CP28" s="49" t="e">
        <f t="shared" si="12"/>
        <v>#DIV/0!</v>
      </c>
      <c r="CQ28" s="81"/>
      <c r="CR28" s="81"/>
      <c r="CS28" s="81"/>
      <c r="CT28" s="81"/>
    </row>
    <row r="29" spans="1:98" x14ac:dyDescent="0.25">
      <c r="A29" s="95" t="s">
        <v>28</v>
      </c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29"/>
      <c r="O29" s="29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D29" s="35" t="e">
        <f t="shared" si="0"/>
        <v>#DIV/0!</v>
      </c>
      <c r="CE29" s="35" t="e">
        <f t="shared" si="1"/>
        <v>#DIV/0!</v>
      </c>
      <c r="CF29" s="81" t="str">
        <f t="shared" si="2"/>
        <v/>
      </c>
      <c r="CG29" s="81" t="str">
        <f t="shared" si="3"/>
        <v/>
      </c>
      <c r="CH29" s="81" t="str">
        <f t="shared" si="4"/>
        <v/>
      </c>
      <c r="CI29" s="81" t="str">
        <f t="shared" si="5"/>
        <v/>
      </c>
      <c r="CJ29" s="81" t="str">
        <f t="shared" si="6"/>
        <v/>
      </c>
      <c r="CK29" s="81" t="str">
        <f t="shared" si="7"/>
        <v/>
      </c>
      <c r="CL29" s="81" t="str">
        <f t="shared" si="8"/>
        <v/>
      </c>
      <c r="CM29" s="49" t="e">
        <f t="shared" si="9"/>
        <v>#DIV/0!</v>
      </c>
      <c r="CN29" s="49" t="e">
        <f t="shared" si="10"/>
        <v>#DIV/0!</v>
      </c>
      <c r="CO29" s="49" t="e">
        <f t="shared" si="11"/>
        <v>#DIV/0!</v>
      </c>
      <c r="CP29" s="49" t="e">
        <f t="shared" si="12"/>
        <v>#DIV/0!</v>
      </c>
      <c r="CQ29" s="81"/>
      <c r="CR29" s="81"/>
      <c r="CS29" s="81"/>
      <c r="CT29" s="81"/>
    </row>
    <row r="30" spans="1:98" x14ac:dyDescent="0.25">
      <c r="A30" s="95" t="s">
        <v>29</v>
      </c>
      <c r="B30" s="95">
        <v>9.4800739999999994E-2</v>
      </c>
      <c r="C30" s="95">
        <v>0</v>
      </c>
      <c r="D30" s="95">
        <v>0.60862112000000002</v>
      </c>
      <c r="E30" s="95">
        <v>1.5403610179999999E-2</v>
      </c>
      <c r="F30" s="95">
        <v>1.4941510999999999E-2</v>
      </c>
      <c r="G30" s="95">
        <v>3.6719999999999998E-4</v>
      </c>
      <c r="H30" s="95">
        <v>1.8050819999999999E-2</v>
      </c>
      <c r="I30" s="95"/>
      <c r="J30" s="95"/>
      <c r="K30" s="95"/>
      <c r="L30" s="95"/>
      <c r="M30" s="95"/>
      <c r="N30" s="29"/>
      <c r="O30" s="29"/>
      <c r="P30" s="95"/>
      <c r="Q30" s="95" t="s">
        <v>29</v>
      </c>
      <c r="R30" s="95">
        <v>0</v>
      </c>
      <c r="S30" s="95">
        <v>4.7687123766927301E-4</v>
      </c>
      <c r="T30" s="95">
        <v>1.7650234070801401E-4</v>
      </c>
      <c r="U30" s="95">
        <v>1.7650234070801401E-4</v>
      </c>
      <c r="V30" s="95">
        <v>1.4023328444584E-3</v>
      </c>
      <c r="W30" s="95">
        <v>0</v>
      </c>
      <c r="X30" s="95">
        <v>8.5487382413840601E-5</v>
      </c>
      <c r="Y30" s="95">
        <v>4.3888062163726201E-4</v>
      </c>
      <c r="Z30" s="95">
        <v>9.4800129190848598E-2</v>
      </c>
      <c r="AA30" s="95">
        <v>4.2006444104565202E-3</v>
      </c>
      <c r="AB30" s="95">
        <v>3.1918539239736097E-5</v>
      </c>
      <c r="AC30" s="95">
        <v>7.33367535508192E-4</v>
      </c>
      <c r="AD30" s="95">
        <v>0</v>
      </c>
      <c r="AE30" s="95">
        <v>0</v>
      </c>
      <c r="AF30" s="95">
        <v>7.7136255661193595E-4</v>
      </c>
      <c r="AG30" s="95">
        <v>7.7136255661193595E-4</v>
      </c>
      <c r="AH30" s="95">
        <v>4.86895385175019E-3</v>
      </c>
      <c r="AI30" s="95">
        <v>5.8078743934258101E-4</v>
      </c>
      <c r="AJ30" s="95">
        <v>2.3178078486967899E-5</v>
      </c>
      <c r="AK30" s="95">
        <v>6.0781753765130496E-4</v>
      </c>
      <c r="AL30" s="95">
        <v>6.2188755634186998E-5</v>
      </c>
      <c r="AM30" s="95">
        <v>0</v>
      </c>
      <c r="AN30" s="95">
        <v>4.9213171322607798E-5</v>
      </c>
      <c r="AO30" s="95">
        <v>2.8757422135506998E-4</v>
      </c>
      <c r="AP30" s="95">
        <v>0</v>
      </c>
      <c r="AQ30" s="95">
        <v>1.8561854528017899E-2</v>
      </c>
      <c r="AR30" s="95">
        <v>0.54776679927467897</v>
      </c>
      <c r="AS30" s="95">
        <v>5.5992291098287503E-2</v>
      </c>
      <c r="AT30" s="95">
        <v>0.60862804422471695</v>
      </c>
      <c r="AU30" s="95">
        <v>0</v>
      </c>
      <c r="AV30" s="95">
        <v>7.3990758114386799E-4</v>
      </c>
      <c r="AW30" s="95">
        <v>0</v>
      </c>
      <c r="AX30" s="95">
        <v>6.4540085153524298E-3</v>
      </c>
      <c r="AY30" s="95">
        <v>8.71073265100282E-6</v>
      </c>
      <c r="AZ30" s="95">
        <v>3.0627303141035099E-6</v>
      </c>
      <c r="BA30" s="95">
        <v>1.1522548983944799E-2</v>
      </c>
      <c r="BB30" s="95">
        <v>3.9145885348633399E-6</v>
      </c>
      <c r="BC30" s="95">
        <v>0</v>
      </c>
      <c r="BD30" s="95">
        <v>5.6773127862563796E-7</v>
      </c>
      <c r="BE30" s="95">
        <v>1.5403019029977301E-2</v>
      </c>
      <c r="BF30" s="95">
        <v>1.49406788237349E-2</v>
      </c>
      <c r="BG30" s="95">
        <v>4.6234020624238699E-4</v>
      </c>
      <c r="BH30" s="95">
        <v>0</v>
      </c>
      <c r="BI30" s="95">
        <v>0</v>
      </c>
      <c r="BJ30" s="95">
        <v>6.1123916290503004E-5</v>
      </c>
      <c r="BK30" s="95">
        <v>0</v>
      </c>
      <c r="BL30" s="95">
        <v>6.5591417406592905E-4</v>
      </c>
      <c r="BM30" s="95">
        <v>0</v>
      </c>
      <c r="BN30" s="95">
        <v>1.7047911947397702E-5</v>
      </c>
      <c r="BO30" s="95">
        <v>2.6236520665575301E-3</v>
      </c>
      <c r="BP30" s="95">
        <v>1.5765912503403299E-5</v>
      </c>
      <c r="BQ30" s="95">
        <v>0</v>
      </c>
      <c r="BR30" s="95">
        <v>4.4076224805304298E-5</v>
      </c>
      <c r="BS30" s="95">
        <v>5.9763344852483202E-8</v>
      </c>
      <c r="BT30" s="95">
        <v>3.6719704139728901E-4</v>
      </c>
      <c r="BU30" s="95">
        <v>2.6956480179632599E-3</v>
      </c>
      <c r="BV30" s="95">
        <v>0</v>
      </c>
      <c r="BW30" s="95">
        <v>0</v>
      </c>
      <c r="BX30" s="95">
        <v>9.0300470583618497E-4</v>
      </c>
      <c r="BY30" s="95">
        <v>0</v>
      </c>
      <c r="BZ30" s="95">
        <v>1.4740049709816599E-4</v>
      </c>
      <c r="CA30" s="95">
        <v>1.8050683157239102E-2</v>
      </c>
      <c r="CB30" s="95">
        <v>1.25520994701742E-3</v>
      </c>
      <c r="CD30" s="35">
        <f t="shared" si="0"/>
        <v>7.9998841623414915E-3</v>
      </c>
      <c r="CE30" s="35">
        <f t="shared" si="1"/>
        <v>1.9247734640960686E-2</v>
      </c>
      <c r="CF30" s="81">
        <f t="shared" si="2"/>
        <v>-6.4430842142875041E-6</v>
      </c>
      <c r="CG30" s="81" t="str">
        <f t="shared" si="3"/>
        <v/>
      </c>
      <c r="CH30" s="81">
        <f t="shared" si="4"/>
        <v>1.1376905088227949E-5</v>
      </c>
      <c r="CI30" s="81">
        <f t="shared" si="5"/>
        <v>-3.8377368408485903E-5</v>
      </c>
      <c r="CJ30" s="81">
        <f t="shared" si="6"/>
        <v>-5.5695589629386252E-5</v>
      </c>
      <c r="CK30" s="81">
        <f t="shared" si="7"/>
        <v>-8.0571969252926459E-6</v>
      </c>
      <c r="CL30" s="81">
        <f t="shared" si="8"/>
        <v>-7.5809719944615099E-6</v>
      </c>
      <c r="CM30" s="49">
        <f t="shared" si="9"/>
        <v>-4.9545671802059179E-4</v>
      </c>
      <c r="CN30" s="49">
        <f t="shared" si="10"/>
        <v>-6.4067882677114676E-4</v>
      </c>
      <c r="CO30" s="49">
        <f t="shared" si="11"/>
        <v>8.7011226044651552E-4</v>
      </c>
      <c r="CP30" s="49">
        <f t="shared" si="12"/>
        <v>-1.3229679318594153E-3</v>
      </c>
      <c r="CQ30" s="81"/>
      <c r="CR30" s="81"/>
      <c r="CS30" s="81"/>
      <c r="CT30" s="81"/>
    </row>
    <row r="31" spans="1:98" x14ac:dyDescent="0.25">
      <c r="A31" s="95" t="s">
        <v>30</v>
      </c>
      <c r="B31" s="95">
        <v>1412.2647999999999</v>
      </c>
      <c r="C31" s="95">
        <v>0</v>
      </c>
      <c r="D31" s="95">
        <v>9433.3721000000005</v>
      </c>
      <c r="E31" s="95">
        <v>249.80477739999998</v>
      </c>
      <c r="F31" s="95">
        <v>242.19991999999999</v>
      </c>
      <c r="G31" s="95">
        <v>21.909994000000001</v>
      </c>
      <c r="H31" s="95">
        <v>337.84296000000001</v>
      </c>
      <c r="I31" s="95"/>
      <c r="J31" s="95"/>
      <c r="K31" s="95"/>
      <c r="L31" s="95"/>
      <c r="M31" s="95"/>
      <c r="N31" s="29"/>
      <c r="O31" s="29"/>
      <c r="P31" s="95"/>
      <c r="Q31" s="95" t="s">
        <v>30</v>
      </c>
      <c r="R31" s="95">
        <v>0</v>
      </c>
      <c r="S31" s="95">
        <v>8.9056545805941294</v>
      </c>
      <c r="T31" s="95">
        <v>3.2962325522583802</v>
      </c>
      <c r="U31" s="95">
        <v>3.2962325522583802</v>
      </c>
      <c r="V31" s="95">
        <v>26.1884542807415</v>
      </c>
      <c r="W31" s="95">
        <v>0</v>
      </c>
      <c r="X31" s="95">
        <v>1.59662687598584</v>
      </c>
      <c r="Y31" s="95">
        <v>8.1960337771069707</v>
      </c>
      <c r="Z31" s="95">
        <v>1408.58851069098</v>
      </c>
      <c r="AA31" s="95">
        <v>78.447798368213796</v>
      </c>
      <c r="AB31" s="95">
        <v>0.59607557276916701</v>
      </c>
      <c r="AC31" s="95">
        <v>13.695535376619</v>
      </c>
      <c r="AD31" s="95">
        <v>0</v>
      </c>
      <c r="AE31" s="95">
        <v>0</v>
      </c>
      <c r="AF31" s="95">
        <v>14.4051552334171</v>
      </c>
      <c r="AG31" s="95">
        <v>14.4051552334171</v>
      </c>
      <c r="AH31" s="95">
        <v>75.2758740008708</v>
      </c>
      <c r="AI31" s="95">
        <v>10.8461205631443</v>
      </c>
      <c r="AJ31" s="95">
        <v>0.43286423202145702</v>
      </c>
      <c r="AK31" s="95">
        <v>11.3506417223086</v>
      </c>
      <c r="AL31" s="95">
        <v>1.16150070548967</v>
      </c>
      <c r="AM31" s="95">
        <v>0</v>
      </c>
      <c r="AN31" s="95">
        <v>0.91905214759562603</v>
      </c>
      <c r="AO31" s="95">
        <v>4.64999713156302</v>
      </c>
      <c r="AP31" s="95">
        <v>0</v>
      </c>
      <c r="AQ31" s="95">
        <v>346.64183867877</v>
      </c>
      <c r="AR31" s="95">
        <v>8468.5334946082603</v>
      </c>
      <c r="AS31" s="95">
        <v>865.67228630433601</v>
      </c>
      <c r="AT31" s="95">
        <v>9409.4816549134703</v>
      </c>
      <c r="AU31" s="95">
        <v>0</v>
      </c>
      <c r="AV31" s="95">
        <v>13.817733896249001</v>
      </c>
      <c r="AW31" s="95">
        <v>0</v>
      </c>
      <c r="AX31" s="95">
        <v>120.528374925398</v>
      </c>
      <c r="AY31" s="95">
        <v>0.140850485917866</v>
      </c>
      <c r="AZ31" s="95">
        <v>4.9527200385808802E-2</v>
      </c>
      <c r="BA31" s="95">
        <v>186.318879505833</v>
      </c>
      <c r="BB31" s="95">
        <v>6.3298138734877593E-2</v>
      </c>
      <c r="BC31" s="95">
        <v>0</v>
      </c>
      <c r="BD31" s="95">
        <v>9.1806535437865492E-3</v>
      </c>
      <c r="BE31" s="95">
        <v>249.17557208406399</v>
      </c>
      <c r="BF31" s="95">
        <v>241.58977969203801</v>
      </c>
      <c r="BG31" s="95">
        <v>7.5857923920258798</v>
      </c>
      <c r="BH31" s="95">
        <v>0</v>
      </c>
      <c r="BI31" s="95">
        <v>0</v>
      </c>
      <c r="BJ31" s="95">
        <v>0.98836938491818005</v>
      </c>
      <c r="BK31" s="95">
        <v>0</v>
      </c>
      <c r="BL31" s="95">
        <v>10.606068543714899</v>
      </c>
      <c r="BM31" s="95">
        <v>0</v>
      </c>
      <c r="BN31" s="95">
        <v>0.27566105601172802</v>
      </c>
      <c r="BO31" s="95">
        <v>42.424270356101502</v>
      </c>
      <c r="BP31" s="95">
        <v>0.29445044786044999</v>
      </c>
      <c r="BQ31" s="95">
        <v>0</v>
      </c>
      <c r="BR31" s="95">
        <v>0.71270798250852796</v>
      </c>
      <c r="BS31" s="95">
        <v>9.6638436772764102E-4</v>
      </c>
      <c r="BT31" s="95">
        <v>21.8391622346983</v>
      </c>
      <c r="BU31" s="95">
        <v>50.341411004786103</v>
      </c>
      <c r="BV31" s="95">
        <v>0</v>
      </c>
      <c r="BW31" s="95">
        <v>0</v>
      </c>
      <c r="BX31" s="95">
        <v>16.863769148599101</v>
      </c>
      <c r="BY31" s="95">
        <v>0</v>
      </c>
      <c r="BZ31" s="95">
        <v>2.752741357343</v>
      </c>
      <c r="CA31" s="95">
        <v>337.10032485248303</v>
      </c>
      <c r="CB31" s="95">
        <v>23.440888000637099</v>
      </c>
      <c r="CD31" s="35">
        <f t="shared" si="0"/>
        <v>8.0000022064513013E-3</v>
      </c>
      <c r="CE31" s="35">
        <f t="shared" si="1"/>
        <v>1.9247491087952956E-2</v>
      </c>
      <c r="CF31" s="81">
        <f t="shared" si="2"/>
        <v>-2.6031161500448935E-3</v>
      </c>
      <c r="CG31" s="81" t="str">
        <f t="shared" si="3"/>
        <v/>
      </c>
      <c r="CH31" s="81">
        <f t="shared" si="4"/>
        <v>-2.5325456086408627E-3</v>
      </c>
      <c r="CI31" s="81">
        <f t="shared" si="5"/>
        <v>-2.5187881612387091E-3</v>
      </c>
      <c r="CJ31" s="81">
        <f t="shared" si="6"/>
        <v>-2.519159824503593E-3</v>
      </c>
      <c r="CK31" s="81">
        <f t="shared" si="7"/>
        <v>-3.2328518803657002E-3</v>
      </c>
      <c r="CL31" s="81">
        <f t="shared" si="8"/>
        <v>-2.1981667089258812E-3</v>
      </c>
      <c r="CM31" s="49">
        <f t="shared" si="9"/>
        <v>-4.9120625748190667E-4</v>
      </c>
      <c r="CN31" s="49">
        <f t="shared" si="10"/>
        <v>-5.5809276941407439E-4</v>
      </c>
      <c r="CO31" s="49">
        <f t="shared" si="11"/>
        <v>8.5596500712087971E-4</v>
      </c>
      <c r="CP31" s="49">
        <f t="shared" si="12"/>
        <v>-1.3384340085235385E-3</v>
      </c>
      <c r="CQ31" s="81"/>
      <c r="CR31" s="81"/>
      <c r="CS31" s="81"/>
      <c r="CT31" s="81"/>
    </row>
    <row r="32" spans="1:98" x14ac:dyDescent="0.25">
      <c r="A32" s="95" t="s">
        <v>31</v>
      </c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29"/>
      <c r="O32" s="29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D32" s="35" t="e">
        <f t="shared" si="0"/>
        <v>#DIV/0!</v>
      </c>
      <c r="CE32" s="35" t="e">
        <f t="shared" si="1"/>
        <v>#DIV/0!</v>
      </c>
      <c r="CF32" s="81" t="str">
        <f t="shared" si="2"/>
        <v/>
      </c>
      <c r="CG32" s="81" t="str">
        <f t="shared" si="3"/>
        <v/>
      </c>
      <c r="CH32" s="81" t="str">
        <f t="shared" si="4"/>
        <v/>
      </c>
      <c r="CI32" s="81" t="str">
        <f t="shared" si="5"/>
        <v/>
      </c>
      <c r="CJ32" s="81" t="str">
        <f t="shared" si="6"/>
        <v/>
      </c>
      <c r="CK32" s="81" t="str">
        <f t="shared" si="7"/>
        <v/>
      </c>
      <c r="CL32" s="81" t="str">
        <f t="shared" si="8"/>
        <v/>
      </c>
      <c r="CM32" s="49" t="e">
        <f t="shared" si="9"/>
        <v>#DIV/0!</v>
      </c>
      <c r="CN32" s="49" t="e">
        <f t="shared" si="10"/>
        <v>#DIV/0!</v>
      </c>
      <c r="CO32" s="49" t="e">
        <f t="shared" si="11"/>
        <v>#DIV/0!</v>
      </c>
      <c r="CP32" s="49" t="e">
        <f t="shared" si="12"/>
        <v>#DIV/0!</v>
      </c>
      <c r="CQ32" s="81"/>
      <c r="CR32" s="81"/>
      <c r="CS32" s="81"/>
      <c r="CT32" s="81"/>
    </row>
    <row r="33" spans="1:98" x14ac:dyDescent="0.25">
      <c r="A33" s="95" t="s">
        <v>32</v>
      </c>
      <c r="B33" s="95">
        <v>610.29150000000004</v>
      </c>
      <c r="C33" s="95">
        <v>0</v>
      </c>
      <c r="D33" s="95">
        <v>4074.7280000000001</v>
      </c>
      <c r="E33" s="95">
        <v>109.4764507</v>
      </c>
      <c r="F33" s="95">
        <v>106.10637</v>
      </c>
      <c r="G33" s="95">
        <v>15.084742</v>
      </c>
      <c r="H33" s="95">
        <v>147.18146999999999</v>
      </c>
      <c r="I33" s="95"/>
      <c r="J33" s="95"/>
      <c r="K33" s="95"/>
      <c r="L33" s="95"/>
      <c r="M33" s="95"/>
      <c r="N33" s="29"/>
      <c r="O33" s="29"/>
      <c r="P33" s="95"/>
      <c r="Q33" s="95" t="s">
        <v>32</v>
      </c>
      <c r="R33" s="95">
        <v>0</v>
      </c>
      <c r="S33" s="95">
        <v>3.8825690313140999</v>
      </c>
      <c r="T33" s="95">
        <v>1.4370479204056801</v>
      </c>
      <c r="U33" s="95">
        <v>1.4370479204056801</v>
      </c>
      <c r="V33" s="95">
        <v>11.4173059143421</v>
      </c>
      <c r="W33" s="95">
        <v>0</v>
      </c>
      <c r="X33" s="95">
        <v>0.69607588694554301</v>
      </c>
      <c r="Y33" s="95">
        <v>3.5732004555381498</v>
      </c>
      <c r="Z33" s="95">
        <v>609.18331044759304</v>
      </c>
      <c r="AA33" s="95">
        <v>34.200683256737101</v>
      </c>
      <c r="AB33" s="95">
        <v>0.25986910895481602</v>
      </c>
      <c r="AC33" s="95">
        <v>5.9708016183271804</v>
      </c>
      <c r="AD33" s="95">
        <v>0</v>
      </c>
      <c r="AE33" s="95">
        <v>0</v>
      </c>
      <c r="AF33" s="95">
        <v>6.2801721212355801</v>
      </c>
      <c r="AG33" s="95">
        <v>6.2801721212355801</v>
      </c>
      <c r="AH33" s="95">
        <v>32.5408845819099</v>
      </c>
      <c r="AI33" s="95">
        <v>4.7285475516305997</v>
      </c>
      <c r="AJ33" s="95">
        <v>0.18871436479788201</v>
      </c>
      <c r="AK33" s="95">
        <v>4.9485005886697397</v>
      </c>
      <c r="AL33" s="95">
        <v>0.50637574450007405</v>
      </c>
      <c r="AM33" s="95">
        <v>0</v>
      </c>
      <c r="AN33" s="95">
        <v>0.400676581870551</v>
      </c>
      <c r="AO33" s="95">
        <v>2.0386723333652998</v>
      </c>
      <c r="AP33" s="95">
        <v>0</v>
      </c>
      <c r="AQ33" s="95">
        <v>151.12435545991099</v>
      </c>
      <c r="AR33" s="95">
        <v>3660.8492977421301</v>
      </c>
      <c r="AS33" s="95">
        <v>374.22017024994898</v>
      </c>
      <c r="AT33" s="95">
        <v>4067.61035257399</v>
      </c>
      <c r="AU33" s="95">
        <v>0</v>
      </c>
      <c r="AV33" s="95">
        <v>6.0240705574662199</v>
      </c>
      <c r="AW33" s="95">
        <v>0</v>
      </c>
      <c r="AX33" s="95">
        <v>52.546415916728101</v>
      </c>
      <c r="AY33" s="95">
        <v>6.1752309061547501E-2</v>
      </c>
      <c r="AZ33" s="95">
        <v>2.17139445405292E-2</v>
      </c>
      <c r="BA33" s="95">
        <v>81.686752451374304</v>
      </c>
      <c r="BB33" s="95">
        <v>2.7751464733213101E-2</v>
      </c>
      <c r="BC33" s="95">
        <v>0</v>
      </c>
      <c r="BD33" s="95">
        <v>4.0250232060715296E-3</v>
      </c>
      <c r="BE33" s="95">
        <v>109.282934872206</v>
      </c>
      <c r="BF33" s="95">
        <v>105.918867756789</v>
      </c>
      <c r="BG33" s="95">
        <v>3.3640671154174702</v>
      </c>
      <c r="BH33" s="95">
        <v>0</v>
      </c>
      <c r="BI33" s="95">
        <v>0</v>
      </c>
      <c r="BJ33" s="95">
        <v>0.43332533931888201</v>
      </c>
      <c r="BK33" s="95">
        <v>0</v>
      </c>
      <c r="BL33" s="95">
        <v>4.6499579519061696</v>
      </c>
      <c r="BM33" s="95">
        <v>0</v>
      </c>
      <c r="BN33" s="95">
        <v>0.12085652283602499</v>
      </c>
      <c r="BO33" s="95">
        <v>18.599840216493799</v>
      </c>
      <c r="BP33" s="95">
        <v>0.128370782837779</v>
      </c>
      <c r="BQ33" s="95">
        <v>0</v>
      </c>
      <c r="BR33" s="95">
        <v>0.31246884461273</v>
      </c>
      <c r="BS33" s="95">
        <v>4.2368870578768299E-4</v>
      </c>
      <c r="BT33" s="95">
        <v>15.037159052497501</v>
      </c>
      <c r="BU33" s="95">
        <v>21.947189884103199</v>
      </c>
      <c r="BV33" s="95">
        <v>0</v>
      </c>
      <c r="BW33" s="95">
        <v>0</v>
      </c>
      <c r="BX33" s="95">
        <v>7.3520424624054996</v>
      </c>
      <c r="BY33" s="95">
        <v>0</v>
      </c>
      <c r="BZ33" s="95">
        <v>1.20010442352479</v>
      </c>
      <c r="CA33" s="95">
        <v>146.96457110479099</v>
      </c>
      <c r="CB33" s="95">
        <v>10.2194502739786</v>
      </c>
      <c r="CD33" s="35">
        <f t="shared" si="0"/>
        <v>8.0000004330104974E-3</v>
      </c>
      <c r="CE33" s="35">
        <f t="shared" si="1"/>
        <v>1.9247489862207565E-2</v>
      </c>
      <c r="CF33" s="81">
        <f t="shared" si="2"/>
        <v>-1.8158364525919133E-3</v>
      </c>
      <c r="CG33" s="81" t="str">
        <f t="shared" si="3"/>
        <v/>
      </c>
      <c r="CH33" s="81">
        <f t="shared" si="4"/>
        <v>-1.7467785398215733E-3</v>
      </c>
      <c r="CI33" s="81">
        <f t="shared" si="5"/>
        <v>-1.7676479878243065E-3</v>
      </c>
      <c r="CJ33" s="81">
        <f t="shared" si="6"/>
        <v>-1.7671158028589619E-3</v>
      </c>
      <c r="CK33" s="81">
        <f t="shared" si="7"/>
        <v>-3.1543759583359003E-3</v>
      </c>
      <c r="CL33" s="81">
        <f t="shared" si="8"/>
        <v>-1.473683441325861E-3</v>
      </c>
      <c r="CM33" s="49">
        <f t="shared" si="9"/>
        <v>-4.913764916480972E-4</v>
      </c>
      <c r="CN33" s="49">
        <f t="shared" si="10"/>
        <v>-5.5884425319186457E-4</v>
      </c>
      <c r="CO33" s="49">
        <f t="shared" si="11"/>
        <v>8.5624942961017166E-4</v>
      </c>
      <c r="CP33" s="49">
        <f t="shared" si="12"/>
        <v>-1.3376856486674424E-3</v>
      </c>
      <c r="CQ33" s="81"/>
      <c r="CR33" s="81"/>
      <c r="CS33" s="81"/>
      <c r="CT33" s="81"/>
    </row>
    <row r="34" spans="1:98" x14ac:dyDescent="0.25">
      <c r="A34" s="95" t="s">
        <v>33</v>
      </c>
      <c r="B34" s="95">
        <v>548.28809000000001</v>
      </c>
      <c r="C34" s="95">
        <v>0</v>
      </c>
      <c r="D34" s="95">
        <v>3670.4668000000001</v>
      </c>
      <c r="E34" s="95">
        <v>96.747507599999992</v>
      </c>
      <c r="F34" s="95">
        <v>93.814650999999998</v>
      </c>
      <c r="G34" s="95">
        <v>6.6094736999999997</v>
      </c>
      <c r="H34" s="95">
        <v>128.61510000000001</v>
      </c>
      <c r="I34" s="95"/>
      <c r="J34" s="95"/>
      <c r="K34" s="95"/>
      <c r="L34" s="95"/>
      <c r="M34" s="95"/>
      <c r="N34" s="29"/>
      <c r="O34" s="29"/>
      <c r="P34" s="95"/>
      <c r="Q34" s="95" t="s">
        <v>33</v>
      </c>
      <c r="R34" s="95">
        <v>0</v>
      </c>
      <c r="S34" s="95">
        <v>3.3864224290930398</v>
      </c>
      <c r="T34" s="95">
        <v>1.25340969161858</v>
      </c>
      <c r="U34" s="95">
        <v>1.25340969161858</v>
      </c>
      <c r="V34" s="95">
        <v>9.9583175394285597</v>
      </c>
      <c r="W34" s="95">
        <v>0</v>
      </c>
      <c r="X34" s="95">
        <v>0.60712590183846904</v>
      </c>
      <c r="Y34" s="95">
        <v>3.1165864921462898</v>
      </c>
      <c r="Z34" s="95">
        <v>546.06343186362199</v>
      </c>
      <c r="AA34" s="95">
        <v>29.830200726420699</v>
      </c>
      <c r="AB34" s="95">
        <v>0.22666090339592301</v>
      </c>
      <c r="AC34" s="95">
        <v>5.2078093424468896</v>
      </c>
      <c r="AD34" s="95">
        <v>0</v>
      </c>
      <c r="AE34" s="95">
        <v>0</v>
      </c>
      <c r="AF34" s="95">
        <v>5.4776420682385103</v>
      </c>
      <c r="AG34" s="95">
        <v>5.4776420682385103</v>
      </c>
      <c r="AH34" s="95">
        <v>29.249063492981001</v>
      </c>
      <c r="AI34" s="95">
        <v>4.1242954429459902</v>
      </c>
      <c r="AJ34" s="95">
        <v>0.164599174022143</v>
      </c>
      <c r="AK34" s="95">
        <v>4.31613788356238</v>
      </c>
      <c r="AL34" s="95">
        <v>0.44166730549292599</v>
      </c>
      <c r="AM34" s="95">
        <v>0</v>
      </c>
      <c r="AN34" s="95">
        <v>0.34947498401993998</v>
      </c>
      <c r="AO34" s="95">
        <v>1.79879605669736</v>
      </c>
      <c r="AP34" s="95">
        <v>0</v>
      </c>
      <c r="AQ34" s="95">
        <v>131.812451724841</v>
      </c>
      <c r="AR34" s="95">
        <v>3290.5193519619402</v>
      </c>
      <c r="AS34" s="95">
        <v>336.36415404288999</v>
      </c>
      <c r="AT34" s="95">
        <v>3656.13256949782</v>
      </c>
      <c r="AU34" s="95">
        <v>0</v>
      </c>
      <c r="AV34" s="95">
        <v>5.2542668375171502</v>
      </c>
      <c r="AW34" s="95">
        <v>0</v>
      </c>
      <c r="AX34" s="95">
        <v>45.831566211289797</v>
      </c>
      <c r="AY34" s="95">
        <v>5.4486308557791303E-2</v>
      </c>
      <c r="AZ34" s="95">
        <v>1.9159004831428999E-2</v>
      </c>
      <c r="BA34" s="95">
        <v>72.075191304419704</v>
      </c>
      <c r="BB34" s="95">
        <v>2.4486110214564798E-2</v>
      </c>
      <c r="BC34" s="95">
        <v>0</v>
      </c>
      <c r="BD34" s="95">
        <v>3.5514211190661202E-3</v>
      </c>
      <c r="BE34" s="95">
        <v>96.377800779873695</v>
      </c>
      <c r="BF34" s="95">
        <v>93.456069601227696</v>
      </c>
      <c r="BG34" s="95">
        <v>2.9217311786460298</v>
      </c>
      <c r="BH34" s="95">
        <v>0</v>
      </c>
      <c r="BI34" s="95">
        <v>0</v>
      </c>
      <c r="BJ34" s="95">
        <v>0.382338745834642</v>
      </c>
      <c r="BK34" s="95">
        <v>0</v>
      </c>
      <c r="BL34" s="95">
        <v>4.1028302281232598</v>
      </c>
      <c r="BM34" s="95">
        <v>0</v>
      </c>
      <c r="BN34" s="95">
        <v>0.10663613876662401</v>
      </c>
      <c r="BO34" s="95">
        <v>16.411313973335101</v>
      </c>
      <c r="BP34" s="95">
        <v>0.11196650506585699</v>
      </c>
      <c r="BQ34" s="95">
        <v>0</v>
      </c>
      <c r="BR34" s="95">
        <v>0.27570253329805899</v>
      </c>
      <c r="BS34" s="95">
        <v>3.7383272744809497E-4</v>
      </c>
      <c r="BT34" s="95">
        <v>6.5856099067387497</v>
      </c>
      <c r="BU34" s="95">
        <v>19.142596580768799</v>
      </c>
      <c r="BV34" s="95">
        <v>0</v>
      </c>
      <c r="BW34" s="95">
        <v>0</v>
      </c>
      <c r="BX34" s="95">
        <v>6.4125380524232201</v>
      </c>
      <c r="BY34" s="95">
        <v>0</v>
      </c>
      <c r="BZ34" s="95">
        <v>1.0467453094338099</v>
      </c>
      <c r="CA34" s="95">
        <v>128.18423891268</v>
      </c>
      <c r="CB34" s="95">
        <v>8.9135307685137501</v>
      </c>
      <c r="CD34" s="35">
        <f t="shared" si="0"/>
        <v>8.000000803307426E-3</v>
      </c>
      <c r="CE34" s="35">
        <f t="shared" si="1"/>
        <v>1.924750382048733E-2</v>
      </c>
      <c r="CF34" s="81">
        <f t="shared" si="2"/>
        <v>-4.0574620841718903E-3</v>
      </c>
      <c r="CG34" s="81" t="str">
        <f t="shared" si="3"/>
        <v/>
      </c>
      <c r="CH34" s="81">
        <f t="shared" si="4"/>
        <v>-3.9052881508641248E-3</v>
      </c>
      <c r="CI34" s="81">
        <f t="shared" si="5"/>
        <v>-3.8213575656629787E-3</v>
      </c>
      <c r="CJ34" s="81">
        <f t="shared" si="6"/>
        <v>-3.8222324013367746E-3</v>
      </c>
      <c r="CK34" s="81">
        <f t="shared" si="7"/>
        <v>-3.6105436445340558E-3</v>
      </c>
      <c r="CL34" s="81">
        <f t="shared" si="8"/>
        <v>-3.3500039056068138E-3</v>
      </c>
      <c r="CM34" s="49">
        <f t="shared" si="9"/>
        <v>-4.917900130359112E-4</v>
      </c>
      <c r="CN34" s="49">
        <f t="shared" si="10"/>
        <v>-5.5839646448600962E-4</v>
      </c>
      <c r="CO34" s="49">
        <f t="shared" si="11"/>
        <v>8.5653988615139436E-4</v>
      </c>
      <c r="CP34" s="49">
        <f t="shared" si="12"/>
        <v>-1.3373270755860903E-3</v>
      </c>
      <c r="CQ34" s="81"/>
      <c r="CR34" s="81"/>
      <c r="CS34" s="81"/>
      <c r="CT34" s="81"/>
    </row>
    <row r="35" spans="1:98" x14ac:dyDescent="0.25">
      <c r="A35" s="95" t="s">
        <v>34</v>
      </c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29"/>
      <c r="O35" s="29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D35" s="35" t="e">
        <f t="shared" ref="CD35:CD51" si="13">AH35/AT35</f>
        <v>#DIV/0!</v>
      </c>
      <c r="CE35" s="35" t="e">
        <f t="shared" ref="CE35:CE51" si="14">AO35/BF35</f>
        <v>#DIV/0!</v>
      </c>
      <c r="CF35" s="81" t="str">
        <f t="shared" ref="CF35:CF60" si="15">IF(B35=0,"",(Z35-B35)/B35)</f>
        <v/>
      </c>
      <c r="CG35" s="81" t="str">
        <f t="shared" ref="CG35:CG59" si="16">IF(C35=0,"",(AO35-C35)/C35)</f>
        <v/>
      </c>
      <c r="CH35" s="81" t="str">
        <f t="shared" ref="CH35:CH60" si="17">IF(D35=0,"",(AT35-D35)/D35)</f>
        <v/>
      </c>
      <c r="CI35" s="81" t="str">
        <f t="shared" ref="CI35:CI60" si="18">IF(E35=0,"",(BE35-E35)/E35)</f>
        <v/>
      </c>
      <c r="CJ35" s="81" t="str">
        <f t="shared" ref="CJ35:CJ60" si="19">IF(F35=0,"",(BF35-F35)/F35)</f>
        <v/>
      </c>
      <c r="CK35" s="81" t="str">
        <f t="shared" ref="CK35:CK60" si="20">IF(G35=0,"",(BT35-G35)/G35)</f>
        <v/>
      </c>
      <c r="CL35" s="81" t="str">
        <f t="shared" ref="CL35:CL60" si="21">IF(H35=0,"",(CA35-H35)/H35)</f>
        <v/>
      </c>
      <c r="CM35" s="49" t="e">
        <f t="shared" si="9"/>
        <v>#DIV/0!</v>
      </c>
      <c r="CN35" s="49" t="e">
        <f t="shared" si="10"/>
        <v>#DIV/0!</v>
      </c>
      <c r="CO35" s="49" t="e">
        <f t="shared" si="11"/>
        <v>#DIV/0!</v>
      </c>
      <c r="CP35" s="49" t="e">
        <f t="shared" si="12"/>
        <v>#DIV/0!</v>
      </c>
      <c r="CQ35" s="81"/>
      <c r="CR35" s="81"/>
      <c r="CS35" s="81"/>
      <c r="CT35" s="81"/>
    </row>
    <row r="36" spans="1:98" x14ac:dyDescent="0.25">
      <c r="A36" s="95" t="s">
        <v>35</v>
      </c>
      <c r="B36" s="95">
        <v>322.41820999999999</v>
      </c>
      <c r="C36" s="95">
        <v>0</v>
      </c>
      <c r="D36" s="95">
        <v>2408.9025999999999</v>
      </c>
      <c r="E36" s="95">
        <v>69.319014199999998</v>
      </c>
      <c r="F36" s="95">
        <v>67.177779999999998</v>
      </c>
      <c r="G36" s="95">
        <v>10.328362</v>
      </c>
      <c r="H36" s="95">
        <v>115.02361999999999</v>
      </c>
      <c r="I36" s="95"/>
      <c r="J36" s="95"/>
      <c r="K36" s="95"/>
      <c r="L36" s="95"/>
      <c r="M36" s="95"/>
      <c r="N36" s="29"/>
      <c r="O36" s="29"/>
      <c r="P36" s="95"/>
      <c r="Q36" s="95" t="s">
        <v>35</v>
      </c>
      <c r="R36" s="95">
        <v>0</v>
      </c>
      <c r="S36" s="95">
        <v>3.0365031090116701</v>
      </c>
      <c r="T36" s="95">
        <v>1.12389466895031</v>
      </c>
      <c r="U36" s="95">
        <v>1.12389466895031</v>
      </c>
      <c r="V36" s="95">
        <v>8.9293168633945594</v>
      </c>
      <c r="W36" s="95">
        <v>0</v>
      </c>
      <c r="X36" s="95">
        <v>0.54439167645323805</v>
      </c>
      <c r="Y36" s="95">
        <v>2.7945497605201099</v>
      </c>
      <c r="Z36" s="95">
        <v>322.04337862156001</v>
      </c>
      <c r="AA36" s="95">
        <v>26.747832247406599</v>
      </c>
      <c r="AB36" s="95">
        <v>0.20323999928589401</v>
      </c>
      <c r="AC36" s="95">
        <v>4.6696815907792102</v>
      </c>
      <c r="AD36" s="95">
        <v>0</v>
      </c>
      <c r="AE36" s="95">
        <v>0</v>
      </c>
      <c r="AF36" s="95">
        <v>4.9116324979487596</v>
      </c>
      <c r="AG36" s="95">
        <v>4.9116324979487596</v>
      </c>
      <c r="AH36" s="95">
        <v>19.2512736791723</v>
      </c>
      <c r="AI36" s="95">
        <v>3.6981308402714799</v>
      </c>
      <c r="AJ36" s="95">
        <v>0.147590877057176</v>
      </c>
      <c r="AK36" s="95">
        <v>3.87015343553945</v>
      </c>
      <c r="AL36" s="95">
        <v>0.39602951714991302</v>
      </c>
      <c r="AM36" s="95">
        <v>0</v>
      </c>
      <c r="AN36" s="95">
        <v>0.31336371810678598</v>
      </c>
      <c r="AO36" s="95">
        <v>1.29173293562834</v>
      </c>
      <c r="AP36" s="95">
        <v>0</v>
      </c>
      <c r="AQ36" s="95">
        <v>118.192220026345</v>
      </c>
      <c r="AR36" s="95">
        <v>2165.7687877098901</v>
      </c>
      <c r="AS36" s="95">
        <v>221.38962952980901</v>
      </c>
      <c r="AT36" s="95">
        <v>2406.4096909188702</v>
      </c>
      <c r="AU36" s="95">
        <v>0</v>
      </c>
      <c r="AV36" s="95">
        <v>4.7113419757793604</v>
      </c>
      <c r="AW36" s="95">
        <v>0</v>
      </c>
      <c r="AX36" s="95">
        <v>41.095794739230399</v>
      </c>
      <c r="AY36" s="95">
        <v>3.9127137588033302E-2</v>
      </c>
      <c r="AZ36" s="95">
        <v>1.3758262126247599E-2</v>
      </c>
      <c r="BA36" s="95">
        <v>51.757898373540101</v>
      </c>
      <c r="BB36" s="95">
        <v>1.7583727984259001E-2</v>
      </c>
      <c r="BC36" s="95">
        <v>0</v>
      </c>
      <c r="BD36" s="95">
        <v>2.5503124284903299E-3</v>
      </c>
      <c r="BE36" s="95">
        <v>69.250915385882706</v>
      </c>
      <c r="BF36" s="95">
        <v>67.111715236387298</v>
      </c>
      <c r="BG36" s="95">
        <v>2.13920014949541</v>
      </c>
      <c r="BH36" s="95">
        <v>0</v>
      </c>
      <c r="BI36" s="95">
        <v>0</v>
      </c>
      <c r="BJ36" s="95">
        <v>0.27456119241830401</v>
      </c>
      <c r="BK36" s="95">
        <v>0</v>
      </c>
      <c r="BL36" s="95">
        <v>2.9462807532752402</v>
      </c>
      <c r="BM36" s="95">
        <v>0</v>
      </c>
      <c r="BN36" s="95">
        <v>7.6576475895214297E-2</v>
      </c>
      <c r="BO36" s="95">
        <v>11.785125899458199</v>
      </c>
      <c r="BP36" s="95">
        <v>0.100396883111548</v>
      </c>
      <c r="BQ36" s="95">
        <v>0</v>
      </c>
      <c r="BR36" s="95">
        <v>0.197984646322414</v>
      </c>
      <c r="BS36" s="95">
        <v>2.6845535083141802E-4</v>
      </c>
      <c r="BT36" s="95">
        <v>10.319784105608401</v>
      </c>
      <c r="BU36" s="95">
        <v>17.1645885762284</v>
      </c>
      <c r="BV36" s="95">
        <v>0</v>
      </c>
      <c r="BW36" s="95">
        <v>0</v>
      </c>
      <c r="BX36" s="95">
        <v>5.7499272705458901</v>
      </c>
      <c r="BY36" s="95">
        <v>0</v>
      </c>
      <c r="BZ36" s="95">
        <v>0.93858449713929104</v>
      </c>
      <c r="CA36" s="95">
        <v>114.93891612471501</v>
      </c>
      <c r="CB36" s="95">
        <v>7.99249184263617</v>
      </c>
      <c r="CD36" s="35">
        <f t="shared" si="13"/>
        <v>7.9999984008630471E-3</v>
      </c>
      <c r="CE36" s="35">
        <f t="shared" si="14"/>
        <v>1.9247502929681873E-2</v>
      </c>
      <c r="CF36" s="81">
        <f t="shared" si="15"/>
        <v>-1.1625626804391055E-3</v>
      </c>
      <c r="CG36" s="81" t="str">
        <f t="shared" si="16"/>
        <v/>
      </c>
      <c r="CH36" s="81">
        <f t="shared" si="17"/>
        <v>-1.0348733407194255E-3</v>
      </c>
      <c r="CI36" s="81">
        <f t="shared" si="18"/>
        <v>-9.8239732493616162E-4</v>
      </c>
      <c r="CJ36" s="81">
        <f t="shared" si="19"/>
        <v>-9.8343177777981006E-4</v>
      </c>
      <c r="CK36" s="81">
        <f t="shared" si="20"/>
        <v>-8.3051837179987759E-4</v>
      </c>
      <c r="CL36" s="81">
        <f t="shared" si="21"/>
        <v>-7.364041862444158E-4</v>
      </c>
      <c r="CM36" s="49">
        <f t="shared" si="9"/>
        <v>-4.9157256239064178E-4</v>
      </c>
      <c r="CN36" s="49">
        <f t="shared" si="10"/>
        <v>-5.5782918836124948E-4</v>
      </c>
      <c r="CO36" s="49">
        <f t="shared" si="11"/>
        <v>8.5595381040782061E-4</v>
      </c>
      <c r="CP36" s="49">
        <f t="shared" si="12"/>
        <v>-1.3369831745048176E-3</v>
      </c>
      <c r="CQ36" s="81"/>
      <c r="CR36" s="81"/>
      <c r="CS36" s="81"/>
      <c r="CT36" s="81"/>
    </row>
    <row r="37" spans="1:98" x14ac:dyDescent="0.25">
      <c r="A37" s="95" t="s">
        <v>36</v>
      </c>
      <c r="B37" s="95">
        <v>37.755496999999998</v>
      </c>
      <c r="C37" s="95">
        <v>0</v>
      </c>
      <c r="D37" s="95">
        <v>286.71386999999999</v>
      </c>
      <c r="E37" s="95">
        <v>8.3904952700000006</v>
      </c>
      <c r="F37" s="95">
        <v>8.1294041000000004</v>
      </c>
      <c r="G37" s="95">
        <v>1.5281606000000001</v>
      </c>
      <c r="H37" s="95">
        <v>14.175794</v>
      </c>
      <c r="I37" s="95"/>
      <c r="J37" s="95"/>
      <c r="K37" s="95"/>
      <c r="L37" s="95"/>
      <c r="M37" s="95"/>
      <c r="N37" s="29"/>
      <c r="O37" s="29"/>
      <c r="P37" s="95"/>
      <c r="Q37" s="95" t="s">
        <v>36</v>
      </c>
      <c r="R37" s="95">
        <v>0</v>
      </c>
      <c r="S37" s="95">
        <v>0.37441926239297701</v>
      </c>
      <c r="T37" s="95">
        <v>0.13858323201057601</v>
      </c>
      <c r="U37" s="95">
        <v>0.13858323201057601</v>
      </c>
      <c r="V37" s="95">
        <v>1.1010397468526201</v>
      </c>
      <c r="W37" s="95">
        <v>0</v>
      </c>
      <c r="X37" s="95">
        <v>6.7126629956955397E-2</v>
      </c>
      <c r="Y37" s="95">
        <v>0.344585224016076</v>
      </c>
      <c r="Z37" s="95">
        <v>37.738560950192003</v>
      </c>
      <c r="AA37" s="95">
        <v>3.2981735303186799</v>
      </c>
      <c r="AB37" s="95">
        <v>2.5060724264148501E-2</v>
      </c>
      <c r="AC37" s="95">
        <v>0.57580034061991403</v>
      </c>
      <c r="AD37" s="95">
        <v>0</v>
      </c>
      <c r="AE37" s="95">
        <v>0</v>
      </c>
      <c r="AF37" s="95">
        <v>0.60563486728122895</v>
      </c>
      <c r="AG37" s="95">
        <v>0.60563486728122895</v>
      </c>
      <c r="AH37" s="95">
        <v>2.2928475774180499</v>
      </c>
      <c r="AI37" s="95">
        <v>0.45600268789420001</v>
      </c>
      <c r="AJ37" s="95">
        <v>1.8198861805470701E-2</v>
      </c>
      <c r="AK37" s="95">
        <v>0.47721371288784198</v>
      </c>
      <c r="AL37" s="95">
        <v>4.8832913963414298E-2</v>
      </c>
      <c r="AM37" s="95">
        <v>0</v>
      </c>
      <c r="AN37" s="95">
        <v>3.8639578570972201E-2</v>
      </c>
      <c r="AO37" s="95">
        <v>0.15641577122747799</v>
      </c>
      <c r="AP37" s="95">
        <v>0</v>
      </c>
      <c r="AQ37" s="95">
        <v>14.5738340476308</v>
      </c>
      <c r="AR37" s="95">
        <v>257.94516079476602</v>
      </c>
      <c r="AS37" s="95">
        <v>26.367705983013298</v>
      </c>
      <c r="AT37" s="95">
        <v>286.60571435519699</v>
      </c>
      <c r="AU37" s="95">
        <v>0</v>
      </c>
      <c r="AV37" s="95">
        <v>0.58093788670331803</v>
      </c>
      <c r="AW37" s="95">
        <v>0</v>
      </c>
      <c r="AX37" s="95">
        <v>5.0673681901850198</v>
      </c>
      <c r="AY37" s="95">
        <v>4.7379086481809099E-3</v>
      </c>
      <c r="AZ37" s="95">
        <v>1.6659883555173399E-3</v>
      </c>
      <c r="BA37" s="95">
        <v>6.2673621928272603</v>
      </c>
      <c r="BB37" s="95">
        <v>2.1292131715140699E-3</v>
      </c>
      <c r="BC37" s="95">
        <v>0</v>
      </c>
      <c r="BD37" s="95">
        <v>3.0881673980500101E-4</v>
      </c>
      <c r="BE37" s="95">
        <v>8.3875606391015598</v>
      </c>
      <c r="BF37" s="95">
        <v>8.1265547193608203</v>
      </c>
      <c r="BG37" s="95">
        <v>0.261005919740736</v>
      </c>
      <c r="BH37" s="95">
        <v>0</v>
      </c>
      <c r="BI37" s="95">
        <v>0</v>
      </c>
      <c r="BJ37" s="95">
        <v>3.3246607759167102E-2</v>
      </c>
      <c r="BK37" s="95">
        <v>0</v>
      </c>
      <c r="BL37" s="95">
        <v>0.35676529065185097</v>
      </c>
      <c r="BM37" s="95">
        <v>0</v>
      </c>
      <c r="BN37" s="95">
        <v>9.2726383427856503E-3</v>
      </c>
      <c r="BO37" s="95">
        <v>1.4270595934676999</v>
      </c>
      <c r="BP37" s="95">
        <v>1.23795591371268E-2</v>
      </c>
      <c r="BQ37" s="95">
        <v>0</v>
      </c>
      <c r="BR37" s="95">
        <v>2.3973962157663498E-2</v>
      </c>
      <c r="BS37" s="95">
        <v>3.2507239372344102E-5</v>
      </c>
      <c r="BT37" s="95">
        <v>1.5280934683531999</v>
      </c>
      <c r="BU37" s="95">
        <v>2.11649876259197</v>
      </c>
      <c r="BV37" s="95">
        <v>0</v>
      </c>
      <c r="BW37" s="95">
        <v>0</v>
      </c>
      <c r="BX37" s="95">
        <v>0.70900263994571699</v>
      </c>
      <c r="BY37" s="95">
        <v>0</v>
      </c>
      <c r="BZ37" s="95">
        <v>0.11573332084492099</v>
      </c>
      <c r="CA37" s="95">
        <v>14.1726783220622</v>
      </c>
      <c r="CB37" s="95">
        <v>0.98552247140085503</v>
      </c>
      <c r="CD37" s="35">
        <f t="shared" si="13"/>
        <v>8.0000064987415832E-3</v>
      </c>
      <c r="CE37" s="35">
        <f t="shared" si="14"/>
        <v>1.9247488834946355E-2</v>
      </c>
      <c r="CF37" s="81">
        <f t="shared" si="15"/>
        <v>-4.4857176182835966E-4</v>
      </c>
      <c r="CG37" s="81" t="str">
        <f t="shared" si="16"/>
        <v/>
      </c>
      <c r="CH37" s="81">
        <f t="shared" si="17"/>
        <v>-3.7722501810948821E-4</v>
      </c>
      <c r="CI37" s="81">
        <f t="shared" si="18"/>
        <v>-3.4975657622184861E-4</v>
      </c>
      <c r="CJ37" s="81">
        <f t="shared" si="19"/>
        <v>-3.5050301401305103E-4</v>
      </c>
      <c r="CK37" s="81">
        <f t="shared" si="20"/>
        <v>-4.3929706602936257E-5</v>
      </c>
      <c r="CL37" s="81">
        <f t="shared" si="21"/>
        <v>-2.1978860145678138E-4</v>
      </c>
      <c r="CM37" s="49">
        <f t="shared" si="9"/>
        <v>-4.910160110590398E-4</v>
      </c>
      <c r="CN37" s="49">
        <f t="shared" si="10"/>
        <v>-5.611999028066225E-4</v>
      </c>
      <c r="CO37" s="49">
        <f t="shared" si="11"/>
        <v>8.5635327042836841E-4</v>
      </c>
      <c r="CP37" s="49">
        <f t="shared" si="12"/>
        <v>-1.3396577126668541E-3</v>
      </c>
      <c r="CQ37" s="81"/>
      <c r="CR37" s="81"/>
      <c r="CS37" s="81"/>
      <c r="CT37" s="81"/>
    </row>
    <row r="38" spans="1:98" x14ac:dyDescent="0.25">
      <c r="A38" s="95" t="s">
        <v>37</v>
      </c>
      <c r="B38" s="95">
        <v>294.60232999999999</v>
      </c>
      <c r="C38" s="95">
        <v>0</v>
      </c>
      <c r="D38" s="95">
        <v>1952.2061000000001</v>
      </c>
      <c r="E38" s="95">
        <v>51.270164100000002</v>
      </c>
      <c r="F38" s="95">
        <v>49.710205000000002</v>
      </c>
      <c r="G38" s="95">
        <v>4.3660864999999998</v>
      </c>
      <c r="H38" s="95">
        <v>66.115844999999993</v>
      </c>
      <c r="I38" s="95"/>
      <c r="J38" s="95"/>
      <c r="K38" s="95"/>
      <c r="L38" s="95"/>
      <c r="M38" s="95"/>
      <c r="N38" s="29"/>
      <c r="O38" s="29"/>
      <c r="P38" s="95"/>
      <c r="Q38" s="95" t="s">
        <v>37</v>
      </c>
      <c r="R38" s="95">
        <v>0</v>
      </c>
      <c r="S38" s="95">
        <v>1.7379365481378299</v>
      </c>
      <c r="T38" s="95">
        <v>0.64325909097702705</v>
      </c>
      <c r="U38" s="95">
        <v>0.64325909097702705</v>
      </c>
      <c r="V38" s="95">
        <v>5.1106813359233696</v>
      </c>
      <c r="W38" s="95">
        <v>0</v>
      </c>
      <c r="X38" s="95">
        <v>0.31158179144756998</v>
      </c>
      <c r="Y38" s="95">
        <v>1.5994549968043099</v>
      </c>
      <c r="Z38" s="95">
        <v>292.87144671042802</v>
      </c>
      <c r="AA38" s="95">
        <v>15.309075348817199</v>
      </c>
      <c r="AB38" s="95">
        <v>0.11632403554741901</v>
      </c>
      <c r="AC38" s="95">
        <v>2.6726837023482899</v>
      </c>
      <c r="AD38" s="95">
        <v>0</v>
      </c>
      <c r="AE38" s="95">
        <v>0</v>
      </c>
      <c r="AF38" s="95">
        <v>2.8111653070605098</v>
      </c>
      <c r="AG38" s="95">
        <v>2.8111653070605098</v>
      </c>
      <c r="AH38" s="95">
        <v>15.5286771913777</v>
      </c>
      <c r="AI38" s="95">
        <v>2.11661833887517</v>
      </c>
      <c r="AJ38" s="95">
        <v>8.4473365882274498E-2</v>
      </c>
      <c r="AK38" s="95">
        <v>2.2150734669173202</v>
      </c>
      <c r="AL38" s="95">
        <v>0.22666668901795101</v>
      </c>
      <c r="AM38" s="95">
        <v>0</v>
      </c>
      <c r="AN38" s="95">
        <v>0.17935283286450801</v>
      </c>
      <c r="AO38" s="95">
        <v>0.95141282129113602</v>
      </c>
      <c r="AP38" s="95">
        <v>0</v>
      </c>
      <c r="AQ38" s="95">
        <v>67.647103111052303</v>
      </c>
      <c r="AR38" s="95">
        <v>1746.9761423658799</v>
      </c>
      <c r="AS38" s="95">
        <v>178.579841709904</v>
      </c>
      <c r="AT38" s="95">
        <v>1941.0846612671701</v>
      </c>
      <c r="AU38" s="95">
        <v>0</v>
      </c>
      <c r="AV38" s="95">
        <v>2.6965286420560299</v>
      </c>
      <c r="AW38" s="95">
        <v>0</v>
      </c>
      <c r="AX38" s="95">
        <v>23.521111079619299</v>
      </c>
      <c r="AY38" s="95">
        <v>2.8818707652132701E-2</v>
      </c>
      <c r="AZ38" s="95">
        <v>1.01334987659628E-2</v>
      </c>
      <c r="BA38" s="95">
        <v>38.121761926949802</v>
      </c>
      <c r="BB38" s="95">
        <v>1.2951108442599901E-2</v>
      </c>
      <c r="BC38" s="95">
        <v>0</v>
      </c>
      <c r="BD38" s="95">
        <v>1.8784051437358399E-3</v>
      </c>
      <c r="BE38" s="95">
        <v>50.981643702216203</v>
      </c>
      <c r="BF38" s="95">
        <v>49.430456801220302</v>
      </c>
      <c r="BG38" s="95">
        <v>1.55118690099593</v>
      </c>
      <c r="BH38" s="95">
        <v>0</v>
      </c>
      <c r="BI38" s="95">
        <v>0</v>
      </c>
      <c r="BJ38" s="95">
        <v>0.20222521561423501</v>
      </c>
      <c r="BK38" s="95">
        <v>0</v>
      </c>
      <c r="BL38" s="95">
        <v>2.1700531293286298</v>
      </c>
      <c r="BM38" s="95">
        <v>0</v>
      </c>
      <c r="BN38" s="95">
        <v>5.6401631927335598E-2</v>
      </c>
      <c r="BO38" s="95">
        <v>8.6802120016314195</v>
      </c>
      <c r="BP38" s="95">
        <v>5.7461889795978202E-2</v>
      </c>
      <c r="BQ38" s="95">
        <v>0</v>
      </c>
      <c r="BR38" s="95">
        <v>0.14582345037120301</v>
      </c>
      <c r="BS38" s="95">
        <v>1.9772539317449E-4</v>
      </c>
      <c r="BT38" s="95">
        <v>4.3355083520825399</v>
      </c>
      <c r="BU38" s="95">
        <v>9.8241206789479101</v>
      </c>
      <c r="BV38" s="95">
        <v>0</v>
      </c>
      <c r="BW38" s="95">
        <v>0</v>
      </c>
      <c r="BX38" s="95">
        <v>3.2909605248559699</v>
      </c>
      <c r="BY38" s="95">
        <v>0</v>
      </c>
      <c r="BZ38" s="95">
        <v>0.53719692577890499</v>
      </c>
      <c r="CA38" s="95">
        <v>65.785079508479399</v>
      </c>
      <c r="CB38" s="95">
        <v>4.5744868866050403</v>
      </c>
      <c r="CD38" s="35">
        <f t="shared" si="13"/>
        <v>7.9999999491214054E-3</v>
      </c>
      <c r="CE38" s="35">
        <f t="shared" si="14"/>
        <v>1.9247502104161179E-2</v>
      </c>
      <c r="CF38" s="81">
        <f t="shared" si="15"/>
        <v>-5.8753211136245171E-3</v>
      </c>
      <c r="CG38" s="81" t="str">
        <f t="shared" si="16"/>
        <v/>
      </c>
      <c r="CH38" s="81">
        <f t="shared" si="17"/>
        <v>-5.6968568701993242E-3</v>
      </c>
      <c r="CI38" s="81">
        <f t="shared" si="18"/>
        <v>-5.6274522004855238E-3</v>
      </c>
      <c r="CJ38" s="81">
        <f t="shared" si="19"/>
        <v>-5.6275808715675162E-3</v>
      </c>
      <c r="CK38" s="81">
        <f t="shared" si="20"/>
        <v>-7.0035598052076691E-3</v>
      </c>
      <c r="CL38" s="81">
        <f t="shared" si="21"/>
        <v>-5.0028172750510025E-3</v>
      </c>
      <c r="CM38" s="49">
        <f t="shared" si="9"/>
        <v>-4.9153811393195471E-4</v>
      </c>
      <c r="CN38" s="49">
        <f t="shared" si="10"/>
        <v>-5.5716851086140258E-4</v>
      </c>
      <c r="CO38" s="49">
        <f t="shared" si="11"/>
        <v>8.5644646625729793E-4</v>
      </c>
      <c r="CP38" s="49">
        <f t="shared" si="12"/>
        <v>-1.3387706431271396E-3</v>
      </c>
      <c r="CQ38" s="81"/>
      <c r="CR38" s="81"/>
      <c r="CS38" s="81"/>
      <c r="CT38" s="81"/>
    </row>
    <row r="39" spans="1:98" x14ac:dyDescent="0.25">
      <c r="A39" s="95" t="s">
        <v>38</v>
      </c>
      <c r="B39" s="95">
        <v>316.67162999999999</v>
      </c>
      <c r="C39" s="95">
        <v>0</v>
      </c>
      <c r="D39" s="95">
        <v>2333.3499000000002</v>
      </c>
      <c r="E39" s="95">
        <v>66.865434399999998</v>
      </c>
      <c r="F39" s="95">
        <v>64.800308000000001</v>
      </c>
      <c r="G39" s="95">
        <v>9.9620227999999997</v>
      </c>
      <c r="H39" s="95">
        <v>110.13245000000001</v>
      </c>
      <c r="I39" s="95"/>
      <c r="J39" s="95"/>
      <c r="K39" s="95"/>
      <c r="L39" s="95"/>
      <c r="M39" s="95"/>
      <c r="N39" s="29"/>
      <c r="O39" s="29"/>
      <c r="P39" s="95"/>
      <c r="Q39" s="95" t="s">
        <v>130</v>
      </c>
      <c r="R39" s="95">
        <v>0</v>
      </c>
      <c r="S39" s="95">
        <v>2.9060683539393999</v>
      </c>
      <c r="T39" s="95">
        <v>1.0756165230758401</v>
      </c>
      <c r="U39" s="95">
        <v>1.0756165230758401</v>
      </c>
      <c r="V39" s="95">
        <v>8.5457625071727303</v>
      </c>
      <c r="W39" s="95">
        <v>0</v>
      </c>
      <c r="X39" s="95">
        <v>0.52100686652013894</v>
      </c>
      <c r="Y39" s="95">
        <v>2.6745083628746902</v>
      </c>
      <c r="Z39" s="95">
        <v>316.19267427569798</v>
      </c>
      <c r="AA39" s="95">
        <v>25.598879583907099</v>
      </c>
      <c r="AB39" s="95">
        <v>0.194509775210016</v>
      </c>
      <c r="AC39" s="95">
        <v>4.4690920598009498</v>
      </c>
      <c r="AD39" s="95">
        <v>0</v>
      </c>
      <c r="AE39" s="95">
        <v>0</v>
      </c>
      <c r="AF39" s="95">
        <v>4.7006533498404197</v>
      </c>
      <c r="AG39" s="95">
        <v>4.7006533498404197</v>
      </c>
      <c r="AH39" s="95">
        <v>18.640215119451899</v>
      </c>
      <c r="AI39" s="95">
        <v>3.5392786102611402</v>
      </c>
      <c r="AJ39" s="95">
        <v>0.14125117460633899</v>
      </c>
      <c r="AK39" s="95">
        <v>3.7039088308070598</v>
      </c>
      <c r="AL39" s="95">
        <v>0.37901807020258199</v>
      </c>
      <c r="AM39" s="95">
        <v>0</v>
      </c>
      <c r="AN39" s="95">
        <v>0.29990236446859098</v>
      </c>
      <c r="AO39" s="95">
        <v>1.2455021000578701</v>
      </c>
      <c r="AP39" s="95">
        <v>0</v>
      </c>
      <c r="AQ39" s="95">
        <v>113.115243252368</v>
      </c>
      <c r="AR39" s="95">
        <v>2097.02497406372</v>
      </c>
      <c r="AS39" s="95">
        <v>214.36259960074301</v>
      </c>
      <c r="AT39" s="95">
        <v>2330.0277887839202</v>
      </c>
      <c r="AU39" s="95">
        <v>0</v>
      </c>
      <c r="AV39" s="95">
        <v>4.50896555919834</v>
      </c>
      <c r="AW39" s="95">
        <v>0</v>
      </c>
      <c r="AX39" s="95">
        <v>39.330489152595099</v>
      </c>
      <c r="AY39" s="95">
        <v>3.7726788843510398E-2</v>
      </c>
      <c r="AZ39" s="95">
        <v>1.32658661088973E-2</v>
      </c>
      <c r="BA39" s="95">
        <v>49.905523609407098</v>
      </c>
      <c r="BB39" s="95">
        <v>1.69544186996037E-2</v>
      </c>
      <c r="BC39" s="95">
        <v>0</v>
      </c>
      <c r="BD39" s="95">
        <v>2.4590386829588199E-3</v>
      </c>
      <c r="BE39" s="95">
        <v>66.772135607546801</v>
      </c>
      <c r="BF39" s="95">
        <v>64.709840497177893</v>
      </c>
      <c r="BG39" s="95">
        <v>2.06229511036888</v>
      </c>
      <c r="BH39" s="95">
        <v>0</v>
      </c>
      <c r="BI39" s="95">
        <v>0</v>
      </c>
      <c r="BJ39" s="95">
        <v>0.26473486191901302</v>
      </c>
      <c r="BK39" s="95">
        <v>0</v>
      </c>
      <c r="BL39" s="95">
        <v>2.8408386212294001</v>
      </c>
      <c r="BM39" s="95">
        <v>0</v>
      </c>
      <c r="BN39" s="95">
        <v>7.3835835187971502E-2</v>
      </c>
      <c r="BO39" s="95">
        <v>11.363343420581201</v>
      </c>
      <c r="BP39" s="95">
        <v>9.6084283706362794E-2</v>
      </c>
      <c r="BQ39" s="95">
        <v>0</v>
      </c>
      <c r="BR39" s="95">
        <v>0.19089919055099</v>
      </c>
      <c r="BS39" s="95">
        <v>2.5884596721726999E-4</v>
      </c>
      <c r="BT39" s="95">
        <v>9.9473618238396799</v>
      </c>
      <c r="BU39" s="95">
        <v>16.427265323916899</v>
      </c>
      <c r="BV39" s="95">
        <v>0</v>
      </c>
      <c r="BW39" s="95">
        <v>0</v>
      </c>
      <c r="BX39" s="95">
        <v>5.5029403990652996</v>
      </c>
      <c r="BY39" s="95">
        <v>0</v>
      </c>
      <c r="BZ39" s="95">
        <v>0.89826787357648097</v>
      </c>
      <c r="CA39" s="95">
        <v>110.001679588066</v>
      </c>
      <c r="CB39" s="95">
        <v>7.6491690897794999</v>
      </c>
      <c r="CD39" s="35">
        <f t="shared" si="13"/>
        <v>7.9999969138481956E-3</v>
      </c>
      <c r="CE39" s="35">
        <f t="shared" si="14"/>
        <v>1.924749142461862E-2</v>
      </c>
      <c r="CF39" s="81">
        <f t="shared" si="15"/>
        <v>-1.5124680550070472E-3</v>
      </c>
      <c r="CG39" s="81" t="str">
        <f t="shared" si="16"/>
        <v/>
      </c>
      <c r="CH39" s="81">
        <f t="shared" si="17"/>
        <v>-1.4237518411104886E-3</v>
      </c>
      <c r="CI39" s="81">
        <f t="shared" si="18"/>
        <v>-1.3953217127861382E-3</v>
      </c>
      <c r="CJ39" s="81">
        <f t="shared" si="19"/>
        <v>-1.3960968028440205E-3</v>
      </c>
      <c r="CK39" s="81">
        <f t="shared" si="20"/>
        <v>-1.4716866699321153E-3</v>
      </c>
      <c r="CL39" s="81">
        <f t="shared" si="21"/>
        <v>-1.1873921985210421E-3</v>
      </c>
      <c r="CM39" s="49">
        <f t="shared" si="9"/>
        <v>-4.9241285269623807E-4</v>
      </c>
      <c r="CN39" s="49">
        <f t="shared" si="10"/>
        <v>-5.5840051234262353E-4</v>
      </c>
      <c r="CO39" s="49">
        <f t="shared" si="11"/>
        <v>8.5628135123781896E-4</v>
      </c>
      <c r="CP39" s="49">
        <f t="shared" si="12"/>
        <v>-1.3393761752265442E-3</v>
      </c>
      <c r="CQ39" s="81"/>
      <c r="CR39" s="81"/>
      <c r="CS39" s="81"/>
      <c r="CT39" s="81"/>
    </row>
    <row r="40" spans="1:98" x14ac:dyDescent="0.25">
      <c r="A40" s="95" t="s">
        <v>39</v>
      </c>
      <c r="B40" s="95">
        <v>103.25082</v>
      </c>
      <c r="C40" s="95">
        <v>0</v>
      </c>
      <c r="D40" s="95">
        <v>692.60724000000005</v>
      </c>
      <c r="E40" s="95">
        <v>18.299449330000002</v>
      </c>
      <c r="F40" s="95">
        <v>17.744164000000001</v>
      </c>
      <c r="G40" s="95">
        <v>1.3307481999999999</v>
      </c>
      <c r="H40" s="95">
        <v>24.604002000000001</v>
      </c>
      <c r="I40" s="95"/>
      <c r="J40" s="95"/>
      <c r="K40" s="95"/>
      <c r="L40" s="95"/>
      <c r="M40" s="95"/>
      <c r="N40" s="29"/>
      <c r="O40" s="29"/>
      <c r="P40" s="95"/>
      <c r="Q40" s="95" t="s">
        <v>39</v>
      </c>
      <c r="R40" s="95">
        <v>0</v>
      </c>
      <c r="S40" s="95">
        <v>0.64766061455396595</v>
      </c>
      <c r="T40" s="95">
        <v>0.23971753544878699</v>
      </c>
      <c r="U40" s="95">
        <v>0.23971753544878699</v>
      </c>
      <c r="V40" s="95">
        <v>1.9045497325848599</v>
      </c>
      <c r="W40" s="95">
        <v>0</v>
      </c>
      <c r="X40" s="95">
        <v>0.116114107486973</v>
      </c>
      <c r="Y40" s="95">
        <v>0.59605420083202398</v>
      </c>
      <c r="Z40" s="95">
        <v>102.765578487298</v>
      </c>
      <c r="AA40" s="95">
        <v>5.70509384413036</v>
      </c>
      <c r="AB40" s="95">
        <v>4.3349384015906302E-2</v>
      </c>
      <c r="AC40" s="95">
        <v>0.99600368455993005</v>
      </c>
      <c r="AD40" s="95">
        <v>0</v>
      </c>
      <c r="AE40" s="95">
        <v>0</v>
      </c>
      <c r="AF40" s="95">
        <v>1.0476108850375601</v>
      </c>
      <c r="AG40" s="95">
        <v>1.0476108850375601</v>
      </c>
      <c r="AH40" s="95">
        <v>5.5162110372195299</v>
      </c>
      <c r="AI40" s="95">
        <v>0.78878010300985901</v>
      </c>
      <c r="AJ40" s="95">
        <v>3.1479921066772401E-2</v>
      </c>
      <c r="AK40" s="95">
        <v>0.82547129290416899</v>
      </c>
      <c r="AL40" s="95">
        <v>8.4469829504896995E-2</v>
      </c>
      <c r="AM40" s="95">
        <v>0</v>
      </c>
      <c r="AN40" s="95">
        <v>6.6837919192274997E-2</v>
      </c>
      <c r="AO40" s="95">
        <v>0.34008136785771298</v>
      </c>
      <c r="AP40" s="95">
        <v>0</v>
      </c>
      <c r="AQ40" s="95">
        <v>25.209421033196001</v>
      </c>
      <c r="AR40" s="95">
        <v>620.573816542381</v>
      </c>
      <c r="AS40" s="95">
        <v>63.436457582521697</v>
      </c>
      <c r="AT40" s="95">
        <v>689.52648516212196</v>
      </c>
      <c r="AU40" s="95">
        <v>0</v>
      </c>
      <c r="AV40" s="95">
        <v>1.0048904616643699</v>
      </c>
      <c r="AW40" s="95">
        <v>0</v>
      </c>
      <c r="AX40" s="95">
        <v>8.7653906007209095</v>
      </c>
      <c r="AY40" s="95">
        <v>1.03012142727227E-2</v>
      </c>
      <c r="AZ40" s="95">
        <v>3.6222082816625002E-3</v>
      </c>
      <c r="BA40" s="95">
        <v>13.6265777101693</v>
      </c>
      <c r="BB40" s="95">
        <v>4.6293636248394701E-3</v>
      </c>
      <c r="BC40" s="95">
        <v>0</v>
      </c>
      <c r="BD40" s="95">
        <v>6.71432963507994E-4</v>
      </c>
      <c r="BE40" s="95">
        <v>18.221830058537702</v>
      </c>
      <c r="BF40" s="95">
        <v>17.668857522505999</v>
      </c>
      <c r="BG40" s="95">
        <v>0.55297253603178997</v>
      </c>
      <c r="BH40" s="95">
        <v>0</v>
      </c>
      <c r="BI40" s="95">
        <v>0</v>
      </c>
      <c r="BJ40" s="95">
        <v>7.2285129604215195E-2</v>
      </c>
      <c r="BK40" s="95">
        <v>0</v>
      </c>
      <c r="BL40" s="95">
        <v>0.77568271179527903</v>
      </c>
      <c r="BM40" s="95">
        <v>0</v>
      </c>
      <c r="BN40" s="95">
        <v>2.01606867397498E-2</v>
      </c>
      <c r="BO40" s="95">
        <v>3.1027318893059301</v>
      </c>
      <c r="BP40" s="95">
        <v>2.14137932785749E-2</v>
      </c>
      <c r="BQ40" s="95">
        <v>0</v>
      </c>
      <c r="BR40" s="95">
        <v>5.2124498090246101E-2</v>
      </c>
      <c r="BS40" s="95">
        <v>7.0677658470984404E-5</v>
      </c>
      <c r="BT40" s="95">
        <v>1.3287768911522999</v>
      </c>
      <c r="BU40" s="95">
        <v>3.66106342402473</v>
      </c>
      <c r="BV40" s="95">
        <v>0</v>
      </c>
      <c r="BW40" s="95">
        <v>0</v>
      </c>
      <c r="BX40" s="95">
        <v>1.22641260505409</v>
      </c>
      <c r="BY40" s="95">
        <v>0</v>
      </c>
      <c r="BZ40" s="95">
        <v>0.20019210837943699</v>
      </c>
      <c r="CA40" s="95">
        <v>24.515516493328199</v>
      </c>
      <c r="CB40" s="95">
        <v>1.70473153994223</v>
      </c>
      <c r="CD40" s="35">
        <f t="shared" si="13"/>
        <v>7.9999987758592826E-3</v>
      </c>
      <c r="CE40" s="35">
        <f t="shared" si="14"/>
        <v>1.9247501850333488E-2</v>
      </c>
      <c r="CF40" s="81">
        <f t="shared" si="15"/>
        <v>-4.6996383438117368E-3</v>
      </c>
      <c r="CG40" s="81" t="str">
        <f t="shared" si="16"/>
        <v/>
      </c>
      <c r="CH40" s="81">
        <f t="shared" si="17"/>
        <v>-4.4480546259927766E-3</v>
      </c>
      <c r="CI40" s="81">
        <f t="shared" si="18"/>
        <v>-4.2416178794545218E-3</v>
      </c>
      <c r="CJ40" s="81">
        <f t="shared" si="19"/>
        <v>-4.2440138342952011E-3</v>
      </c>
      <c r="CK40" s="81">
        <f t="shared" si="20"/>
        <v>-1.4813537585097064E-3</v>
      </c>
      <c r="CL40" s="81">
        <f t="shared" si="21"/>
        <v>-3.596386745205181E-3</v>
      </c>
      <c r="CM40" s="49">
        <f t="shared" si="9"/>
        <v>-4.9101365185347755E-4</v>
      </c>
      <c r="CN40" s="49">
        <f t="shared" si="10"/>
        <v>-5.5883728261275488E-4</v>
      </c>
      <c r="CO40" s="49">
        <f t="shared" si="11"/>
        <v>8.5638714768907452E-4</v>
      </c>
      <c r="CP40" s="49">
        <f t="shared" si="12"/>
        <v>-1.336386710534882E-3</v>
      </c>
      <c r="CQ40" s="81"/>
      <c r="CR40" s="81"/>
      <c r="CS40" s="81"/>
      <c r="CT40" s="81"/>
    </row>
    <row r="41" spans="1:98" x14ac:dyDescent="0.25">
      <c r="A41" s="95" t="s">
        <v>40</v>
      </c>
      <c r="B41" s="95">
        <v>250.74468999999999</v>
      </c>
      <c r="C41" s="95">
        <v>0</v>
      </c>
      <c r="D41" s="95">
        <v>1672.5315000000001</v>
      </c>
      <c r="E41" s="95">
        <v>44.286415900000001</v>
      </c>
      <c r="F41" s="95">
        <v>42.944130000000001</v>
      </c>
      <c r="G41" s="95">
        <v>3.0160049999999998</v>
      </c>
      <c r="H41" s="95">
        <v>61.187099000000003</v>
      </c>
      <c r="I41" s="95"/>
      <c r="J41" s="95"/>
      <c r="K41" s="95"/>
      <c r="L41" s="95"/>
      <c r="M41" s="95"/>
      <c r="N41" s="29"/>
      <c r="O41" s="29"/>
      <c r="P41" s="95"/>
      <c r="Q41" s="95" t="s">
        <v>40</v>
      </c>
      <c r="R41" s="95">
        <v>0</v>
      </c>
      <c r="S41" s="95">
        <v>1.60966613173672</v>
      </c>
      <c r="T41" s="95">
        <v>0.59578267243696603</v>
      </c>
      <c r="U41" s="95">
        <v>0.59578267243696603</v>
      </c>
      <c r="V41" s="95">
        <v>4.7334817815407</v>
      </c>
      <c r="W41" s="95">
        <v>0</v>
      </c>
      <c r="X41" s="95">
        <v>0.288584664683536</v>
      </c>
      <c r="Y41" s="95">
        <v>1.4814053236124201</v>
      </c>
      <c r="Z41" s="95">
        <v>249.34114243246901</v>
      </c>
      <c r="AA41" s="95">
        <v>14.1791653280277</v>
      </c>
      <c r="AB41" s="95">
        <v>0.107738565361102</v>
      </c>
      <c r="AC41" s="95">
        <v>2.4754243025076401</v>
      </c>
      <c r="AD41" s="95">
        <v>0</v>
      </c>
      <c r="AE41" s="95">
        <v>0</v>
      </c>
      <c r="AF41" s="95">
        <v>2.6036836338421798</v>
      </c>
      <c r="AG41" s="95">
        <v>2.6036836338421798</v>
      </c>
      <c r="AH41" s="95">
        <v>13.308860337814201</v>
      </c>
      <c r="AI41" s="95">
        <v>1.9603984149528899</v>
      </c>
      <c r="AJ41" s="95">
        <v>7.8238697622138406E-2</v>
      </c>
      <c r="AK41" s="95">
        <v>2.0515884472900301</v>
      </c>
      <c r="AL41" s="95">
        <v>0.20993748295421499</v>
      </c>
      <c r="AM41" s="95">
        <v>0</v>
      </c>
      <c r="AN41" s="95">
        <v>0.16611571716718801</v>
      </c>
      <c r="AO41" s="95">
        <v>0.82233784035009405</v>
      </c>
      <c r="AP41" s="95">
        <v>0</v>
      </c>
      <c r="AQ41" s="95">
        <v>62.654319394059598</v>
      </c>
      <c r="AR41" s="95">
        <v>1497.24684207476</v>
      </c>
      <c r="AS41" s="95">
        <v>153.05191131819799</v>
      </c>
      <c r="AT41" s="95">
        <v>1663.60761373078</v>
      </c>
      <c r="AU41" s="95">
        <v>0</v>
      </c>
      <c r="AV41" s="95">
        <v>2.4975061796948701</v>
      </c>
      <c r="AW41" s="95">
        <v>0</v>
      </c>
      <c r="AX41" s="95">
        <v>21.785077044438498</v>
      </c>
      <c r="AY41" s="95">
        <v>2.4908955303493699E-2</v>
      </c>
      <c r="AZ41" s="95">
        <v>8.7587259467473508E-3</v>
      </c>
      <c r="BA41" s="95">
        <v>32.949901757855301</v>
      </c>
      <c r="BB41" s="95">
        <v>1.1194079643071699E-2</v>
      </c>
      <c r="BC41" s="95">
        <v>0</v>
      </c>
      <c r="BD41" s="95">
        <v>1.62356847434646E-3</v>
      </c>
      <c r="BE41" s="95">
        <v>44.059904108521799</v>
      </c>
      <c r="BF41" s="95">
        <v>42.724383406239497</v>
      </c>
      <c r="BG41" s="95">
        <v>1.3355207022823301</v>
      </c>
      <c r="BH41" s="95">
        <v>0</v>
      </c>
      <c r="BI41" s="95">
        <v>0</v>
      </c>
      <c r="BJ41" s="95">
        <v>0.17479003831633</v>
      </c>
      <c r="BK41" s="95">
        <v>0</v>
      </c>
      <c r="BL41" s="95">
        <v>1.8756488159526401</v>
      </c>
      <c r="BM41" s="95">
        <v>0</v>
      </c>
      <c r="BN41" s="95">
        <v>4.8749782978113602E-2</v>
      </c>
      <c r="BO41" s="95">
        <v>7.5025965283817504</v>
      </c>
      <c r="BP41" s="95">
        <v>5.32209366462029E-2</v>
      </c>
      <c r="BQ41" s="95">
        <v>0</v>
      </c>
      <c r="BR41" s="95">
        <v>0.12604025087495899</v>
      </c>
      <c r="BS41" s="95">
        <v>1.7090251272893601E-4</v>
      </c>
      <c r="BT41" s="95">
        <v>3.01034217646191</v>
      </c>
      <c r="BU41" s="95">
        <v>9.0990354259561599</v>
      </c>
      <c r="BV41" s="95">
        <v>0</v>
      </c>
      <c r="BW41" s="95">
        <v>0</v>
      </c>
      <c r="BX41" s="95">
        <v>3.0480678710898199</v>
      </c>
      <c r="BY41" s="95">
        <v>0</v>
      </c>
      <c r="BZ41" s="95">
        <v>0.49754864985743802</v>
      </c>
      <c r="CA41" s="95">
        <v>60.9297253571211</v>
      </c>
      <c r="CB41" s="95">
        <v>4.2368610529608404</v>
      </c>
      <c r="CD41" s="35">
        <f t="shared" si="13"/>
        <v>7.9999996561496631E-3</v>
      </c>
      <c r="CE41" s="35">
        <f t="shared" si="14"/>
        <v>1.9247506336861477E-2</v>
      </c>
      <c r="CF41" s="81">
        <f t="shared" si="15"/>
        <v>-5.5975166115421159E-3</v>
      </c>
      <c r="CG41" s="81" t="str">
        <f t="shared" si="16"/>
        <v/>
      </c>
      <c r="CH41" s="81">
        <f t="shared" si="17"/>
        <v>-5.3355564718631726E-3</v>
      </c>
      <c r="CI41" s="81">
        <f t="shared" si="18"/>
        <v>-5.114701356498854E-3</v>
      </c>
      <c r="CJ41" s="81">
        <f t="shared" si="19"/>
        <v>-5.117034476202092E-3</v>
      </c>
      <c r="CK41" s="81">
        <f t="shared" si="20"/>
        <v>-1.8775908985859701E-3</v>
      </c>
      <c r="CL41" s="81">
        <f t="shared" si="21"/>
        <v>-4.2063383799075564E-3</v>
      </c>
      <c r="CM41" s="49">
        <f t="shared" si="9"/>
        <v>-4.9126449618047631E-4</v>
      </c>
      <c r="CN41" s="49">
        <f t="shared" si="10"/>
        <v>-5.5863562257539665E-4</v>
      </c>
      <c r="CO41" s="49">
        <f t="shared" si="11"/>
        <v>8.5647436537678902E-4</v>
      </c>
      <c r="CP41" s="49">
        <f t="shared" si="12"/>
        <v>-1.3372341669772034E-3</v>
      </c>
      <c r="CQ41" s="81"/>
      <c r="CR41" s="81"/>
      <c r="CS41" s="81"/>
      <c r="CT41" s="81"/>
    </row>
    <row r="42" spans="1:98" x14ac:dyDescent="0.25">
      <c r="A42" s="95" t="s">
        <v>41</v>
      </c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29"/>
      <c r="O42" s="29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D42" s="35" t="e">
        <f t="shared" si="13"/>
        <v>#DIV/0!</v>
      </c>
      <c r="CE42" s="35" t="e">
        <f t="shared" si="14"/>
        <v>#DIV/0!</v>
      </c>
      <c r="CF42" s="81" t="str">
        <f t="shared" si="15"/>
        <v/>
      </c>
      <c r="CG42" s="81" t="str">
        <f t="shared" si="16"/>
        <v/>
      </c>
      <c r="CH42" s="81" t="str">
        <f t="shared" si="17"/>
        <v/>
      </c>
      <c r="CI42" s="81" t="str">
        <f t="shared" si="18"/>
        <v/>
      </c>
      <c r="CJ42" s="81" t="str">
        <f t="shared" si="19"/>
        <v/>
      </c>
      <c r="CK42" s="81" t="str">
        <f t="shared" si="20"/>
        <v/>
      </c>
      <c r="CL42" s="81" t="str">
        <f t="shared" si="21"/>
        <v/>
      </c>
      <c r="CM42" s="49" t="e">
        <f t="shared" si="9"/>
        <v>#DIV/0!</v>
      </c>
      <c r="CN42" s="49" t="e">
        <f t="shared" si="10"/>
        <v>#DIV/0!</v>
      </c>
      <c r="CO42" s="49" t="e">
        <f t="shared" si="11"/>
        <v>#DIV/0!</v>
      </c>
      <c r="CP42" s="49" t="e">
        <f t="shared" si="12"/>
        <v>#DIV/0!</v>
      </c>
      <c r="CQ42" s="81"/>
      <c r="CR42" s="81"/>
      <c r="CS42" s="81"/>
      <c r="CT42" s="81"/>
    </row>
    <row r="43" spans="1:98" x14ac:dyDescent="0.25">
      <c r="A43" s="95" t="s">
        <v>42</v>
      </c>
      <c r="B43" s="95">
        <v>387.65929999999997</v>
      </c>
      <c r="C43" s="95">
        <v>0</v>
      </c>
      <c r="D43" s="95">
        <v>2786.5504999999998</v>
      </c>
      <c r="E43" s="95">
        <v>77.845641099999995</v>
      </c>
      <c r="F43" s="95">
        <v>75.456299000000001</v>
      </c>
      <c r="G43" s="95">
        <v>9.4480781999999994</v>
      </c>
      <c r="H43" s="95">
        <v>120.9007</v>
      </c>
      <c r="I43" s="95"/>
      <c r="J43" s="95"/>
      <c r="K43" s="95"/>
      <c r="L43" s="95"/>
      <c r="M43" s="95"/>
      <c r="N43" s="29"/>
      <c r="O43" s="29"/>
      <c r="P43" s="95"/>
      <c r="Q43" s="95" t="s">
        <v>42</v>
      </c>
      <c r="R43" s="95">
        <v>0</v>
      </c>
      <c r="S43" s="95">
        <v>3.1927822421492298</v>
      </c>
      <c r="T43" s="95">
        <v>1.18173815451794</v>
      </c>
      <c r="U43" s="95">
        <v>1.18173815451794</v>
      </c>
      <c r="V43" s="95">
        <v>9.3888765829527596</v>
      </c>
      <c r="W43" s="95">
        <v>0</v>
      </c>
      <c r="X43" s="95">
        <v>0.57240955723814801</v>
      </c>
      <c r="Y43" s="95">
        <v>2.9383763273159702</v>
      </c>
      <c r="Z43" s="95">
        <v>387.46713024619999</v>
      </c>
      <c r="AA43" s="95">
        <v>28.124474922565199</v>
      </c>
      <c r="AB43" s="95">
        <v>0.213700209629726</v>
      </c>
      <c r="AC43" s="95">
        <v>4.9100119467321797</v>
      </c>
      <c r="AD43" s="95">
        <v>0</v>
      </c>
      <c r="AE43" s="95">
        <v>0</v>
      </c>
      <c r="AF43" s="95">
        <v>5.1644206660105496</v>
      </c>
      <c r="AG43" s="95">
        <v>5.1644206660105496</v>
      </c>
      <c r="AH43" s="95">
        <v>22.282001520946601</v>
      </c>
      <c r="AI43" s="95">
        <v>3.8884625233821399</v>
      </c>
      <c r="AJ43" s="95">
        <v>0.15518698922456101</v>
      </c>
      <c r="AK43" s="95">
        <v>4.0693373843310896</v>
      </c>
      <c r="AL43" s="95">
        <v>0.41641214260700898</v>
      </c>
      <c r="AM43" s="95">
        <v>0</v>
      </c>
      <c r="AN43" s="95">
        <v>0.32949106030405301</v>
      </c>
      <c r="AO43" s="95">
        <v>1.45159609680715</v>
      </c>
      <c r="AP43" s="95">
        <v>0</v>
      </c>
      <c r="AQ43" s="95">
        <v>124.27521300616699</v>
      </c>
      <c r="AR43" s="95">
        <v>2506.7241245600399</v>
      </c>
      <c r="AS43" s="95">
        <v>256.24292430055601</v>
      </c>
      <c r="AT43" s="95">
        <v>2785.2490503815402</v>
      </c>
      <c r="AU43" s="95">
        <v>0</v>
      </c>
      <c r="AV43" s="95">
        <v>4.9538177993970303</v>
      </c>
      <c r="AW43" s="95">
        <v>0</v>
      </c>
      <c r="AX43" s="95">
        <v>43.210859554681797</v>
      </c>
      <c r="AY43" s="95">
        <v>4.3969463780816398E-2</v>
      </c>
      <c r="AZ43" s="95">
        <v>1.5460974190490299E-2</v>
      </c>
      <c r="BA43" s="95">
        <v>58.163415221702301</v>
      </c>
      <c r="BB43" s="95">
        <v>1.9759870261302801E-2</v>
      </c>
      <c r="BC43" s="95">
        <v>0</v>
      </c>
      <c r="BD43" s="95">
        <v>2.8659365691672601E-3</v>
      </c>
      <c r="BE43" s="95">
        <v>77.805494094584503</v>
      </c>
      <c r="BF43" s="95">
        <v>75.417406657181999</v>
      </c>
      <c r="BG43" s="95">
        <v>2.3880874374025098</v>
      </c>
      <c r="BH43" s="95">
        <v>0</v>
      </c>
      <c r="BI43" s="95">
        <v>0</v>
      </c>
      <c r="BJ43" s="95">
        <v>0.308540634556347</v>
      </c>
      <c r="BK43" s="95">
        <v>0</v>
      </c>
      <c r="BL43" s="95">
        <v>3.3109112683741402</v>
      </c>
      <c r="BM43" s="95">
        <v>0</v>
      </c>
      <c r="BN43" s="95">
        <v>8.6053484153728196E-2</v>
      </c>
      <c r="BO43" s="95">
        <v>13.243641029889099</v>
      </c>
      <c r="BP43" s="95">
        <v>0.105564079291914</v>
      </c>
      <c r="BQ43" s="95">
        <v>0</v>
      </c>
      <c r="BR43" s="95">
        <v>0.22248709598372901</v>
      </c>
      <c r="BS43" s="95">
        <v>3.0167772088383199E-4</v>
      </c>
      <c r="BT43" s="95">
        <v>9.4300228433018596</v>
      </c>
      <c r="BU43" s="95">
        <v>18.0480003493876</v>
      </c>
      <c r="BV43" s="95">
        <v>0</v>
      </c>
      <c r="BW43" s="95">
        <v>0</v>
      </c>
      <c r="BX43" s="95">
        <v>6.04586410301855</v>
      </c>
      <c r="BY43" s="95">
        <v>0</v>
      </c>
      <c r="BZ43" s="95">
        <v>0.98689109244749396</v>
      </c>
      <c r="CA43" s="95">
        <v>120.854468219822</v>
      </c>
      <c r="CB43" s="95">
        <v>8.4038385091565502</v>
      </c>
      <c r="CD43" s="35">
        <f t="shared" si="13"/>
        <v>8.0000032736369762E-3</v>
      </c>
      <c r="CE43" s="35">
        <f t="shared" si="14"/>
        <v>1.9247494194616601E-2</v>
      </c>
      <c r="CF43" s="81">
        <f t="shared" si="15"/>
        <v>-4.9571815715497493E-4</v>
      </c>
      <c r="CG43" s="81" t="str">
        <f t="shared" si="16"/>
        <v/>
      </c>
      <c r="CH43" s="81">
        <f t="shared" si="17"/>
        <v>-4.6704684464165581E-4</v>
      </c>
      <c r="CI43" s="81">
        <f t="shared" si="18"/>
        <v>-5.1572579849292713E-4</v>
      </c>
      <c r="CJ43" s="81">
        <f t="shared" si="19"/>
        <v>-5.1542870951041652E-4</v>
      </c>
      <c r="CK43" s="81">
        <f t="shared" si="20"/>
        <v>-1.9110083887895685E-3</v>
      </c>
      <c r="CL43" s="81">
        <f t="shared" si="21"/>
        <v>-3.8239464434866425E-4</v>
      </c>
      <c r="CM43" s="49">
        <f t="shared" si="9"/>
        <v>-4.9149844290236142E-4</v>
      </c>
      <c r="CN43" s="49">
        <f t="shared" si="10"/>
        <v>-5.5832247745963616E-4</v>
      </c>
      <c r="CO43" s="49">
        <f t="shared" si="11"/>
        <v>8.5625753165131675E-4</v>
      </c>
      <c r="CP43" s="49">
        <f t="shared" si="12"/>
        <v>-1.3385697701887034E-3</v>
      </c>
      <c r="CQ43" s="81"/>
      <c r="CR43" s="81"/>
      <c r="CS43" s="81"/>
      <c r="CT43" s="81"/>
    </row>
    <row r="44" spans="1:98" x14ac:dyDescent="0.25">
      <c r="A44" s="95" t="s">
        <v>43</v>
      </c>
      <c r="B44" s="95">
        <v>2511.5641999999998</v>
      </c>
      <c r="C44" s="95">
        <v>0</v>
      </c>
      <c r="D44" s="95">
        <v>17479.942999999999</v>
      </c>
      <c r="E44" s="95">
        <v>501.461209</v>
      </c>
      <c r="F44" s="95">
        <v>485.45089999999999</v>
      </c>
      <c r="G44" s="95">
        <v>152.27753000000001</v>
      </c>
      <c r="H44" s="95">
        <v>701.64904999999999</v>
      </c>
      <c r="I44" s="95"/>
      <c r="J44" s="95"/>
      <c r="K44" s="95"/>
      <c r="L44" s="95"/>
      <c r="M44" s="95"/>
      <c r="N44" s="29"/>
      <c r="O44" s="29"/>
      <c r="P44" s="95"/>
      <c r="Q44" s="95" t="s">
        <v>43</v>
      </c>
      <c r="R44" s="95">
        <v>0</v>
      </c>
      <c r="S44" s="95">
        <v>18.4944667232154</v>
      </c>
      <c r="T44" s="95">
        <v>6.8453195033759702</v>
      </c>
      <c r="U44" s="95">
        <v>6.8453195033759702</v>
      </c>
      <c r="V44" s="95">
        <v>54.385886267826699</v>
      </c>
      <c r="W44" s="95">
        <v>0</v>
      </c>
      <c r="X44" s="95">
        <v>3.31573359394871</v>
      </c>
      <c r="Y44" s="95">
        <v>17.020795898985899</v>
      </c>
      <c r="Z44" s="95">
        <v>2504.2990052516202</v>
      </c>
      <c r="AA44" s="95">
        <v>162.913316050064</v>
      </c>
      <c r="AB44" s="95">
        <v>1.23787631656662</v>
      </c>
      <c r="AC44" s="95">
        <v>28.441687764498798</v>
      </c>
      <c r="AD44" s="95">
        <v>0</v>
      </c>
      <c r="AE44" s="95">
        <v>0</v>
      </c>
      <c r="AF44" s="95">
        <v>29.9153385362394</v>
      </c>
      <c r="AG44" s="95">
        <v>29.9153385362394</v>
      </c>
      <c r="AH44" s="95">
        <v>139.45649569696999</v>
      </c>
      <c r="AI44" s="95">
        <v>22.524259653500099</v>
      </c>
      <c r="AJ44" s="95">
        <v>0.89893407481356402</v>
      </c>
      <c r="AK44" s="95">
        <v>23.571976586752399</v>
      </c>
      <c r="AL44" s="95">
        <v>2.4121023465732598</v>
      </c>
      <c r="AM44" s="95">
        <v>0</v>
      </c>
      <c r="AN44" s="95">
        <v>1.9086088753394399</v>
      </c>
      <c r="AO44" s="95">
        <v>9.3186692264361692</v>
      </c>
      <c r="AP44" s="95">
        <v>0</v>
      </c>
      <c r="AQ44" s="95">
        <v>719.87480207234398</v>
      </c>
      <c r="AR44" s="95">
        <v>15688.8564454674</v>
      </c>
      <c r="AS44" s="95">
        <v>1603.7497968305599</v>
      </c>
      <c r="AT44" s="95">
        <v>17432.062737994998</v>
      </c>
      <c r="AU44" s="95">
        <v>0</v>
      </c>
      <c r="AV44" s="95">
        <v>28.695432464131699</v>
      </c>
      <c r="AW44" s="95">
        <v>0</v>
      </c>
      <c r="AX44" s="95">
        <v>250.30262737748001</v>
      </c>
      <c r="AY44" s="95">
        <v>0.28226657073739098</v>
      </c>
      <c r="AZ44" s="95">
        <v>9.9253248427817894E-2</v>
      </c>
      <c r="BA44" s="95">
        <v>373.38580588479698</v>
      </c>
      <c r="BB44" s="95">
        <v>0.12685038314323899</v>
      </c>
      <c r="BC44" s="95">
        <v>0</v>
      </c>
      <c r="BD44" s="95">
        <v>1.83981687260481E-2</v>
      </c>
      <c r="BE44" s="95">
        <v>500.11712548040498</v>
      </c>
      <c r="BF44" s="95">
        <v>484.14951216598701</v>
      </c>
      <c r="BG44" s="95">
        <v>15.9676133144176</v>
      </c>
      <c r="BH44" s="95">
        <v>0</v>
      </c>
      <c r="BI44" s="95">
        <v>0</v>
      </c>
      <c r="BJ44" s="95">
        <v>1.9807084996731601</v>
      </c>
      <c r="BK44" s="95">
        <v>0</v>
      </c>
      <c r="BL44" s="95">
        <v>21.254716648324202</v>
      </c>
      <c r="BM44" s="95">
        <v>0</v>
      </c>
      <c r="BN44" s="95">
        <v>0.55242899080617403</v>
      </c>
      <c r="BO44" s="95">
        <v>85.018868739727793</v>
      </c>
      <c r="BP44" s="95">
        <v>0.61148806294940605</v>
      </c>
      <c r="BQ44" s="95">
        <v>0</v>
      </c>
      <c r="BR44" s="95">
        <v>1.42827838424136</v>
      </c>
      <c r="BS44" s="95">
        <v>1.9366473827763899E-3</v>
      </c>
      <c r="BT44" s="95">
        <v>151.84167924625501</v>
      </c>
      <c r="BU44" s="95">
        <v>104.544542792071</v>
      </c>
      <c r="BV44" s="95">
        <v>0</v>
      </c>
      <c r="BW44" s="95">
        <v>0</v>
      </c>
      <c r="BX44" s="95">
        <v>35.021167320094499</v>
      </c>
      <c r="BY44" s="95">
        <v>0</v>
      </c>
      <c r="BZ44" s="95">
        <v>5.7166481505978703</v>
      </c>
      <c r="CA44" s="95">
        <v>700.05983593137</v>
      </c>
      <c r="CB44" s="95">
        <v>48.679958341248799</v>
      </c>
      <c r="CD44" s="35">
        <f t="shared" si="13"/>
        <v>7.9999996439325573E-3</v>
      </c>
      <c r="CE44" s="35">
        <f t="shared" si="14"/>
        <v>1.9247503079671251E-2</v>
      </c>
      <c r="CF44" s="81">
        <f t="shared" si="15"/>
        <v>-2.8926972077319784E-3</v>
      </c>
      <c r="CG44" s="81" t="str">
        <f t="shared" si="16"/>
        <v/>
      </c>
      <c r="CH44" s="81">
        <f t="shared" si="17"/>
        <v>-2.7391543556521316E-3</v>
      </c>
      <c r="CI44" s="81">
        <f t="shared" si="18"/>
        <v>-2.6803339829123596E-3</v>
      </c>
      <c r="CJ44" s="81">
        <f t="shared" si="19"/>
        <v>-2.6807815867948438E-3</v>
      </c>
      <c r="CK44" s="81">
        <f t="shared" si="20"/>
        <v>-2.8622131823716926E-3</v>
      </c>
      <c r="CL44" s="81">
        <f t="shared" si="21"/>
        <v>-2.2649700282926137E-3</v>
      </c>
      <c r="CM44" s="49">
        <f t="shared" si="9"/>
        <v>-4.9146242765809179E-4</v>
      </c>
      <c r="CN44" s="49">
        <f t="shared" si="10"/>
        <v>-5.5762530022619998E-4</v>
      </c>
      <c r="CO44" s="49">
        <f t="shared" si="11"/>
        <v>8.5593814748209293E-4</v>
      </c>
      <c r="CP44" s="49">
        <f t="shared" si="12"/>
        <v>-1.3366082760026593E-3</v>
      </c>
      <c r="CQ44" s="81"/>
      <c r="CR44" s="81"/>
      <c r="CS44" s="81"/>
      <c r="CT44" s="81"/>
    </row>
    <row r="45" spans="1:98" x14ac:dyDescent="0.25">
      <c r="A45" s="95" t="s">
        <v>44</v>
      </c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29"/>
      <c r="O45" s="29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D45" s="35" t="e">
        <f t="shared" si="13"/>
        <v>#DIV/0!</v>
      </c>
      <c r="CE45" s="35" t="e">
        <f t="shared" si="14"/>
        <v>#DIV/0!</v>
      </c>
      <c r="CF45" s="81" t="str">
        <f t="shared" si="15"/>
        <v/>
      </c>
      <c r="CG45" s="81" t="str">
        <f t="shared" si="16"/>
        <v/>
      </c>
      <c r="CH45" s="81" t="str">
        <f t="shared" si="17"/>
        <v/>
      </c>
      <c r="CI45" s="81" t="str">
        <f t="shared" si="18"/>
        <v/>
      </c>
      <c r="CJ45" s="81" t="str">
        <f t="shared" si="19"/>
        <v/>
      </c>
      <c r="CK45" s="81" t="str">
        <f t="shared" si="20"/>
        <v/>
      </c>
      <c r="CL45" s="81" t="str">
        <f t="shared" si="21"/>
        <v/>
      </c>
      <c r="CM45" s="49" t="e">
        <f t="shared" si="9"/>
        <v>#DIV/0!</v>
      </c>
      <c r="CN45" s="49" t="e">
        <f t="shared" si="10"/>
        <v>#DIV/0!</v>
      </c>
      <c r="CO45" s="49" t="e">
        <f t="shared" si="11"/>
        <v>#DIV/0!</v>
      </c>
      <c r="CP45" s="49" t="e">
        <f t="shared" si="12"/>
        <v>#DIV/0!</v>
      </c>
      <c r="CQ45" s="81"/>
      <c r="CR45" s="81"/>
      <c r="CS45" s="81"/>
      <c r="CT45" s="81"/>
    </row>
    <row r="46" spans="1:98" x14ac:dyDescent="0.25">
      <c r="A46" s="95" t="s">
        <v>45</v>
      </c>
      <c r="B46" s="95">
        <v>4.6188164</v>
      </c>
      <c r="C46" s="95">
        <v>0</v>
      </c>
      <c r="D46" s="95">
        <v>29.939568000000001</v>
      </c>
      <c r="E46" s="95">
        <v>0.80539709400000004</v>
      </c>
      <c r="F46" s="95">
        <v>0.77999127000000001</v>
      </c>
      <c r="G46" s="95">
        <v>0.20114188999999999</v>
      </c>
      <c r="H46" s="95">
        <v>0.91210747000000003</v>
      </c>
      <c r="I46" s="95"/>
      <c r="J46" s="95"/>
      <c r="K46" s="95"/>
      <c r="L46" s="95"/>
      <c r="M46" s="95"/>
      <c r="N46" s="29"/>
      <c r="O46" s="29"/>
      <c r="P46" s="95"/>
      <c r="Q46" s="95" t="s">
        <v>45</v>
      </c>
      <c r="R46" s="95">
        <v>0</v>
      </c>
      <c r="S46" s="95">
        <v>2.4096424821805899E-2</v>
      </c>
      <c r="T46" s="95">
        <v>8.9187293870467404E-3</v>
      </c>
      <c r="U46" s="95">
        <v>8.9187293870467404E-3</v>
      </c>
      <c r="V46" s="95">
        <v>7.0859065361530402E-2</v>
      </c>
      <c r="W46" s="95">
        <v>0</v>
      </c>
      <c r="X46" s="95">
        <v>4.3200612323858901E-3</v>
      </c>
      <c r="Y46" s="95">
        <v>2.2176350385643501E-2</v>
      </c>
      <c r="Z46" s="95">
        <v>4.6188107519414396</v>
      </c>
      <c r="AA46" s="95">
        <v>0.21225885289240801</v>
      </c>
      <c r="AB46" s="95">
        <v>1.6128400597893401E-3</v>
      </c>
      <c r="AC46" s="95">
        <v>3.7056573281304198E-2</v>
      </c>
      <c r="AD46" s="95">
        <v>0</v>
      </c>
      <c r="AE46" s="95">
        <v>0</v>
      </c>
      <c r="AF46" s="95">
        <v>3.8976699347762503E-2</v>
      </c>
      <c r="AG46" s="95">
        <v>3.8976699347762503E-2</v>
      </c>
      <c r="AH46" s="95">
        <v>0.23951742147412</v>
      </c>
      <c r="AI46" s="95">
        <v>2.9346664650539801E-2</v>
      </c>
      <c r="AJ46" s="95">
        <v>1.1712038564317001E-3</v>
      </c>
      <c r="AK46" s="95">
        <v>3.0711803356296599E-2</v>
      </c>
      <c r="AL46" s="95">
        <v>3.1427277829770102E-3</v>
      </c>
      <c r="AM46" s="95">
        <v>0</v>
      </c>
      <c r="AN46" s="95">
        <v>2.48673389528596E-3</v>
      </c>
      <c r="AO46" s="95">
        <v>1.50124793730055E-2</v>
      </c>
      <c r="AP46" s="95">
        <v>0</v>
      </c>
      <c r="AQ46" s="95">
        <v>0.93792131704117598</v>
      </c>
      <c r="AR46" s="95">
        <v>26.945603990365701</v>
      </c>
      <c r="AS46" s="95">
        <v>2.7544353378858699</v>
      </c>
      <c r="AT46" s="95">
        <v>29.9395567497257</v>
      </c>
      <c r="AU46" s="95">
        <v>0</v>
      </c>
      <c r="AV46" s="95">
        <v>3.7387340746374703E-2</v>
      </c>
      <c r="AW46" s="95">
        <v>0</v>
      </c>
      <c r="AX46" s="95">
        <v>0.32611791251508698</v>
      </c>
      <c r="AY46" s="95">
        <v>4.5473518631811502E-4</v>
      </c>
      <c r="AZ46" s="95">
        <v>1.5989800316363199E-4</v>
      </c>
      <c r="BA46" s="95">
        <v>0.60152897148872597</v>
      </c>
      <c r="BB46" s="95">
        <v>2.04357402293909E-4</v>
      </c>
      <c r="BC46" s="95">
        <v>0</v>
      </c>
      <c r="BD46" s="95">
        <v>2.9639946648147798E-5</v>
      </c>
      <c r="BE46" s="95">
        <v>0.80537875567684603</v>
      </c>
      <c r="BF46" s="95">
        <v>0.779970614889686</v>
      </c>
      <c r="BG46" s="95">
        <v>2.5408140787160201E-2</v>
      </c>
      <c r="BH46" s="95">
        <v>0</v>
      </c>
      <c r="BI46" s="95">
        <v>0</v>
      </c>
      <c r="BJ46" s="95">
        <v>3.19094153893638E-3</v>
      </c>
      <c r="BK46" s="95">
        <v>0</v>
      </c>
      <c r="BL46" s="95">
        <v>3.4241670442081797E-2</v>
      </c>
      <c r="BM46" s="95">
        <v>0</v>
      </c>
      <c r="BN46" s="95">
        <v>8.8997238710957502E-4</v>
      </c>
      <c r="BO46" s="95">
        <v>0.13696633542221201</v>
      </c>
      <c r="BP46" s="95">
        <v>7.9671672969901404E-4</v>
      </c>
      <c r="BQ46" s="95">
        <v>0</v>
      </c>
      <c r="BR46" s="95">
        <v>2.3009731201463798E-3</v>
      </c>
      <c r="BS46" s="95">
        <v>3.1199520494717099E-6</v>
      </c>
      <c r="BT46" s="95">
        <v>0.20114228167352799</v>
      </c>
      <c r="BU46" s="95">
        <v>0.136210917818614</v>
      </c>
      <c r="BV46" s="95">
        <v>0</v>
      </c>
      <c r="BW46" s="95">
        <v>0</v>
      </c>
      <c r="BX46" s="95">
        <v>4.5629011431185397E-2</v>
      </c>
      <c r="BY46" s="95">
        <v>0</v>
      </c>
      <c r="BZ46" s="95">
        <v>7.4481880110451497E-3</v>
      </c>
      <c r="CA46" s="95">
        <v>0.912104774660075</v>
      </c>
      <c r="CB46" s="95">
        <v>6.3424583746975502E-2</v>
      </c>
      <c r="CD46" s="35">
        <f t="shared" si="13"/>
        <v>8.0000323143165578E-3</v>
      </c>
      <c r="CE46" s="35">
        <f t="shared" si="14"/>
        <v>1.924749354195705E-2</v>
      </c>
      <c r="CF46" s="81">
        <f t="shared" si="15"/>
        <v>-1.2228367770590563E-6</v>
      </c>
      <c r="CG46" s="81" t="str">
        <f t="shared" si="16"/>
        <v/>
      </c>
      <c r="CH46" s="81">
        <f t="shared" si="17"/>
        <v>-3.757660865877763E-7</v>
      </c>
      <c r="CI46" s="81">
        <f t="shared" si="18"/>
        <v>-2.2769293918026207E-5</v>
      </c>
      <c r="CJ46" s="81">
        <f t="shared" si="19"/>
        <v>-2.648120704481248E-5</v>
      </c>
      <c r="CK46" s="81">
        <f t="shared" si="20"/>
        <v>1.947249913976772E-6</v>
      </c>
      <c r="CL46" s="81">
        <f t="shared" si="21"/>
        <v>-2.9550683594659867E-6</v>
      </c>
      <c r="CM46" s="49">
        <f t="shared" si="9"/>
        <v>-4.9216226560254341E-4</v>
      </c>
      <c r="CN46" s="49">
        <f t="shared" si="10"/>
        <v>-5.5600102976674926E-4</v>
      </c>
      <c r="CO46" s="49">
        <f t="shared" si="11"/>
        <v>8.5955614825182838E-4</v>
      </c>
      <c r="CP46" s="49">
        <f t="shared" si="12"/>
        <v>-1.3301519288101481E-3</v>
      </c>
      <c r="CQ46" s="81"/>
      <c r="CR46" s="81"/>
      <c r="CS46" s="81"/>
      <c r="CT46" s="81"/>
    </row>
    <row r="47" spans="1:98" x14ac:dyDescent="0.25">
      <c r="A47" s="95" t="s">
        <v>46</v>
      </c>
      <c r="B47" s="95">
        <v>890.55864999999994</v>
      </c>
      <c r="C47" s="95">
        <v>0</v>
      </c>
      <c r="D47" s="95">
        <v>5907.5645000000004</v>
      </c>
      <c r="E47" s="95">
        <v>154.47353670000001</v>
      </c>
      <c r="F47" s="95">
        <v>149.79897</v>
      </c>
      <c r="G47" s="95">
        <v>9.4253243999999992</v>
      </c>
      <c r="H47" s="95">
        <v>201.99841000000001</v>
      </c>
      <c r="I47" s="95"/>
      <c r="J47" s="95"/>
      <c r="K47" s="95"/>
      <c r="L47" s="95"/>
      <c r="M47" s="95"/>
      <c r="N47" s="29"/>
      <c r="O47" s="29"/>
      <c r="P47" s="95"/>
      <c r="Q47" s="95" t="s">
        <v>46</v>
      </c>
      <c r="R47" s="95">
        <v>0</v>
      </c>
      <c r="S47" s="95">
        <v>5.3093637345854399</v>
      </c>
      <c r="T47" s="95">
        <v>1.9651463147352</v>
      </c>
      <c r="U47" s="95">
        <v>1.9651463147352</v>
      </c>
      <c r="V47" s="95">
        <v>15.613039508219799</v>
      </c>
      <c r="W47" s="95">
        <v>0</v>
      </c>
      <c r="X47" s="95">
        <v>0.95187654046285597</v>
      </c>
      <c r="Y47" s="95">
        <v>4.8863100130917196</v>
      </c>
      <c r="Z47" s="95">
        <v>885.48935795366901</v>
      </c>
      <c r="AA47" s="95">
        <v>46.768987349770804</v>
      </c>
      <c r="AB47" s="95">
        <v>0.35536771647647097</v>
      </c>
      <c r="AC47" s="95">
        <v>8.1649999392234704</v>
      </c>
      <c r="AD47" s="95">
        <v>0</v>
      </c>
      <c r="AE47" s="95">
        <v>0</v>
      </c>
      <c r="AF47" s="95">
        <v>8.5880582403241998</v>
      </c>
      <c r="AG47" s="95">
        <v>8.5880582403241998</v>
      </c>
      <c r="AH47" s="95">
        <v>46.996923514894902</v>
      </c>
      <c r="AI47" s="95">
        <v>6.4662277371682704</v>
      </c>
      <c r="AJ47" s="95">
        <v>0.25806504610943598</v>
      </c>
      <c r="AK47" s="95">
        <v>6.7670108703032099</v>
      </c>
      <c r="AL47" s="95">
        <v>0.69246389568933298</v>
      </c>
      <c r="AM47" s="95">
        <v>0</v>
      </c>
      <c r="AN47" s="95">
        <v>0.54792036470604499</v>
      </c>
      <c r="AO47" s="95">
        <v>2.8672272292608398</v>
      </c>
      <c r="AP47" s="95">
        <v>0</v>
      </c>
      <c r="AQ47" s="95">
        <v>206.66075422918101</v>
      </c>
      <c r="AR47" s="95">
        <v>5287.1531769769099</v>
      </c>
      <c r="AS47" s="95">
        <v>540.46465683272902</v>
      </c>
      <c r="AT47" s="95">
        <v>5874.6147573245298</v>
      </c>
      <c r="AU47" s="95">
        <v>0</v>
      </c>
      <c r="AV47" s="95">
        <v>8.2378468587398306</v>
      </c>
      <c r="AW47" s="95">
        <v>0</v>
      </c>
      <c r="AX47" s="95">
        <v>71.856557060817096</v>
      </c>
      <c r="AY47" s="95">
        <v>8.6849586675705595E-2</v>
      </c>
      <c r="AZ47" s="95">
        <v>3.0538888834691899E-2</v>
      </c>
      <c r="BA47" s="95">
        <v>114.88577634661</v>
      </c>
      <c r="BB47" s="95">
        <v>3.9030190348275103E-2</v>
      </c>
      <c r="BC47" s="95">
        <v>0</v>
      </c>
      <c r="BD47" s="95">
        <v>5.6608658222413203E-3</v>
      </c>
      <c r="BE47" s="95">
        <v>153.614804140442</v>
      </c>
      <c r="BF47" s="95">
        <v>148.96627277108601</v>
      </c>
      <c r="BG47" s="95">
        <v>4.6485313693568502</v>
      </c>
      <c r="BH47" s="95">
        <v>0</v>
      </c>
      <c r="BI47" s="95">
        <v>0</v>
      </c>
      <c r="BJ47" s="95">
        <v>0.60943698332423901</v>
      </c>
      <c r="BK47" s="95">
        <v>0</v>
      </c>
      <c r="BL47" s="95">
        <v>6.5397877284456802</v>
      </c>
      <c r="BM47" s="95">
        <v>0</v>
      </c>
      <c r="BN47" s="95">
        <v>0.16997489665062801</v>
      </c>
      <c r="BO47" s="95">
        <v>26.1591594045316</v>
      </c>
      <c r="BP47" s="95">
        <v>0.17554543842338999</v>
      </c>
      <c r="BQ47" s="95">
        <v>0</v>
      </c>
      <c r="BR47" s="95">
        <v>0.43946199905421701</v>
      </c>
      <c r="BS47" s="95">
        <v>5.9588078801677696E-4</v>
      </c>
      <c r="BT47" s="95">
        <v>9.3469019564547402</v>
      </c>
      <c r="BU47" s="95">
        <v>30.012525500064999</v>
      </c>
      <c r="BV47" s="95">
        <v>0</v>
      </c>
      <c r="BW47" s="95">
        <v>0</v>
      </c>
      <c r="BX47" s="95">
        <v>10.0538384893089</v>
      </c>
      <c r="BY47" s="95">
        <v>0</v>
      </c>
      <c r="BZ47" s="95">
        <v>1.6411278945897101</v>
      </c>
      <c r="CA47" s="95">
        <v>200.97229886990999</v>
      </c>
      <c r="CB47" s="95">
        <v>13.974981125886501</v>
      </c>
      <c r="CD47" s="35">
        <f t="shared" si="13"/>
        <v>8.0000009287925916E-3</v>
      </c>
      <c r="CE47" s="35">
        <f t="shared" si="14"/>
        <v>1.9247492576167629E-2</v>
      </c>
      <c r="CF47" s="81">
        <f t="shared" si="15"/>
        <v>-5.6922607470388719E-3</v>
      </c>
      <c r="CG47" s="81" t="str">
        <f t="shared" si="16"/>
        <v/>
      </c>
      <c r="CH47" s="81">
        <f t="shared" si="17"/>
        <v>-5.5775510661746621E-3</v>
      </c>
      <c r="CI47" s="81">
        <f t="shared" si="18"/>
        <v>-5.5590917247252151E-3</v>
      </c>
      <c r="CJ47" s="81">
        <f t="shared" si="19"/>
        <v>-5.558764715898821E-3</v>
      </c>
      <c r="CK47" s="81">
        <f t="shared" si="20"/>
        <v>-8.3203972847087325E-3</v>
      </c>
      <c r="CL47" s="81">
        <f t="shared" si="21"/>
        <v>-5.0797980543015927E-3</v>
      </c>
      <c r="CM47" s="49">
        <f t="shared" si="9"/>
        <v>-4.911648518528246E-4</v>
      </c>
      <c r="CN47" s="49">
        <f t="shared" si="10"/>
        <v>-5.5772739769946282E-4</v>
      </c>
      <c r="CO47" s="49">
        <f t="shared" si="11"/>
        <v>8.5598569037622664E-4</v>
      </c>
      <c r="CP47" s="49">
        <f t="shared" si="12"/>
        <v>-1.337838976651331E-3</v>
      </c>
      <c r="CQ47" s="81"/>
      <c r="CR47" s="81"/>
      <c r="CS47" s="81"/>
      <c r="CT47" s="81"/>
    </row>
    <row r="48" spans="1:98" x14ac:dyDescent="0.25">
      <c r="A48" s="95" t="s">
        <v>47</v>
      </c>
      <c r="B48" s="95">
        <v>1422.0648000000001</v>
      </c>
      <c r="C48" s="95">
        <v>0</v>
      </c>
      <c r="D48" s="95">
        <v>9407.2744000000002</v>
      </c>
      <c r="E48" s="95">
        <v>245.51588140000001</v>
      </c>
      <c r="F48" s="95">
        <v>238.08543</v>
      </c>
      <c r="G48" s="95">
        <v>15.349697000000001</v>
      </c>
      <c r="H48" s="95">
        <v>332.31930999999997</v>
      </c>
      <c r="I48" s="95"/>
      <c r="J48" s="95"/>
      <c r="K48" s="95"/>
      <c r="L48" s="95"/>
      <c r="M48" s="95"/>
      <c r="N48" s="29"/>
      <c r="O48" s="29"/>
      <c r="P48" s="95"/>
      <c r="Q48" s="95" t="s">
        <v>47</v>
      </c>
      <c r="R48" s="95">
        <v>0</v>
      </c>
      <c r="S48" s="95">
        <v>8.7514136312169892</v>
      </c>
      <c r="T48" s="95">
        <v>3.2391439029913198</v>
      </c>
      <c r="U48" s="95">
        <v>3.2391439029913198</v>
      </c>
      <c r="V48" s="95">
        <v>25.7349188778364</v>
      </c>
      <c r="W48" s="95">
        <v>0</v>
      </c>
      <c r="X48" s="95">
        <v>1.56897269171836</v>
      </c>
      <c r="Y48" s="95">
        <v>8.0540856894045501</v>
      </c>
      <c r="Z48" s="95">
        <v>1417.03333633955</v>
      </c>
      <c r="AA48" s="95">
        <v>77.089081280046301</v>
      </c>
      <c r="AB48" s="95">
        <v>0.58575146682767698</v>
      </c>
      <c r="AC48" s="95">
        <v>13.4583375457589</v>
      </c>
      <c r="AD48" s="95">
        <v>0</v>
      </c>
      <c r="AE48" s="95">
        <v>0</v>
      </c>
      <c r="AF48" s="95">
        <v>14.1556702312469</v>
      </c>
      <c r="AG48" s="95">
        <v>14.1556702312469</v>
      </c>
      <c r="AH48" s="95">
        <v>74.995242428589506</v>
      </c>
      <c r="AI48" s="95">
        <v>10.6582709547287</v>
      </c>
      <c r="AJ48" s="95">
        <v>0.42536726026956001</v>
      </c>
      <c r="AK48" s="95">
        <v>11.154044955087199</v>
      </c>
      <c r="AL48" s="95">
        <v>1.1413842582213201</v>
      </c>
      <c r="AM48" s="95">
        <v>0</v>
      </c>
      <c r="AN48" s="95">
        <v>0.90313485469244803</v>
      </c>
      <c r="AO48" s="95">
        <v>4.5663885231292403</v>
      </c>
      <c r="AP48" s="95">
        <v>0</v>
      </c>
      <c r="AQ48" s="95">
        <v>340.63813717279203</v>
      </c>
      <c r="AR48" s="95">
        <v>8436.9677542159498</v>
      </c>
      <c r="AS48" s="95">
        <v>862.44561798905295</v>
      </c>
      <c r="AT48" s="95">
        <v>9374.4086146335994</v>
      </c>
      <c r="AU48" s="95">
        <v>0</v>
      </c>
      <c r="AV48" s="95">
        <v>13.578418049110301</v>
      </c>
      <c r="AW48" s="95">
        <v>0</v>
      </c>
      <c r="AX48" s="95">
        <v>118.44085254645</v>
      </c>
      <c r="AY48" s="95">
        <v>0.138317941181126</v>
      </c>
      <c r="AZ48" s="95">
        <v>4.8636650759216603E-2</v>
      </c>
      <c r="BA48" s="95">
        <v>182.96872801997301</v>
      </c>
      <c r="BB48" s="95">
        <v>6.2159988130535603E-2</v>
      </c>
      <c r="BC48" s="95">
        <v>0</v>
      </c>
      <c r="BD48" s="95">
        <v>9.0155721824324696E-3</v>
      </c>
      <c r="BE48" s="95">
        <v>244.64997439203</v>
      </c>
      <c r="BF48" s="95">
        <v>237.24581906851799</v>
      </c>
      <c r="BG48" s="95">
        <v>7.4041553235117403</v>
      </c>
      <c r="BH48" s="95">
        <v>0</v>
      </c>
      <c r="BI48" s="95">
        <v>0</v>
      </c>
      <c r="BJ48" s="95">
        <v>0.97059804059480703</v>
      </c>
      <c r="BK48" s="95">
        <v>0</v>
      </c>
      <c r="BL48" s="95">
        <v>10.415362605896201</v>
      </c>
      <c r="BM48" s="95">
        <v>0</v>
      </c>
      <c r="BN48" s="95">
        <v>0.270704491324261</v>
      </c>
      <c r="BO48" s="95">
        <v>41.661453468366403</v>
      </c>
      <c r="BP48" s="95">
        <v>0.289350840612072</v>
      </c>
      <c r="BQ48" s="95">
        <v>0</v>
      </c>
      <c r="BR48" s="95">
        <v>0.69989327961992298</v>
      </c>
      <c r="BS48" s="95">
        <v>9.4901048941175095E-4</v>
      </c>
      <c r="BT48" s="95">
        <v>15.255255694585699</v>
      </c>
      <c r="BU48" s="95">
        <v>49.469524843564699</v>
      </c>
      <c r="BV48" s="95">
        <v>0</v>
      </c>
      <c r="BW48" s="95">
        <v>0</v>
      </c>
      <c r="BX48" s="95">
        <v>16.571701404179599</v>
      </c>
      <c r="BY48" s="95">
        <v>0</v>
      </c>
      <c r="BZ48" s="95">
        <v>2.7050655042071301</v>
      </c>
      <c r="CA48" s="95">
        <v>331.26187334567902</v>
      </c>
      <c r="CB48" s="95">
        <v>23.034899610168001</v>
      </c>
      <c r="CD48" s="35">
        <f t="shared" si="13"/>
        <v>7.9999971743839656E-3</v>
      </c>
      <c r="CE48" s="35">
        <f t="shared" si="14"/>
        <v>1.924749840084828E-2</v>
      </c>
      <c r="CF48" s="81">
        <f t="shared" si="15"/>
        <v>-3.5381395140714205E-3</v>
      </c>
      <c r="CG48" s="81" t="str">
        <f t="shared" si="16"/>
        <v/>
      </c>
      <c r="CH48" s="81">
        <f t="shared" si="17"/>
        <v>-3.4936565012285399E-3</v>
      </c>
      <c r="CI48" s="81">
        <f t="shared" si="18"/>
        <v>-3.526887967622972E-3</v>
      </c>
      <c r="CJ48" s="81">
        <f t="shared" si="19"/>
        <v>-3.5265111833261433E-3</v>
      </c>
      <c r="CK48" s="81">
        <f t="shared" si="20"/>
        <v>-6.1526494897131594E-3</v>
      </c>
      <c r="CL48" s="81">
        <f t="shared" si="21"/>
        <v>-3.1819897986696956E-3</v>
      </c>
      <c r="CM48" s="49">
        <f t="shared" si="9"/>
        <v>-4.9093924530839233E-4</v>
      </c>
      <c r="CN48" s="49">
        <f t="shared" si="10"/>
        <v>-5.5885979990039677E-4</v>
      </c>
      <c r="CO48" s="49">
        <f t="shared" si="11"/>
        <v>8.5645265384346272E-4</v>
      </c>
      <c r="CP48" s="49">
        <f t="shared" si="12"/>
        <v>-1.338050916426004E-3</v>
      </c>
      <c r="CQ48" s="81"/>
      <c r="CR48" s="81"/>
      <c r="CS48" s="81"/>
      <c r="CT48" s="81"/>
    </row>
    <row r="49" spans="1:98" x14ac:dyDescent="0.25">
      <c r="A49" s="95" t="s">
        <v>48</v>
      </c>
      <c r="B49" s="95">
        <v>201.45203000000001</v>
      </c>
      <c r="C49" s="95">
        <v>0</v>
      </c>
      <c r="D49" s="95">
        <v>1590.5</v>
      </c>
      <c r="E49" s="95">
        <v>47.257885199999997</v>
      </c>
      <c r="F49" s="95">
        <v>45.795096999999998</v>
      </c>
      <c r="G49" s="95">
        <v>7.4110545999999999</v>
      </c>
      <c r="H49" s="95">
        <v>85.424553000000003</v>
      </c>
      <c r="I49" s="95"/>
      <c r="J49" s="95"/>
      <c r="K49" s="95"/>
      <c r="L49" s="95"/>
      <c r="M49" s="95"/>
      <c r="N49" s="29"/>
      <c r="O49" s="29"/>
      <c r="P49" s="95"/>
      <c r="Q49" s="95" t="s">
        <v>48</v>
      </c>
      <c r="R49" s="95">
        <v>0</v>
      </c>
      <c r="S49" s="95">
        <v>2.2557372493788299</v>
      </c>
      <c r="T49" s="95">
        <v>0.83491133419621</v>
      </c>
      <c r="U49" s="95">
        <v>0.83491133419621</v>
      </c>
      <c r="V49" s="95">
        <v>6.6333542714479403</v>
      </c>
      <c r="W49" s="95">
        <v>0</v>
      </c>
      <c r="X49" s="95">
        <v>0.40441369827929202</v>
      </c>
      <c r="Y49" s="95">
        <v>2.0759960942610101</v>
      </c>
      <c r="Z49" s="95">
        <v>201.327004575692</v>
      </c>
      <c r="AA49" s="95">
        <v>19.870252835894401</v>
      </c>
      <c r="AB49" s="95">
        <v>0.15098162793393399</v>
      </c>
      <c r="AC49" s="95">
        <v>3.46898162151335</v>
      </c>
      <c r="AD49" s="95">
        <v>0</v>
      </c>
      <c r="AE49" s="95">
        <v>0</v>
      </c>
      <c r="AF49" s="95">
        <v>3.6487223284506598</v>
      </c>
      <c r="AG49" s="95">
        <v>3.6487223284506598</v>
      </c>
      <c r="AH49" s="95">
        <v>12.716803169585001</v>
      </c>
      <c r="AI49" s="95">
        <v>2.74724301233111</v>
      </c>
      <c r="AJ49" s="95">
        <v>0.109641489747902</v>
      </c>
      <c r="AK49" s="95">
        <v>2.8750305310746498</v>
      </c>
      <c r="AL49" s="95">
        <v>0.29419988530736302</v>
      </c>
      <c r="AM49" s="95">
        <v>0</v>
      </c>
      <c r="AN49" s="95">
        <v>0.23278959780028999</v>
      </c>
      <c r="AO49" s="95">
        <v>0.88094805133462295</v>
      </c>
      <c r="AP49" s="95">
        <v>0</v>
      </c>
      <c r="AQ49" s="95">
        <v>87.801859291103796</v>
      </c>
      <c r="AR49" s="95">
        <v>1430.6384919172999</v>
      </c>
      <c r="AS49" s="95">
        <v>146.243093126319</v>
      </c>
      <c r="AT49" s="95">
        <v>1589.5983882132</v>
      </c>
      <c r="AU49" s="95">
        <v>0</v>
      </c>
      <c r="AV49" s="95">
        <v>3.4999316137689598</v>
      </c>
      <c r="AW49" s="95">
        <v>0</v>
      </c>
      <c r="AX49" s="95">
        <v>30.528959861267499</v>
      </c>
      <c r="AY49" s="95">
        <v>2.6684305725954399E-2</v>
      </c>
      <c r="AZ49" s="95">
        <v>9.3829883199126902E-3</v>
      </c>
      <c r="BA49" s="95">
        <v>35.298345097196197</v>
      </c>
      <c r="BB49" s="95">
        <v>1.19919196249938E-2</v>
      </c>
      <c r="BC49" s="95">
        <v>0</v>
      </c>
      <c r="BD49" s="95">
        <v>1.7392851976168E-3</v>
      </c>
      <c r="BE49" s="95">
        <v>47.231507770145797</v>
      </c>
      <c r="BF49" s="95">
        <v>45.769485946262101</v>
      </c>
      <c r="BG49" s="95">
        <v>1.4620218238837701</v>
      </c>
      <c r="BH49" s="95">
        <v>0</v>
      </c>
      <c r="BI49" s="95">
        <v>0</v>
      </c>
      <c r="BJ49" s="95">
        <v>0.18724800189597399</v>
      </c>
      <c r="BK49" s="95">
        <v>0</v>
      </c>
      <c r="BL49" s="95">
        <v>2.0093325828799999</v>
      </c>
      <c r="BM49" s="95">
        <v>0</v>
      </c>
      <c r="BN49" s="95">
        <v>5.2224342223471498E-2</v>
      </c>
      <c r="BO49" s="95">
        <v>8.0373308043012095</v>
      </c>
      <c r="BP49" s="95">
        <v>7.4582204343100006E-2</v>
      </c>
      <c r="BQ49" s="95">
        <v>0</v>
      </c>
      <c r="BR49" s="95">
        <v>0.1350235353208</v>
      </c>
      <c r="BS49" s="95">
        <v>1.8308357589686699E-4</v>
      </c>
      <c r="BT49" s="95">
        <v>7.4081862337670898</v>
      </c>
      <c r="BU49" s="95">
        <v>12.7511150483076</v>
      </c>
      <c r="BV49" s="95">
        <v>0</v>
      </c>
      <c r="BW49" s="95">
        <v>0</v>
      </c>
      <c r="BX49" s="95">
        <v>4.2714667523971999</v>
      </c>
      <c r="BY49" s="95">
        <v>0</v>
      </c>
      <c r="BZ49" s="95">
        <v>0.697249991039534</v>
      </c>
      <c r="CA49" s="95">
        <v>85.385060452939499</v>
      </c>
      <c r="CB49" s="95">
        <v>5.9374060906359203</v>
      </c>
      <c r="CD49" s="35">
        <f t="shared" si="13"/>
        <v>8.0000101056213451E-3</v>
      </c>
      <c r="CE49" s="35">
        <f t="shared" si="14"/>
        <v>1.9247497172438052E-2</v>
      </c>
      <c r="CF49" s="81">
        <f t="shared" si="15"/>
        <v>-6.2062131768047429E-4</v>
      </c>
      <c r="CG49" s="81" t="str">
        <f t="shared" si="16"/>
        <v/>
      </c>
      <c r="CH49" s="81">
        <f t="shared" si="17"/>
        <v>-5.6687317623389105E-4</v>
      </c>
      <c r="CI49" s="81">
        <f t="shared" si="18"/>
        <v>-5.5815933663913358E-4</v>
      </c>
      <c r="CJ49" s="81">
        <f t="shared" si="19"/>
        <v>-5.5925318245089197E-4</v>
      </c>
      <c r="CK49" s="81">
        <f t="shared" si="20"/>
        <v>-3.8703887472507506E-4</v>
      </c>
      <c r="CL49" s="81">
        <f t="shared" si="21"/>
        <v>-4.6230908648131332E-4</v>
      </c>
      <c r="CM49" s="49">
        <f t="shared" si="9"/>
        <v>-4.9168128228110582E-4</v>
      </c>
      <c r="CN49" s="49">
        <f t="shared" si="10"/>
        <v>-5.5877648802140408E-4</v>
      </c>
      <c r="CO49" s="49">
        <f t="shared" si="11"/>
        <v>8.5631635083483642E-4</v>
      </c>
      <c r="CP49" s="49">
        <f t="shared" si="12"/>
        <v>-1.3368323120322644E-3</v>
      </c>
      <c r="CQ49" s="81"/>
      <c r="CR49" s="81"/>
      <c r="CS49" s="81"/>
      <c r="CT49" s="81"/>
    </row>
    <row r="50" spans="1:98" x14ac:dyDescent="0.25">
      <c r="A50" s="95" t="s">
        <v>49</v>
      </c>
      <c r="B50" s="95">
        <v>244.90349000000001</v>
      </c>
      <c r="C50" s="95">
        <v>0</v>
      </c>
      <c r="D50" s="95">
        <v>1692.0255</v>
      </c>
      <c r="E50" s="95">
        <v>45.589886</v>
      </c>
      <c r="F50" s="95">
        <v>44.206589000000001</v>
      </c>
      <c r="G50" s="95">
        <v>3.245784</v>
      </c>
      <c r="H50" s="95">
        <v>65.764702</v>
      </c>
      <c r="I50" s="95"/>
      <c r="J50" s="95"/>
      <c r="K50" s="95"/>
      <c r="L50" s="95"/>
      <c r="M50" s="95"/>
      <c r="N50" s="29"/>
      <c r="O50" s="29"/>
      <c r="P50" s="95"/>
      <c r="Q50" s="95" t="s">
        <v>49</v>
      </c>
      <c r="R50" s="95">
        <v>0</v>
      </c>
      <c r="S50" s="95">
        <v>1.7320445080347899</v>
      </c>
      <c r="T50" s="95">
        <v>0.64107845943291497</v>
      </c>
      <c r="U50" s="95">
        <v>0.64107845943291497</v>
      </c>
      <c r="V50" s="95">
        <v>5.0933523778728098</v>
      </c>
      <c r="W50" s="95">
        <v>0</v>
      </c>
      <c r="X50" s="95">
        <v>0.31052511436290298</v>
      </c>
      <c r="Y50" s="95">
        <v>1.5940328681068501</v>
      </c>
      <c r="Z50" s="95">
        <v>243.96778463047701</v>
      </c>
      <c r="AA50" s="95">
        <v>15.257178985674001</v>
      </c>
      <c r="AB50" s="95">
        <v>0.115929685643392</v>
      </c>
      <c r="AC50" s="95">
        <v>2.6636219153252298</v>
      </c>
      <c r="AD50" s="95">
        <v>0</v>
      </c>
      <c r="AE50" s="95">
        <v>0</v>
      </c>
      <c r="AF50" s="95">
        <v>2.8016343221358002</v>
      </c>
      <c r="AG50" s="95">
        <v>2.8016343221358002</v>
      </c>
      <c r="AH50" s="95">
        <v>13.486902502554599</v>
      </c>
      <c r="AI50" s="95">
        <v>2.1094429778124</v>
      </c>
      <c r="AJ50" s="95">
        <v>8.4187236742489902E-2</v>
      </c>
      <c r="AK50" s="95">
        <v>2.20756535240114</v>
      </c>
      <c r="AL50" s="95">
        <v>0.22589831829538801</v>
      </c>
      <c r="AM50" s="95">
        <v>0</v>
      </c>
      <c r="AN50" s="95">
        <v>0.17874500613651001</v>
      </c>
      <c r="AO50" s="95">
        <v>0.847860364110958</v>
      </c>
      <c r="AP50" s="95">
        <v>0</v>
      </c>
      <c r="AQ50" s="95">
        <v>67.417766231363998</v>
      </c>
      <c r="AR50" s="95">
        <v>1517.27668111972</v>
      </c>
      <c r="AS50" s="95">
        <v>155.099391020133</v>
      </c>
      <c r="AT50" s="95">
        <v>1685.8629746424101</v>
      </c>
      <c r="AU50" s="95">
        <v>0</v>
      </c>
      <c r="AV50" s="95">
        <v>2.6873867642374401</v>
      </c>
      <c r="AW50" s="95">
        <v>0</v>
      </c>
      <c r="AX50" s="95">
        <v>23.441365379162299</v>
      </c>
      <c r="AY50" s="95">
        <v>2.5682086044191602E-2</v>
      </c>
      <c r="AZ50" s="95">
        <v>9.0305713924943593E-3</v>
      </c>
      <c r="BA50" s="95">
        <v>33.972571418729302</v>
      </c>
      <c r="BB50" s="95">
        <v>1.1541514171971501E-2</v>
      </c>
      <c r="BC50" s="95">
        <v>0</v>
      </c>
      <c r="BD50" s="95">
        <v>1.67396041308002E-3</v>
      </c>
      <c r="BE50" s="95">
        <v>45.428893334378699</v>
      </c>
      <c r="BF50" s="95">
        <v>44.050425952058703</v>
      </c>
      <c r="BG50" s="95">
        <v>1.37846738232003</v>
      </c>
      <c r="BH50" s="95">
        <v>0</v>
      </c>
      <c r="BI50" s="95">
        <v>0</v>
      </c>
      <c r="BJ50" s="95">
        <v>0.18021496404481999</v>
      </c>
      <c r="BK50" s="95">
        <v>0</v>
      </c>
      <c r="BL50" s="95">
        <v>1.93386399185392</v>
      </c>
      <c r="BM50" s="95">
        <v>0</v>
      </c>
      <c r="BN50" s="95">
        <v>5.0262833979838703E-2</v>
      </c>
      <c r="BO50" s="95">
        <v>7.7354562759525303</v>
      </c>
      <c r="BP50" s="95">
        <v>5.7267134706367198E-2</v>
      </c>
      <c r="BQ50" s="95">
        <v>0</v>
      </c>
      <c r="BR50" s="95">
        <v>0.129952129340762</v>
      </c>
      <c r="BS50" s="95">
        <v>1.76206135760622E-4</v>
      </c>
      <c r="BT50" s="95">
        <v>3.23768318193973</v>
      </c>
      <c r="BU50" s="95">
        <v>9.7908181298118802</v>
      </c>
      <c r="BV50" s="95">
        <v>0</v>
      </c>
      <c r="BW50" s="95">
        <v>0</v>
      </c>
      <c r="BX50" s="95">
        <v>3.2798023231191298</v>
      </c>
      <c r="BY50" s="95">
        <v>0</v>
      </c>
      <c r="BZ50" s="95">
        <v>0.53537568886519904</v>
      </c>
      <c r="CA50" s="95">
        <v>65.562055116762195</v>
      </c>
      <c r="CB50" s="95">
        <v>4.5589777603770703</v>
      </c>
      <c r="CD50" s="35">
        <f t="shared" si="13"/>
        <v>7.9999992320937702E-3</v>
      </c>
      <c r="CE50" s="35">
        <f t="shared" si="14"/>
        <v>1.9247495246327649E-2</v>
      </c>
      <c r="CF50" s="81">
        <f t="shared" si="15"/>
        <v>-3.8207106379863848E-3</v>
      </c>
      <c r="CG50" s="81" t="str">
        <f t="shared" si="16"/>
        <v/>
      </c>
      <c r="CH50" s="81">
        <f t="shared" si="17"/>
        <v>-3.6420995768620843E-3</v>
      </c>
      <c r="CI50" s="81">
        <f t="shared" si="18"/>
        <v>-3.5313241542499259E-3</v>
      </c>
      <c r="CJ50" s="81">
        <f t="shared" si="19"/>
        <v>-3.5325740228746966E-3</v>
      </c>
      <c r="CK50" s="81">
        <f t="shared" si="20"/>
        <v>-2.4957970278582818E-3</v>
      </c>
      <c r="CL50" s="81">
        <f t="shared" si="21"/>
        <v>-3.0813928608359594E-3</v>
      </c>
      <c r="CM50" s="49">
        <f t="shared" si="9"/>
        <v>-4.9131419714422539E-4</v>
      </c>
      <c r="CN50" s="49">
        <f t="shared" si="10"/>
        <v>-5.5830585347591639E-4</v>
      </c>
      <c r="CO50" s="49">
        <f t="shared" si="11"/>
        <v>8.5623919585725767E-4</v>
      </c>
      <c r="CP50" s="49">
        <f t="shared" si="12"/>
        <v>-1.3375708623101115E-3</v>
      </c>
      <c r="CQ50" s="81"/>
      <c r="CR50" s="81"/>
      <c r="CS50" s="81"/>
      <c r="CT50" s="81"/>
    </row>
    <row r="51" spans="1:98" x14ac:dyDescent="0.25">
      <c r="A51" s="95" t="s">
        <v>50</v>
      </c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29"/>
      <c r="O51" s="29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D51" s="35" t="e">
        <f t="shared" si="13"/>
        <v>#DIV/0!</v>
      </c>
      <c r="CE51" s="35" t="e">
        <f t="shared" si="14"/>
        <v>#DIV/0!</v>
      </c>
      <c r="CF51" s="81" t="str">
        <f t="shared" si="15"/>
        <v/>
      </c>
      <c r="CG51" s="81" t="str">
        <f t="shared" si="16"/>
        <v/>
      </c>
      <c r="CH51" s="81" t="str">
        <f t="shared" si="17"/>
        <v/>
      </c>
      <c r="CI51" s="81" t="str">
        <f t="shared" si="18"/>
        <v/>
      </c>
      <c r="CJ51" s="81" t="str">
        <f t="shared" si="19"/>
        <v/>
      </c>
      <c r="CK51" s="81" t="str">
        <f t="shared" si="20"/>
        <v/>
      </c>
      <c r="CL51" s="81" t="str">
        <f t="shared" si="21"/>
        <v/>
      </c>
      <c r="CM51" s="49"/>
      <c r="CN51" s="49"/>
      <c r="CO51" s="49"/>
      <c r="CP51" s="49"/>
      <c r="CQ51" s="81"/>
      <c r="CR51" s="81"/>
      <c r="CS51" s="81"/>
      <c r="CT51" s="81"/>
    </row>
    <row r="52" spans="1:98" x14ac:dyDescent="0.25">
      <c r="A52" s="40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29"/>
      <c r="O52" s="29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F52" s="81" t="str">
        <f t="shared" si="15"/>
        <v/>
      </c>
      <c r="CG52" s="81" t="str">
        <f t="shared" si="16"/>
        <v/>
      </c>
      <c r="CH52" s="81" t="str">
        <f t="shared" si="17"/>
        <v/>
      </c>
      <c r="CI52" s="81" t="str">
        <f t="shared" si="18"/>
        <v/>
      </c>
      <c r="CJ52" s="81" t="str">
        <f t="shared" si="19"/>
        <v/>
      </c>
      <c r="CK52" s="81" t="str">
        <f t="shared" si="20"/>
        <v/>
      </c>
      <c r="CL52" s="81" t="str">
        <f t="shared" si="21"/>
        <v/>
      </c>
      <c r="CM52" s="49"/>
      <c r="CN52" s="49"/>
      <c r="CO52" s="49"/>
      <c r="CP52" s="49"/>
      <c r="CQ52" s="81"/>
      <c r="CR52" s="81"/>
      <c r="CS52" s="81"/>
      <c r="CT52" s="81"/>
    </row>
    <row r="53" spans="1:98" x14ac:dyDescent="0.25">
      <c r="A53" s="40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29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F53" s="81" t="str">
        <f t="shared" si="15"/>
        <v/>
      </c>
      <c r="CG53" s="81" t="str">
        <f t="shared" si="16"/>
        <v/>
      </c>
      <c r="CH53" s="81" t="str">
        <f t="shared" si="17"/>
        <v/>
      </c>
      <c r="CI53" s="81" t="str">
        <f t="shared" si="18"/>
        <v/>
      </c>
      <c r="CJ53" s="81" t="str">
        <f t="shared" si="19"/>
        <v/>
      </c>
      <c r="CK53" s="81" t="str">
        <f t="shared" si="20"/>
        <v/>
      </c>
      <c r="CL53" s="81" t="str">
        <f t="shared" si="21"/>
        <v/>
      </c>
      <c r="CM53" s="49"/>
      <c r="CN53" s="49"/>
      <c r="CO53" s="49"/>
      <c r="CP53" s="49"/>
      <c r="CQ53" s="81"/>
      <c r="CR53" s="81"/>
      <c r="CS53" s="81"/>
      <c r="CT53" s="81"/>
    </row>
    <row r="54" spans="1:98" x14ac:dyDescent="0.25">
      <c r="A54" s="40" t="s">
        <v>229</v>
      </c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29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F54" s="81" t="str">
        <f t="shared" si="15"/>
        <v/>
      </c>
      <c r="CG54" s="81" t="str">
        <f t="shared" si="16"/>
        <v/>
      </c>
      <c r="CH54" s="81" t="str">
        <f t="shared" si="17"/>
        <v/>
      </c>
      <c r="CI54" s="81" t="str">
        <f t="shared" si="18"/>
        <v/>
      </c>
      <c r="CJ54" s="81" t="str">
        <f t="shared" si="19"/>
        <v/>
      </c>
      <c r="CK54" s="81" t="str">
        <f t="shared" si="20"/>
        <v/>
      </c>
      <c r="CL54" s="81" t="str">
        <f t="shared" si="21"/>
        <v/>
      </c>
      <c r="CM54" s="49"/>
      <c r="CN54" s="49"/>
      <c r="CO54" s="49"/>
      <c r="CP54" s="49"/>
      <c r="CQ54" s="81"/>
      <c r="CR54" s="81"/>
      <c r="CS54" s="81"/>
      <c r="CT54" s="81"/>
    </row>
    <row r="55" spans="1:98" x14ac:dyDescent="0.25">
      <c r="A55" s="95" t="s">
        <v>1</v>
      </c>
      <c r="B55" s="95">
        <v>238.73039</v>
      </c>
      <c r="C55" s="95">
        <v>0</v>
      </c>
      <c r="D55" s="95">
        <v>1572.8280999999999</v>
      </c>
      <c r="E55" s="95">
        <v>41.015457699999999</v>
      </c>
      <c r="F55" s="95">
        <v>39.774914000000003</v>
      </c>
      <c r="G55" s="95">
        <v>2.4109370999999999</v>
      </c>
      <c r="H55" s="95">
        <v>52.512466000000003</v>
      </c>
      <c r="I55" s="95"/>
      <c r="J55" s="95"/>
      <c r="K55" s="95"/>
      <c r="L55" s="95"/>
      <c r="M55" s="95"/>
      <c r="N55" s="29"/>
      <c r="O55" s="29"/>
      <c r="P55" s="95"/>
      <c r="Q55" s="95" t="s">
        <v>1</v>
      </c>
      <c r="R55" s="95">
        <v>0</v>
      </c>
      <c r="S55" s="95">
        <v>1.3872947765261601</v>
      </c>
      <c r="T55" s="95">
        <v>0.51347686522965597</v>
      </c>
      <c r="U55" s="95">
        <v>0.51347686522965597</v>
      </c>
      <c r="V55" s="95">
        <v>4.0795613531142996</v>
      </c>
      <c r="W55" s="95">
        <v>0</v>
      </c>
      <c r="X55" s="95">
        <v>0.24871764208635699</v>
      </c>
      <c r="Y55" s="95">
        <v>1.2767535415922799</v>
      </c>
      <c r="Z55" s="95">
        <v>238.730323263722</v>
      </c>
      <c r="AA55" s="95">
        <v>12.220357434582199</v>
      </c>
      <c r="AB55" s="95">
        <v>9.2854808553236606E-2</v>
      </c>
      <c r="AC55" s="95">
        <v>2.1334515774566301</v>
      </c>
      <c r="AD55" s="95">
        <v>0</v>
      </c>
      <c r="AE55" s="95">
        <v>0</v>
      </c>
      <c r="AF55" s="95">
        <v>2.2439896355385001</v>
      </c>
      <c r="AG55" s="95">
        <v>2.2439896355385001</v>
      </c>
      <c r="AH55" s="95">
        <v>12.582610482977501</v>
      </c>
      <c r="AI55" s="95">
        <v>1.6895744721363299</v>
      </c>
      <c r="AJ55" s="95">
        <v>6.7430260862624505E-2</v>
      </c>
      <c r="AK55" s="95">
        <v>1.76816625025884</v>
      </c>
      <c r="AL55" s="95">
        <v>0.18093504536671101</v>
      </c>
      <c r="AM55" s="95">
        <v>0</v>
      </c>
      <c r="AN55" s="95">
        <v>0.14316718925070801</v>
      </c>
      <c r="AO55" s="95">
        <v>0.76554775460352598</v>
      </c>
      <c r="AP55" s="95">
        <v>0</v>
      </c>
      <c r="AQ55" s="95">
        <v>53.998798434718303</v>
      </c>
      <c r="AR55" s="95">
        <v>1415.5448544916401</v>
      </c>
      <c r="AS55" s="95">
        <v>144.70009726020601</v>
      </c>
      <c r="AT55" s="95">
        <v>1572.8275622348201</v>
      </c>
      <c r="AU55" s="95">
        <v>0</v>
      </c>
      <c r="AV55" s="95">
        <v>2.1524845274833599</v>
      </c>
      <c r="AW55" s="95">
        <v>0</v>
      </c>
      <c r="AX55" s="95">
        <v>18.775526152809999</v>
      </c>
      <c r="AY55" s="95">
        <v>2.318877588364E-2</v>
      </c>
      <c r="AZ55" s="95">
        <v>8.1538503502593205E-3</v>
      </c>
      <c r="BA55" s="95">
        <v>30.674401550951501</v>
      </c>
      <c r="BB55" s="95">
        <v>1.0421017785787899E-2</v>
      </c>
      <c r="BC55" s="95">
        <v>0</v>
      </c>
      <c r="BD55" s="95">
        <v>1.5114440527565999E-3</v>
      </c>
      <c r="BE55" s="95">
        <v>41.014425662249003</v>
      </c>
      <c r="BF55" s="95">
        <v>39.773864513861398</v>
      </c>
      <c r="BG55" s="95">
        <v>1.24056114838759</v>
      </c>
      <c r="BH55" s="95">
        <v>0</v>
      </c>
      <c r="BI55" s="95">
        <v>0</v>
      </c>
      <c r="BJ55" s="95">
        <v>0.162719167204043</v>
      </c>
      <c r="BK55" s="95">
        <v>0</v>
      </c>
      <c r="BL55" s="95">
        <v>1.7461173416668001</v>
      </c>
      <c r="BM55" s="95">
        <v>0</v>
      </c>
      <c r="BN55" s="95">
        <v>4.5383173806886098E-2</v>
      </c>
      <c r="BO55" s="95">
        <v>6.9844730683377696</v>
      </c>
      <c r="BP55" s="95">
        <v>4.5868673247569103E-2</v>
      </c>
      <c r="BQ55" s="95">
        <v>0</v>
      </c>
      <c r="BR55" s="95">
        <v>0.117336024184703</v>
      </c>
      <c r="BS55" s="95">
        <v>1.5909963722945101E-4</v>
      </c>
      <c r="BT55" s="95">
        <v>2.4109362845285101</v>
      </c>
      <c r="BU55" s="95">
        <v>7.8420326106701399</v>
      </c>
      <c r="BV55" s="95">
        <v>0</v>
      </c>
      <c r="BW55" s="95">
        <v>0</v>
      </c>
      <c r="BX55" s="95">
        <v>2.6269847383315401</v>
      </c>
      <c r="BY55" s="95">
        <v>0</v>
      </c>
      <c r="BZ55" s="95">
        <v>0.42881368823624699</v>
      </c>
      <c r="CA55" s="95">
        <v>52.512451987191099</v>
      </c>
      <c r="CB55" s="95">
        <v>3.6515493850408101</v>
      </c>
      <c r="CD55" s="35">
        <f t="shared" ref="CD55:CD60" si="22">AH55/AT55</f>
        <v>7.999993632549874E-3</v>
      </c>
      <c r="CE55" s="35">
        <f t="shared" ref="CE55:CE60" si="23">AO55/BF55</f>
        <v>1.924750747659254E-2</v>
      </c>
      <c r="CF55" s="81">
        <f t="shared" si="15"/>
        <v>-2.7954663836761507E-7</v>
      </c>
      <c r="CG55" s="81" t="str">
        <f t="shared" si="16"/>
        <v/>
      </c>
      <c r="CH55" s="81">
        <f t="shared" si="17"/>
        <v>-3.4190969746955095E-7</v>
      </c>
      <c r="CI55" s="81">
        <f t="shared" si="18"/>
        <v>-2.516216589716576E-5</v>
      </c>
      <c r="CJ55" s="81">
        <f t="shared" si="19"/>
        <v>-2.638562935937472E-5</v>
      </c>
      <c r="CK55" s="81">
        <f t="shared" si="20"/>
        <v>-3.3823839281830681E-7</v>
      </c>
      <c r="CL55" s="81">
        <f t="shared" si="21"/>
        <v>-2.6684728354482702E-7</v>
      </c>
      <c r="CM55" s="49">
        <f>(T55/0.009783-$CA55)/$CA55</f>
        <v>-4.9141162922182197E-4</v>
      </c>
      <c r="CN55" s="49">
        <f>(X55/0.004739-$CA55)/$CA55</f>
        <v>-5.5802390285027007E-4</v>
      </c>
      <c r="CO55" s="49">
        <f>(AF55/0.042696-$CA55)/$CA55</f>
        <v>8.5545236404488444E-4</v>
      </c>
      <c r="CP55" s="49">
        <f>(AN55/0.00273-$CA55)/$CA55</f>
        <v>-1.3379326198674955E-3</v>
      </c>
      <c r="CQ55" s="81"/>
      <c r="CR55" s="81"/>
      <c r="CS55" s="81"/>
      <c r="CT55" s="81"/>
    </row>
    <row r="56" spans="1:98" x14ac:dyDescent="0.25">
      <c r="A56" s="95" t="s">
        <v>11</v>
      </c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29"/>
      <c r="O56" s="29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D56" s="35" t="e">
        <f t="shared" si="22"/>
        <v>#DIV/0!</v>
      </c>
      <c r="CE56" s="35" t="e">
        <f t="shared" si="23"/>
        <v>#DIV/0!</v>
      </c>
      <c r="CF56" s="81" t="str">
        <f t="shared" si="15"/>
        <v/>
      </c>
      <c r="CG56" s="81" t="str">
        <f t="shared" si="16"/>
        <v/>
      </c>
      <c r="CH56" s="81" t="str">
        <f t="shared" si="17"/>
        <v/>
      </c>
      <c r="CI56" s="81" t="str">
        <f t="shared" si="18"/>
        <v/>
      </c>
      <c r="CJ56" s="81" t="str">
        <f t="shared" si="19"/>
        <v/>
      </c>
      <c r="CK56" s="81" t="str">
        <f t="shared" si="20"/>
        <v/>
      </c>
      <c r="CL56" s="81" t="str">
        <f t="shared" si="21"/>
        <v/>
      </c>
      <c r="CM56" s="49"/>
      <c r="CN56" s="49"/>
      <c r="CO56" s="49"/>
      <c r="CP56" s="49"/>
      <c r="CQ56" s="81"/>
      <c r="CR56" s="81"/>
      <c r="CS56" s="81"/>
      <c r="CT56" s="81"/>
    </row>
    <row r="57" spans="1:98" x14ac:dyDescent="0.25">
      <c r="A57" s="94" t="s">
        <v>58</v>
      </c>
      <c r="B57" s="95">
        <v>2.4722593000000002</v>
      </c>
      <c r="C57" s="95">
        <v>0</v>
      </c>
      <c r="D57" s="95">
        <v>15.911633</v>
      </c>
      <c r="E57" s="95">
        <v>0.43124214599999999</v>
      </c>
      <c r="F57" s="95">
        <v>0.41785573999999998</v>
      </c>
      <c r="G57" s="95">
        <v>7.6070554999999998E-2</v>
      </c>
      <c r="H57" s="95">
        <v>0.53868883999999995</v>
      </c>
      <c r="I57" s="95"/>
      <c r="J57" s="95"/>
      <c r="K57" s="95"/>
      <c r="L57" s="95"/>
      <c r="M57" s="95"/>
      <c r="N57" s="95"/>
      <c r="O57" s="95"/>
      <c r="P57" s="95"/>
      <c r="Q57" s="95" t="s">
        <v>58</v>
      </c>
      <c r="R57" s="95">
        <v>0</v>
      </c>
      <c r="S57" s="95">
        <v>1.42312838283117E-2</v>
      </c>
      <c r="T57" s="95">
        <v>5.2674161716655303E-3</v>
      </c>
      <c r="U57" s="95">
        <v>5.2674161716655303E-3</v>
      </c>
      <c r="V57" s="95">
        <v>4.1849355763157403E-2</v>
      </c>
      <c r="W57" s="95">
        <v>0</v>
      </c>
      <c r="X57" s="95">
        <v>2.5513981969029899E-3</v>
      </c>
      <c r="Y57" s="95">
        <v>1.30972814725772E-2</v>
      </c>
      <c r="Z57" s="95">
        <v>2.4722584914874002</v>
      </c>
      <c r="AA57" s="95">
        <v>0.125359735758858</v>
      </c>
      <c r="AB57" s="95">
        <v>9.5252126328907501E-4</v>
      </c>
      <c r="AC57" s="95">
        <v>2.18855096500934E-2</v>
      </c>
      <c r="AD57" s="95">
        <v>0</v>
      </c>
      <c r="AE57" s="95">
        <v>0</v>
      </c>
      <c r="AF57" s="95">
        <v>2.30195384743134E-2</v>
      </c>
      <c r="AG57" s="95">
        <v>2.30195384743134E-2</v>
      </c>
      <c r="AH57" s="95">
        <v>0.12729303242447701</v>
      </c>
      <c r="AI57" s="95">
        <v>1.7332191314142101E-2</v>
      </c>
      <c r="AJ57" s="95">
        <v>6.9171262408516401E-4</v>
      </c>
      <c r="AK57" s="95">
        <v>1.81383946512165E-2</v>
      </c>
      <c r="AL57" s="95">
        <v>1.85608138547264E-3</v>
      </c>
      <c r="AM57" s="95">
        <v>0</v>
      </c>
      <c r="AN57" s="95">
        <v>1.46861971557615E-3</v>
      </c>
      <c r="AO57" s="95">
        <v>8.0424537001824205E-3</v>
      </c>
      <c r="AP57" s="95">
        <v>0</v>
      </c>
      <c r="AQ57" s="95">
        <v>0.55393591274106102</v>
      </c>
      <c r="AR57" s="95">
        <v>14.320447555018999</v>
      </c>
      <c r="AS57" s="95">
        <v>1.46386995375805</v>
      </c>
      <c r="AT57" s="95">
        <v>15.9116105412016</v>
      </c>
      <c r="AU57" s="95">
        <v>0</v>
      </c>
      <c r="AV57" s="95">
        <v>2.2080897706090799E-2</v>
      </c>
      <c r="AW57" s="95">
        <v>0</v>
      </c>
      <c r="AX57" s="95">
        <v>0.19260491988624101</v>
      </c>
      <c r="AY57" s="95">
        <v>2.4361057557168499E-4</v>
      </c>
      <c r="AZ57" s="95">
        <v>8.56615475344058E-5</v>
      </c>
      <c r="BA57" s="95">
        <v>0.32225058207532098</v>
      </c>
      <c r="BB57" s="95">
        <v>1.09478405176452E-4</v>
      </c>
      <c r="BC57" s="95">
        <v>0</v>
      </c>
      <c r="BD57" s="95">
        <v>1.5878734546977699E-5</v>
      </c>
      <c r="BE57" s="95">
        <v>0.43123038509688699</v>
      </c>
      <c r="BF57" s="95">
        <v>0.41784528106628699</v>
      </c>
      <c r="BG57" s="95">
        <v>1.3385104030600101E-2</v>
      </c>
      <c r="BH57" s="95">
        <v>0</v>
      </c>
      <c r="BI57" s="95">
        <v>0</v>
      </c>
      <c r="BJ57" s="95">
        <v>1.70945003499837E-3</v>
      </c>
      <c r="BK57" s="95">
        <v>0</v>
      </c>
      <c r="BL57" s="95">
        <v>1.83438667967393E-2</v>
      </c>
      <c r="BM57" s="95">
        <v>0</v>
      </c>
      <c r="BN57" s="95">
        <v>4.7677501281436499E-4</v>
      </c>
      <c r="BO57" s="95">
        <v>7.3375630549446902E-2</v>
      </c>
      <c r="BP57" s="95">
        <v>4.7052845605692303E-4</v>
      </c>
      <c r="BQ57" s="95">
        <v>0</v>
      </c>
      <c r="BR57" s="95">
        <v>1.23267592607902E-3</v>
      </c>
      <c r="BS57" s="95">
        <v>1.67140805899568E-6</v>
      </c>
      <c r="BT57" s="95">
        <v>7.60700172070745E-2</v>
      </c>
      <c r="BU57" s="95">
        <v>8.0445999201659998E-2</v>
      </c>
      <c r="BV57" s="95">
        <v>0</v>
      </c>
      <c r="BW57" s="95">
        <v>0</v>
      </c>
      <c r="BX57" s="95">
        <v>2.6948337107809299E-2</v>
      </c>
      <c r="BY57" s="95">
        <v>0</v>
      </c>
      <c r="BZ57" s="95">
        <v>4.39888915127564E-3</v>
      </c>
      <c r="CA57" s="95">
        <v>0.53868806142076797</v>
      </c>
      <c r="CB57" s="95">
        <v>3.7458631874424698E-2</v>
      </c>
      <c r="CD57" s="35">
        <f t="shared" si="22"/>
        <v>8.000009307345967E-3</v>
      </c>
      <c r="CE57" s="35">
        <f t="shared" si="23"/>
        <v>1.9247444124914182E-2</v>
      </c>
      <c r="CF57" s="81">
        <f t="shared" si="15"/>
        <v>-3.2703389971321788E-7</v>
      </c>
      <c r="CG57" s="81" t="str">
        <f t="shared" si="16"/>
        <v/>
      </c>
      <c r="CH57" s="81">
        <f t="shared" si="17"/>
        <v>-1.4114703625757757E-6</v>
      </c>
      <c r="CI57" s="81">
        <f t="shared" si="18"/>
        <v>-2.7272156077714625E-5</v>
      </c>
      <c r="CJ57" s="81">
        <f t="shared" si="19"/>
        <v>-2.5030010866876652E-5</v>
      </c>
      <c r="CK57" s="81">
        <f t="shared" si="20"/>
        <v>-7.0696595482698592E-6</v>
      </c>
      <c r="CL57" s="81">
        <f t="shared" si="21"/>
        <v>-1.4453227432273783E-6</v>
      </c>
      <c r="CM57" s="49">
        <f>(T57/0.009783-$CA57)/$CA57</f>
        <v>-4.8750291798047512E-4</v>
      </c>
      <c r="CN57" s="49">
        <f>(X57/0.004739-$CA57)/$CA57</f>
        <v>-5.6585004511786616E-4</v>
      </c>
      <c r="CO57" s="49">
        <f>(AF57/0.042696-$CA57)/$CA57</f>
        <v>8.5709362958622372E-4</v>
      </c>
      <c r="CP57" s="49">
        <f>(AN57/0.00273-$CA57)/$CA57</f>
        <v>-1.3590827451297831E-3</v>
      </c>
      <c r="CQ57" s="81"/>
      <c r="CR57" s="81"/>
      <c r="CS57" s="81"/>
      <c r="CT57" s="81"/>
    </row>
    <row r="58" spans="1:98" x14ac:dyDescent="0.25">
      <c r="A58" s="94" t="s">
        <v>75</v>
      </c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D58" s="35" t="e">
        <f t="shared" si="22"/>
        <v>#DIV/0!</v>
      </c>
      <c r="CE58" s="35" t="e">
        <f t="shared" si="23"/>
        <v>#DIV/0!</v>
      </c>
      <c r="CF58" s="81" t="str">
        <f t="shared" si="15"/>
        <v/>
      </c>
      <c r="CG58" s="81" t="str">
        <f t="shared" si="16"/>
        <v/>
      </c>
      <c r="CH58" s="81" t="str">
        <f t="shared" si="17"/>
        <v/>
      </c>
      <c r="CI58" s="81" t="str">
        <f t="shared" si="18"/>
        <v/>
      </c>
      <c r="CJ58" s="81" t="str">
        <f t="shared" si="19"/>
        <v/>
      </c>
      <c r="CK58" s="81" t="str">
        <f t="shared" si="20"/>
        <v/>
      </c>
      <c r="CL58" s="81" t="str">
        <f t="shared" si="21"/>
        <v/>
      </c>
      <c r="CM58" s="49"/>
      <c r="CN58" s="49"/>
      <c r="CO58" s="49"/>
      <c r="CP58" s="49"/>
      <c r="CQ58" s="81"/>
      <c r="CR58" s="81"/>
      <c r="CS58" s="81"/>
      <c r="CT58" s="81"/>
    </row>
    <row r="59" spans="1:98" x14ac:dyDescent="0.25">
      <c r="A59" s="94" t="s">
        <v>235</v>
      </c>
      <c r="B59" s="95">
        <v>6329.2103999999999</v>
      </c>
      <c r="C59" s="95">
        <v>0</v>
      </c>
      <c r="D59" s="95">
        <v>41689.938000000002</v>
      </c>
      <c r="E59" s="95">
        <v>1099.440051</v>
      </c>
      <c r="F59" s="95">
        <v>1066.0558000000001</v>
      </c>
      <c r="G59" s="95">
        <v>86.026176000000007</v>
      </c>
      <c r="H59" s="95">
        <v>1565.5890999999999</v>
      </c>
      <c r="I59" s="95"/>
      <c r="J59" s="95"/>
      <c r="K59" s="95"/>
      <c r="L59" s="95"/>
      <c r="M59" s="95"/>
      <c r="N59" s="95"/>
      <c r="O59" s="95"/>
      <c r="P59" s="95"/>
      <c r="Q59" s="95" t="s">
        <v>69</v>
      </c>
      <c r="R59" s="95">
        <v>0</v>
      </c>
      <c r="S59" s="95">
        <v>41.2700687012602</v>
      </c>
      <c r="T59" s="95">
        <v>15.2751874788098</v>
      </c>
      <c r="U59" s="95">
        <v>15.2751874788098</v>
      </c>
      <c r="V59" s="95">
        <v>121.360939559187</v>
      </c>
      <c r="W59" s="95">
        <v>0</v>
      </c>
      <c r="X59" s="95">
        <v>7.3989886907184701</v>
      </c>
      <c r="Y59" s="95">
        <v>37.981622891066102</v>
      </c>
      <c r="Z59" s="95">
        <v>6314.3899323824799</v>
      </c>
      <c r="AA59" s="95">
        <v>363.538020107298</v>
      </c>
      <c r="AB59" s="95">
        <v>2.7622923384505298</v>
      </c>
      <c r="AC59" s="95">
        <v>63.467047436147801</v>
      </c>
      <c r="AD59" s="95">
        <v>0</v>
      </c>
      <c r="AE59" s="95">
        <v>0</v>
      </c>
      <c r="AF59" s="95">
        <v>66.755503419581402</v>
      </c>
      <c r="AG59" s="95">
        <v>66.755503419581402</v>
      </c>
      <c r="AH59" s="95">
        <v>332.74169012803299</v>
      </c>
      <c r="AI59" s="95">
        <v>50.262478864506299</v>
      </c>
      <c r="AJ59" s="95">
        <v>2.00595063900714</v>
      </c>
      <c r="AK59" s="95">
        <v>52.600335418495</v>
      </c>
      <c r="AL59" s="95">
        <v>5.38256036256311</v>
      </c>
      <c r="AM59" s="95">
        <v>0</v>
      </c>
      <c r="AN59" s="95">
        <v>4.2590132941068699</v>
      </c>
      <c r="AO59" s="95">
        <v>20.4701691436697</v>
      </c>
      <c r="AP59" s="95">
        <v>0</v>
      </c>
      <c r="AQ59" s="95">
        <v>1606.3867350672599</v>
      </c>
      <c r="AR59" s="95">
        <v>37433.4124756405</v>
      </c>
      <c r="AS59" s="95">
        <v>3826.5256964209002</v>
      </c>
      <c r="AT59" s="95">
        <v>41592.6798621895</v>
      </c>
      <c r="AU59" s="95">
        <v>0</v>
      </c>
      <c r="AV59" s="95">
        <v>64.033265532167604</v>
      </c>
      <c r="AW59" s="95">
        <v>0</v>
      </c>
      <c r="AX59" s="95">
        <v>558.545431057722</v>
      </c>
      <c r="AY59" s="95">
        <v>0.62005092363740599</v>
      </c>
      <c r="AZ59" s="95">
        <v>0.218028178272347</v>
      </c>
      <c r="BA59" s="95">
        <v>820.21072480254804</v>
      </c>
      <c r="BB59" s="95">
        <v>0.27865059929892999</v>
      </c>
      <c r="BC59" s="95">
        <v>0</v>
      </c>
      <c r="BD59" s="95">
        <v>4.04149578229357E-2</v>
      </c>
      <c r="BE59" s="95">
        <v>1096.8284738997199</v>
      </c>
      <c r="BF59" s="95">
        <v>1063.5232082801399</v>
      </c>
      <c r="BG59" s="95">
        <v>33.305265619581398</v>
      </c>
      <c r="BH59" s="95">
        <v>0</v>
      </c>
      <c r="BI59" s="95">
        <v>0</v>
      </c>
      <c r="BJ59" s="95">
        <v>4.3509892140302098</v>
      </c>
      <c r="BK59" s="95">
        <v>0</v>
      </c>
      <c r="BL59" s="95">
        <v>46.689819505172501</v>
      </c>
      <c r="BM59" s="95">
        <v>0</v>
      </c>
      <c r="BN59" s="95">
        <v>1.21351197803094</v>
      </c>
      <c r="BO59" s="95">
        <v>186.759284370773</v>
      </c>
      <c r="BP59" s="95">
        <v>1.36452446566686</v>
      </c>
      <c r="BQ59" s="95">
        <v>0</v>
      </c>
      <c r="BR59" s="95">
        <v>3.1374795435771001</v>
      </c>
      <c r="BS59" s="95">
        <v>4.2542069809355298E-3</v>
      </c>
      <c r="BT59" s="95">
        <v>85.727278486130103</v>
      </c>
      <c r="BU59" s="95">
        <v>233.289379219041</v>
      </c>
      <c r="BV59" s="95">
        <v>0</v>
      </c>
      <c r="BW59" s="95">
        <v>0</v>
      </c>
      <c r="BX59" s="95">
        <v>78.149040049071303</v>
      </c>
      <c r="BY59" s="95">
        <v>0</v>
      </c>
      <c r="BZ59" s="95">
        <v>12.756594174618</v>
      </c>
      <c r="CA59" s="95">
        <v>1562.1696201105599</v>
      </c>
      <c r="CB59" s="95">
        <v>108.62837332866999</v>
      </c>
      <c r="CD59" s="35">
        <f t="shared" si="22"/>
        <v>8.0000060402579936E-3</v>
      </c>
      <c r="CE59" s="35">
        <f t="shared" si="23"/>
        <v>1.9247505822437779E-2</v>
      </c>
      <c r="CF59" s="81">
        <f t="shared" si="15"/>
        <v>-2.3415981901186412E-3</v>
      </c>
      <c r="CG59" s="81" t="str">
        <f t="shared" si="16"/>
        <v/>
      </c>
      <c r="CH59" s="81">
        <f t="shared" si="17"/>
        <v>-2.3328923590748055E-3</v>
      </c>
      <c r="CI59" s="81">
        <f t="shared" si="18"/>
        <v>-2.3753701694828478E-3</v>
      </c>
      <c r="CJ59" s="81">
        <f t="shared" si="19"/>
        <v>-2.3756652511624557E-3</v>
      </c>
      <c r="CK59" s="81">
        <f t="shared" si="20"/>
        <v>-3.4744949475599527E-3</v>
      </c>
      <c r="CL59" s="81">
        <f t="shared" si="21"/>
        <v>-2.1841490142209259E-3</v>
      </c>
      <c r="CM59" s="49">
        <f t="shared" si="9"/>
        <v>-4.9192302921605374E-4</v>
      </c>
      <c r="CN59" s="49">
        <f t="shared" si="10"/>
        <v>-5.5829676730291295E-4</v>
      </c>
      <c r="CO59" s="49">
        <f t="shared" si="11"/>
        <v>8.5623229931309E-4</v>
      </c>
      <c r="CP59" s="49">
        <f t="shared" si="12"/>
        <v>-1.3388369445665738E-3</v>
      </c>
      <c r="CQ59" s="81"/>
      <c r="CR59" s="81"/>
      <c r="CS59" s="81"/>
      <c r="CT59" s="81"/>
    </row>
    <row r="60" spans="1:98" x14ac:dyDescent="0.25">
      <c r="A60" s="95" t="s">
        <v>452</v>
      </c>
      <c r="B60" s="95">
        <v>1094.0048999999999</v>
      </c>
      <c r="C60" s="95">
        <v>0</v>
      </c>
      <c r="D60" s="95">
        <v>7220.6244999999999</v>
      </c>
      <c r="E60" s="95">
        <v>193.44871079999999</v>
      </c>
      <c r="F60" s="95">
        <v>187.505</v>
      </c>
      <c r="G60" s="95">
        <v>25.237742999999998</v>
      </c>
      <c r="H60" s="95">
        <v>277.43651999999997</v>
      </c>
      <c r="I60" s="95"/>
      <c r="J60" s="95"/>
      <c r="K60" s="95"/>
      <c r="L60" s="95"/>
      <c r="M60" s="95"/>
      <c r="N60" s="95"/>
      <c r="O60" s="95"/>
      <c r="P60" s="95"/>
      <c r="Q60" s="95" t="s">
        <v>70</v>
      </c>
      <c r="R60" s="95">
        <v>0</v>
      </c>
      <c r="S60" s="95">
        <v>7.3005060680059701</v>
      </c>
      <c r="T60" s="95">
        <v>2.70211865100348</v>
      </c>
      <c r="U60" s="95">
        <v>2.70211865100348</v>
      </c>
      <c r="V60" s="95">
        <v>21.4682645728269</v>
      </c>
      <c r="W60" s="95">
        <v>0</v>
      </c>
      <c r="X60" s="95">
        <v>1.3088511486530301</v>
      </c>
      <c r="Y60" s="95">
        <v>6.7187768990448502</v>
      </c>
      <c r="Z60" s="95">
        <v>1089.5918737633399</v>
      </c>
      <c r="AA60" s="95">
        <v>64.3083921742423</v>
      </c>
      <c r="AB60" s="95">
        <v>0.48863863309942301</v>
      </c>
      <c r="AC60" s="95">
        <v>11.2270728321235</v>
      </c>
      <c r="AD60" s="95">
        <v>0</v>
      </c>
      <c r="AE60" s="95">
        <v>0</v>
      </c>
      <c r="AF60" s="95">
        <v>11.8087869041044</v>
      </c>
      <c r="AG60" s="95">
        <v>11.8087869041044</v>
      </c>
      <c r="AH60" s="95">
        <v>57.535140991087701</v>
      </c>
      <c r="AI60" s="95">
        <v>8.8912202821364996</v>
      </c>
      <c r="AJ60" s="95">
        <v>0.354843988972039</v>
      </c>
      <c r="AK60" s="95">
        <v>9.3048126637227195</v>
      </c>
      <c r="AL60" s="95">
        <v>0.95215332917541595</v>
      </c>
      <c r="AM60" s="95">
        <v>0</v>
      </c>
      <c r="AN60" s="95">
        <v>0.75340395412903605</v>
      </c>
      <c r="AO60" s="95">
        <v>3.5947341721919899</v>
      </c>
      <c r="AP60" s="95">
        <v>0</v>
      </c>
      <c r="AQ60" s="95">
        <v>284.16317708074899</v>
      </c>
      <c r="AR60" s="95">
        <v>6472.6983618556296</v>
      </c>
      <c r="AS60" s="95">
        <v>661.65382121617904</v>
      </c>
      <c r="AT60" s="95">
        <v>7191.88732406289</v>
      </c>
      <c r="AU60" s="95">
        <v>0</v>
      </c>
      <c r="AV60" s="95">
        <v>11.327223137507699</v>
      </c>
      <c r="AW60" s="95">
        <v>0</v>
      </c>
      <c r="AX60" s="95">
        <v>98.804406746143201</v>
      </c>
      <c r="AY60" s="95">
        <v>0.108886138990393</v>
      </c>
      <c r="AZ60" s="95">
        <v>3.8287602859394698E-2</v>
      </c>
      <c r="BA60" s="95">
        <v>144.03597921041401</v>
      </c>
      <c r="BB60" s="95">
        <v>4.8933399471993003E-2</v>
      </c>
      <c r="BC60" s="95">
        <v>0</v>
      </c>
      <c r="BD60" s="95">
        <v>7.0971966026775104E-3</v>
      </c>
      <c r="BE60" s="95">
        <v>192.684204067417</v>
      </c>
      <c r="BF60" s="95">
        <v>186.763774386591</v>
      </c>
      <c r="BG60" s="95">
        <v>5.9204296808258396</v>
      </c>
      <c r="BH60" s="95">
        <v>0</v>
      </c>
      <c r="BI60" s="95">
        <v>0</v>
      </c>
      <c r="BJ60" s="95">
        <v>0.76407106598984698</v>
      </c>
      <c r="BK60" s="95">
        <v>0</v>
      </c>
      <c r="BL60" s="95">
        <v>8.19914096904159</v>
      </c>
      <c r="BM60" s="95">
        <v>0</v>
      </c>
      <c r="BN60" s="95">
        <v>0.21310302088328101</v>
      </c>
      <c r="BO60" s="95">
        <v>32.796561340850999</v>
      </c>
      <c r="BP60" s="95">
        <v>0.241379098414546</v>
      </c>
      <c r="BQ60" s="95">
        <v>0</v>
      </c>
      <c r="BR60" s="95">
        <v>0.55096736608299302</v>
      </c>
      <c r="BS60" s="95">
        <v>7.4707540358361199E-4</v>
      </c>
      <c r="BT60" s="95">
        <v>25.135869504015101</v>
      </c>
      <c r="BU60" s="95">
        <v>41.267849554833901</v>
      </c>
      <c r="BV60" s="95">
        <v>0</v>
      </c>
      <c r="BW60" s="95">
        <v>0</v>
      </c>
      <c r="BX60" s="95">
        <v>13.824251312365099</v>
      </c>
      <c r="BY60" s="95">
        <v>0</v>
      </c>
      <c r="BZ60" s="95">
        <v>2.2565864912448901</v>
      </c>
      <c r="CA60" s="95">
        <v>276.34150200896102</v>
      </c>
      <c r="CB60" s="95">
        <v>19.215911693711799</v>
      </c>
      <c r="CD60" s="35">
        <f t="shared" si="22"/>
        <v>8.0000058953349339E-3</v>
      </c>
      <c r="CE60" s="35">
        <f t="shared" si="23"/>
        <v>1.9247491565206231E-2</v>
      </c>
      <c r="CF60" s="81">
        <f t="shared" si="15"/>
        <v>-4.0338267558582388E-3</v>
      </c>
      <c r="CG60" s="81"/>
      <c r="CH60" s="81">
        <f t="shared" si="17"/>
        <v>-3.9798740312711033E-3</v>
      </c>
      <c r="CI60" s="81">
        <f t="shared" si="18"/>
        <v>-3.9519867019087267E-3</v>
      </c>
      <c r="CJ60" s="81">
        <f t="shared" si="19"/>
        <v>-3.9530978555718521E-3</v>
      </c>
      <c r="CK60" s="81">
        <f t="shared" si="20"/>
        <v>-4.036553347298015E-3</v>
      </c>
      <c r="CL60" s="81">
        <f t="shared" si="21"/>
        <v>-3.9469136616872144E-3</v>
      </c>
      <c r="CM60" s="49">
        <f t="shared" si="9"/>
        <v>-4.9206150825391391E-4</v>
      </c>
      <c r="CN60" s="49">
        <f t="shared" si="10"/>
        <v>-5.5836836208927301E-4</v>
      </c>
      <c r="CO60" s="49">
        <f t="shared" si="11"/>
        <v>8.568871346405219E-4</v>
      </c>
      <c r="CP60" s="49">
        <f t="shared" si="12"/>
        <v>-1.3365985082426483E-3</v>
      </c>
      <c r="CQ60" s="81"/>
      <c r="CR60" s="81"/>
      <c r="CS60" s="81"/>
      <c r="CT60" s="81"/>
    </row>
    <row r="61" spans="1:98" x14ac:dyDescent="0.25">
      <c r="A61" s="41" t="s">
        <v>453</v>
      </c>
      <c r="B61" s="1">
        <f>SUM(B3:B60)+SUM(B67:B80)</f>
        <v>32728.230957270189</v>
      </c>
      <c r="C61" s="1">
        <f t="shared" ref="C61:O61" si="24">SUM(C3:C60)+SUM(C67:C80)</f>
        <v>9.6161817969999994</v>
      </c>
      <c r="D61" s="1">
        <f t="shared" si="24"/>
        <v>226063.92301804101</v>
      </c>
      <c r="E61" s="1">
        <f t="shared" si="24"/>
        <v>6095.5977496701662</v>
      </c>
      <c r="F61" s="1">
        <f t="shared" si="24"/>
        <v>5899.0585193269908</v>
      </c>
      <c r="G61" s="1">
        <f t="shared" si="24"/>
        <v>1167.9508172251001</v>
      </c>
      <c r="H61" s="1">
        <f t="shared" si="24"/>
        <v>8812.6721184489797</v>
      </c>
      <c r="I61" s="1">
        <f t="shared" si="24"/>
        <v>0</v>
      </c>
      <c r="J61" s="1">
        <f t="shared" si="24"/>
        <v>0</v>
      </c>
      <c r="K61" s="1">
        <f t="shared" si="24"/>
        <v>0</v>
      </c>
      <c r="L61" s="1">
        <f t="shared" si="24"/>
        <v>0</v>
      </c>
      <c r="M61" s="1">
        <f t="shared" si="24"/>
        <v>0</v>
      </c>
      <c r="N61" s="1">
        <f t="shared" si="24"/>
        <v>0</v>
      </c>
      <c r="O61" s="1">
        <f t="shared" si="24"/>
        <v>0</v>
      </c>
      <c r="P61" s="95"/>
      <c r="Q61" s="41" t="s">
        <v>453</v>
      </c>
      <c r="R61" s="1">
        <f>SUM(R3:R60)+SUM(R67:R80)</f>
        <v>0</v>
      </c>
      <c r="S61" s="1">
        <f t="shared" ref="S61:CB61" si="25">SUM(S3:S60)+SUM(S67:S80)</f>
        <v>225.67033010146216</v>
      </c>
      <c r="T61" s="1">
        <f t="shared" si="25"/>
        <v>83.91956334331627</v>
      </c>
      <c r="U61" s="1">
        <f t="shared" si="25"/>
        <v>83.91956334331627</v>
      </c>
      <c r="V61" s="1">
        <f t="shared" si="25"/>
        <v>663.06880679168557</v>
      </c>
      <c r="W61" s="1">
        <f t="shared" si="25"/>
        <v>0</v>
      </c>
      <c r="X61" s="1">
        <f t="shared" si="25"/>
        <v>42.732852862229805</v>
      </c>
      <c r="Y61" s="1">
        <f t="shared" si="25"/>
        <v>211.18133088910963</v>
      </c>
      <c r="Z61" s="1">
        <f t="shared" si="25"/>
        <v>32186.080499797023</v>
      </c>
      <c r="AA61" s="1">
        <f t="shared" si="25"/>
        <v>1991.1872043682988</v>
      </c>
      <c r="AB61" s="1">
        <f t="shared" si="25"/>
        <v>16.282640976066407</v>
      </c>
      <c r="AC61" s="1">
        <f t="shared" si="25"/>
        <v>348.15250439450398</v>
      </c>
      <c r="AD61" s="1">
        <f t="shared" si="25"/>
        <v>6.7707832769174619E-3</v>
      </c>
      <c r="AE61" s="1">
        <f t="shared" si="25"/>
        <v>0</v>
      </c>
      <c r="AF61" s="1">
        <f t="shared" si="25"/>
        <v>366.63771601035222</v>
      </c>
      <c r="AG61" s="1">
        <f t="shared" si="25"/>
        <v>366.63771601035222</v>
      </c>
      <c r="AH61" s="1">
        <f t="shared" si="25"/>
        <v>1761.1571203206329</v>
      </c>
      <c r="AI61" s="1">
        <f t="shared" si="25"/>
        <v>276.51278268298381</v>
      </c>
      <c r="AJ61" s="1">
        <f t="shared" si="25"/>
        <v>11.0484988447013</v>
      </c>
      <c r="AK61" s="1">
        <f t="shared" si="25"/>
        <v>287.8998265794711</v>
      </c>
      <c r="AL61" s="1">
        <f t="shared" si="25"/>
        <v>29.408187586854847</v>
      </c>
      <c r="AM61" s="1">
        <f t="shared" si="25"/>
        <v>0.47412458234031618</v>
      </c>
      <c r="AN61" s="1">
        <f t="shared" si="25"/>
        <v>23.34477849075936</v>
      </c>
      <c r="AO61" s="1">
        <f t="shared" si="25"/>
        <v>112.49186138408739</v>
      </c>
      <c r="AP61" s="1">
        <f t="shared" si="25"/>
        <v>0</v>
      </c>
      <c r="AQ61" s="1">
        <f t="shared" si="25"/>
        <v>8835.7775706309949</v>
      </c>
      <c r="AR61" s="1">
        <f t="shared" si="25"/>
        <v>198130.17571380601</v>
      </c>
      <c r="AS61" s="1">
        <f t="shared" si="25"/>
        <v>20253.307533122024</v>
      </c>
      <c r="AT61" s="1">
        <f t="shared" si="25"/>
        <v>220144.64036724888</v>
      </c>
      <c r="AU61" s="1">
        <f t="shared" si="25"/>
        <v>0</v>
      </c>
      <c r="AV61" s="1">
        <f t="shared" si="25"/>
        <v>353.9498281269091</v>
      </c>
      <c r="AW61" s="1">
        <f t="shared" si="25"/>
        <v>0</v>
      </c>
      <c r="AX61" s="1">
        <f t="shared" si="25"/>
        <v>3077.9611959424747</v>
      </c>
      <c r="AY61" s="1">
        <f t="shared" si="25"/>
        <v>3.362045746501316</v>
      </c>
      <c r="AZ61" s="1">
        <f t="shared" si="25"/>
        <v>1.179805149268548</v>
      </c>
      <c r="BA61" s="1">
        <f t="shared" si="25"/>
        <v>4441.1273747475898</v>
      </c>
      <c r="BB61" s="1">
        <f t="shared" si="25"/>
        <v>1.5101133192295919</v>
      </c>
      <c r="BC61" s="1">
        <f t="shared" si="25"/>
        <v>0</v>
      </c>
      <c r="BD61" s="1">
        <f t="shared" si="25"/>
        <v>0.21869551433237944</v>
      </c>
      <c r="BE61" s="1">
        <f t="shared" si="25"/>
        <v>5964.5767932307872</v>
      </c>
      <c r="BF61" s="1">
        <f t="shared" si="25"/>
        <v>5777.6465396182721</v>
      </c>
      <c r="BG61" s="1">
        <f t="shared" si="25"/>
        <v>186.93025361251526</v>
      </c>
      <c r="BH61" s="1">
        <f t="shared" si="25"/>
        <v>0</v>
      </c>
      <c r="BI61" s="1">
        <f t="shared" si="25"/>
        <v>0</v>
      </c>
      <c r="BJ61" s="1">
        <f t="shared" si="25"/>
        <v>29.91817871932512</v>
      </c>
      <c r="BK61" s="1">
        <f t="shared" si="25"/>
        <v>0</v>
      </c>
      <c r="BL61" s="1">
        <f t="shared" si="25"/>
        <v>255.34172739830314</v>
      </c>
      <c r="BM61" s="1">
        <f t="shared" si="25"/>
        <v>0</v>
      </c>
      <c r="BN61" s="1">
        <f t="shared" si="25"/>
        <v>6.5824755909946493</v>
      </c>
      <c r="BO61" s="1">
        <f t="shared" si="25"/>
        <v>1021.366912270758</v>
      </c>
      <c r="BP61" s="1">
        <f t="shared" si="25"/>
        <v>7.5120696265683433</v>
      </c>
      <c r="BQ61" s="1">
        <f t="shared" si="25"/>
        <v>2.7180875675854407E-2</v>
      </c>
      <c r="BR61" s="1">
        <f t="shared" si="25"/>
        <v>16.989009688209102</v>
      </c>
      <c r="BS61" s="1">
        <f t="shared" si="25"/>
        <v>2.3020598085179957E-2</v>
      </c>
      <c r="BT61" s="1">
        <f t="shared" si="25"/>
        <v>897.27342159699151</v>
      </c>
      <c r="BU61" s="1">
        <f t="shared" si="25"/>
        <v>1295.161207587073</v>
      </c>
      <c r="BV61" s="1">
        <f t="shared" si="25"/>
        <v>0</v>
      </c>
      <c r="BW61" s="1">
        <f t="shared" si="25"/>
        <v>0</v>
      </c>
      <c r="BX61" s="1">
        <f t="shared" si="25"/>
        <v>432.83333085587003</v>
      </c>
      <c r="BY61" s="1">
        <f t="shared" si="25"/>
        <v>0</v>
      </c>
      <c r="BZ61" s="1">
        <f t="shared" si="25"/>
        <v>70.664610585429301</v>
      </c>
      <c r="CA61" s="1">
        <f t="shared" si="25"/>
        <v>8592.81050115168</v>
      </c>
      <c r="CB61" s="1">
        <f t="shared" si="25"/>
        <v>600.38693996754466</v>
      </c>
      <c r="CF61" s="81"/>
      <c r="CG61" s="81"/>
      <c r="CH61" s="81"/>
      <c r="CI61" s="81"/>
      <c r="CJ61" s="81"/>
      <c r="CK61" s="81"/>
      <c r="CL61" s="81"/>
      <c r="CM61" s="49"/>
      <c r="CN61" s="49"/>
      <c r="CO61" s="49"/>
      <c r="CP61" s="49"/>
      <c r="CQ61" s="81"/>
      <c r="CR61" s="81"/>
      <c r="CS61" s="81"/>
      <c r="CT61" s="81"/>
    </row>
    <row r="62" spans="1:98" x14ac:dyDescent="0.25">
      <c r="A62" s="10" t="s">
        <v>56</v>
      </c>
      <c r="B62" s="1">
        <f>SUM(B3:B51)</f>
        <v>22299.261766079988</v>
      </c>
      <c r="C62" s="1">
        <f>SUM(C3:C51)</f>
        <v>0</v>
      </c>
      <c r="D62" s="1">
        <f t="shared" ref="D62:O62" si="26">SUM(D3:D51)</f>
        <v>154052.76688183</v>
      </c>
      <c r="E62" s="1">
        <f t="shared" si="26"/>
        <v>4230.1817029441809</v>
      </c>
      <c r="F62" s="1">
        <f t="shared" si="26"/>
        <v>4099.7484303210013</v>
      </c>
      <c r="G62" s="1">
        <f t="shared" si="26"/>
        <v>608.15504744000009</v>
      </c>
      <c r="H62" s="1">
        <f t="shared" si="26"/>
        <v>6125.9859180099993</v>
      </c>
      <c r="I62" s="1">
        <f t="shared" si="26"/>
        <v>0</v>
      </c>
      <c r="J62" s="1">
        <f t="shared" si="26"/>
        <v>0</v>
      </c>
      <c r="K62" s="1">
        <f t="shared" si="26"/>
        <v>0</v>
      </c>
      <c r="L62" s="1">
        <f t="shared" si="26"/>
        <v>0</v>
      </c>
      <c r="M62" s="1">
        <f t="shared" si="26"/>
        <v>0</v>
      </c>
      <c r="N62" s="1">
        <f t="shared" si="26"/>
        <v>0</v>
      </c>
      <c r="O62" s="1">
        <f t="shared" si="26"/>
        <v>0</v>
      </c>
      <c r="Q62" s="10" t="s">
        <v>56</v>
      </c>
      <c r="R62" s="1">
        <f t="shared" ref="R62:CB62" si="27">SUM(R3:R51)</f>
        <v>0</v>
      </c>
      <c r="S62" s="1">
        <f t="shared" si="27"/>
        <v>161.41429342868369</v>
      </c>
      <c r="T62" s="1">
        <f t="shared" si="27"/>
        <v>59.743949941344574</v>
      </c>
      <c r="U62" s="1">
        <f t="shared" si="27"/>
        <v>59.743949941344574</v>
      </c>
      <c r="V62" s="1">
        <f t="shared" si="27"/>
        <v>474.66424595170201</v>
      </c>
      <c r="W62" s="1">
        <f t="shared" si="27"/>
        <v>0</v>
      </c>
      <c r="X62" s="1">
        <f t="shared" si="27"/>
        <v>28.938738589587167</v>
      </c>
      <c r="Y62" s="1">
        <f t="shared" si="27"/>
        <v>148.55254858941962</v>
      </c>
      <c r="Z62" s="1">
        <f t="shared" si="27"/>
        <v>22223.142168494815</v>
      </c>
      <c r="AA62" s="1">
        <f t="shared" si="27"/>
        <v>1421.8603128459868</v>
      </c>
      <c r="AB62" s="1">
        <f t="shared" si="27"/>
        <v>10.803822521632339</v>
      </c>
      <c r="AC62" s="1">
        <f t="shared" si="27"/>
        <v>248.23069130190899</v>
      </c>
      <c r="AD62" s="1">
        <f t="shared" si="27"/>
        <v>0</v>
      </c>
      <c r="AE62" s="1">
        <f t="shared" si="27"/>
        <v>0</v>
      </c>
      <c r="AF62" s="1">
        <f t="shared" si="27"/>
        <v>261.09241703248932</v>
      </c>
      <c r="AG62" s="1">
        <f t="shared" si="27"/>
        <v>261.09241703248932</v>
      </c>
      <c r="AH62" s="1">
        <f t="shared" si="27"/>
        <v>1228.462750262597</v>
      </c>
      <c r="AI62" s="1">
        <f t="shared" si="27"/>
        <v>196.58510582486016</v>
      </c>
      <c r="AJ62" s="1">
        <f t="shared" si="27"/>
        <v>7.8456348531326565</v>
      </c>
      <c r="AK62" s="1">
        <f t="shared" si="27"/>
        <v>205.72935652505967</v>
      </c>
      <c r="AL62" s="1">
        <f t="shared" si="27"/>
        <v>21.052124635478812</v>
      </c>
      <c r="AM62" s="1">
        <f t="shared" si="27"/>
        <v>0</v>
      </c>
      <c r="AN62" s="1">
        <f t="shared" si="27"/>
        <v>16.657759172150428</v>
      </c>
      <c r="AO62" s="1">
        <f t="shared" si="27"/>
        <v>78.66418398002979</v>
      </c>
      <c r="AP62" s="1">
        <f t="shared" si="27"/>
        <v>0</v>
      </c>
      <c r="AQ62" s="1">
        <f t="shared" si="27"/>
        <v>6282.8571925306178</v>
      </c>
      <c r="AR62" s="1">
        <f t="shared" si="27"/>
        <v>138202.04021457341</v>
      </c>
      <c r="AS62" s="1">
        <f t="shared" si="27"/>
        <v>14127.320225288022</v>
      </c>
      <c r="AT62" s="1">
        <f t="shared" si="27"/>
        <v>153557.82319012415</v>
      </c>
      <c r="AU62" s="1">
        <f t="shared" si="27"/>
        <v>0</v>
      </c>
      <c r="AV62" s="1">
        <f t="shared" si="27"/>
        <v>250.44539006649714</v>
      </c>
      <c r="AW62" s="1">
        <f t="shared" si="27"/>
        <v>0</v>
      </c>
      <c r="AX62" s="1">
        <f t="shared" si="27"/>
        <v>2184.5681127104872</v>
      </c>
      <c r="AY62" s="1">
        <f t="shared" si="27"/>
        <v>2.3827728503742867</v>
      </c>
      <c r="AZ62" s="1">
        <f t="shared" si="27"/>
        <v>0.83785319214513987</v>
      </c>
      <c r="BA62" s="1">
        <f t="shared" si="27"/>
        <v>3151.9627152895987</v>
      </c>
      <c r="BB62" s="1">
        <f t="shared" si="27"/>
        <v>1.0708170130957828</v>
      </c>
      <c r="BC62" s="1">
        <f t="shared" si="27"/>
        <v>0</v>
      </c>
      <c r="BD62" s="1">
        <f t="shared" si="27"/>
        <v>0.15530936580931093</v>
      </c>
      <c r="BE62" s="1">
        <f t="shared" si="27"/>
        <v>4217.0129495738593</v>
      </c>
      <c r="BF62" s="1">
        <f t="shared" si="27"/>
        <v>4086.9824118519273</v>
      </c>
      <c r="BG62" s="1">
        <f t="shared" si="27"/>
        <v>130.03053772193073</v>
      </c>
      <c r="BH62" s="1">
        <f t="shared" si="27"/>
        <v>0</v>
      </c>
      <c r="BI62" s="1">
        <f t="shared" si="27"/>
        <v>0</v>
      </c>
      <c r="BJ62" s="1">
        <f t="shared" si="27"/>
        <v>16.720280591897993</v>
      </c>
      <c r="BK62" s="1">
        <f t="shared" si="27"/>
        <v>0</v>
      </c>
      <c r="BL62" s="1">
        <f t="shared" si="27"/>
        <v>179.42320712933937</v>
      </c>
      <c r="BM62" s="1">
        <f t="shared" si="27"/>
        <v>0</v>
      </c>
      <c r="BN62" s="1">
        <f t="shared" si="27"/>
        <v>4.6633680088587042</v>
      </c>
      <c r="BO62" s="1">
        <f t="shared" si="27"/>
        <v>717.6928283818055</v>
      </c>
      <c r="BP62" s="1">
        <f t="shared" si="27"/>
        <v>5.3368947385519716</v>
      </c>
      <c r="BQ62" s="1">
        <f t="shared" si="27"/>
        <v>0</v>
      </c>
      <c r="BR62" s="1">
        <f t="shared" si="27"/>
        <v>12.056911669591077</v>
      </c>
      <c r="BS62" s="1">
        <f t="shared" si="27"/>
        <v>1.634835940956253E-2</v>
      </c>
      <c r="BT62" s="1">
        <f t="shared" si="27"/>
        <v>606.23089176391022</v>
      </c>
      <c r="BU62" s="1">
        <f t="shared" si="27"/>
        <v>912.43434778852202</v>
      </c>
      <c r="BV62" s="1">
        <f t="shared" si="27"/>
        <v>0</v>
      </c>
      <c r="BW62" s="1">
        <f t="shared" si="27"/>
        <v>0</v>
      </c>
      <c r="BX62" s="1">
        <f t="shared" si="27"/>
        <v>305.65450904136776</v>
      </c>
      <c r="BY62" s="1">
        <f t="shared" si="27"/>
        <v>0</v>
      </c>
      <c r="BZ62" s="1">
        <f t="shared" si="27"/>
        <v>49.893233025591329</v>
      </c>
      <c r="CA62" s="1">
        <f t="shared" si="27"/>
        <v>6109.9179423902406</v>
      </c>
      <c r="CB62" s="1">
        <f t="shared" si="27"/>
        <v>424.86437206037527</v>
      </c>
      <c r="CF62" s="81"/>
      <c r="CG62" s="81"/>
      <c r="CH62" s="81"/>
      <c r="CI62" s="81"/>
      <c r="CJ62" s="81"/>
      <c r="CK62" s="81"/>
      <c r="CL62" s="81"/>
      <c r="CM62" s="49"/>
      <c r="CN62" s="49"/>
      <c r="CO62" s="49"/>
      <c r="CP62" s="49"/>
      <c r="CQ62" s="81"/>
      <c r="CR62" s="81"/>
      <c r="CS62" s="81"/>
      <c r="CT62" s="81"/>
    </row>
    <row r="63" spans="1:98" x14ac:dyDescent="0.25">
      <c r="A63" s="94" t="s">
        <v>238</v>
      </c>
      <c r="B63" s="95">
        <f>+B3+B5+B8+B9+B11+B12+B14+B15+B16+B17+B18+B19+B20+B21+B22+B23+B24+B25+B26+B28+B30+B31+B33+B34+B35+B36+B37+B39+B40+B41+B42+B43+B44+B46+B47+B49+B50+B10</f>
        <v>19580.185836079989</v>
      </c>
      <c r="C63" s="95">
        <f t="shared" ref="C63:O63" si="28">+C3+C5+C8+C9+C11+C12+C14+C15+C16+C17+C18+C19+C20+C21+C22+C23+C24+C25+C26+C28+C30+C31+C33+C34+C35+C36+C37+C39+C40+C41+C42+C43+C44+C46+C47+C49+C50+C10</f>
        <v>0</v>
      </c>
      <c r="D63" s="95">
        <f t="shared" si="28"/>
        <v>136054.23318182997</v>
      </c>
      <c r="E63" s="95">
        <f t="shared" si="28"/>
        <v>3757.7534543441816</v>
      </c>
      <c r="F63" s="95">
        <f t="shared" si="28"/>
        <v>3641.657355321001</v>
      </c>
      <c r="G63" s="95">
        <f t="shared" si="28"/>
        <v>573.03185094000014</v>
      </c>
      <c r="H63" s="95">
        <f t="shared" si="28"/>
        <v>5493.6752130099994</v>
      </c>
      <c r="I63" s="95">
        <f t="shared" si="28"/>
        <v>0</v>
      </c>
      <c r="J63" s="95">
        <f t="shared" si="28"/>
        <v>0</v>
      </c>
      <c r="K63" s="95">
        <f t="shared" si="28"/>
        <v>0</v>
      </c>
      <c r="L63" s="95">
        <f t="shared" si="28"/>
        <v>0</v>
      </c>
      <c r="M63" s="95">
        <f t="shared" si="28"/>
        <v>0</v>
      </c>
      <c r="N63" s="95">
        <f t="shared" si="28"/>
        <v>0</v>
      </c>
      <c r="O63" s="95">
        <f t="shared" si="28"/>
        <v>0</v>
      </c>
      <c r="Q63" s="94" t="s">
        <v>238</v>
      </c>
      <c r="R63" s="95">
        <f t="shared" ref="R63:CB63" si="29">+R3+R5+R8+R9+R11+R12+R14+R15+R16+R17+R18+R19+R20+R21+R22+R23+R24+R25+R26+R28+R30+R31+R33+R34+R35+R36+R37+R39+R40+R41+R42+R43+R44+R46+R47+R49+R50+R10</f>
        <v>0</v>
      </c>
      <c r="S63" s="95">
        <f t="shared" si="29"/>
        <v>144.7674510339067</v>
      </c>
      <c r="T63" s="95">
        <f t="shared" si="29"/>
        <v>53.582486813009027</v>
      </c>
      <c r="U63" s="95">
        <f t="shared" si="29"/>
        <v>53.582486813009027</v>
      </c>
      <c r="V63" s="95">
        <f t="shared" si="29"/>
        <v>425.71156946457467</v>
      </c>
      <c r="W63" s="95">
        <f t="shared" si="29"/>
        <v>0</v>
      </c>
      <c r="X63" s="95">
        <f t="shared" si="29"/>
        <v>25.954253857131494</v>
      </c>
      <c r="Y63" s="95">
        <f t="shared" si="29"/>
        <v>133.23215766047829</v>
      </c>
      <c r="Z63" s="95">
        <f t="shared" si="29"/>
        <v>19514.670841155854</v>
      </c>
      <c r="AA63" s="95">
        <f t="shared" si="29"/>
        <v>1275.2222934796696</v>
      </c>
      <c r="AB63" s="95">
        <f t="shared" si="29"/>
        <v>9.6896123072253779</v>
      </c>
      <c r="AC63" s="95">
        <f t="shared" si="29"/>
        <v>222.63038663938909</v>
      </c>
      <c r="AD63" s="95">
        <f t="shared" si="29"/>
        <v>0</v>
      </c>
      <c r="AE63" s="95">
        <f t="shared" si="29"/>
        <v>0</v>
      </c>
      <c r="AF63" s="95">
        <f t="shared" si="29"/>
        <v>234.16565597670117</v>
      </c>
      <c r="AG63" s="95">
        <f t="shared" si="29"/>
        <v>234.16565597670117</v>
      </c>
      <c r="AH63" s="95">
        <f t="shared" si="29"/>
        <v>1085.0269903100184</v>
      </c>
      <c r="AI63" s="95">
        <f t="shared" si="29"/>
        <v>176.31105802844189</v>
      </c>
      <c r="AJ63" s="95">
        <f t="shared" si="29"/>
        <v>7.0365057272146538</v>
      </c>
      <c r="AK63" s="95">
        <f t="shared" si="29"/>
        <v>184.51225520811295</v>
      </c>
      <c r="AL63" s="95">
        <f t="shared" si="29"/>
        <v>18.8809955832218</v>
      </c>
      <c r="AM63" s="95">
        <f t="shared" si="29"/>
        <v>0</v>
      </c>
      <c r="AN63" s="95">
        <f t="shared" si="29"/>
        <v>14.939826392188133</v>
      </c>
      <c r="AO63" s="95">
        <f t="shared" si="29"/>
        <v>69.880922064948521</v>
      </c>
      <c r="AP63" s="95">
        <f t="shared" si="29"/>
        <v>0</v>
      </c>
      <c r="AQ63" s="95">
        <f t="shared" si="29"/>
        <v>5634.8990591678548</v>
      </c>
      <c r="AR63" s="95">
        <f t="shared" si="29"/>
        <v>122065.51390596601</v>
      </c>
      <c r="AS63" s="95">
        <f t="shared" si="29"/>
        <v>12477.808517131913</v>
      </c>
      <c r="AT63" s="95">
        <f t="shared" si="29"/>
        <v>135628.34941340805</v>
      </c>
      <c r="AU63" s="95">
        <f t="shared" si="29"/>
        <v>0</v>
      </c>
      <c r="AV63" s="95">
        <f t="shared" si="29"/>
        <v>224.61667312086067</v>
      </c>
      <c r="AW63" s="95">
        <f t="shared" si="29"/>
        <v>0</v>
      </c>
      <c r="AX63" s="95">
        <f t="shared" si="29"/>
        <v>1959.2711718841147</v>
      </c>
      <c r="AY63" s="95">
        <f t="shared" si="29"/>
        <v>2.1167238889564945</v>
      </c>
      <c r="AZ63" s="95">
        <f t="shared" si="29"/>
        <v>0.74430256857883326</v>
      </c>
      <c r="BA63" s="95">
        <f t="shared" si="29"/>
        <v>2800.029823632331</v>
      </c>
      <c r="BB63" s="95">
        <f t="shared" si="29"/>
        <v>0.95125479279485181</v>
      </c>
      <c r="BC63" s="95">
        <f t="shared" si="29"/>
        <v>0</v>
      </c>
      <c r="BD63" s="95">
        <f t="shared" si="29"/>
        <v>0.13796827527293745</v>
      </c>
      <c r="BE63" s="95">
        <f t="shared" si="29"/>
        <v>3746.3981809097941</v>
      </c>
      <c r="BF63" s="95">
        <f t="shared" si="29"/>
        <v>3630.649750083965</v>
      </c>
      <c r="BG63" s="95">
        <f t="shared" si="29"/>
        <v>115.74843082582906</v>
      </c>
      <c r="BH63" s="95">
        <f t="shared" si="29"/>
        <v>0</v>
      </c>
      <c r="BI63" s="95">
        <f t="shared" si="29"/>
        <v>0</v>
      </c>
      <c r="BJ63" s="95">
        <f t="shared" si="29"/>
        <v>14.853375032520361</v>
      </c>
      <c r="BK63" s="95">
        <f t="shared" si="29"/>
        <v>0</v>
      </c>
      <c r="BL63" s="95">
        <f t="shared" si="29"/>
        <v>159.38968118991147</v>
      </c>
      <c r="BM63" s="95">
        <f t="shared" si="29"/>
        <v>0</v>
      </c>
      <c r="BN63" s="95">
        <f t="shared" si="29"/>
        <v>4.1426789944636253</v>
      </c>
      <c r="BO63" s="95">
        <f t="shared" si="29"/>
        <v>637.55872323235985</v>
      </c>
      <c r="BP63" s="95">
        <f t="shared" si="29"/>
        <v>4.7864947542502332</v>
      </c>
      <c r="BQ63" s="95">
        <f t="shared" si="29"/>
        <v>0</v>
      </c>
      <c r="BR63" s="95">
        <f t="shared" si="29"/>
        <v>10.710695494966275</v>
      </c>
      <c r="BS63" s="95">
        <f t="shared" si="29"/>
        <v>1.4522981809156878E-2</v>
      </c>
      <c r="BT63" s="95">
        <f t="shared" si="29"/>
        <v>571.3042453047243</v>
      </c>
      <c r="BU63" s="95">
        <f t="shared" si="29"/>
        <v>818.33395533373948</v>
      </c>
      <c r="BV63" s="95">
        <f t="shared" si="29"/>
        <v>0</v>
      </c>
      <c r="BW63" s="95">
        <f t="shared" si="29"/>
        <v>0</v>
      </c>
      <c r="BX63" s="95">
        <f t="shared" si="29"/>
        <v>274.13200162017563</v>
      </c>
      <c r="BY63" s="95">
        <f t="shared" si="29"/>
        <v>0</v>
      </c>
      <c r="BZ63" s="95">
        <f t="shared" si="29"/>
        <v>44.747687501098774</v>
      </c>
      <c r="CA63" s="95">
        <f t="shared" si="29"/>
        <v>5479.795229252898</v>
      </c>
      <c r="CB63" s="95">
        <f t="shared" si="29"/>
        <v>381.04763827559566</v>
      </c>
      <c r="CF63" s="81"/>
      <c r="CG63" s="81"/>
      <c r="CH63" s="81"/>
      <c r="CI63" s="81"/>
      <c r="CJ63" s="81"/>
      <c r="CK63" s="81"/>
      <c r="CL63" s="81"/>
      <c r="CM63" s="49"/>
      <c r="CN63" s="49"/>
      <c r="CO63" s="49"/>
      <c r="CP63" s="49"/>
      <c r="CQ63" s="81"/>
      <c r="CR63" s="81"/>
      <c r="CS63" s="81"/>
      <c r="CT63" s="81"/>
    </row>
    <row r="64" spans="1:98" x14ac:dyDescent="0.25">
      <c r="A64" s="2" t="s">
        <v>333</v>
      </c>
      <c r="B64" s="1">
        <f>SUM(B67:B79)</f>
        <v>2764.5512418901999</v>
      </c>
      <c r="C64" s="1">
        <f t="shared" ref="C64:H64" si="30">SUM(C67:C79)</f>
        <v>9.6161817969999994</v>
      </c>
      <c r="D64" s="1">
        <f t="shared" si="30"/>
        <v>21511.853903210998</v>
      </c>
      <c r="E64" s="1">
        <f t="shared" si="30"/>
        <v>531.08058507998408</v>
      </c>
      <c r="F64" s="1">
        <f t="shared" si="30"/>
        <v>505.55651926599</v>
      </c>
      <c r="G64" s="1">
        <f t="shared" si="30"/>
        <v>446.04484313009999</v>
      </c>
      <c r="H64" s="1">
        <f t="shared" si="30"/>
        <v>790.60942559898001</v>
      </c>
      <c r="Q64" s="2" t="s">
        <v>333</v>
      </c>
      <c r="R64" s="1">
        <f t="shared" ref="R64:CB64" si="31">SUM(R67:R79)</f>
        <v>0</v>
      </c>
      <c r="S64" s="1">
        <f t="shared" si="31"/>
        <v>14.283935843157815</v>
      </c>
      <c r="T64" s="1">
        <f t="shared" si="31"/>
        <v>5.6795629907571072</v>
      </c>
      <c r="U64" s="1">
        <f t="shared" si="31"/>
        <v>5.6795629907571072</v>
      </c>
      <c r="V64" s="1">
        <f t="shared" si="31"/>
        <v>41.453945999092127</v>
      </c>
      <c r="W64" s="1">
        <f t="shared" si="31"/>
        <v>0</v>
      </c>
      <c r="X64" s="1">
        <f t="shared" si="31"/>
        <v>4.8350053929878793</v>
      </c>
      <c r="Y64" s="1">
        <f t="shared" si="31"/>
        <v>16.638531686514209</v>
      </c>
      <c r="Z64" s="1">
        <f t="shared" si="31"/>
        <v>2317.7539434011769</v>
      </c>
      <c r="AA64" s="1">
        <f t="shared" si="31"/>
        <v>129.13476207043078</v>
      </c>
      <c r="AB64" s="1">
        <f t="shared" si="31"/>
        <v>2.1340801530675884</v>
      </c>
      <c r="AC64" s="1">
        <f t="shared" si="31"/>
        <v>23.072355737216899</v>
      </c>
      <c r="AD64" s="1">
        <f t="shared" si="31"/>
        <v>6.7707832769174619E-3</v>
      </c>
      <c r="AE64" s="1">
        <f t="shared" si="31"/>
        <v>0</v>
      </c>
      <c r="AF64" s="1">
        <f t="shared" si="31"/>
        <v>24.713999480164205</v>
      </c>
      <c r="AG64" s="1">
        <f t="shared" si="31"/>
        <v>24.713999480164205</v>
      </c>
      <c r="AH64" s="1">
        <f t="shared" si="31"/>
        <v>129.70763542351321</v>
      </c>
      <c r="AI64" s="1">
        <f t="shared" si="31"/>
        <v>19.067071048030371</v>
      </c>
      <c r="AJ64" s="1">
        <f t="shared" si="31"/>
        <v>0.77394739010275448</v>
      </c>
      <c r="AK64" s="1">
        <f t="shared" si="31"/>
        <v>18.479017327283678</v>
      </c>
      <c r="AL64" s="1">
        <f t="shared" si="31"/>
        <v>1.8385581328853269</v>
      </c>
      <c r="AM64" s="1">
        <f t="shared" si="31"/>
        <v>0.47412458234031618</v>
      </c>
      <c r="AN64" s="1">
        <f t="shared" si="31"/>
        <v>1.5299662614067391</v>
      </c>
      <c r="AO64" s="1">
        <f t="shared" si="31"/>
        <v>8.9891838798921775</v>
      </c>
      <c r="AP64" s="1">
        <f t="shared" si="31"/>
        <v>0</v>
      </c>
      <c r="AQ64" s="1">
        <f t="shared" si="31"/>
        <v>607.8177316049082</v>
      </c>
      <c r="AR64" s="1">
        <f t="shared" si="31"/>
        <v>14592.159359689806</v>
      </c>
      <c r="AS64" s="1">
        <f t="shared" si="31"/>
        <v>1491.64382298296</v>
      </c>
      <c r="AT64" s="1">
        <f t="shared" si="31"/>
        <v>16213.510818096276</v>
      </c>
      <c r="AU64" s="1">
        <f t="shared" si="31"/>
        <v>0</v>
      </c>
      <c r="AV64" s="1">
        <f t="shared" si="31"/>
        <v>25.969383965547195</v>
      </c>
      <c r="AW64" s="1">
        <f t="shared" si="31"/>
        <v>0</v>
      </c>
      <c r="AX64" s="1">
        <f t="shared" si="31"/>
        <v>217.07511435542574</v>
      </c>
      <c r="AY64" s="1">
        <f t="shared" si="31"/>
        <v>0.22690344704001841</v>
      </c>
      <c r="AZ64" s="1">
        <f t="shared" si="31"/>
        <v>7.7396664093872733E-2</v>
      </c>
      <c r="BA64" s="1">
        <f t="shared" si="31"/>
        <v>293.92130331200269</v>
      </c>
      <c r="BB64" s="1">
        <f t="shared" si="31"/>
        <v>0.10118181117192156</v>
      </c>
      <c r="BC64" s="1">
        <f t="shared" si="31"/>
        <v>0</v>
      </c>
      <c r="BD64" s="1">
        <f t="shared" si="31"/>
        <v>1.4346671310151724E-2</v>
      </c>
      <c r="BE64" s="1">
        <f t="shared" si="31"/>
        <v>416.60550964244482</v>
      </c>
      <c r="BF64" s="1">
        <f t="shared" si="31"/>
        <v>400.18543530468548</v>
      </c>
      <c r="BG64" s="1">
        <f t="shared" si="31"/>
        <v>16.420074337759093</v>
      </c>
      <c r="BH64" s="1">
        <f t="shared" si="31"/>
        <v>0</v>
      </c>
      <c r="BI64" s="1">
        <f t="shared" si="31"/>
        <v>0</v>
      </c>
      <c r="BJ64" s="1">
        <f t="shared" si="31"/>
        <v>7.9184092301680309</v>
      </c>
      <c r="BK64" s="1">
        <f t="shared" si="31"/>
        <v>0</v>
      </c>
      <c r="BL64" s="1">
        <f t="shared" si="31"/>
        <v>19.265098586286147</v>
      </c>
      <c r="BM64" s="1">
        <f t="shared" si="31"/>
        <v>0</v>
      </c>
      <c r="BN64" s="1">
        <f t="shared" si="31"/>
        <v>0.44663263440202261</v>
      </c>
      <c r="BO64" s="1">
        <f t="shared" si="31"/>
        <v>77.06038947844128</v>
      </c>
      <c r="BP64" s="1">
        <f t="shared" si="31"/>
        <v>0.52293212223133956</v>
      </c>
      <c r="BQ64" s="1">
        <f t="shared" si="31"/>
        <v>2.7180875675854407E-2</v>
      </c>
      <c r="BR64" s="1">
        <f t="shared" si="31"/>
        <v>1.1250824088471472</v>
      </c>
      <c r="BS64" s="1">
        <f t="shared" si="31"/>
        <v>1.5101852458098393E-3</v>
      </c>
      <c r="BT64" s="1">
        <f t="shared" si="31"/>
        <v>177.69237554120062</v>
      </c>
      <c r="BU64" s="1">
        <f t="shared" si="31"/>
        <v>100.24715241480419</v>
      </c>
      <c r="BV64" s="1">
        <f t="shared" si="31"/>
        <v>0</v>
      </c>
      <c r="BW64" s="1">
        <f t="shared" si="31"/>
        <v>0</v>
      </c>
      <c r="BX64" s="1">
        <f t="shared" si="31"/>
        <v>32.551597377626528</v>
      </c>
      <c r="BY64" s="1">
        <f t="shared" si="31"/>
        <v>0</v>
      </c>
      <c r="BZ64" s="1">
        <f t="shared" si="31"/>
        <v>5.3249843165875541</v>
      </c>
      <c r="CA64" s="1">
        <f t="shared" si="31"/>
        <v>591.33029659330657</v>
      </c>
      <c r="CB64" s="1">
        <f t="shared" si="31"/>
        <v>43.989274867872396</v>
      </c>
      <c r="CM64" s="49"/>
      <c r="CN64" s="49"/>
      <c r="CO64" s="49"/>
      <c r="CP64" s="49"/>
    </row>
    <row r="65" spans="1:96" x14ac:dyDescent="0.25">
      <c r="B65" s="95"/>
      <c r="C65" s="95"/>
      <c r="D65" s="95"/>
      <c r="E65" s="95"/>
      <c r="F65" s="95"/>
      <c r="G65" s="95"/>
      <c r="H65" s="95"/>
      <c r="CM65" s="49"/>
      <c r="CN65" s="49"/>
      <c r="CO65" s="49"/>
      <c r="CP65" s="49"/>
    </row>
    <row r="66" spans="1:96" x14ac:dyDescent="0.25">
      <c r="A66" s="5"/>
      <c r="B66" s="105"/>
      <c r="C66" s="95"/>
      <c r="D66" s="95"/>
      <c r="E66" s="95"/>
      <c r="F66" s="95"/>
      <c r="G66" s="95"/>
      <c r="H66" s="95"/>
      <c r="CM66" s="49"/>
      <c r="CN66" s="49"/>
      <c r="CO66" s="49"/>
      <c r="CP66" s="49"/>
    </row>
    <row r="67" spans="1:96" x14ac:dyDescent="0.25">
      <c r="A67" s="25" t="s">
        <v>121</v>
      </c>
      <c r="B67" s="95">
        <v>1.9363976000000001</v>
      </c>
      <c r="C67" s="95">
        <v>1.7564626E-2</v>
      </c>
      <c r="D67" s="95">
        <v>16.826810999999999</v>
      </c>
      <c r="E67" s="95">
        <v>0.37217414300000001</v>
      </c>
      <c r="F67" s="95">
        <v>0.34692043</v>
      </c>
      <c r="G67" s="95">
        <v>0.13906449000000001</v>
      </c>
      <c r="H67" s="95">
        <v>0.93529463000000002</v>
      </c>
      <c r="Q67" s="94" t="s">
        <v>121</v>
      </c>
      <c r="R67" s="94">
        <v>0</v>
      </c>
      <c r="S67" s="95">
        <v>4.01286501005748E-3</v>
      </c>
      <c r="T67" s="95">
        <v>1.48527355448932E-3</v>
      </c>
      <c r="U67" s="95">
        <v>1.48527355448932E-3</v>
      </c>
      <c r="V67" s="95">
        <v>1.18004284313563E-2</v>
      </c>
      <c r="W67" s="95">
        <v>0</v>
      </c>
      <c r="X67" s="95">
        <v>7.1942392382340998E-4</v>
      </c>
      <c r="Y67" s="95">
        <v>3.6931110675551201E-3</v>
      </c>
      <c r="Z67" s="95">
        <v>0.43375363172891901</v>
      </c>
      <c r="AA67" s="95">
        <v>3.5348171850096699E-2</v>
      </c>
      <c r="AB67" s="95">
        <v>2.6859309879131499E-4</v>
      </c>
      <c r="AC67" s="95">
        <v>6.1711632064683601E-3</v>
      </c>
      <c r="AD67" s="95">
        <v>0</v>
      </c>
      <c r="AE67" s="95">
        <v>0</v>
      </c>
      <c r="AF67" s="95">
        <v>6.4909662900731304E-3</v>
      </c>
      <c r="AG67" s="95">
        <v>6.4909662900731304E-3</v>
      </c>
      <c r="AH67" s="95">
        <v>2.54230505134013E-2</v>
      </c>
      <c r="AI67" s="95">
        <v>4.8872238934395901E-3</v>
      </c>
      <c r="AJ67" s="95">
        <v>1.9506043693325999E-4</v>
      </c>
      <c r="AK67" s="95">
        <v>5.1145846430644196E-3</v>
      </c>
      <c r="AL67" s="95">
        <v>5.2336749578090402E-4</v>
      </c>
      <c r="AM67" s="95">
        <v>0</v>
      </c>
      <c r="AN67" s="95">
        <v>4.1410872225334399E-4</v>
      </c>
      <c r="AO67" s="95">
        <v>1.70863375166035E-3</v>
      </c>
      <c r="AP67" s="95">
        <v>0</v>
      </c>
      <c r="AQ67" s="95">
        <v>0.156196294030434</v>
      </c>
      <c r="AR67" s="95">
        <v>2.8600863221944799</v>
      </c>
      <c r="AS67" s="95">
        <v>0.29235626206341597</v>
      </c>
      <c r="AT67" s="95">
        <v>3.1778656347712899</v>
      </c>
      <c r="AU67" s="95">
        <v>0</v>
      </c>
      <c r="AV67" s="95">
        <v>6.2262477774654504E-3</v>
      </c>
      <c r="AW67" s="95">
        <v>0</v>
      </c>
      <c r="AX67" s="95">
        <v>5.4310067177036597E-2</v>
      </c>
      <c r="AY67" s="95">
        <v>5.17559736988596E-5</v>
      </c>
      <c r="AZ67" s="95">
        <v>1.8198995794683498E-5</v>
      </c>
      <c r="BA67" s="95">
        <v>6.8463562669135794E-2</v>
      </c>
      <c r="BB67" s="95">
        <v>2.3258892067218902E-5</v>
      </c>
      <c r="BC67" s="95">
        <v>0</v>
      </c>
      <c r="BD67" s="95">
        <v>3.3736310675330801E-6</v>
      </c>
      <c r="BE67" s="95">
        <v>9.1580032848889603E-2</v>
      </c>
      <c r="BF67" s="95">
        <v>8.8773064479703595E-2</v>
      </c>
      <c r="BG67" s="95">
        <v>2.8069683691859899E-3</v>
      </c>
      <c r="BH67" s="95">
        <v>0</v>
      </c>
      <c r="BI67" s="95">
        <v>0</v>
      </c>
      <c r="BJ67" s="95">
        <v>3.63181016000043E-4</v>
      </c>
      <c r="BK67" s="95">
        <v>0</v>
      </c>
      <c r="BL67" s="95">
        <v>3.89724422251249E-3</v>
      </c>
      <c r="BM67" s="95">
        <v>0</v>
      </c>
      <c r="BN67" s="95">
        <v>1.01292900566036E-4</v>
      </c>
      <c r="BO67" s="95">
        <v>1.5588952639208E-2</v>
      </c>
      <c r="BP67" s="95">
        <v>1.3267466784658001E-4</v>
      </c>
      <c r="BQ67" s="95">
        <v>0</v>
      </c>
      <c r="BR67" s="95">
        <v>2.6188844612730502E-4</v>
      </c>
      <c r="BS67" s="95">
        <v>3.5509352557636999E-7</v>
      </c>
      <c r="BT67" s="95">
        <v>1.03565222793586E-2</v>
      </c>
      <c r="BU67" s="95">
        <v>2.26838970154466E-2</v>
      </c>
      <c r="BV67" s="95">
        <v>0</v>
      </c>
      <c r="BW67" s="95">
        <v>0</v>
      </c>
      <c r="BX67" s="95">
        <v>7.5988323228470397E-3</v>
      </c>
      <c r="BY67" s="95">
        <v>0</v>
      </c>
      <c r="BZ67" s="95">
        <v>1.2403803306932899E-3</v>
      </c>
      <c r="CA67" s="95">
        <v>0.15189698132134</v>
      </c>
      <c r="CB67" s="95">
        <v>1.05623180912878E-2</v>
      </c>
      <c r="CD67" s="35">
        <f t="shared" ref="CD67:CD79" si="32">AH67/AT67</f>
        <v>8.0000394715338524E-3</v>
      </c>
      <c r="CE67" s="35">
        <f t="shared" ref="CE67:CE79" si="33">AO67/BF67</f>
        <v>1.9247209293433813E-2</v>
      </c>
      <c r="CF67" s="81">
        <f t="shared" ref="CF67:CF78" si="34">IF(B67=0,"",(Z67-B67)/B67)</f>
        <v>-0.77599970598552748</v>
      </c>
      <c r="CG67" s="81"/>
      <c r="CH67" s="81">
        <f t="shared" ref="CH67:CH78" si="35">IF(D67=0,"",(AT67-D67)/D67)</f>
        <v>-0.81114272723623682</v>
      </c>
      <c r="CI67" s="81">
        <f t="shared" ref="CI67:CI78" si="36">IF(E67=0,"",(BE67-E67)/E67)</f>
        <v>-0.75393230676723932</v>
      </c>
      <c r="CJ67" s="81">
        <f t="shared" ref="CJ67:CJ78" si="37">IF(F67=0,"",(BF67-F67)/F67)</f>
        <v>-0.7441111655496806</v>
      </c>
      <c r="CK67" s="81">
        <f t="shared" ref="CK67:CK78" si="38">IF(G67=0,"",(BT67-G67)/G67)</f>
        <v>-0.92552719763788294</v>
      </c>
      <c r="CL67" s="81">
        <f t="shared" ref="CL67:CL78" si="39">IF(H67=0,"",(CA67-H67)/H67)</f>
        <v>-0.83759451145213992</v>
      </c>
      <c r="CM67" s="49">
        <f t="shared" si="9"/>
        <v>-4.9435379497690711E-4</v>
      </c>
      <c r="CN67" s="49">
        <f t="shared" si="10"/>
        <v>-5.7772668531015159E-4</v>
      </c>
      <c r="CO67" s="49">
        <f t="shared" si="11"/>
        <v>8.5928102354044676E-4</v>
      </c>
      <c r="CP67" s="49">
        <f t="shared" si="12"/>
        <v>-1.3746466186954735E-3</v>
      </c>
      <c r="CQ67" s="81"/>
      <c r="CR67" s="81"/>
    </row>
    <row r="68" spans="1:96" x14ac:dyDescent="0.25">
      <c r="A68" s="80" t="s">
        <v>77</v>
      </c>
      <c r="B68" s="95">
        <v>0.52187437000000003</v>
      </c>
      <c r="C68" s="95">
        <v>0</v>
      </c>
      <c r="D68" s="95">
        <v>3.3289759000000001</v>
      </c>
      <c r="E68" s="95">
        <v>8.3859776999999996E-2</v>
      </c>
      <c r="F68" s="95">
        <v>8.1343955999999995E-2</v>
      </c>
      <c r="G68" s="95">
        <v>2.0214300999999999E-3</v>
      </c>
      <c r="H68" s="95">
        <v>9.5939219000000006E-2</v>
      </c>
      <c r="Q68" s="94" t="s">
        <v>77</v>
      </c>
      <c r="R68" s="94">
        <v>0</v>
      </c>
      <c r="S68" s="95">
        <v>2.5345769454962301E-3</v>
      </c>
      <c r="T68" s="95">
        <v>9.3811446273913204E-4</v>
      </c>
      <c r="U68" s="95">
        <v>9.3811446273913204E-4</v>
      </c>
      <c r="V68" s="95">
        <v>7.4533366788472003E-3</v>
      </c>
      <c r="W68" s="95">
        <v>0</v>
      </c>
      <c r="X68" s="95">
        <v>4.5440000657638699E-4</v>
      </c>
      <c r="Y68" s="95">
        <v>2.3326093806665602E-3</v>
      </c>
      <c r="Z68" s="95">
        <v>0.521877147439607</v>
      </c>
      <c r="AA68" s="95">
        <v>2.2326422799649401E-2</v>
      </c>
      <c r="AB68" s="95">
        <v>1.6963710812017299E-4</v>
      </c>
      <c r="AC68" s="95">
        <v>3.8978021997718199E-3</v>
      </c>
      <c r="AD68" s="95">
        <v>0</v>
      </c>
      <c r="AE68" s="95">
        <v>0</v>
      </c>
      <c r="AF68" s="95">
        <v>4.0997189311992501E-3</v>
      </c>
      <c r="AG68" s="95">
        <v>4.0997189311992501E-3</v>
      </c>
      <c r="AH68" s="95">
        <v>2.6631778303212599E-2</v>
      </c>
      <c r="AI68" s="95">
        <v>3.0868246796408598E-3</v>
      </c>
      <c r="AJ68" s="95">
        <v>1.2320205335185201E-4</v>
      </c>
      <c r="AK68" s="95">
        <v>3.2304360444341501E-3</v>
      </c>
      <c r="AL68" s="95">
        <v>3.3056819722548301E-4</v>
      </c>
      <c r="AM68" s="95">
        <v>0</v>
      </c>
      <c r="AN68" s="95">
        <v>2.6155154475106999E-4</v>
      </c>
      <c r="AO68" s="95">
        <v>1.56566742174969E-3</v>
      </c>
      <c r="AP68" s="95">
        <v>0</v>
      </c>
      <c r="AQ68" s="95">
        <v>9.8655070354999194E-2</v>
      </c>
      <c r="AR68" s="95">
        <v>2.99608450316087</v>
      </c>
      <c r="AS68" s="95">
        <v>0.30626111763311697</v>
      </c>
      <c r="AT68" s="95">
        <v>3.3289773990971998</v>
      </c>
      <c r="AU68" s="95">
        <v>0</v>
      </c>
      <c r="AV68" s="95">
        <v>3.9326069985724998E-3</v>
      </c>
      <c r="AW68" s="95">
        <v>0</v>
      </c>
      <c r="AX68" s="95">
        <v>3.4302563633657898E-2</v>
      </c>
      <c r="AY68" s="95">
        <v>4.7424064551331801E-5</v>
      </c>
      <c r="AZ68" s="95">
        <v>1.6675760732375401E-5</v>
      </c>
      <c r="BA68" s="95">
        <v>6.2733268296984598E-2</v>
      </c>
      <c r="BB68" s="95">
        <v>2.1312411470648198E-5</v>
      </c>
      <c r="BC68" s="95">
        <v>0</v>
      </c>
      <c r="BD68" s="95">
        <v>3.0910674228520001E-6</v>
      </c>
      <c r="BE68" s="95">
        <v>8.3857819797505395E-2</v>
      </c>
      <c r="BF68" s="95">
        <v>8.1342945764094399E-2</v>
      </c>
      <c r="BG68" s="95">
        <v>2.5148740334110398E-3</v>
      </c>
      <c r="BH68" s="95">
        <v>0</v>
      </c>
      <c r="BI68" s="95">
        <v>0</v>
      </c>
      <c r="BJ68" s="95">
        <v>3.3278316991572799E-4</v>
      </c>
      <c r="BK68" s="95">
        <v>0</v>
      </c>
      <c r="BL68" s="95">
        <v>3.5710389832283298E-3</v>
      </c>
      <c r="BM68" s="95">
        <v>0</v>
      </c>
      <c r="BN68" s="95">
        <v>9.2816129014478802E-5</v>
      </c>
      <c r="BO68" s="95">
        <v>1.42842419131709E-2</v>
      </c>
      <c r="BP68" s="95">
        <v>8.3799825790770293E-5</v>
      </c>
      <c r="BQ68" s="95">
        <v>0</v>
      </c>
      <c r="BR68" s="95">
        <v>2.3996858413664199E-4</v>
      </c>
      <c r="BS68" s="95">
        <v>3.2538346643738499E-7</v>
      </c>
      <c r="BT68" s="95">
        <v>2.02150785121006E-3</v>
      </c>
      <c r="BU68" s="95">
        <v>1.43271085640304E-2</v>
      </c>
      <c r="BV68" s="95">
        <v>0</v>
      </c>
      <c r="BW68" s="95">
        <v>0</v>
      </c>
      <c r="BX68" s="95">
        <v>4.7994718071837604E-3</v>
      </c>
      <c r="BY68" s="95">
        <v>0</v>
      </c>
      <c r="BZ68" s="95">
        <v>7.8344170373187297E-4</v>
      </c>
      <c r="CA68" s="95">
        <v>9.59395272188142E-2</v>
      </c>
      <c r="CB68" s="95">
        <v>6.67118561704613E-3</v>
      </c>
      <c r="CD68" s="35">
        <f t="shared" si="32"/>
        <v>7.999987717079422E-3</v>
      </c>
      <c r="CE68" s="35">
        <f t="shared" si="33"/>
        <v>1.9247734478295614E-2</v>
      </c>
      <c r="CF68" s="81">
        <f t="shared" si="34"/>
        <v>5.3220463901519035E-6</v>
      </c>
      <c r="CG68" s="81"/>
      <c r="CH68" s="81">
        <f t="shared" si="35"/>
        <v>4.5031782888805029E-7</v>
      </c>
      <c r="CI68" s="81">
        <f t="shared" si="36"/>
        <v>-2.3338989973718815E-5</v>
      </c>
      <c r="CJ68" s="81">
        <f t="shared" si="37"/>
        <v>-1.2419311222045142E-5</v>
      </c>
      <c r="CK68" s="81">
        <f t="shared" si="38"/>
        <v>3.8463467057359857E-5</v>
      </c>
      <c r="CL68" s="81">
        <f t="shared" si="39"/>
        <v>3.2126466882475466E-6</v>
      </c>
      <c r="CM68" s="49">
        <f t="shared" ref="CM68:CM86" si="40">(T68/0.009783-$CA68)/$CA68</f>
        <v>-4.9216243354883245E-4</v>
      </c>
      <c r="CN68" s="49">
        <f t="shared" ref="CN68:CN86" si="41">(X68/0.004739-$CA68)/$CA68</f>
        <v>-5.6616894949671403E-4</v>
      </c>
      <c r="CO68" s="49">
        <f t="shared" ref="CO68:CO86" si="42">(AF68/0.042696-$CA68)/$CA68</f>
        <v>8.5075145089473871E-4</v>
      </c>
      <c r="CP68" s="49">
        <f t="shared" ref="CP68:CP86" si="43">(AN68/0.00273-$CA68)/$CA68</f>
        <v>-1.3873381903063756E-3</v>
      </c>
      <c r="CQ68" s="81"/>
      <c r="CR68" s="81"/>
    </row>
    <row r="69" spans="1:96" x14ac:dyDescent="0.25">
      <c r="A69" s="80" t="s">
        <v>71</v>
      </c>
      <c r="B69" s="95">
        <v>236.57042000000001</v>
      </c>
      <c r="C69" s="95">
        <v>0</v>
      </c>
      <c r="D69" s="95">
        <v>1595.4767999999999</v>
      </c>
      <c r="E69" s="95">
        <v>42.482779700000002</v>
      </c>
      <c r="F69" s="95">
        <v>41.203510000000001</v>
      </c>
      <c r="G69" s="95">
        <v>1.6272517</v>
      </c>
      <c r="H69" s="95">
        <v>59.808098000000001</v>
      </c>
      <c r="Q69" s="94" t="s">
        <v>71</v>
      </c>
      <c r="R69" s="94">
        <v>0</v>
      </c>
      <c r="S69" s="95">
        <v>1.57993384280478</v>
      </c>
      <c r="T69" s="95">
        <v>0.58477779297348897</v>
      </c>
      <c r="U69" s="95">
        <v>0.58477779297348897</v>
      </c>
      <c r="V69" s="95">
        <v>4.6460405383521497</v>
      </c>
      <c r="W69" s="95">
        <v>0</v>
      </c>
      <c r="X69" s="95">
        <v>0.28325395735570602</v>
      </c>
      <c r="Y69" s="95">
        <v>1.4540386855712899</v>
      </c>
      <c r="Z69" s="95">
        <v>236.55892836411499</v>
      </c>
      <c r="AA69" s="95">
        <v>13.917232859179499</v>
      </c>
      <c r="AB69" s="95">
        <v>0.105748506657709</v>
      </c>
      <c r="AC69" s="95">
        <v>2.4296962718153399</v>
      </c>
      <c r="AD69" s="95">
        <v>0</v>
      </c>
      <c r="AE69" s="95">
        <v>0</v>
      </c>
      <c r="AF69" s="95">
        <v>2.5555894801918</v>
      </c>
      <c r="AG69" s="95">
        <v>2.5555894801918</v>
      </c>
      <c r="AH69" s="95">
        <v>12.7631402448232</v>
      </c>
      <c r="AI69" s="95">
        <v>1.9241870969706201</v>
      </c>
      <c r="AJ69" s="95">
        <v>7.6793604002552904E-2</v>
      </c>
      <c r="AK69" s="95">
        <v>2.01368616861896</v>
      </c>
      <c r="AL69" s="95">
        <v>0.206059577536643</v>
      </c>
      <c r="AM69" s="95">
        <v>0</v>
      </c>
      <c r="AN69" s="95">
        <v>0.163046898412325</v>
      </c>
      <c r="AO69" s="95">
        <v>0.79299983061889201</v>
      </c>
      <c r="AP69" s="95">
        <v>0</v>
      </c>
      <c r="AQ69" s="95">
        <v>61.496967191917797</v>
      </c>
      <c r="AR69" s="95">
        <v>1435.85287897837</v>
      </c>
      <c r="AS69" s="95">
        <v>146.77616344317801</v>
      </c>
      <c r="AT69" s="95">
        <v>1595.39218266638</v>
      </c>
      <c r="AU69" s="95">
        <v>0</v>
      </c>
      <c r="AV69" s="95">
        <v>2.4513768960686</v>
      </c>
      <c r="AW69" s="95">
        <v>0</v>
      </c>
      <c r="AX69" s="95">
        <v>21.382681684435902</v>
      </c>
      <c r="AY69" s="95">
        <v>2.4020347492518E-2</v>
      </c>
      <c r="AZ69" s="95">
        <v>8.4462569927853792E-3</v>
      </c>
      <c r="BA69" s="95">
        <v>31.774382993545899</v>
      </c>
      <c r="BB69" s="95">
        <v>1.07947069781797E-2</v>
      </c>
      <c r="BC69" s="95">
        <v>0</v>
      </c>
      <c r="BD69" s="95">
        <v>1.56564662334584E-3</v>
      </c>
      <c r="BE69" s="95">
        <v>42.479380141265601</v>
      </c>
      <c r="BF69" s="95">
        <v>41.200149330681299</v>
      </c>
      <c r="BG69" s="95">
        <v>1.2792308105843799</v>
      </c>
      <c r="BH69" s="95">
        <v>0</v>
      </c>
      <c r="BI69" s="95">
        <v>0</v>
      </c>
      <c r="BJ69" s="95">
        <v>0.16855417263292399</v>
      </c>
      <c r="BK69" s="95">
        <v>0</v>
      </c>
      <c r="BL69" s="95">
        <v>1.8087334560205399</v>
      </c>
      <c r="BM69" s="95">
        <v>0</v>
      </c>
      <c r="BN69" s="95">
        <v>4.7010560084216502E-2</v>
      </c>
      <c r="BO69" s="95">
        <v>7.2349328273725799</v>
      </c>
      <c r="BP69" s="95">
        <v>5.2237849742647897E-2</v>
      </c>
      <c r="BQ69" s="95">
        <v>0</v>
      </c>
      <c r="BR69" s="95">
        <v>0.121543557047349</v>
      </c>
      <c r="BS69" s="95">
        <v>1.6480589086018799E-4</v>
      </c>
      <c r="BT69" s="95">
        <v>1.62717489447025</v>
      </c>
      <c r="BU69" s="95">
        <v>8.93096574526</v>
      </c>
      <c r="BV69" s="95">
        <v>0</v>
      </c>
      <c r="BW69" s="95">
        <v>0</v>
      </c>
      <c r="BX69" s="95">
        <v>2.9917621287969198</v>
      </c>
      <c r="BY69" s="95">
        <v>0</v>
      </c>
      <c r="BZ69" s="95">
        <v>0.48835754059888498</v>
      </c>
      <c r="CA69" s="95">
        <v>59.804213469137999</v>
      </c>
      <c r="CB69" s="95">
        <v>4.15859468541995</v>
      </c>
      <c r="CD69" s="35">
        <f t="shared" si="32"/>
        <v>8.0000017447071567E-3</v>
      </c>
      <c r="CE69" s="35">
        <f t="shared" si="33"/>
        <v>1.9247498941183539E-2</v>
      </c>
      <c r="CF69" s="81">
        <f t="shared" si="34"/>
        <v>-4.8575962645804712E-5</v>
      </c>
      <c r="CG69" s="81"/>
      <c r="CH69" s="81">
        <f t="shared" si="35"/>
        <v>-5.3035765621861248E-5</v>
      </c>
      <c r="CI69" s="81">
        <f t="shared" si="36"/>
        <v>-8.0022040892980883E-5</v>
      </c>
      <c r="CJ69" s="81">
        <f t="shared" si="37"/>
        <v>-8.15626949913367E-5</v>
      </c>
      <c r="CK69" s="81">
        <f t="shared" si="38"/>
        <v>-4.7199538799055631E-5</v>
      </c>
      <c r="CL69" s="81">
        <f t="shared" si="39"/>
        <v>-6.4949914675477182E-5</v>
      </c>
      <c r="CM69" s="49">
        <f t="shared" si="40"/>
        <v>-4.9024908548968218E-4</v>
      </c>
      <c r="CN69" s="49">
        <f t="shared" si="41"/>
        <v>-5.5823388198836352E-4</v>
      </c>
      <c r="CO69" s="49">
        <f t="shared" si="42"/>
        <v>8.5720267679103375E-4</v>
      </c>
      <c r="CP69" s="49">
        <f t="shared" si="43"/>
        <v>-1.3389500826067719E-3</v>
      </c>
      <c r="CQ69" s="81"/>
      <c r="CR69" s="81"/>
    </row>
    <row r="70" spans="1:96" x14ac:dyDescent="0.25">
      <c r="A70" s="80" t="s">
        <v>122</v>
      </c>
      <c r="B70" s="95">
        <v>45.946049000000002</v>
      </c>
      <c r="C70" s="95">
        <v>0</v>
      </c>
      <c r="D70" s="95">
        <v>324.91485999999998</v>
      </c>
      <c r="E70" s="95">
        <v>9.0600610400000008</v>
      </c>
      <c r="F70" s="95">
        <v>8.7809448000000003</v>
      </c>
      <c r="G70" s="95">
        <v>1.2555704000000001</v>
      </c>
      <c r="H70" s="95">
        <v>13.636557</v>
      </c>
      <c r="Q70" s="94" t="s">
        <v>122</v>
      </c>
      <c r="R70" s="94">
        <v>0</v>
      </c>
      <c r="S70" s="95">
        <v>0.36022966630126102</v>
      </c>
      <c r="T70" s="95">
        <v>0.13333091799194999</v>
      </c>
      <c r="U70" s="95">
        <v>0.13333091799194999</v>
      </c>
      <c r="V70" s="95">
        <v>1.05931302065179</v>
      </c>
      <c r="W70" s="95">
        <v>0</v>
      </c>
      <c r="X70" s="95">
        <v>6.4582801798601597E-2</v>
      </c>
      <c r="Y70" s="95">
        <v>0.33152630247854598</v>
      </c>
      <c r="Z70" s="95">
        <v>45.940613149467801</v>
      </c>
      <c r="AA70" s="95">
        <v>3.1731747720111101</v>
      </c>
      <c r="AB70" s="95">
        <v>2.4111003279131502E-2</v>
      </c>
      <c r="AC70" s="95">
        <v>0.55397758080424497</v>
      </c>
      <c r="AD70" s="95">
        <v>0</v>
      </c>
      <c r="AE70" s="95">
        <v>0</v>
      </c>
      <c r="AF70" s="95">
        <v>0.58268081228635804</v>
      </c>
      <c r="AG70" s="95">
        <v>0.58268081228635804</v>
      </c>
      <c r="AH70" s="95">
        <v>2.5990585505712702</v>
      </c>
      <c r="AI70" s="95">
        <v>0.43872033659209497</v>
      </c>
      <c r="AJ70" s="95">
        <v>1.7509194684922E-2</v>
      </c>
      <c r="AK70" s="95">
        <v>0.45912820888197298</v>
      </c>
      <c r="AL70" s="95">
        <v>4.6982165160314601E-2</v>
      </c>
      <c r="AM70" s="95">
        <v>0</v>
      </c>
      <c r="AN70" s="95">
        <v>3.7175313644464997E-2</v>
      </c>
      <c r="AO70" s="95">
        <v>0.16899033958894799</v>
      </c>
      <c r="AP70" s="95">
        <v>0</v>
      </c>
      <c r="AQ70" s="95">
        <v>14.021511440334599</v>
      </c>
      <c r="AR70" s="95">
        <v>292.39409271978701</v>
      </c>
      <c r="AS70" s="95">
        <v>29.889159762562201</v>
      </c>
      <c r="AT70" s="95">
        <v>324.88231103291997</v>
      </c>
      <c r="AU70" s="95">
        <v>0</v>
      </c>
      <c r="AV70" s="95">
        <v>0.55892133991963999</v>
      </c>
      <c r="AW70" s="95">
        <v>0</v>
      </c>
      <c r="AX70" s="95">
        <v>4.8753224102316501</v>
      </c>
      <c r="AY70" s="95">
        <v>5.1187923521663096E-3</v>
      </c>
      <c r="AZ70" s="95">
        <v>1.79991737076781E-3</v>
      </c>
      <c r="BA70" s="95">
        <v>6.7712057353241004</v>
      </c>
      <c r="BB70" s="95">
        <v>2.3003783021103702E-3</v>
      </c>
      <c r="BC70" s="95">
        <v>0</v>
      </c>
      <c r="BD70" s="95">
        <v>3.3364329326432797E-4</v>
      </c>
      <c r="BE70" s="95">
        <v>9.0589545074962601</v>
      </c>
      <c r="BF70" s="95">
        <v>8.7798618840512095</v>
      </c>
      <c r="BG70" s="95">
        <v>0.27909262344505198</v>
      </c>
      <c r="BH70" s="95">
        <v>0</v>
      </c>
      <c r="BI70" s="95">
        <v>0</v>
      </c>
      <c r="BJ70" s="95">
        <v>3.59193170081075E-2</v>
      </c>
      <c r="BK70" s="95">
        <v>0</v>
      </c>
      <c r="BL70" s="95">
        <v>0.38544626399246001</v>
      </c>
      <c r="BM70" s="95">
        <v>0</v>
      </c>
      <c r="BN70" s="95">
        <v>1.00180910839575E-2</v>
      </c>
      <c r="BO70" s="95">
        <v>1.5417833903779199</v>
      </c>
      <c r="BP70" s="95">
        <v>1.19104170205988E-2</v>
      </c>
      <c r="BQ70" s="95">
        <v>0</v>
      </c>
      <c r="BR70" s="95">
        <v>2.59012348087766E-2</v>
      </c>
      <c r="BS70" s="95">
        <v>3.5120137568412102E-5</v>
      </c>
      <c r="BT70" s="95">
        <v>1.2555467350099401</v>
      </c>
      <c r="BU70" s="95">
        <v>2.0362856514049401</v>
      </c>
      <c r="BV70" s="95">
        <v>0</v>
      </c>
      <c r="BW70" s="95">
        <v>0</v>
      </c>
      <c r="BX70" s="95">
        <v>0.68213206729568898</v>
      </c>
      <c r="BY70" s="95">
        <v>0</v>
      </c>
      <c r="BZ70" s="95">
        <v>0.111347217215893</v>
      </c>
      <c r="CA70" s="95">
        <v>13.6355606948968</v>
      </c>
      <c r="CB70" s="95">
        <v>0.94817357103661304</v>
      </c>
      <c r="CD70" s="35">
        <f t="shared" si="32"/>
        <v>8.0000001917860976E-3</v>
      </c>
      <c r="CE70" s="35">
        <f t="shared" si="33"/>
        <v>1.9247494074584731E-2</v>
      </c>
      <c r="CF70" s="81">
        <f t="shared" si="34"/>
        <v>-1.1830942269271976E-4</v>
      </c>
      <c r="CG70" s="81"/>
      <c r="CH70" s="81">
        <f t="shared" si="35"/>
        <v>-1.0017691120684317E-4</v>
      </c>
      <c r="CI70" s="81">
        <f t="shared" si="36"/>
        <v>-1.2213300758740904E-4</v>
      </c>
      <c r="CJ70" s="81">
        <f t="shared" si="37"/>
        <v>-1.233256754775228E-4</v>
      </c>
      <c r="CK70" s="81">
        <f t="shared" si="38"/>
        <v>-1.884799933162869E-5</v>
      </c>
      <c r="CL70" s="81">
        <f t="shared" si="39"/>
        <v>-7.3061338224909476E-5</v>
      </c>
      <c r="CM70" s="49">
        <f t="shared" si="40"/>
        <v>-4.9305785689466707E-4</v>
      </c>
      <c r="CN70" s="49">
        <f t="shared" si="41"/>
        <v>-5.5897457465992355E-4</v>
      </c>
      <c r="CO70" s="49">
        <f t="shared" si="42"/>
        <v>8.5353246204753104E-4</v>
      </c>
      <c r="CP70" s="49">
        <f t="shared" si="43"/>
        <v>-1.3369226250510642E-3</v>
      </c>
      <c r="CQ70" s="81"/>
      <c r="CR70" s="81"/>
    </row>
    <row r="71" spans="1:96" x14ac:dyDescent="0.25">
      <c r="A71" s="80" t="s">
        <v>123</v>
      </c>
      <c r="B71" s="95">
        <v>286.68160999999998</v>
      </c>
      <c r="C71" s="95">
        <v>1.4571626</v>
      </c>
      <c r="D71" s="95">
        <v>2321.9041000000002</v>
      </c>
      <c r="E71" s="95">
        <v>56.823276700000001</v>
      </c>
      <c r="F71" s="95">
        <v>52.277424000000003</v>
      </c>
      <c r="G71" s="95">
        <v>110.92699</v>
      </c>
      <c r="H71" s="95">
        <v>96.876236000000006</v>
      </c>
      <c r="Q71" s="94" t="s">
        <v>123</v>
      </c>
      <c r="R71" s="94">
        <v>0</v>
      </c>
      <c r="S71" s="95">
        <v>1.5657065355203099</v>
      </c>
      <c r="T71" s="95">
        <v>0.85560930902495003</v>
      </c>
      <c r="U71" s="95">
        <v>0.85560930902495003</v>
      </c>
      <c r="V71" s="95">
        <v>4.2173112088493401</v>
      </c>
      <c r="W71" s="95">
        <v>0</v>
      </c>
      <c r="X71" s="95">
        <v>1.8796851242884201</v>
      </c>
      <c r="Y71" s="95">
        <v>3.8967456269007901</v>
      </c>
      <c r="Z71" s="95">
        <v>281.63677706311398</v>
      </c>
      <c r="AA71" s="95">
        <v>16.1199124317532</v>
      </c>
      <c r="AB71" s="95">
        <v>0.93308430650307395</v>
      </c>
      <c r="AC71" s="95">
        <v>3.1853627656541699</v>
      </c>
      <c r="AD71" s="95">
        <v>4.7607552818090797E-3</v>
      </c>
      <c r="AE71" s="95">
        <v>0</v>
      </c>
      <c r="AF71" s="95">
        <v>3.6641189334920399</v>
      </c>
      <c r="AG71" s="95">
        <v>3.6641189334920399</v>
      </c>
      <c r="AH71" s="95">
        <v>18.226862304821999</v>
      </c>
      <c r="AI71" s="95">
        <v>3.08160961670441</v>
      </c>
      <c r="AJ71" s="95">
        <v>0.13211810938761101</v>
      </c>
      <c r="AK71" s="95">
        <v>2.1878970208347699</v>
      </c>
      <c r="AL71" s="95">
        <v>0.18705226298935601</v>
      </c>
      <c r="AM71" s="95">
        <v>0.33336557056344601</v>
      </c>
      <c r="AN71" s="95">
        <v>0.20086962252467899</v>
      </c>
      <c r="AO71" s="95">
        <v>1.41854816603008</v>
      </c>
      <c r="AP71" s="95">
        <v>0</v>
      </c>
      <c r="AQ71" s="95">
        <v>97.387603961704997</v>
      </c>
      <c r="AR71" s="95">
        <v>2050.5733190033002</v>
      </c>
      <c r="AS71" s="95">
        <v>209.61483291720899</v>
      </c>
      <c r="AT71" s="95">
        <v>2278.4150142253302</v>
      </c>
      <c r="AU71" s="95">
        <v>0</v>
      </c>
      <c r="AV71" s="95">
        <v>5.1059748138472498</v>
      </c>
      <c r="AW71" s="95">
        <v>0</v>
      </c>
      <c r="AX71" s="95">
        <v>37.894466664462101</v>
      </c>
      <c r="AY71" s="95">
        <v>2.57524418944318E-2</v>
      </c>
      <c r="AZ71" s="95">
        <v>7.4908160959451502E-3</v>
      </c>
      <c r="BA71" s="95">
        <v>29.986620920760501</v>
      </c>
      <c r="BB71" s="95">
        <v>1.1056845075701101E-2</v>
      </c>
      <c r="BC71" s="95">
        <v>0</v>
      </c>
      <c r="BD71" s="95">
        <v>1.38854632737534E-3</v>
      </c>
      <c r="BE71" s="95">
        <v>55.8379611584187</v>
      </c>
      <c r="BF71" s="95">
        <v>51.370846402332504</v>
      </c>
      <c r="BG71" s="95">
        <v>4.4671147560861497</v>
      </c>
      <c r="BH71" s="95">
        <v>0</v>
      </c>
      <c r="BI71" s="95">
        <v>0</v>
      </c>
      <c r="BJ71" s="95">
        <v>4.32296808258514</v>
      </c>
      <c r="BK71" s="95">
        <v>0</v>
      </c>
      <c r="BL71" s="95">
        <v>3.3660762688977499</v>
      </c>
      <c r="BM71" s="95">
        <v>0</v>
      </c>
      <c r="BN71" s="95">
        <v>5.2073700513125598E-2</v>
      </c>
      <c r="BO71" s="95">
        <v>13.464264841239499</v>
      </c>
      <c r="BP71" s="95">
        <v>8.7385616063757401E-2</v>
      </c>
      <c r="BQ71" s="95">
        <v>1.7797421363889399E-2</v>
      </c>
      <c r="BR71" s="95">
        <v>0.11521034849562201</v>
      </c>
      <c r="BS71" s="95">
        <v>1.4616908348352299E-4</v>
      </c>
      <c r="BT71" s="95">
        <v>109.507821227203</v>
      </c>
      <c r="BU71" s="95">
        <v>22.563835319585401</v>
      </c>
      <c r="BV71" s="95">
        <v>0</v>
      </c>
      <c r="BW71" s="95">
        <v>0</v>
      </c>
      <c r="BX71" s="95">
        <v>6.8343882146199304</v>
      </c>
      <c r="BY71" s="95">
        <v>0</v>
      </c>
      <c r="BZ71" s="95">
        <v>1.1236723402833899</v>
      </c>
      <c r="CA71" s="95">
        <v>94.877727806345405</v>
      </c>
      <c r="CB71" s="95">
        <v>8.6154708197886993</v>
      </c>
      <c r="CD71" s="35">
        <f t="shared" si="32"/>
        <v>7.9997990669049383E-3</v>
      </c>
      <c r="CE71" s="35">
        <f t="shared" si="33"/>
        <v>2.7613875678047434E-2</v>
      </c>
      <c r="CF71" s="81">
        <f t="shared" si="34"/>
        <v>-1.7597337118645303E-2</v>
      </c>
      <c r="CG71" s="81"/>
      <c r="CH71" s="81">
        <f t="shared" si="35"/>
        <v>-1.8729923330886061E-2</v>
      </c>
      <c r="CI71" s="81">
        <f t="shared" si="36"/>
        <v>-1.733999865553865E-2</v>
      </c>
      <c r="CJ71" s="81">
        <f t="shared" si="37"/>
        <v>-1.7341665451371512E-2</v>
      </c>
      <c r="CK71" s="81">
        <f t="shared" si="38"/>
        <v>-1.2793719299487055E-2</v>
      </c>
      <c r="CL71" s="81">
        <f t="shared" si="39"/>
        <v>-2.0629498793229339E-2</v>
      </c>
      <c r="CM71" s="49">
        <f t="shared" si="40"/>
        <v>-7.8194760844194952E-2</v>
      </c>
      <c r="CN71" s="49">
        <f t="shared" si="41"/>
        <v>3.1805567224033711</v>
      </c>
      <c r="CO71" s="49">
        <f t="shared" si="42"/>
        <v>-9.5480160920786566E-2</v>
      </c>
      <c r="CP71" s="49">
        <f t="shared" si="43"/>
        <v>-0.22449010942180991</v>
      </c>
      <c r="CQ71" s="81"/>
      <c r="CR71" s="81"/>
    </row>
    <row r="72" spans="1:96" x14ac:dyDescent="0.25">
      <c r="A72" s="80" t="s">
        <v>72</v>
      </c>
      <c r="B72" s="95">
        <v>277.03640999999999</v>
      </c>
      <c r="C72" s="95">
        <v>0.17923581999999999</v>
      </c>
      <c r="D72" s="95">
        <v>1925.7444</v>
      </c>
      <c r="E72" s="95">
        <v>50.4965738</v>
      </c>
      <c r="F72" s="95">
        <v>48.793869000000001</v>
      </c>
      <c r="G72" s="95">
        <v>8.2695130999999993</v>
      </c>
      <c r="H72" s="95">
        <v>70.303687999999994</v>
      </c>
      <c r="Q72" s="94" t="s">
        <v>72</v>
      </c>
      <c r="R72" s="94">
        <v>0</v>
      </c>
      <c r="S72" s="95">
        <v>1.76075680812502</v>
      </c>
      <c r="T72" s="95">
        <v>0.67931569718242701</v>
      </c>
      <c r="U72" s="95">
        <v>0.67931569718242701</v>
      </c>
      <c r="V72" s="95">
        <v>5.1390927669108297</v>
      </c>
      <c r="W72" s="95">
        <v>0</v>
      </c>
      <c r="X72" s="95">
        <v>0.47557548239432901</v>
      </c>
      <c r="Y72" s="95">
        <v>1.8660440744148099</v>
      </c>
      <c r="Z72" s="95">
        <v>276.52640861566198</v>
      </c>
      <c r="AA72" s="95">
        <v>15.7428883496751</v>
      </c>
      <c r="AB72" s="95">
        <v>0.200682011132128</v>
      </c>
      <c r="AC72" s="95">
        <v>2.7855282286215002</v>
      </c>
      <c r="AD72" s="95">
        <v>4.7607552818090999E-4</v>
      </c>
      <c r="AE72" s="95">
        <v>0</v>
      </c>
      <c r="AF72" s="95">
        <v>2.96123204700474</v>
      </c>
      <c r="AG72" s="95">
        <v>2.96123204700474</v>
      </c>
      <c r="AH72" s="95">
        <v>15.3801969124269</v>
      </c>
      <c r="AI72" s="95">
        <v>2.2618884748447101</v>
      </c>
      <c r="AJ72" s="95">
        <v>9.1184514178144493E-2</v>
      </c>
      <c r="AK72" s="95">
        <v>2.26339269422032</v>
      </c>
      <c r="AL72" s="95">
        <v>0.227928069734398</v>
      </c>
      <c r="AM72" s="95">
        <v>3.3337267699752503E-2</v>
      </c>
      <c r="AN72" s="95">
        <v>0.18563707248400199</v>
      </c>
      <c r="AO72" s="95">
        <v>1.0611871349283699</v>
      </c>
      <c r="AP72" s="95">
        <v>0</v>
      </c>
      <c r="AQ72" s="95">
        <v>72.1798342124263</v>
      </c>
      <c r="AR72" s="95">
        <v>1730.27113852191</v>
      </c>
      <c r="AS72" s="95">
        <v>176.87220394958001</v>
      </c>
      <c r="AT72" s="95">
        <v>1922.52353938391</v>
      </c>
      <c r="AU72" s="95">
        <v>0</v>
      </c>
      <c r="AV72" s="95">
        <v>2.9996108984385699</v>
      </c>
      <c r="AW72" s="95">
        <v>0</v>
      </c>
      <c r="AX72" s="95">
        <v>25.5003916797566</v>
      </c>
      <c r="AY72" s="95">
        <v>2.7904110848393601E-2</v>
      </c>
      <c r="AZ72" s="95">
        <v>9.6280104940006696E-3</v>
      </c>
      <c r="BA72" s="95">
        <v>36.432455563087998</v>
      </c>
      <c r="BB72" s="95">
        <v>1.24794036497516E-2</v>
      </c>
      <c r="BC72" s="95">
        <v>0</v>
      </c>
      <c r="BD72" s="95">
        <v>1.7847020177802701E-3</v>
      </c>
      <c r="BE72" s="95">
        <v>50.408268094633399</v>
      </c>
      <c r="BF72" s="95">
        <v>48.708104842375</v>
      </c>
      <c r="BG72" s="95">
        <v>1.7001632522583601</v>
      </c>
      <c r="BH72" s="95">
        <v>0</v>
      </c>
      <c r="BI72" s="95">
        <v>0</v>
      </c>
      <c r="BJ72" s="95">
        <v>0.68273862552842002</v>
      </c>
      <c r="BK72" s="95">
        <v>0</v>
      </c>
      <c r="BL72" s="95">
        <v>2.2689214878993802</v>
      </c>
      <c r="BM72" s="95">
        <v>0</v>
      </c>
      <c r="BN72" s="95">
        <v>5.4808423529930497E-2</v>
      </c>
      <c r="BO72" s="95">
        <v>9.0756833501435796</v>
      </c>
      <c r="BP72" s="95">
        <v>6.1778535615117001E-2</v>
      </c>
      <c r="BQ72" s="95">
        <v>2.09211704338144E-3</v>
      </c>
      <c r="BR72" s="95">
        <v>0.139421184212701</v>
      </c>
      <c r="BS72" s="95">
        <v>1.8786391970766701E-4</v>
      </c>
      <c r="BT72" s="95">
        <v>8.2536080733257204</v>
      </c>
      <c r="BU72" s="95">
        <v>11.324499561562799</v>
      </c>
      <c r="BV72" s="95">
        <v>0</v>
      </c>
      <c r="BW72" s="95">
        <v>0</v>
      </c>
      <c r="BX72" s="95">
        <v>3.7211386189372599</v>
      </c>
      <c r="BY72" s="95">
        <v>0</v>
      </c>
      <c r="BZ72" s="95">
        <v>0.60822105866168297</v>
      </c>
      <c r="CA72" s="95">
        <v>70.210217651305896</v>
      </c>
      <c r="CB72" s="95">
        <v>5.0840014827080404</v>
      </c>
      <c r="CD72" s="35">
        <f t="shared" si="32"/>
        <v>8.0000044719117577E-3</v>
      </c>
      <c r="CE72" s="35">
        <f t="shared" si="33"/>
        <v>2.178666442396995E-2</v>
      </c>
      <c r="CF72" s="81">
        <f t="shared" si="34"/>
        <v>-1.840918254528389E-3</v>
      </c>
      <c r="CG72" s="81"/>
      <c r="CH72" s="81">
        <f t="shared" si="35"/>
        <v>-1.6725275774344829E-3</v>
      </c>
      <c r="CI72" s="81">
        <f t="shared" si="36"/>
        <v>-1.748746473698395E-3</v>
      </c>
      <c r="CJ72" s="81">
        <f t="shared" si="37"/>
        <v>-1.75768307335908E-3</v>
      </c>
      <c r="CK72" s="81">
        <f t="shared" si="38"/>
        <v>-1.9233329075056239E-3</v>
      </c>
      <c r="CL72" s="81">
        <f t="shared" si="39"/>
        <v>-1.3295226943726985E-3</v>
      </c>
      <c r="CM72" s="49">
        <f t="shared" si="40"/>
        <v>-1.0993200932920315E-2</v>
      </c>
      <c r="CN72" s="49">
        <f t="shared" si="41"/>
        <v>0.42932973638945654</v>
      </c>
      <c r="CO72" s="49">
        <f t="shared" si="42"/>
        <v>-1.2163812638428355E-2</v>
      </c>
      <c r="CP72" s="49">
        <f t="shared" si="43"/>
        <v>-3.149527341548098E-2</v>
      </c>
      <c r="CQ72" s="81"/>
      <c r="CR72" s="81"/>
    </row>
    <row r="73" spans="1:96" x14ac:dyDescent="0.25">
      <c r="A73" s="80" t="s">
        <v>124</v>
      </c>
      <c r="B73" s="95">
        <v>15.965534</v>
      </c>
      <c r="C73" s="95">
        <v>0.15553644</v>
      </c>
      <c r="D73" s="95">
        <v>151.98688000000001</v>
      </c>
      <c r="E73" s="95">
        <v>4.1251916900000003</v>
      </c>
      <c r="F73" s="95">
        <v>3.7951763000000001</v>
      </c>
      <c r="G73" s="95">
        <v>18.957923999999998</v>
      </c>
      <c r="H73" s="95">
        <v>5.4964222999999999</v>
      </c>
      <c r="Q73" s="94" t="s">
        <v>124</v>
      </c>
      <c r="R73" s="94">
        <v>0</v>
      </c>
      <c r="S73" s="95">
        <v>6.8185636533782595E-2</v>
      </c>
      <c r="T73" s="95">
        <v>4.7892406976967498E-2</v>
      </c>
      <c r="U73" s="95">
        <v>4.7892406976967498E-2</v>
      </c>
      <c r="V73" s="95">
        <v>0.16876433828271001</v>
      </c>
      <c r="W73" s="95">
        <v>0</v>
      </c>
      <c r="X73" s="95">
        <v>0.143428095266147</v>
      </c>
      <c r="Y73" s="95">
        <v>0.26426217357870702</v>
      </c>
      <c r="Z73" s="95">
        <v>15.986635316941801</v>
      </c>
      <c r="AA73" s="95">
        <v>0.791649948497824</v>
      </c>
      <c r="AB73" s="95">
        <v>7.2528396173217005E-2</v>
      </c>
      <c r="AC73" s="95">
        <v>0.16865672140610699</v>
      </c>
      <c r="AD73" s="95">
        <v>3.9065836636011201E-4</v>
      </c>
      <c r="AE73" s="95">
        <v>0</v>
      </c>
      <c r="AF73" s="95">
        <v>0.203140700523047</v>
      </c>
      <c r="AG73" s="95">
        <v>0.203140700523047</v>
      </c>
      <c r="AH73" s="95">
        <v>1.21746636242882</v>
      </c>
      <c r="AI73" s="95">
        <v>0.17943776181263901</v>
      </c>
      <c r="AJ73" s="95">
        <v>7.9098945453242898E-3</v>
      </c>
      <c r="AK73" s="95">
        <v>0.102687225633029</v>
      </c>
      <c r="AL73" s="95">
        <v>7.4858042692504496E-3</v>
      </c>
      <c r="AM73" s="95">
        <v>2.7354137624630001E-2</v>
      </c>
      <c r="AN73" s="95">
        <v>1.02604216200664E-2</v>
      </c>
      <c r="AO73" s="95">
        <v>0.155698357997541</v>
      </c>
      <c r="AP73" s="95">
        <v>0</v>
      </c>
      <c r="AQ73" s="95">
        <v>5.6444587377436903</v>
      </c>
      <c r="AR73" s="95">
        <v>136.96473442572301</v>
      </c>
      <c r="AS73" s="95">
        <v>14.0007508281111</v>
      </c>
      <c r="AT73" s="95">
        <v>152.18295161626301</v>
      </c>
      <c r="AU73" s="95">
        <v>0</v>
      </c>
      <c r="AV73" s="95">
        <v>0.325426709822141</v>
      </c>
      <c r="AW73" s="95">
        <v>0</v>
      </c>
      <c r="AX73" s="95">
        <v>2.2934732796507902</v>
      </c>
      <c r="AY73" s="95">
        <v>1.76046153761359E-3</v>
      </c>
      <c r="AZ73" s="95">
        <v>4.4903520230162502E-4</v>
      </c>
      <c r="BA73" s="95">
        <v>1.88556656029365</v>
      </c>
      <c r="BB73" s="95">
        <v>7.3504985201475301E-4</v>
      </c>
      <c r="BC73" s="95">
        <v>0</v>
      </c>
      <c r="BD73" s="95">
        <v>8.3230873526347597E-5</v>
      </c>
      <c r="BE73" s="95">
        <v>4.1323932108886199</v>
      </c>
      <c r="BF73" s="95">
        <v>3.8017987786614502</v>
      </c>
      <c r="BG73" s="95">
        <v>0.330594432227163</v>
      </c>
      <c r="BH73" s="95">
        <v>0</v>
      </c>
      <c r="BI73" s="95">
        <v>0</v>
      </c>
      <c r="BJ73" s="95">
        <v>0.46240089948577001</v>
      </c>
      <c r="BK73" s="95">
        <v>0</v>
      </c>
      <c r="BL73" s="95">
        <v>0.28759161582257198</v>
      </c>
      <c r="BM73" s="95">
        <v>0</v>
      </c>
      <c r="BN73" s="95">
        <v>3.6273338955119501E-3</v>
      </c>
      <c r="BO73" s="95">
        <v>1.1503746203916401</v>
      </c>
      <c r="BP73" s="95">
        <v>5.1769618307181096E-3</v>
      </c>
      <c r="BQ73" s="95">
        <v>1.9336268787513099E-3</v>
      </c>
      <c r="BR73" s="95">
        <v>7.2675815847925299E-3</v>
      </c>
      <c r="BS73" s="95">
        <v>8.76284330098055E-6</v>
      </c>
      <c r="BT73" s="95">
        <v>19.0096434134162</v>
      </c>
      <c r="BU73" s="95">
        <v>1.5106797907366101</v>
      </c>
      <c r="BV73" s="95">
        <v>0</v>
      </c>
      <c r="BW73" s="95">
        <v>0</v>
      </c>
      <c r="BX73" s="95">
        <v>0.44663736170329099</v>
      </c>
      <c r="BY73" s="95">
        <v>0</v>
      </c>
      <c r="BZ73" s="95">
        <v>7.3565824005026897E-2</v>
      </c>
      <c r="CA73" s="95">
        <v>5.5031672701819296</v>
      </c>
      <c r="CB73" s="95">
        <v>0.54825562220771096</v>
      </c>
      <c r="CD73" s="35">
        <f t="shared" si="32"/>
        <v>8.0000180670613021E-3</v>
      </c>
      <c r="CE73" s="35">
        <f t="shared" si="33"/>
        <v>4.0953866067672262E-2</v>
      </c>
      <c r="CF73" s="81">
        <f t="shared" si="34"/>
        <v>1.3216793714385386E-3</v>
      </c>
      <c r="CG73" s="81"/>
      <c r="CH73" s="81">
        <f t="shared" si="35"/>
        <v>1.2900561960545399E-3</v>
      </c>
      <c r="CI73" s="81">
        <f t="shared" si="36"/>
        <v>1.7457421205606042E-3</v>
      </c>
      <c r="CJ73" s="81">
        <f t="shared" si="37"/>
        <v>1.7449726015231913E-3</v>
      </c>
      <c r="CK73" s="81">
        <f t="shared" si="38"/>
        <v>2.728115874723473E-3</v>
      </c>
      <c r="CL73" s="81">
        <f t="shared" si="39"/>
        <v>1.227156469023453E-3</v>
      </c>
      <c r="CM73" s="49">
        <f t="shared" si="40"/>
        <v>-0.1104263763916368</v>
      </c>
      <c r="CN73" s="49">
        <f t="shared" si="41"/>
        <v>4.4996469240557753</v>
      </c>
      <c r="CO73" s="49">
        <f t="shared" si="42"/>
        <v>-0.13543620964056446</v>
      </c>
      <c r="CP73" s="49">
        <f t="shared" si="43"/>
        <v>-0.31704852618403673</v>
      </c>
      <c r="CQ73" s="81"/>
      <c r="CR73" s="81"/>
    </row>
    <row r="74" spans="1:96" x14ac:dyDescent="0.25">
      <c r="A74" s="80" t="s">
        <v>125</v>
      </c>
      <c r="B74" s="95"/>
      <c r="C74" s="95"/>
      <c r="D74" s="95"/>
      <c r="E74" s="95"/>
      <c r="F74" s="95"/>
      <c r="G74" s="95"/>
      <c r="H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D74" s="35" t="e">
        <f t="shared" si="32"/>
        <v>#DIV/0!</v>
      </c>
      <c r="CE74" s="35" t="e">
        <f t="shared" si="33"/>
        <v>#DIV/0!</v>
      </c>
      <c r="CF74" s="81" t="str">
        <f t="shared" si="34"/>
        <v/>
      </c>
      <c r="CG74" s="81"/>
      <c r="CH74" s="81" t="str">
        <f t="shared" si="35"/>
        <v/>
      </c>
      <c r="CI74" s="81" t="str">
        <f t="shared" si="36"/>
        <v/>
      </c>
      <c r="CJ74" s="81" t="str">
        <f t="shared" si="37"/>
        <v/>
      </c>
      <c r="CK74" s="81" t="str">
        <f t="shared" si="38"/>
        <v/>
      </c>
      <c r="CL74" s="81" t="str">
        <f t="shared" si="39"/>
        <v/>
      </c>
      <c r="CM74" s="49" t="e">
        <f t="shared" si="40"/>
        <v>#DIV/0!</v>
      </c>
      <c r="CN74" s="49" t="e">
        <f t="shared" si="41"/>
        <v>#DIV/0!</v>
      </c>
      <c r="CO74" s="49" t="e">
        <f t="shared" si="42"/>
        <v>#DIV/0!</v>
      </c>
      <c r="CP74" s="49" t="e">
        <f t="shared" si="43"/>
        <v>#DIV/0!</v>
      </c>
      <c r="CQ74" s="81"/>
      <c r="CR74" s="81"/>
    </row>
    <row r="75" spans="1:96" x14ac:dyDescent="0.25">
      <c r="A75" s="80" t="s">
        <v>126</v>
      </c>
      <c r="B75" s="95">
        <v>5.2367202000000003E-3</v>
      </c>
      <c r="C75" s="95">
        <v>0</v>
      </c>
      <c r="D75" s="95">
        <v>3.3387311000000003E-2</v>
      </c>
      <c r="E75" s="95">
        <v>8.4073998400000004E-4</v>
      </c>
      <c r="F75" s="95">
        <v>8.1550999000000002E-4</v>
      </c>
      <c r="G75" s="95">
        <v>2.0279999999999999E-5</v>
      </c>
      <c r="H75" s="95">
        <v>9.5994997999999997E-4</v>
      </c>
      <c r="Q75" s="94" t="s">
        <v>126</v>
      </c>
      <c r="R75" s="94">
        <v>0</v>
      </c>
      <c r="S75" s="95">
        <v>2.53568451087705E-5</v>
      </c>
      <c r="T75" s="95">
        <v>9.3851265199490694E-6</v>
      </c>
      <c r="U75" s="95">
        <v>9.3851265199490694E-6</v>
      </c>
      <c r="V75" s="95">
        <v>7.4574794556788305E-5</v>
      </c>
      <c r="W75" s="95">
        <v>0</v>
      </c>
      <c r="X75" s="95">
        <v>4.54643679470008E-6</v>
      </c>
      <c r="Y75" s="95">
        <v>2.3338383681388001E-5</v>
      </c>
      <c r="Z75" s="95">
        <v>5.2365372002403003E-3</v>
      </c>
      <c r="AA75" s="95">
        <v>2.2338560128309001E-4</v>
      </c>
      <c r="AB75" s="95">
        <v>1.69734224110848E-6</v>
      </c>
      <c r="AC75" s="95">
        <v>3.8998744026852202E-5</v>
      </c>
      <c r="AD75" s="95">
        <v>0</v>
      </c>
      <c r="AE75" s="95">
        <v>0</v>
      </c>
      <c r="AF75" s="95">
        <v>4.1019331867259701E-5</v>
      </c>
      <c r="AG75" s="95">
        <v>4.1019331867259701E-5</v>
      </c>
      <c r="AH75" s="95">
        <v>2.6710053627429899E-4</v>
      </c>
      <c r="AI75" s="95">
        <v>3.0882658002502203E-5</v>
      </c>
      <c r="AJ75" s="95">
        <v>1.23238845549694E-6</v>
      </c>
      <c r="AK75" s="95">
        <v>3.2320603348820797E-5</v>
      </c>
      <c r="AL75" s="95">
        <v>3.3073974768101299E-6</v>
      </c>
      <c r="AM75" s="95">
        <v>0</v>
      </c>
      <c r="AN75" s="95">
        <v>2.6172814944030101E-6</v>
      </c>
      <c r="AO75" s="95">
        <v>1.5696588898625899E-5</v>
      </c>
      <c r="AP75" s="95">
        <v>0</v>
      </c>
      <c r="AQ75" s="95">
        <v>9.8708973362654799E-4</v>
      </c>
      <c r="AR75" s="95">
        <v>3.0048303267800901E-2</v>
      </c>
      <c r="AS75" s="95">
        <v>3.07162574337097E-3</v>
      </c>
      <c r="AT75" s="95">
        <v>3.3387029547446198E-2</v>
      </c>
      <c r="AU75" s="95">
        <v>0</v>
      </c>
      <c r="AV75" s="95">
        <v>3.9348258624205598E-5</v>
      </c>
      <c r="AW75" s="95">
        <v>0</v>
      </c>
      <c r="AX75" s="95">
        <v>3.43208082144215E-4</v>
      </c>
      <c r="AY75" s="95">
        <v>4.7540468592403903E-7</v>
      </c>
      <c r="AZ75" s="95">
        <v>1.67187508611804E-7</v>
      </c>
      <c r="BA75" s="95">
        <v>6.2890920815489597E-4</v>
      </c>
      <c r="BB75" s="95">
        <v>2.13638893941147E-7</v>
      </c>
      <c r="BC75" s="95">
        <v>0</v>
      </c>
      <c r="BD75" s="95">
        <v>3.0988166691468603E-8</v>
      </c>
      <c r="BE75" s="95">
        <v>8.4070620832575496E-4</v>
      </c>
      <c r="BF75" s="95">
        <v>8.1547651427217095E-4</v>
      </c>
      <c r="BG75" s="95">
        <v>2.5229694053583301E-5</v>
      </c>
      <c r="BH75" s="95">
        <v>0</v>
      </c>
      <c r="BI75" s="95">
        <v>0</v>
      </c>
      <c r="BJ75" s="95">
        <v>3.3361442263705801E-6</v>
      </c>
      <c r="BK75" s="95">
        <v>0</v>
      </c>
      <c r="BL75" s="95">
        <v>3.5799974646847103E-5</v>
      </c>
      <c r="BM75" s="95">
        <v>0</v>
      </c>
      <c r="BN75" s="95">
        <v>9.3049378021020998E-7</v>
      </c>
      <c r="BO75" s="95">
        <v>1.4320452829356701E-4</v>
      </c>
      <c r="BP75" s="95">
        <v>8.38333649696588E-7</v>
      </c>
      <c r="BQ75" s="95">
        <v>0</v>
      </c>
      <c r="BR75" s="95">
        <v>2.40568351549022E-6</v>
      </c>
      <c r="BS75" s="95">
        <v>3.2623996208050099E-9</v>
      </c>
      <c r="BT75" s="95">
        <v>2.0283227787055499E-5</v>
      </c>
      <c r="BU75" s="95">
        <v>1.43351187684981E-4</v>
      </c>
      <c r="BV75" s="95">
        <v>0</v>
      </c>
      <c r="BW75" s="95">
        <v>0</v>
      </c>
      <c r="BX75" s="95">
        <v>4.8016757618346797E-5</v>
      </c>
      <c r="BY75" s="95">
        <v>0</v>
      </c>
      <c r="BZ75" s="95">
        <v>7.83705749102994E-6</v>
      </c>
      <c r="CA75" s="95">
        <v>9.5992217684375295E-4</v>
      </c>
      <c r="CB75" s="95">
        <v>6.6749772868819406E-5</v>
      </c>
      <c r="CD75" s="35">
        <f t="shared" si="32"/>
        <v>8.000128789376823E-3</v>
      </c>
      <c r="CE75" s="35">
        <f t="shared" si="33"/>
        <v>1.9248364145269613E-2</v>
      </c>
      <c r="CF75" s="81">
        <f t="shared" si="34"/>
        <v>-3.4945491206497262E-5</v>
      </c>
      <c r="CG75" s="81"/>
      <c r="CH75" s="81">
        <f t="shared" si="35"/>
        <v>-8.4299257824249354E-6</v>
      </c>
      <c r="CI75" s="81">
        <f t="shared" si="36"/>
        <v>-4.0173745614412717E-5</v>
      </c>
      <c r="CJ75" s="81">
        <f t="shared" si="37"/>
        <v>-4.1048826181846539E-5</v>
      </c>
      <c r="CK75" s="81">
        <f t="shared" si="38"/>
        <v>1.5916109741126658E-4</v>
      </c>
      <c r="CL75" s="81">
        <f t="shared" si="39"/>
        <v>-2.8963130190400734E-5</v>
      </c>
      <c r="CM75" s="49">
        <f t="shared" si="40"/>
        <v>-6.1678056487330551E-4</v>
      </c>
      <c r="CN75" s="49">
        <f t="shared" si="41"/>
        <v>-5.7910752523409248E-4</v>
      </c>
      <c r="CO75" s="49">
        <f t="shared" si="42"/>
        <v>8.4164308175429592E-4</v>
      </c>
      <c r="CP75" s="49">
        <f t="shared" si="43"/>
        <v>-1.2615676165978239E-3</v>
      </c>
      <c r="CQ75" s="81"/>
      <c r="CR75" s="81"/>
    </row>
    <row r="76" spans="1:96" x14ac:dyDescent="0.25">
      <c r="A76" s="80" t="s">
        <v>73</v>
      </c>
      <c r="B76" s="95">
        <v>1410.8561</v>
      </c>
      <c r="C76" s="95">
        <v>0</v>
      </c>
      <c r="D76" s="95">
        <v>9315.8682000000008</v>
      </c>
      <c r="E76" s="95">
        <v>241.5471149</v>
      </c>
      <c r="F76" s="95">
        <v>234.2749</v>
      </c>
      <c r="G76" s="95">
        <v>9.4673175999999994</v>
      </c>
      <c r="H76" s="95">
        <v>323.55086999999997</v>
      </c>
      <c r="Q76" s="94" t="s">
        <v>73</v>
      </c>
      <c r="R76" s="94">
        <v>0</v>
      </c>
      <c r="S76" s="95">
        <v>8.5162858362649203</v>
      </c>
      <c r="T76" s="95">
        <v>3.1521175248387001</v>
      </c>
      <c r="U76" s="95">
        <v>3.1521175248387001</v>
      </c>
      <c r="V76" s="95">
        <v>25.043511291522599</v>
      </c>
      <c r="W76" s="95">
        <v>0</v>
      </c>
      <c r="X76" s="95">
        <v>1.52681993586483</v>
      </c>
      <c r="Y76" s="95">
        <v>7.8377010277506702</v>
      </c>
      <c r="Z76" s="95">
        <v>1404.9914004310001</v>
      </c>
      <c r="AA76" s="95">
        <v>75.0179804242795</v>
      </c>
      <c r="AB76" s="95">
        <v>0.57001402091635101</v>
      </c>
      <c r="AC76" s="95">
        <v>13.0967520647828</v>
      </c>
      <c r="AD76" s="95">
        <v>0</v>
      </c>
      <c r="AE76" s="95">
        <v>0</v>
      </c>
      <c r="AF76" s="95">
        <v>13.775327144738901</v>
      </c>
      <c r="AG76" s="95">
        <v>13.775327144738901</v>
      </c>
      <c r="AH76" s="95">
        <v>74.222765720332603</v>
      </c>
      <c r="AI76" s="95">
        <v>10.371916042648399</v>
      </c>
      <c r="AJ76" s="95">
        <v>0.413939346837084</v>
      </c>
      <c r="AK76" s="95">
        <v>10.8543638161798</v>
      </c>
      <c r="AL76" s="95">
        <v>1.1107177519689999</v>
      </c>
      <c r="AM76" s="95">
        <v>0</v>
      </c>
      <c r="AN76" s="95">
        <v>0.878870523309908</v>
      </c>
      <c r="AO76" s="95">
        <v>4.4909133969366701</v>
      </c>
      <c r="AP76" s="95">
        <v>0</v>
      </c>
      <c r="AQ76" s="95">
        <v>331.48609037847802</v>
      </c>
      <c r="AR76" s="95">
        <v>8350.0572112634109</v>
      </c>
      <c r="AS76" s="95">
        <v>853.56122114011998</v>
      </c>
      <c r="AT76" s="95">
        <v>9277.8411981238605</v>
      </c>
      <c r="AU76" s="95">
        <v>0</v>
      </c>
      <c r="AV76" s="95">
        <v>13.2136076109062</v>
      </c>
      <c r="AW76" s="95">
        <v>0</v>
      </c>
      <c r="AX76" s="95">
        <v>115.258689905587</v>
      </c>
      <c r="AY76" s="95">
        <v>0.136031771909808</v>
      </c>
      <c r="AZ76" s="95">
        <v>4.7832820207565102E-2</v>
      </c>
      <c r="BA76" s="95">
        <v>179.94468945143399</v>
      </c>
      <c r="BB76" s="95">
        <v>6.1132659821315299E-2</v>
      </c>
      <c r="BC76" s="95">
        <v>0</v>
      </c>
      <c r="BD76" s="95">
        <v>8.8665718679210997E-3</v>
      </c>
      <c r="BE76" s="95">
        <v>240.56764766679299</v>
      </c>
      <c r="BF76" s="95">
        <v>233.32469986672999</v>
      </c>
      <c r="BG76" s="95">
        <v>7.2429478000628196</v>
      </c>
      <c r="BH76" s="95">
        <v>0</v>
      </c>
      <c r="BI76" s="95">
        <v>0</v>
      </c>
      <c r="BJ76" s="95">
        <v>0.95455589543477704</v>
      </c>
      <c r="BK76" s="95">
        <v>0</v>
      </c>
      <c r="BL76" s="95">
        <v>10.243219629954201</v>
      </c>
      <c r="BM76" s="95">
        <v>0</v>
      </c>
      <c r="BN76" s="95">
        <v>0.266230438113504</v>
      </c>
      <c r="BO76" s="95">
        <v>40.972880944900901</v>
      </c>
      <c r="BP76" s="95">
        <v>0.28157670355131498</v>
      </c>
      <c r="BQ76" s="95">
        <v>0</v>
      </c>
      <c r="BR76" s="95">
        <v>0.68832636121628998</v>
      </c>
      <c r="BS76" s="95">
        <v>9.3332186929898499E-4</v>
      </c>
      <c r="BT76" s="95">
        <v>9.4309799214052195</v>
      </c>
      <c r="BU76" s="95">
        <v>48.1404699618314</v>
      </c>
      <c r="BV76" s="95">
        <v>0</v>
      </c>
      <c r="BW76" s="95">
        <v>0</v>
      </c>
      <c r="BX76" s="95">
        <v>16.126448917673901</v>
      </c>
      <c r="BY76" s="95">
        <v>0</v>
      </c>
      <c r="BZ76" s="95">
        <v>2.63238865212718</v>
      </c>
      <c r="CA76" s="95">
        <v>322.36181627782599</v>
      </c>
      <c r="CB76" s="95">
        <v>22.416006840115202</v>
      </c>
      <c r="CD76" s="35">
        <f t="shared" si="32"/>
        <v>8.000003894800628E-3</v>
      </c>
      <c r="CE76" s="35">
        <f t="shared" si="33"/>
        <v>1.9247483869053651E-2</v>
      </c>
      <c r="CF76" s="81">
        <f t="shared" si="34"/>
        <v>-4.1568375180146772E-3</v>
      </c>
      <c r="CG76" s="81"/>
      <c r="CH76" s="81">
        <f t="shared" si="35"/>
        <v>-4.0819600556543162E-3</v>
      </c>
      <c r="CI76" s="81">
        <f t="shared" si="36"/>
        <v>-4.054973844802497E-3</v>
      </c>
      <c r="CJ76" s="81">
        <f t="shared" si="37"/>
        <v>-4.0559194914607417E-3</v>
      </c>
      <c r="CK76" s="81">
        <f t="shared" si="38"/>
        <v>-3.8382232571113903E-3</v>
      </c>
      <c r="CL76" s="81">
        <f t="shared" si="39"/>
        <v>-3.6750132125250678E-3</v>
      </c>
      <c r="CM76" s="49">
        <f t="shared" si="40"/>
        <v>-4.9089661991797416E-4</v>
      </c>
      <c r="CN76" s="49">
        <f t="shared" si="41"/>
        <v>-5.5817683014216374E-4</v>
      </c>
      <c r="CO76" s="49">
        <f t="shared" si="42"/>
        <v>8.5494137045081695E-4</v>
      </c>
      <c r="CP76" s="49">
        <f t="shared" si="43"/>
        <v>-1.3376945935817308E-3</v>
      </c>
      <c r="CQ76" s="81"/>
      <c r="CR76" s="81"/>
    </row>
    <row r="77" spans="1:96" x14ac:dyDescent="0.25">
      <c r="A77" s="80" t="s">
        <v>86</v>
      </c>
      <c r="B77" s="95">
        <v>1.7232202000000001</v>
      </c>
      <c r="C77" s="95">
        <v>2.8558410999999999E-2</v>
      </c>
      <c r="D77" s="95">
        <v>20.726089000000002</v>
      </c>
      <c r="E77" s="95">
        <v>0.38257529000000001</v>
      </c>
      <c r="F77" s="95">
        <v>0.35196927</v>
      </c>
      <c r="G77" s="95">
        <v>0.27684312999999999</v>
      </c>
      <c r="H77" s="95">
        <v>0.79316949999999997</v>
      </c>
      <c r="Q77" s="94" t="s">
        <v>86</v>
      </c>
      <c r="R77" s="94">
        <v>0</v>
      </c>
      <c r="S77" s="95">
        <v>0</v>
      </c>
      <c r="T77" s="95">
        <v>0</v>
      </c>
      <c r="U77" s="95">
        <v>0</v>
      </c>
      <c r="V77" s="95">
        <v>0</v>
      </c>
      <c r="W77" s="95">
        <v>0</v>
      </c>
      <c r="X77" s="95">
        <v>0</v>
      </c>
      <c r="Y77" s="95">
        <v>0</v>
      </c>
      <c r="Z77" s="95">
        <v>0</v>
      </c>
      <c r="AA77" s="95">
        <v>0</v>
      </c>
      <c r="AB77" s="95">
        <v>0</v>
      </c>
      <c r="AC77" s="95">
        <v>0</v>
      </c>
      <c r="AD77" s="95">
        <v>0</v>
      </c>
      <c r="AE77" s="95">
        <v>0</v>
      </c>
      <c r="AF77" s="95">
        <v>0</v>
      </c>
      <c r="AG77" s="95">
        <v>0</v>
      </c>
      <c r="AH77" s="95">
        <v>0</v>
      </c>
      <c r="AI77" s="95">
        <v>0</v>
      </c>
      <c r="AJ77" s="95">
        <v>0</v>
      </c>
      <c r="AK77" s="95">
        <v>0</v>
      </c>
      <c r="AL77" s="95">
        <v>0</v>
      </c>
      <c r="AM77" s="95">
        <v>0</v>
      </c>
      <c r="AN77" s="95">
        <v>0</v>
      </c>
      <c r="AO77" s="95">
        <v>0</v>
      </c>
      <c r="AP77" s="95">
        <v>0</v>
      </c>
      <c r="AQ77" s="95">
        <v>0</v>
      </c>
      <c r="AR77" s="95">
        <v>0</v>
      </c>
      <c r="AS77" s="95">
        <v>0</v>
      </c>
      <c r="AT77" s="95">
        <v>0</v>
      </c>
      <c r="AU77" s="95">
        <v>0</v>
      </c>
      <c r="AV77" s="95">
        <v>0</v>
      </c>
      <c r="AW77" s="95">
        <v>0</v>
      </c>
      <c r="AX77" s="95">
        <v>0</v>
      </c>
      <c r="AY77" s="95">
        <v>0</v>
      </c>
      <c r="AZ77" s="95">
        <v>0</v>
      </c>
      <c r="BA77" s="95">
        <v>0</v>
      </c>
      <c r="BB77" s="95">
        <v>0</v>
      </c>
      <c r="BC77" s="95">
        <v>0</v>
      </c>
      <c r="BD77" s="95">
        <v>0</v>
      </c>
      <c r="BE77" s="95">
        <v>0</v>
      </c>
      <c r="BF77" s="95">
        <v>0</v>
      </c>
      <c r="BG77" s="95">
        <v>0</v>
      </c>
      <c r="BH77" s="95">
        <v>0</v>
      </c>
      <c r="BI77" s="95">
        <v>0</v>
      </c>
      <c r="BJ77" s="95">
        <v>0</v>
      </c>
      <c r="BK77" s="95">
        <v>0</v>
      </c>
      <c r="BL77" s="95">
        <v>0</v>
      </c>
      <c r="BM77" s="95">
        <v>0</v>
      </c>
      <c r="BN77" s="95">
        <v>0</v>
      </c>
      <c r="BO77" s="95">
        <v>0</v>
      </c>
      <c r="BP77" s="95">
        <v>0</v>
      </c>
      <c r="BQ77" s="95">
        <v>0</v>
      </c>
      <c r="BR77" s="95">
        <v>0</v>
      </c>
      <c r="BS77" s="95">
        <v>0</v>
      </c>
      <c r="BT77" s="95">
        <v>0</v>
      </c>
      <c r="BU77" s="95">
        <v>0</v>
      </c>
      <c r="BV77" s="95">
        <v>0</v>
      </c>
      <c r="BW77" s="95">
        <v>0</v>
      </c>
      <c r="BX77" s="95">
        <v>0</v>
      </c>
      <c r="BY77" s="95">
        <v>0</v>
      </c>
      <c r="BZ77" s="95">
        <v>0</v>
      </c>
      <c r="CA77" s="95">
        <v>0</v>
      </c>
      <c r="CB77" s="95">
        <v>0</v>
      </c>
      <c r="CD77" s="35" t="e">
        <f t="shared" si="32"/>
        <v>#DIV/0!</v>
      </c>
      <c r="CE77" s="35" t="e">
        <f t="shared" si="33"/>
        <v>#DIV/0!</v>
      </c>
      <c r="CF77" s="81">
        <f t="shared" si="34"/>
        <v>-1</v>
      </c>
      <c r="CG77" s="81"/>
      <c r="CH77" s="81">
        <f t="shared" si="35"/>
        <v>-1</v>
      </c>
      <c r="CI77" s="81">
        <f t="shared" si="36"/>
        <v>-1</v>
      </c>
      <c r="CJ77" s="81">
        <f t="shared" si="37"/>
        <v>-1</v>
      </c>
      <c r="CK77" s="81">
        <f t="shared" si="38"/>
        <v>-1</v>
      </c>
      <c r="CL77" s="81">
        <f t="shared" si="39"/>
        <v>-1</v>
      </c>
      <c r="CM77" s="49" t="e">
        <f t="shared" si="40"/>
        <v>#DIV/0!</v>
      </c>
      <c r="CN77" s="49" t="e">
        <f t="shared" si="41"/>
        <v>#DIV/0!</v>
      </c>
      <c r="CO77" s="49" t="e">
        <f t="shared" si="42"/>
        <v>#DIV/0!</v>
      </c>
      <c r="CP77" s="49" t="e">
        <f t="shared" si="43"/>
        <v>#DIV/0!</v>
      </c>
      <c r="CQ77" s="81"/>
      <c r="CR77" s="81"/>
    </row>
    <row r="78" spans="1:96" x14ac:dyDescent="0.25">
      <c r="A78" s="80" t="s">
        <v>180</v>
      </c>
      <c r="B78" s="95">
        <v>149.23615000000001</v>
      </c>
      <c r="C78" s="95">
        <v>2.6996880000000001</v>
      </c>
      <c r="D78" s="95">
        <v>1901.8320000000001</v>
      </c>
      <c r="E78" s="95">
        <v>35.1208849</v>
      </c>
      <c r="F78" s="95">
        <v>32.311214</v>
      </c>
      <c r="G78" s="95">
        <v>32.154586999999999</v>
      </c>
      <c r="H78" s="95">
        <v>72.957160999999999</v>
      </c>
      <c r="Q78" s="94" t="s">
        <v>180</v>
      </c>
      <c r="R78" s="94">
        <v>0</v>
      </c>
      <c r="S78" s="95">
        <v>0</v>
      </c>
      <c r="T78" s="95">
        <v>0</v>
      </c>
      <c r="U78" s="95">
        <v>0</v>
      </c>
      <c r="V78" s="95">
        <v>0</v>
      </c>
      <c r="W78" s="95">
        <v>0</v>
      </c>
      <c r="X78" s="95">
        <v>0</v>
      </c>
      <c r="Y78" s="95">
        <v>0</v>
      </c>
      <c r="Z78" s="95">
        <v>0</v>
      </c>
      <c r="AA78" s="95">
        <v>0</v>
      </c>
      <c r="AB78" s="95">
        <v>0</v>
      </c>
      <c r="AC78" s="95">
        <v>0</v>
      </c>
      <c r="AD78" s="95">
        <v>0</v>
      </c>
      <c r="AE78" s="95">
        <v>0</v>
      </c>
      <c r="AF78" s="95">
        <v>0</v>
      </c>
      <c r="AG78" s="95">
        <v>0</v>
      </c>
      <c r="AH78" s="95">
        <v>0</v>
      </c>
      <c r="AI78" s="95">
        <v>0</v>
      </c>
      <c r="AJ78" s="95">
        <v>0</v>
      </c>
      <c r="AK78" s="95">
        <v>0</v>
      </c>
      <c r="AL78" s="95">
        <v>0</v>
      </c>
      <c r="AM78" s="95">
        <v>0</v>
      </c>
      <c r="AN78" s="95">
        <v>0</v>
      </c>
      <c r="AO78" s="95">
        <v>0</v>
      </c>
      <c r="AP78" s="95">
        <v>0</v>
      </c>
      <c r="AQ78" s="95">
        <v>0</v>
      </c>
      <c r="AR78" s="95">
        <v>0</v>
      </c>
      <c r="AS78" s="95">
        <v>0</v>
      </c>
      <c r="AT78" s="95">
        <v>0</v>
      </c>
      <c r="AU78" s="95">
        <v>0</v>
      </c>
      <c r="AV78" s="95">
        <v>0</v>
      </c>
      <c r="AW78" s="95">
        <v>0</v>
      </c>
      <c r="AX78" s="95">
        <v>0</v>
      </c>
      <c r="AY78" s="95">
        <v>0</v>
      </c>
      <c r="AZ78" s="95">
        <v>0</v>
      </c>
      <c r="BA78" s="95">
        <v>0</v>
      </c>
      <c r="BB78" s="95">
        <v>0</v>
      </c>
      <c r="BC78" s="95">
        <v>0</v>
      </c>
      <c r="BD78" s="95">
        <v>0</v>
      </c>
      <c r="BE78" s="95">
        <v>0</v>
      </c>
      <c r="BF78" s="95">
        <v>0</v>
      </c>
      <c r="BG78" s="95">
        <v>0</v>
      </c>
      <c r="BH78" s="95">
        <v>0</v>
      </c>
      <c r="BI78" s="95">
        <v>0</v>
      </c>
      <c r="BJ78" s="95">
        <v>0</v>
      </c>
      <c r="BK78" s="95">
        <v>0</v>
      </c>
      <c r="BL78" s="95">
        <v>0</v>
      </c>
      <c r="BM78" s="95">
        <v>0</v>
      </c>
      <c r="BN78" s="95">
        <v>0</v>
      </c>
      <c r="BO78" s="95">
        <v>0</v>
      </c>
      <c r="BP78" s="95">
        <v>0</v>
      </c>
      <c r="BQ78" s="95">
        <v>0</v>
      </c>
      <c r="BR78" s="95">
        <v>0</v>
      </c>
      <c r="BS78" s="95">
        <v>0</v>
      </c>
      <c r="BT78" s="95">
        <v>0</v>
      </c>
      <c r="BU78" s="95">
        <v>0</v>
      </c>
      <c r="BV78" s="95">
        <v>0</v>
      </c>
      <c r="BW78" s="95">
        <v>0</v>
      </c>
      <c r="BX78" s="95">
        <v>0</v>
      </c>
      <c r="BY78" s="95">
        <v>0</v>
      </c>
      <c r="BZ78" s="95">
        <v>0</v>
      </c>
      <c r="CA78" s="95">
        <v>0</v>
      </c>
      <c r="CB78" s="95">
        <v>0</v>
      </c>
      <c r="CD78" s="35" t="e">
        <f t="shared" si="32"/>
        <v>#DIV/0!</v>
      </c>
      <c r="CE78" s="35" t="e">
        <f t="shared" si="33"/>
        <v>#DIV/0!</v>
      </c>
      <c r="CF78" s="81">
        <f t="shared" si="34"/>
        <v>-1</v>
      </c>
      <c r="CG78" s="81"/>
      <c r="CH78" s="81">
        <f t="shared" si="35"/>
        <v>-1</v>
      </c>
      <c r="CI78" s="81">
        <f t="shared" si="36"/>
        <v>-1</v>
      </c>
      <c r="CJ78" s="81">
        <f t="shared" si="37"/>
        <v>-1</v>
      </c>
      <c r="CK78" s="81">
        <f t="shared" si="38"/>
        <v>-1</v>
      </c>
      <c r="CL78" s="81">
        <f t="shared" si="39"/>
        <v>-1</v>
      </c>
      <c r="CM78" s="49" t="e">
        <f t="shared" si="40"/>
        <v>#DIV/0!</v>
      </c>
      <c r="CN78" s="49" t="e">
        <f t="shared" si="41"/>
        <v>#DIV/0!</v>
      </c>
      <c r="CO78" s="49" t="e">
        <f t="shared" si="42"/>
        <v>#DIV/0!</v>
      </c>
      <c r="CP78" s="49" t="e">
        <f t="shared" si="43"/>
        <v>#DIV/0!</v>
      </c>
      <c r="CQ78" s="81"/>
      <c r="CR78" s="81"/>
    </row>
    <row r="79" spans="1:96" x14ac:dyDescent="0.25">
      <c r="A79" s="13" t="s">
        <v>88</v>
      </c>
      <c r="B79" s="95">
        <v>338.07224000000002</v>
      </c>
      <c r="C79" s="95">
        <v>5.0784358999999997</v>
      </c>
      <c r="D79" s="95">
        <v>3933.2114000000001</v>
      </c>
      <c r="E79" s="95">
        <v>90.585252400000002</v>
      </c>
      <c r="F79" s="95">
        <v>83.338431999999997</v>
      </c>
      <c r="G79" s="95">
        <v>262.96773999999999</v>
      </c>
      <c r="H79" s="95">
        <v>146.15503000000001</v>
      </c>
      <c r="Q79" s="94" t="s">
        <v>88</v>
      </c>
      <c r="R79" s="94">
        <v>0</v>
      </c>
      <c r="S79" s="95">
        <v>0.426264718807078</v>
      </c>
      <c r="T79" s="95">
        <v>0.224086568624876</v>
      </c>
      <c r="U79" s="95">
        <v>0.224086568624876</v>
      </c>
      <c r="V79" s="95">
        <v>1.16058449461795</v>
      </c>
      <c r="W79" s="95">
        <v>0</v>
      </c>
      <c r="X79" s="95">
        <v>0.46048162565265099</v>
      </c>
      <c r="Y79" s="95">
        <v>0.98216473698749396</v>
      </c>
      <c r="Z79" s="95">
        <v>55.152313144507303</v>
      </c>
      <c r="AA79" s="95">
        <v>4.3140253047834998</v>
      </c>
      <c r="AB79" s="95">
        <v>0.22747198085682499</v>
      </c>
      <c r="AC79" s="95">
        <v>0.84227413998247103</v>
      </c>
      <c r="AD79" s="95">
        <v>1.14329410056736E-3</v>
      </c>
      <c r="AE79" s="95">
        <v>0</v>
      </c>
      <c r="AF79" s="95">
        <v>0.96127865737417895</v>
      </c>
      <c r="AG79" s="95">
        <v>0.96127865737417895</v>
      </c>
      <c r="AH79" s="95">
        <v>5.2458233987555101</v>
      </c>
      <c r="AI79" s="95">
        <v>0.80130678722641702</v>
      </c>
      <c r="AJ79" s="95">
        <v>3.4173231588375201E-2</v>
      </c>
      <c r="AK79" s="95">
        <v>0.58948485162398001</v>
      </c>
      <c r="AL79" s="95">
        <v>5.1475258135881802E-2</v>
      </c>
      <c r="AM79" s="95">
        <v>8.00676064524877E-2</v>
      </c>
      <c r="AN79" s="95">
        <v>5.3428131862794902E-2</v>
      </c>
      <c r="AO79" s="95">
        <v>0.89755665602936796</v>
      </c>
      <c r="AP79" s="95">
        <v>0</v>
      </c>
      <c r="AQ79" s="95">
        <v>25.345427228183802</v>
      </c>
      <c r="AR79" s="95">
        <v>590.15976564868095</v>
      </c>
      <c r="AS79" s="95">
        <v>60.327801936759997</v>
      </c>
      <c r="AT79" s="95">
        <v>655.73339098419694</v>
      </c>
      <c r="AU79" s="95">
        <v>0</v>
      </c>
      <c r="AV79" s="95">
        <v>1.3042674935101299</v>
      </c>
      <c r="AW79" s="95">
        <v>0</v>
      </c>
      <c r="AX79" s="95">
        <v>9.7811328924088592</v>
      </c>
      <c r="AY79" s="95">
        <v>6.2158655621510203E-3</v>
      </c>
      <c r="AZ79" s="95">
        <v>1.7147657864713299E-3</v>
      </c>
      <c r="BA79" s="95">
        <v>6.9945563473823098</v>
      </c>
      <c r="BB79" s="95">
        <v>2.63798255041693E-3</v>
      </c>
      <c r="BC79" s="95">
        <v>0</v>
      </c>
      <c r="BD79" s="95">
        <v>3.1783462028142097E-4</v>
      </c>
      <c r="BE79" s="95">
        <v>13.9446263040945</v>
      </c>
      <c r="BF79" s="95">
        <v>12.829042713095999</v>
      </c>
      <c r="BG79" s="95">
        <v>1.1155835909985199</v>
      </c>
      <c r="BH79" s="95">
        <v>0</v>
      </c>
      <c r="BI79" s="95">
        <v>0</v>
      </c>
      <c r="BJ79" s="95">
        <v>1.2905729371627499</v>
      </c>
      <c r="BK79" s="95">
        <v>0</v>
      </c>
      <c r="BL79" s="95">
        <v>0.89760578051885398</v>
      </c>
      <c r="BM79" s="95">
        <v>0</v>
      </c>
      <c r="BN79" s="95">
        <v>1.26690476584158E-2</v>
      </c>
      <c r="BO79" s="95">
        <v>3.5904531049344999</v>
      </c>
      <c r="BP79" s="95">
        <v>2.2648725579898301E-2</v>
      </c>
      <c r="BQ79" s="95">
        <v>5.3577103898322601E-3</v>
      </c>
      <c r="BR79" s="95">
        <v>2.69078787678366E-2</v>
      </c>
      <c r="BS79" s="95">
        <v>3.3457762198449099E-5</v>
      </c>
      <c r="BT79" s="95">
        <v>28.5952029630119</v>
      </c>
      <c r="BU79" s="95">
        <v>5.7032620276558799</v>
      </c>
      <c r="BV79" s="95">
        <v>0</v>
      </c>
      <c r="BW79" s="95">
        <v>0</v>
      </c>
      <c r="BX79" s="95">
        <v>1.7366437477118899</v>
      </c>
      <c r="BY79" s="95">
        <v>0</v>
      </c>
      <c r="BZ79" s="95">
        <v>0.28540002460358099</v>
      </c>
      <c r="CA79" s="95">
        <v>24.6887969928956</v>
      </c>
      <c r="CB79" s="95">
        <v>2.2014715931149702</v>
      </c>
      <c r="CD79" s="35">
        <f t="shared" si="32"/>
        <v>7.9999333126562315E-3</v>
      </c>
      <c r="CE79" s="35">
        <f t="shared" si="33"/>
        <v>6.9962870660110463E-2</v>
      </c>
      <c r="CM79" s="49">
        <f t="shared" si="40"/>
        <v>-7.2222482401748306E-2</v>
      </c>
      <c r="CN79" s="49">
        <f t="shared" si="41"/>
        <v>2.9357333613999419</v>
      </c>
      <c r="CO79" s="49">
        <f t="shared" si="42"/>
        <v>-8.8068575113867106E-2</v>
      </c>
      <c r="CP79" s="49">
        <f t="shared" si="43"/>
        <v>-0.20730263699289664</v>
      </c>
      <c r="CQ79" s="81"/>
      <c r="CR79" s="81"/>
    </row>
    <row r="80" spans="1:96" x14ac:dyDescent="0.25">
      <c r="A80" s="16"/>
      <c r="B80" s="14"/>
      <c r="C80" s="14"/>
      <c r="D80" s="14"/>
      <c r="E80" s="14"/>
      <c r="F80" s="14"/>
      <c r="G80" s="14"/>
      <c r="H80" s="14"/>
      <c r="I80" s="14"/>
      <c r="CM80" s="49" t="e">
        <f t="shared" si="40"/>
        <v>#DIV/0!</v>
      </c>
      <c r="CN80" s="49" t="e">
        <f t="shared" si="41"/>
        <v>#DIV/0!</v>
      </c>
      <c r="CO80" s="49" t="e">
        <f t="shared" si="42"/>
        <v>#DIV/0!</v>
      </c>
      <c r="CP80" s="49" t="e">
        <f t="shared" si="43"/>
        <v>#DIV/0!</v>
      </c>
      <c r="CQ80" s="81"/>
      <c r="CR80" s="81"/>
    </row>
    <row r="81" spans="1:96" x14ac:dyDescent="0.25">
      <c r="CM81" s="49" t="e">
        <f t="shared" si="40"/>
        <v>#DIV/0!</v>
      </c>
      <c r="CN81" s="49" t="e">
        <f t="shared" si="41"/>
        <v>#DIV/0!</v>
      </c>
      <c r="CO81" s="49" t="e">
        <f t="shared" si="42"/>
        <v>#DIV/0!</v>
      </c>
      <c r="CP81" s="49" t="e">
        <f t="shared" si="43"/>
        <v>#DIV/0!</v>
      </c>
      <c r="CQ81" s="81"/>
      <c r="CR81" s="81"/>
    </row>
    <row r="82" spans="1:96" x14ac:dyDescent="0.25">
      <c r="CM82" s="49" t="e">
        <f t="shared" si="40"/>
        <v>#DIV/0!</v>
      </c>
      <c r="CN82" s="49" t="e">
        <f t="shared" si="41"/>
        <v>#DIV/0!</v>
      </c>
      <c r="CO82" s="49" t="e">
        <f t="shared" si="42"/>
        <v>#DIV/0!</v>
      </c>
      <c r="CP82" s="49" t="e">
        <f t="shared" si="43"/>
        <v>#DIV/0!</v>
      </c>
      <c r="CQ82" s="81"/>
      <c r="CR82" s="81"/>
    </row>
    <row r="83" spans="1:96" x14ac:dyDescent="0.25">
      <c r="A83" s="5"/>
      <c r="CM83" s="49" t="e">
        <f t="shared" si="40"/>
        <v>#DIV/0!</v>
      </c>
      <c r="CN83" s="49" t="e">
        <f t="shared" si="41"/>
        <v>#DIV/0!</v>
      </c>
      <c r="CO83" s="49" t="e">
        <f t="shared" si="42"/>
        <v>#DIV/0!</v>
      </c>
      <c r="CP83" s="49" t="e">
        <f t="shared" si="43"/>
        <v>#DIV/0!</v>
      </c>
      <c r="CQ83" s="81"/>
      <c r="CR83" s="81"/>
    </row>
    <row r="84" spans="1:96" x14ac:dyDescent="0.25">
      <c r="A84" s="9"/>
      <c r="CM84" s="49" t="e">
        <f t="shared" si="40"/>
        <v>#DIV/0!</v>
      </c>
      <c r="CN84" s="49" t="e">
        <f t="shared" si="41"/>
        <v>#DIV/0!</v>
      </c>
      <c r="CO84" s="49" t="e">
        <f t="shared" si="42"/>
        <v>#DIV/0!</v>
      </c>
      <c r="CP84" s="49" t="e">
        <f t="shared" si="43"/>
        <v>#DIV/0!</v>
      </c>
      <c r="CQ84" s="81"/>
      <c r="CR84" s="81"/>
    </row>
    <row r="85" spans="1:96" x14ac:dyDescent="0.25">
      <c r="A85" s="19"/>
      <c r="CM85" s="49" t="e">
        <f t="shared" si="40"/>
        <v>#DIV/0!</v>
      </c>
      <c r="CN85" s="49" t="e">
        <f t="shared" si="41"/>
        <v>#DIV/0!</v>
      </c>
      <c r="CO85" s="49" t="e">
        <f t="shared" si="42"/>
        <v>#DIV/0!</v>
      </c>
      <c r="CP85" s="49" t="e">
        <f t="shared" si="43"/>
        <v>#DIV/0!</v>
      </c>
      <c r="CQ85" s="81"/>
      <c r="CR85" s="81"/>
    </row>
    <row r="86" spans="1:96" x14ac:dyDescent="0.25">
      <c r="A86" s="19"/>
      <c r="CM86" s="49" t="e">
        <f t="shared" si="40"/>
        <v>#DIV/0!</v>
      </c>
      <c r="CN86" s="49" t="e">
        <f t="shared" si="41"/>
        <v>#DIV/0!</v>
      </c>
      <c r="CO86" s="49" t="e">
        <f t="shared" si="42"/>
        <v>#DIV/0!</v>
      </c>
      <c r="CP86" s="49" t="e">
        <f t="shared" si="43"/>
        <v>#DIV/0!</v>
      </c>
      <c r="CQ86" s="81"/>
      <c r="CR86" s="81"/>
    </row>
    <row r="87" spans="1:96" x14ac:dyDescent="0.25">
      <c r="A87" s="19"/>
    </row>
    <row r="88" spans="1:96" x14ac:dyDescent="0.25">
      <c r="A88" s="19"/>
    </row>
    <row r="89" spans="1:96" x14ac:dyDescent="0.25">
      <c r="A89" s="19"/>
    </row>
    <row r="90" spans="1:96" x14ac:dyDescent="0.25">
      <c r="A90" s="19"/>
    </row>
    <row r="91" spans="1:96" x14ac:dyDescent="0.25">
      <c r="A91" s="19"/>
    </row>
    <row r="92" spans="1:96" x14ac:dyDescent="0.25">
      <c r="A92" s="19"/>
    </row>
    <row r="93" spans="1:96" x14ac:dyDescent="0.25">
      <c r="A93" s="19"/>
    </row>
    <row r="94" spans="1:96" x14ac:dyDescent="0.25">
      <c r="A94" s="19"/>
    </row>
    <row r="95" spans="1:96" x14ac:dyDescent="0.25">
      <c r="A95" s="22"/>
    </row>
    <row r="96" spans="1:96" x14ac:dyDescent="0.25">
      <c r="A96" s="22"/>
    </row>
    <row r="97" spans="1:3" x14ac:dyDescent="0.25">
      <c r="A97" s="16"/>
      <c r="B97" s="14"/>
      <c r="C97" s="53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P97"/>
  <sheetViews>
    <sheetView zoomScale="85" zoomScaleNormal="85" workbookViewId="0">
      <pane xSplit="1" ySplit="2" topLeftCell="AI57" activePane="bottomRight" state="frozen"/>
      <selection pane="topRight" activeCell="B1" sqref="B1"/>
      <selection pane="bottomLeft" activeCell="A3" sqref="A3"/>
      <selection pane="bottomRight" activeCell="AQ61" sqref="AQ61"/>
    </sheetView>
  </sheetViews>
  <sheetFormatPr defaultRowHeight="15" x14ac:dyDescent="0.25"/>
  <cols>
    <col min="1" max="1" width="19.28515625" customWidth="1"/>
    <col min="3" max="3" width="9.140625" style="28"/>
    <col min="12" max="15" width="9.140625" style="28"/>
    <col min="17" max="17" width="22.28515625" bestFit="1" customWidth="1"/>
    <col min="18" max="18" width="7.7109375" style="94" customWidth="1"/>
    <col min="19" max="19" width="5.5703125" style="28" bestFit="1" customWidth="1"/>
    <col min="20" max="20" width="5.7109375" bestFit="1" customWidth="1"/>
    <col min="21" max="21" width="14.7109375" bestFit="1" customWidth="1"/>
    <col min="22" max="22" width="5.7109375" bestFit="1" customWidth="1"/>
    <col min="23" max="23" width="5.7109375" style="94" customWidth="1"/>
    <col min="24" max="24" width="9.140625" bestFit="1" customWidth="1"/>
    <col min="25" max="25" width="4.7109375" bestFit="1" customWidth="1"/>
    <col min="26" max="26" width="12.42578125" bestFit="1" customWidth="1"/>
    <col min="27" max="27" width="4.7109375" bestFit="1" customWidth="1"/>
    <col min="28" max="28" width="5.85546875" bestFit="1" customWidth="1"/>
    <col min="29" max="29" width="5.7109375" style="28" customWidth="1"/>
    <col min="30" max="30" width="6" bestFit="1" customWidth="1"/>
    <col min="31" max="31" width="6" style="94" customWidth="1"/>
    <col min="32" max="32" width="6.5703125" bestFit="1" customWidth="1"/>
    <col min="33" max="33" width="15.5703125" bestFit="1" customWidth="1"/>
    <col min="34" max="34" width="6.7109375" bestFit="1" customWidth="1"/>
    <col min="35" max="35" width="5.140625" bestFit="1" customWidth="1"/>
    <col min="36" max="36" width="5.28515625" bestFit="1" customWidth="1"/>
    <col min="37" max="37" width="5.28515625" style="94" customWidth="1"/>
    <col min="38" max="38" width="5.140625" style="28" customWidth="1"/>
    <col min="39" max="39" width="6.7109375" bestFit="1" customWidth="1"/>
    <col min="40" max="40" width="6.28515625" style="28" bestFit="1" customWidth="1"/>
    <col min="41" max="41" width="5" style="28" bestFit="1" customWidth="1"/>
    <col min="42" max="42" width="10.140625" style="28" bestFit="1" customWidth="1"/>
    <col min="43" max="43" width="10.140625" style="94" customWidth="1"/>
    <col min="44" max="44" width="7.85546875" bestFit="1" customWidth="1"/>
    <col min="45" max="45" width="6.85546875" bestFit="1" customWidth="1"/>
    <col min="46" max="46" width="7.85546875" bestFit="1" customWidth="1"/>
    <col min="47" max="47" width="6" customWidth="1"/>
    <col min="48" max="49" width="4.42578125" bestFit="1" customWidth="1"/>
    <col min="50" max="50" width="5.85546875" bestFit="1" customWidth="1"/>
    <col min="51" max="51" width="4.7109375" bestFit="1" customWidth="1"/>
    <col min="52" max="52" width="4.140625" customWidth="1"/>
    <col min="53" max="53" width="6.7109375" bestFit="1" customWidth="1"/>
    <col min="54" max="54" width="4.28515625" bestFit="1" customWidth="1"/>
    <col min="55" max="55" width="6" bestFit="1" customWidth="1"/>
    <col min="56" max="56" width="3.28515625" customWidth="1"/>
    <col min="57" max="57" width="6.85546875" bestFit="1" customWidth="1"/>
    <col min="58" max="58" width="7" bestFit="1" customWidth="1"/>
    <col min="59" max="59" width="5.85546875" bestFit="1" customWidth="1"/>
    <col min="60" max="60" width="5.28515625" bestFit="1" customWidth="1"/>
    <col min="61" max="61" width="5.28515625" customWidth="1"/>
    <col min="62" max="62" width="8.85546875" bestFit="1" customWidth="1"/>
    <col min="63" max="63" width="4.85546875" customWidth="1"/>
    <col min="64" max="64" width="8" bestFit="1" customWidth="1"/>
    <col min="65" max="65" width="5.85546875" customWidth="1"/>
    <col min="66" max="66" width="6" customWidth="1"/>
    <col min="67" max="67" width="5.85546875" bestFit="1" customWidth="1"/>
    <col min="68" max="68" width="5.7109375" style="28" customWidth="1"/>
    <col min="69" max="69" width="4" bestFit="1" customWidth="1"/>
    <col min="70" max="70" width="5.85546875" bestFit="1" customWidth="1"/>
    <col min="71" max="71" width="4" bestFit="1" customWidth="1"/>
    <col min="72" max="72" width="6.85546875" bestFit="1" customWidth="1"/>
    <col min="73" max="73" width="6.85546875" style="28" customWidth="1"/>
    <col min="74" max="75" width="5.42578125" bestFit="1" customWidth="1"/>
    <col min="76" max="76" width="5.85546875" bestFit="1" customWidth="1"/>
    <col min="77" max="77" width="5.85546875" style="94" customWidth="1"/>
    <col min="78" max="78" width="5.85546875" bestFit="1" customWidth="1"/>
    <col min="79" max="79" width="9.28515625" bestFit="1" customWidth="1"/>
    <col min="80" max="80" width="7.28515625" bestFit="1" customWidth="1"/>
    <col min="82" max="82" width="9.140625" style="28"/>
    <col min="83" max="83" width="9.140625" style="94"/>
    <col min="84" max="90" width="9.140625" style="28"/>
  </cols>
  <sheetData>
    <row r="1" spans="1:94" x14ac:dyDescent="0.25">
      <c r="A1" s="28"/>
      <c r="B1" s="28" t="s">
        <v>462</v>
      </c>
      <c r="D1" s="28"/>
      <c r="E1" s="28"/>
      <c r="F1" s="28"/>
      <c r="G1" s="28"/>
      <c r="H1" s="28"/>
      <c r="I1" s="28"/>
      <c r="J1" s="28"/>
      <c r="K1" s="28"/>
      <c r="Q1" s="28" t="s">
        <v>487</v>
      </c>
      <c r="CC1" s="17"/>
    </row>
    <row r="2" spans="1:94" x14ac:dyDescent="0.25">
      <c r="A2" s="28" t="s">
        <v>52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I2" s="28" t="s">
        <v>63</v>
      </c>
      <c r="J2" s="28" t="s">
        <v>64</v>
      </c>
      <c r="K2" s="28" t="s">
        <v>65</v>
      </c>
      <c r="L2" s="28" t="s">
        <v>68</v>
      </c>
      <c r="M2" s="28" t="s">
        <v>311</v>
      </c>
      <c r="N2" s="28" t="s">
        <v>314</v>
      </c>
      <c r="O2" s="28" t="s">
        <v>321</v>
      </c>
      <c r="Q2" s="26" t="s">
        <v>226</v>
      </c>
      <c r="R2" s="95" t="s">
        <v>471</v>
      </c>
      <c r="S2" s="26" t="s">
        <v>359</v>
      </c>
      <c r="T2" s="26" t="s">
        <v>131</v>
      </c>
      <c r="U2" s="26" t="s">
        <v>132</v>
      </c>
      <c r="V2" s="26" t="s">
        <v>133</v>
      </c>
      <c r="W2" s="95" t="s">
        <v>335</v>
      </c>
      <c r="X2" s="26" t="s">
        <v>360</v>
      </c>
      <c r="Y2" s="26" t="s">
        <v>134</v>
      </c>
      <c r="Z2" s="26" t="s">
        <v>59</v>
      </c>
      <c r="AA2" s="26" t="s">
        <v>136</v>
      </c>
      <c r="AB2" s="26" t="s">
        <v>137</v>
      </c>
      <c r="AC2" s="26" t="s">
        <v>361</v>
      </c>
      <c r="AD2" s="26" t="s">
        <v>138</v>
      </c>
      <c r="AE2" s="95" t="s">
        <v>472</v>
      </c>
      <c r="AF2" s="26" t="s">
        <v>139</v>
      </c>
      <c r="AG2" s="26" t="s">
        <v>140</v>
      </c>
      <c r="AH2" s="26" t="s">
        <v>141</v>
      </c>
      <c r="AI2" s="28" t="s">
        <v>142</v>
      </c>
      <c r="AJ2" s="28" t="s">
        <v>143</v>
      </c>
      <c r="AK2" s="94" t="s">
        <v>473</v>
      </c>
      <c r="AL2" s="28" t="s">
        <v>362</v>
      </c>
      <c r="AM2" s="28" t="s">
        <v>144</v>
      </c>
      <c r="AN2" s="28" t="s">
        <v>366</v>
      </c>
      <c r="AO2" s="28" t="s">
        <v>57</v>
      </c>
      <c r="AP2" s="28" t="s">
        <v>128</v>
      </c>
      <c r="AQ2" s="94" t="s">
        <v>474</v>
      </c>
      <c r="AR2" s="28" t="s">
        <v>145</v>
      </c>
      <c r="AS2" s="28" t="s">
        <v>146</v>
      </c>
      <c r="AT2" s="28" t="s">
        <v>60</v>
      </c>
      <c r="AU2" s="28" t="s">
        <v>147</v>
      </c>
      <c r="AV2" s="28" t="s">
        <v>148</v>
      </c>
      <c r="AW2" s="28" t="s">
        <v>149</v>
      </c>
      <c r="AX2" s="28" t="s">
        <v>150</v>
      </c>
      <c r="AY2" s="28" t="s">
        <v>151</v>
      </c>
      <c r="AZ2" s="28" t="s">
        <v>152</v>
      </c>
      <c r="BA2" s="28" t="s">
        <v>153</v>
      </c>
      <c r="BB2" s="28" t="s">
        <v>154</v>
      </c>
      <c r="BC2" s="28" t="s">
        <v>155</v>
      </c>
      <c r="BD2" s="28" t="s">
        <v>156</v>
      </c>
      <c r="BE2" s="28" t="s">
        <v>54</v>
      </c>
      <c r="BF2" s="28" t="s">
        <v>53</v>
      </c>
      <c r="BG2" s="28" t="s">
        <v>157</v>
      </c>
      <c r="BH2" s="28" t="s">
        <v>158</v>
      </c>
      <c r="BI2" s="28" t="s">
        <v>159</v>
      </c>
      <c r="BJ2" s="28" t="s">
        <v>160</v>
      </c>
      <c r="BK2" s="28" t="s">
        <v>161</v>
      </c>
      <c r="BL2" s="28" t="s">
        <v>162</v>
      </c>
      <c r="BM2" s="28" t="s">
        <v>163</v>
      </c>
      <c r="BN2" s="28" t="s">
        <v>164</v>
      </c>
      <c r="BO2" s="28" t="s">
        <v>165</v>
      </c>
      <c r="BP2" s="28" t="s">
        <v>363</v>
      </c>
      <c r="BQ2" s="28" t="s">
        <v>166</v>
      </c>
      <c r="BR2" s="28" t="s">
        <v>167</v>
      </c>
      <c r="BS2" s="28" t="s">
        <v>168</v>
      </c>
      <c r="BT2" s="28" t="s">
        <v>61</v>
      </c>
      <c r="BU2" s="28" t="s">
        <v>367</v>
      </c>
      <c r="BV2" s="28" t="s">
        <v>169</v>
      </c>
      <c r="BW2" s="26" t="s">
        <v>170</v>
      </c>
      <c r="BX2" s="26" t="s">
        <v>171</v>
      </c>
      <c r="BY2" s="95" t="s">
        <v>172</v>
      </c>
      <c r="BZ2" s="28" t="s">
        <v>173</v>
      </c>
      <c r="CA2" s="28" t="s">
        <v>174</v>
      </c>
      <c r="CB2" s="28" t="s">
        <v>368</v>
      </c>
      <c r="CD2" s="28" t="s">
        <v>141</v>
      </c>
      <c r="CE2" s="94" t="s">
        <v>457</v>
      </c>
      <c r="CF2" s="28" t="s">
        <v>59</v>
      </c>
      <c r="CG2" s="28" t="s">
        <v>57</v>
      </c>
      <c r="CH2" s="28" t="s">
        <v>60</v>
      </c>
      <c r="CI2" s="28" t="s">
        <v>54</v>
      </c>
      <c r="CJ2" s="28" t="s">
        <v>53</v>
      </c>
      <c r="CK2" s="28" t="s">
        <v>61</v>
      </c>
      <c r="CL2" s="28" t="s">
        <v>62</v>
      </c>
      <c r="CM2" s="94" t="s">
        <v>63</v>
      </c>
      <c r="CN2" s="94" t="s">
        <v>64</v>
      </c>
      <c r="CO2" s="94" t="s">
        <v>65</v>
      </c>
      <c r="CP2" s="94" t="s">
        <v>321</v>
      </c>
    </row>
    <row r="3" spans="1:94" x14ac:dyDescent="0.25">
      <c r="A3" s="26" t="s">
        <v>0</v>
      </c>
      <c r="B3" s="26">
        <v>481.72854999999998</v>
      </c>
      <c r="C3" s="26">
        <v>0</v>
      </c>
      <c r="D3" s="26">
        <v>3470.9083999999998</v>
      </c>
      <c r="E3" s="26">
        <v>98.171507500000004</v>
      </c>
      <c r="F3" s="26">
        <v>95.133262999999999</v>
      </c>
      <c r="G3" s="26">
        <v>15.580698999999999</v>
      </c>
      <c r="H3" s="26">
        <v>153.01420999999999</v>
      </c>
      <c r="I3" s="26"/>
      <c r="J3" s="26"/>
      <c r="K3" s="26"/>
      <c r="L3" s="26"/>
      <c r="M3" s="26"/>
      <c r="N3" s="29"/>
      <c r="O3" s="29"/>
      <c r="P3" s="26"/>
      <c r="Q3" s="26" t="s">
        <v>0</v>
      </c>
      <c r="R3" s="95">
        <v>0</v>
      </c>
      <c r="S3" s="26">
        <v>4.0343776740794599</v>
      </c>
      <c r="T3" s="26">
        <v>1.4932363133934099</v>
      </c>
      <c r="U3" s="26">
        <v>1.4932363133934099</v>
      </c>
      <c r="V3" s="26">
        <v>11.863726772527301</v>
      </c>
      <c r="W3" s="95">
        <v>0</v>
      </c>
      <c r="X3" s="26">
        <v>0.72329239097272502</v>
      </c>
      <c r="Y3" s="26">
        <v>3.7129126870215399</v>
      </c>
      <c r="Z3" s="26">
        <v>480.23608840534098</v>
      </c>
      <c r="AA3" s="26">
        <v>35.537907552491099</v>
      </c>
      <c r="AB3" s="26">
        <v>0.27002995416493702</v>
      </c>
      <c r="AC3" s="26">
        <v>6.2042624716027497</v>
      </c>
      <c r="AD3" s="26">
        <v>0</v>
      </c>
      <c r="AE3" s="95">
        <v>0</v>
      </c>
      <c r="AF3" s="26">
        <v>6.5257277289483202</v>
      </c>
      <c r="AG3" s="26">
        <v>6.5257277289483202</v>
      </c>
      <c r="AH3" s="26">
        <v>27.689937050965298</v>
      </c>
      <c r="AI3" s="26">
        <v>4.91343677643136</v>
      </c>
      <c r="AJ3" s="26">
        <v>0.196093432451276</v>
      </c>
      <c r="AK3" s="95">
        <v>5.1419862157058596</v>
      </c>
      <c r="AL3" s="26">
        <v>0.52617544049903797</v>
      </c>
      <c r="AM3" s="26">
        <v>0</v>
      </c>
      <c r="AN3" s="26">
        <v>0.41634253138973798</v>
      </c>
      <c r="AO3" s="26">
        <v>1.82628420327276</v>
      </c>
      <c r="AP3" s="26">
        <v>0</v>
      </c>
      <c r="AQ3" s="95">
        <v>157.03332225852401</v>
      </c>
      <c r="AR3" s="26">
        <v>3115.1191801905802</v>
      </c>
      <c r="AS3" s="26">
        <v>318.43435175537502</v>
      </c>
      <c r="AT3" s="26">
        <v>3461.24346899692</v>
      </c>
      <c r="AU3" s="26">
        <v>0</v>
      </c>
      <c r="AV3" s="26">
        <v>6.2596192693473203</v>
      </c>
      <c r="AW3" s="26">
        <v>0</v>
      </c>
      <c r="AX3" s="26">
        <v>54.600955460393102</v>
      </c>
      <c r="AY3" s="26">
        <v>5.5318983166388301E-2</v>
      </c>
      <c r="AZ3" s="26">
        <v>1.9451777359413999E-2</v>
      </c>
      <c r="BA3" s="26">
        <v>73.1766631440114</v>
      </c>
      <c r="BB3" s="26">
        <v>2.4860329848266801E-2</v>
      </c>
      <c r="BC3" s="26">
        <v>0</v>
      </c>
      <c r="BD3" s="26">
        <v>3.60569981055683E-3</v>
      </c>
      <c r="BE3" s="26">
        <v>97.9147446635249</v>
      </c>
      <c r="BF3" s="26">
        <v>94.884285068381601</v>
      </c>
      <c r="BG3" s="26">
        <v>3.0304595951432098</v>
      </c>
      <c r="BH3" s="26">
        <v>0</v>
      </c>
      <c r="BI3" s="26">
        <v>0</v>
      </c>
      <c r="BJ3" s="26">
        <v>0.38818171441767602</v>
      </c>
      <c r="BK3" s="26">
        <v>0</v>
      </c>
      <c r="BL3" s="26">
        <v>4.16552781600224</v>
      </c>
      <c r="BM3" s="26">
        <v>0</v>
      </c>
      <c r="BN3" s="26">
        <v>0.10826576306707</v>
      </c>
      <c r="BO3" s="26">
        <v>16.662114468603399</v>
      </c>
      <c r="BP3" s="26">
        <v>0.13339010891298</v>
      </c>
      <c r="BQ3" s="26">
        <v>0</v>
      </c>
      <c r="BR3" s="26">
        <v>0.27991582464877601</v>
      </c>
      <c r="BS3" s="26">
        <v>3.7954744641280401E-4</v>
      </c>
      <c r="BT3" s="26">
        <v>15.548624851255701</v>
      </c>
      <c r="BU3" s="26">
        <v>22.805314330494699</v>
      </c>
      <c r="BV3" s="26">
        <v>0</v>
      </c>
      <c r="BW3" s="26">
        <v>0</v>
      </c>
      <c r="BX3" s="26">
        <v>7.6395109675884996</v>
      </c>
      <c r="BY3" s="95">
        <v>0</v>
      </c>
      <c r="BZ3" s="26">
        <v>1.24702849987591</v>
      </c>
      <c r="CA3" s="26">
        <v>152.710897318408</v>
      </c>
      <c r="CB3" s="26">
        <v>10.6190264066975</v>
      </c>
      <c r="CD3" s="35">
        <f t="shared" ref="CD3:CD34" si="0">AH3/AT3</f>
        <v>7.9999969083336207E-3</v>
      </c>
      <c r="CE3" s="35">
        <f>AO3/BF3</f>
        <v>1.9247488685366455E-2</v>
      </c>
      <c r="CF3" s="23">
        <f t="shared" ref="CF3:CF34" si="1">IF(B3=0,"",(Z3-B3)/B3)</f>
        <v>-3.0981381416131664E-3</v>
      </c>
      <c r="CG3" s="23" t="str">
        <f t="shared" ref="CG3:CG34" si="2">IF(C3=0,"",(AO3-C3)/C3)</f>
        <v/>
      </c>
      <c r="CH3" s="23">
        <f t="shared" ref="CH3:CH34" si="3">IF(D3=0,"",(AT3-D3)/D3)</f>
        <v>-2.7845537505627638E-3</v>
      </c>
      <c r="CI3" s="23">
        <f t="shared" ref="CI3:CI34" si="4">IF(E3=0,"",(BE3-E3)/E3)</f>
        <v>-2.6154517029811776E-3</v>
      </c>
      <c r="CJ3" s="23">
        <f t="shared" ref="CJ3:CJ34" si="5">IF(F3=0,"",(BF3-F3)/F3)</f>
        <v>-2.6171490787443969E-3</v>
      </c>
      <c r="CK3" s="23">
        <f t="shared" ref="CK3:CK34" si="6">IF(G3=0,"",(BT3-G3)/G3)</f>
        <v>-2.0585821434775404E-3</v>
      </c>
      <c r="CL3" s="23">
        <f t="shared" ref="CL3:CL34" si="7">IF(H3=0,"",(CA3-H3)/H3)</f>
        <v>-1.9822517241502601E-3</v>
      </c>
      <c r="CM3" s="49">
        <f t="shared" ref="CM3:CM34" si="8">(T3/0.009783-$CA3)/$CA3</f>
        <v>-4.9157260474648511E-4</v>
      </c>
      <c r="CN3" s="49">
        <f t="shared" ref="CN3:CN34" si="9">(X3/0.004739-$CA3)/$CA3</f>
        <v>-5.590066718721068E-4</v>
      </c>
      <c r="CO3" s="49">
        <f t="shared" ref="CO3:CO34" si="10">(AF3/0.042696-$CA3)/$CA3</f>
        <v>8.5630879279267262E-4</v>
      </c>
      <c r="CP3" s="49">
        <f t="shared" ref="CP3:CP34" si="11">(AN3/0.00273-$CA3)/$CA3</f>
        <v>-1.3389716615891595E-3</v>
      </c>
    </row>
    <row r="4" spans="1:94" s="28" customFormat="1" x14ac:dyDescent="0.25">
      <c r="A4" s="26" t="s">
        <v>2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9"/>
      <c r="O4" s="29"/>
      <c r="P4" s="26"/>
      <c r="Q4" s="26"/>
      <c r="R4" s="95"/>
      <c r="S4" s="26"/>
      <c r="T4" s="26"/>
      <c r="U4" s="26"/>
      <c r="V4" s="26"/>
      <c r="W4" s="95"/>
      <c r="X4" s="26"/>
      <c r="Y4" s="26"/>
      <c r="Z4" s="26"/>
      <c r="AA4" s="26"/>
      <c r="AB4" s="26"/>
      <c r="AC4" s="26"/>
      <c r="AD4" s="26"/>
      <c r="AE4" s="95"/>
      <c r="AF4" s="26"/>
      <c r="AG4" s="26"/>
      <c r="AH4" s="26"/>
      <c r="AI4" s="26"/>
      <c r="AJ4" s="26"/>
      <c r="AK4" s="95"/>
      <c r="AL4" s="26"/>
      <c r="AM4" s="26"/>
      <c r="AN4" s="26"/>
      <c r="AO4" s="26"/>
      <c r="AP4" s="26"/>
      <c r="AQ4" s="95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95"/>
      <c r="BZ4" s="26"/>
      <c r="CA4" s="26"/>
      <c r="CB4" s="26"/>
      <c r="CD4" s="35" t="e">
        <f t="shared" si="0"/>
        <v>#DIV/0!</v>
      </c>
      <c r="CE4" s="35" t="e">
        <f t="shared" ref="CE4:CE51" si="12">AO4/BF4</f>
        <v>#DIV/0!</v>
      </c>
      <c r="CF4" s="23" t="str">
        <f t="shared" si="1"/>
        <v/>
      </c>
      <c r="CG4" s="23" t="str">
        <f t="shared" si="2"/>
        <v/>
      </c>
      <c r="CH4" s="23" t="str">
        <f t="shared" si="3"/>
        <v/>
      </c>
      <c r="CI4" s="23" t="str">
        <f t="shared" si="4"/>
        <v/>
      </c>
      <c r="CJ4" s="23" t="str">
        <f t="shared" si="5"/>
        <v/>
      </c>
      <c r="CK4" s="23" t="str">
        <f t="shared" si="6"/>
        <v/>
      </c>
      <c r="CL4" s="23" t="str">
        <f t="shared" si="7"/>
        <v/>
      </c>
      <c r="CM4" s="49" t="e">
        <f t="shared" si="8"/>
        <v>#DIV/0!</v>
      </c>
      <c r="CN4" s="49" t="e">
        <f t="shared" si="9"/>
        <v>#DIV/0!</v>
      </c>
      <c r="CO4" s="49" t="e">
        <f t="shared" si="10"/>
        <v>#DIV/0!</v>
      </c>
      <c r="CP4" s="49" t="e">
        <f t="shared" si="11"/>
        <v>#DIV/0!</v>
      </c>
    </row>
    <row r="5" spans="1:94" x14ac:dyDescent="0.25">
      <c r="A5" s="26" t="s">
        <v>3</v>
      </c>
      <c r="B5" s="26">
        <v>299.78214000000003</v>
      </c>
      <c r="C5" s="26">
        <v>0</v>
      </c>
      <c r="D5" s="26">
        <v>2259.1323000000002</v>
      </c>
      <c r="E5" s="26">
        <v>65.032582599999998</v>
      </c>
      <c r="F5" s="26">
        <v>63.031570000000002</v>
      </c>
      <c r="G5" s="26">
        <v>8.5196152000000005</v>
      </c>
      <c r="H5" s="26">
        <v>110.07458</v>
      </c>
      <c r="I5" s="26"/>
      <c r="J5" s="26"/>
      <c r="K5" s="26"/>
      <c r="L5" s="26"/>
      <c r="M5" s="26"/>
      <c r="N5" s="29"/>
      <c r="O5" s="29"/>
      <c r="P5" s="26"/>
      <c r="Q5" s="26" t="s">
        <v>3</v>
      </c>
      <c r="R5" s="95">
        <v>0</v>
      </c>
      <c r="S5" s="26">
        <v>2.9059938195908499</v>
      </c>
      <c r="T5" s="26">
        <v>1.07558966798815</v>
      </c>
      <c r="U5" s="26">
        <v>1.07558966798815</v>
      </c>
      <c r="V5" s="26">
        <v>8.5455363765622696</v>
      </c>
      <c r="W5" s="95">
        <v>0</v>
      </c>
      <c r="X5" s="26">
        <v>0.52099357137403901</v>
      </c>
      <c r="Y5" s="26">
        <v>2.6744399876527001</v>
      </c>
      <c r="Z5" s="26">
        <v>299.54332978830098</v>
      </c>
      <c r="AA5" s="26">
        <v>25.598205951343299</v>
      </c>
      <c r="AB5" s="26">
        <v>0.19450481367006101</v>
      </c>
      <c r="AC5" s="26">
        <v>4.4689790286803497</v>
      </c>
      <c r="AD5" s="26">
        <v>0</v>
      </c>
      <c r="AE5" s="95">
        <v>0</v>
      </c>
      <c r="AF5" s="26">
        <v>4.7005347749675597</v>
      </c>
      <c r="AG5" s="26">
        <v>4.7005347749675597</v>
      </c>
      <c r="AH5" s="26">
        <v>18.059261682457201</v>
      </c>
      <c r="AI5" s="26">
        <v>3.5391852752499</v>
      </c>
      <c r="AJ5" s="26">
        <v>0.14124735415482301</v>
      </c>
      <c r="AK5" s="95">
        <v>3.7038122772908801</v>
      </c>
      <c r="AL5" s="26">
        <v>0.379008037036068</v>
      </c>
      <c r="AM5" s="26">
        <v>0</v>
      </c>
      <c r="AN5" s="26">
        <v>0.29989551248073998</v>
      </c>
      <c r="AO5" s="26">
        <v>1.2122668742307201</v>
      </c>
      <c r="AP5" s="26">
        <v>0</v>
      </c>
      <c r="AQ5" s="95">
        <v>113.11231670375901</v>
      </c>
      <c r="AR5" s="26">
        <v>2031.6669546784799</v>
      </c>
      <c r="AS5" s="26">
        <v>207.68150275897401</v>
      </c>
      <c r="AT5" s="26">
        <v>2257.4077191199099</v>
      </c>
      <c r="AU5" s="26">
        <v>0</v>
      </c>
      <c r="AV5" s="26">
        <v>4.5088526597482801</v>
      </c>
      <c r="AW5" s="26">
        <v>0</v>
      </c>
      <c r="AX5" s="26">
        <v>39.329480179241699</v>
      </c>
      <c r="AY5" s="26">
        <v>3.6720096763063703E-2</v>
      </c>
      <c r="AZ5" s="26">
        <v>1.2911871932185799E-2</v>
      </c>
      <c r="BA5" s="26">
        <v>48.573821522181198</v>
      </c>
      <c r="BB5" s="26">
        <v>1.6501987173178499E-2</v>
      </c>
      <c r="BC5" s="26">
        <v>0</v>
      </c>
      <c r="BD5" s="26">
        <v>2.3934193494711598E-3</v>
      </c>
      <c r="BE5" s="26">
        <v>64.982625243032004</v>
      </c>
      <c r="BF5" s="26">
        <v>62.983091111052303</v>
      </c>
      <c r="BG5" s="26">
        <v>1.99953413197969</v>
      </c>
      <c r="BH5" s="26">
        <v>0</v>
      </c>
      <c r="BI5" s="26">
        <v>0</v>
      </c>
      <c r="BJ5" s="26">
        <v>0.25767049140252501</v>
      </c>
      <c r="BK5" s="26">
        <v>0</v>
      </c>
      <c r="BL5" s="26">
        <v>2.7650302933800699</v>
      </c>
      <c r="BM5" s="26">
        <v>0</v>
      </c>
      <c r="BN5" s="26">
        <v>7.1865574230173507E-2</v>
      </c>
      <c r="BO5" s="26">
        <v>11.060118974630299</v>
      </c>
      <c r="BP5" s="26">
        <v>9.6082045586403805E-2</v>
      </c>
      <c r="BQ5" s="26">
        <v>0</v>
      </c>
      <c r="BR5" s="26">
        <v>0.185804941825537</v>
      </c>
      <c r="BS5" s="26">
        <v>2.5193818458418003E-4</v>
      </c>
      <c r="BT5" s="26">
        <v>8.5136181911438094</v>
      </c>
      <c r="BU5" s="26">
        <v>16.426861092654001</v>
      </c>
      <c r="BV5" s="26">
        <v>0</v>
      </c>
      <c r="BW5" s="26">
        <v>0</v>
      </c>
      <c r="BX5" s="26">
        <v>5.5027975468500099</v>
      </c>
      <c r="BY5" s="95">
        <v>0</v>
      </c>
      <c r="BZ5" s="26">
        <v>0.89824447218007497</v>
      </c>
      <c r="CA5" s="26">
        <v>109.998841238225</v>
      </c>
      <c r="CB5" s="26">
        <v>7.6489715987836799</v>
      </c>
      <c r="CD5" s="35">
        <f t="shared" si="0"/>
        <v>7.9999999687685678E-3</v>
      </c>
      <c r="CE5" s="35">
        <f t="shared" si="12"/>
        <v>1.9247497270231485E-2</v>
      </c>
      <c r="CF5" s="23">
        <f t="shared" si="1"/>
        <v>-7.9661253902266053E-4</v>
      </c>
      <c r="CG5" s="23" t="str">
        <f t="shared" si="2"/>
        <v/>
      </c>
      <c r="CH5" s="23">
        <f t="shared" si="3"/>
        <v>-7.6338197638551014E-4</v>
      </c>
      <c r="CI5" s="23">
        <f t="shared" si="4"/>
        <v>-7.6818965156696484E-4</v>
      </c>
      <c r="CJ5" s="23">
        <f t="shared" si="5"/>
        <v>-7.6912075881496852E-4</v>
      </c>
      <c r="CK5" s="23">
        <f t="shared" si="6"/>
        <v>-7.0390607033415584E-4</v>
      </c>
      <c r="CL5" s="23">
        <f t="shared" si="7"/>
        <v>-6.880676880620379E-4</v>
      </c>
      <c r="CM5" s="49">
        <f t="shared" si="8"/>
        <v>-4.9157761423879447E-4</v>
      </c>
      <c r="CN5" s="49">
        <f t="shared" si="9"/>
        <v>-5.5811605580801922E-4</v>
      </c>
      <c r="CO5" s="49">
        <f t="shared" si="10"/>
        <v>8.5685945734592509E-4</v>
      </c>
      <c r="CP5" s="49">
        <f t="shared" si="11"/>
        <v>-1.3364246662880379E-3</v>
      </c>
    </row>
    <row r="6" spans="1:94" x14ac:dyDescent="0.25">
      <c r="A6" s="26" t="s">
        <v>4</v>
      </c>
      <c r="B6" s="26">
        <v>1532.6547</v>
      </c>
      <c r="C6" s="26">
        <v>0</v>
      </c>
      <c r="D6" s="26">
        <v>10171.776</v>
      </c>
      <c r="E6" s="26">
        <v>269.32436390000004</v>
      </c>
      <c r="F6" s="26">
        <v>261.12103000000002</v>
      </c>
      <c r="G6" s="26">
        <v>24.251450999999999</v>
      </c>
      <c r="H6" s="26">
        <v>356.98471000000001</v>
      </c>
      <c r="I6" s="26"/>
      <c r="J6" s="26"/>
      <c r="K6" s="26"/>
      <c r="L6" s="29"/>
      <c r="M6" s="26"/>
      <c r="N6" s="29"/>
      <c r="O6" s="29"/>
      <c r="P6" s="26"/>
      <c r="Q6" s="26" t="s">
        <v>4</v>
      </c>
      <c r="R6" s="95">
        <v>0</v>
      </c>
      <c r="S6" s="26">
        <v>9.3910499377623609</v>
      </c>
      <c r="T6" s="26">
        <v>3.4758916536498901</v>
      </c>
      <c r="U6" s="26">
        <v>3.4758916536498901</v>
      </c>
      <c r="V6" s="26">
        <v>27.615873739173399</v>
      </c>
      <c r="W6" s="95">
        <v>0</v>
      </c>
      <c r="X6" s="26">
        <v>1.6836495683641199</v>
      </c>
      <c r="Y6" s="26">
        <v>8.6427563641286298</v>
      </c>
      <c r="Z6" s="26">
        <v>1526.0944259841101</v>
      </c>
      <c r="AA6" s="26">
        <v>82.723571637689204</v>
      </c>
      <c r="AB6" s="26">
        <v>0.62856429051083096</v>
      </c>
      <c r="AC6" s="26">
        <v>14.442005710862899</v>
      </c>
      <c r="AD6" s="26">
        <v>0</v>
      </c>
      <c r="AE6" s="95">
        <v>0</v>
      </c>
      <c r="AF6" s="26">
        <v>15.1903001265336</v>
      </c>
      <c r="AG6" s="26">
        <v>15.1903001265336</v>
      </c>
      <c r="AH6" s="26">
        <v>81.025474818013905</v>
      </c>
      <c r="AI6" s="26">
        <v>11.437275998409399</v>
      </c>
      <c r="AJ6" s="26">
        <v>0.45645724249374198</v>
      </c>
      <c r="AK6" s="95">
        <v>11.969290440611701</v>
      </c>
      <c r="AL6" s="26">
        <v>1.22480735122247</v>
      </c>
      <c r="AM6" s="26">
        <v>0</v>
      </c>
      <c r="AN6" s="26">
        <v>0.96914471388117795</v>
      </c>
      <c r="AO6" s="26">
        <v>5.0042285831114901</v>
      </c>
      <c r="AP6" s="26">
        <v>0</v>
      </c>
      <c r="AQ6" s="95">
        <v>365.53530138185698</v>
      </c>
      <c r="AR6" s="26">
        <v>9115.3686975461405</v>
      </c>
      <c r="AS6" s="26">
        <v>931.79323436344305</v>
      </c>
      <c r="AT6" s="26">
        <v>10128.1874067276</v>
      </c>
      <c r="AU6" s="26">
        <v>0</v>
      </c>
      <c r="AV6" s="26">
        <v>14.5708645786932</v>
      </c>
      <c r="AW6" s="26">
        <v>0</v>
      </c>
      <c r="AX6" s="26">
        <v>127.097732480619</v>
      </c>
      <c r="AY6" s="26">
        <v>0.151580247754316</v>
      </c>
      <c r="AZ6" s="26">
        <v>5.3300073916235299E-2</v>
      </c>
      <c r="BA6" s="26">
        <v>200.51229622226899</v>
      </c>
      <c r="BB6" s="26">
        <v>6.8120085603928598E-2</v>
      </c>
      <c r="BC6" s="26">
        <v>0</v>
      </c>
      <c r="BD6" s="26">
        <v>9.88001622601784E-3</v>
      </c>
      <c r="BE6" s="26">
        <v>268.16177003389902</v>
      </c>
      <c r="BF6" s="26">
        <v>259.99362619322699</v>
      </c>
      <c r="BG6" s="26">
        <v>8.1681438406719593</v>
      </c>
      <c r="BH6" s="26">
        <v>0</v>
      </c>
      <c r="BI6" s="26">
        <v>0</v>
      </c>
      <c r="BJ6" s="26">
        <v>1.0636615420559199</v>
      </c>
      <c r="BK6" s="26">
        <v>0</v>
      </c>
      <c r="BL6" s="26">
        <v>11.4140162061762</v>
      </c>
      <c r="BM6" s="26">
        <v>0</v>
      </c>
      <c r="BN6" s="26">
        <v>0.29666039376091902</v>
      </c>
      <c r="BO6" s="26">
        <v>45.656070141261097</v>
      </c>
      <c r="BP6" s="26">
        <v>0.31049984629196697</v>
      </c>
      <c r="BQ6" s="26">
        <v>0</v>
      </c>
      <c r="BR6" s="26">
        <v>0.76700126418756898</v>
      </c>
      <c r="BS6" s="26">
        <v>1.04000001514575E-3</v>
      </c>
      <c r="BT6" s="26">
        <v>24.142717214782799</v>
      </c>
      <c r="BU6" s="26">
        <v>53.085247391906499</v>
      </c>
      <c r="BV6" s="26">
        <v>0</v>
      </c>
      <c r="BW6" s="26">
        <v>0</v>
      </c>
      <c r="BX6" s="26">
        <v>17.782907500311001</v>
      </c>
      <c r="BY6" s="95">
        <v>0</v>
      </c>
      <c r="BZ6" s="26">
        <v>2.9027779082689098</v>
      </c>
      <c r="CA6" s="26">
        <v>355.47374427476097</v>
      </c>
      <c r="CB6" s="26">
        <v>24.718522521912998</v>
      </c>
      <c r="CD6" s="35">
        <f t="shared" si="0"/>
        <v>7.9999975873464892E-3</v>
      </c>
      <c r="CE6" s="35">
        <f t="shared" si="12"/>
        <v>1.9247504857647368E-2</v>
      </c>
      <c r="CF6" s="23">
        <f t="shared" si="1"/>
        <v>-4.2803339955763972E-3</v>
      </c>
      <c r="CG6" s="23" t="str">
        <f t="shared" si="2"/>
        <v/>
      </c>
      <c r="CH6" s="23">
        <f t="shared" si="3"/>
        <v>-4.2852490334430804E-3</v>
      </c>
      <c r="CI6" s="23">
        <f t="shared" si="4"/>
        <v>-4.3167051404702844E-3</v>
      </c>
      <c r="CJ6" s="23">
        <f t="shared" si="5"/>
        <v>-4.3175526949056214E-3</v>
      </c>
      <c r="CK6" s="23">
        <f t="shared" si="6"/>
        <v>-4.4835991552505689E-3</v>
      </c>
      <c r="CL6" s="23">
        <f t="shared" si="7"/>
        <v>-4.2325782671169083E-3</v>
      </c>
      <c r="CM6" s="49">
        <f t="shared" si="8"/>
        <v>-4.9113951195916845E-4</v>
      </c>
      <c r="CN6" s="49">
        <f t="shared" si="9"/>
        <v>-5.5829947500127351E-4</v>
      </c>
      <c r="CO6" s="49">
        <f t="shared" si="10"/>
        <v>8.5609001588842989E-4</v>
      </c>
      <c r="CP6" s="49">
        <f t="shared" si="11"/>
        <v>-1.3381595397214271E-3</v>
      </c>
    </row>
    <row r="7" spans="1:94" s="28" customFormat="1" x14ac:dyDescent="0.25">
      <c r="A7" s="26" t="s">
        <v>5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9"/>
      <c r="O7" s="29"/>
      <c r="P7" s="26"/>
      <c r="Q7" s="26"/>
      <c r="R7" s="95"/>
      <c r="S7" s="26"/>
      <c r="T7" s="26"/>
      <c r="U7" s="26"/>
      <c r="V7" s="26"/>
      <c r="W7" s="95"/>
      <c r="X7" s="26"/>
      <c r="Y7" s="26"/>
      <c r="Z7" s="26"/>
      <c r="AA7" s="26"/>
      <c r="AB7" s="26"/>
      <c r="AC7" s="26"/>
      <c r="AD7" s="26"/>
      <c r="AE7" s="95"/>
      <c r="AF7" s="26"/>
      <c r="AG7" s="26"/>
      <c r="AH7" s="26"/>
      <c r="AI7" s="26"/>
      <c r="AJ7" s="26"/>
      <c r="AK7" s="95"/>
      <c r="AL7" s="26"/>
      <c r="AM7" s="26"/>
      <c r="AN7" s="26"/>
      <c r="AO7" s="26"/>
      <c r="AP7" s="26"/>
      <c r="AQ7" s="95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95"/>
      <c r="BZ7" s="26"/>
      <c r="CA7" s="26"/>
      <c r="CB7" s="26"/>
      <c r="CD7" s="35" t="e">
        <f t="shared" si="0"/>
        <v>#DIV/0!</v>
      </c>
      <c r="CE7" s="35" t="e">
        <f t="shared" si="12"/>
        <v>#DIV/0!</v>
      </c>
      <c r="CF7" s="23" t="str">
        <f t="shared" si="1"/>
        <v/>
      </c>
      <c r="CG7" s="23" t="str">
        <f t="shared" si="2"/>
        <v/>
      </c>
      <c r="CH7" s="23" t="str">
        <f t="shared" si="3"/>
        <v/>
      </c>
      <c r="CI7" s="23" t="str">
        <f t="shared" si="4"/>
        <v/>
      </c>
      <c r="CJ7" s="23" t="str">
        <f t="shared" si="5"/>
        <v/>
      </c>
      <c r="CK7" s="23" t="str">
        <f t="shared" si="6"/>
        <v/>
      </c>
      <c r="CL7" s="23" t="str">
        <f t="shared" si="7"/>
        <v/>
      </c>
      <c r="CM7" s="49" t="e">
        <f t="shared" si="8"/>
        <v>#DIV/0!</v>
      </c>
      <c r="CN7" s="49" t="e">
        <f t="shared" si="9"/>
        <v>#DIV/0!</v>
      </c>
      <c r="CO7" s="49" t="e">
        <f t="shared" si="10"/>
        <v>#DIV/0!</v>
      </c>
      <c r="CP7" s="49" t="e">
        <f t="shared" si="11"/>
        <v>#DIV/0!</v>
      </c>
    </row>
    <row r="8" spans="1:94" x14ac:dyDescent="0.25">
      <c r="A8" s="26" t="s">
        <v>6</v>
      </c>
      <c r="B8" s="26">
        <v>256.95278999999999</v>
      </c>
      <c r="C8" s="26">
        <v>0</v>
      </c>
      <c r="D8" s="26">
        <v>1733.875</v>
      </c>
      <c r="E8" s="26">
        <v>45.795316999999997</v>
      </c>
      <c r="F8" s="26">
        <v>44.412593999999999</v>
      </c>
      <c r="G8" s="26">
        <v>2.3012195000000002</v>
      </c>
      <c r="H8" s="26">
        <v>63.090007999999997</v>
      </c>
      <c r="I8" s="26"/>
      <c r="J8" s="26"/>
      <c r="K8" s="26"/>
      <c r="L8" s="26"/>
      <c r="M8" s="26"/>
      <c r="N8" s="29"/>
      <c r="O8" s="29"/>
      <c r="P8" s="26"/>
      <c r="Q8" s="26" t="s">
        <v>6</v>
      </c>
      <c r="R8" s="95">
        <v>0</v>
      </c>
      <c r="S8" s="26">
        <v>1.66273292392799</v>
      </c>
      <c r="T8" s="26">
        <v>0.61542395986070397</v>
      </c>
      <c r="U8" s="26">
        <v>0.61542395986070397</v>
      </c>
      <c r="V8" s="26">
        <v>4.8895311856760104</v>
      </c>
      <c r="W8" s="95">
        <v>0</v>
      </c>
      <c r="X8" s="26">
        <v>0.29809873484274502</v>
      </c>
      <c r="Y8" s="26">
        <v>1.5302438571274399</v>
      </c>
      <c r="Z8" s="26">
        <v>256.32569868328898</v>
      </c>
      <c r="AA8" s="26">
        <v>14.6466204391653</v>
      </c>
      <c r="AB8" s="26">
        <v>0.111290440506412</v>
      </c>
      <c r="AC8" s="26">
        <v>2.55702929234441</v>
      </c>
      <c r="AD8" s="26">
        <v>0</v>
      </c>
      <c r="AE8" s="95">
        <v>0</v>
      </c>
      <c r="AF8" s="26">
        <v>2.6895205275795302</v>
      </c>
      <c r="AG8" s="26">
        <v>2.6895205275795302</v>
      </c>
      <c r="AH8" s="26">
        <v>13.837182432028699</v>
      </c>
      <c r="AI8" s="26">
        <v>2.0250291016023301</v>
      </c>
      <c r="AJ8" s="26">
        <v>8.0818072122821105E-2</v>
      </c>
      <c r="AK8" s="95">
        <v>2.1192237163447101</v>
      </c>
      <c r="AL8" s="26">
        <v>0.21685850976682799</v>
      </c>
      <c r="AM8" s="26">
        <v>0</v>
      </c>
      <c r="AN8" s="26">
        <v>0.17159203603874401</v>
      </c>
      <c r="AO8" s="26">
        <v>0.85271393971461096</v>
      </c>
      <c r="AP8" s="26">
        <v>0</v>
      </c>
      <c r="AQ8" s="95">
        <v>64.719884457966103</v>
      </c>
      <c r="AR8" s="26">
        <v>1556.6834887702</v>
      </c>
      <c r="AS8" s="26">
        <v>159.12760803099701</v>
      </c>
      <c r="AT8" s="26">
        <v>1729.6482792332299</v>
      </c>
      <c r="AU8" s="26">
        <v>0</v>
      </c>
      <c r="AV8" s="26">
        <v>2.5798447592651899</v>
      </c>
      <c r="AW8" s="26">
        <v>0</v>
      </c>
      <c r="AX8" s="26">
        <v>22.5032916901304</v>
      </c>
      <c r="AY8" s="26">
        <v>2.58290728473244E-2</v>
      </c>
      <c r="AZ8" s="26">
        <v>9.0822633806775799E-3</v>
      </c>
      <c r="BA8" s="26">
        <v>34.167032074273699</v>
      </c>
      <c r="BB8" s="26">
        <v>1.16075614268313E-2</v>
      </c>
      <c r="BC8" s="26">
        <v>0</v>
      </c>
      <c r="BD8" s="26">
        <v>1.6835388161179901E-3</v>
      </c>
      <c r="BE8" s="26">
        <v>45.681876176714098</v>
      </c>
      <c r="BF8" s="26">
        <v>44.302572090337001</v>
      </c>
      <c r="BG8" s="26">
        <v>1.37930408637708</v>
      </c>
      <c r="BH8" s="26">
        <v>0</v>
      </c>
      <c r="BI8" s="26">
        <v>0</v>
      </c>
      <c r="BJ8" s="26">
        <v>0.18124655333807299</v>
      </c>
      <c r="BK8" s="26">
        <v>0</v>
      </c>
      <c r="BL8" s="26">
        <v>1.94493397719318</v>
      </c>
      <c r="BM8" s="26">
        <v>0</v>
      </c>
      <c r="BN8" s="26">
        <v>5.0550502146750602E-2</v>
      </c>
      <c r="BO8" s="26">
        <v>7.7797333979287497</v>
      </c>
      <c r="BP8" s="26">
        <v>5.4975544141443199E-2</v>
      </c>
      <c r="BQ8" s="26">
        <v>0</v>
      </c>
      <c r="BR8" s="26">
        <v>0.130695933111768</v>
      </c>
      <c r="BS8" s="26">
        <v>1.77215873884598E-4</v>
      </c>
      <c r="BT8" s="26">
        <v>2.29205882040818</v>
      </c>
      <c r="BU8" s="26">
        <v>9.3990061913178806</v>
      </c>
      <c r="BV8" s="26">
        <v>0</v>
      </c>
      <c r="BW8" s="26">
        <v>0</v>
      </c>
      <c r="BX8" s="26">
        <v>3.1485557073585499</v>
      </c>
      <c r="BY8" s="95">
        <v>0</v>
      </c>
      <c r="BZ8" s="26">
        <v>0.51395114703893796</v>
      </c>
      <c r="CA8" s="26">
        <v>62.938431408147103</v>
      </c>
      <c r="CB8" s="26">
        <v>4.3765406199479502</v>
      </c>
      <c r="CD8" s="35">
        <f t="shared" si="0"/>
        <v>7.9999978019594017E-3</v>
      </c>
      <c r="CE8" s="35">
        <f t="shared" si="12"/>
        <v>1.9247504139846536E-2</v>
      </c>
      <c r="CF8" s="23">
        <f t="shared" si="1"/>
        <v>-2.4404923437920897E-3</v>
      </c>
      <c r="CG8" s="23" t="str">
        <f t="shared" si="2"/>
        <v/>
      </c>
      <c r="CH8" s="23">
        <f t="shared" si="3"/>
        <v>-2.4377309591349355E-3</v>
      </c>
      <c r="CI8" s="23">
        <f t="shared" si="4"/>
        <v>-2.4771271544184043E-3</v>
      </c>
      <c r="CJ8" s="23">
        <f t="shared" si="5"/>
        <v>-2.4772682645602074E-3</v>
      </c>
      <c r="CK8" s="23">
        <f t="shared" si="6"/>
        <v>-3.9807934844199814E-3</v>
      </c>
      <c r="CL8" s="23">
        <f t="shared" si="7"/>
        <v>-2.4025451360363465E-3</v>
      </c>
      <c r="CM8" s="49">
        <f t="shared" si="8"/>
        <v>-4.9163795845243109E-4</v>
      </c>
      <c r="CN8" s="49">
        <f t="shared" si="9"/>
        <v>-5.5819983592958076E-4</v>
      </c>
      <c r="CO8" s="49">
        <f t="shared" si="10"/>
        <v>8.5637231215088521E-4</v>
      </c>
      <c r="CP8" s="49">
        <f t="shared" si="11"/>
        <v>-1.3379067613466643E-3</v>
      </c>
    </row>
    <row r="9" spans="1:94" x14ac:dyDescent="0.25">
      <c r="A9" s="26" t="s">
        <v>7</v>
      </c>
      <c r="B9" s="26">
        <v>165.03261000000001</v>
      </c>
      <c r="C9" s="26">
        <v>0</v>
      </c>
      <c r="D9" s="26">
        <v>1095.1051</v>
      </c>
      <c r="E9" s="26">
        <v>29.24476452</v>
      </c>
      <c r="F9" s="26">
        <v>28.348305</v>
      </c>
      <c r="G9" s="26">
        <v>3.4583656999999999</v>
      </c>
      <c r="H9" s="26">
        <v>38.373221999999998</v>
      </c>
      <c r="I9" s="26"/>
      <c r="J9" s="26"/>
      <c r="K9" s="26"/>
      <c r="L9" s="26"/>
      <c r="M9" s="26"/>
      <c r="N9" s="29"/>
      <c r="O9" s="29"/>
      <c r="P9" s="26"/>
      <c r="Q9" s="26" t="s">
        <v>7</v>
      </c>
      <c r="R9" s="95">
        <v>0</v>
      </c>
      <c r="S9" s="26">
        <v>1.00801333905157</v>
      </c>
      <c r="T9" s="26">
        <v>0.37309395093358</v>
      </c>
      <c r="U9" s="26">
        <v>0.37309395093358</v>
      </c>
      <c r="V9" s="26">
        <v>2.9642215244464998</v>
      </c>
      <c r="W9" s="95">
        <v>0</v>
      </c>
      <c r="X9" s="26">
        <v>0.18071908024696101</v>
      </c>
      <c r="Y9" s="26">
        <v>0.92769468597254101</v>
      </c>
      <c r="Z9" s="26">
        <v>163.85813954154801</v>
      </c>
      <c r="AA9" s="26">
        <v>8.8793516740432192</v>
      </c>
      <c r="AB9" s="26">
        <v>6.7468654053440005E-2</v>
      </c>
      <c r="AC9" s="26">
        <v>1.5501723643760601</v>
      </c>
      <c r="AD9" s="26">
        <v>0</v>
      </c>
      <c r="AE9" s="95">
        <v>0</v>
      </c>
      <c r="AF9" s="26">
        <v>1.63049318795725</v>
      </c>
      <c r="AG9" s="26">
        <v>1.63049318795725</v>
      </c>
      <c r="AH9" s="26">
        <v>8.7007703414408297</v>
      </c>
      <c r="AI9" s="26">
        <v>1.22765074724449</v>
      </c>
      <c r="AJ9" s="26">
        <v>4.8995144190854101E-2</v>
      </c>
      <c r="AK9" s="95">
        <v>1.2847557696334899</v>
      </c>
      <c r="AL9" s="26">
        <v>0.131468125872231</v>
      </c>
      <c r="AM9" s="26">
        <v>0</v>
      </c>
      <c r="AN9" s="26">
        <v>0.104025673436184</v>
      </c>
      <c r="AO9" s="26">
        <v>0.54200777768591801</v>
      </c>
      <c r="AP9" s="26">
        <v>0</v>
      </c>
      <c r="AQ9" s="95">
        <v>39.235725921394199</v>
      </c>
      <c r="AR9" s="26">
        <v>978.83675309887099</v>
      </c>
      <c r="AS9" s="26">
        <v>100.058853523812</v>
      </c>
      <c r="AT9" s="26">
        <v>1087.5963769641201</v>
      </c>
      <c r="AU9" s="26">
        <v>0</v>
      </c>
      <c r="AV9" s="26">
        <v>1.56400352605036</v>
      </c>
      <c r="AW9" s="26">
        <v>0</v>
      </c>
      <c r="AX9" s="26">
        <v>13.642387190628099</v>
      </c>
      <c r="AY9" s="26">
        <v>1.6417669383863201E-2</v>
      </c>
      <c r="AZ9" s="26">
        <v>5.7729323125933502E-3</v>
      </c>
      <c r="BA9" s="26">
        <v>21.717489078853799</v>
      </c>
      <c r="BB9" s="26">
        <v>7.37809366336524E-3</v>
      </c>
      <c r="BC9" s="26">
        <v>0</v>
      </c>
      <c r="BD9" s="26">
        <v>1.0701041683890201E-3</v>
      </c>
      <c r="BE9" s="26">
        <v>29.0504490303565</v>
      </c>
      <c r="BF9" s="26">
        <v>28.159911615165601</v>
      </c>
      <c r="BG9" s="26">
        <v>0.89053741519094798</v>
      </c>
      <c r="BH9" s="26">
        <v>0</v>
      </c>
      <c r="BI9" s="26">
        <v>0</v>
      </c>
      <c r="BJ9" s="26">
        <v>0.115205203569282</v>
      </c>
      <c r="BK9" s="26">
        <v>0</v>
      </c>
      <c r="BL9" s="26">
        <v>1.23625261991765</v>
      </c>
      <c r="BM9" s="26">
        <v>0</v>
      </c>
      <c r="BN9" s="26">
        <v>3.2131285570197898E-2</v>
      </c>
      <c r="BO9" s="26">
        <v>4.9450081593059796</v>
      </c>
      <c r="BP9" s="26">
        <v>3.3328268977286801E-2</v>
      </c>
      <c r="BQ9" s="26">
        <v>0</v>
      </c>
      <c r="BR9" s="26">
        <v>8.3073826507272505E-2</v>
      </c>
      <c r="BS9" s="26">
        <v>1.12641913170962E-4</v>
      </c>
      <c r="BT9" s="26">
        <v>3.4359934328720101</v>
      </c>
      <c r="BU9" s="26">
        <v>5.6980469479963602</v>
      </c>
      <c r="BV9" s="26">
        <v>0</v>
      </c>
      <c r="BW9" s="26">
        <v>0</v>
      </c>
      <c r="BX9" s="26">
        <v>1.9087775826209601</v>
      </c>
      <c r="BY9" s="95">
        <v>0</v>
      </c>
      <c r="BZ9" s="26">
        <v>0.31157746679012499</v>
      </c>
      <c r="CA9" s="26">
        <v>38.155738697178599</v>
      </c>
      <c r="CB9" s="26">
        <v>2.6532289254341701</v>
      </c>
      <c r="CD9" s="35">
        <f t="shared" si="0"/>
        <v>7.999999380034593E-3</v>
      </c>
      <c r="CE9" s="35">
        <f t="shared" si="12"/>
        <v>1.92474956986022E-2</v>
      </c>
      <c r="CF9" s="23">
        <f t="shared" si="1"/>
        <v>-7.1165962802866188E-3</v>
      </c>
      <c r="CG9" s="23" t="str">
        <f t="shared" si="2"/>
        <v/>
      </c>
      <c r="CH9" s="23">
        <f t="shared" si="3"/>
        <v>-6.8566232007137391E-3</v>
      </c>
      <c r="CI9" s="23">
        <f t="shared" si="4"/>
        <v>-6.6444538991111161E-3</v>
      </c>
      <c r="CJ9" s="23">
        <f t="shared" si="5"/>
        <v>-6.6456666398360892E-3</v>
      </c>
      <c r="CK9" s="23">
        <f t="shared" si="6"/>
        <v>-6.469028746147288E-3</v>
      </c>
      <c r="CL9" s="23">
        <f t="shared" si="7"/>
        <v>-5.6675799290817853E-3</v>
      </c>
      <c r="CM9" s="49">
        <f t="shared" si="8"/>
        <v>-4.9196829655486819E-4</v>
      </c>
      <c r="CN9" s="49">
        <f t="shared" si="9"/>
        <v>-5.583752541669806E-4</v>
      </c>
      <c r="CO9" s="49">
        <f t="shared" si="10"/>
        <v>8.5677414123837249E-4</v>
      </c>
      <c r="CP9" s="49">
        <f t="shared" si="11"/>
        <v>-1.3391540724092075E-3</v>
      </c>
    </row>
    <row r="10" spans="1:94" x14ac:dyDescent="0.25">
      <c r="A10" s="26" t="s">
        <v>8</v>
      </c>
      <c r="B10" s="26">
        <v>24.986809000000001</v>
      </c>
      <c r="C10" s="26">
        <v>0</v>
      </c>
      <c r="D10" s="26">
        <v>162.09395000000001</v>
      </c>
      <c r="E10" s="26">
        <v>4.1337441400000001</v>
      </c>
      <c r="F10" s="26">
        <v>4.0097288999999998</v>
      </c>
      <c r="G10" s="26">
        <v>9.6901126000000004E-2</v>
      </c>
      <c r="H10" s="26">
        <v>5.0268245</v>
      </c>
      <c r="I10" s="26"/>
      <c r="J10" s="26"/>
      <c r="K10" s="26"/>
      <c r="L10" s="26"/>
      <c r="M10" s="26"/>
      <c r="N10" s="29"/>
      <c r="O10" s="29"/>
      <c r="P10" s="26"/>
      <c r="Q10" s="26" t="s">
        <v>8</v>
      </c>
      <c r="R10" s="95">
        <v>0</v>
      </c>
      <c r="S10" s="26">
        <v>0.132031779408191</v>
      </c>
      <c r="T10" s="26">
        <v>4.8868807336649098E-2</v>
      </c>
      <c r="U10" s="26">
        <v>4.8868807336649098E-2</v>
      </c>
      <c r="V10" s="26">
        <v>0.38826139590601699</v>
      </c>
      <c r="W10" s="95">
        <v>0</v>
      </c>
      <c r="X10" s="26">
        <v>2.36710243770549E-2</v>
      </c>
      <c r="Y10" s="26">
        <v>0.12151154750795</v>
      </c>
      <c r="Z10" s="26">
        <v>24.8281143757888</v>
      </c>
      <c r="AA10" s="26">
        <v>1.16303892090279</v>
      </c>
      <c r="AB10" s="26">
        <v>8.8372240952264407E-3</v>
      </c>
      <c r="AC10" s="26">
        <v>0.20304562331520001</v>
      </c>
      <c r="AD10" s="26">
        <v>0</v>
      </c>
      <c r="AE10" s="95">
        <v>0</v>
      </c>
      <c r="AF10" s="26">
        <v>0.213565868985267</v>
      </c>
      <c r="AG10" s="26">
        <v>0.213565868985267</v>
      </c>
      <c r="AH10" s="26">
        <v>1.28865708780458</v>
      </c>
      <c r="AI10" s="26">
        <v>0.16080100144788501</v>
      </c>
      <c r="AJ10" s="26">
        <v>6.4174686717560396E-3</v>
      </c>
      <c r="AK10" s="95">
        <v>0.168280751043724</v>
      </c>
      <c r="AL10" s="26">
        <v>1.72200123458831E-2</v>
      </c>
      <c r="AM10" s="26">
        <v>0</v>
      </c>
      <c r="AN10" s="26">
        <v>1.36255359535855E-2</v>
      </c>
      <c r="AO10" s="26">
        <v>7.6699496574568607E-2</v>
      </c>
      <c r="AP10" s="26">
        <v>0</v>
      </c>
      <c r="AQ10" s="95">
        <v>5.1391905950825896</v>
      </c>
      <c r="AR10" s="26">
        <v>144.97387016319701</v>
      </c>
      <c r="AS10" s="26">
        <v>14.8195471721864</v>
      </c>
      <c r="AT10" s="26">
        <v>161.082074423188</v>
      </c>
      <c r="AU10" s="26">
        <v>0</v>
      </c>
      <c r="AV10" s="26">
        <v>0.204856763262179</v>
      </c>
      <c r="AW10" s="26">
        <v>0</v>
      </c>
      <c r="AX10" s="26">
        <v>1.7869122688801</v>
      </c>
      <c r="AY10" s="26">
        <v>2.3232600847677099E-3</v>
      </c>
      <c r="AZ10" s="26">
        <v>8.1692832222754897E-4</v>
      </c>
      <c r="BA10" s="26">
        <v>3.0732419583657098</v>
      </c>
      <c r="BB10" s="26">
        <v>1.0440738327904401E-3</v>
      </c>
      <c r="BC10" s="26">
        <v>0</v>
      </c>
      <c r="BD10" s="26">
        <v>1.5143006773700999E-4</v>
      </c>
      <c r="BE10" s="26">
        <v>4.1081616620196497</v>
      </c>
      <c r="BF10" s="26">
        <v>3.9849091195944601</v>
      </c>
      <c r="BG10" s="26">
        <v>0.123252542425194</v>
      </c>
      <c r="BH10" s="26">
        <v>0</v>
      </c>
      <c r="BI10" s="26">
        <v>0</v>
      </c>
      <c r="BJ10" s="26">
        <v>1.6302686662588099E-2</v>
      </c>
      <c r="BK10" s="26">
        <v>0</v>
      </c>
      <c r="BL10" s="26">
        <v>0.174942051400761</v>
      </c>
      <c r="BM10" s="26">
        <v>0</v>
      </c>
      <c r="BN10" s="26">
        <v>4.5469039942238904E-3</v>
      </c>
      <c r="BO10" s="26">
        <v>0.69976809911980398</v>
      </c>
      <c r="BP10" s="26">
        <v>4.3654570937570599E-3</v>
      </c>
      <c r="BQ10" s="26">
        <v>0</v>
      </c>
      <c r="BR10" s="26">
        <v>1.1755787738994701E-2</v>
      </c>
      <c r="BS10" s="26">
        <v>1.5940004850168302E-5</v>
      </c>
      <c r="BT10" s="26">
        <v>9.6286489393012403E-2</v>
      </c>
      <c r="BU10" s="26">
        <v>0.74634381645774595</v>
      </c>
      <c r="BV10" s="26">
        <v>0</v>
      </c>
      <c r="BW10" s="26">
        <v>0</v>
      </c>
      <c r="BX10" s="26">
        <v>0.25001639520554197</v>
      </c>
      <c r="BY10" s="95">
        <v>0</v>
      </c>
      <c r="BZ10" s="26">
        <v>4.08112009094065E-2</v>
      </c>
      <c r="CA10" s="26">
        <v>4.99773178568869</v>
      </c>
      <c r="CB10" s="26">
        <v>0.34752665736701899</v>
      </c>
      <c r="CD10" s="35">
        <f t="shared" si="0"/>
        <v>8.000003056945211E-3</v>
      </c>
      <c r="CE10" s="35">
        <f t="shared" si="12"/>
        <v>1.9247489534309437E-2</v>
      </c>
      <c r="CF10" s="23">
        <f t="shared" si="1"/>
        <v>-6.3511360818902735E-3</v>
      </c>
      <c r="CG10" s="23" t="str">
        <f t="shared" si="2"/>
        <v/>
      </c>
      <c r="CH10" s="23">
        <f t="shared" si="3"/>
        <v>-6.2425252565688136E-3</v>
      </c>
      <c r="CI10" s="23">
        <f t="shared" si="4"/>
        <v>-6.1886941024730194E-3</v>
      </c>
      <c r="CJ10" s="23">
        <f t="shared" si="5"/>
        <v>-6.1898898964315701E-3</v>
      </c>
      <c r="CK10" s="23">
        <f t="shared" si="6"/>
        <v>-6.342925333887253E-3</v>
      </c>
      <c r="CL10" s="23">
        <f t="shared" si="7"/>
        <v>-5.7874935381790225E-3</v>
      </c>
      <c r="CM10" s="49">
        <f t="shared" si="8"/>
        <v>-4.9092540834126002E-4</v>
      </c>
      <c r="CN10" s="49">
        <f t="shared" si="9"/>
        <v>-5.5845360537542935E-4</v>
      </c>
      <c r="CO10" s="49">
        <f t="shared" si="10"/>
        <v>8.5626563339041958E-4</v>
      </c>
      <c r="CP10" s="49">
        <f t="shared" si="11"/>
        <v>-1.3392024899526666E-3</v>
      </c>
    </row>
    <row r="11" spans="1:94" x14ac:dyDescent="0.25">
      <c r="A11" s="26" t="s">
        <v>9</v>
      </c>
      <c r="B11" s="26">
        <v>1243.1763000000001</v>
      </c>
      <c r="C11" s="26">
        <v>0</v>
      </c>
      <c r="D11" s="26">
        <v>8413.9053000000004</v>
      </c>
      <c r="E11" s="26">
        <v>224.73958959999999</v>
      </c>
      <c r="F11" s="26">
        <v>217.88733999999999</v>
      </c>
      <c r="G11" s="26">
        <v>21.075958</v>
      </c>
      <c r="H11" s="26">
        <v>310.40741000000003</v>
      </c>
      <c r="I11" s="26"/>
      <c r="J11" s="26"/>
      <c r="K11" s="26"/>
      <c r="L11" s="26"/>
      <c r="M11" s="26"/>
      <c r="N11" s="29"/>
      <c r="O11" s="29"/>
      <c r="P11" s="26"/>
      <c r="Q11" s="26" t="s">
        <v>9</v>
      </c>
      <c r="R11" s="95">
        <v>0</v>
      </c>
      <c r="S11" s="26">
        <v>8.1432431289576606</v>
      </c>
      <c r="T11" s="26">
        <v>3.0140426237328701</v>
      </c>
      <c r="U11" s="26">
        <v>3.0140426237328701</v>
      </c>
      <c r="V11" s="26">
        <v>23.946495089256899</v>
      </c>
      <c r="W11" s="95">
        <v>0</v>
      </c>
      <c r="X11" s="26">
        <v>1.45994052591251</v>
      </c>
      <c r="Y11" s="26">
        <v>7.4943784637306097</v>
      </c>
      <c r="Z11" s="26">
        <v>1232.71211295645</v>
      </c>
      <c r="AA11" s="26">
        <v>71.731912132451001</v>
      </c>
      <c r="AB11" s="26">
        <v>0.545045725865273</v>
      </c>
      <c r="AC11" s="26">
        <v>12.5230749242196</v>
      </c>
      <c r="AD11" s="26">
        <v>0</v>
      </c>
      <c r="AE11" s="95">
        <v>0</v>
      </c>
      <c r="AF11" s="26">
        <v>13.171939640506499</v>
      </c>
      <c r="AG11" s="26">
        <v>13.171939640506499</v>
      </c>
      <c r="AH11" s="26">
        <v>66.766382987218606</v>
      </c>
      <c r="AI11" s="26">
        <v>9.9175882672838203</v>
      </c>
      <c r="AJ11" s="26">
        <v>0.39580721062051999</v>
      </c>
      <c r="AK11" s="95">
        <v>10.3789100104556</v>
      </c>
      <c r="AL11" s="26">
        <v>1.06206567910007</v>
      </c>
      <c r="AM11" s="26">
        <v>0</v>
      </c>
      <c r="AN11" s="26">
        <v>0.84037264793352295</v>
      </c>
      <c r="AO11" s="26">
        <v>4.1603808547121002</v>
      </c>
      <c r="AP11" s="26">
        <v>0</v>
      </c>
      <c r="AQ11" s="95">
        <v>316.966016995872</v>
      </c>
      <c r="AR11" s="26">
        <v>7511.21867596025</v>
      </c>
      <c r="AS11" s="26">
        <v>767.81357509813199</v>
      </c>
      <c r="AT11" s="26">
        <v>8345.7986340455991</v>
      </c>
      <c r="AU11" s="26">
        <v>0</v>
      </c>
      <c r="AV11" s="26">
        <v>12.6348068969514</v>
      </c>
      <c r="AW11" s="26">
        <v>0</v>
      </c>
      <c r="AX11" s="26">
        <v>110.21004037610901</v>
      </c>
      <c r="AY11" s="26">
        <v>0.12601974428545401</v>
      </c>
      <c r="AZ11" s="26">
        <v>4.4312249739137999E-2</v>
      </c>
      <c r="BA11" s="26">
        <v>166.70056796419601</v>
      </c>
      <c r="BB11" s="26">
        <v>5.66332418685273E-2</v>
      </c>
      <c r="BC11" s="26">
        <v>0</v>
      </c>
      <c r="BD11" s="26">
        <v>8.2139753746810207E-3</v>
      </c>
      <c r="BE11" s="26">
        <v>222.949259032935</v>
      </c>
      <c r="BF11" s="26">
        <v>216.15176205258399</v>
      </c>
      <c r="BG11" s="26">
        <v>6.7974969803513003</v>
      </c>
      <c r="BH11" s="26">
        <v>0</v>
      </c>
      <c r="BI11" s="26">
        <v>0</v>
      </c>
      <c r="BJ11" s="26">
        <v>0.884299610722179</v>
      </c>
      <c r="BK11" s="26">
        <v>0</v>
      </c>
      <c r="BL11" s="26">
        <v>9.4893111867700597</v>
      </c>
      <c r="BM11" s="26">
        <v>0</v>
      </c>
      <c r="BN11" s="26">
        <v>0.24663555641241799</v>
      </c>
      <c r="BO11" s="26">
        <v>37.957239759255202</v>
      </c>
      <c r="BP11" s="26">
        <v>0.269243052641988</v>
      </c>
      <c r="BQ11" s="26">
        <v>0</v>
      </c>
      <c r="BR11" s="26">
        <v>0.63766413437722202</v>
      </c>
      <c r="BS11" s="26">
        <v>8.6462958262427099E-4</v>
      </c>
      <c r="BT11" s="26">
        <v>20.854367641962298</v>
      </c>
      <c r="BU11" s="26">
        <v>46.031719568904798</v>
      </c>
      <c r="BV11" s="26">
        <v>0</v>
      </c>
      <c r="BW11" s="26">
        <v>0</v>
      </c>
      <c r="BX11" s="26">
        <v>15.420069152644601</v>
      </c>
      <c r="BY11" s="95">
        <v>0</v>
      </c>
      <c r="BZ11" s="26">
        <v>2.5170815994932698</v>
      </c>
      <c r="CA11" s="26">
        <v>308.24134922358701</v>
      </c>
      <c r="CB11" s="26">
        <v>21.434122141459099</v>
      </c>
      <c r="CD11" s="35">
        <f t="shared" si="0"/>
        <v>7.9999992708731111E-3</v>
      </c>
      <c r="CE11" s="35">
        <f t="shared" si="12"/>
        <v>1.9247499142292394E-2</v>
      </c>
      <c r="CF11" s="23">
        <f t="shared" si="1"/>
        <v>-8.417299335219031E-3</v>
      </c>
      <c r="CG11" s="23" t="str">
        <f t="shared" si="2"/>
        <v/>
      </c>
      <c r="CH11" s="23">
        <f t="shared" si="3"/>
        <v>-8.0945367847676218E-3</v>
      </c>
      <c r="CI11" s="23">
        <f t="shared" si="4"/>
        <v>-7.9662447112744238E-3</v>
      </c>
      <c r="CJ11" s="23">
        <f t="shared" si="5"/>
        <v>-7.9654832052931789E-3</v>
      </c>
      <c r="CK11" s="23">
        <f t="shared" si="6"/>
        <v>-1.0513892561263486E-2</v>
      </c>
      <c r="CL11" s="23">
        <f t="shared" si="7"/>
        <v>-6.9781219991269499E-3</v>
      </c>
      <c r="CM11" s="49">
        <f t="shared" si="8"/>
        <v>-4.9162108182009597E-4</v>
      </c>
      <c r="CN11" s="49">
        <f t="shared" si="9"/>
        <v>-5.5808649451000918E-4</v>
      </c>
      <c r="CO11" s="49">
        <f t="shared" si="10"/>
        <v>8.5611080519256821E-4</v>
      </c>
      <c r="CP11" s="49">
        <f t="shared" si="11"/>
        <v>-1.3383683200450035E-3</v>
      </c>
    </row>
    <row r="12" spans="1:94" x14ac:dyDescent="0.25">
      <c r="A12" s="26" t="s">
        <v>10</v>
      </c>
      <c r="B12" s="26">
        <v>162.524</v>
      </c>
      <c r="C12" s="26">
        <v>0</v>
      </c>
      <c r="D12" s="26">
        <v>1088.8848</v>
      </c>
      <c r="E12" s="26">
        <v>29.247278009999999</v>
      </c>
      <c r="F12" s="26">
        <v>28.351413999999998</v>
      </c>
      <c r="G12" s="26">
        <v>3.3565144999999998</v>
      </c>
      <c r="H12" s="26">
        <v>39.687663999999998</v>
      </c>
      <c r="I12" s="26"/>
      <c r="J12" s="26"/>
      <c r="K12" s="26"/>
      <c r="L12" s="26"/>
      <c r="M12" s="26"/>
      <c r="N12" s="29"/>
      <c r="O12" s="29"/>
      <c r="P12" s="26"/>
      <c r="Q12" s="26" t="s">
        <v>10</v>
      </c>
      <c r="R12" s="95">
        <v>0</v>
      </c>
      <c r="S12" s="26">
        <v>1.0443221168975201</v>
      </c>
      <c r="T12" s="26">
        <v>0.38653291353489799</v>
      </c>
      <c r="U12" s="26">
        <v>0.38653291353489799</v>
      </c>
      <c r="V12" s="26">
        <v>3.0709967890623102</v>
      </c>
      <c r="W12" s="95">
        <v>0</v>
      </c>
      <c r="X12" s="26">
        <v>0.18722856486710701</v>
      </c>
      <c r="Y12" s="26">
        <v>0.96110988382360796</v>
      </c>
      <c r="Z12" s="26">
        <v>161.68176470466301</v>
      </c>
      <c r="AA12" s="26">
        <v>9.1991902989088299</v>
      </c>
      <c r="AB12" s="26">
        <v>6.9898878564987499E-2</v>
      </c>
      <c r="AC12" s="26">
        <v>1.60601068743332</v>
      </c>
      <c r="AD12" s="26">
        <v>0</v>
      </c>
      <c r="AE12" s="95">
        <v>0</v>
      </c>
      <c r="AF12" s="26">
        <v>1.6892233545261199</v>
      </c>
      <c r="AG12" s="26">
        <v>1.6892233545261199</v>
      </c>
      <c r="AH12" s="26">
        <v>8.6678837958078994</v>
      </c>
      <c r="AI12" s="26">
        <v>1.2718717122621701</v>
      </c>
      <c r="AJ12" s="26">
        <v>5.0759890264907598E-2</v>
      </c>
      <c r="AK12" s="95">
        <v>1.3310344663875799</v>
      </c>
      <c r="AL12" s="26">
        <v>0.13620356268035699</v>
      </c>
      <c r="AM12" s="26">
        <v>0</v>
      </c>
      <c r="AN12" s="26">
        <v>0.107772886538824</v>
      </c>
      <c r="AO12" s="26">
        <v>0.54302540993953796</v>
      </c>
      <c r="AP12" s="26">
        <v>0</v>
      </c>
      <c r="AQ12" s="95">
        <v>40.648998669510597</v>
      </c>
      <c r="AR12" s="26">
        <v>975.13629845907894</v>
      </c>
      <c r="AS12" s="26">
        <v>99.680585400552204</v>
      </c>
      <c r="AT12" s="26">
        <v>1083.48476765543</v>
      </c>
      <c r="AU12" s="26">
        <v>0</v>
      </c>
      <c r="AV12" s="26">
        <v>1.62033769581948</v>
      </c>
      <c r="AW12" s="26">
        <v>0</v>
      </c>
      <c r="AX12" s="26">
        <v>14.1337812221366</v>
      </c>
      <c r="AY12" s="26">
        <v>1.6448477362390201E-2</v>
      </c>
      <c r="AZ12" s="26">
        <v>5.7837691782822703E-3</v>
      </c>
      <c r="BA12" s="26">
        <v>21.7582599038784</v>
      </c>
      <c r="BB12" s="26">
        <v>7.3919420735571997E-3</v>
      </c>
      <c r="BC12" s="26">
        <v>0</v>
      </c>
      <c r="BD12" s="26">
        <v>1.07211236385081E-3</v>
      </c>
      <c r="BE12" s="26">
        <v>29.104198936363002</v>
      </c>
      <c r="BF12" s="26">
        <v>28.212777343192901</v>
      </c>
      <c r="BG12" s="26">
        <v>0.89142159317008096</v>
      </c>
      <c r="BH12" s="26">
        <v>0</v>
      </c>
      <c r="BI12" s="26">
        <v>0</v>
      </c>
      <c r="BJ12" s="26">
        <v>0.11542145011216</v>
      </c>
      <c r="BK12" s="26">
        <v>0</v>
      </c>
      <c r="BL12" s="26">
        <v>1.2385728720161799</v>
      </c>
      <c r="BM12" s="26">
        <v>0</v>
      </c>
      <c r="BN12" s="26">
        <v>3.2191611270027599E-2</v>
      </c>
      <c r="BO12" s="26">
        <v>4.9542924434376596</v>
      </c>
      <c r="BP12" s="26">
        <v>3.4528856508087701E-2</v>
      </c>
      <c r="BQ12" s="26">
        <v>0</v>
      </c>
      <c r="BR12" s="26">
        <v>8.3229907901916297E-2</v>
      </c>
      <c r="BS12" s="26">
        <v>1.12853598439127E-4</v>
      </c>
      <c r="BT12" s="26">
        <v>3.3281880545661502</v>
      </c>
      <c r="BU12" s="26">
        <v>5.9032904322868696</v>
      </c>
      <c r="BV12" s="26">
        <v>0</v>
      </c>
      <c r="BW12" s="26">
        <v>0</v>
      </c>
      <c r="BX12" s="26">
        <v>1.9775320313539</v>
      </c>
      <c r="BY12" s="95">
        <v>0</v>
      </c>
      <c r="BZ12" s="26">
        <v>0.32280065961738702</v>
      </c>
      <c r="CA12" s="26">
        <v>39.5301121171535</v>
      </c>
      <c r="CB12" s="26">
        <v>2.7487979410596002</v>
      </c>
      <c r="CD12" s="35">
        <f t="shared" si="0"/>
        <v>8.00000521886844E-3</v>
      </c>
      <c r="CE12" s="35">
        <f t="shared" si="12"/>
        <v>1.9247499221148379E-2</v>
      </c>
      <c r="CF12" s="23">
        <f t="shared" si="1"/>
        <v>-5.1822210586558969E-3</v>
      </c>
      <c r="CG12" s="23" t="str">
        <f t="shared" si="2"/>
        <v/>
      </c>
      <c r="CH12" s="23">
        <f t="shared" si="3"/>
        <v>-4.9592320000885638E-3</v>
      </c>
      <c r="CI12" s="23">
        <f t="shared" si="4"/>
        <v>-4.8920475125266922E-3</v>
      </c>
      <c r="CJ12" s="23">
        <f t="shared" si="5"/>
        <v>-4.889938004753399E-3</v>
      </c>
      <c r="CK12" s="23">
        <f t="shared" si="6"/>
        <v>-8.4392441724442588E-3</v>
      </c>
      <c r="CL12" s="23">
        <f t="shared" si="7"/>
        <v>-3.9697948170116012E-3</v>
      </c>
      <c r="CM12" s="49">
        <f t="shared" si="8"/>
        <v>-4.9175576448677767E-4</v>
      </c>
      <c r="CN12" s="49">
        <f t="shared" si="9"/>
        <v>-5.5855798835628267E-4</v>
      </c>
      <c r="CO12" s="49">
        <f t="shared" si="10"/>
        <v>8.5656280471076325E-4</v>
      </c>
      <c r="CP12" s="49">
        <f t="shared" si="11"/>
        <v>-1.3373172476156172E-3</v>
      </c>
    </row>
    <row r="13" spans="1:94" x14ac:dyDescent="0.25">
      <c r="A13" s="26" t="s">
        <v>12</v>
      </c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9"/>
      <c r="O13" s="29"/>
      <c r="P13" s="26"/>
      <c r="Q13" s="26"/>
      <c r="R13" s="95"/>
      <c r="S13" s="26"/>
      <c r="T13" s="26"/>
      <c r="U13" s="26"/>
      <c r="V13" s="26"/>
      <c r="W13" s="95"/>
      <c r="X13" s="26"/>
      <c r="Y13" s="26"/>
      <c r="Z13" s="26"/>
      <c r="AA13" s="26"/>
      <c r="AB13" s="26"/>
      <c r="AC13" s="26"/>
      <c r="AD13" s="26"/>
      <c r="AE13" s="95"/>
      <c r="AF13" s="26"/>
      <c r="AG13" s="26"/>
      <c r="AH13" s="26"/>
      <c r="AI13" s="26"/>
      <c r="AJ13" s="26"/>
      <c r="AK13" s="95"/>
      <c r="AL13" s="26"/>
      <c r="AM13" s="26"/>
      <c r="AN13" s="26"/>
      <c r="AO13" s="26"/>
      <c r="AP13" s="26"/>
      <c r="AQ13" s="95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95"/>
      <c r="BZ13" s="26"/>
      <c r="CA13" s="26"/>
      <c r="CB13" s="26"/>
      <c r="CD13" s="35" t="e">
        <f t="shared" si="0"/>
        <v>#DIV/0!</v>
      </c>
      <c r="CE13" s="35" t="e">
        <f t="shared" si="12"/>
        <v>#DIV/0!</v>
      </c>
      <c r="CF13" s="23" t="str">
        <f t="shared" si="1"/>
        <v/>
      </c>
      <c r="CG13" s="23" t="str">
        <f t="shared" si="2"/>
        <v/>
      </c>
      <c r="CH13" s="23" t="str">
        <f t="shared" si="3"/>
        <v/>
      </c>
      <c r="CI13" s="23" t="str">
        <f t="shared" si="4"/>
        <v/>
      </c>
      <c r="CJ13" s="23" t="str">
        <f t="shared" si="5"/>
        <v/>
      </c>
      <c r="CK13" s="23" t="str">
        <f t="shared" si="6"/>
        <v/>
      </c>
      <c r="CL13" s="23" t="str">
        <f t="shared" si="7"/>
        <v/>
      </c>
      <c r="CM13" s="49" t="e">
        <f t="shared" si="8"/>
        <v>#DIV/0!</v>
      </c>
      <c r="CN13" s="49" t="e">
        <f t="shared" si="9"/>
        <v>#DIV/0!</v>
      </c>
      <c r="CO13" s="49" t="e">
        <f t="shared" si="10"/>
        <v>#DIV/0!</v>
      </c>
      <c r="CP13" s="49" t="e">
        <f t="shared" si="11"/>
        <v>#DIV/0!</v>
      </c>
    </row>
    <row r="14" spans="1:94" x14ac:dyDescent="0.25">
      <c r="A14" s="26" t="s">
        <v>13</v>
      </c>
      <c r="B14" s="26">
        <v>706.35186999999996</v>
      </c>
      <c r="C14" s="26">
        <v>0</v>
      </c>
      <c r="D14" s="26">
        <v>5452.6367</v>
      </c>
      <c r="E14" s="26">
        <v>158.8757971</v>
      </c>
      <c r="F14" s="26">
        <v>153.99236999999999</v>
      </c>
      <c r="G14" s="26">
        <v>19.960722000000001</v>
      </c>
      <c r="H14" s="26">
        <v>280.08972</v>
      </c>
      <c r="I14" s="26"/>
      <c r="J14" s="26"/>
      <c r="K14" s="26"/>
      <c r="L14" s="26"/>
      <c r="M14" s="26"/>
      <c r="N14" s="29"/>
      <c r="O14" s="29"/>
      <c r="P14" s="26"/>
      <c r="Q14" s="26" t="s">
        <v>13</v>
      </c>
      <c r="R14" s="95">
        <v>0</v>
      </c>
      <c r="S14" s="26">
        <v>7.3914423411361003</v>
      </c>
      <c r="T14" s="26">
        <v>2.7357795496091302</v>
      </c>
      <c r="U14" s="26">
        <v>2.7357795496091302</v>
      </c>
      <c r="V14" s="26">
        <v>21.735708212514901</v>
      </c>
      <c r="W14" s="95">
        <v>0</v>
      </c>
      <c r="X14" s="26">
        <v>1.3251551682292899</v>
      </c>
      <c r="Y14" s="26">
        <v>6.8024819591702803</v>
      </c>
      <c r="Z14" s="26">
        <v>705.359210111278</v>
      </c>
      <c r="AA14" s="26">
        <v>65.109472868854795</v>
      </c>
      <c r="AB14" s="26">
        <v>0.49472589609448098</v>
      </c>
      <c r="AC14" s="26">
        <v>11.366919958458899</v>
      </c>
      <c r="AD14" s="26">
        <v>0</v>
      </c>
      <c r="AE14" s="95">
        <v>0</v>
      </c>
      <c r="AF14" s="26">
        <v>11.955881212502399</v>
      </c>
      <c r="AG14" s="26">
        <v>11.955881212502399</v>
      </c>
      <c r="AH14" s="26">
        <v>43.564195755948298</v>
      </c>
      <c r="AI14" s="26">
        <v>9.0019756350785602</v>
      </c>
      <c r="AJ14" s="26">
        <v>0.35926541959399899</v>
      </c>
      <c r="AK14" s="95">
        <v>9.4207068793300106</v>
      </c>
      <c r="AL14" s="26">
        <v>0.96401343045552501</v>
      </c>
      <c r="AM14" s="26">
        <v>0</v>
      </c>
      <c r="AN14" s="26">
        <v>0.76278794652424597</v>
      </c>
      <c r="AO14" s="26">
        <v>2.9602050358691998</v>
      </c>
      <c r="AP14" s="26">
        <v>0</v>
      </c>
      <c r="AQ14" s="95">
        <v>287.703057578884</v>
      </c>
      <c r="AR14" s="26">
        <v>4900.97289460517</v>
      </c>
      <c r="AS14" s="26">
        <v>500.98843974404298</v>
      </c>
      <c r="AT14" s="26">
        <v>5445.5255301051702</v>
      </c>
      <c r="AU14" s="26">
        <v>0</v>
      </c>
      <c r="AV14" s="26">
        <v>11.468333715525199</v>
      </c>
      <c r="AW14" s="26">
        <v>0</v>
      </c>
      <c r="AX14" s="26">
        <v>100.035205510867</v>
      </c>
      <c r="AY14" s="26">
        <v>8.9665922912085194E-2</v>
      </c>
      <c r="AZ14" s="26">
        <v>3.1529171248422298E-2</v>
      </c>
      <c r="BA14" s="26">
        <v>118.61122268952801</v>
      </c>
      <c r="BB14" s="26">
        <v>4.0295817228349198E-2</v>
      </c>
      <c r="BC14" s="26">
        <v>0</v>
      </c>
      <c r="BD14" s="26">
        <v>5.8444324370442603E-3</v>
      </c>
      <c r="BE14" s="26">
        <v>158.674271629477</v>
      </c>
      <c r="BF14" s="26">
        <v>153.79685952597001</v>
      </c>
      <c r="BG14" s="26">
        <v>4.8774121035069999</v>
      </c>
      <c r="BH14" s="26">
        <v>0</v>
      </c>
      <c r="BI14" s="26">
        <v>0</v>
      </c>
      <c r="BJ14" s="26">
        <v>0.62919938119016505</v>
      </c>
      <c r="BK14" s="26">
        <v>0</v>
      </c>
      <c r="BL14" s="26">
        <v>6.7518581298742797</v>
      </c>
      <c r="BM14" s="26">
        <v>0</v>
      </c>
      <c r="BN14" s="26">
        <v>0.17548674947337001</v>
      </c>
      <c r="BO14" s="26">
        <v>27.007429562437601</v>
      </c>
      <c r="BP14" s="26">
        <v>0.24438599051170601</v>
      </c>
      <c r="BQ14" s="26">
        <v>0</v>
      </c>
      <c r="BR14" s="26">
        <v>0.45371246589504899</v>
      </c>
      <c r="BS14" s="26">
        <v>6.1520374573543395E-4</v>
      </c>
      <c r="BT14" s="26">
        <v>19.939303440482799</v>
      </c>
      <c r="BU14" s="26">
        <v>41.781977889766097</v>
      </c>
      <c r="BV14" s="26">
        <v>0</v>
      </c>
      <c r="BW14" s="26">
        <v>0</v>
      </c>
      <c r="BX14" s="26">
        <v>13.996456336431301</v>
      </c>
      <c r="BY14" s="95">
        <v>0</v>
      </c>
      <c r="BZ14" s="26">
        <v>2.2846988461148601</v>
      </c>
      <c r="CA14" s="26">
        <v>279.783865960085</v>
      </c>
      <c r="CB14" s="26">
        <v>19.455287758792998</v>
      </c>
      <c r="CD14" s="35">
        <f t="shared" si="0"/>
        <v>7.999998441859649E-3</v>
      </c>
      <c r="CE14" s="35">
        <f t="shared" si="12"/>
        <v>1.9247499883892898E-2</v>
      </c>
      <c r="CF14" s="23">
        <f t="shared" si="1"/>
        <v>-1.4053334193366825E-3</v>
      </c>
      <c r="CG14" s="23" t="str">
        <f t="shared" si="2"/>
        <v/>
      </c>
      <c r="CH14" s="23">
        <f t="shared" si="3"/>
        <v>-1.3041708600959605E-3</v>
      </c>
      <c r="CI14" s="23">
        <f t="shared" si="4"/>
        <v>-1.2684466369421285E-3</v>
      </c>
      <c r="CJ14" s="23">
        <f t="shared" si="5"/>
        <v>-1.2696114361379551E-3</v>
      </c>
      <c r="CK14" s="23">
        <f t="shared" si="6"/>
        <v>-1.0730353099051816E-3</v>
      </c>
      <c r="CL14" s="23">
        <f t="shared" si="7"/>
        <v>-1.0919859533402537E-3</v>
      </c>
      <c r="CM14" s="49">
        <f t="shared" si="8"/>
        <v>-4.917608083872554E-4</v>
      </c>
      <c r="CN14" s="49">
        <f t="shared" si="9"/>
        <v>-5.5854508976285766E-4</v>
      </c>
      <c r="CO14" s="49">
        <f t="shared" si="10"/>
        <v>8.5631755563497205E-4</v>
      </c>
      <c r="CP14" s="49">
        <f t="shared" si="11"/>
        <v>-1.3380390519117213E-3</v>
      </c>
    </row>
    <row r="15" spans="1:94" x14ac:dyDescent="0.25">
      <c r="A15" s="26" t="s">
        <v>14</v>
      </c>
      <c r="B15" s="26">
        <v>195.57237000000001</v>
      </c>
      <c r="C15" s="26">
        <v>0</v>
      </c>
      <c r="D15" s="26">
        <v>1512.7277999999999</v>
      </c>
      <c r="E15" s="26">
        <v>45.011129700000005</v>
      </c>
      <c r="F15" s="26">
        <v>43.602276000000003</v>
      </c>
      <c r="G15" s="26">
        <v>9.3687448999999994</v>
      </c>
      <c r="H15" s="26">
        <v>77.799773999999999</v>
      </c>
      <c r="I15" s="26"/>
      <c r="J15" s="26"/>
      <c r="K15" s="26"/>
      <c r="L15" s="26"/>
      <c r="M15" s="26"/>
      <c r="N15" s="29"/>
      <c r="O15" s="29"/>
      <c r="P15" s="26"/>
      <c r="Q15" s="26" t="s">
        <v>14</v>
      </c>
      <c r="R15" s="95">
        <v>0</v>
      </c>
      <c r="S15" s="26">
        <v>2.0539142459687998</v>
      </c>
      <c r="T15" s="26">
        <v>0.76021112348446496</v>
      </c>
      <c r="U15" s="26">
        <v>0.76021112348446496</v>
      </c>
      <c r="V15" s="26">
        <v>6.03986000192298</v>
      </c>
      <c r="W15" s="95">
        <v>0</v>
      </c>
      <c r="X15" s="26">
        <v>0.36823065041184699</v>
      </c>
      <c r="Y15" s="26">
        <v>1.8902555909195999</v>
      </c>
      <c r="Z15" s="26">
        <v>195.329568279017</v>
      </c>
      <c r="AA15" s="26">
        <v>18.0924428372211</v>
      </c>
      <c r="AB15" s="26">
        <v>0.137473189234597</v>
      </c>
      <c r="AC15" s="26">
        <v>3.1586085521171299</v>
      </c>
      <c r="AD15" s="26">
        <v>0</v>
      </c>
      <c r="AE15" s="95">
        <v>0</v>
      </c>
      <c r="AF15" s="26">
        <v>3.3222683849301902</v>
      </c>
      <c r="AG15" s="26">
        <v>3.3222683849301902</v>
      </c>
      <c r="AH15" s="26">
        <v>12.0889051222848</v>
      </c>
      <c r="AI15" s="26">
        <v>2.5014429160043998</v>
      </c>
      <c r="AJ15" s="26">
        <v>9.9831838889585203E-2</v>
      </c>
      <c r="AK15" s="95">
        <v>2.6178004664867802</v>
      </c>
      <c r="AL15" s="26">
        <v>0.26787742879152499</v>
      </c>
      <c r="AM15" s="26">
        <v>0</v>
      </c>
      <c r="AN15" s="26">
        <v>0.21196128824041499</v>
      </c>
      <c r="AO15" s="26">
        <v>0.83837449320590596</v>
      </c>
      <c r="AP15" s="26">
        <v>0</v>
      </c>
      <c r="AQ15" s="95">
        <v>79.946144306839201</v>
      </c>
      <c r="AR15" s="26">
        <v>1360.0015764422899</v>
      </c>
      <c r="AS15" s="26">
        <v>139.02231476799099</v>
      </c>
      <c r="AT15" s="26">
        <v>1511.11279633256</v>
      </c>
      <c r="AU15" s="26">
        <v>0</v>
      </c>
      <c r="AV15" s="26">
        <v>3.1867910228117702</v>
      </c>
      <c r="AW15" s="26">
        <v>0</v>
      </c>
      <c r="AX15" s="26">
        <v>27.797514125289698</v>
      </c>
      <c r="AY15" s="26">
        <v>2.53947450486945E-2</v>
      </c>
      <c r="AZ15" s="26">
        <v>8.9295337169375596E-3</v>
      </c>
      <c r="BA15" s="26">
        <v>33.592474039914599</v>
      </c>
      <c r="BB15" s="26">
        <v>1.14123813907857E-2</v>
      </c>
      <c r="BC15" s="26">
        <v>0</v>
      </c>
      <c r="BD15" s="26">
        <v>1.65522859372674E-3</v>
      </c>
      <c r="BE15" s="26">
        <v>44.964998824690099</v>
      </c>
      <c r="BF15" s="26">
        <v>43.557571709382898</v>
      </c>
      <c r="BG15" s="26">
        <v>1.40742711530724</v>
      </c>
      <c r="BH15" s="26">
        <v>0</v>
      </c>
      <c r="BI15" s="26">
        <v>0</v>
      </c>
      <c r="BJ15" s="26">
        <v>0.17819871197164799</v>
      </c>
      <c r="BK15" s="26">
        <v>0</v>
      </c>
      <c r="BL15" s="26">
        <v>1.91222758621449</v>
      </c>
      <c r="BM15" s="26">
        <v>0</v>
      </c>
      <c r="BN15" s="26">
        <v>4.9700497519249001E-2</v>
      </c>
      <c r="BO15" s="26">
        <v>7.64890655257748</v>
      </c>
      <c r="BP15" s="26">
        <v>6.7909401161283703E-2</v>
      </c>
      <c r="BQ15" s="26">
        <v>0</v>
      </c>
      <c r="BR15" s="26">
        <v>0.128498197842777</v>
      </c>
      <c r="BS15" s="26">
        <v>1.74234592437044E-4</v>
      </c>
      <c r="BT15" s="26">
        <v>9.3542889974380099</v>
      </c>
      <c r="BU15" s="26">
        <v>11.6102635562003</v>
      </c>
      <c r="BV15" s="26">
        <v>0</v>
      </c>
      <c r="BW15" s="26">
        <v>0</v>
      </c>
      <c r="BX15" s="26">
        <v>3.8892960805917398</v>
      </c>
      <c r="BY15" s="95">
        <v>0</v>
      </c>
      <c r="BZ15" s="26">
        <v>0.63486620387327797</v>
      </c>
      <c r="CA15" s="26">
        <v>77.745574380087803</v>
      </c>
      <c r="CB15" s="26">
        <v>5.4061832461675898</v>
      </c>
      <c r="CD15" s="35">
        <f t="shared" si="0"/>
        <v>8.000001820925827E-3</v>
      </c>
      <c r="CE15" s="35">
        <f t="shared" si="12"/>
        <v>1.9247503024263139E-2</v>
      </c>
      <c r="CF15" s="23">
        <f t="shared" si="1"/>
        <v>-1.241492962339262E-3</v>
      </c>
      <c r="CG15" s="23" t="str">
        <f t="shared" si="2"/>
        <v/>
      </c>
      <c r="CH15" s="23">
        <f t="shared" si="3"/>
        <v>-1.0676102253424911E-3</v>
      </c>
      <c r="CI15" s="23">
        <f t="shared" si="4"/>
        <v>-1.0248770830096742E-3</v>
      </c>
      <c r="CJ15" s="23">
        <f t="shared" si="5"/>
        <v>-1.0252742452505209E-3</v>
      </c>
      <c r="CK15" s="23">
        <f t="shared" si="6"/>
        <v>-1.5429924409607393E-3</v>
      </c>
      <c r="CL15" s="23">
        <f t="shared" si="7"/>
        <v>-6.9665523594190384E-4</v>
      </c>
      <c r="CM15" s="49">
        <f t="shared" si="8"/>
        <v>-4.915041691124953E-4</v>
      </c>
      <c r="CN15" s="49">
        <f t="shared" si="9"/>
        <v>-5.5810621329305135E-4</v>
      </c>
      <c r="CO15" s="49">
        <f t="shared" si="10"/>
        <v>8.5657641323468947E-4</v>
      </c>
      <c r="CP15" s="49">
        <f t="shared" si="11"/>
        <v>-1.3386852815240303E-3</v>
      </c>
    </row>
    <row r="16" spans="1:94" s="28" customFormat="1" x14ac:dyDescent="0.25">
      <c r="A16" s="26" t="s">
        <v>15</v>
      </c>
      <c r="B16" s="26">
        <v>54.854427000000001</v>
      </c>
      <c r="C16" s="26">
        <v>0</v>
      </c>
      <c r="D16" s="26">
        <v>420.70233000000002</v>
      </c>
      <c r="E16" s="26">
        <v>12.12159733</v>
      </c>
      <c r="F16" s="26">
        <v>11.751707</v>
      </c>
      <c r="G16" s="26">
        <v>1.1240273999999999</v>
      </c>
      <c r="H16" s="26">
        <v>21.338671000000001</v>
      </c>
      <c r="I16" s="26"/>
      <c r="J16" s="26"/>
      <c r="K16" s="26"/>
      <c r="L16" s="26"/>
      <c r="M16" s="26"/>
      <c r="N16" s="29"/>
      <c r="O16" s="29"/>
      <c r="P16" s="26"/>
      <c r="Q16" s="26" t="s">
        <v>15</v>
      </c>
      <c r="R16" s="95">
        <v>0</v>
      </c>
      <c r="S16" s="26">
        <v>0.56365970734735904</v>
      </c>
      <c r="T16" s="26">
        <v>0.208626408797047</v>
      </c>
      <c r="U16" s="26">
        <v>0.208626408797047</v>
      </c>
      <c r="V16" s="26">
        <v>1.6575314377008501</v>
      </c>
      <c r="W16" s="95">
        <v>0</v>
      </c>
      <c r="X16" s="26">
        <v>0.101054304996537</v>
      </c>
      <c r="Y16" s="26">
        <v>0.51874677506251499</v>
      </c>
      <c r="Z16" s="26">
        <v>54.839233912377303</v>
      </c>
      <c r="AA16" s="26">
        <v>4.9651479509204801</v>
      </c>
      <c r="AB16" s="26">
        <v>3.7727027911183902E-2</v>
      </c>
      <c r="AC16" s="26">
        <v>0.86682396311763099</v>
      </c>
      <c r="AD16" s="26">
        <v>0</v>
      </c>
      <c r="AE16" s="95">
        <v>0</v>
      </c>
      <c r="AF16" s="26">
        <v>0.91173717777442198</v>
      </c>
      <c r="AG16" s="26">
        <v>0.91173717777442198</v>
      </c>
      <c r="AH16" s="26">
        <v>3.3648462132861501</v>
      </c>
      <c r="AI16" s="26">
        <v>0.68647642456852098</v>
      </c>
      <c r="AJ16" s="26">
        <v>2.73972148934023E-2</v>
      </c>
      <c r="AK16" s="95">
        <v>0.71840873859562404</v>
      </c>
      <c r="AL16" s="26">
        <v>7.3514157303720795E-2</v>
      </c>
      <c r="AM16" s="26">
        <v>0</v>
      </c>
      <c r="AN16" s="26">
        <v>5.8168879361011401E-2</v>
      </c>
      <c r="AO16" s="26">
        <v>0.22613973463406001</v>
      </c>
      <c r="AP16" s="26">
        <v>0</v>
      </c>
      <c r="AQ16" s="95">
        <v>21.9397887016429</v>
      </c>
      <c r="AR16" s="26">
        <v>378.54507491129101</v>
      </c>
      <c r="AS16" s="26">
        <v>38.695700983371601</v>
      </c>
      <c r="AT16" s="26">
        <v>420.60562210794899</v>
      </c>
      <c r="AU16" s="26">
        <v>0</v>
      </c>
      <c r="AV16" s="26">
        <v>0.87455807382650697</v>
      </c>
      <c r="AW16" s="26">
        <v>0</v>
      </c>
      <c r="AX16" s="26">
        <v>7.6285322457828304</v>
      </c>
      <c r="AY16" s="26">
        <v>6.8498672491277904E-3</v>
      </c>
      <c r="AZ16" s="26">
        <v>2.4086170516487799E-3</v>
      </c>
      <c r="BA16" s="26">
        <v>9.0610976363145301</v>
      </c>
      <c r="BB16" s="26">
        <v>3.07832932698402E-3</v>
      </c>
      <c r="BC16" s="26">
        <v>0</v>
      </c>
      <c r="BD16" s="26">
        <v>4.4647317814999098E-4</v>
      </c>
      <c r="BE16" s="26">
        <v>12.1188660166767</v>
      </c>
      <c r="BF16" s="26">
        <v>11.749045092411</v>
      </c>
      <c r="BG16" s="26">
        <v>0.36982092426572299</v>
      </c>
      <c r="BH16" s="26">
        <v>0</v>
      </c>
      <c r="BI16" s="26">
        <v>0</v>
      </c>
      <c r="BJ16" s="26">
        <v>4.8066608185761403E-2</v>
      </c>
      <c r="BK16" s="26">
        <v>0</v>
      </c>
      <c r="BL16" s="26">
        <v>0.51579649710918896</v>
      </c>
      <c r="BM16" s="26">
        <v>0</v>
      </c>
      <c r="BN16" s="26">
        <v>1.34060072366716E-2</v>
      </c>
      <c r="BO16" s="26">
        <v>2.0631874795107898</v>
      </c>
      <c r="BP16" s="26">
        <v>1.8636448081374799E-2</v>
      </c>
      <c r="BQ16" s="26">
        <v>0</v>
      </c>
      <c r="BR16" s="26">
        <v>3.4660579898256702E-2</v>
      </c>
      <c r="BS16" s="26">
        <v>4.6997349897760597E-5</v>
      </c>
      <c r="BT16" s="26">
        <v>1.12397397980963</v>
      </c>
      <c r="BU16" s="26">
        <v>3.1862288840612698</v>
      </c>
      <c r="BV16" s="26">
        <v>0</v>
      </c>
      <c r="BW16" s="26">
        <v>0</v>
      </c>
      <c r="BX16" s="26">
        <v>1.06734845301602</v>
      </c>
      <c r="BY16" s="95">
        <v>0</v>
      </c>
      <c r="BZ16" s="26">
        <v>0.17422753380026701</v>
      </c>
      <c r="CA16" s="26">
        <v>21.335886046285999</v>
      </c>
      <c r="CB16" s="26">
        <v>1.4836305122396001</v>
      </c>
      <c r="CD16" s="35">
        <f t="shared" si="0"/>
        <v>8.0000029396244208E-3</v>
      </c>
      <c r="CE16" s="35">
        <f t="shared" si="12"/>
        <v>1.9247499082298124E-2</v>
      </c>
      <c r="CF16" s="23">
        <f t="shared" si="1"/>
        <v>-2.7697103868569152E-4</v>
      </c>
      <c r="CG16" s="23" t="str">
        <f t="shared" si="2"/>
        <v/>
      </c>
      <c r="CH16" s="23">
        <f t="shared" si="3"/>
        <v>-2.2987248977448952E-4</v>
      </c>
      <c r="CI16" s="23">
        <f t="shared" si="4"/>
        <v>-2.253261883679859E-4</v>
      </c>
      <c r="CJ16" s="23">
        <f t="shared" si="5"/>
        <v>-2.2651241977010767E-4</v>
      </c>
      <c r="CK16" s="23">
        <f t="shared" si="6"/>
        <v>-4.7525701215035103E-5</v>
      </c>
      <c r="CL16" s="23">
        <f t="shared" si="7"/>
        <v>-1.3051205082088355E-4</v>
      </c>
      <c r="CM16" s="49">
        <f t="shared" si="8"/>
        <v>-4.9137593215281626E-4</v>
      </c>
      <c r="CN16" s="49">
        <f t="shared" si="9"/>
        <v>-5.5838740203002725E-4</v>
      </c>
      <c r="CO16" s="49">
        <f t="shared" si="10"/>
        <v>8.5644783476945114E-4</v>
      </c>
      <c r="CP16" s="49">
        <f t="shared" si="11"/>
        <v>-1.3406628158609867E-3</v>
      </c>
    </row>
    <row r="17" spans="1:94" s="28" customFormat="1" x14ac:dyDescent="0.25">
      <c r="A17" s="26" t="s">
        <v>16</v>
      </c>
      <c r="B17" s="26">
        <v>1.8393998999999999E-4</v>
      </c>
      <c r="C17" s="26">
        <v>0</v>
      </c>
      <c r="D17" s="26">
        <v>1.17271E-3</v>
      </c>
      <c r="E17" s="26">
        <v>2.9530001249999999E-5</v>
      </c>
      <c r="F17" s="26">
        <v>2.8640001E-5</v>
      </c>
      <c r="G17" s="26">
        <v>7.0999999000000005E-7</v>
      </c>
      <c r="H17" s="26">
        <v>3.3720000000000002E-5</v>
      </c>
      <c r="I17" s="26"/>
      <c r="J17" s="26"/>
      <c r="K17" s="26"/>
      <c r="L17" s="26"/>
      <c r="M17" s="26"/>
      <c r="N17" s="29"/>
      <c r="O17" s="29"/>
      <c r="P17" s="26"/>
      <c r="Q17" s="26" t="s">
        <v>16</v>
      </c>
      <c r="R17" s="95">
        <v>0</v>
      </c>
      <c r="S17" s="26">
        <v>8.9053378307621902E-7</v>
      </c>
      <c r="T17" s="26">
        <v>3.2972012764761302E-7</v>
      </c>
      <c r="U17" s="26">
        <v>3.2972012764761302E-7</v>
      </c>
      <c r="V17" s="26">
        <v>2.6194282312868899E-6</v>
      </c>
      <c r="W17" s="95">
        <v>0</v>
      </c>
      <c r="X17" s="26">
        <v>1.5972198504163901E-7</v>
      </c>
      <c r="Y17" s="26">
        <v>8.1979653543654204E-7</v>
      </c>
      <c r="Z17" s="26">
        <v>1.83941312962626E-4</v>
      </c>
      <c r="AA17" s="26">
        <v>7.8482904809934003E-6</v>
      </c>
      <c r="AB17" s="26">
        <v>5.9628555366325495E-8</v>
      </c>
      <c r="AC17" s="26">
        <v>1.3698925908166399E-6</v>
      </c>
      <c r="AD17" s="26">
        <v>0</v>
      </c>
      <c r="AE17" s="95">
        <v>0</v>
      </c>
      <c r="AF17" s="26">
        <v>1.4410864818091101E-6</v>
      </c>
      <c r="AG17" s="26">
        <v>1.4410864818091101E-6</v>
      </c>
      <c r="AH17" s="26">
        <v>9.3806665674586694E-6</v>
      </c>
      <c r="AI17" s="26">
        <v>1.08486075056355E-6</v>
      </c>
      <c r="AJ17" s="26">
        <v>4.3302164277407498E-8</v>
      </c>
      <c r="AK17" s="95">
        <v>1.1353373746259E-6</v>
      </c>
      <c r="AL17" s="26">
        <v>1.16177780717273E-7</v>
      </c>
      <c r="AM17" s="26">
        <v>0</v>
      </c>
      <c r="AN17" s="26">
        <v>9.19333370260751E-8</v>
      </c>
      <c r="AO17" s="26">
        <v>5.5130982103980998E-7</v>
      </c>
      <c r="AP17" s="26">
        <v>0</v>
      </c>
      <c r="AQ17" s="95">
        <v>3.4674294658752002E-5</v>
      </c>
      <c r="AR17" s="26">
        <v>1.0554517546035201E-3</v>
      </c>
      <c r="AS17" s="26">
        <v>1.07887806786928E-4</v>
      </c>
      <c r="AT17" s="26">
        <v>1.1727202279579101E-3</v>
      </c>
      <c r="AU17" s="26">
        <v>0</v>
      </c>
      <c r="AV17" s="26">
        <v>1.3822180701841401E-6</v>
      </c>
      <c r="AW17" s="26">
        <v>0</v>
      </c>
      <c r="AX17" s="26">
        <v>1.20570115246614E-5</v>
      </c>
      <c r="AY17" s="26">
        <v>1.67000115742654E-8</v>
      </c>
      <c r="AZ17" s="26">
        <v>5.8709083593754303E-9</v>
      </c>
      <c r="BA17" s="26">
        <v>2.2087005406835401E-5</v>
      </c>
      <c r="BB17" s="26">
        <v>7.5034309429719396E-9</v>
      </c>
      <c r="BC17" s="26">
        <v>0</v>
      </c>
      <c r="BD17" s="26">
        <v>1.0883116453645E-9</v>
      </c>
      <c r="BE17" s="26">
        <v>2.9529119418861601E-5</v>
      </c>
      <c r="BF17" s="26">
        <v>2.86391135214978E-5</v>
      </c>
      <c r="BG17" s="26">
        <v>8.9000589736382305E-7</v>
      </c>
      <c r="BH17" s="26">
        <v>0</v>
      </c>
      <c r="BI17" s="26">
        <v>0</v>
      </c>
      <c r="BJ17" s="26">
        <v>1.17175658768608E-7</v>
      </c>
      <c r="BK17" s="26">
        <v>0</v>
      </c>
      <c r="BL17" s="26">
        <v>1.2572959208981599E-6</v>
      </c>
      <c r="BM17" s="26">
        <v>0</v>
      </c>
      <c r="BN17" s="26">
        <v>3.2683521001780198E-8</v>
      </c>
      <c r="BO17" s="26">
        <v>5.0291836835926497E-6</v>
      </c>
      <c r="BP17" s="26">
        <v>2.9456148415152301E-8</v>
      </c>
      <c r="BQ17" s="26">
        <v>0</v>
      </c>
      <c r="BR17" s="26">
        <v>8.4492137766828106E-8</v>
      </c>
      <c r="BS17" s="26">
        <v>1.14530112380605E-10</v>
      </c>
      <c r="BT17" s="26">
        <v>7.0971191102145605E-7</v>
      </c>
      <c r="BU17" s="26">
        <v>5.0355657996990604E-6</v>
      </c>
      <c r="BV17" s="26">
        <v>0</v>
      </c>
      <c r="BW17" s="26">
        <v>0</v>
      </c>
      <c r="BX17" s="26">
        <v>1.68699017289747E-6</v>
      </c>
      <c r="BY17" s="95">
        <v>0</v>
      </c>
      <c r="BZ17" s="26">
        <v>2.75370690652953E-7</v>
      </c>
      <c r="CA17" s="26">
        <v>3.3719693337081101E-5</v>
      </c>
      <c r="CB17" s="26">
        <v>2.3452180095570301E-6</v>
      </c>
      <c r="CD17" s="35">
        <f t="shared" si="0"/>
        <v>7.9990660549903551E-3</v>
      </c>
      <c r="CE17" s="35">
        <f t="shared" si="12"/>
        <v>1.9250240431707921E-2</v>
      </c>
      <c r="CF17" s="23">
        <f t="shared" si="1"/>
        <v>7.1923599974381037E-6</v>
      </c>
      <c r="CG17" s="23" t="str">
        <f t="shared" si="2"/>
        <v/>
      </c>
      <c r="CH17" s="23">
        <f t="shared" si="3"/>
        <v>8.7216429552782805E-6</v>
      </c>
      <c r="CI17" s="23">
        <f t="shared" si="4"/>
        <v>-2.9862211346763241E-5</v>
      </c>
      <c r="CJ17" s="23">
        <f t="shared" si="5"/>
        <v>-3.0987376788145558E-5</v>
      </c>
      <c r="CK17" s="23">
        <f t="shared" si="6"/>
        <v>-4.0574504591753307E-4</v>
      </c>
      <c r="CL17" s="23">
        <f t="shared" si="7"/>
        <v>-9.0943926127409154E-6</v>
      </c>
      <c r="CM17" s="49">
        <f t="shared" si="8"/>
        <v>-4.8391046814072827E-4</v>
      </c>
      <c r="CN17" s="49">
        <f t="shared" si="9"/>
        <v>-4.733592377987847E-4</v>
      </c>
      <c r="CO17" s="49">
        <f t="shared" si="10"/>
        <v>9.6579768457323405E-4</v>
      </c>
      <c r="CP17" s="49">
        <f t="shared" si="11"/>
        <v>-1.3190603120298268E-3</v>
      </c>
    </row>
    <row r="18" spans="1:94" s="28" customFormat="1" x14ac:dyDescent="0.25">
      <c r="A18" s="26" t="s">
        <v>17</v>
      </c>
      <c r="B18" s="26">
        <v>610.14417000000003</v>
      </c>
      <c r="C18" s="26">
        <v>0</v>
      </c>
      <c r="D18" s="26">
        <v>4685.4184999999998</v>
      </c>
      <c r="E18" s="26">
        <v>136.59776340000002</v>
      </c>
      <c r="F18" s="26">
        <v>132.38631000000001</v>
      </c>
      <c r="G18" s="26">
        <v>19.067499000000002</v>
      </c>
      <c r="H18" s="26">
        <v>237.88892999999999</v>
      </c>
      <c r="I18" s="26"/>
      <c r="J18" s="26"/>
      <c r="K18" s="26"/>
      <c r="L18" s="26"/>
      <c r="M18" s="26"/>
      <c r="N18" s="29"/>
      <c r="O18" s="29"/>
      <c r="P18" s="26"/>
      <c r="Q18" s="26" t="s">
        <v>17</v>
      </c>
      <c r="R18" s="95">
        <v>0</v>
      </c>
      <c r="S18" s="26">
        <v>6.2801799109921204</v>
      </c>
      <c r="T18" s="26">
        <v>2.3244708197421202</v>
      </c>
      <c r="U18" s="26">
        <v>2.3244708197421202</v>
      </c>
      <c r="V18" s="26">
        <v>18.4678657632948</v>
      </c>
      <c r="W18" s="95">
        <v>0</v>
      </c>
      <c r="X18" s="26">
        <v>1.1259256905855599</v>
      </c>
      <c r="Y18" s="26">
        <v>5.7797666835436203</v>
      </c>
      <c r="Z18" s="26">
        <v>609.47685747714002</v>
      </c>
      <c r="AA18" s="26">
        <v>55.320638188729497</v>
      </c>
      <c r="AB18" s="26">
        <v>0.42034660708083799</v>
      </c>
      <c r="AC18" s="26">
        <v>9.6579637383461492</v>
      </c>
      <c r="AD18" s="26">
        <v>0</v>
      </c>
      <c r="AE18" s="95">
        <v>0</v>
      </c>
      <c r="AF18" s="26">
        <v>10.1583808833622</v>
      </c>
      <c r="AG18" s="26">
        <v>10.1583808833622</v>
      </c>
      <c r="AH18" s="26">
        <v>37.446878685714502</v>
      </c>
      <c r="AI18" s="26">
        <v>7.6485790060571599</v>
      </c>
      <c r="AJ18" s="26">
        <v>0.305252113117012</v>
      </c>
      <c r="AK18" s="95">
        <v>8.0043539440289493</v>
      </c>
      <c r="AL18" s="26">
        <v>0.81907921634584502</v>
      </c>
      <c r="AM18" s="26">
        <v>0</v>
      </c>
      <c r="AN18" s="26">
        <v>0.64810681870831399</v>
      </c>
      <c r="AO18" s="26">
        <v>2.54567585551899</v>
      </c>
      <c r="AP18" s="26">
        <v>0</v>
      </c>
      <c r="AQ18" s="95">
        <v>244.448462379007</v>
      </c>
      <c r="AR18" s="26">
        <v>4212.7742706689396</v>
      </c>
      <c r="AS18" s="26">
        <v>430.63936018562902</v>
      </c>
      <c r="AT18" s="26">
        <v>4680.86050954028</v>
      </c>
      <c r="AU18" s="26">
        <v>0</v>
      </c>
      <c r="AV18" s="26">
        <v>9.7441347923587198</v>
      </c>
      <c r="AW18" s="26">
        <v>0</v>
      </c>
      <c r="AX18" s="26">
        <v>84.995465001049595</v>
      </c>
      <c r="AY18" s="26">
        <v>7.7109670649536693E-2</v>
      </c>
      <c r="AZ18" s="26">
        <v>2.71140286942574E-2</v>
      </c>
      <c r="BA18" s="26">
        <v>102.00167078445899</v>
      </c>
      <c r="BB18" s="26">
        <v>3.4653057909467197E-2</v>
      </c>
      <c r="BC18" s="26">
        <v>0</v>
      </c>
      <c r="BD18" s="26">
        <v>5.0260189088884803E-3</v>
      </c>
      <c r="BE18" s="26">
        <v>136.46763171305</v>
      </c>
      <c r="BF18" s="26">
        <v>132.26014124321199</v>
      </c>
      <c r="BG18" s="26">
        <v>4.2074904698380102</v>
      </c>
      <c r="BH18" s="26">
        <v>0</v>
      </c>
      <c r="BI18" s="26">
        <v>0</v>
      </c>
      <c r="BJ18" s="26">
        <v>0.54109032894172604</v>
      </c>
      <c r="BK18" s="26">
        <v>0</v>
      </c>
      <c r="BL18" s="26">
        <v>5.80637376884538</v>
      </c>
      <c r="BM18" s="26">
        <v>0</v>
      </c>
      <c r="BN18" s="26">
        <v>0.15091272914565301</v>
      </c>
      <c r="BO18" s="26">
        <v>23.225484211930301</v>
      </c>
      <c r="BP18" s="26">
        <v>0.20764355517360999</v>
      </c>
      <c r="BQ18" s="26">
        <v>0</v>
      </c>
      <c r="BR18" s="26">
        <v>0.39017758692659099</v>
      </c>
      <c r="BS18" s="26">
        <v>5.2905680130403297E-4</v>
      </c>
      <c r="BT18" s="26">
        <v>19.037665789426399</v>
      </c>
      <c r="BU18" s="26">
        <v>35.500281595863797</v>
      </c>
      <c r="BV18" s="26">
        <v>0</v>
      </c>
      <c r="BW18" s="26">
        <v>0</v>
      </c>
      <c r="BX18" s="26">
        <v>11.8921633383556</v>
      </c>
      <c r="BY18" s="95">
        <v>0</v>
      </c>
      <c r="BZ18" s="26">
        <v>1.9412067196599601</v>
      </c>
      <c r="CA18" s="26">
        <v>237.719876868554</v>
      </c>
      <c r="CB18" s="26">
        <v>16.530290940708898</v>
      </c>
      <c r="CD18" s="35">
        <f t="shared" si="0"/>
        <v>7.9999988483724898E-3</v>
      </c>
      <c r="CE18" s="35">
        <f t="shared" si="12"/>
        <v>1.9247490828228964E-2</v>
      </c>
      <c r="CF18" s="23">
        <f t="shared" si="1"/>
        <v>-1.0936964666236435E-3</v>
      </c>
      <c r="CG18" s="23" t="str">
        <f t="shared" si="2"/>
        <v/>
      </c>
      <c r="CH18" s="23">
        <f t="shared" si="3"/>
        <v>-9.7280327461032651E-4</v>
      </c>
      <c r="CI18" s="23">
        <f t="shared" si="4"/>
        <v>-9.5266337977260483E-4</v>
      </c>
      <c r="CJ18" s="23">
        <f t="shared" si="5"/>
        <v>-9.5303477216049566E-4</v>
      </c>
      <c r="CK18" s="23">
        <f t="shared" si="6"/>
        <v>-1.5646105749685889E-3</v>
      </c>
      <c r="CL18" s="23">
        <f t="shared" si="7"/>
        <v>-7.1063891643041895E-4</v>
      </c>
      <c r="CM18" s="49">
        <f t="shared" si="8"/>
        <v>-4.9136954000271395E-4</v>
      </c>
      <c r="CN18" s="49">
        <f t="shared" si="9"/>
        <v>-5.5816731146362988E-4</v>
      </c>
      <c r="CO18" s="49">
        <f t="shared" si="10"/>
        <v>8.5648156868924161E-4</v>
      </c>
      <c r="CP18" s="49">
        <f t="shared" si="11"/>
        <v>-1.3381791128445654E-3</v>
      </c>
    </row>
    <row r="19" spans="1:94" x14ac:dyDescent="0.25">
      <c r="A19" s="26" t="s">
        <v>18</v>
      </c>
      <c r="B19" s="26">
        <v>4825.9125999999997</v>
      </c>
      <c r="C19" s="26">
        <v>0</v>
      </c>
      <c r="D19" s="26">
        <v>33462.254000000001</v>
      </c>
      <c r="E19" s="26">
        <v>933.9249749999999</v>
      </c>
      <c r="F19" s="26">
        <v>904.82836999999995</v>
      </c>
      <c r="G19" s="26">
        <v>178.60418999999999</v>
      </c>
      <c r="H19" s="26">
        <v>1385.4368999999999</v>
      </c>
      <c r="I19" s="26"/>
      <c r="J19" s="26"/>
      <c r="K19" s="26"/>
      <c r="L19" s="26"/>
      <c r="M19" s="26"/>
      <c r="N19" s="29"/>
      <c r="O19" s="29"/>
      <c r="P19" s="26"/>
      <c r="Q19" s="26" t="s">
        <v>18</v>
      </c>
      <c r="R19" s="95">
        <v>0</v>
      </c>
      <c r="S19" s="26">
        <v>36.504106722099998</v>
      </c>
      <c r="T19" s="26">
        <v>13.511185418939901</v>
      </c>
      <c r="U19" s="26">
        <v>13.511185418939901</v>
      </c>
      <c r="V19" s="26">
        <v>107.346071335917</v>
      </c>
      <c r="W19" s="95">
        <v>0</v>
      </c>
      <c r="X19" s="26">
        <v>6.5445416912962804</v>
      </c>
      <c r="Y19" s="26">
        <v>33.595402631795601</v>
      </c>
      <c r="Z19" s="26">
        <v>4809.13712370553</v>
      </c>
      <c r="AA19" s="26">
        <v>321.55605627814998</v>
      </c>
      <c r="AB19" s="26">
        <v>2.4433019420148598</v>
      </c>
      <c r="AC19" s="26">
        <v>56.137789953129001</v>
      </c>
      <c r="AD19" s="26">
        <v>0</v>
      </c>
      <c r="AE19" s="95">
        <v>0</v>
      </c>
      <c r="AF19" s="26">
        <v>59.0464707400889</v>
      </c>
      <c r="AG19" s="26">
        <v>59.0464707400889</v>
      </c>
      <c r="AH19" s="26">
        <v>266.83773989766098</v>
      </c>
      <c r="AI19" s="26">
        <v>44.458026650970801</v>
      </c>
      <c r="AJ19" s="26">
        <v>1.7743033244134301</v>
      </c>
      <c r="AK19" s="95">
        <v>46.526028400538003</v>
      </c>
      <c r="AL19" s="26">
        <v>4.7609701926687098</v>
      </c>
      <c r="AM19" s="26">
        <v>0</v>
      </c>
      <c r="AN19" s="26">
        <v>3.7671782975274102</v>
      </c>
      <c r="AO19" s="26">
        <v>17.361766881066099</v>
      </c>
      <c r="AP19" s="26">
        <v>0</v>
      </c>
      <c r="AQ19" s="95">
        <v>1420.8782102990001</v>
      </c>
      <c r="AR19" s="26">
        <v>30019.238088062699</v>
      </c>
      <c r="AS19" s="26">
        <v>3068.6336985327098</v>
      </c>
      <c r="AT19" s="26">
        <v>33354.709526493098</v>
      </c>
      <c r="AU19" s="26">
        <v>0</v>
      </c>
      <c r="AV19" s="26">
        <v>56.638635746701503</v>
      </c>
      <c r="AW19" s="26">
        <v>0</v>
      </c>
      <c r="AX19" s="26">
        <v>494.04365658287702</v>
      </c>
      <c r="AY19" s="26">
        <v>0.52589567949558202</v>
      </c>
      <c r="AZ19" s="26">
        <v>0.184920450885872</v>
      </c>
      <c r="BA19" s="26">
        <v>695.66152875069497</v>
      </c>
      <c r="BB19" s="26">
        <v>0.236337250548565</v>
      </c>
      <c r="BC19" s="26">
        <v>0</v>
      </c>
      <c r="BD19" s="26">
        <v>3.4277916901359597E-2</v>
      </c>
      <c r="BE19" s="26">
        <v>931.03464035198601</v>
      </c>
      <c r="BF19" s="26">
        <v>902.027297574052</v>
      </c>
      <c r="BG19" s="26">
        <v>29.0073427779339</v>
      </c>
      <c r="BH19" s="26">
        <v>0</v>
      </c>
      <c r="BI19" s="26">
        <v>0</v>
      </c>
      <c r="BJ19" s="26">
        <v>3.6902875644890498</v>
      </c>
      <c r="BK19" s="26">
        <v>0</v>
      </c>
      <c r="BL19" s="26">
        <v>39.600029246394001</v>
      </c>
      <c r="BM19" s="26">
        <v>0</v>
      </c>
      <c r="BN19" s="26">
        <v>1.0292400353323701</v>
      </c>
      <c r="BO19" s="26">
        <v>158.400122002568</v>
      </c>
      <c r="BP19" s="26">
        <v>1.2069473036412499</v>
      </c>
      <c r="BQ19" s="26">
        <v>0</v>
      </c>
      <c r="BR19" s="26">
        <v>2.6610504728131499</v>
      </c>
      <c r="BS19" s="26">
        <v>3.60820392846111E-3</v>
      </c>
      <c r="BT19" s="26">
        <v>178.03870486785499</v>
      </c>
      <c r="BU19" s="26">
        <v>206.348486616082</v>
      </c>
      <c r="BV19" s="26">
        <v>0</v>
      </c>
      <c r="BW19" s="26">
        <v>0</v>
      </c>
      <c r="BX19" s="26">
        <v>69.124249974718694</v>
      </c>
      <c r="BY19" s="95">
        <v>0</v>
      </c>
      <c r="BZ19" s="26">
        <v>11.2834352408074</v>
      </c>
      <c r="CA19" s="26">
        <v>1381.7677889607901</v>
      </c>
      <c r="CB19" s="26">
        <v>96.083781654646998</v>
      </c>
      <c r="CD19" s="35">
        <f t="shared" si="0"/>
        <v>8.0000019093470487E-3</v>
      </c>
      <c r="CE19" s="35">
        <f t="shared" si="12"/>
        <v>1.9247496087712118E-2</v>
      </c>
      <c r="CF19" s="23">
        <f t="shared" si="1"/>
        <v>-3.4761251777476508E-3</v>
      </c>
      <c r="CG19" s="23" t="str">
        <f t="shared" si="2"/>
        <v/>
      </c>
      <c r="CH19" s="23">
        <f t="shared" si="3"/>
        <v>-3.2139040456420883E-3</v>
      </c>
      <c r="CI19" s="23">
        <f t="shared" si="4"/>
        <v>-3.0948253075830756E-3</v>
      </c>
      <c r="CJ19" s="23">
        <f t="shared" si="5"/>
        <v>-3.0956947403715362E-3</v>
      </c>
      <c r="CK19" s="23">
        <f t="shared" si="6"/>
        <v>-3.1661358680611E-3</v>
      </c>
      <c r="CL19" s="23">
        <f t="shared" si="7"/>
        <v>-2.648342222738429E-3</v>
      </c>
      <c r="CM19" s="49">
        <f t="shared" si="8"/>
        <v>-4.9185840912685096E-4</v>
      </c>
      <c r="CN19" s="49">
        <f t="shared" si="9"/>
        <v>-5.5830028949741006E-4</v>
      </c>
      <c r="CO19" s="49">
        <f t="shared" si="10"/>
        <v>8.5621498056126033E-4</v>
      </c>
      <c r="CP19" s="49">
        <f t="shared" si="11"/>
        <v>-1.3381399338450531E-3</v>
      </c>
    </row>
    <row r="20" spans="1:94" x14ac:dyDescent="0.25">
      <c r="A20" s="26" t="s">
        <v>19</v>
      </c>
      <c r="B20" s="26">
        <v>381.47005999999999</v>
      </c>
      <c r="C20" s="26">
        <v>0</v>
      </c>
      <c r="D20" s="26">
        <v>2536.0300000000002</v>
      </c>
      <c r="E20" s="26">
        <v>66.372177699999995</v>
      </c>
      <c r="F20" s="26">
        <v>64.365516999999997</v>
      </c>
      <c r="G20" s="26">
        <v>3.7572633999999998</v>
      </c>
      <c r="H20" s="26">
        <v>86.968086</v>
      </c>
      <c r="I20" s="26"/>
      <c r="J20" s="26"/>
      <c r="K20" s="26"/>
      <c r="L20" s="26"/>
      <c r="M20" s="26"/>
      <c r="N20" s="29"/>
      <c r="O20" s="29"/>
      <c r="P20" s="26"/>
      <c r="Q20" s="26" t="s">
        <v>19</v>
      </c>
      <c r="R20" s="95">
        <v>0</v>
      </c>
      <c r="S20" s="26">
        <v>2.2909753486367501</v>
      </c>
      <c r="T20" s="26">
        <v>0.847954985430321</v>
      </c>
      <c r="U20" s="26">
        <v>0.847954985430321</v>
      </c>
      <c r="V20" s="26">
        <v>6.7369825969918402</v>
      </c>
      <c r="W20" s="95">
        <v>0</v>
      </c>
      <c r="X20" s="26">
        <v>0.41073200765172901</v>
      </c>
      <c r="Y20" s="26">
        <v>2.1084279731878599</v>
      </c>
      <c r="Z20" s="26">
        <v>380.119504004585</v>
      </c>
      <c r="AA20" s="26">
        <v>20.1806841989074</v>
      </c>
      <c r="AB20" s="26">
        <v>0.153340239528275</v>
      </c>
      <c r="AC20" s="26">
        <v>3.5231701450670401</v>
      </c>
      <c r="AD20" s="26">
        <v>0</v>
      </c>
      <c r="AE20" s="95">
        <v>0</v>
      </c>
      <c r="AF20" s="26">
        <v>3.70572534214734</v>
      </c>
      <c r="AG20" s="26">
        <v>3.70572534214734</v>
      </c>
      <c r="AH20" s="26">
        <v>20.219263378891799</v>
      </c>
      <c r="AI20" s="26">
        <v>2.7901598312949001</v>
      </c>
      <c r="AJ20" s="26">
        <v>0.11135434722819899</v>
      </c>
      <c r="AK20" s="95">
        <v>2.9199447062649702</v>
      </c>
      <c r="AL20" s="26">
        <v>0.29879561114811798</v>
      </c>
      <c r="AM20" s="26">
        <v>0</v>
      </c>
      <c r="AN20" s="26">
        <v>0.23642588332185399</v>
      </c>
      <c r="AO20" s="26">
        <v>1.23474156173768</v>
      </c>
      <c r="AP20" s="26">
        <v>0</v>
      </c>
      <c r="AQ20" s="95">
        <v>89.173495298753807</v>
      </c>
      <c r="AR20" s="26">
        <v>2274.66629397201</v>
      </c>
      <c r="AS20" s="26">
        <v>232.52141380490099</v>
      </c>
      <c r="AT20" s="26">
        <v>2527.4069711558</v>
      </c>
      <c r="AU20" s="26">
        <v>0</v>
      </c>
      <c r="AV20" s="26">
        <v>3.5546069341343198</v>
      </c>
      <c r="AW20" s="26">
        <v>0</v>
      </c>
      <c r="AX20" s="26">
        <v>31.005897553454901</v>
      </c>
      <c r="AY20" s="26">
        <v>3.7400846532956299E-2</v>
      </c>
      <c r="AZ20" s="26">
        <v>1.3151230523432301E-2</v>
      </c>
      <c r="BA20" s="26">
        <v>49.4743169083483</v>
      </c>
      <c r="BB20" s="26">
        <v>1.6807918140180799E-2</v>
      </c>
      <c r="BC20" s="26">
        <v>0</v>
      </c>
      <c r="BD20" s="26">
        <v>2.4377896316627799E-3</v>
      </c>
      <c r="BE20" s="26">
        <v>66.150719462429095</v>
      </c>
      <c r="BF20" s="26">
        <v>64.150717902328395</v>
      </c>
      <c r="BG20" s="26">
        <v>2.0000015601007499</v>
      </c>
      <c r="BH20" s="26">
        <v>0</v>
      </c>
      <c r="BI20" s="26">
        <v>0</v>
      </c>
      <c r="BJ20" s="26">
        <v>0.26244730168598401</v>
      </c>
      <c r="BK20" s="26">
        <v>0</v>
      </c>
      <c r="BL20" s="26">
        <v>2.8162907936088</v>
      </c>
      <c r="BM20" s="26">
        <v>0</v>
      </c>
      <c r="BN20" s="26">
        <v>7.3197890575792096E-2</v>
      </c>
      <c r="BO20" s="26">
        <v>11.265161072107601</v>
      </c>
      <c r="BP20" s="26">
        <v>7.5747247792893199E-2</v>
      </c>
      <c r="BQ20" s="26">
        <v>0</v>
      </c>
      <c r="BR20" s="26">
        <v>0.18924954266219099</v>
      </c>
      <c r="BS20" s="26">
        <v>2.5660851139513898E-4</v>
      </c>
      <c r="BT20" s="26">
        <v>3.7416040941417599</v>
      </c>
      <c r="BU20" s="26">
        <v>12.950307414294199</v>
      </c>
      <c r="BV20" s="26">
        <v>0</v>
      </c>
      <c r="BW20" s="26">
        <v>0</v>
      </c>
      <c r="BX20" s="26">
        <v>4.3381978030772297</v>
      </c>
      <c r="BY20" s="95">
        <v>0</v>
      </c>
      <c r="BZ20" s="26">
        <v>0.70814200938203298</v>
      </c>
      <c r="CA20" s="26">
        <v>86.718940035273903</v>
      </c>
      <c r="CB20" s="26">
        <v>6.0301628067220001</v>
      </c>
      <c r="CD20" s="35">
        <f t="shared" si="0"/>
        <v>8.0000030108508396E-3</v>
      </c>
      <c r="CE20" s="35">
        <f t="shared" si="12"/>
        <v>1.924750964778937E-2</v>
      </c>
      <c r="CF20" s="23">
        <f t="shared" si="1"/>
        <v>-3.5403984140065753E-3</v>
      </c>
      <c r="CG20" s="23" t="str">
        <f t="shared" si="2"/>
        <v/>
      </c>
      <c r="CH20" s="23">
        <f t="shared" si="3"/>
        <v>-3.4002077436782034E-3</v>
      </c>
      <c r="CI20" s="23">
        <f t="shared" si="4"/>
        <v>-3.3366124970598942E-3</v>
      </c>
      <c r="CJ20" s="23">
        <f t="shared" si="5"/>
        <v>-3.3371766076484969E-3</v>
      </c>
      <c r="CK20" s="23">
        <f t="shared" si="6"/>
        <v>-4.167742367553985E-3</v>
      </c>
      <c r="CL20" s="23">
        <f t="shared" si="7"/>
        <v>-2.8647976077810513E-3</v>
      </c>
      <c r="CM20" s="49">
        <f t="shared" si="8"/>
        <v>-4.9082859169073114E-4</v>
      </c>
      <c r="CN20" s="49">
        <f t="shared" si="9"/>
        <v>-5.5735007400067708E-4</v>
      </c>
      <c r="CO20" s="49">
        <f t="shared" si="10"/>
        <v>8.5710572547522529E-4</v>
      </c>
      <c r="CP20" s="49">
        <f t="shared" si="11"/>
        <v>-1.3382586496548977E-3</v>
      </c>
    </row>
    <row r="21" spans="1:94" x14ac:dyDescent="0.25">
      <c r="A21" s="26" t="s">
        <v>20</v>
      </c>
      <c r="B21" s="26">
        <v>589.96038999999996</v>
      </c>
      <c r="C21" s="26">
        <v>0</v>
      </c>
      <c r="D21" s="26">
        <v>3859.0488</v>
      </c>
      <c r="E21" s="26">
        <v>99.802751100000009</v>
      </c>
      <c r="F21" s="26">
        <v>96.794205000000005</v>
      </c>
      <c r="G21" s="26">
        <v>4.4160956999999996</v>
      </c>
      <c r="H21" s="26">
        <v>125.81437</v>
      </c>
      <c r="I21" s="26"/>
      <c r="J21" s="26"/>
      <c r="K21" s="26"/>
      <c r="L21" s="26"/>
      <c r="M21" s="26"/>
      <c r="N21" s="29"/>
      <c r="O21" s="29"/>
      <c r="P21" s="26"/>
      <c r="Q21" s="26" t="s">
        <v>20</v>
      </c>
      <c r="R21" s="95">
        <v>0</v>
      </c>
      <c r="S21" s="26">
        <v>3.3090229318281801</v>
      </c>
      <c r="T21" s="26">
        <v>1.2247627839879101</v>
      </c>
      <c r="U21" s="26">
        <v>1.2247627839879101</v>
      </c>
      <c r="V21" s="26">
        <v>9.7307096330345999</v>
      </c>
      <c r="W21" s="95">
        <v>0</v>
      </c>
      <c r="X21" s="26">
        <v>0.59324949106446401</v>
      </c>
      <c r="Y21" s="26">
        <v>3.0453571642551802</v>
      </c>
      <c r="Z21" s="26">
        <v>586.933412620799</v>
      </c>
      <c r="AA21" s="26">
        <v>29.148407712516001</v>
      </c>
      <c r="AB21" s="26">
        <v>0.22148060630466301</v>
      </c>
      <c r="AC21" s="26">
        <v>5.0887750721091898</v>
      </c>
      <c r="AD21" s="26">
        <v>0</v>
      </c>
      <c r="AE21" s="95">
        <v>0</v>
      </c>
      <c r="AF21" s="26">
        <v>5.3524454410523301</v>
      </c>
      <c r="AG21" s="26">
        <v>5.3524454410523301</v>
      </c>
      <c r="AH21" s="26">
        <v>30.7177435219497</v>
      </c>
      <c r="AI21" s="26">
        <v>4.0300340039732401</v>
      </c>
      <c r="AJ21" s="26">
        <v>0.16083712872332201</v>
      </c>
      <c r="AK21" s="95">
        <v>4.2174910179458598</v>
      </c>
      <c r="AL21" s="26">
        <v>0.43157233716487797</v>
      </c>
      <c r="AM21" s="26">
        <v>0</v>
      </c>
      <c r="AN21" s="26">
        <v>0.34148734501229699</v>
      </c>
      <c r="AO21" s="26">
        <v>1.85386927365642</v>
      </c>
      <c r="AP21" s="26">
        <v>0</v>
      </c>
      <c r="AQ21" s="95">
        <v>128.799761383841</v>
      </c>
      <c r="AR21" s="26">
        <v>3455.7446636937302</v>
      </c>
      <c r="AS21" s="26">
        <v>353.25384751291</v>
      </c>
      <c r="AT21" s="26">
        <v>3839.7162547285898</v>
      </c>
      <c r="AU21" s="26">
        <v>0</v>
      </c>
      <c r="AV21" s="26">
        <v>5.1341786715234399</v>
      </c>
      <c r="AW21" s="26">
        <v>0</v>
      </c>
      <c r="AX21" s="26">
        <v>44.784070574050403</v>
      </c>
      <c r="AY21" s="26">
        <v>5.6154461898069302E-2</v>
      </c>
      <c r="AZ21" s="26">
        <v>1.9745572393723401E-2</v>
      </c>
      <c r="BA21" s="26">
        <v>74.281896562332903</v>
      </c>
      <c r="BB21" s="26">
        <v>2.5235820270396801E-2</v>
      </c>
      <c r="BC21" s="26">
        <v>0</v>
      </c>
      <c r="BD21" s="26">
        <v>3.66015035786526E-3</v>
      </c>
      <c r="BE21" s="26">
        <v>99.311203960295501</v>
      </c>
      <c r="BF21" s="26">
        <v>96.317381977017504</v>
      </c>
      <c r="BG21" s="26">
        <v>2.99382198327794</v>
      </c>
      <c r="BH21" s="26">
        <v>0</v>
      </c>
      <c r="BI21" s="26">
        <v>0</v>
      </c>
      <c r="BJ21" s="26">
        <v>0.39404494255306199</v>
      </c>
      <c r="BK21" s="26">
        <v>0</v>
      </c>
      <c r="BL21" s="26">
        <v>4.2284442793917396</v>
      </c>
      <c r="BM21" s="26">
        <v>0</v>
      </c>
      <c r="BN21" s="26">
        <v>0.10990097199799299</v>
      </c>
      <c r="BO21" s="26">
        <v>16.913770339015699</v>
      </c>
      <c r="BP21" s="26">
        <v>0.109407289908174</v>
      </c>
      <c r="BQ21" s="26">
        <v>0</v>
      </c>
      <c r="BR21" s="26">
        <v>0.28414359667542999</v>
      </c>
      <c r="BS21" s="26">
        <v>3.8528013060180601E-4</v>
      </c>
      <c r="BT21" s="26">
        <v>4.3974533013980599</v>
      </c>
      <c r="BU21" s="26">
        <v>18.705074583273099</v>
      </c>
      <c r="BV21" s="26">
        <v>0</v>
      </c>
      <c r="BW21" s="26">
        <v>0</v>
      </c>
      <c r="BX21" s="26">
        <v>6.2659768604494603</v>
      </c>
      <c r="BY21" s="95">
        <v>0</v>
      </c>
      <c r="BZ21" s="26">
        <v>1.0228206277210901</v>
      </c>
      <c r="CA21" s="26">
        <v>125.25448034855</v>
      </c>
      <c r="CB21" s="26">
        <v>8.7098015916682598</v>
      </c>
      <c r="CD21" s="35">
        <f t="shared" si="0"/>
        <v>8.000003511749329E-3</v>
      </c>
      <c r="CE21" s="35">
        <f t="shared" si="12"/>
        <v>1.9247504817965003E-2</v>
      </c>
      <c r="CF21" s="23">
        <f t="shared" si="1"/>
        <v>-5.1308145945204182E-3</v>
      </c>
      <c r="CG21" s="23" t="str">
        <f t="shared" si="2"/>
        <v/>
      </c>
      <c r="CH21" s="23">
        <f t="shared" si="3"/>
        <v>-5.0096659237401338E-3</v>
      </c>
      <c r="CI21" s="23">
        <f t="shared" si="4"/>
        <v>-4.9251862727911124E-3</v>
      </c>
      <c r="CJ21" s="23">
        <f t="shared" si="5"/>
        <v>-4.9261525830239603E-3</v>
      </c>
      <c r="CK21" s="23">
        <f t="shared" si="6"/>
        <v>-4.2214661702054436E-3</v>
      </c>
      <c r="CL21" s="23">
        <f t="shared" si="7"/>
        <v>-4.4501248263611919E-3</v>
      </c>
      <c r="CM21" s="49">
        <f t="shared" si="8"/>
        <v>-4.9111690607277409E-4</v>
      </c>
      <c r="CN21" s="49">
        <f t="shared" si="9"/>
        <v>-5.5846012112781718E-4</v>
      </c>
      <c r="CO21" s="49">
        <f t="shared" si="10"/>
        <v>8.5644417720601423E-4</v>
      </c>
      <c r="CP21" s="49">
        <f t="shared" si="11"/>
        <v>-1.3376031191844107E-3</v>
      </c>
    </row>
    <row r="22" spans="1:94" x14ac:dyDescent="0.25">
      <c r="A22" s="26" t="s">
        <v>21</v>
      </c>
      <c r="B22" s="26">
        <v>625.22815000000003</v>
      </c>
      <c r="C22" s="26">
        <v>0</v>
      </c>
      <c r="D22" s="26">
        <v>4119.2573000000002</v>
      </c>
      <c r="E22" s="26">
        <v>107.89953629999999</v>
      </c>
      <c r="F22" s="26">
        <v>104.62436</v>
      </c>
      <c r="G22" s="26">
        <v>8.0869950999999993</v>
      </c>
      <c r="H22" s="26">
        <v>140.95821000000001</v>
      </c>
      <c r="I22" s="26"/>
      <c r="J22" s="26"/>
      <c r="K22" s="26"/>
      <c r="L22" s="26"/>
      <c r="M22" s="26"/>
      <c r="N22" s="29"/>
      <c r="O22" s="29"/>
      <c r="P22" s="26"/>
      <c r="Q22" s="26" t="s">
        <v>129</v>
      </c>
      <c r="R22" s="95">
        <v>0</v>
      </c>
      <c r="S22" s="26">
        <v>3.70698762184748</v>
      </c>
      <c r="T22" s="26">
        <v>1.3720600701352199</v>
      </c>
      <c r="U22" s="26">
        <v>1.3720600701352199</v>
      </c>
      <c r="V22" s="26">
        <v>10.9009899994708</v>
      </c>
      <c r="W22" s="95">
        <v>0</v>
      </c>
      <c r="X22" s="26">
        <v>0.66459771123913003</v>
      </c>
      <c r="Y22" s="26">
        <v>3.41161077086702</v>
      </c>
      <c r="Z22" s="26">
        <v>622.02355225009205</v>
      </c>
      <c r="AA22" s="26">
        <v>32.653991193655301</v>
      </c>
      <c r="AB22" s="26">
        <v>0.24811698761380599</v>
      </c>
      <c r="AC22" s="26">
        <v>5.7007884484293703</v>
      </c>
      <c r="AD22" s="26">
        <v>0</v>
      </c>
      <c r="AE22" s="95">
        <v>0</v>
      </c>
      <c r="AF22" s="26">
        <v>5.9961656206591796</v>
      </c>
      <c r="AG22" s="26">
        <v>5.9961656206591796</v>
      </c>
      <c r="AH22" s="26">
        <v>32.788270164740297</v>
      </c>
      <c r="AI22" s="26">
        <v>4.5147086246527399</v>
      </c>
      <c r="AJ22" s="26">
        <v>0.180180218383309</v>
      </c>
      <c r="AK22" s="95">
        <v>4.7247166245205898</v>
      </c>
      <c r="AL22" s="26">
        <v>0.48347622348563901</v>
      </c>
      <c r="AM22" s="26">
        <v>0</v>
      </c>
      <c r="AN22" s="26">
        <v>0.38255639694016602</v>
      </c>
      <c r="AO22" s="26">
        <v>2.0037768538280498</v>
      </c>
      <c r="AP22" s="26">
        <v>0</v>
      </c>
      <c r="AQ22" s="95">
        <v>144.29008167903999</v>
      </c>
      <c r="AR22" s="26">
        <v>3688.6798415824701</v>
      </c>
      <c r="AS22" s="26">
        <v>377.06497970535202</v>
      </c>
      <c r="AT22" s="26">
        <v>4098.5330914525703</v>
      </c>
      <c r="AU22" s="26">
        <v>0</v>
      </c>
      <c r="AV22" s="26">
        <v>5.7516467017917998</v>
      </c>
      <c r="AW22" s="26">
        <v>0</v>
      </c>
      <c r="AX22" s="26">
        <v>50.170091069061897</v>
      </c>
      <c r="AY22" s="26">
        <v>6.0695262377574499E-2</v>
      </c>
      <c r="AZ22" s="26">
        <v>2.1342245462612298E-2</v>
      </c>
      <c r="BA22" s="26">
        <v>80.288497482872799</v>
      </c>
      <c r="BB22" s="26">
        <v>2.7276427454157599E-2</v>
      </c>
      <c r="BC22" s="26">
        <v>0</v>
      </c>
      <c r="BD22" s="26">
        <v>3.95612576045679E-3</v>
      </c>
      <c r="BE22" s="26">
        <v>107.36492972206899</v>
      </c>
      <c r="BF22" s="26">
        <v>104.105821797776</v>
      </c>
      <c r="BG22" s="26">
        <v>3.2591079242932799</v>
      </c>
      <c r="BH22" s="26">
        <v>0</v>
      </c>
      <c r="BI22" s="26">
        <v>0</v>
      </c>
      <c r="BJ22" s="26">
        <v>0.42590824605785998</v>
      </c>
      <c r="BK22" s="26">
        <v>0</v>
      </c>
      <c r="BL22" s="26">
        <v>4.5703641532873602</v>
      </c>
      <c r="BM22" s="26">
        <v>0</v>
      </c>
      <c r="BN22" s="26">
        <v>0.11878782412628</v>
      </c>
      <c r="BO22" s="26">
        <v>18.281457464574402</v>
      </c>
      <c r="BP22" s="26">
        <v>0.122565413564501</v>
      </c>
      <c r="BQ22" s="26">
        <v>0</v>
      </c>
      <c r="BR22" s="26">
        <v>0.30712013095454599</v>
      </c>
      <c r="BS22" s="26">
        <v>4.1643484790863998E-4</v>
      </c>
      <c r="BT22" s="26">
        <v>8.0565780818686292</v>
      </c>
      <c r="BU22" s="26">
        <v>20.954666003978499</v>
      </c>
      <c r="BV22" s="26">
        <v>0</v>
      </c>
      <c r="BW22" s="26">
        <v>0</v>
      </c>
      <c r="BX22" s="26">
        <v>7.0195614669025801</v>
      </c>
      <c r="BY22" s="95">
        <v>0</v>
      </c>
      <c r="BZ22" s="26">
        <v>1.14583222971147</v>
      </c>
      <c r="CA22" s="26">
        <v>140.31841339528299</v>
      </c>
      <c r="CB22" s="26">
        <v>9.7572993191721</v>
      </c>
      <c r="CD22" s="35">
        <f t="shared" si="0"/>
        <v>8.0000013256254412E-3</v>
      </c>
      <c r="CE22" s="35">
        <f t="shared" si="12"/>
        <v>1.9247500468517087E-2</v>
      </c>
      <c r="CF22" s="23">
        <f t="shared" si="1"/>
        <v>-5.125485392665022E-3</v>
      </c>
      <c r="CG22" s="23" t="str">
        <f t="shared" si="2"/>
        <v/>
      </c>
      <c r="CH22" s="23">
        <f t="shared" si="3"/>
        <v>-5.0310546387646029E-3</v>
      </c>
      <c r="CI22" s="23">
        <f t="shared" si="4"/>
        <v>-4.9546698369917E-3</v>
      </c>
      <c r="CJ22" s="23">
        <f t="shared" si="5"/>
        <v>-4.9561899563733865E-3</v>
      </c>
      <c r="CK22" s="23">
        <f t="shared" si="6"/>
        <v>-3.7612262348681405E-3</v>
      </c>
      <c r="CL22" s="23">
        <f t="shared" si="7"/>
        <v>-4.538909828076137E-3</v>
      </c>
      <c r="CM22" s="49">
        <f t="shared" si="8"/>
        <v>-4.9169584226235459E-4</v>
      </c>
      <c r="CN22" s="49">
        <f t="shared" si="9"/>
        <v>-5.5829649629508501E-4</v>
      </c>
      <c r="CO22" s="49">
        <f t="shared" si="10"/>
        <v>8.5638664316586214E-4</v>
      </c>
      <c r="CP22" s="49">
        <f t="shared" si="11"/>
        <v>-1.3388482737659174E-3</v>
      </c>
    </row>
    <row r="23" spans="1:94" x14ac:dyDescent="0.25">
      <c r="A23" s="26" t="s">
        <v>22</v>
      </c>
      <c r="B23" s="26">
        <v>618.85320999999999</v>
      </c>
      <c r="C23" s="26">
        <v>0</v>
      </c>
      <c r="D23" s="26">
        <v>4051.2501999999999</v>
      </c>
      <c r="E23" s="26">
        <v>106.062178</v>
      </c>
      <c r="F23" s="26">
        <v>102.82521</v>
      </c>
      <c r="G23" s="26">
        <v>10.471418999999999</v>
      </c>
      <c r="H23" s="26">
        <v>131.04083</v>
      </c>
      <c r="I23" s="26"/>
      <c r="J23" s="26"/>
      <c r="K23" s="26"/>
      <c r="L23" s="26"/>
      <c r="M23" s="26"/>
      <c r="N23" s="29"/>
      <c r="O23" s="29"/>
      <c r="P23" s="26"/>
      <c r="Q23" s="26" t="s">
        <v>22</v>
      </c>
      <c r="R23" s="95">
        <v>0</v>
      </c>
      <c r="S23" s="26">
        <v>3.4558648069657201</v>
      </c>
      <c r="T23" s="26">
        <v>1.27911204683324</v>
      </c>
      <c r="U23" s="26">
        <v>1.27911204683324</v>
      </c>
      <c r="V23" s="26">
        <v>10.162516892233601</v>
      </c>
      <c r="W23" s="95">
        <v>0</v>
      </c>
      <c r="X23" s="26">
        <v>0.61957585307751795</v>
      </c>
      <c r="Y23" s="26">
        <v>3.1804949735460601</v>
      </c>
      <c r="Z23" s="26">
        <v>617.83821964692902</v>
      </c>
      <c r="AA23" s="26">
        <v>30.441897183825901</v>
      </c>
      <c r="AB23" s="26">
        <v>0.23130885081475999</v>
      </c>
      <c r="AC23" s="26">
        <v>5.3145939820351602</v>
      </c>
      <c r="AD23" s="26">
        <v>0</v>
      </c>
      <c r="AE23" s="95">
        <v>0</v>
      </c>
      <c r="AF23" s="26">
        <v>5.5899634151925799</v>
      </c>
      <c r="AG23" s="26">
        <v>5.5899634151925799</v>
      </c>
      <c r="AH23" s="26">
        <v>32.356278123337503</v>
      </c>
      <c r="AI23" s="26">
        <v>4.2088672577116002</v>
      </c>
      <c r="AJ23" s="26">
        <v>0.16797402090093</v>
      </c>
      <c r="AK23" s="95">
        <v>4.4046451207779098</v>
      </c>
      <c r="AL23" s="26">
        <v>0.45072402487767299</v>
      </c>
      <c r="AM23" s="26">
        <v>0</v>
      </c>
      <c r="AN23" s="26">
        <v>0.35664106308960603</v>
      </c>
      <c r="AO23" s="26">
        <v>1.97575673275902</v>
      </c>
      <c r="AP23" s="26">
        <v>0</v>
      </c>
      <c r="AQ23" s="95">
        <v>134.515351090791</v>
      </c>
      <c r="AR23" s="26">
        <v>3640.0809153500099</v>
      </c>
      <c r="AS23" s="26">
        <v>372.09726806704202</v>
      </c>
      <c r="AT23" s="26">
        <v>4044.5344615403901</v>
      </c>
      <c r="AU23" s="26">
        <v>0</v>
      </c>
      <c r="AV23" s="26">
        <v>5.3620114671853498</v>
      </c>
      <c r="AW23" s="26">
        <v>0</v>
      </c>
      <c r="AX23" s="26">
        <v>46.771389481652399</v>
      </c>
      <c r="AY23" s="26">
        <v>5.9846521036392701E-2</v>
      </c>
      <c r="AZ23" s="26">
        <v>2.10437969428506E-2</v>
      </c>
      <c r="BA23" s="26">
        <v>79.165750778066197</v>
      </c>
      <c r="BB23" s="26">
        <v>2.6894999740626199E-2</v>
      </c>
      <c r="BC23" s="26">
        <v>0</v>
      </c>
      <c r="BD23" s="26">
        <v>3.9008036940646001E-3</v>
      </c>
      <c r="BE23" s="26">
        <v>105.88156729109301</v>
      </c>
      <c r="BF23" s="26">
        <v>102.650016971136</v>
      </c>
      <c r="BG23" s="26">
        <v>3.2315503199567801</v>
      </c>
      <c r="BH23" s="26">
        <v>0</v>
      </c>
      <c r="BI23" s="26">
        <v>0</v>
      </c>
      <c r="BJ23" s="26">
        <v>0.41995225245897999</v>
      </c>
      <c r="BK23" s="26">
        <v>0</v>
      </c>
      <c r="BL23" s="26">
        <v>4.5064537357099104</v>
      </c>
      <c r="BM23" s="26">
        <v>0</v>
      </c>
      <c r="BN23" s="26">
        <v>0.117126716378687</v>
      </c>
      <c r="BO23" s="26">
        <v>18.025811359424999</v>
      </c>
      <c r="BP23" s="26">
        <v>0.114262347805166</v>
      </c>
      <c r="BQ23" s="26">
        <v>0</v>
      </c>
      <c r="BR23" s="26">
        <v>0.30282539682534398</v>
      </c>
      <c r="BS23" s="26">
        <v>4.1061085830012601E-4</v>
      </c>
      <c r="BT23" s="26">
        <v>10.4535404254488</v>
      </c>
      <c r="BU23" s="26">
        <v>19.535130752191201</v>
      </c>
      <c r="BV23" s="26">
        <v>0</v>
      </c>
      <c r="BW23" s="26">
        <v>0</v>
      </c>
      <c r="BX23" s="26">
        <v>6.5440319465330097</v>
      </c>
      <c r="BY23" s="95">
        <v>0</v>
      </c>
      <c r="BZ23" s="26">
        <v>1.0682096908137799</v>
      </c>
      <c r="CA23" s="26">
        <v>130.81275169066899</v>
      </c>
      <c r="CB23" s="26">
        <v>9.0963059161801105</v>
      </c>
      <c r="CD23" s="35">
        <f t="shared" si="0"/>
        <v>8.0000006010616069E-3</v>
      </c>
      <c r="CE23" s="35">
        <f t="shared" si="12"/>
        <v>1.924750517395998E-2</v>
      </c>
      <c r="CF23" s="23">
        <f t="shared" si="1"/>
        <v>-1.6401148716203165E-3</v>
      </c>
      <c r="CG23" s="23" t="str">
        <f t="shared" si="2"/>
        <v/>
      </c>
      <c r="CH23" s="23">
        <f t="shared" si="3"/>
        <v>-1.6576953108474609E-3</v>
      </c>
      <c r="CI23" s="23">
        <f t="shared" si="4"/>
        <v>-1.7028757311300623E-3</v>
      </c>
      <c r="CJ23" s="23">
        <f t="shared" si="5"/>
        <v>-1.7037945156056684E-3</v>
      </c>
      <c r="CK23" s="23">
        <f t="shared" si="6"/>
        <v>-1.7073688438213697E-3</v>
      </c>
      <c r="CL23" s="23">
        <f t="shared" si="7"/>
        <v>-1.7405133142930382E-3</v>
      </c>
      <c r="CM23" s="49">
        <f t="shared" si="8"/>
        <v>-4.9158609667122194E-4</v>
      </c>
      <c r="CN23" s="49">
        <f t="shared" si="9"/>
        <v>-5.5777564079555046E-4</v>
      </c>
      <c r="CO23" s="49">
        <f t="shared" si="10"/>
        <v>8.5622449782517675E-4</v>
      </c>
      <c r="CP23" s="49">
        <f t="shared" si="11"/>
        <v>-1.3377873405496412E-3</v>
      </c>
    </row>
    <row r="24" spans="1:94" x14ac:dyDescent="0.25">
      <c r="A24" s="26" t="s">
        <v>23</v>
      </c>
      <c r="B24" s="26">
        <v>103.15684</v>
      </c>
      <c r="C24" s="26">
        <v>0</v>
      </c>
      <c r="D24" s="26">
        <v>731.6748</v>
      </c>
      <c r="E24" s="26">
        <v>20.623114100000002</v>
      </c>
      <c r="F24" s="26">
        <v>19.980080000000001</v>
      </c>
      <c r="G24" s="26">
        <v>3.9798287999999999</v>
      </c>
      <c r="H24" s="26">
        <v>30.501707</v>
      </c>
      <c r="I24" s="26"/>
      <c r="J24" s="26"/>
      <c r="K24" s="26"/>
      <c r="L24" s="26"/>
      <c r="M24" s="26"/>
      <c r="N24" s="29"/>
      <c r="O24" s="29"/>
      <c r="P24" s="26"/>
      <c r="Q24" s="26" t="s">
        <v>23</v>
      </c>
      <c r="R24" s="95">
        <v>0</v>
      </c>
      <c r="S24" s="26">
        <v>0.80564873111264701</v>
      </c>
      <c r="T24" s="26">
        <v>0.29819339115211202</v>
      </c>
      <c r="U24" s="26">
        <v>0.29819339115211202</v>
      </c>
      <c r="V24" s="26">
        <v>2.36913946665454</v>
      </c>
      <c r="W24" s="95">
        <v>0</v>
      </c>
      <c r="X24" s="26">
        <v>0.14443874822403899</v>
      </c>
      <c r="Y24" s="26">
        <v>0.7414540612985</v>
      </c>
      <c r="Z24" s="26">
        <v>103.125960837976</v>
      </c>
      <c r="AA24" s="26">
        <v>7.0967777661403098</v>
      </c>
      <c r="AB24" s="26">
        <v>5.39239523625092E-2</v>
      </c>
      <c r="AC24" s="26">
        <v>1.2389662323845301</v>
      </c>
      <c r="AD24" s="26">
        <v>0</v>
      </c>
      <c r="AE24" s="95">
        <v>0</v>
      </c>
      <c r="AF24" s="26">
        <v>1.30316109849719</v>
      </c>
      <c r="AG24" s="26">
        <v>1.30316109849719</v>
      </c>
      <c r="AH24" s="26">
        <v>5.8517999265860796</v>
      </c>
      <c r="AI24" s="26">
        <v>0.98119356882157405</v>
      </c>
      <c r="AJ24" s="26">
        <v>3.9158971826894103E-2</v>
      </c>
      <c r="AK24" s="95">
        <v>1.0268347198110099</v>
      </c>
      <c r="AL24" s="26">
        <v>0.10507508816186301</v>
      </c>
      <c r="AM24" s="26">
        <v>0</v>
      </c>
      <c r="AN24" s="26">
        <v>8.3141969399579796E-2</v>
      </c>
      <c r="AO24" s="26">
        <v>0.38445205896261497</v>
      </c>
      <c r="AP24" s="26">
        <v>0</v>
      </c>
      <c r="AQ24" s="95">
        <v>31.3589301730077</v>
      </c>
      <c r="AR24" s="26">
        <v>658.32742944823804</v>
      </c>
      <c r="AS24" s="26">
        <v>67.295754729851097</v>
      </c>
      <c r="AT24" s="26">
        <v>731.47498410467495</v>
      </c>
      <c r="AU24" s="26">
        <v>0</v>
      </c>
      <c r="AV24" s="26">
        <v>1.25002096465164</v>
      </c>
      <c r="AW24" s="26">
        <v>0</v>
      </c>
      <c r="AX24" s="26">
        <v>10.9035938147985</v>
      </c>
      <c r="AY24" s="26">
        <v>1.1645223387732301E-2</v>
      </c>
      <c r="AZ24" s="26">
        <v>4.0948010185353498E-3</v>
      </c>
      <c r="BA24" s="26">
        <v>15.404450471513501</v>
      </c>
      <c r="BB24" s="26">
        <v>5.2333594999917302E-3</v>
      </c>
      <c r="BC24" s="26">
        <v>0</v>
      </c>
      <c r="BD24" s="26">
        <v>7.5903664522671704E-4</v>
      </c>
      <c r="BE24" s="26">
        <v>20.616988173783799</v>
      </c>
      <c r="BF24" s="26">
        <v>19.974133364456002</v>
      </c>
      <c r="BG24" s="26">
        <v>0.64285480932775496</v>
      </c>
      <c r="BH24" s="26">
        <v>0</v>
      </c>
      <c r="BI24" s="26">
        <v>0</v>
      </c>
      <c r="BJ24" s="26">
        <v>8.1716306795196106E-2</v>
      </c>
      <c r="BK24" s="26">
        <v>0</v>
      </c>
      <c r="BL24" s="26">
        <v>0.87688707055341497</v>
      </c>
      <c r="BM24" s="26">
        <v>0</v>
      </c>
      <c r="BN24" s="26">
        <v>2.2791069969190399E-2</v>
      </c>
      <c r="BO24" s="26">
        <v>3.5075508982181098</v>
      </c>
      <c r="BP24" s="26">
        <v>2.6637426150232998E-2</v>
      </c>
      <c r="BQ24" s="26">
        <v>0</v>
      </c>
      <c r="BR24" s="26">
        <v>5.8925228646858098E-2</v>
      </c>
      <c r="BS24" s="26">
        <v>7.9898208292685495E-5</v>
      </c>
      <c r="BT24" s="26">
        <v>3.9774387434360099</v>
      </c>
      <c r="BU24" s="26">
        <v>4.55413141866911</v>
      </c>
      <c r="BV24" s="26">
        <v>0</v>
      </c>
      <c r="BW24" s="26">
        <v>0</v>
      </c>
      <c r="BX24" s="26">
        <v>1.52558022372942</v>
      </c>
      <c r="BY24" s="95">
        <v>0</v>
      </c>
      <c r="BZ24" s="26">
        <v>0.249026547111625</v>
      </c>
      <c r="CA24" s="26">
        <v>30.495759871470501</v>
      </c>
      <c r="CB24" s="26">
        <v>2.12057872558045</v>
      </c>
      <c r="CD24" s="35">
        <f t="shared" si="0"/>
        <v>8.0000000734798613E-3</v>
      </c>
      <c r="CE24" s="35">
        <f t="shared" si="12"/>
        <v>1.9247496346787588E-2</v>
      </c>
      <c r="CF24" s="23">
        <f t="shared" si="1"/>
        <v>-2.9934187615680358E-4</v>
      </c>
      <c r="CG24" s="23" t="str">
        <f t="shared" si="2"/>
        <v/>
      </c>
      <c r="CH24" s="23">
        <f t="shared" si="3"/>
        <v>-2.7309385990204868E-4</v>
      </c>
      <c r="CI24" s="23">
        <f t="shared" si="4"/>
        <v>-2.9704176520088329E-4</v>
      </c>
      <c r="CJ24" s="23">
        <f t="shared" si="5"/>
        <v>-2.9762821490201413E-4</v>
      </c>
      <c r="CK24" s="23">
        <f t="shared" si="6"/>
        <v>-6.0054255700397227E-4</v>
      </c>
      <c r="CL24" s="23">
        <f t="shared" si="7"/>
        <v>-1.9497690832512976E-4</v>
      </c>
      <c r="CM24" s="49">
        <f t="shared" si="8"/>
        <v>-4.9147838450427244E-4</v>
      </c>
      <c r="CN24" s="49">
        <f t="shared" si="9"/>
        <v>-5.581105615841801E-4</v>
      </c>
      <c r="CO24" s="49">
        <f t="shared" si="10"/>
        <v>8.5567960000024299E-4</v>
      </c>
      <c r="CP24" s="49">
        <f t="shared" si="11"/>
        <v>-1.3387443251993223E-3</v>
      </c>
    </row>
    <row r="25" spans="1:94" x14ac:dyDescent="0.25">
      <c r="A25" s="26" t="s">
        <v>24</v>
      </c>
      <c r="B25" s="26">
        <v>495.84875</v>
      </c>
      <c r="C25" s="26">
        <v>0</v>
      </c>
      <c r="D25" s="26">
        <v>3503.7948999999999</v>
      </c>
      <c r="E25" s="26">
        <v>97.279010500000012</v>
      </c>
      <c r="F25" s="26">
        <v>94.283257000000006</v>
      </c>
      <c r="G25" s="26">
        <v>13.313828000000001</v>
      </c>
      <c r="H25" s="26">
        <v>145.78679</v>
      </c>
      <c r="I25" s="26"/>
      <c r="J25" s="26"/>
      <c r="K25" s="26"/>
      <c r="L25" s="26"/>
      <c r="M25" s="26"/>
      <c r="N25" s="29"/>
      <c r="O25" s="29"/>
      <c r="P25" s="26"/>
      <c r="Q25" s="26" t="s">
        <v>24</v>
      </c>
      <c r="R25" s="95">
        <v>0</v>
      </c>
      <c r="S25" s="26">
        <v>3.8384585289304201</v>
      </c>
      <c r="T25" s="26">
        <v>1.4207217060605299</v>
      </c>
      <c r="U25" s="26">
        <v>1.4207217060605299</v>
      </c>
      <c r="V25" s="26">
        <v>11.287597352031201</v>
      </c>
      <c r="W25" s="95">
        <v>0</v>
      </c>
      <c r="X25" s="26">
        <v>0.68816809995100903</v>
      </c>
      <c r="Y25" s="26">
        <v>3.5326068164851701</v>
      </c>
      <c r="Z25" s="26">
        <v>493.60576547407601</v>
      </c>
      <c r="AA25" s="26">
        <v>33.812078038080301</v>
      </c>
      <c r="AB25" s="26">
        <v>0.25691677237099902</v>
      </c>
      <c r="AC25" s="26">
        <v>5.9029662894181403</v>
      </c>
      <c r="AD25" s="26">
        <v>0</v>
      </c>
      <c r="AE25" s="95">
        <v>0</v>
      </c>
      <c r="AF25" s="26">
        <v>6.2088252454972901</v>
      </c>
      <c r="AG25" s="26">
        <v>6.2088252454972901</v>
      </c>
      <c r="AH25" s="26">
        <v>27.912869761735401</v>
      </c>
      <c r="AI25" s="26">
        <v>4.6748275370363404</v>
      </c>
      <c r="AJ25" s="26">
        <v>0.18657056530348601</v>
      </c>
      <c r="AK25" s="95">
        <v>4.8922788151533796</v>
      </c>
      <c r="AL25" s="26">
        <v>0.50062325998324497</v>
      </c>
      <c r="AM25" s="26">
        <v>0</v>
      </c>
      <c r="AN25" s="26">
        <v>0.39612460636172098</v>
      </c>
      <c r="AO25" s="26">
        <v>1.8074599254088199</v>
      </c>
      <c r="AP25" s="26">
        <v>0</v>
      </c>
      <c r="AQ25" s="95">
        <v>149.40743511632101</v>
      </c>
      <c r="AR25" s="26">
        <v>3140.1983414915298</v>
      </c>
      <c r="AS25" s="26">
        <v>320.99802846497602</v>
      </c>
      <c r="AT25" s="26">
        <v>3489.1092397182401</v>
      </c>
      <c r="AU25" s="26">
        <v>0</v>
      </c>
      <c r="AV25" s="26">
        <v>5.95563899387004</v>
      </c>
      <c r="AW25" s="26">
        <v>0</v>
      </c>
      <c r="AX25" s="26">
        <v>51.949422297888503</v>
      </c>
      <c r="AY25" s="26">
        <v>5.4748780126434998E-2</v>
      </c>
      <c r="AZ25" s="26">
        <v>1.9251285941676698E-2</v>
      </c>
      <c r="BA25" s="26">
        <v>72.422401602539693</v>
      </c>
      <c r="BB25" s="26">
        <v>2.4604093624784301E-2</v>
      </c>
      <c r="BC25" s="26">
        <v>0</v>
      </c>
      <c r="BD25" s="26">
        <v>3.5685298178431001E-3</v>
      </c>
      <c r="BE25" s="26">
        <v>96.890255154744096</v>
      </c>
      <c r="BF25" s="26">
        <v>93.906274525765497</v>
      </c>
      <c r="BG25" s="26">
        <v>2.9839806289786499</v>
      </c>
      <c r="BH25" s="26">
        <v>0</v>
      </c>
      <c r="BI25" s="26">
        <v>0</v>
      </c>
      <c r="BJ25" s="26">
        <v>0.38418052410478498</v>
      </c>
      <c r="BK25" s="26">
        <v>0</v>
      </c>
      <c r="BL25" s="26">
        <v>4.1225941723022297</v>
      </c>
      <c r="BM25" s="26">
        <v>0</v>
      </c>
      <c r="BN25" s="26">
        <v>0.10714990179070399</v>
      </c>
      <c r="BO25" s="26">
        <v>16.490369245082299</v>
      </c>
      <c r="BP25" s="26">
        <v>0.12691240393289299</v>
      </c>
      <c r="BQ25" s="26">
        <v>0</v>
      </c>
      <c r="BR25" s="26">
        <v>0.277030756295573</v>
      </c>
      <c r="BS25" s="26">
        <v>3.7563413942029401E-4</v>
      </c>
      <c r="BT25" s="26">
        <v>13.275731725278501</v>
      </c>
      <c r="BU25" s="26">
        <v>21.697853239466301</v>
      </c>
      <c r="BV25" s="26">
        <v>0</v>
      </c>
      <c r="BW25" s="26">
        <v>0</v>
      </c>
      <c r="BX25" s="26">
        <v>7.2685145744448203</v>
      </c>
      <c r="BY25" s="95">
        <v>0</v>
      </c>
      <c r="BZ25" s="26">
        <v>1.1864696889575499</v>
      </c>
      <c r="CA25" s="26">
        <v>145.294901817159</v>
      </c>
      <c r="CB25" s="26">
        <v>10.103349495741</v>
      </c>
      <c r="CD25" s="35">
        <f t="shared" si="0"/>
        <v>7.9999988088620237E-3</v>
      </c>
      <c r="CE25" s="35">
        <f t="shared" si="12"/>
        <v>1.9247488355135404E-2</v>
      </c>
      <c r="CF25" s="23">
        <f t="shared" si="1"/>
        <v>-4.5235256233357186E-3</v>
      </c>
      <c r="CG25" s="23" t="str">
        <f t="shared" si="2"/>
        <v/>
      </c>
      <c r="CH25" s="23">
        <f t="shared" si="3"/>
        <v>-4.1913584273325297E-3</v>
      </c>
      <c r="CI25" s="23">
        <f t="shared" si="4"/>
        <v>-3.9962921421360055E-3</v>
      </c>
      <c r="CJ25" s="23">
        <f t="shared" si="5"/>
        <v>-3.9984031760221155E-3</v>
      </c>
      <c r="CK25" s="23">
        <f t="shared" si="6"/>
        <v>-2.8614065557629347E-3</v>
      </c>
      <c r="CL25" s="23">
        <f t="shared" si="7"/>
        <v>-3.3740243738201187E-3</v>
      </c>
      <c r="CM25" s="49">
        <f t="shared" si="8"/>
        <v>-4.9128224220238998E-4</v>
      </c>
      <c r="CN25" s="49">
        <f t="shared" si="9"/>
        <v>-5.5833032097820799E-4</v>
      </c>
      <c r="CO25" s="49">
        <f t="shared" si="10"/>
        <v>8.566306084141803E-4</v>
      </c>
      <c r="CP25" s="49">
        <f t="shared" si="11"/>
        <v>-1.3373725013195114E-3</v>
      </c>
    </row>
    <row r="26" spans="1:94" s="28" customFormat="1" x14ac:dyDescent="0.25">
      <c r="A26" s="26" t="s">
        <v>25</v>
      </c>
      <c r="B26" s="26">
        <v>341.31630999999999</v>
      </c>
      <c r="C26" s="26">
        <v>0</v>
      </c>
      <c r="D26" s="26">
        <v>2567.7716999999998</v>
      </c>
      <c r="E26" s="26">
        <v>73.007565200000002</v>
      </c>
      <c r="F26" s="26">
        <v>70.785103000000007</v>
      </c>
      <c r="G26" s="26">
        <v>6.0567918000000001</v>
      </c>
      <c r="H26" s="26">
        <v>124.85979</v>
      </c>
      <c r="I26" s="26"/>
      <c r="J26" s="26"/>
      <c r="K26" s="26"/>
      <c r="L26" s="26"/>
      <c r="M26" s="26"/>
      <c r="N26" s="29"/>
      <c r="O26" s="29"/>
      <c r="P26" s="26"/>
      <c r="Q26" s="26" t="s">
        <v>25</v>
      </c>
      <c r="R26" s="95">
        <v>0</v>
      </c>
      <c r="S26" s="26">
        <v>3.2948760418570302</v>
      </c>
      <c r="T26" s="26">
        <v>1.2195257468885601</v>
      </c>
      <c r="U26" s="26">
        <v>1.2195257468885601</v>
      </c>
      <c r="V26" s="26">
        <v>9.6890971334397005</v>
      </c>
      <c r="W26" s="95">
        <v>0</v>
      </c>
      <c r="X26" s="26">
        <v>0.59071296663515704</v>
      </c>
      <c r="Y26" s="26">
        <v>3.0323336494400102</v>
      </c>
      <c r="Z26" s="26">
        <v>340.76490410269099</v>
      </c>
      <c r="AA26" s="26">
        <v>29.023778113610799</v>
      </c>
      <c r="AB26" s="26">
        <v>0.220533412231319</v>
      </c>
      <c r="AC26" s="26">
        <v>5.0670170152796503</v>
      </c>
      <c r="AD26" s="26">
        <v>0</v>
      </c>
      <c r="AE26" s="95">
        <v>0</v>
      </c>
      <c r="AF26" s="26">
        <v>5.3295549450211803</v>
      </c>
      <c r="AG26" s="26">
        <v>5.3295549450211803</v>
      </c>
      <c r="AH26" s="26">
        <v>20.512009151584198</v>
      </c>
      <c r="AI26" s="26">
        <v>4.0127987385965396</v>
      </c>
      <c r="AJ26" s="26">
        <v>0.160149331382268</v>
      </c>
      <c r="AK26" s="95">
        <v>4.19945778596668</v>
      </c>
      <c r="AL26" s="26">
        <v>0.429727103295931</v>
      </c>
      <c r="AM26" s="26">
        <v>0</v>
      </c>
      <c r="AN26" s="26">
        <v>0.34002699754513499</v>
      </c>
      <c r="AO26" s="26">
        <v>1.3604862185706299</v>
      </c>
      <c r="AP26" s="26">
        <v>0</v>
      </c>
      <c r="AQ26" s="95">
        <v>128.24902368866299</v>
      </c>
      <c r="AR26" s="26">
        <v>2307.6012982776401</v>
      </c>
      <c r="AS26" s="26">
        <v>235.88811583348399</v>
      </c>
      <c r="AT26" s="26">
        <v>2564.0014232627</v>
      </c>
      <c r="AU26" s="26">
        <v>0</v>
      </c>
      <c r="AV26" s="26">
        <v>5.1122271546101299</v>
      </c>
      <c r="AW26" s="26">
        <v>0</v>
      </c>
      <c r="AX26" s="26">
        <v>44.592563327356601</v>
      </c>
      <c r="AY26" s="26">
        <v>4.1209703810137902E-2</v>
      </c>
      <c r="AZ26" s="26">
        <v>1.4490546415560201E-2</v>
      </c>
      <c r="BA26" s="26">
        <v>54.512740035714799</v>
      </c>
      <c r="BB26" s="26">
        <v>1.8519625120565202E-2</v>
      </c>
      <c r="BC26" s="26">
        <v>0</v>
      </c>
      <c r="BD26" s="26">
        <v>2.6860520138670698E-3</v>
      </c>
      <c r="BE26" s="26">
        <v>72.903062750391399</v>
      </c>
      <c r="BF26" s="26">
        <v>70.683771935287595</v>
      </c>
      <c r="BG26" s="26">
        <v>2.2192908151038599</v>
      </c>
      <c r="BH26" s="26">
        <v>0</v>
      </c>
      <c r="BI26" s="26">
        <v>0</v>
      </c>
      <c r="BJ26" s="26">
        <v>0.28917486673611198</v>
      </c>
      <c r="BK26" s="26">
        <v>0</v>
      </c>
      <c r="BL26" s="26">
        <v>3.1030993919652499</v>
      </c>
      <c r="BM26" s="26">
        <v>0</v>
      </c>
      <c r="BN26" s="26">
        <v>8.0652286626211794E-2</v>
      </c>
      <c r="BO26" s="26">
        <v>12.4123942317167</v>
      </c>
      <c r="BP26" s="26">
        <v>0.108939551007701</v>
      </c>
      <c r="BQ26" s="26">
        <v>0</v>
      </c>
      <c r="BR26" s="26">
        <v>0.208522451627837</v>
      </c>
      <c r="BS26" s="26">
        <v>2.8274354039143002E-4</v>
      </c>
      <c r="BT26" s="26">
        <v>6.0416450851899004</v>
      </c>
      <c r="BU26" s="26">
        <v>18.6251025648242</v>
      </c>
      <c r="BV26" s="26">
        <v>0</v>
      </c>
      <c r="BW26" s="26">
        <v>0</v>
      </c>
      <c r="BX26" s="26">
        <v>6.2391832129262799</v>
      </c>
      <c r="BY26" s="95">
        <v>0</v>
      </c>
      <c r="BZ26" s="26">
        <v>1.0184467492654901</v>
      </c>
      <c r="CA26" s="26">
        <v>124.718900652016</v>
      </c>
      <c r="CB26" s="26">
        <v>8.6725571598828495</v>
      </c>
      <c r="CD26" s="35">
        <f t="shared" si="0"/>
        <v>7.9999991285038367E-3</v>
      </c>
      <c r="CE26" s="35">
        <f t="shared" si="12"/>
        <v>1.9247504502393875E-2</v>
      </c>
      <c r="CF26" s="23">
        <f t="shared" si="1"/>
        <v>-1.6155275360529825E-3</v>
      </c>
      <c r="CG26" s="23" t="str">
        <f t="shared" si="2"/>
        <v/>
      </c>
      <c r="CH26" s="23">
        <f t="shared" si="3"/>
        <v>-1.468306834793689E-3</v>
      </c>
      <c r="CI26" s="23">
        <f t="shared" si="4"/>
        <v>-1.4313920663197638E-3</v>
      </c>
      <c r="CJ26" s="23">
        <f t="shared" si="5"/>
        <v>-1.431530935434416E-3</v>
      </c>
      <c r="CK26" s="23">
        <f t="shared" si="6"/>
        <v>-2.5007818182060772E-3</v>
      </c>
      <c r="CL26" s="23">
        <f t="shared" si="7"/>
        <v>-1.1283804656727384E-3</v>
      </c>
      <c r="CM26" s="49">
        <f t="shared" si="8"/>
        <v>-4.9114491352783476E-4</v>
      </c>
      <c r="CN26" s="49">
        <f t="shared" si="9"/>
        <v>-5.5817195568369949E-4</v>
      </c>
      <c r="CO26" s="49">
        <f t="shared" si="10"/>
        <v>8.5573039215378999E-4</v>
      </c>
      <c r="CP26" s="49">
        <f t="shared" si="11"/>
        <v>-1.3381043157598988E-3</v>
      </c>
    </row>
    <row r="27" spans="1:94" s="28" customFormat="1" x14ac:dyDescent="0.25">
      <c r="A27" s="26" t="s">
        <v>26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9"/>
      <c r="O27" s="29"/>
      <c r="P27" s="26"/>
      <c r="Q27" s="26"/>
      <c r="R27" s="95"/>
      <c r="S27" s="26"/>
      <c r="T27" s="26"/>
      <c r="U27" s="26"/>
      <c r="V27" s="26"/>
      <c r="W27" s="95"/>
      <c r="X27" s="26"/>
      <c r="Y27" s="26"/>
      <c r="Z27" s="26"/>
      <c r="AA27" s="26"/>
      <c r="AB27" s="26"/>
      <c r="AC27" s="26"/>
      <c r="AD27" s="26"/>
      <c r="AE27" s="95"/>
      <c r="AF27" s="26"/>
      <c r="AG27" s="26"/>
      <c r="AH27" s="26"/>
      <c r="AI27" s="26"/>
      <c r="AJ27" s="26"/>
      <c r="AK27" s="95"/>
      <c r="AL27" s="26"/>
      <c r="AM27" s="26"/>
      <c r="AN27" s="26"/>
      <c r="AO27" s="26"/>
      <c r="AP27" s="26"/>
      <c r="AQ27" s="95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95"/>
      <c r="BZ27" s="26"/>
      <c r="CA27" s="26"/>
      <c r="CB27" s="26"/>
      <c r="CD27" s="35" t="e">
        <f t="shared" si="0"/>
        <v>#DIV/0!</v>
      </c>
      <c r="CE27" s="35" t="e">
        <f t="shared" si="12"/>
        <v>#DIV/0!</v>
      </c>
      <c r="CF27" s="23" t="str">
        <f t="shared" si="1"/>
        <v/>
      </c>
      <c r="CG27" s="23" t="str">
        <f t="shared" si="2"/>
        <v/>
      </c>
      <c r="CH27" s="23" t="str">
        <f t="shared" si="3"/>
        <v/>
      </c>
      <c r="CI27" s="23" t="str">
        <f t="shared" si="4"/>
        <v/>
      </c>
      <c r="CJ27" s="23" t="str">
        <f t="shared" si="5"/>
        <v/>
      </c>
      <c r="CK27" s="23" t="str">
        <f t="shared" si="6"/>
        <v/>
      </c>
      <c r="CL27" s="23" t="str">
        <f t="shared" si="7"/>
        <v/>
      </c>
      <c r="CM27" s="49" t="e">
        <f t="shared" si="8"/>
        <v>#DIV/0!</v>
      </c>
      <c r="CN27" s="49" t="e">
        <f t="shared" si="9"/>
        <v>#DIV/0!</v>
      </c>
      <c r="CO27" s="49" t="e">
        <f t="shared" si="10"/>
        <v>#DIV/0!</v>
      </c>
      <c r="CP27" s="49" t="e">
        <f t="shared" si="11"/>
        <v>#DIV/0!</v>
      </c>
    </row>
    <row r="28" spans="1:94" s="28" customFormat="1" x14ac:dyDescent="0.25">
      <c r="A28" s="26" t="s">
        <v>27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9"/>
      <c r="O28" s="29"/>
      <c r="P28" s="26"/>
      <c r="Q28" s="26"/>
      <c r="R28" s="95"/>
      <c r="S28" s="26"/>
      <c r="T28" s="26"/>
      <c r="U28" s="26"/>
      <c r="V28" s="26"/>
      <c r="W28" s="95"/>
      <c r="X28" s="26"/>
      <c r="Y28" s="26"/>
      <c r="Z28" s="26"/>
      <c r="AA28" s="26"/>
      <c r="AB28" s="26"/>
      <c r="AC28" s="26"/>
      <c r="AD28" s="26"/>
      <c r="AE28" s="95"/>
      <c r="AF28" s="26"/>
      <c r="AG28" s="26"/>
      <c r="AH28" s="26"/>
      <c r="AI28" s="26"/>
      <c r="AJ28" s="26"/>
      <c r="AK28" s="95"/>
      <c r="AL28" s="26"/>
      <c r="AM28" s="26"/>
      <c r="AN28" s="26"/>
      <c r="AO28" s="26"/>
      <c r="AP28" s="26"/>
      <c r="AQ28" s="95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95"/>
      <c r="BZ28" s="26"/>
      <c r="CA28" s="26"/>
      <c r="CB28" s="26"/>
      <c r="CD28" s="35" t="e">
        <f t="shared" si="0"/>
        <v>#DIV/0!</v>
      </c>
      <c r="CE28" s="35" t="e">
        <f t="shared" si="12"/>
        <v>#DIV/0!</v>
      </c>
      <c r="CF28" s="23" t="str">
        <f t="shared" si="1"/>
        <v/>
      </c>
      <c r="CG28" s="23" t="str">
        <f t="shared" si="2"/>
        <v/>
      </c>
      <c r="CH28" s="23" t="str">
        <f t="shared" si="3"/>
        <v/>
      </c>
      <c r="CI28" s="23" t="str">
        <f t="shared" si="4"/>
        <v/>
      </c>
      <c r="CJ28" s="23" t="str">
        <f t="shared" si="5"/>
        <v/>
      </c>
      <c r="CK28" s="23" t="str">
        <f t="shared" si="6"/>
        <v/>
      </c>
      <c r="CL28" s="23" t="str">
        <f t="shared" si="7"/>
        <v/>
      </c>
      <c r="CM28" s="49" t="e">
        <f t="shared" si="8"/>
        <v>#DIV/0!</v>
      </c>
      <c r="CN28" s="49" t="e">
        <f t="shared" si="9"/>
        <v>#DIV/0!</v>
      </c>
      <c r="CO28" s="49" t="e">
        <f t="shared" si="10"/>
        <v>#DIV/0!</v>
      </c>
      <c r="CP28" s="49" t="e">
        <f t="shared" si="11"/>
        <v>#DIV/0!</v>
      </c>
    </row>
    <row r="29" spans="1:94" s="28" customFormat="1" x14ac:dyDescent="0.25">
      <c r="A29" s="26" t="s">
        <v>28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9"/>
      <c r="O29" s="29"/>
      <c r="P29" s="26"/>
      <c r="Q29" s="26"/>
      <c r="R29" s="95"/>
      <c r="S29" s="26"/>
      <c r="T29" s="26"/>
      <c r="U29" s="26"/>
      <c r="V29" s="26"/>
      <c r="W29" s="95"/>
      <c r="X29" s="26"/>
      <c r="Y29" s="26"/>
      <c r="Z29" s="26"/>
      <c r="AA29" s="26"/>
      <c r="AB29" s="26"/>
      <c r="AC29" s="26"/>
      <c r="AD29" s="26"/>
      <c r="AE29" s="95"/>
      <c r="AF29" s="26"/>
      <c r="AG29" s="26"/>
      <c r="AH29" s="26"/>
      <c r="AI29" s="26"/>
      <c r="AJ29" s="26"/>
      <c r="AK29" s="95"/>
      <c r="AL29" s="26"/>
      <c r="AM29" s="26"/>
      <c r="AN29" s="26"/>
      <c r="AO29" s="26"/>
      <c r="AP29" s="26"/>
      <c r="AQ29" s="95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95"/>
      <c r="BZ29" s="26"/>
      <c r="CA29" s="26"/>
      <c r="CB29" s="26"/>
      <c r="CD29" s="35" t="e">
        <f t="shared" si="0"/>
        <v>#DIV/0!</v>
      </c>
      <c r="CE29" s="35" t="e">
        <f t="shared" si="12"/>
        <v>#DIV/0!</v>
      </c>
      <c r="CF29" s="23" t="str">
        <f t="shared" si="1"/>
        <v/>
      </c>
      <c r="CG29" s="23" t="str">
        <f t="shared" si="2"/>
        <v/>
      </c>
      <c r="CH29" s="23" t="str">
        <f t="shared" si="3"/>
        <v/>
      </c>
      <c r="CI29" s="23" t="str">
        <f t="shared" si="4"/>
        <v/>
      </c>
      <c r="CJ29" s="23" t="str">
        <f t="shared" si="5"/>
        <v/>
      </c>
      <c r="CK29" s="23" t="str">
        <f t="shared" si="6"/>
        <v/>
      </c>
      <c r="CL29" s="23" t="str">
        <f t="shared" si="7"/>
        <v/>
      </c>
      <c r="CM29" s="49" t="e">
        <f t="shared" si="8"/>
        <v>#DIV/0!</v>
      </c>
      <c r="CN29" s="49" t="e">
        <f t="shared" si="9"/>
        <v>#DIV/0!</v>
      </c>
      <c r="CO29" s="49" t="e">
        <f t="shared" si="10"/>
        <v>#DIV/0!</v>
      </c>
      <c r="CP29" s="49" t="e">
        <f t="shared" si="11"/>
        <v>#DIV/0!</v>
      </c>
    </row>
    <row r="30" spans="1:94" s="28" customFormat="1" x14ac:dyDescent="0.25">
      <c r="A30" s="26" t="s">
        <v>29</v>
      </c>
      <c r="B30" s="26">
        <v>31.373989000000002</v>
      </c>
      <c r="C30" s="26">
        <v>0</v>
      </c>
      <c r="D30" s="26">
        <v>210.34302</v>
      </c>
      <c r="E30" s="26">
        <v>5.49184435</v>
      </c>
      <c r="F30" s="26">
        <v>5.3270778999999999</v>
      </c>
      <c r="G30" s="26">
        <v>0.12323233</v>
      </c>
      <c r="H30" s="26">
        <v>7.4572215000000002</v>
      </c>
      <c r="I30" s="26"/>
      <c r="J30" s="26"/>
      <c r="K30" s="26"/>
      <c r="L30" s="26"/>
      <c r="M30" s="26"/>
      <c r="N30" s="29"/>
      <c r="O30" s="29"/>
      <c r="P30" s="26"/>
      <c r="Q30" s="26" t="s">
        <v>29</v>
      </c>
      <c r="R30" s="95">
        <v>0</v>
      </c>
      <c r="S30" s="26">
        <v>0.196817015765301</v>
      </c>
      <c r="T30" s="26">
        <v>7.2847614998432397E-2</v>
      </c>
      <c r="U30" s="26">
        <v>7.2847614998432397E-2</v>
      </c>
      <c r="V30" s="26">
        <v>0.57877224228079105</v>
      </c>
      <c r="W30" s="95">
        <v>0</v>
      </c>
      <c r="X30" s="26">
        <v>3.5285870095569098E-2</v>
      </c>
      <c r="Y30" s="26">
        <v>0.181134391273687</v>
      </c>
      <c r="Z30" s="26">
        <v>31.3346348059106</v>
      </c>
      <c r="AA30" s="26">
        <v>1.7337150125299601</v>
      </c>
      <c r="AB30" s="26">
        <v>1.3173444785864101E-2</v>
      </c>
      <c r="AC30" s="26">
        <v>0.30267490531602698</v>
      </c>
      <c r="AD30" s="26">
        <v>0</v>
      </c>
      <c r="AE30" s="95">
        <v>0</v>
      </c>
      <c r="AF30" s="26">
        <v>0.318357701549914</v>
      </c>
      <c r="AG30" s="26">
        <v>0.318357701549914</v>
      </c>
      <c r="AH30" s="26">
        <v>1.6807337271890499</v>
      </c>
      <c r="AI30" s="26">
        <v>0.239702466512519</v>
      </c>
      <c r="AJ30" s="26">
        <v>9.5663739682923608E-3</v>
      </c>
      <c r="AK30" s="95">
        <v>0.25085192635769699</v>
      </c>
      <c r="AL30" s="26">
        <v>2.5669451231755298E-2</v>
      </c>
      <c r="AM30" s="26">
        <v>0</v>
      </c>
      <c r="AN30" s="26">
        <v>2.03112295803634E-2</v>
      </c>
      <c r="AO30" s="26">
        <v>0.102412283613595</v>
      </c>
      <c r="AP30" s="26">
        <v>0</v>
      </c>
      <c r="AQ30" s="95">
        <v>7.6608743993782999</v>
      </c>
      <c r="AR30" s="26">
        <v>189.08273144926301</v>
      </c>
      <c r="AS30" s="26">
        <v>19.328449967536901</v>
      </c>
      <c r="AT30" s="26">
        <v>210.09191514398901</v>
      </c>
      <c r="AU30" s="26">
        <v>0</v>
      </c>
      <c r="AV30" s="26">
        <v>0.30537555957715301</v>
      </c>
      <c r="AW30" s="26">
        <v>0</v>
      </c>
      <c r="AX30" s="26">
        <v>2.6637081520461598</v>
      </c>
      <c r="AY30" s="26">
        <v>3.1021121447113798E-3</v>
      </c>
      <c r="AZ30" s="26">
        <v>1.0907937972960201E-3</v>
      </c>
      <c r="BA30" s="26">
        <v>4.10351163390047</v>
      </c>
      <c r="BB30" s="26">
        <v>1.3940875367207299E-3</v>
      </c>
      <c r="BC30" s="26">
        <v>0</v>
      </c>
      <c r="BD30" s="26">
        <v>2.0219600478402899E-4</v>
      </c>
      <c r="BE30" s="26">
        <v>5.48537922138767</v>
      </c>
      <c r="BF30" s="26">
        <v>5.3208058074754003</v>
      </c>
      <c r="BG30" s="26">
        <v>0.16457341391226701</v>
      </c>
      <c r="BH30" s="26">
        <v>0</v>
      </c>
      <c r="BI30" s="26">
        <v>0</v>
      </c>
      <c r="BJ30" s="26">
        <v>2.1767967096016701E-2</v>
      </c>
      <c r="BK30" s="26">
        <v>0</v>
      </c>
      <c r="BL30" s="26">
        <v>0.23358914730732899</v>
      </c>
      <c r="BM30" s="26">
        <v>0</v>
      </c>
      <c r="BN30" s="26">
        <v>6.0711979695431397E-3</v>
      </c>
      <c r="BO30" s="26">
        <v>0.93435859951388101</v>
      </c>
      <c r="BP30" s="26">
        <v>6.50744554171067E-3</v>
      </c>
      <c r="BQ30" s="26">
        <v>0</v>
      </c>
      <c r="BR30" s="26">
        <v>1.56967879759916E-2</v>
      </c>
      <c r="BS30" s="26">
        <v>2.1284228652369599E-5</v>
      </c>
      <c r="BT30" s="26">
        <v>0.12308750967443199</v>
      </c>
      <c r="BU30" s="26">
        <v>1.1125595443443901</v>
      </c>
      <c r="BV30" s="26">
        <v>0</v>
      </c>
      <c r="BW30" s="26">
        <v>0</v>
      </c>
      <c r="BX30" s="26">
        <v>0.372694254358443</v>
      </c>
      <c r="BY30" s="95">
        <v>0</v>
      </c>
      <c r="BZ30" s="26">
        <v>6.0836246004795001E-2</v>
      </c>
      <c r="CA30" s="26">
        <v>7.4500049934688004</v>
      </c>
      <c r="CB30" s="26">
        <v>0.51804979341047797</v>
      </c>
      <c r="CD30" s="35">
        <f t="shared" si="0"/>
        <v>7.9999924130214096E-3</v>
      </c>
      <c r="CE30" s="35">
        <f t="shared" si="12"/>
        <v>1.924751387650948E-2</v>
      </c>
      <c r="CF30" s="23">
        <f t="shared" si="1"/>
        <v>-1.2543573623807216E-3</v>
      </c>
      <c r="CG30" s="23" t="str">
        <f t="shared" si="2"/>
        <v/>
      </c>
      <c r="CH30" s="23">
        <f t="shared" si="3"/>
        <v>-1.1937874430584042E-3</v>
      </c>
      <c r="CI30" s="23">
        <f t="shared" si="4"/>
        <v>-1.1772235701345145E-3</v>
      </c>
      <c r="CJ30" s="23">
        <f t="shared" si="5"/>
        <v>-1.177398311483223E-3</v>
      </c>
      <c r="CK30" s="23">
        <f t="shared" si="6"/>
        <v>-1.1751812658902655E-3</v>
      </c>
      <c r="CL30" s="23">
        <f t="shared" si="7"/>
        <v>-9.6772055533012697E-4</v>
      </c>
      <c r="CM30" s="49">
        <f t="shared" si="8"/>
        <v>-4.9097398360882017E-4</v>
      </c>
      <c r="CN30" s="49">
        <f t="shared" si="9"/>
        <v>-5.5808662584099758E-4</v>
      </c>
      <c r="CO30" s="49">
        <f t="shared" si="10"/>
        <v>8.5602274568283927E-4</v>
      </c>
      <c r="CP30" s="49">
        <f t="shared" si="11"/>
        <v>-1.3414968418964748E-3</v>
      </c>
    </row>
    <row r="31" spans="1:94" x14ac:dyDescent="0.25">
      <c r="A31" s="26" t="s">
        <v>30</v>
      </c>
      <c r="B31" s="26">
        <v>1357.576</v>
      </c>
      <c r="C31" s="26">
        <v>0</v>
      </c>
      <c r="D31" s="26">
        <v>9060.0224999999991</v>
      </c>
      <c r="E31" s="26">
        <v>239.6957257</v>
      </c>
      <c r="F31" s="26">
        <v>232.40111999999999</v>
      </c>
      <c r="G31" s="26">
        <v>20.612015</v>
      </c>
      <c r="H31" s="26">
        <v>321.23090000000002</v>
      </c>
      <c r="I31" s="26"/>
      <c r="J31" s="26"/>
      <c r="K31" s="26"/>
      <c r="L31" s="26"/>
      <c r="M31" s="26"/>
      <c r="N31" s="29"/>
      <c r="O31" s="29"/>
      <c r="P31" s="26"/>
      <c r="Q31" s="26" t="s">
        <v>30</v>
      </c>
      <c r="R31" s="95">
        <v>0</v>
      </c>
      <c r="S31" s="26">
        <v>8.4691159147622805</v>
      </c>
      <c r="T31" s="26">
        <v>3.1346558203908002</v>
      </c>
      <c r="U31" s="26">
        <v>3.1346558203908002</v>
      </c>
      <c r="V31" s="26">
        <v>24.904785740969</v>
      </c>
      <c r="W31" s="95">
        <v>0</v>
      </c>
      <c r="X31" s="26">
        <v>1.5183628227816399</v>
      </c>
      <c r="Y31" s="26">
        <v>7.7942828408128699</v>
      </c>
      <c r="Z31" s="26">
        <v>1354.36752663987</v>
      </c>
      <c r="AA31" s="26">
        <v>74.602392222003402</v>
      </c>
      <c r="AB31" s="26">
        <v>0.56685683565063905</v>
      </c>
      <c r="AC31" s="26">
        <v>13.024206725964101</v>
      </c>
      <c r="AD31" s="26">
        <v>0</v>
      </c>
      <c r="AE31" s="95">
        <v>0</v>
      </c>
      <c r="AF31" s="26">
        <v>13.699045515883499</v>
      </c>
      <c r="AG31" s="26">
        <v>13.699045515883499</v>
      </c>
      <c r="AH31" s="26">
        <v>72.313054287030695</v>
      </c>
      <c r="AI31" s="26">
        <v>10.3144632951213</v>
      </c>
      <c r="AJ31" s="26">
        <v>0.41164608727139401</v>
      </c>
      <c r="AK31" s="95">
        <v>10.7942411326604</v>
      </c>
      <c r="AL31" s="26">
        <v>1.10456616537532</v>
      </c>
      <c r="AM31" s="26">
        <v>0</v>
      </c>
      <c r="AN31" s="26">
        <v>0.87400236985458502</v>
      </c>
      <c r="AO31" s="26">
        <v>4.4628500261556301</v>
      </c>
      <c r="AP31" s="26">
        <v>0</v>
      </c>
      <c r="AQ31" s="95">
        <v>329.64999746336099</v>
      </c>
      <c r="AR31" s="26">
        <v>8135.2171460632599</v>
      </c>
      <c r="AS31" s="26">
        <v>831.60014054487203</v>
      </c>
      <c r="AT31" s="26">
        <v>9039.1303408951699</v>
      </c>
      <c r="AU31" s="26">
        <v>0</v>
      </c>
      <c r="AV31" s="26">
        <v>13.140415380378499</v>
      </c>
      <c r="AW31" s="26">
        <v>0</v>
      </c>
      <c r="AX31" s="26">
        <v>114.62030895760699</v>
      </c>
      <c r="AY31" s="26">
        <v>0.13518165273940799</v>
      </c>
      <c r="AZ31" s="26">
        <v>4.7533845618038098E-2</v>
      </c>
      <c r="BA31" s="26">
        <v>178.820092655081</v>
      </c>
      <c r="BB31" s="26">
        <v>6.0750566937504399E-2</v>
      </c>
      <c r="BC31" s="26">
        <v>0</v>
      </c>
      <c r="BD31" s="26">
        <v>8.8111508002447197E-3</v>
      </c>
      <c r="BE31" s="26">
        <v>239.14444198148701</v>
      </c>
      <c r="BF31" s="26">
        <v>231.86650192443199</v>
      </c>
      <c r="BG31" s="26">
        <v>7.2779400570556101</v>
      </c>
      <c r="BH31" s="26">
        <v>0</v>
      </c>
      <c r="BI31" s="26">
        <v>0</v>
      </c>
      <c r="BJ31" s="26">
        <v>0.94859065140737497</v>
      </c>
      <c r="BK31" s="26">
        <v>0</v>
      </c>
      <c r="BL31" s="26">
        <v>10.179204160154701</v>
      </c>
      <c r="BM31" s="26">
        <v>0</v>
      </c>
      <c r="BN31" s="26">
        <v>0.264566455589543</v>
      </c>
      <c r="BO31" s="26">
        <v>40.716819690581197</v>
      </c>
      <c r="BP31" s="26">
        <v>0.28001768119418602</v>
      </c>
      <c r="BQ31" s="26">
        <v>0</v>
      </c>
      <c r="BR31" s="26">
        <v>0.68402360487882796</v>
      </c>
      <c r="BS31" s="26">
        <v>9.2749064374631396E-4</v>
      </c>
      <c r="BT31" s="26">
        <v>20.551524014366201</v>
      </c>
      <c r="BU31" s="26">
        <v>47.873757159426901</v>
      </c>
      <c r="BV31" s="26">
        <v>0</v>
      </c>
      <c r="BW31" s="26">
        <v>0</v>
      </c>
      <c r="BX31" s="26">
        <v>16.037141541255799</v>
      </c>
      <c r="BY31" s="95">
        <v>0</v>
      </c>
      <c r="BZ31" s="26">
        <v>2.6178049694785201</v>
      </c>
      <c r="CA31" s="26">
        <v>320.57618836885501</v>
      </c>
      <c r="CB31" s="26">
        <v>22.291850133275801</v>
      </c>
      <c r="CD31" s="35">
        <f t="shared" si="0"/>
        <v>8.0000012788696371E-3</v>
      </c>
      <c r="CE31" s="35">
        <f t="shared" si="12"/>
        <v>1.9247497974546255E-2</v>
      </c>
      <c r="CF31" s="23">
        <f t="shared" si="1"/>
        <v>-2.363383972705785E-3</v>
      </c>
      <c r="CG31" s="23" t="str">
        <f t="shared" si="2"/>
        <v/>
      </c>
      <c r="CH31" s="23">
        <f t="shared" si="3"/>
        <v>-2.3059720993881929E-3</v>
      </c>
      <c r="CI31" s="23">
        <f t="shared" si="4"/>
        <v>-2.299931368834547E-3</v>
      </c>
      <c r="CJ31" s="23">
        <f t="shared" si="5"/>
        <v>-2.3004109255928078E-3</v>
      </c>
      <c r="CK31" s="23">
        <f t="shared" si="6"/>
        <v>-2.9347439167785533E-3</v>
      </c>
      <c r="CL31" s="23">
        <f t="shared" si="7"/>
        <v>-2.0381340373700207E-3</v>
      </c>
      <c r="CM31" s="49">
        <f t="shared" si="8"/>
        <v>-4.9136916303870013E-4</v>
      </c>
      <c r="CN31" s="49">
        <f t="shared" si="9"/>
        <v>-5.5800948369963746E-4</v>
      </c>
      <c r="CO31" s="49">
        <f t="shared" si="10"/>
        <v>8.5660132756903745E-4</v>
      </c>
      <c r="CP31" s="49">
        <f t="shared" si="11"/>
        <v>-1.33759199619302E-3</v>
      </c>
    </row>
    <row r="32" spans="1:94" s="28" customFormat="1" x14ac:dyDescent="0.25">
      <c r="A32" s="26" t="s">
        <v>31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9"/>
      <c r="O32" s="29"/>
      <c r="P32" s="26"/>
      <c r="Q32" s="26"/>
      <c r="R32" s="95"/>
      <c r="S32" s="26"/>
      <c r="T32" s="26"/>
      <c r="U32" s="26"/>
      <c r="V32" s="26"/>
      <c r="W32" s="95"/>
      <c r="X32" s="26"/>
      <c r="Y32" s="26"/>
      <c r="Z32" s="26"/>
      <c r="AA32" s="26"/>
      <c r="AB32" s="26"/>
      <c r="AC32" s="26"/>
      <c r="AD32" s="26"/>
      <c r="AE32" s="95"/>
      <c r="AF32" s="26"/>
      <c r="AG32" s="26"/>
      <c r="AH32" s="26"/>
      <c r="AI32" s="26"/>
      <c r="AJ32" s="26"/>
      <c r="AK32" s="95"/>
      <c r="AL32" s="26"/>
      <c r="AM32" s="26"/>
      <c r="AN32" s="26"/>
      <c r="AO32" s="26"/>
      <c r="AP32" s="26"/>
      <c r="AQ32" s="95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95"/>
      <c r="BZ32" s="26"/>
      <c r="CA32" s="26"/>
      <c r="CB32" s="26"/>
      <c r="CD32" s="35" t="e">
        <f t="shared" si="0"/>
        <v>#DIV/0!</v>
      </c>
      <c r="CE32" s="35" t="e">
        <f t="shared" si="12"/>
        <v>#DIV/0!</v>
      </c>
      <c r="CF32" s="23" t="str">
        <f t="shared" si="1"/>
        <v/>
      </c>
      <c r="CG32" s="23" t="str">
        <f t="shared" si="2"/>
        <v/>
      </c>
      <c r="CH32" s="23" t="str">
        <f t="shared" si="3"/>
        <v/>
      </c>
      <c r="CI32" s="23" t="str">
        <f t="shared" si="4"/>
        <v/>
      </c>
      <c r="CJ32" s="23" t="str">
        <f t="shared" si="5"/>
        <v/>
      </c>
      <c r="CK32" s="23" t="str">
        <f t="shared" si="6"/>
        <v/>
      </c>
      <c r="CL32" s="23" t="str">
        <f t="shared" si="7"/>
        <v/>
      </c>
      <c r="CM32" s="49" t="e">
        <f t="shared" si="8"/>
        <v>#DIV/0!</v>
      </c>
      <c r="CN32" s="49" t="e">
        <f t="shared" si="9"/>
        <v>#DIV/0!</v>
      </c>
      <c r="CO32" s="49" t="e">
        <f t="shared" si="10"/>
        <v>#DIV/0!</v>
      </c>
      <c r="CP32" s="49" t="e">
        <f t="shared" si="11"/>
        <v>#DIV/0!</v>
      </c>
    </row>
    <row r="33" spans="1:94" x14ac:dyDescent="0.25">
      <c r="A33" s="26" t="s">
        <v>32</v>
      </c>
      <c r="B33" s="26">
        <v>715.13849000000005</v>
      </c>
      <c r="C33" s="26">
        <v>0</v>
      </c>
      <c r="D33" s="26">
        <v>4803.5698000000002</v>
      </c>
      <c r="E33" s="26">
        <v>129.35028130000001</v>
      </c>
      <c r="F33" s="26">
        <v>125.36846</v>
      </c>
      <c r="G33" s="26">
        <v>17.789742</v>
      </c>
      <c r="H33" s="26">
        <v>178.12224000000001</v>
      </c>
      <c r="I33" s="26"/>
      <c r="J33" s="26"/>
      <c r="K33" s="26"/>
      <c r="L33" s="26"/>
      <c r="M33" s="26"/>
      <c r="N33" s="29"/>
      <c r="O33" s="29"/>
      <c r="P33" s="26"/>
      <c r="Q33" s="26" t="s">
        <v>32</v>
      </c>
      <c r="R33" s="95">
        <v>0</v>
      </c>
      <c r="S33" s="26">
        <v>4.6991374669960004</v>
      </c>
      <c r="T33" s="26">
        <v>1.73928225567929</v>
      </c>
      <c r="U33" s="26">
        <v>1.73928225567929</v>
      </c>
      <c r="V33" s="26">
        <v>13.8185583542618</v>
      </c>
      <c r="W33" s="95">
        <v>0</v>
      </c>
      <c r="X33" s="26">
        <v>0.84247217101946104</v>
      </c>
      <c r="Y33" s="26">
        <v>4.3247026722563104</v>
      </c>
      <c r="Z33" s="26">
        <v>713.88143476799098</v>
      </c>
      <c r="AA33" s="26">
        <v>41.393585673120398</v>
      </c>
      <c r="AB33" s="26">
        <v>0.314523845272491</v>
      </c>
      <c r="AC33" s="26">
        <v>7.2265628237088597</v>
      </c>
      <c r="AD33" s="26">
        <v>0</v>
      </c>
      <c r="AE33" s="95">
        <v>0</v>
      </c>
      <c r="AF33" s="26">
        <v>7.6009957508968897</v>
      </c>
      <c r="AG33" s="26">
        <v>7.6009957508968897</v>
      </c>
      <c r="AH33" s="26">
        <v>38.363791505811903</v>
      </c>
      <c r="AI33" s="26">
        <v>5.7230391903903204</v>
      </c>
      <c r="AJ33" s="26">
        <v>0.22840416793777699</v>
      </c>
      <c r="AK33" s="95">
        <v>5.9892498357784696</v>
      </c>
      <c r="AL33" s="26">
        <v>0.61287522327390698</v>
      </c>
      <c r="AM33" s="26">
        <v>0</v>
      </c>
      <c r="AN33" s="26">
        <v>0.48494558620825501</v>
      </c>
      <c r="AO33" s="26">
        <v>2.4088937744903198</v>
      </c>
      <c r="AP33" s="26">
        <v>0</v>
      </c>
      <c r="AQ33" s="95">
        <v>182.90826396148501</v>
      </c>
      <c r="AR33" s="26">
        <v>4315.9245357242398</v>
      </c>
      <c r="AS33" s="26">
        <v>441.18324264179802</v>
      </c>
      <c r="AT33" s="26">
        <v>4795.4715698718501</v>
      </c>
      <c r="AU33" s="26">
        <v>0</v>
      </c>
      <c r="AV33" s="26">
        <v>7.2910373272987297</v>
      </c>
      <c r="AW33" s="26">
        <v>0</v>
      </c>
      <c r="AX33" s="26">
        <v>63.597749937310397</v>
      </c>
      <c r="AY33" s="26">
        <v>7.2966475944818296E-2</v>
      </c>
      <c r="AZ33" s="26">
        <v>2.56571728666148E-2</v>
      </c>
      <c r="BA33" s="26">
        <v>96.520965221536898</v>
      </c>
      <c r="BB33" s="26">
        <v>3.2791100370927598E-2</v>
      </c>
      <c r="BC33" s="26">
        <v>0</v>
      </c>
      <c r="BD33" s="26">
        <v>4.7559568816724204E-3</v>
      </c>
      <c r="BE33" s="26">
        <v>129.12849250178601</v>
      </c>
      <c r="BF33" s="26">
        <v>125.153602485527</v>
      </c>
      <c r="BG33" s="26">
        <v>3.9748900162590801</v>
      </c>
      <c r="BH33" s="26">
        <v>0</v>
      </c>
      <c r="BI33" s="26">
        <v>0</v>
      </c>
      <c r="BJ33" s="26">
        <v>0.51201703903834395</v>
      </c>
      <c r="BK33" s="26">
        <v>0</v>
      </c>
      <c r="BL33" s="26">
        <v>5.4943861798861304</v>
      </c>
      <c r="BM33" s="26">
        <v>0</v>
      </c>
      <c r="BN33" s="26">
        <v>0.14280397535012099</v>
      </c>
      <c r="BO33" s="26">
        <v>21.977546024460199</v>
      </c>
      <c r="BP33" s="26">
        <v>0.15536931031224699</v>
      </c>
      <c r="BQ33" s="26">
        <v>0</v>
      </c>
      <c r="BR33" s="26">
        <v>0.369212711111845</v>
      </c>
      <c r="BS33" s="26">
        <v>5.0062807969708403E-4</v>
      </c>
      <c r="BT33" s="26">
        <v>17.730393836984501</v>
      </c>
      <c r="BU33" s="26">
        <v>26.563029176856599</v>
      </c>
      <c r="BV33" s="26">
        <v>0</v>
      </c>
      <c r="BW33" s="26">
        <v>0</v>
      </c>
      <c r="BX33" s="26">
        <v>8.8982951850834695</v>
      </c>
      <c r="BY33" s="95">
        <v>0</v>
      </c>
      <c r="BZ33" s="26">
        <v>1.45250605115646</v>
      </c>
      <c r="CA33" s="26">
        <v>177.87360721616801</v>
      </c>
      <c r="CB33" s="26">
        <v>12.3687732302133</v>
      </c>
      <c r="CD33" s="35">
        <f t="shared" si="0"/>
        <v>8.0000039509851798E-3</v>
      </c>
      <c r="CE33" s="35">
        <f t="shared" si="12"/>
        <v>1.9247498487060241E-2</v>
      </c>
      <c r="CF33" s="23">
        <f t="shared" si="1"/>
        <v>-1.7577787373870275E-3</v>
      </c>
      <c r="CG33" s="23" t="str">
        <f t="shared" si="2"/>
        <v/>
      </c>
      <c r="CH33" s="23">
        <f t="shared" si="3"/>
        <v>-1.685877475570384E-3</v>
      </c>
      <c r="CI33" s="23">
        <f t="shared" si="4"/>
        <v>-1.714637154128808E-3</v>
      </c>
      <c r="CJ33" s="23">
        <f t="shared" si="5"/>
        <v>-1.7138083571657183E-3</v>
      </c>
      <c r="CK33" s="23">
        <f t="shared" si="6"/>
        <v>-3.3360890234102169E-3</v>
      </c>
      <c r="CL33" s="23">
        <f t="shared" si="7"/>
        <v>-1.3958548007929482E-3</v>
      </c>
      <c r="CM33" s="49">
        <f t="shared" si="8"/>
        <v>-4.9148053919805478E-4</v>
      </c>
      <c r="CN33" s="49">
        <f t="shared" si="9"/>
        <v>-5.5858292223740186E-4</v>
      </c>
      <c r="CO33" s="49">
        <f t="shared" si="10"/>
        <v>8.564387973201235E-4</v>
      </c>
      <c r="CP33" s="49">
        <f t="shared" si="11"/>
        <v>-1.3372492752634359E-3</v>
      </c>
    </row>
    <row r="34" spans="1:94" x14ac:dyDescent="0.25">
      <c r="A34" s="26" t="s">
        <v>33</v>
      </c>
      <c r="B34" s="26">
        <v>551.32165999999995</v>
      </c>
      <c r="C34" s="26">
        <v>0</v>
      </c>
      <c r="D34" s="26">
        <v>3693.5192999999999</v>
      </c>
      <c r="E34" s="26">
        <v>97.391217499999996</v>
      </c>
      <c r="F34" s="26">
        <v>94.438637</v>
      </c>
      <c r="G34" s="26">
        <v>6.6659984999999997</v>
      </c>
      <c r="H34" s="26">
        <v>129.59755999999999</v>
      </c>
      <c r="I34" s="26"/>
      <c r="J34" s="26"/>
      <c r="K34" s="26"/>
      <c r="L34" s="26"/>
      <c r="M34" s="26"/>
      <c r="N34" s="29"/>
      <c r="O34" s="29"/>
      <c r="P34" s="26"/>
      <c r="Q34" s="26" t="s">
        <v>33</v>
      </c>
      <c r="R34" s="95">
        <v>0</v>
      </c>
      <c r="S34" s="26">
        <v>3.41234093302652</v>
      </c>
      <c r="T34" s="26">
        <v>1.2630032657464401</v>
      </c>
      <c r="U34" s="26">
        <v>1.2630032657464401</v>
      </c>
      <c r="V34" s="26">
        <v>10.0345281308288</v>
      </c>
      <c r="W34" s="95">
        <v>0</v>
      </c>
      <c r="X34" s="26">
        <v>0.61177284472980398</v>
      </c>
      <c r="Y34" s="26">
        <v>3.1404415189959201</v>
      </c>
      <c r="Z34" s="26">
        <v>549.08948639450603</v>
      </c>
      <c r="AA34" s="26">
        <v>30.0585050443086</v>
      </c>
      <c r="AB34" s="26">
        <v>0.22839586150740901</v>
      </c>
      <c r="AC34" s="26">
        <v>5.2476677266499703</v>
      </c>
      <c r="AD34" s="26">
        <v>0</v>
      </c>
      <c r="AE34" s="95">
        <v>0</v>
      </c>
      <c r="AF34" s="26">
        <v>5.5195644929933101</v>
      </c>
      <c r="AG34" s="26">
        <v>5.5195644929933101</v>
      </c>
      <c r="AH34" s="26">
        <v>29.433099739876599</v>
      </c>
      <c r="AI34" s="26">
        <v>4.1558614872068702</v>
      </c>
      <c r="AJ34" s="26">
        <v>0.16585908072897401</v>
      </c>
      <c r="AK34" s="95">
        <v>4.3491737804159198</v>
      </c>
      <c r="AL34" s="26">
        <v>0.44504750418600297</v>
      </c>
      <c r="AM34" s="26">
        <v>0</v>
      </c>
      <c r="AN34" s="26">
        <v>0.35214946363357102</v>
      </c>
      <c r="AO34" s="26">
        <v>1.8107826405793701</v>
      </c>
      <c r="AP34" s="26">
        <v>0</v>
      </c>
      <c r="AQ34" s="95">
        <v>132.82131688464801</v>
      </c>
      <c r="AR34" s="26">
        <v>3311.2237752200399</v>
      </c>
      <c r="AS34" s="26">
        <v>338.48073954860303</v>
      </c>
      <c r="AT34" s="26">
        <v>3679.1376145085201</v>
      </c>
      <c r="AU34" s="26">
        <v>0</v>
      </c>
      <c r="AV34" s="26">
        <v>5.29448351708582</v>
      </c>
      <c r="AW34" s="26">
        <v>0</v>
      </c>
      <c r="AX34" s="26">
        <v>46.182369041577999</v>
      </c>
      <c r="AY34" s="26">
        <v>5.4849405167633897E-2</v>
      </c>
      <c r="AZ34" s="26">
        <v>1.9286675992217599E-2</v>
      </c>
      <c r="BA34" s="26">
        <v>72.555514328058706</v>
      </c>
      <c r="BB34" s="26">
        <v>2.4649305507696801E-2</v>
      </c>
      <c r="BC34" s="26">
        <v>0</v>
      </c>
      <c r="BD34" s="26">
        <v>3.5750915400937998E-3</v>
      </c>
      <c r="BE34" s="26">
        <v>97.020292143533894</v>
      </c>
      <c r="BF34" s="26">
        <v>94.078875195502306</v>
      </c>
      <c r="BG34" s="26">
        <v>2.9414169480315402</v>
      </c>
      <c r="BH34" s="26">
        <v>0</v>
      </c>
      <c r="BI34" s="26">
        <v>0</v>
      </c>
      <c r="BJ34" s="26">
        <v>0.38488650956530301</v>
      </c>
      <c r="BK34" s="26">
        <v>0</v>
      </c>
      <c r="BL34" s="26">
        <v>4.1301715892568698</v>
      </c>
      <c r="BM34" s="26">
        <v>0</v>
      </c>
      <c r="BN34" s="26">
        <v>0.10734681459018799</v>
      </c>
      <c r="BO34" s="26">
        <v>16.520679175471301</v>
      </c>
      <c r="BP34" s="26">
        <v>0.112823438081079</v>
      </c>
      <c r="BQ34" s="26">
        <v>0</v>
      </c>
      <c r="BR34" s="26">
        <v>0.277539975319256</v>
      </c>
      <c r="BS34" s="26">
        <v>3.7632503297563302E-4</v>
      </c>
      <c r="BT34" s="26">
        <v>6.6421072180161698</v>
      </c>
      <c r="BU34" s="26">
        <v>19.2891130834908</v>
      </c>
      <c r="BV34" s="26">
        <v>0</v>
      </c>
      <c r="BW34" s="26">
        <v>0</v>
      </c>
      <c r="BX34" s="26">
        <v>6.4616175971938699</v>
      </c>
      <c r="BY34" s="95">
        <v>0</v>
      </c>
      <c r="BZ34" s="26">
        <v>1.05475660289383</v>
      </c>
      <c r="CA34" s="26">
        <v>129.16533722945101</v>
      </c>
      <c r="CB34" s="26">
        <v>8.9817495110465693</v>
      </c>
      <c r="CD34" s="35">
        <f t="shared" si="0"/>
        <v>7.9999996803078108E-3</v>
      </c>
      <c r="CE34" s="35">
        <f t="shared" si="12"/>
        <v>1.924749458171604E-2</v>
      </c>
      <c r="CF34" s="23">
        <f t="shared" si="1"/>
        <v>-4.0487682009336017E-3</v>
      </c>
      <c r="CG34" s="23" t="str">
        <f t="shared" si="2"/>
        <v/>
      </c>
      <c r="CH34" s="23">
        <f t="shared" si="3"/>
        <v>-3.8937621069097587E-3</v>
      </c>
      <c r="CI34" s="23">
        <f t="shared" si="4"/>
        <v>-3.8086119671530195E-3</v>
      </c>
      <c r="CJ34" s="23">
        <f t="shared" si="5"/>
        <v>-3.8094768828323307E-3</v>
      </c>
      <c r="CK34" s="23">
        <f t="shared" si="6"/>
        <v>-3.5840515091369956E-3</v>
      </c>
      <c r="CL34" s="23">
        <f t="shared" si="7"/>
        <v>-3.3351150326362258E-3</v>
      </c>
      <c r="CM34" s="49">
        <f t="shared" si="8"/>
        <v>-4.9162419070865706E-4</v>
      </c>
      <c r="CN34" s="49">
        <f t="shared" si="9"/>
        <v>-5.5820991345691519E-4</v>
      </c>
      <c r="CO34" s="49">
        <f t="shared" si="10"/>
        <v>8.5609951917401989E-4</v>
      </c>
      <c r="CP34" s="49">
        <f t="shared" si="11"/>
        <v>-1.3382824812306483E-3</v>
      </c>
    </row>
    <row r="35" spans="1:94" s="28" customFormat="1" x14ac:dyDescent="0.25">
      <c r="A35" s="26" t="s">
        <v>34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9"/>
      <c r="O35" s="29"/>
      <c r="P35" s="26"/>
      <c r="Q35" s="26"/>
      <c r="R35" s="95"/>
      <c r="S35" s="26"/>
      <c r="T35" s="26"/>
      <c r="U35" s="26"/>
      <c r="V35" s="26"/>
      <c r="W35" s="95"/>
      <c r="X35" s="26"/>
      <c r="Y35" s="26"/>
      <c r="Z35" s="26"/>
      <c r="AA35" s="26"/>
      <c r="AB35" s="26"/>
      <c r="AC35" s="26"/>
      <c r="AD35" s="26"/>
      <c r="AE35" s="95"/>
      <c r="AF35" s="26"/>
      <c r="AG35" s="26"/>
      <c r="AH35" s="26"/>
      <c r="AI35" s="26"/>
      <c r="AJ35" s="26"/>
      <c r="AK35" s="95"/>
      <c r="AL35" s="26"/>
      <c r="AM35" s="26"/>
      <c r="AN35" s="26"/>
      <c r="AO35" s="26"/>
      <c r="AP35" s="26"/>
      <c r="AQ35" s="95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95"/>
      <c r="BZ35" s="26"/>
      <c r="CA35" s="26"/>
      <c r="CB35" s="26"/>
      <c r="CD35" s="35" t="e">
        <f t="shared" ref="CD35:CD51" si="13">AH35/AT35</f>
        <v>#DIV/0!</v>
      </c>
      <c r="CE35" s="35" t="e">
        <f t="shared" si="12"/>
        <v>#DIV/0!</v>
      </c>
      <c r="CF35" s="23" t="str">
        <f t="shared" ref="CF35:CF60" si="14">IF(B35=0,"",(Z35-B35)/B35)</f>
        <v/>
      </c>
      <c r="CG35" s="23" t="str">
        <f t="shared" ref="CG35:CG59" si="15">IF(C35=0,"",(AO35-C35)/C35)</f>
        <v/>
      </c>
      <c r="CH35" s="23" t="str">
        <f t="shared" ref="CH35:CH60" si="16">IF(D35=0,"",(AT35-D35)/D35)</f>
        <v/>
      </c>
      <c r="CI35" s="23" t="str">
        <f t="shared" ref="CI35:CI60" si="17">IF(E35=0,"",(BE35-E35)/E35)</f>
        <v/>
      </c>
      <c r="CJ35" s="23" t="str">
        <f t="shared" ref="CJ35:CJ60" si="18">IF(F35=0,"",(BF35-F35)/F35)</f>
        <v/>
      </c>
      <c r="CK35" s="23" t="str">
        <f t="shared" ref="CK35:CK60" si="19">IF(G35=0,"",(BT35-G35)/G35)</f>
        <v/>
      </c>
      <c r="CL35" s="23" t="str">
        <f t="shared" ref="CL35:CL60" si="20">IF(H35=0,"",(CA35-H35)/H35)</f>
        <v/>
      </c>
      <c r="CM35" s="49" t="e">
        <f t="shared" ref="CM35:CM60" si="21">(T35/0.009783-$CA35)/$CA35</f>
        <v>#DIV/0!</v>
      </c>
      <c r="CN35" s="49" t="e">
        <f t="shared" ref="CN35:CN60" si="22">(X35/0.004739-$CA35)/$CA35</f>
        <v>#DIV/0!</v>
      </c>
      <c r="CO35" s="49" t="e">
        <f t="shared" ref="CO35:CO60" si="23">(AF35/0.042696-$CA35)/$CA35</f>
        <v>#DIV/0!</v>
      </c>
      <c r="CP35" s="49" t="e">
        <f t="shared" ref="CP35:CP60" si="24">(AN35/0.00273-$CA35)/$CA35</f>
        <v>#DIV/0!</v>
      </c>
    </row>
    <row r="36" spans="1:94" x14ac:dyDescent="0.25">
      <c r="A36" s="26" t="s">
        <v>35</v>
      </c>
      <c r="B36" s="26">
        <v>293.28268000000003</v>
      </c>
      <c r="C36" s="26">
        <v>0</v>
      </c>
      <c r="D36" s="26">
        <v>2221.8117999999999</v>
      </c>
      <c r="E36" s="26">
        <v>64.317796999999999</v>
      </c>
      <c r="F36" s="26">
        <v>62.334206000000002</v>
      </c>
      <c r="G36" s="26">
        <v>9.0756359</v>
      </c>
      <c r="H36" s="26">
        <v>109.54833000000001</v>
      </c>
      <c r="I36" s="26"/>
      <c r="J36" s="26"/>
      <c r="K36" s="26"/>
      <c r="L36" s="26"/>
      <c r="M36" s="26"/>
      <c r="N36" s="29"/>
      <c r="O36" s="29"/>
      <c r="P36" s="26"/>
      <c r="Q36" s="26" t="s">
        <v>35</v>
      </c>
      <c r="R36" s="95">
        <v>0</v>
      </c>
      <c r="S36" s="26">
        <v>2.8899986938982698</v>
      </c>
      <c r="T36" s="26">
        <v>1.06966925575899</v>
      </c>
      <c r="U36" s="26">
        <v>1.06966925575899</v>
      </c>
      <c r="V36" s="26">
        <v>8.4984978681796903</v>
      </c>
      <c r="W36" s="95">
        <v>0</v>
      </c>
      <c r="X36" s="26">
        <v>0.51812575308433795</v>
      </c>
      <c r="Y36" s="26">
        <v>2.6597188899308901</v>
      </c>
      <c r="Z36" s="26">
        <v>292.75502124527998</v>
      </c>
      <c r="AA36" s="26">
        <v>25.457310758047001</v>
      </c>
      <c r="AB36" s="26">
        <v>0.193434139961597</v>
      </c>
      <c r="AC36" s="26">
        <v>4.4443796781448102</v>
      </c>
      <c r="AD36" s="26">
        <v>0</v>
      </c>
      <c r="AE36" s="95">
        <v>0</v>
      </c>
      <c r="AF36" s="26">
        <v>4.6746591016190102</v>
      </c>
      <c r="AG36" s="26">
        <v>4.6746591016190102</v>
      </c>
      <c r="AH36" s="26">
        <v>17.744638236037801</v>
      </c>
      <c r="AI36" s="26">
        <v>3.5197044882607802</v>
      </c>
      <c r="AJ36" s="26">
        <v>0.140470112225903</v>
      </c>
      <c r="AK36" s="95">
        <v>3.6834241110369002</v>
      </c>
      <c r="AL36" s="26">
        <v>0.37692204296447102</v>
      </c>
      <c r="AM36" s="26">
        <v>0</v>
      </c>
      <c r="AN36" s="26">
        <v>0.298244190772193</v>
      </c>
      <c r="AO36" s="26">
        <v>1.1978238548212301</v>
      </c>
      <c r="AP36" s="26">
        <v>0</v>
      </c>
      <c r="AQ36" s="95">
        <v>112.48971587559301</v>
      </c>
      <c r="AR36" s="26">
        <v>1996.27134216526</v>
      </c>
      <c r="AS36" s="26">
        <v>204.06342930537801</v>
      </c>
      <c r="AT36" s="26">
        <v>2218.0794097066801</v>
      </c>
      <c r="AU36" s="26">
        <v>0</v>
      </c>
      <c r="AV36" s="26">
        <v>4.4840319659886303</v>
      </c>
      <c r="AW36" s="26">
        <v>0</v>
      </c>
      <c r="AX36" s="26">
        <v>39.113010972008802</v>
      </c>
      <c r="AY36" s="26">
        <v>3.6282590125277597E-2</v>
      </c>
      <c r="AZ36" s="26">
        <v>1.2758026725529999E-2</v>
      </c>
      <c r="BA36" s="26">
        <v>47.9950850868345</v>
      </c>
      <c r="BB36" s="26">
        <v>1.6305382872732602E-2</v>
      </c>
      <c r="BC36" s="26">
        <v>0</v>
      </c>
      <c r="BD36" s="26">
        <v>2.3649065151429898E-3</v>
      </c>
      <c r="BE36" s="26">
        <v>64.213117895588198</v>
      </c>
      <c r="BF36" s="26">
        <v>62.232671006783796</v>
      </c>
      <c r="BG36" s="26">
        <v>1.98044688880437</v>
      </c>
      <c r="BH36" s="26">
        <v>0</v>
      </c>
      <c r="BI36" s="26">
        <v>0</v>
      </c>
      <c r="BJ36" s="26">
        <v>0.25460052891527002</v>
      </c>
      <c r="BK36" s="26">
        <v>0</v>
      </c>
      <c r="BL36" s="26">
        <v>2.7320847566483102</v>
      </c>
      <c r="BM36" s="26">
        <v>0</v>
      </c>
      <c r="BN36" s="26">
        <v>7.1009340501661702E-2</v>
      </c>
      <c r="BO36" s="26">
        <v>10.9283403521883</v>
      </c>
      <c r="BP36" s="26">
        <v>9.5552895925396897E-2</v>
      </c>
      <c r="BQ36" s="26">
        <v>0</v>
      </c>
      <c r="BR36" s="26">
        <v>0.18359109750932801</v>
      </c>
      <c r="BS36" s="26">
        <v>2.48937947710775E-4</v>
      </c>
      <c r="BT36" s="26">
        <v>9.0638912855534404</v>
      </c>
      <c r="BU36" s="26">
        <v>16.336438794349</v>
      </c>
      <c r="BV36" s="26">
        <v>0</v>
      </c>
      <c r="BW36" s="26">
        <v>0</v>
      </c>
      <c r="BX36" s="26">
        <v>5.4725082135988901</v>
      </c>
      <c r="BY36" s="95">
        <v>0</v>
      </c>
      <c r="BZ36" s="26">
        <v>0.89329987301931502</v>
      </c>
      <c r="CA36" s="26">
        <v>109.393374624359</v>
      </c>
      <c r="CB36" s="26">
        <v>7.6068703848061698</v>
      </c>
      <c r="CD36" s="35">
        <f t="shared" si="13"/>
        <v>8.0000013337594433E-3</v>
      </c>
      <c r="CE36" s="35">
        <f t="shared" si="12"/>
        <v>1.9247508349604002E-2</v>
      </c>
      <c r="CF36" s="23">
        <f t="shared" si="14"/>
        <v>-1.7991473438528677E-3</v>
      </c>
      <c r="CG36" s="23" t="str">
        <f t="shared" si="15"/>
        <v/>
      </c>
      <c r="CH36" s="23">
        <f t="shared" si="16"/>
        <v>-1.679885890118999E-3</v>
      </c>
      <c r="CI36" s="23">
        <f t="shared" si="17"/>
        <v>-1.6275293821366573E-3</v>
      </c>
      <c r="CJ36" s="23">
        <f t="shared" si="18"/>
        <v>-1.6288808301529547E-3</v>
      </c>
      <c r="CK36" s="23">
        <f t="shared" si="19"/>
        <v>-1.2940817123965505E-3</v>
      </c>
      <c r="CL36" s="23">
        <f t="shared" si="20"/>
        <v>-1.4144932710613582E-3</v>
      </c>
      <c r="CM36" s="49">
        <f t="shared" si="21"/>
        <v>-4.9161881933388414E-4</v>
      </c>
      <c r="CN36" s="49">
        <f t="shared" si="22"/>
        <v>-5.5833482349694507E-4</v>
      </c>
      <c r="CO36" s="49">
        <f t="shared" si="23"/>
        <v>8.5631989180884002E-4</v>
      </c>
      <c r="CP36" s="49">
        <f t="shared" si="24"/>
        <v>-1.338456721452688E-3</v>
      </c>
    </row>
    <row r="37" spans="1:94" s="28" customFormat="1" x14ac:dyDescent="0.25">
      <c r="A37" s="26" t="s">
        <v>36</v>
      </c>
      <c r="B37" s="26">
        <v>45.714134000000001</v>
      </c>
      <c r="C37" s="26">
        <v>0</v>
      </c>
      <c r="D37" s="26">
        <v>347.83075000000002</v>
      </c>
      <c r="E37" s="26">
        <v>10.295036830000001</v>
      </c>
      <c r="F37" s="26">
        <v>9.9716892000000001</v>
      </c>
      <c r="G37" s="26">
        <v>2.3096291999999998</v>
      </c>
      <c r="H37" s="26">
        <v>17.239554999999999</v>
      </c>
      <c r="I37" s="26"/>
      <c r="J37" s="26"/>
      <c r="K37" s="26"/>
      <c r="L37" s="26"/>
      <c r="M37" s="26"/>
      <c r="N37" s="29"/>
      <c r="O37" s="29"/>
      <c r="P37" s="26"/>
      <c r="Q37" s="26" t="s">
        <v>36</v>
      </c>
      <c r="R37" s="95">
        <v>0</v>
      </c>
      <c r="S37" s="26">
        <v>0.45528713797218801</v>
      </c>
      <c r="T37" s="26">
        <v>0.168514491704682</v>
      </c>
      <c r="U37" s="26">
        <v>0.168514491704682</v>
      </c>
      <c r="V37" s="26">
        <v>1.33884291924965</v>
      </c>
      <c r="W37" s="95">
        <v>0</v>
      </c>
      <c r="X37" s="26">
        <v>8.1624838565102997E-2</v>
      </c>
      <c r="Y37" s="26">
        <v>0.41900886590706399</v>
      </c>
      <c r="Z37" s="26">
        <v>45.683593452272703</v>
      </c>
      <c r="AA37" s="26">
        <v>4.0105152010238196</v>
      </c>
      <c r="AB37" s="26">
        <v>3.0473321280414599E-2</v>
      </c>
      <c r="AC37" s="26">
        <v>0.70016212264058497</v>
      </c>
      <c r="AD37" s="26">
        <v>0</v>
      </c>
      <c r="AE37" s="95">
        <v>0</v>
      </c>
      <c r="AF37" s="26">
        <v>0.73643983179446304</v>
      </c>
      <c r="AG37" s="26">
        <v>0.73643983179446304</v>
      </c>
      <c r="AH37" s="26">
        <v>2.78106988576751</v>
      </c>
      <c r="AI37" s="26">
        <v>0.55449008322933002</v>
      </c>
      <c r="AJ37" s="26">
        <v>2.2129407598998702E-2</v>
      </c>
      <c r="AK37" s="95">
        <v>0.58028250711492102</v>
      </c>
      <c r="AL37" s="26">
        <v>5.9379805376235301E-2</v>
      </c>
      <c r="AM37" s="26">
        <v>0</v>
      </c>
      <c r="AN37" s="26">
        <v>4.6984932354625197E-2</v>
      </c>
      <c r="AO37" s="26">
        <v>0.19182303245864901</v>
      </c>
      <c r="AP37" s="26">
        <v>0</v>
      </c>
      <c r="AQ37" s="95">
        <v>17.721493832018801</v>
      </c>
      <c r="AR37" s="26">
        <v>312.87025354607903</v>
      </c>
      <c r="AS37" s="26">
        <v>31.982299078137299</v>
      </c>
      <c r="AT37" s="26">
        <v>347.63362250998398</v>
      </c>
      <c r="AU37" s="26">
        <v>0</v>
      </c>
      <c r="AV37" s="26">
        <v>0.70640996998572403</v>
      </c>
      <c r="AW37" s="26">
        <v>0</v>
      </c>
      <c r="AX37" s="26">
        <v>6.1618202246531801</v>
      </c>
      <c r="AY37" s="26">
        <v>5.8104071914769299E-3</v>
      </c>
      <c r="AZ37" s="26">
        <v>2.04310874187734E-3</v>
      </c>
      <c r="BA37" s="26">
        <v>7.6860781260713003</v>
      </c>
      <c r="BB37" s="26">
        <v>2.6111952776996898E-3</v>
      </c>
      <c r="BC37" s="26">
        <v>0</v>
      </c>
      <c r="BD37" s="26">
        <v>3.7872330009865602E-4</v>
      </c>
      <c r="BE37" s="26">
        <v>10.289297691700201</v>
      </c>
      <c r="BF37" s="26">
        <v>9.9661292673987401</v>
      </c>
      <c r="BG37" s="26">
        <v>0.32316842430154802</v>
      </c>
      <c r="BH37" s="26">
        <v>0</v>
      </c>
      <c r="BI37" s="26">
        <v>0</v>
      </c>
      <c r="BJ37" s="26">
        <v>4.07724830877935E-2</v>
      </c>
      <c r="BK37" s="26">
        <v>0</v>
      </c>
      <c r="BL37" s="26">
        <v>0.43752481059541298</v>
      </c>
      <c r="BM37" s="26">
        <v>0</v>
      </c>
      <c r="BN37" s="26">
        <v>1.13716523344191E-2</v>
      </c>
      <c r="BO37" s="26">
        <v>1.75009804604352</v>
      </c>
      <c r="BP37" s="26">
        <v>1.5053279472188701E-2</v>
      </c>
      <c r="BQ37" s="26">
        <v>0</v>
      </c>
      <c r="BR37" s="26">
        <v>2.9400849297552299E-2</v>
      </c>
      <c r="BS37" s="26">
        <v>3.98654575748056E-5</v>
      </c>
      <c r="BT37" s="26">
        <v>2.3074903364407402</v>
      </c>
      <c r="BU37" s="26">
        <v>2.5736212098075399</v>
      </c>
      <c r="BV37" s="26">
        <v>0</v>
      </c>
      <c r="BW37" s="26">
        <v>0</v>
      </c>
      <c r="BX37" s="26">
        <v>0.86213184956559596</v>
      </c>
      <c r="BY37" s="95">
        <v>0</v>
      </c>
      <c r="BZ37" s="26">
        <v>0.14072943660708601</v>
      </c>
      <c r="CA37" s="26">
        <v>17.2337030285994</v>
      </c>
      <c r="CB37" s="26">
        <v>1.19837676583469</v>
      </c>
      <c r="CD37" s="35">
        <f t="shared" si="13"/>
        <v>8.0000026052935609E-3</v>
      </c>
      <c r="CE37" s="35">
        <f t="shared" si="12"/>
        <v>1.9247495924635618E-2</v>
      </c>
      <c r="CF37" s="23">
        <f t="shared" si="14"/>
        <v>-6.6807669871419672E-4</v>
      </c>
      <c r="CG37" s="23" t="str">
        <f t="shared" si="15"/>
        <v/>
      </c>
      <c r="CH37" s="23">
        <f t="shared" si="16"/>
        <v>-5.6673393601929607E-4</v>
      </c>
      <c r="CI37" s="23">
        <f t="shared" si="17"/>
        <v>-5.5746651464871119E-4</v>
      </c>
      <c r="CJ37" s="23">
        <f t="shared" si="18"/>
        <v>-5.5757179047057407E-4</v>
      </c>
      <c r="CK37" s="23">
        <f t="shared" si="19"/>
        <v>-9.2606361196837558E-4</v>
      </c>
      <c r="CL37" s="23">
        <f t="shared" si="20"/>
        <v>-3.3945025846658449E-4</v>
      </c>
      <c r="CM37" s="49">
        <f t="shared" si="21"/>
        <v>-4.9125944417720919E-4</v>
      </c>
      <c r="CN37" s="49">
        <f t="shared" si="22"/>
        <v>-5.5932162772119132E-4</v>
      </c>
      <c r="CO37" s="49">
        <f t="shared" si="23"/>
        <v>8.5571972043746599E-4</v>
      </c>
      <c r="CP37" s="49">
        <f t="shared" si="24"/>
        <v>-1.3406925060686675E-3</v>
      </c>
    </row>
    <row r="38" spans="1:94" x14ac:dyDescent="0.25">
      <c r="A38" s="26" t="s">
        <v>37</v>
      </c>
      <c r="B38" s="26">
        <v>366.98685</v>
      </c>
      <c r="C38" s="26">
        <v>0</v>
      </c>
      <c r="D38" s="26">
        <v>2433.9539</v>
      </c>
      <c r="E38" s="26">
        <v>63.765597200000002</v>
      </c>
      <c r="F38" s="26">
        <v>61.831467000000004</v>
      </c>
      <c r="G38" s="26">
        <v>4.5478376999999996</v>
      </c>
      <c r="H38" s="26">
        <v>83.068527000000003</v>
      </c>
      <c r="I38" s="26"/>
      <c r="J38" s="26"/>
      <c r="K38" s="26"/>
      <c r="L38" s="26"/>
      <c r="M38" s="26"/>
      <c r="N38" s="29"/>
      <c r="O38" s="29"/>
      <c r="P38" s="26"/>
      <c r="Q38" s="26" t="s">
        <v>37</v>
      </c>
      <c r="R38" s="95">
        <v>0</v>
      </c>
      <c r="S38" s="26">
        <v>2.1831121410129302</v>
      </c>
      <c r="T38" s="26">
        <v>0.80803105892428895</v>
      </c>
      <c r="U38" s="26">
        <v>0.80803105892428895</v>
      </c>
      <c r="V38" s="26">
        <v>6.4197864920496297</v>
      </c>
      <c r="W38" s="95">
        <v>0</v>
      </c>
      <c r="X38" s="26">
        <v>0.39139344654464803</v>
      </c>
      <c r="Y38" s="26">
        <v>2.0091579639660102</v>
      </c>
      <c r="Z38" s="26">
        <v>364.78433676791298</v>
      </c>
      <c r="AA38" s="26">
        <v>19.230496101039702</v>
      </c>
      <c r="AB38" s="26">
        <v>0.146120471428801</v>
      </c>
      <c r="AC38" s="26">
        <v>3.3572950922250699</v>
      </c>
      <c r="AD38" s="26">
        <v>0</v>
      </c>
      <c r="AE38" s="95">
        <v>0</v>
      </c>
      <c r="AF38" s="26">
        <v>3.5312485522002302</v>
      </c>
      <c r="AG38" s="26">
        <v>3.5312485522002302</v>
      </c>
      <c r="AH38" s="26">
        <v>19.357905161681401</v>
      </c>
      <c r="AI38" s="26">
        <v>2.6587914660875902</v>
      </c>
      <c r="AJ38" s="26">
        <v>0.10611147145184301</v>
      </c>
      <c r="AK38" s="95">
        <v>2.78246651486229</v>
      </c>
      <c r="AL38" s="26">
        <v>0.28472774005429702</v>
      </c>
      <c r="AM38" s="26">
        <v>0</v>
      </c>
      <c r="AN38" s="26">
        <v>0.22529434437864601</v>
      </c>
      <c r="AO38" s="26">
        <v>1.1832238386404099</v>
      </c>
      <c r="AP38" s="26">
        <v>0</v>
      </c>
      <c r="AQ38" s="95">
        <v>84.974987888137406</v>
      </c>
      <c r="AR38" s="26">
        <v>2177.76483713487</v>
      </c>
      <c r="AS38" s="26">
        <v>222.61608920826501</v>
      </c>
      <c r="AT38" s="26">
        <v>2419.7388315048102</v>
      </c>
      <c r="AU38" s="26">
        <v>0</v>
      </c>
      <c r="AV38" s="26">
        <v>3.3872500265163099</v>
      </c>
      <c r="AW38" s="26">
        <v>0</v>
      </c>
      <c r="AX38" s="26">
        <v>29.546040729627801</v>
      </c>
      <c r="AY38" s="26">
        <v>3.5840395411520197E-2</v>
      </c>
      <c r="AZ38" s="26">
        <v>1.2602546387341E-2</v>
      </c>
      <c r="BA38" s="26">
        <v>47.410134409299097</v>
      </c>
      <c r="BB38" s="26">
        <v>1.61066496226238E-2</v>
      </c>
      <c r="BC38" s="26">
        <v>0</v>
      </c>
      <c r="BD38" s="26">
        <v>2.33607970052414E-3</v>
      </c>
      <c r="BE38" s="26">
        <v>63.397168592178303</v>
      </c>
      <c r="BF38" s="26">
        <v>61.474200732976499</v>
      </c>
      <c r="BG38" s="26">
        <v>1.92296785920181</v>
      </c>
      <c r="BH38" s="26">
        <v>0</v>
      </c>
      <c r="BI38" s="26">
        <v>0</v>
      </c>
      <c r="BJ38" s="26">
        <v>0.25149733304342498</v>
      </c>
      <c r="BK38" s="26">
        <v>0</v>
      </c>
      <c r="BL38" s="26">
        <v>2.69878750842441</v>
      </c>
      <c r="BM38" s="26">
        <v>0</v>
      </c>
      <c r="BN38" s="26">
        <v>7.0143907146833301E-2</v>
      </c>
      <c r="BO38" s="26">
        <v>10.7951524200686</v>
      </c>
      <c r="BP38" s="26">
        <v>7.2180939019304502E-2</v>
      </c>
      <c r="BQ38" s="26">
        <v>0</v>
      </c>
      <c r="BR38" s="26">
        <v>0.18135358107111499</v>
      </c>
      <c r="BS38" s="26">
        <v>2.4590280094688498E-4</v>
      </c>
      <c r="BT38" s="26">
        <v>4.5154096641156896</v>
      </c>
      <c r="BU38" s="26">
        <v>12.3405732754102</v>
      </c>
      <c r="BV38" s="26">
        <v>0</v>
      </c>
      <c r="BW38" s="26">
        <v>0</v>
      </c>
      <c r="BX38" s="26">
        <v>4.13394212633278</v>
      </c>
      <c r="BY38" s="95">
        <v>0</v>
      </c>
      <c r="BZ38" s="26">
        <v>0.67480062427777499</v>
      </c>
      <c r="CA38" s="26">
        <v>82.636002382534897</v>
      </c>
      <c r="CB38" s="26">
        <v>5.7462468808025404</v>
      </c>
      <c r="CD38" s="35">
        <f t="shared" si="13"/>
        <v>7.9999977310125335E-3</v>
      </c>
      <c r="CE38" s="35">
        <f t="shared" si="12"/>
        <v>1.9247486336259029E-2</v>
      </c>
      <c r="CF38" s="23">
        <f t="shared" si="14"/>
        <v>-6.0016134967425354E-3</v>
      </c>
      <c r="CG38" s="23" t="str">
        <f t="shared" si="15"/>
        <v/>
      </c>
      <c r="CH38" s="23">
        <f t="shared" si="16"/>
        <v>-5.8403195291372714E-3</v>
      </c>
      <c r="CI38" s="23">
        <f t="shared" si="17"/>
        <v>-5.7778586573278183E-3</v>
      </c>
      <c r="CJ38" s="23">
        <f t="shared" si="18"/>
        <v>-5.7780655119100558E-3</v>
      </c>
      <c r="CK38" s="23">
        <f t="shared" si="19"/>
        <v>-7.1304294531685007E-3</v>
      </c>
      <c r="CL38" s="23">
        <f t="shared" si="20"/>
        <v>-5.2068410634644527E-3</v>
      </c>
      <c r="CM38" s="49">
        <f t="shared" si="21"/>
        <v>-4.9101760267753684E-4</v>
      </c>
      <c r="CN38" s="49">
        <f t="shared" si="22"/>
        <v>-5.5812574091354127E-4</v>
      </c>
      <c r="CO38" s="49">
        <f t="shared" si="23"/>
        <v>8.5646266042982053E-4</v>
      </c>
      <c r="CP38" s="49">
        <f t="shared" si="24"/>
        <v>-1.3384179782075199E-3</v>
      </c>
    </row>
    <row r="39" spans="1:94" x14ac:dyDescent="0.25">
      <c r="A39" s="26" t="s">
        <v>38</v>
      </c>
      <c r="B39" s="26">
        <v>225.01329000000001</v>
      </c>
      <c r="C39" s="26">
        <v>0</v>
      </c>
      <c r="D39" s="26">
        <v>1650.4878000000001</v>
      </c>
      <c r="E39" s="26">
        <v>47.303932400000001</v>
      </c>
      <c r="F39" s="26">
        <v>45.839260000000003</v>
      </c>
      <c r="G39" s="26">
        <v>7.5886706999999998</v>
      </c>
      <c r="H39" s="26">
        <v>77.095917</v>
      </c>
      <c r="I39" s="26"/>
      <c r="J39" s="26"/>
      <c r="K39" s="26"/>
      <c r="L39" s="26"/>
      <c r="M39" s="26"/>
      <c r="N39" s="29"/>
      <c r="O39" s="29"/>
      <c r="P39" s="26"/>
      <c r="Q39" s="26" t="s">
        <v>130</v>
      </c>
      <c r="R39" s="95">
        <v>0</v>
      </c>
      <c r="S39" s="26">
        <v>2.03505261028831</v>
      </c>
      <c r="T39" s="26">
        <v>0.75323001239461596</v>
      </c>
      <c r="U39" s="26">
        <v>0.75323001239461596</v>
      </c>
      <c r="V39" s="26">
        <v>5.9843942981448102</v>
      </c>
      <c r="W39" s="95">
        <v>0</v>
      </c>
      <c r="X39" s="26">
        <v>0.36484878534804899</v>
      </c>
      <c r="Y39" s="26">
        <v>1.8728956038881099</v>
      </c>
      <c r="Z39" s="26">
        <v>224.67116167441</v>
      </c>
      <c r="AA39" s="26">
        <v>17.926291017653998</v>
      </c>
      <c r="AB39" s="26">
        <v>0.13621060760402401</v>
      </c>
      <c r="AC39" s="26">
        <v>3.1296003833805401</v>
      </c>
      <c r="AD39" s="26">
        <v>0</v>
      </c>
      <c r="AE39" s="95">
        <v>0</v>
      </c>
      <c r="AF39" s="26">
        <v>3.2917569840750298</v>
      </c>
      <c r="AG39" s="26">
        <v>3.2917569840750298</v>
      </c>
      <c r="AH39" s="26">
        <v>13.1863818929545</v>
      </c>
      <c r="AI39" s="26">
        <v>2.4784715896245699</v>
      </c>
      <c r="AJ39" s="26">
        <v>9.8914814314889493E-2</v>
      </c>
      <c r="AK39" s="95">
        <v>2.5937600545064901</v>
      </c>
      <c r="AL39" s="26">
        <v>0.26541722950653901</v>
      </c>
      <c r="AM39" s="26">
        <v>0</v>
      </c>
      <c r="AN39" s="26">
        <v>0.21001469754072999</v>
      </c>
      <c r="AO39" s="26">
        <v>0.881196499648913</v>
      </c>
      <c r="AP39" s="26">
        <v>0</v>
      </c>
      <c r="AQ39" s="95">
        <v>79.211935956723295</v>
      </c>
      <c r="AR39" s="26">
        <v>1483.4681124471799</v>
      </c>
      <c r="AS39" s="26">
        <v>151.64350878949699</v>
      </c>
      <c r="AT39" s="26">
        <v>1648.2980031296299</v>
      </c>
      <c r="AU39" s="26">
        <v>0</v>
      </c>
      <c r="AV39" s="26">
        <v>3.15752237471006</v>
      </c>
      <c r="AW39" s="26">
        <v>0</v>
      </c>
      <c r="AX39" s="26">
        <v>27.542231596087799</v>
      </c>
      <c r="AY39" s="26">
        <v>2.6691813556220599E-2</v>
      </c>
      <c r="AZ39" s="26">
        <v>9.3856332512111604E-3</v>
      </c>
      <c r="BA39" s="26">
        <v>35.308302564416302</v>
      </c>
      <c r="BB39" s="26">
        <v>1.1995303579754899E-2</v>
      </c>
      <c r="BC39" s="26">
        <v>0</v>
      </c>
      <c r="BD39" s="26">
        <v>1.7397793350860001E-3</v>
      </c>
      <c r="BE39" s="26">
        <v>47.245290767500002</v>
      </c>
      <c r="BF39" s="26">
        <v>45.782397918191499</v>
      </c>
      <c r="BG39" s="26">
        <v>1.46289284930857</v>
      </c>
      <c r="BH39" s="26">
        <v>0</v>
      </c>
      <c r="BI39" s="26">
        <v>0</v>
      </c>
      <c r="BJ39" s="26">
        <v>0.18730058345320899</v>
      </c>
      <c r="BK39" s="26">
        <v>0</v>
      </c>
      <c r="BL39" s="26">
        <v>2.0099007153998301</v>
      </c>
      <c r="BM39" s="26">
        <v>0</v>
      </c>
      <c r="BN39" s="26">
        <v>5.22390880393745E-2</v>
      </c>
      <c r="BO39" s="26">
        <v>8.0395977388294497</v>
      </c>
      <c r="BP39" s="26">
        <v>6.7285580634043093E-2</v>
      </c>
      <c r="BQ39" s="26">
        <v>0</v>
      </c>
      <c r="BR39" s="26">
        <v>0.13506156280141299</v>
      </c>
      <c r="BS39" s="26">
        <v>1.8313552965492101E-4</v>
      </c>
      <c r="BT39" s="26">
        <v>7.5780991228911301</v>
      </c>
      <c r="BU39" s="26">
        <v>11.503632886923199</v>
      </c>
      <c r="BV39" s="26">
        <v>0</v>
      </c>
      <c r="BW39" s="26">
        <v>0</v>
      </c>
      <c r="BX39" s="26">
        <v>3.8535776834476398</v>
      </c>
      <c r="BY39" s="95">
        <v>0</v>
      </c>
      <c r="BZ39" s="26">
        <v>0.629035301268142</v>
      </c>
      <c r="CA39" s="26">
        <v>77.031580951073906</v>
      </c>
      <c r="CB39" s="26">
        <v>5.3565357572613701</v>
      </c>
      <c r="CD39" s="35">
        <f t="shared" si="13"/>
        <v>7.9999987064944961E-3</v>
      </c>
      <c r="CE39" s="35">
        <f t="shared" si="12"/>
        <v>1.924749553799086E-2</v>
      </c>
      <c r="CF39" s="23">
        <f t="shared" si="14"/>
        <v>-1.5204805262391866E-3</v>
      </c>
      <c r="CG39" s="23" t="str">
        <f t="shared" si="15"/>
        <v/>
      </c>
      <c r="CH39" s="23">
        <f t="shared" si="16"/>
        <v>-1.3267573806787141E-3</v>
      </c>
      <c r="CI39" s="23">
        <f t="shared" si="17"/>
        <v>-1.2396777503427762E-3</v>
      </c>
      <c r="CJ39" s="23">
        <f t="shared" si="18"/>
        <v>-1.2404668358194202E-3</v>
      </c>
      <c r="CK39" s="23">
        <f t="shared" si="19"/>
        <v>-1.3930736392171676E-3</v>
      </c>
      <c r="CL39" s="23">
        <f t="shared" si="20"/>
        <v>-8.3449359485657639E-4</v>
      </c>
      <c r="CM39" s="49">
        <f t="shared" si="21"/>
        <v>-4.9090242983226449E-4</v>
      </c>
      <c r="CN39" s="49">
        <f t="shared" si="22"/>
        <v>-5.5848593981560246E-4</v>
      </c>
      <c r="CO39" s="49">
        <f t="shared" si="23"/>
        <v>8.563863926693894E-4</v>
      </c>
      <c r="CP39" s="49">
        <f t="shared" si="24"/>
        <v>-1.338675802452544E-3</v>
      </c>
    </row>
    <row r="40" spans="1:94" x14ac:dyDescent="0.25">
      <c r="A40" s="26" t="s">
        <v>39</v>
      </c>
      <c r="B40" s="26">
        <v>198.29234</v>
      </c>
      <c r="C40" s="26">
        <v>0</v>
      </c>
      <c r="D40" s="26">
        <v>1328.3688999999999</v>
      </c>
      <c r="E40" s="26">
        <v>35.066882400000004</v>
      </c>
      <c r="F40" s="26">
        <v>34.002602000000003</v>
      </c>
      <c r="G40" s="26">
        <v>2.576406</v>
      </c>
      <c r="H40" s="26">
        <v>46.898910999999998</v>
      </c>
      <c r="I40" s="26"/>
      <c r="J40" s="26"/>
      <c r="K40" s="26"/>
      <c r="L40" s="26"/>
      <c r="M40" s="26"/>
      <c r="N40" s="29"/>
      <c r="O40" s="29"/>
      <c r="P40" s="26"/>
      <c r="Q40" s="26" t="s">
        <v>39</v>
      </c>
      <c r="R40" s="95">
        <v>0</v>
      </c>
      <c r="S40" s="26">
        <v>1.23506533451222</v>
      </c>
      <c r="T40" s="26">
        <v>0.45713246800426699</v>
      </c>
      <c r="U40" s="26">
        <v>0.45713246800426699</v>
      </c>
      <c r="V40" s="26">
        <v>3.6319047280808099</v>
      </c>
      <c r="W40" s="95">
        <v>0</v>
      </c>
      <c r="X40" s="26">
        <v>0.221425418110969</v>
      </c>
      <c r="Y40" s="26">
        <v>1.13665447049316</v>
      </c>
      <c r="Z40" s="26">
        <v>197.50598008564901</v>
      </c>
      <c r="AA40" s="26">
        <v>10.879407883431201</v>
      </c>
      <c r="AB40" s="26">
        <v>8.2665783808628407E-2</v>
      </c>
      <c r="AC40" s="26">
        <v>1.8993448987518899</v>
      </c>
      <c r="AD40" s="26">
        <v>0</v>
      </c>
      <c r="AE40" s="95">
        <v>0</v>
      </c>
      <c r="AF40" s="26">
        <v>1.9977562560250199</v>
      </c>
      <c r="AG40" s="26">
        <v>1.9977562560250199</v>
      </c>
      <c r="AH40" s="26">
        <v>10.586702444683199</v>
      </c>
      <c r="AI40" s="26">
        <v>1.5041769958136699</v>
      </c>
      <c r="AJ40" s="26">
        <v>6.0031074310388698E-2</v>
      </c>
      <c r="AK40" s="95">
        <v>1.5741431055865001</v>
      </c>
      <c r="AL40" s="26">
        <v>0.16108083256133399</v>
      </c>
      <c r="AM40" s="26">
        <v>0</v>
      </c>
      <c r="AN40" s="26">
        <v>0.12745732279354399</v>
      </c>
      <c r="AO40" s="26">
        <v>0.65207899098199296</v>
      </c>
      <c r="AP40" s="26">
        <v>0</v>
      </c>
      <c r="AQ40" s="95">
        <v>48.073449279915302</v>
      </c>
      <c r="AR40" s="26">
        <v>1191.00296647188</v>
      </c>
      <c r="AS40" s="26">
        <v>121.746972613303</v>
      </c>
      <c r="AT40" s="26">
        <v>1323.3366415298699</v>
      </c>
      <c r="AU40" s="26">
        <v>0</v>
      </c>
      <c r="AV40" s="26">
        <v>1.91628920542447</v>
      </c>
      <c r="AW40" s="26">
        <v>0</v>
      </c>
      <c r="AX40" s="26">
        <v>16.715282689267301</v>
      </c>
      <c r="AY40" s="26">
        <v>1.9751768833258899E-2</v>
      </c>
      <c r="AZ40" s="26">
        <v>6.9453103876276597E-3</v>
      </c>
      <c r="BA40" s="26">
        <v>26.127890283349</v>
      </c>
      <c r="BB40" s="26">
        <v>8.87643577329871E-3</v>
      </c>
      <c r="BC40" s="26">
        <v>0</v>
      </c>
      <c r="BD40" s="26">
        <v>1.28742070018794E-3</v>
      </c>
      <c r="BE40" s="26">
        <v>34.939124897109899</v>
      </c>
      <c r="BF40" s="26">
        <v>33.878645031591901</v>
      </c>
      <c r="BG40" s="26">
        <v>1.0604798655180501</v>
      </c>
      <c r="BH40" s="26">
        <v>0</v>
      </c>
      <c r="BI40" s="26">
        <v>0</v>
      </c>
      <c r="BJ40" s="26">
        <v>0.138601090064319</v>
      </c>
      <c r="BK40" s="26">
        <v>0</v>
      </c>
      <c r="BL40" s="26">
        <v>1.4873117471078099</v>
      </c>
      <c r="BM40" s="26">
        <v>0</v>
      </c>
      <c r="BN40" s="26">
        <v>3.8656543687340499E-2</v>
      </c>
      <c r="BO40" s="26">
        <v>5.94924442500702</v>
      </c>
      <c r="BP40" s="26">
        <v>4.0835341278342902E-2</v>
      </c>
      <c r="BQ40" s="26">
        <v>0</v>
      </c>
      <c r="BR40" s="26">
        <v>9.99444887316258E-2</v>
      </c>
      <c r="BS40" s="26">
        <v>1.3551795039600499E-4</v>
      </c>
      <c r="BT40" s="26">
        <v>2.5732727235128401</v>
      </c>
      <c r="BU40" s="26">
        <v>6.9815133224843198</v>
      </c>
      <c r="BV40" s="26">
        <v>0</v>
      </c>
      <c r="BW40" s="26">
        <v>0</v>
      </c>
      <c r="BX40" s="26">
        <v>2.3387245508421302</v>
      </c>
      <c r="BY40" s="95">
        <v>0</v>
      </c>
      <c r="BZ40" s="26">
        <v>0.38175932110815303</v>
      </c>
      <c r="CA40" s="26">
        <v>46.750198555531597</v>
      </c>
      <c r="CB40" s="26">
        <v>3.25086316924004</v>
      </c>
      <c r="CD40" s="35">
        <f t="shared" si="13"/>
        <v>8.0000070370939251E-3</v>
      </c>
      <c r="CE40" s="35">
        <f t="shared" si="12"/>
        <v>1.9247493232799836E-2</v>
      </c>
      <c r="CF40" s="23">
        <f t="shared" si="14"/>
        <v>-3.9656595627999627E-3</v>
      </c>
      <c r="CG40" s="23" t="str">
        <f t="shared" si="15"/>
        <v/>
      </c>
      <c r="CH40" s="23">
        <f t="shared" si="16"/>
        <v>-3.7882989206763618E-3</v>
      </c>
      <c r="CI40" s="23">
        <f t="shared" si="17"/>
        <v>-3.6432523836252245E-3</v>
      </c>
      <c r="CJ40" s="23">
        <f t="shared" si="18"/>
        <v>-3.6455141994163232E-3</v>
      </c>
      <c r="CK40" s="23">
        <f t="shared" si="19"/>
        <v>-1.2161423654345961E-3</v>
      </c>
      <c r="CL40" s="23">
        <f t="shared" si="20"/>
        <v>-3.170914660862837E-3</v>
      </c>
      <c r="CM40" s="49">
        <f t="shared" si="21"/>
        <v>-4.9135439039580862E-4</v>
      </c>
      <c r="CN40" s="49">
        <f t="shared" si="22"/>
        <v>-5.5866980674546278E-4</v>
      </c>
      <c r="CO40" s="49">
        <f t="shared" si="23"/>
        <v>8.5658250811934005E-4</v>
      </c>
      <c r="CP40" s="49">
        <f t="shared" si="24"/>
        <v>-1.3376312940814672E-3</v>
      </c>
    </row>
    <row r="41" spans="1:94" x14ac:dyDescent="0.25">
      <c r="A41" s="26" t="s">
        <v>40</v>
      </c>
      <c r="B41" s="26">
        <v>220.27422000000001</v>
      </c>
      <c r="C41" s="26">
        <v>0</v>
      </c>
      <c r="D41" s="26">
        <v>1471.6293000000001</v>
      </c>
      <c r="E41" s="26">
        <v>39.060752999999998</v>
      </c>
      <c r="F41" s="26">
        <v>37.872596999999999</v>
      </c>
      <c r="G41" s="26">
        <v>3.2765987000000001</v>
      </c>
      <c r="H41" s="26">
        <v>53.628642999999997</v>
      </c>
      <c r="I41" s="26"/>
      <c r="J41" s="26"/>
      <c r="K41" s="26"/>
      <c r="L41" s="26"/>
      <c r="M41" s="26"/>
      <c r="N41" s="29"/>
      <c r="O41" s="29"/>
      <c r="P41" s="26"/>
      <c r="Q41" s="26" t="s">
        <v>40</v>
      </c>
      <c r="R41" s="95">
        <v>0</v>
      </c>
      <c r="S41" s="26">
        <v>1.41185042017018</v>
      </c>
      <c r="T41" s="26">
        <v>0.52256600077702398</v>
      </c>
      <c r="U41" s="26">
        <v>0.52256600077702398</v>
      </c>
      <c r="V41" s="26">
        <v>4.1517759735478403</v>
      </c>
      <c r="W41" s="95">
        <v>0</v>
      </c>
      <c r="X41" s="26">
        <v>0.25312005653390302</v>
      </c>
      <c r="Y41" s="26">
        <v>1.2993544143124001</v>
      </c>
      <c r="Z41" s="26">
        <v>219.32167227632701</v>
      </c>
      <c r="AA41" s="26">
        <v>12.436669369180899</v>
      </c>
      <c r="AB41" s="26">
        <v>9.4498317153456898E-2</v>
      </c>
      <c r="AC41" s="26">
        <v>2.1712130461480101</v>
      </c>
      <c r="AD41" s="26">
        <v>0</v>
      </c>
      <c r="AE41" s="95">
        <v>0</v>
      </c>
      <c r="AF41" s="26">
        <v>2.2837100781632098</v>
      </c>
      <c r="AG41" s="26">
        <v>2.2837100781632098</v>
      </c>
      <c r="AH41" s="26">
        <v>11.724044976405001</v>
      </c>
      <c r="AI41" s="26">
        <v>1.71948092641858</v>
      </c>
      <c r="AJ41" s="26">
        <v>6.8623802523813296E-2</v>
      </c>
      <c r="AK41" s="95">
        <v>1.79946485297322</v>
      </c>
      <c r="AL41" s="26">
        <v>0.18413778251562801</v>
      </c>
      <c r="AM41" s="26">
        <v>0</v>
      </c>
      <c r="AN41" s="26">
        <v>0.14570134084101899</v>
      </c>
      <c r="AO41" s="26">
        <v>0.72601645284368599</v>
      </c>
      <c r="AP41" s="26">
        <v>0</v>
      </c>
      <c r="AQ41" s="95">
        <v>54.954622712015698</v>
      </c>
      <c r="AR41" s="26">
        <v>1318.95504051632</v>
      </c>
      <c r="AS41" s="26">
        <v>134.82653174688701</v>
      </c>
      <c r="AT41" s="26">
        <v>1465.50561723961</v>
      </c>
      <c r="AU41" s="26">
        <v>0</v>
      </c>
      <c r="AV41" s="26">
        <v>2.1905859153794398</v>
      </c>
      <c r="AW41" s="26">
        <v>0</v>
      </c>
      <c r="AX41" s="26">
        <v>19.107876889713701</v>
      </c>
      <c r="AY41" s="26">
        <v>2.19913578840038E-2</v>
      </c>
      <c r="AZ41" s="26">
        <v>7.7328008465748404E-3</v>
      </c>
      <c r="BA41" s="26">
        <v>29.090443142909098</v>
      </c>
      <c r="BB41" s="26">
        <v>9.8829055010830197E-3</v>
      </c>
      <c r="BC41" s="26">
        <v>0</v>
      </c>
      <c r="BD41" s="26">
        <v>1.4333975824115199E-3</v>
      </c>
      <c r="BE41" s="26">
        <v>38.903498432725598</v>
      </c>
      <c r="BF41" s="26">
        <v>37.720028951748802</v>
      </c>
      <c r="BG41" s="26">
        <v>1.18346948097686</v>
      </c>
      <c r="BH41" s="26">
        <v>0</v>
      </c>
      <c r="BI41" s="26">
        <v>0</v>
      </c>
      <c r="BJ41" s="26">
        <v>0.154316758698611</v>
      </c>
      <c r="BK41" s="26">
        <v>0</v>
      </c>
      <c r="BL41" s="26">
        <v>1.6559517983652701</v>
      </c>
      <c r="BM41" s="26">
        <v>0</v>
      </c>
      <c r="BN41" s="26">
        <v>4.3039658350832503E-2</v>
      </c>
      <c r="BO41" s="26">
        <v>6.6238093679899901</v>
      </c>
      <c r="BP41" s="26">
        <v>4.6680581013663097E-2</v>
      </c>
      <c r="BQ41" s="26">
        <v>0</v>
      </c>
      <c r="BR41" s="26">
        <v>0.111276880878762</v>
      </c>
      <c r="BS41" s="26">
        <v>1.5088274215292299E-4</v>
      </c>
      <c r="BT41" s="26">
        <v>3.27269557722934</v>
      </c>
      <c r="BU41" s="26">
        <v>7.98084038398496</v>
      </c>
      <c r="BV41" s="26">
        <v>0</v>
      </c>
      <c r="BW41" s="26">
        <v>0</v>
      </c>
      <c r="BX41" s="26">
        <v>2.6734850339750702</v>
      </c>
      <c r="BY41" s="95">
        <v>0</v>
      </c>
      <c r="BZ41" s="26">
        <v>0.43640394735442001</v>
      </c>
      <c r="CA41" s="26">
        <v>53.441965001625803</v>
      </c>
      <c r="CB41" s="26">
        <v>3.7161850723694898</v>
      </c>
      <c r="CD41" s="35">
        <f t="shared" si="13"/>
        <v>8.0000000262626901E-3</v>
      </c>
      <c r="CE41" s="35">
        <f t="shared" si="12"/>
        <v>1.924750518543878E-2</v>
      </c>
      <c r="CF41" s="23">
        <f t="shared" si="14"/>
        <v>-4.3243722468884775E-3</v>
      </c>
      <c r="CG41" s="23" t="str">
        <f t="shared" si="15"/>
        <v/>
      </c>
      <c r="CH41" s="23">
        <f t="shared" si="16"/>
        <v>-4.1611584931001378E-3</v>
      </c>
      <c r="CI41" s="23">
        <f t="shared" si="17"/>
        <v>-4.0258969732201505E-3</v>
      </c>
      <c r="CJ41" s="23">
        <f t="shared" si="18"/>
        <v>-4.02845488127464E-3</v>
      </c>
      <c r="CK41" s="23">
        <f t="shared" si="19"/>
        <v>-1.1912117192319194E-3</v>
      </c>
      <c r="CL41" s="23">
        <f t="shared" si="20"/>
        <v>-3.4809383182452247E-3</v>
      </c>
      <c r="CM41" s="49">
        <f t="shared" si="21"/>
        <v>-4.9107051485184196E-4</v>
      </c>
      <c r="CN41" s="49">
        <f t="shared" si="22"/>
        <v>-5.5837789935135368E-4</v>
      </c>
      <c r="CO41" s="49">
        <f t="shared" si="23"/>
        <v>8.5545458194537867E-4</v>
      </c>
      <c r="CP41" s="49">
        <f t="shared" si="24"/>
        <v>-1.3380960281652973E-3</v>
      </c>
    </row>
    <row r="42" spans="1:94" s="28" customFormat="1" x14ac:dyDescent="0.25">
      <c r="A42" s="26" t="s">
        <v>41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9"/>
      <c r="O42" s="29"/>
      <c r="P42" s="26"/>
      <c r="Q42" s="26"/>
      <c r="R42" s="95"/>
      <c r="S42" s="26"/>
      <c r="T42" s="26"/>
      <c r="U42" s="26"/>
      <c r="V42" s="26"/>
      <c r="W42" s="95"/>
      <c r="X42" s="26"/>
      <c r="Y42" s="26"/>
      <c r="Z42" s="26"/>
      <c r="AA42" s="26"/>
      <c r="AB42" s="26"/>
      <c r="AC42" s="26"/>
      <c r="AD42" s="26"/>
      <c r="AE42" s="95"/>
      <c r="AF42" s="26"/>
      <c r="AG42" s="26"/>
      <c r="AH42" s="26"/>
      <c r="AI42" s="26"/>
      <c r="AJ42" s="26"/>
      <c r="AK42" s="95"/>
      <c r="AL42" s="26"/>
      <c r="AM42" s="26"/>
      <c r="AN42" s="26"/>
      <c r="AO42" s="26"/>
      <c r="AP42" s="26"/>
      <c r="AQ42" s="95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95"/>
      <c r="BZ42" s="26"/>
      <c r="CA42" s="26"/>
      <c r="CB42" s="26"/>
      <c r="CD42" s="35" t="e">
        <f t="shared" si="13"/>
        <v>#DIV/0!</v>
      </c>
      <c r="CE42" s="35" t="e">
        <f t="shared" si="12"/>
        <v>#DIV/0!</v>
      </c>
      <c r="CF42" s="23" t="str">
        <f t="shared" si="14"/>
        <v/>
      </c>
      <c r="CG42" s="23" t="str">
        <f t="shared" si="15"/>
        <v/>
      </c>
      <c r="CH42" s="23" t="str">
        <f t="shared" si="16"/>
        <v/>
      </c>
      <c r="CI42" s="23" t="str">
        <f t="shared" si="17"/>
        <v/>
      </c>
      <c r="CJ42" s="23" t="str">
        <f t="shared" si="18"/>
        <v/>
      </c>
      <c r="CK42" s="23" t="str">
        <f t="shared" si="19"/>
        <v/>
      </c>
      <c r="CL42" s="23" t="str">
        <f t="shared" si="20"/>
        <v/>
      </c>
      <c r="CM42" s="49" t="e">
        <f t="shared" si="21"/>
        <v>#DIV/0!</v>
      </c>
      <c r="CN42" s="49" t="e">
        <f t="shared" si="22"/>
        <v>#DIV/0!</v>
      </c>
      <c r="CO42" s="49" t="e">
        <f t="shared" si="23"/>
        <v>#DIV/0!</v>
      </c>
      <c r="CP42" s="49" t="e">
        <f t="shared" si="24"/>
        <v>#DIV/0!</v>
      </c>
    </row>
    <row r="43" spans="1:94" s="28" customFormat="1" x14ac:dyDescent="0.25">
      <c r="A43" s="26" t="s">
        <v>42</v>
      </c>
      <c r="B43" s="26">
        <v>375.61203</v>
      </c>
      <c r="C43" s="26">
        <v>0</v>
      </c>
      <c r="D43" s="26">
        <v>2701.3737999999998</v>
      </c>
      <c r="E43" s="26">
        <v>75.407686699999999</v>
      </c>
      <c r="F43" s="26">
        <v>73.095459000000005</v>
      </c>
      <c r="G43" s="26">
        <v>8.7997770000000006</v>
      </c>
      <c r="H43" s="26">
        <v>117.39595</v>
      </c>
      <c r="I43" s="26"/>
      <c r="J43" s="26"/>
      <c r="K43" s="26"/>
      <c r="L43" s="26"/>
      <c r="M43" s="26"/>
      <c r="N43" s="29"/>
      <c r="O43" s="29"/>
      <c r="P43" s="26"/>
      <c r="Q43" s="26" t="s">
        <v>42</v>
      </c>
      <c r="R43" s="95">
        <v>0</v>
      </c>
      <c r="S43" s="26">
        <v>3.0986691154214401</v>
      </c>
      <c r="T43" s="26">
        <v>1.14690441895941</v>
      </c>
      <c r="U43" s="26">
        <v>1.14690441895941</v>
      </c>
      <c r="V43" s="26">
        <v>9.1121343276095796</v>
      </c>
      <c r="W43" s="95">
        <v>0</v>
      </c>
      <c r="X43" s="26">
        <v>0.55553681770789298</v>
      </c>
      <c r="Y43" s="26">
        <v>2.8517617751044999</v>
      </c>
      <c r="Z43" s="26">
        <v>375.09133328042202</v>
      </c>
      <c r="AA43" s="26">
        <v>27.295445514663601</v>
      </c>
      <c r="AB43" s="26">
        <v>0.20740097214352399</v>
      </c>
      <c r="AC43" s="26">
        <v>4.7652852926362499</v>
      </c>
      <c r="AD43" s="26">
        <v>0</v>
      </c>
      <c r="AE43" s="95">
        <v>0</v>
      </c>
      <c r="AF43" s="26">
        <v>5.0121878017689596</v>
      </c>
      <c r="AG43" s="26">
        <v>5.0121878017689596</v>
      </c>
      <c r="AH43" s="26">
        <v>21.583953114392301</v>
      </c>
      <c r="AI43" s="26">
        <v>3.7738432131838402</v>
      </c>
      <c r="AJ43" s="26">
        <v>0.15061275564026699</v>
      </c>
      <c r="AK43" s="95">
        <v>3.9493866014678001</v>
      </c>
      <c r="AL43" s="26">
        <v>0.40413717170458002</v>
      </c>
      <c r="AM43" s="26">
        <v>0</v>
      </c>
      <c r="AN43" s="26">
        <v>0.319778708180608</v>
      </c>
      <c r="AO43" s="26">
        <v>1.4051894811785901</v>
      </c>
      <c r="AP43" s="26">
        <v>0</v>
      </c>
      <c r="AQ43" s="95">
        <v>120.61197680296701</v>
      </c>
      <c r="AR43" s="26">
        <v>2428.1944519404501</v>
      </c>
      <c r="AS43" s="26">
        <v>248.215521798971</v>
      </c>
      <c r="AT43" s="26">
        <v>2697.9939268538101</v>
      </c>
      <c r="AU43" s="26">
        <v>0</v>
      </c>
      <c r="AV43" s="26">
        <v>4.8077980699995004</v>
      </c>
      <c r="AW43" s="26">
        <v>0</v>
      </c>
      <c r="AX43" s="26">
        <v>41.937150516946303</v>
      </c>
      <c r="AY43" s="26">
        <v>4.25638076423221E-2</v>
      </c>
      <c r="AZ43" s="26">
        <v>1.49666807652242E-2</v>
      </c>
      <c r="BA43" s="26">
        <v>56.303946559632202</v>
      </c>
      <c r="BB43" s="26">
        <v>1.9128152323947101E-2</v>
      </c>
      <c r="BC43" s="26">
        <v>0</v>
      </c>
      <c r="BD43" s="26">
        <v>2.77431278361084E-3</v>
      </c>
      <c r="BE43" s="26">
        <v>75.3157589027347</v>
      </c>
      <c r="BF43" s="26">
        <v>73.006331540289395</v>
      </c>
      <c r="BG43" s="26">
        <v>2.3094273624453598</v>
      </c>
      <c r="BH43" s="26">
        <v>0</v>
      </c>
      <c r="BI43" s="26">
        <v>0</v>
      </c>
      <c r="BJ43" s="26">
        <v>0.29867668107387102</v>
      </c>
      <c r="BK43" s="26">
        <v>0</v>
      </c>
      <c r="BL43" s="26">
        <v>3.2050611660245698</v>
      </c>
      <c r="BM43" s="26">
        <v>0</v>
      </c>
      <c r="BN43" s="26">
        <v>8.33024052723534E-2</v>
      </c>
      <c r="BO43" s="26">
        <v>12.8202454326295</v>
      </c>
      <c r="BP43" s="26">
        <v>0.102452270445247</v>
      </c>
      <c r="BQ43" s="26">
        <v>0</v>
      </c>
      <c r="BR43" s="26">
        <v>0.215374310135198</v>
      </c>
      <c r="BS43" s="26">
        <v>2.92032006547727E-4</v>
      </c>
      <c r="BT43" s="26">
        <v>8.7811934562410094</v>
      </c>
      <c r="BU43" s="26">
        <v>17.515991362741399</v>
      </c>
      <c r="BV43" s="26">
        <v>0</v>
      </c>
      <c r="BW43" s="26">
        <v>0</v>
      </c>
      <c r="BX43" s="26">
        <v>5.8676468683013097</v>
      </c>
      <c r="BY43" s="95">
        <v>0</v>
      </c>
      <c r="BZ43" s="26">
        <v>0.95780004714872902</v>
      </c>
      <c r="CA43" s="26">
        <v>117.29205879836999</v>
      </c>
      <c r="CB43" s="26">
        <v>8.1561191564023492</v>
      </c>
      <c r="CD43" s="35">
        <f t="shared" si="13"/>
        <v>8.0000006299353766E-3</v>
      </c>
      <c r="CE43" s="35">
        <f t="shared" si="12"/>
        <v>1.9247501573245326E-2</v>
      </c>
      <c r="CF43" s="23">
        <f t="shared" si="14"/>
        <v>-1.3862620949014438E-3</v>
      </c>
      <c r="CG43" s="23" t="str">
        <f t="shared" si="15"/>
        <v/>
      </c>
      <c r="CH43" s="23">
        <f t="shared" si="16"/>
        <v>-1.2511682560146864E-3</v>
      </c>
      <c r="CI43" s="23">
        <f t="shared" si="17"/>
        <v>-1.2190772756499265E-3</v>
      </c>
      <c r="CJ43" s="23">
        <f t="shared" si="18"/>
        <v>-1.2193296400342792E-3</v>
      </c>
      <c r="CK43" s="23">
        <f t="shared" si="19"/>
        <v>-2.1118198516838758E-3</v>
      </c>
      <c r="CL43" s="23">
        <f t="shared" si="20"/>
        <v>-8.8496410336136788E-4</v>
      </c>
      <c r="CM43" s="49">
        <f t="shared" si="21"/>
        <v>-4.9133584663054461E-4</v>
      </c>
      <c r="CN43" s="49">
        <f t="shared" si="22"/>
        <v>-5.5815521246662672E-4</v>
      </c>
      <c r="CO43" s="49">
        <f t="shared" si="23"/>
        <v>8.5585930678686636E-4</v>
      </c>
      <c r="CP43" s="49">
        <f t="shared" si="24"/>
        <v>-1.3385463463065534E-3</v>
      </c>
    </row>
    <row r="44" spans="1:94" x14ac:dyDescent="0.25">
      <c r="A44" s="26" t="s">
        <v>43</v>
      </c>
      <c r="B44" s="26">
        <v>2594.2213999999999</v>
      </c>
      <c r="C44" s="26">
        <v>0</v>
      </c>
      <c r="D44" s="26">
        <v>18040.300999999999</v>
      </c>
      <c r="E44" s="26">
        <v>516.85388699999999</v>
      </c>
      <c r="F44" s="26">
        <v>500.36313000000001</v>
      </c>
      <c r="G44" s="26">
        <v>155.31569999999999</v>
      </c>
      <c r="H44" s="26">
        <v>722.95514000000003</v>
      </c>
      <c r="I44" s="26"/>
      <c r="J44" s="26"/>
      <c r="K44" s="26"/>
      <c r="L44" s="26"/>
      <c r="M44" s="26"/>
      <c r="N44" s="29"/>
      <c r="O44" s="29"/>
      <c r="P44" s="26"/>
      <c r="Q44" s="26" t="s">
        <v>43</v>
      </c>
      <c r="R44" s="95">
        <v>0</v>
      </c>
      <c r="S44" s="26">
        <v>19.057143732916</v>
      </c>
      <c r="T44" s="26">
        <v>7.0535807759955098</v>
      </c>
      <c r="U44" s="26">
        <v>7.0535807759955098</v>
      </c>
      <c r="V44" s="26">
        <v>56.040529331688603</v>
      </c>
      <c r="W44" s="95">
        <v>0</v>
      </c>
      <c r="X44" s="26">
        <v>3.4166089235977002</v>
      </c>
      <c r="Y44" s="26">
        <v>17.538637824400499</v>
      </c>
      <c r="Z44" s="26">
        <v>2586.81102130612</v>
      </c>
      <c r="AA44" s="26">
        <v>167.86988271264201</v>
      </c>
      <c r="AB44" s="26">
        <v>1.27553766597407</v>
      </c>
      <c r="AC44" s="26">
        <v>29.306984839020501</v>
      </c>
      <c r="AD44" s="26">
        <v>0</v>
      </c>
      <c r="AE44" s="95">
        <v>0</v>
      </c>
      <c r="AF44" s="26">
        <v>30.825490339426601</v>
      </c>
      <c r="AG44" s="26">
        <v>30.825490339426601</v>
      </c>
      <c r="AH44" s="26">
        <v>143.93289648576601</v>
      </c>
      <c r="AI44" s="26">
        <v>23.209526799240201</v>
      </c>
      <c r="AJ44" s="26">
        <v>0.92628331291675003</v>
      </c>
      <c r="AK44" s="95">
        <v>24.289115798772901</v>
      </c>
      <c r="AL44" s="26">
        <v>2.4854875406822599</v>
      </c>
      <c r="AM44" s="26">
        <v>0</v>
      </c>
      <c r="AN44" s="26">
        <v>1.96667340734651</v>
      </c>
      <c r="AO44" s="26">
        <v>9.6052887765152608</v>
      </c>
      <c r="AP44" s="26">
        <v>0</v>
      </c>
      <c r="AQ44" s="95">
        <v>741.77618619289296</v>
      </c>
      <c r="AR44" s="26">
        <v>16192.451015004801</v>
      </c>
      <c r="AS44" s="26">
        <v>1655.2284698988601</v>
      </c>
      <c r="AT44" s="26">
        <v>17991.612381389499</v>
      </c>
      <c r="AU44" s="26">
        <v>0</v>
      </c>
      <c r="AV44" s="26">
        <v>29.568470315669899</v>
      </c>
      <c r="AW44" s="26">
        <v>0</v>
      </c>
      <c r="AX44" s="26">
        <v>257.91784447085701</v>
      </c>
      <c r="AY44" s="26">
        <v>0.29094824534797198</v>
      </c>
      <c r="AZ44" s="26">
        <v>0.102306026211853</v>
      </c>
      <c r="BA44" s="26">
        <v>384.87025382088501</v>
      </c>
      <c r="BB44" s="26">
        <v>0.13075208041579101</v>
      </c>
      <c r="BC44" s="26">
        <v>0</v>
      </c>
      <c r="BD44" s="26">
        <v>1.8964047545539198E-2</v>
      </c>
      <c r="BE44" s="26">
        <v>515.48814399141202</v>
      </c>
      <c r="BF44" s="26">
        <v>499.04078935702103</v>
      </c>
      <c r="BG44" s="26">
        <v>16.447354634390901</v>
      </c>
      <c r="BH44" s="26">
        <v>0</v>
      </c>
      <c r="BI44" s="26">
        <v>0</v>
      </c>
      <c r="BJ44" s="26">
        <v>2.0416306756835598</v>
      </c>
      <c r="BK44" s="26">
        <v>0</v>
      </c>
      <c r="BL44" s="26">
        <v>21.908460836654001</v>
      </c>
      <c r="BM44" s="26">
        <v>0</v>
      </c>
      <c r="BN44" s="26">
        <v>0.56942042160419304</v>
      </c>
      <c r="BO44" s="26">
        <v>87.633848561980201</v>
      </c>
      <c r="BP44" s="26">
        <v>0.63009326731947202</v>
      </c>
      <c r="BQ44" s="26">
        <v>0</v>
      </c>
      <c r="BR44" s="26">
        <v>1.47220842686993</v>
      </c>
      <c r="BS44" s="26">
        <v>1.99621382312317E-3</v>
      </c>
      <c r="BT44" s="26">
        <v>154.866296728599</v>
      </c>
      <c r="BU44" s="26">
        <v>107.725231872733</v>
      </c>
      <c r="BV44" s="26">
        <v>0</v>
      </c>
      <c r="BW44" s="26">
        <v>0</v>
      </c>
      <c r="BX44" s="26">
        <v>36.086641879417499</v>
      </c>
      <c r="BY44" s="95">
        <v>0</v>
      </c>
      <c r="BZ44" s="26">
        <v>5.8905707126689197</v>
      </c>
      <c r="CA44" s="26">
        <v>721.35840726400897</v>
      </c>
      <c r="CB44" s="26">
        <v>50.160995347400302</v>
      </c>
      <c r="CD44" s="35">
        <f t="shared" si="13"/>
        <v>7.9999998574141144E-3</v>
      </c>
      <c r="CE44" s="35">
        <f t="shared" si="12"/>
        <v>1.9247502371281113E-2</v>
      </c>
      <c r="CF44" s="23">
        <f t="shared" si="14"/>
        <v>-2.8564943199836067E-3</v>
      </c>
      <c r="CG44" s="23" t="str">
        <f t="shared" si="15"/>
        <v/>
      </c>
      <c r="CH44" s="23">
        <f t="shared" si="16"/>
        <v>-2.6988806123855844E-3</v>
      </c>
      <c r="CI44" s="23">
        <f t="shared" si="17"/>
        <v>-2.6424160540132876E-3</v>
      </c>
      <c r="CJ44" s="23">
        <f t="shared" si="18"/>
        <v>-2.6427619536615061E-3</v>
      </c>
      <c r="CK44" s="23">
        <f t="shared" si="19"/>
        <v>-2.8934825738865817E-3</v>
      </c>
      <c r="CL44" s="23">
        <f t="shared" si="20"/>
        <v>-2.2086193840340552E-3</v>
      </c>
      <c r="CM44" s="49">
        <f t="shared" si="21"/>
        <v>-4.9149752562208571E-4</v>
      </c>
      <c r="CN44" s="49">
        <f t="shared" si="22"/>
        <v>-5.5830295761001038E-4</v>
      </c>
      <c r="CO44" s="49">
        <f t="shared" si="23"/>
        <v>8.5625122141263241E-4</v>
      </c>
      <c r="CP44" s="49">
        <f t="shared" si="24"/>
        <v>-1.3380557432660198E-3</v>
      </c>
    </row>
    <row r="45" spans="1:94" s="28" customFormat="1" x14ac:dyDescent="0.25">
      <c r="A45" s="26" t="s">
        <v>44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9"/>
      <c r="O45" s="29"/>
      <c r="P45" s="26"/>
      <c r="Q45" s="26"/>
      <c r="R45" s="95"/>
      <c r="S45" s="26"/>
      <c r="T45" s="26"/>
      <c r="U45" s="26"/>
      <c r="V45" s="26"/>
      <c r="W45" s="95"/>
      <c r="X45" s="26"/>
      <c r="Y45" s="26"/>
      <c r="Z45" s="26"/>
      <c r="AA45" s="26"/>
      <c r="AB45" s="26"/>
      <c r="AC45" s="26"/>
      <c r="AD45" s="26"/>
      <c r="AE45" s="95"/>
      <c r="AF45" s="26"/>
      <c r="AG45" s="26"/>
      <c r="AH45" s="26"/>
      <c r="AI45" s="26"/>
      <c r="AJ45" s="26"/>
      <c r="AK45" s="95"/>
      <c r="AL45" s="26"/>
      <c r="AM45" s="26"/>
      <c r="AN45" s="26"/>
      <c r="AO45" s="26"/>
      <c r="AP45" s="26"/>
      <c r="AQ45" s="95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95"/>
      <c r="BZ45" s="26"/>
      <c r="CA45" s="26"/>
      <c r="CB45" s="26"/>
      <c r="CD45" s="35" t="e">
        <f t="shared" si="13"/>
        <v>#DIV/0!</v>
      </c>
      <c r="CE45" s="35" t="e">
        <f t="shared" si="12"/>
        <v>#DIV/0!</v>
      </c>
      <c r="CF45" s="23" t="str">
        <f t="shared" si="14"/>
        <v/>
      </c>
      <c r="CG45" s="23" t="str">
        <f t="shared" si="15"/>
        <v/>
      </c>
      <c r="CH45" s="23" t="str">
        <f t="shared" si="16"/>
        <v/>
      </c>
      <c r="CI45" s="23" t="str">
        <f t="shared" si="17"/>
        <v/>
      </c>
      <c r="CJ45" s="23" t="str">
        <f t="shared" si="18"/>
        <v/>
      </c>
      <c r="CK45" s="23" t="str">
        <f t="shared" si="19"/>
        <v/>
      </c>
      <c r="CL45" s="23" t="str">
        <f t="shared" si="20"/>
        <v/>
      </c>
      <c r="CM45" s="49" t="e">
        <f t="shared" si="21"/>
        <v>#DIV/0!</v>
      </c>
      <c r="CN45" s="49" t="e">
        <f t="shared" si="22"/>
        <v>#DIV/0!</v>
      </c>
      <c r="CO45" s="49" t="e">
        <f t="shared" si="23"/>
        <v>#DIV/0!</v>
      </c>
      <c r="CP45" s="49" t="e">
        <f t="shared" si="24"/>
        <v>#DIV/0!</v>
      </c>
    </row>
    <row r="46" spans="1:94" s="28" customFormat="1" x14ac:dyDescent="0.25">
      <c r="A46" s="26" t="s">
        <v>45</v>
      </c>
      <c r="B46" s="26">
        <v>0.15347801</v>
      </c>
      <c r="C46" s="26">
        <v>0</v>
      </c>
      <c r="D46" s="26">
        <v>1.0422277</v>
      </c>
      <c r="E46" s="26">
        <v>2.7422501069999997E-2</v>
      </c>
      <c r="F46" s="26">
        <v>2.6599781999999999E-2</v>
      </c>
      <c r="G46" s="26">
        <v>6.0011999000000003E-4</v>
      </c>
      <c r="H46" s="26">
        <v>3.8361608999999998E-2</v>
      </c>
      <c r="I46" s="26"/>
      <c r="J46" s="26"/>
      <c r="K46" s="26"/>
      <c r="L46" s="26"/>
      <c r="M46" s="26"/>
      <c r="N46" s="29"/>
      <c r="O46" s="29"/>
      <c r="P46" s="26"/>
      <c r="Q46" s="26" t="s">
        <v>45</v>
      </c>
      <c r="R46" s="95">
        <v>0</v>
      </c>
      <c r="S46" s="26">
        <v>1.01343756047774E-3</v>
      </c>
      <c r="T46" s="26">
        <v>3.7510190280725498E-4</v>
      </c>
      <c r="U46" s="26">
        <v>3.7510190280725498E-4</v>
      </c>
      <c r="V46" s="26">
        <v>2.98012600076059E-3</v>
      </c>
      <c r="W46" s="95">
        <v>0</v>
      </c>
      <c r="X46" s="26">
        <v>1.81699471872881E-4</v>
      </c>
      <c r="Y46" s="26">
        <v>9.32684958657826E-4</v>
      </c>
      <c r="Z46" s="26">
        <v>0.153480472891416</v>
      </c>
      <c r="AA46" s="26">
        <v>8.9272386987218708E-3</v>
      </c>
      <c r="AB46" s="26">
        <v>6.7835585776881201E-5</v>
      </c>
      <c r="AC46" s="26">
        <v>1.5585098383571101E-3</v>
      </c>
      <c r="AD46" s="26">
        <v>0</v>
      </c>
      <c r="AE46" s="95">
        <v>0</v>
      </c>
      <c r="AF46" s="26">
        <v>1.6393176250930001E-3</v>
      </c>
      <c r="AG46" s="26">
        <v>1.6393176250930001E-3</v>
      </c>
      <c r="AH46" s="26">
        <v>8.3378183722173493E-3</v>
      </c>
      <c r="AI46" s="26">
        <v>1.2342715583921601E-3</v>
      </c>
      <c r="AJ46" s="26">
        <v>4.9263025930763802E-5</v>
      </c>
      <c r="AK46" s="95">
        <v>1.2916703324218301E-3</v>
      </c>
      <c r="AL46" s="26">
        <v>1.3217181090957101E-4</v>
      </c>
      <c r="AM46" s="26">
        <v>0</v>
      </c>
      <c r="AN46" s="26">
        <v>1.0460461045139601E-4</v>
      </c>
      <c r="AO46" s="26">
        <v>5.1197006123337497E-4</v>
      </c>
      <c r="AP46" s="26">
        <v>0</v>
      </c>
      <c r="AQ46" s="95">
        <v>3.9446982699228902E-2</v>
      </c>
      <c r="AR46" s="26">
        <v>0.93799886241505304</v>
      </c>
      <c r="AS46" s="26">
        <v>9.5885441668457902E-2</v>
      </c>
      <c r="AT46" s="26">
        <v>1.04222212245572</v>
      </c>
      <c r="AU46" s="26">
        <v>0</v>
      </c>
      <c r="AV46" s="26">
        <v>1.57244084117352E-3</v>
      </c>
      <c r="AW46" s="26">
        <v>0</v>
      </c>
      <c r="AX46" s="26">
        <v>1.37160388134724E-2</v>
      </c>
      <c r="AY46" s="26">
        <v>1.5507939394941401E-5</v>
      </c>
      <c r="AZ46" s="26">
        <v>5.4529858849077002E-6</v>
      </c>
      <c r="BA46" s="26">
        <v>2.0514018640078902E-2</v>
      </c>
      <c r="BB46" s="26">
        <v>6.9690713581022601E-6</v>
      </c>
      <c r="BC46" s="26">
        <v>0</v>
      </c>
      <c r="BD46" s="26">
        <v>1.0107343044693101E-6</v>
      </c>
      <c r="BE46" s="26">
        <v>2.7422298504715101E-2</v>
      </c>
      <c r="BF46" s="26">
        <v>2.6599411662450299E-2</v>
      </c>
      <c r="BG46" s="26">
        <v>8.2288684226480802E-4</v>
      </c>
      <c r="BH46" s="26">
        <v>0</v>
      </c>
      <c r="BI46" s="26">
        <v>0</v>
      </c>
      <c r="BJ46" s="26">
        <v>1.08819832779422E-4</v>
      </c>
      <c r="BK46" s="26">
        <v>0</v>
      </c>
      <c r="BL46" s="26">
        <v>1.16774042780689E-3</v>
      </c>
      <c r="BM46" s="26">
        <v>0</v>
      </c>
      <c r="BN46" s="26">
        <v>3.0350369549761E-5</v>
      </c>
      <c r="BO46" s="26">
        <v>4.6709661204715602E-3</v>
      </c>
      <c r="BP46" s="26">
        <v>3.3507909680164403E-5</v>
      </c>
      <c r="BQ46" s="26">
        <v>0</v>
      </c>
      <c r="BR46" s="26">
        <v>7.8469132536362497E-5</v>
      </c>
      <c r="BS46" s="26">
        <v>1.06408284969438E-7</v>
      </c>
      <c r="BT46" s="26">
        <v>6.0078100938617803E-4</v>
      </c>
      <c r="BU46" s="26">
        <v>5.7288992505100901E-3</v>
      </c>
      <c r="BV46" s="26">
        <v>0</v>
      </c>
      <c r="BW46" s="26">
        <v>0</v>
      </c>
      <c r="BX46" s="26">
        <v>1.9190808167022101E-3</v>
      </c>
      <c r="BY46" s="95">
        <v>0</v>
      </c>
      <c r="BZ46" s="26">
        <v>3.1325671581871299E-4</v>
      </c>
      <c r="CA46" s="26">
        <v>3.83614477752608E-2</v>
      </c>
      <c r="CB46" s="26">
        <v>2.6675157969432901E-3</v>
      </c>
      <c r="CD46" s="35">
        <f t="shared" si="13"/>
        <v>8.0000397156908282E-3</v>
      </c>
      <c r="CE46" s="35">
        <f t="shared" si="12"/>
        <v>1.9247420496751433E-2</v>
      </c>
      <c r="CF46" s="23">
        <f t="shared" si="14"/>
        <v>1.6047194096438944E-5</v>
      </c>
      <c r="CG46" s="23" t="str">
        <f t="shared" si="15"/>
        <v/>
      </c>
      <c r="CH46" s="23">
        <f t="shared" si="16"/>
        <v>-5.3515602012773216E-6</v>
      </c>
      <c r="CI46" s="23">
        <f t="shared" si="17"/>
        <v>-7.3868274953999643E-6</v>
      </c>
      <c r="CJ46" s="23">
        <f t="shared" si="18"/>
        <v>-1.3922578376752646E-5</v>
      </c>
      <c r="CK46" s="23">
        <f t="shared" si="19"/>
        <v>1.1014786995813821E-3</v>
      </c>
      <c r="CL46" s="23">
        <f t="shared" si="20"/>
        <v>-4.2027626942862584E-6</v>
      </c>
      <c r="CM46" s="49">
        <f t="shared" si="21"/>
        <v>-5.0132099515350493E-4</v>
      </c>
      <c r="CN46" s="49">
        <f t="shared" si="22"/>
        <v>-5.2492745149264211E-4</v>
      </c>
      <c r="CO46" s="49">
        <f t="shared" si="23"/>
        <v>8.7750662569355709E-4</v>
      </c>
      <c r="CP46" s="49">
        <f t="shared" si="24"/>
        <v>-1.1662920145617179E-3</v>
      </c>
    </row>
    <row r="47" spans="1:94" x14ac:dyDescent="0.25">
      <c r="A47" s="26" t="s">
        <v>46</v>
      </c>
      <c r="B47" s="26">
        <v>902.69835999999998</v>
      </c>
      <c r="C47" s="26">
        <v>0</v>
      </c>
      <c r="D47" s="26">
        <v>5985.0893999999998</v>
      </c>
      <c r="E47" s="26">
        <v>156.46832239999998</v>
      </c>
      <c r="F47" s="26">
        <v>151.73267999999999</v>
      </c>
      <c r="G47" s="26">
        <v>9.6398697000000002</v>
      </c>
      <c r="H47" s="26">
        <v>204.21995999999999</v>
      </c>
      <c r="I47" s="26"/>
      <c r="J47" s="26"/>
      <c r="K47" s="26"/>
      <c r="L47" s="26"/>
      <c r="M47" s="26"/>
      <c r="N47" s="29"/>
      <c r="O47" s="29"/>
      <c r="P47" s="26"/>
      <c r="Q47" s="26" t="s">
        <v>46</v>
      </c>
      <c r="R47" s="95">
        <v>0</v>
      </c>
      <c r="S47" s="26">
        <v>5.3702519966827298</v>
      </c>
      <c r="T47" s="26">
        <v>1.98768132553677</v>
      </c>
      <c r="U47" s="26">
        <v>1.98768132553677</v>
      </c>
      <c r="V47" s="26">
        <v>15.792077412768</v>
      </c>
      <c r="W47" s="95">
        <v>0</v>
      </c>
      <c r="X47" s="26">
        <v>0.96279187726428705</v>
      </c>
      <c r="Y47" s="26">
        <v>4.9423443978927502</v>
      </c>
      <c r="Z47" s="26">
        <v>897.91508621416699</v>
      </c>
      <c r="AA47" s="26">
        <v>47.3052736784758</v>
      </c>
      <c r="AB47" s="26">
        <v>0.35944319675164599</v>
      </c>
      <c r="AC47" s="26">
        <v>8.2586335684958403</v>
      </c>
      <c r="AD47" s="26">
        <v>0</v>
      </c>
      <c r="AE47" s="95">
        <v>0</v>
      </c>
      <c r="AF47" s="26">
        <v>8.6865424352728002</v>
      </c>
      <c r="AG47" s="26">
        <v>8.6865424352728002</v>
      </c>
      <c r="AH47" s="26">
        <v>47.633250180349101</v>
      </c>
      <c r="AI47" s="26">
        <v>6.5403868306663302</v>
      </c>
      <c r="AJ47" s="26">
        <v>0.26102432799914799</v>
      </c>
      <c r="AK47" s="95">
        <v>6.8446190228633199</v>
      </c>
      <c r="AL47" s="26">
        <v>0.70040432495032401</v>
      </c>
      <c r="AM47" s="26">
        <v>0</v>
      </c>
      <c r="AN47" s="26">
        <v>0.55420320885886298</v>
      </c>
      <c r="AO47" s="26">
        <v>2.9054589357440799</v>
      </c>
      <c r="AP47" s="26">
        <v>0</v>
      </c>
      <c r="AQ47" s="95">
        <v>209.03068921002799</v>
      </c>
      <c r="AR47" s="26">
        <v>5358.7394537557302</v>
      </c>
      <c r="AS47" s="26">
        <v>547.78232594101496</v>
      </c>
      <c r="AT47" s="26">
        <v>5954.1550298770999</v>
      </c>
      <c r="AU47" s="26">
        <v>0</v>
      </c>
      <c r="AV47" s="26">
        <v>8.3323198278515402</v>
      </c>
      <c r="AW47" s="26">
        <v>0</v>
      </c>
      <c r="AX47" s="26">
        <v>72.680592366940601</v>
      </c>
      <c r="AY47" s="26">
        <v>8.8007669744318895E-2</v>
      </c>
      <c r="AZ47" s="26">
        <v>3.0946081564399701E-2</v>
      </c>
      <c r="BA47" s="26">
        <v>116.41768059646</v>
      </c>
      <c r="BB47" s="26">
        <v>3.9550621797097597E-2</v>
      </c>
      <c r="BC47" s="26">
        <v>0</v>
      </c>
      <c r="BD47" s="26">
        <v>5.7363497528067596E-3</v>
      </c>
      <c r="BE47" s="26">
        <v>155.663839109599</v>
      </c>
      <c r="BF47" s="26">
        <v>150.952610693785</v>
      </c>
      <c r="BG47" s="26">
        <v>4.7112284158137498</v>
      </c>
      <c r="BH47" s="26">
        <v>0</v>
      </c>
      <c r="BI47" s="26">
        <v>0</v>
      </c>
      <c r="BJ47" s="26">
        <v>0.61756315042687004</v>
      </c>
      <c r="BK47" s="26">
        <v>0</v>
      </c>
      <c r="BL47" s="26">
        <v>6.62699158804433</v>
      </c>
      <c r="BM47" s="26">
        <v>0</v>
      </c>
      <c r="BN47" s="26">
        <v>0.17224142025716899</v>
      </c>
      <c r="BO47" s="26">
        <v>26.507967596686399</v>
      </c>
      <c r="BP47" s="26">
        <v>0.177558559067025</v>
      </c>
      <c r="BQ47" s="26">
        <v>0</v>
      </c>
      <c r="BR47" s="26">
        <v>0.44532179482685402</v>
      </c>
      <c r="BS47" s="26">
        <v>6.0382422492655805E-4</v>
      </c>
      <c r="BT47" s="26">
        <v>9.5625683401731703</v>
      </c>
      <c r="BU47" s="26">
        <v>30.356698647499901</v>
      </c>
      <c r="BV47" s="26">
        <v>0</v>
      </c>
      <c r="BW47" s="26">
        <v>0</v>
      </c>
      <c r="BX47" s="26">
        <v>10.169124437600299</v>
      </c>
      <c r="BY47" s="95">
        <v>0</v>
      </c>
      <c r="BZ47" s="26">
        <v>1.65994849020631</v>
      </c>
      <c r="CA47" s="26">
        <v>203.27699728500701</v>
      </c>
      <c r="CB47" s="26">
        <v>14.135243572227401</v>
      </c>
      <c r="CD47" s="35">
        <f t="shared" si="13"/>
        <v>8.0000016696461975E-3</v>
      </c>
      <c r="CE47" s="35">
        <f t="shared" si="12"/>
        <v>1.9247490469959147E-2</v>
      </c>
      <c r="CF47" s="23">
        <f t="shared" si="14"/>
        <v>-5.298861721464731E-3</v>
      </c>
      <c r="CG47" s="23" t="str">
        <f t="shared" si="15"/>
        <v/>
      </c>
      <c r="CH47" s="23">
        <f t="shared" si="16"/>
        <v>-5.1685727740173716E-3</v>
      </c>
      <c r="CI47" s="23">
        <f t="shared" si="17"/>
        <v>-5.1415090164025493E-3</v>
      </c>
      <c r="CJ47" s="23">
        <f t="shared" si="18"/>
        <v>-5.1410764392679506E-3</v>
      </c>
      <c r="CK47" s="23">
        <f t="shared" si="19"/>
        <v>-8.018921648580991E-3</v>
      </c>
      <c r="CL47" s="23">
        <f t="shared" si="20"/>
        <v>-4.6173876196674065E-3</v>
      </c>
      <c r="CM47" s="49">
        <f t="shared" si="21"/>
        <v>-4.9155685770636902E-4</v>
      </c>
      <c r="CN47" s="49">
        <f t="shared" si="22"/>
        <v>-5.582853667538629E-4</v>
      </c>
      <c r="CO47" s="49">
        <f t="shared" si="23"/>
        <v>8.5581991589668723E-4</v>
      </c>
      <c r="CP47" s="49">
        <f t="shared" si="24"/>
        <v>-1.3388572184853825E-3</v>
      </c>
    </row>
    <row r="48" spans="1:94" x14ac:dyDescent="0.25">
      <c r="A48" s="26" t="s">
        <v>47</v>
      </c>
      <c r="B48" s="26">
        <v>1523.9110000000001</v>
      </c>
      <c r="C48" s="26">
        <v>0</v>
      </c>
      <c r="D48" s="26">
        <v>10066.759</v>
      </c>
      <c r="E48" s="26">
        <v>262.61715320000002</v>
      </c>
      <c r="F48" s="26">
        <v>254.66638</v>
      </c>
      <c r="G48" s="26">
        <v>16.799244000000002</v>
      </c>
      <c r="H48" s="26">
        <v>353.88229000000001</v>
      </c>
      <c r="I48" s="26"/>
      <c r="J48" s="26"/>
      <c r="K48" s="26"/>
      <c r="L48" s="26"/>
      <c r="M48" s="26"/>
      <c r="N48" s="29"/>
      <c r="O48" s="29"/>
      <c r="P48" s="26"/>
      <c r="Q48" s="26" t="s">
        <v>47</v>
      </c>
      <c r="R48" s="95">
        <v>0</v>
      </c>
      <c r="S48" s="26">
        <v>9.3191483601819893</v>
      </c>
      <c r="T48" s="26">
        <v>3.4492779780740901</v>
      </c>
      <c r="U48" s="26">
        <v>3.4492779780740901</v>
      </c>
      <c r="V48" s="26">
        <v>27.404438299601001</v>
      </c>
      <c r="W48" s="95">
        <v>0</v>
      </c>
      <c r="X48" s="26">
        <v>1.6707598571151001</v>
      </c>
      <c r="Y48" s="26">
        <v>8.5765894053596998</v>
      </c>
      <c r="Z48" s="26">
        <v>1518.5495456538599</v>
      </c>
      <c r="AA48" s="26">
        <v>82.090247674964004</v>
      </c>
      <c r="AB48" s="26">
        <v>0.62375165546487399</v>
      </c>
      <c r="AC48" s="26">
        <v>14.3314449187801</v>
      </c>
      <c r="AD48" s="26">
        <v>0</v>
      </c>
      <c r="AE48" s="95">
        <v>0</v>
      </c>
      <c r="AF48" s="26">
        <v>15.0740012013332</v>
      </c>
      <c r="AG48" s="26">
        <v>15.0740012013332</v>
      </c>
      <c r="AH48" s="26">
        <v>80.2542183793162</v>
      </c>
      <c r="AI48" s="26">
        <v>11.349715573486</v>
      </c>
      <c r="AJ48" s="26">
        <v>0.45296253891547</v>
      </c>
      <c r="AK48" s="95">
        <v>11.877654602685601</v>
      </c>
      <c r="AL48" s="26">
        <v>1.21543071368974</v>
      </c>
      <c r="AM48" s="26">
        <v>0</v>
      </c>
      <c r="AN48" s="26">
        <v>0.96172487045556099</v>
      </c>
      <c r="AO48" s="26">
        <v>4.8845004650076902</v>
      </c>
      <c r="AP48" s="26">
        <v>0</v>
      </c>
      <c r="AQ48" s="95">
        <v>362.73674981166999</v>
      </c>
      <c r="AR48" s="26">
        <v>9028.6005422153103</v>
      </c>
      <c r="AS48" s="26">
        <v>922.92364254391305</v>
      </c>
      <c r="AT48" s="26">
        <v>10031.7784031385</v>
      </c>
      <c r="AU48" s="26">
        <v>0</v>
      </c>
      <c r="AV48" s="26">
        <v>14.459307254945401</v>
      </c>
      <c r="AW48" s="26">
        <v>0</v>
      </c>
      <c r="AX48" s="26">
        <v>126.12462993553</v>
      </c>
      <c r="AY48" s="26">
        <v>0.147953556969526</v>
      </c>
      <c r="AZ48" s="26">
        <v>5.2024867906766498E-2</v>
      </c>
      <c r="BA48" s="26">
        <v>195.714964104675</v>
      </c>
      <c r="BB48" s="26">
        <v>6.6490293090383998E-2</v>
      </c>
      <c r="BC48" s="26">
        <v>0</v>
      </c>
      <c r="BD48" s="26">
        <v>9.6436335327634293E-3</v>
      </c>
      <c r="BE48" s="26">
        <v>261.696010871726</v>
      </c>
      <c r="BF48" s="26">
        <v>253.77318196234199</v>
      </c>
      <c r="BG48" s="26">
        <v>7.9228289093845197</v>
      </c>
      <c r="BH48" s="26">
        <v>0</v>
      </c>
      <c r="BI48" s="26">
        <v>0</v>
      </c>
      <c r="BJ48" s="26">
        <v>1.03821296670138</v>
      </c>
      <c r="BK48" s="26">
        <v>0</v>
      </c>
      <c r="BL48" s="26">
        <v>11.1409317410781</v>
      </c>
      <c r="BM48" s="26">
        <v>0</v>
      </c>
      <c r="BN48" s="26">
        <v>0.289562746929237</v>
      </c>
      <c r="BO48" s="26">
        <v>44.5637324385875</v>
      </c>
      <c r="BP48" s="26">
        <v>0.308122205988626</v>
      </c>
      <c r="BQ48" s="26">
        <v>0</v>
      </c>
      <c r="BR48" s="26">
        <v>0.74865049185336996</v>
      </c>
      <c r="BS48" s="26">
        <v>1.0151210175620099E-3</v>
      </c>
      <c r="BT48" s="26">
        <v>16.7002121311053</v>
      </c>
      <c r="BU48" s="26">
        <v>52.678824333658198</v>
      </c>
      <c r="BV48" s="26">
        <v>0</v>
      </c>
      <c r="BW48" s="26">
        <v>0</v>
      </c>
      <c r="BX48" s="26">
        <v>17.646765912767801</v>
      </c>
      <c r="BY48" s="95">
        <v>0</v>
      </c>
      <c r="BZ48" s="26">
        <v>2.8805536355095702</v>
      </c>
      <c r="CA48" s="26">
        <v>352.75221206788001</v>
      </c>
      <c r="CB48" s="26">
        <v>24.529262252773002</v>
      </c>
      <c r="CD48" s="35">
        <f t="shared" si="13"/>
        <v>7.9999991182229668E-3</v>
      </c>
      <c r="CE48" s="35">
        <f t="shared" si="12"/>
        <v>1.9247504512641973E-2</v>
      </c>
      <c r="CF48" s="23">
        <f t="shared" si="14"/>
        <v>-3.5182201231831354E-3</v>
      </c>
      <c r="CG48" s="23" t="str">
        <f t="shared" si="15"/>
        <v/>
      </c>
      <c r="CH48" s="23">
        <f t="shared" si="16"/>
        <v>-3.4748618558862977E-3</v>
      </c>
      <c r="CI48" s="23">
        <f t="shared" si="17"/>
        <v>-3.5075482200985779E-3</v>
      </c>
      <c r="CJ48" s="23">
        <f t="shared" si="18"/>
        <v>-3.5073260854377791E-3</v>
      </c>
      <c r="CK48" s="23">
        <f t="shared" si="19"/>
        <v>-5.8950193767470759E-3</v>
      </c>
      <c r="CL48" s="23">
        <f t="shared" si="20"/>
        <v>-3.1933723841337256E-3</v>
      </c>
      <c r="CM48" s="49">
        <f t="shared" si="21"/>
        <v>-4.917197718744636E-4</v>
      </c>
      <c r="CN48" s="49">
        <f t="shared" si="22"/>
        <v>-5.5804266907054768E-4</v>
      </c>
      <c r="CO48" s="49">
        <f t="shared" si="23"/>
        <v>8.5602961620228973E-4</v>
      </c>
      <c r="CP48" s="49">
        <f t="shared" si="24"/>
        <v>-1.3381623805234848E-3</v>
      </c>
    </row>
    <row r="49" spans="1:94" x14ac:dyDescent="0.25">
      <c r="A49" s="26" t="s">
        <v>48</v>
      </c>
      <c r="B49" s="26">
        <v>215.16104000000001</v>
      </c>
      <c r="C49" s="26">
        <v>0</v>
      </c>
      <c r="D49" s="26">
        <v>1706.0266999999999</v>
      </c>
      <c r="E49" s="26">
        <v>50.999396900000001</v>
      </c>
      <c r="F49" s="26">
        <v>49.415073</v>
      </c>
      <c r="G49" s="26">
        <v>8.8163280000000004</v>
      </c>
      <c r="H49" s="26">
        <v>92.338454999999996</v>
      </c>
      <c r="I49" s="26"/>
      <c r="J49" s="26"/>
      <c r="K49" s="26"/>
      <c r="L49" s="26"/>
      <c r="M49" s="26"/>
      <c r="N49" s="29"/>
      <c r="O49" s="29"/>
      <c r="P49" s="26"/>
      <c r="Q49" s="26" t="s">
        <v>48</v>
      </c>
      <c r="R49" s="95">
        <v>0</v>
      </c>
      <c r="S49" s="26">
        <v>2.43837181259304</v>
      </c>
      <c r="T49" s="26">
        <v>0.90251012501348604</v>
      </c>
      <c r="U49" s="26">
        <v>0.90251012501348604</v>
      </c>
      <c r="V49" s="26">
        <v>7.1704209262752299</v>
      </c>
      <c r="W49" s="95">
        <v>0</v>
      </c>
      <c r="X49" s="26">
        <v>0.43715689078308301</v>
      </c>
      <c r="Y49" s="26">
        <v>2.2440798085049001</v>
      </c>
      <c r="Z49" s="26">
        <v>215.02331013144999</v>
      </c>
      <c r="AA49" s="26">
        <v>21.479044397834599</v>
      </c>
      <c r="AB49" s="26">
        <v>0.16320573767306501</v>
      </c>
      <c r="AC49" s="26">
        <v>3.7498471542768499</v>
      </c>
      <c r="AD49" s="26">
        <v>0</v>
      </c>
      <c r="AE49" s="95">
        <v>0</v>
      </c>
      <c r="AF49" s="26">
        <v>3.9441400902061798</v>
      </c>
      <c r="AG49" s="26">
        <v>3.9441400902061798</v>
      </c>
      <c r="AH49" s="26">
        <v>13.6404304091668</v>
      </c>
      <c r="AI49" s="26">
        <v>2.9696732510736199</v>
      </c>
      <c r="AJ49" s="26">
        <v>0.118518558713467</v>
      </c>
      <c r="AK49" s="95">
        <v>3.10781084319223</v>
      </c>
      <c r="AL49" s="26">
        <v>0.31801959086142201</v>
      </c>
      <c r="AM49" s="26">
        <v>0</v>
      </c>
      <c r="AN49" s="26">
        <v>0.25163704914841301</v>
      </c>
      <c r="AO49" s="26">
        <v>0.95059238060483797</v>
      </c>
      <c r="AP49" s="26">
        <v>0</v>
      </c>
      <c r="AQ49" s="95">
        <v>94.910726961975698</v>
      </c>
      <c r="AR49" s="26">
        <v>1534.54913239129</v>
      </c>
      <c r="AS49" s="26">
        <v>156.86503374681001</v>
      </c>
      <c r="AT49" s="26">
        <v>1705.05459654727</v>
      </c>
      <c r="AU49" s="26">
        <v>0</v>
      </c>
      <c r="AV49" s="26">
        <v>3.78330348661573</v>
      </c>
      <c r="AW49" s="26">
        <v>0</v>
      </c>
      <c r="AX49" s="26">
        <v>33.000742063830401</v>
      </c>
      <c r="AY49" s="26">
        <v>2.8793871348181399E-2</v>
      </c>
      <c r="AZ49" s="26">
        <v>1.01247713487326E-2</v>
      </c>
      <c r="BA49" s="26">
        <v>38.088883064645003</v>
      </c>
      <c r="BB49" s="26">
        <v>1.2939950561351801E-2</v>
      </c>
      <c r="BC49" s="26">
        <v>0</v>
      </c>
      <c r="BD49" s="26">
        <v>1.8767898579672201E-3</v>
      </c>
      <c r="BE49" s="26">
        <v>50.971353727946202</v>
      </c>
      <c r="BF49" s="26">
        <v>49.387828602861397</v>
      </c>
      <c r="BG49" s="26">
        <v>1.58352512508474</v>
      </c>
      <c r="BH49" s="26">
        <v>0</v>
      </c>
      <c r="BI49" s="26">
        <v>0</v>
      </c>
      <c r="BJ49" s="26">
        <v>0.20205087451842699</v>
      </c>
      <c r="BK49" s="26">
        <v>0</v>
      </c>
      <c r="BL49" s="26">
        <v>2.16818204048788</v>
      </c>
      <c r="BM49" s="26">
        <v>0</v>
      </c>
      <c r="BN49" s="26">
        <v>5.6352983220622002E-2</v>
      </c>
      <c r="BO49" s="26">
        <v>8.6727288150707906</v>
      </c>
      <c r="BP49" s="26">
        <v>8.0620723459228202E-2</v>
      </c>
      <c r="BQ49" s="26">
        <v>0</v>
      </c>
      <c r="BR49" s="26">
        <v>0.14569788582262699</v>
      </c>
      <c r="BS49" s="26">
        <v>1.9755597983873099E-4</v>
      </c>
      <c r="BT49" s="26">
        <v>8.8134262691204093</v>
      </c>
      <c r="BU49" s="26">
        <v>13.783506099826701</v>
      </c>
      <c r="BV49" s="26">
        <v>0</v>
      </c>
      <c r="BW49" s="26">
        <v>0</v>
      </c>
      <c r="BX49" s="26">
        <v>4.6173085206512496</v>
      </c>
      <c r="BY49" s="95">
        <v>0</v>
      </c>
      <c r="BZ49" s="26">
        <v>0.75370214547284098</v>
      </c>
      <c r="CA49" s="26">
        <v>92.298246187932904</v>
      </c>
      <c r="CB49" s="26">
        <v>6.41813142789883</v>
      </c>
      <c r="CD49" s="35">
        <f t="shared" si="13"/>
        <v>7.9999962680307284E-3</v>
      </c>
      <c r="CE49" s="35">
        <f t="shared" si="12"/>
        <v>1.9247503028504542E-2</v>
      </c>
      <c r="CF49" s="23">
        <f t="shared" si="14"/>
        <v>-6.4012457157682911E-4</v>
      </c>
      <c r="CG49" s="23" t="str">
        <f t="shared" si="15"/>
        <v/>
      </c>
      <c r="CH49" s="23">
        <f t="shared" si="16"/>
        <v>-5.6980553277971872E-4</v>
      </c>
      <c r="CI49" s="23">
        <f t="shared" si="17"/>
        <v>-5.4987262121523298E-4</v>
      </c>
      <c r="CJ49" s="23">
        <f t="shared" si="18"/>
        <v>-5.5133778996142521E-4</v>
      </c>
      <c r="CK49" s="23">
        <f t="shared" si="19"/>
        <v>-3.2913145695023067E-4</v>
      </c>
      <c r="CL49" s="23">
        <f t="shared" si="20"/>
        <v>-4.3545034478963812E-4</v>
      </c>
      <c r="CM49" s="49">
        <f t="shared" si="21"/>
        <v>-4.9129586844024983E-4</v>
      </c>
      <c r="CN49" s="49">
        <f t="shared" si="22"/>
        <v>-5.5897833856061359E-4</v>
      </c>
      <c r="CO49" s="49">
        <f t="shared" si="23"/>
        <v>8.5622212416200274E-4</v>
      </c>
      <c r="CP49" s="49">
        <f t="shared" si="24"/>
        <v>-1.3380851232477971E-3</v>
      </c>
    </row>
    <row r="50" spans="1:94" x14ac:dyDescent="0.25">
      <c r="A50" s="26" t="s">
        <v>49</v>
      </c>
      <c r="B50" s="26">
        <v>216.17646999999999</v>
      </c>
      <c r="C50" s="26">
        <v>0</v>
      </c>
      <c r="D50" s="26">
        <v>1482.0204000000001</v>
      </c>
      <c r="E50" s="26">
        <v>39.749529000000003</v>
      </c>
      <c r="F50" s="26">
        <v>38.542973000000003</v>
      </c>
      <c r="G50" s="26">
        <v>2.8905596999999998</v>
      </c>
      <c r="H50" s="26">
        <v>56.226562000000001</v>
      </c>
      <c r="I50" s="26"/>
      <c r="J50" s="26"/>
      <c r="K50" s="26"/>
      <c r="L50" s="26"/>
      <c r="M50" s="26"/>
      <c r="N50" s="29"/>
      <c r="O50" s="29"/>
      <c r="P50" s="26"/>
      <c r="Q50" s="26" t="s">
        <v>49</v>
      </c>
      <c r="R50" s="95">
        <v>0</v>
      </c>
      <c r="S50" s="26">
        <v>1.48203061626817</v>
      </c>
      <c r="T50" s="26">
        <v>0.54854074946773901</v>
      </c>
      <c r="U50" s="26">
        <v>0.54854074946773901</v>
      </c>
      <c r="V50" s="26">
        <v>4.3581466514409897</v>
      </c>
      <c r="W50" s="95">
        <v>0</v>
      </c>
      <c r="X50" s="26">
        <v>0.26570174342676101</v>
      </c>
      <c r="Y50" s="26">
        <v>1.36393987430131</v>
      </c>
      <c r="Z50" s="26">
        <v>215.646284246763</v>
      </c>
      <c r="AA50" s="26">
        <v>13.0548584971284</v>
      </c>
      <c r="AB50" s="26">
        <v>9.91956031982274E-2</v>
      </c>
      <c r="AC50" s="26">
        <v>2.2791378632686001</v>
      </c>
      <c r="AD50" s="26">
        <v>0</v>
      </c>
      <c r="AE50" s="95">
        <v>0</v>
      </c>
      <c r="AF50" s="26">
        <v>2.3972275126319502</v>
      </c>
      <c r="AG50" s="26">
        <v>2.3972275126319502</v>
      </c>
      <c r="AH50" s="26">
        <v>11.827563359469099</v>
      </c>
      <c r="AI50" s="26">
        <v>1.8049519468570101</v>
      </c>
      <c r="AJ50" s="26">
        <v>7.2035026482333495E-2</v>
      </c>
      <c r="AK50" s="95">
        <v>1.8889106792050101</v>
      </c>
      <c r="AL50" s="26">
        <v>0.19329074622977599</v>
      </c>
      <c r="AM50" s="26">
        <v>0</v>
      </c>
      <c r="AN50" s="26">
        <v>0.15294379473768899</v>
      </c>
      <c r="AO50" s="26">
        <v>0.740074436837029</v>
      </c>
      <c r="AP50" s="26">
        <v>0</v>
      </c>
      <c r="AQ50" s="95">
        <v>57.686244133114997</v>
      </c>
      <c r="AR50" s="26">
        <v>1330.6005132313601</v>
      </c>
      <c r="AS50" s="26">
        <v>136.01695840385301</v>
      </c>
      <c r="AT50" s="26">
        <v>1478.4450349946901</v>
      </c>
      <c r="AU50" s="26">
        <v>0</v>
      </c>
      <c r="AV50" s="26">
        <v>2.2994721198052201</v>
      </c>
      <c r="AW50" s="26">
        <v>0</v>
      </c>
      <c r="AX50" s="26">
        <v>20.057678297379201</v>
      </c>
      <c r="AY50" s="26">
        <v>2.24171821932681E-2</v>
      </c>
      <c r="AZ50" s="26">
        <v>7.8825439728390494E-3</v>
      </c>
      <c r="BA50" s="26">
        <v>29.653752915888099</v>
      </c>
      <c r="BB50" s="26">
        <v>1.00742810220627E-2</v>
      </c>
      <c r="BC50" s="26">
        <v>0</v>
      </c>
      <c r="BD50" s="26">
        <v>1.4611540551265701E-3</v>
      </c>
      <c r="BE50" s="26">
        <v>39.654137773039302</v>
      </c>
      <c r="BF50" s="26">
        <v>38.450443354039898</v>
      </c>
      <c r="BG50" s="26">
        <v>1.2036944189994301</v>
      </c>
      <c r="BH50" s="26">
        <v>0</v>
      </c>
      <c r="BI50" s="26">
        <v>0</v>
      </c>
      <c r="BJ50" s="26">
        <v>0.15730486206231301</v>
      </c>
      <c r="BK50" s="26">
        <v>0</v>
      </c>
      <c r="BL50" s="26">
        <v>1.6880182855757</v>
      </c>
      <c r="BM50" s="26">
        <v>0</v>
      </c>
      <c r="BN50" s="26">
        <v>4.3873076910442697E-2</v>
      </c>
      <c r="BO50" s="26">
        <v>6.7520734922865797</v>
      </c>
      <c r="BP50" s="26">
        <v>4.9000805533960898E-2</v>
      </c>
      <c r="BQ50" s="26">
        <v>0</v>
      </c>
      <c r="BR50" s="26">
        <v>0.113431754272832</v>
      </c>
      <c r="BS50" s="26">
        <v>1.5380580062501E-4</v>
      </c>
      <c r="BT50" s="26">
        <v>2.8852285067535299</v>
      </c>
      <c r="BU50" s="26">
        <v>8.3775490333639109</v>
      </c>
      <c r="BV50" s="26">
        <v>0</v>
      </c>
      <c r="BW50" s="26">
        <v>0</v>
      </c>
      <c r="BX50" s="26">
        <v>2.8063739645289898</v>
      </c>
      <c r="BY50" s="95">
        <v>0</v>
      </c>
      <c r="BZ50" s="26">
        <v>0.458096382659964</v>
      </c>
      <c r="CA50" s="26">
        <v>56.098395921008297</v>
      </c>
      <c r="CB50" s="26">
        <v>3.9009051923032101</v>
      </c>
      <c r="CD50" s="35">
        <f t="shared" si="13"/>
        <v>8.000002082939512E-3</v>
      </c>
      <c r="CE50" s="35">
        <f t="shared" si="12"/>
        <v>1.9247487734345491E-2</v>
      </c>
      <c r="CF50" s="23">
        <f t="shared" si="14"/>
        <v>-2.4525599536202635E-3</v>
      </c>
      <c r="CG50" s="23" t="str">
        <f t="shared" si="15"/>
        <v/>
      </c>
      <c r="CH50" s="23">
        <f t="shared" si="16"/>
        <v>-2.4124937857198216E-3</v>
      </c>
      <c r="CI50" s="23">
        <f t="shared" si="17"/>
        <v>-2.3998077300664425E-3</v>
      </c>
      <c r="CJ50" s="23">
        <f t="shared" si="18"/>
        <v>-2.400687823435564E-3</v>
      </c>
      <c r="CK50" s="23">
        <f t="shared" si="19"/>
        <v>-1.8443463549533026E-3</v>
      </c>
      <c r="CL50" s="23">
        <f t="shared" si="20"/>
        <v>-2.2794578653360324E-3</v>
      </c>
      <c r="CM50" s="49">
        <f t="shared" si="21"/>
        <v>-4.9171394265714989E-4</v>
      </c>
      <c r="CN50" s="49">
        <f t="shared" si="22"/>
        <v>-5.587913343118653E-4</v>
      </c>
      <c r="CO50" s="49">
        <f t="shared" si="23"/>
        <v>8.5605376658747455E-4</v>
      </c>
      <c r="CP50" s="49">
        <f t="shared" si="24"/>
        <v>-1.3374337000728275E-3</v>
      </c>
    </row>
    <row r="51" spans="1:94" x14ac:dyDescent="0.25">
      <c r="A51" s="26" t="s">
        <v>50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9"/>
      <c r="O51" s="29"/>
      <c r="P51" s="26"/>
      <c r="Q51" s="26"/>
      <c r="R51" s="95"/>
      <c r="S51" s="26"/>
      <c r="T51" s="26"/>
      <c r="U51" s="26"/>
      <c r="V51" s="26"/>
      <c r="W51" s="95"/>
      <c r="X51" s="26"/>
      <c r="Y51" s="26"/>
      <c r="Z51" s="26"/>
      <c r="AA51" s="26"/>
      <c r="AB51" s="26"/>
      <c r="AC51" s="26"/>
      <c r="AD51" s="26"/>
      <c r="AE51" s="95"/>
      <c r="AF51" s="26"/>
      <c r="AG51" s="26"/>
      <c r="AH51" s="26"/>
      <c r="AI51" s="26"/>
      <c r="AJ51" s="26"/>
      <c r="AK51" s="95"/>
      <c r="AL51" s="26"/>
      <c r="AM51" s="26"/>
      <c r="AN51" s="26"/>
      <c r="AO51" s="26"/>
      <c r="AP51" s="26"/>
      <c r="AQ51" s="95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95"/>
      <c r="BZ51" s="26"/>
      <c r="CA51" s="26"/>
      <c r="CB51" s="26"/>
      <c r="CD51" s="35" t="e">
        <f t="shared" si="13"/>
        <v>#DIV/0!</v>
      </c>
      <c r="CE51" s="35" t="e">
        <f t="shared" si="12"/>
        <v>#DIV/0!</v>
      </c>
      <c r="CF51" s="23" t="str">
        <f t="shared" si="14"/>
        <v/>
      </c>
      <c r="CG51" s="23" t="str">
        <f t="shared" si="15"/>
        <v/>
      </c>
      <c r="CH51" s="23" t="str">
        <f t="shared" si="16"/>
        <v/>
      </c>
      <c r="CI51" s="23" t="str">
        <f t="shared" si="17"/>
        <v/>
      </c>
      <c r="CJ51" s="23" t="str">
        <f t="shared" si="18"/>
        <v/>
      </c>
      <c r="CK51" s="23" t="str">
        <f t="shared" si="19"/>
        <v/>
      </c>
      <c r="CL51" s="23" t="str">
        <f t="shared" si="20"/>
        <v/>
      </c>
      <c r="CM51" s="49" t="e">
        <f t="shared" si="21"/>
        <v>#DIV/0!</v>
      </c>
      <c r="CN51" s="49" t="e">
        <f t="shared" si="22"/>
        <v>#DIV/0!</v>
      </c>
      <c r="CO51" s="49" t="e">
        <f t="shared" si="23"/>
        <v>#DIV/0!</v>
      </c>
      <c r="CP51" s="49" t="e">
        <f t="shared" si="24"/>
        <v>#DIV/0!</v>
      </c>
    </row>
    <row r="52" spans="1:94" x14ac:dyDescent="0.25">
      <c r="A52" s="40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9"/>
      <c r="O52" s="29"/>
      <c r="P52" s="26"/>
      <c r="Q52" s="26"/>
      <c r="R52" s="95"/>
      <c r="S52" s="26"/>
      <c r="T52" s="26"/>
      <c r="U52" s="26"/>
      <c r="V52" s="26"/>
      <c r="W52" s="95"/>
      <c r="X52" s="26"/>
      <c r="Y52" s="26"/>
      <c r="Z52" s="26"/>
      <c r="AA52" s="26"/>
      <c r="AB52" s="26"/>
      <c r="AC52" s="26"/>
      <c r="AD52" s="26"/>
      <c r="AE52" s="95"/>
      <c r="AF52" s="26"/>
      <c r="AG52" s="26"/>
      <c r="AH52" s="26"/>
      <c r="AI52" s="26"/>
      <c r="AJ52" s="26"/>
      <c r="AK52" s="95"/>
      <c r="AL52" s="26"/>
      <c r="AM52" s="26"/>
      <c r="AN52" s="26"/>
      <c r="AO52" s="26"/>
      <c r="AP52" s="26"/>
      <c r="AQ52" s="95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95"/>
      <c r="BZ52" s="26"/>
      <c r="CA52" s="26"/>
      <c r="CB52" s="26"/>
      <c r="CF52" s="23" t="str">
        <f t="shared" si="14"/>
        <v/>
      </c>
      <c r="CG52" s="23" t="str">
        <f t="shared" si="15"/>
        <v/>
      </c>
      <c r="CH52" s="23" t="str">
        <f t="shared" si="16"/>
        <v/>
      </c>
      <c r="CI52" s="23" t="str">
        <f t="shared" si="17"/>
        <v/>
      </c>
      <c r="CJ52" s="23" t="str">
        <f t="shared" si="18"/>
        <v/>
      </c>
      <c r="CK52" s="23" t="str">
        <f t="shared" si="19"/>
        <v/>
      </c>
      <c r="CL52" s="23" t="str">
        <f t="shared" si="20"/>
        <v/>
      </c>
      <c r="CM52" s="49" t="e">
        <f t="shared" si="21"/>
        <v>#DIV/0!</v>
      </c>
      <c r="CN52" s="49" t="e">
        <f t="shared" si="22"/>
        <v>#DIV/0!</v>
      </c>
      <c r="CO52" s="49" t="e">
        <f t="shared" si="23"/>
        <v>#DIV/0!</v>
      </c>
      <c r="CP52" s="49" t="e">
        <f t="shared" si="24"/>
        <v>#DIV/0!</v>
      </c>
    </row>
    <row r="53" spans="1:94" s="28" customFormat="1" x14ac:dyDescent="0.25">
      <c r="A53" s="40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9"/>
      <c r="P53" s="26"/>
      <c r="Q53" s="26"/>
      <c r="R53" s="95"/>
      <c r="S53" s="26"/>
      <c r="T53" s="26"/>
      <c r="U53" s="26"/>
      <c r="V53" s="26"/>
      <c r="W53" s="95"/>
      <c r="X53" s="26"/>
      <c r="Y53" s="26"/>
      <c r="Z53" s="26"/>
      <c r="AA53" s="26"/>
      <c r="AB53" s="26"/>
      <c r="AC53" s="26"/>
      <c r="AD53" s="26"/>
      <c r="AE53" s="95"/>
      <c r="AF53" s="26"/>
      <c r="AG53" s="26"/>
      <c r="AH53" s="26"/>
      <c r="AI53" s="26"/>
      <c r="AJ53" s="26"/>
      <c r="AK53" s="95"/>
      <c r="AL53" s="26"/>
      <c r="AM53" s="26"/>
      <c r="AN53" s="26"/>
      <c r="AO53" s="26"/>
      <c r="AP53" s="26"/>
      <c r="AQ53" s="95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95"/>
      <c r="BZ53" s="26"/>
      <c r="CA53" s="26"/>
      <c r="CB53" s="26"/>
      <c r="CE53" s="94"/>
      <c r="CF53" s="23" t="str">
        <f t="shared" si="14"/>
        <v/>
      </c>
      <c r="CG53" s="23" t="str">
        <f t="shared" si="15"/>
        <v/>
      </c>
      <c r="CH53" s="23" t="str">
        <f t="shared" si="16"/>
        <v/>
      </c>
      <c r="CI53" s="23" t="str">
        <f t="shared" si="17"/>
        <v/>
      </c>
      <c r="CJ53" s="23" t="str">
        <f t="shared" si="18"/>
        <v/>
      </c>
      <c r="CK53" s="23" t="str">
        <f t="shared" si="19"/>
        <v/>
      </c>
      <c r="CL53" s="23" t="str">
        <f t="shared" si="20"/>
        <v/>
      </c>
      <c r="CM53" s="49" t="e">
        <f t="shared" si="21"/>
        <v>#DIV/0!</v>
      </c>
      <c r="CN53" s="49" t="e">
        <f t="shared" si="22"/>
        <v>#DIV/0!</v>
      </c>
      <c r="CO53" s="49" t="e">
        <f t="shared" si="23"/>
        <v>#DIV/0!</v>
      </c>
      <c r="CP53" s="49" t="e">
        <f t="shared" si="24"/>
        <v>#DIV/0!</v>
      </c>
    </row>
    <row r="54" spans="1:94" x14ac:dyDescent="0.25">
      <c r="A54" s="40" t="s">
        <v>229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9"/>
      <c r="P54" s="26"/>
      <c r="Q54" s="26"/>
      <c r="R54" s="95"/>
      <c r="S54" s="26"/>
      <c r="T54" s="26"/>
      <c r="U54" s="26"/>
      <c r="V54" s="26"/>
      <c r="W54" s="95"/>
      <c r="X54" s="26"/>
      <c r="Y54" s="26"/>
      <c r="Z54" s="26"/>
      <c r="AA54" s="26"/>
      <c r="AB54" s="26"/>
      <c r="AC54" s="26"/>
      <c r="AD54" s="26"/>
      <c r="AE54" s="95"/>
      <c r="AF54" s="26"/>
      <c r="AG54" s="26"/>
      <c r="AH54" s="26"/>
      <c r="AI54" s="26"/>
      <c r="AJ54" s="26"/>
      <c r="AK54" s="95"/>
      <c r="AL54" s="26"/>
      <c r="AM54" s="26"/>
      <c r="AN54" s="26"/>
      <c r="AO54" s="26"/>
      <c r="AP54" s="26"/>
      <c r="AQ54" s="95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95"/>
      <c r="BZ54" s="26"/>
      <c r="CA54" s="26"/>
      <c r="CB54" s="26"/>
      <c r="CF54" s="23" t="str">
        <f t="shared" si="14"/>
        <v/>
      </c>
      <c r="CG54" s="23" t="str">
        <f t="shared" si="15"/>
        <v/>
      </c>
      <c r="CH54" s="23" t="str">
        <f t="shared" si="16"/>
        <v/>
      </c>
      <c r="CI54" s="23" t="str">
        <f t="shared" si="17"/>
        <v/>
      </c>
      <c r="CJ54" s="23" t="str">
        <f t="shared" si="18"/>
        <v/>
      </c>
      <c r="CK54" s="23" t="str">
        <f t="shared" si="19"/>
        <v/>
      </c>
      <c r="CL54" s="23" t="str">
        <f t="shared" si="20"/>
        <v/>
      </c>
      <c r="CM54" s="49" t="e">
        <f t="shared" si="21"/>
        <v>#DIV/0!</v>
      </c>
      <c r="CN54" s="49" t="e">
        <f t="shared" si="22"/>
        <v>#DIV/0!</v>
      </c>
      <c r="CO54" s="49" t="e">
        <f t="shared" si="23"/>
        <v>#DIV/0!</v>
      </c>
      <c r="CP54" s="49" t="e">
        <f t="shared" si="24"/>
        <v>#DIV/0!</v>
      </c>
    </row>
    <row r="55" spans="1:94" x14ac:dyDescent="0.25">
      <c r="A55" s="26" t="s">
        <v>1</v>
      </c>
      <c r="B55" s="26">
        <v>596.88664945000005</v>
      </c>
      <c r="C55" s="26"/>
      <c r="D55" s="26">
        <v>3956.7714823699898</v>
      </c>
      <c r="E55" s="26">
        <v>103.87013388</v>
      </c>
      <c r="F55" s="26">
        <v>100.717248679999</v>
      </c>
      <c r="G55" s="26">
        <v>7.7065926299999701</v>
      </c>
      <c r="H55" s="26">
        <v>135.86881005999899</v>
      </c>
      <c r="I55" s="26"/>
      <c r="J55" s="26"/>
      <c r="K55" s="26"/>
      <c r="L55" s="26"/>
      <c r="M55" s="26"/>
      <c r="N55" s="29"/>
      <c r="O55" s="29"/>
      <c r="P55" s="26"/>
      <c r="Q55" s="26"/>
      <c r="R55" s="95"/>
      <c r="S55" s="26"/>
      <c r="T55" s="26"/>
      <c r="U55" s="26"/>
      <c r="V55" s="26"/>
      <c r="W55" s="95"/>
      <c r="X55" s="26"/>
      <c r="Y55" s="26"/>
      <c r="Z55" s="26"/>
      <c r="AA55" s="26"/>
      <c r="AB55" s="26"/>
      <c r="AC55" s="26"/>
      <c r="AD55" s="26"/>
      <c r="AE55" s="95"/>
      <c r="AF55" s="26"/>
      <c r="AG55" s="26"/>
      <c r="AH55" s="26"/>
      <c r="AI55" s="26"/>
      <c r="AJ55" s="26"/>
      <c r="AK55" s="95"/>
      <c r="AL55" s="26"/>
      <c r="AM55" s="26"/>
      <c r="AN55" s="26"/>
      <c r="AO55" s="26"/>
      <c r="AP55" s="26"/>
      <c r="AQ55" s="95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95"/>
      <c r="BZ55" s="26"/>
      <c r="CA55" s="26"/>
      <c r="CB55" s="26"/>
      <c r="CD55" s="35" t="e">
        <f t="shared" ref="CD55:CD60" si="25">AH55/AT55</f>
        <v>#DIV/0!</v>
      </c>
      <c r="CE55" s="35" t="e">
        <f t="shared" ref="CE55:CE60" si="26">AO55/BF55</f>
        <v>#DIV/0!</v>
      </c>
      <c r="CF55" s="23">
        <f t="shared" si="14"/>
        <v>-1</v>
      </c>
      <c r="CG55" s="23" t="str">
        <f t="shared" si="15"/>
        <v/>
      </c>
      <c r="CH55" s="23">
        <f t="shared" si="16"/>
        <v>-1</v>
      </c>
      <c r="CI55" s="23">
        <f t="shared" si="17"/>
        <v>-1</v>
      </c>
      <c r="CJ55" s="23">
        <f t="shared" si="18"/>
        <v>-1</v>
      </c>
      <c r="CK55" s="23">
        <f t="shared" si="19"/>
        <v>-1</v>
      </c>
      <c r="CL55" s="23">
        <f t="shared" si="20"/>
        <v>-1</v>
      </c>
      <c r="CM55" s="49" t="e">
        <f t="shared" si="21"/>
        <v>#DIV/0!</v>
      </c>
      <c r="CN55" s="49" t="e">
        <f t="shared" si="22"/>
        <v>#DIV/0!</v>
      </c>
      <c r="CO55" s="49" t="e">
        <f t="shared" si="23"/>
        <v>#DIV/0!</v>
      </c>
      <c r="CP55" s="49" t="e">
        <f t="shared" si="24"/>
        <v>#DIV/0!</v>
      </c>
    </row>
    <row r="56" spans="1:94" x14ac:dyDescent="0.25">
      <c r="A56" s="26" t="s">
        <v>11</v>
      </c>
      <c r="B56" s="26">
        <v>243.81473994000001</v>
      </c>
      <c r="C56" s="26"/>
      <c r="D56" s="26">
        <v>1616.7198289999999</v>
      </c>
      <c r="E56" s="26">
        <v>42.175985580000003</v>
      </c>
      <c r="F56" s="26">
        <v>40.902185039999999</v>
      </c>
      <c r="G56" s="26">
        <v>2.17366686</v>
      </c>
      <c r="H56" s="26">
        <v>55.111242830000002</v>
      </c>
      <c r="I56" s="26"/>
      <c r="J56" s="26"/>
      <c r="K56" s="26"/>
      <c r="L56" s="26"/>
      <c r="M56" s="26"/>
      <c r="N56" s="29"/>
      <c r="O56" s="29"/>
      <c r="P56" s="26"/>
      <c r="Q56" s="26"/>
      <c r="R56" s="95"/>
      <c r="S56" s="26"/>
      <c r="T56" s="26"/>
      <c r="U56" s="26"/>
      <c r="V56" s="26"/>
      <c r="W56" s="95"/>
      <c r="X56" s="26"/>
      <c r="Y56" s="26"/>
      <c r="Z56" s="26"/>
      <c r="AA56" s="26"/>
      <c r="AB56" s="26"/>
      <c r="AC56" s="26"/>
      <c r="AD56" s="26"/>
      <c r="AE56" s="95"/>
      <c r="AF56" s="26"/>
      <c r="AG56" s="26"/>
      <c r="AH56" s="26"/>
      <c r="AI56" s="26"/>
      <c r="AJ56" s="26"/>
      <c r="AK56" s="95"/>
      <c r="AL56" s="26"/>
      <c r="AM56" s="26"/>
      <c r="AN56" s="26"/>
      <c r="AO56" s="26"/>
      <c r="AP56" s="26"/>
      <c r="AQ56" s="95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95"/>
      <c r="BZ56" s="26"/>
      <c r="CA56" s="26"/>
      <c r="CB56" s="26"/>
      <c r="CD56" s="35" t="e">
        <f t="shared" si="25"/>
        <v>#DIV/0!</v>
      </c>
      <c r="CE56" s="35" t="e">
        <f t="shared" si="26"/>
        <v>#DIV/0!</v>
      </c>
      <c r="CF56" s="23">
        <f t="shared" si="14"/>
        <v>-1</v>
      </c>
      <c r="CG56" s="23" t="str">
        <f t="shared" si="15"/>
        <v/>
      </c>
      <c r="CH56" s="23">
        <f t="shared" si="16"/>
        <v>-1</v>
      </c>
      <c r="CI56" s="23">
        <f t="shared" si="17"/>
        <v>-1</v>
      </c>
      <c r="CJ56" s="23">
        <f t="shared" si="18"/>
        <v>-1</v>
      </c>
      <c r="CK56" s="23">
        <f t="shared" si="19"/>
        <v>-1</v>
      </c>
      <c r="CL56" s="23">
        <f t="shared" si="20"/>
        <v>-1</v>
      </c>
      <c r="CM56" s="49" t="e">
        <f t="shared" si="21"/>
        <v>#DIV/0!</v>
      </c>
      <c r="CN56" s="49" t="e">
        <f t="shared" si="22"/>
        <v>#DIV/0!</v>
      </c>
      <c r="CO56" s="49" t="e">
        <f t="shared" si="23"/>
        <v>#DIV/0!</v>
      </c>
      <c r="CP56" s="49" t="e">
        <f t="shared" si="24"/>
        <v>#DIV/0!</v>
      </c>
    </row>
    <row r="57" spans="1:94" s="28" customFormat="1" x14ac:dyDescent="0.25">
      <c r="A57" s="28" t="s">
        <v>58</v>
      </c>
      <c r="B57" s="26">
        <v>181.01546783000001</v>
      </c>
      <c r="C57" s="26"/>
      <c r="D57" s="26">
        <v>1200.8232575699999</v>
      </c>
      <c r="E57" s="26">
        <v>31.616946239999901</v>
      </c>
      <c r="F57" s="26">
        <v>30.657569049999999</v>
      </c>
      <c r="G57" s="26">
        <v>2.2322815899999999</v>
      </c>
      <c r="H57" s="26">
        <v>41.725583690000001</v>
      </c>
      <c r="I57" s="26"/>
      <c r="J57" s="26"/>
      <c r="K57" s="26"/>
      <c r="L57" s="26"/>
      <c r="M57" s="26"/>
      <c r="N57" s="26"/>
      <c r="O57" s="26"/>
      <c r="P57" s="26"/>
      <c r="Q57" s="26"/>
      <c r="R57" s="95"/>
      <c r="S57" s="26"/>
      <c r="T57" s="26"/>
      <c r="U57" s="26"/>
      <c r="V57" s="26"/>
      <c r="W57" s="95"/>
      <c r="X57" s="26"/>
      <c r="Y57" s="26"/>
      <c r="Z57" s="26"/>
      <c r="AA57" s="26"/>
      <c r="AB57" s="26"/>
      <c r="AC57" s="26"/>
      <c r="AD57" s="26"/>
      <c r="AE57" s="95"/>
      <c r="AF57" s="26"/>
      <c r="AG57" s="26"/>
      <c r="AH57" s="26"/>
      <c r="AI57" s="26"/>
      <c r="AJ57" s="26"/>
      <c r="AK57" s="95"/>
      <c r="AL57" s="26"/>
      <c r="AM57" s="26"/>
      <c r="AN57" s="26"/>
      <c r="AO57" s="26"/>
      <c r="AP57" s="26"/>
      <c r="AQ57" s="95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95"/>
      <c r="BZ57" s="26"/>
      <c r="CA57" s="26"/>
      <c r="CB57" s="26"/>
      <c r="CD57" s="35" t="e">
        <f t="shared" si="25"/>
        <v>#DIV/0!</v>
      </c>
      <c r="CE57" s="35" t="e">
        <f t="shared" si="26"/>
        <v>#DIV/0!</v>
      </c>
      <c r="CF57" s="23">
        <f t="shared" si="14"/>
        <v>-1</v>
      </c>
      <c r="CG57" s="23" t="str">
        <f t="shared" si="15"/>
        <v/>
      </c>
      <c r="CH57" s="23">
        <f t="shared" si="16"/>
        <v>-1</v>
      </c>
      <c r="CI57" s="23">
        <f t="shared" si="17"/>
        <v>-1</v>
      </c>
      <c r="CJ57" s="23">
        <f t="shared" si="18"/>
        <v>-1</v>
      </c>
      <c r="CK57" s="23">
        <f t="shared" si="19"/>
        <v>-1</v>
      </c>
      <c r="CL57" s="23">
        <f t="shared" si="20"/>
        <v>-1</v>
      </c>
      <c r="CM57" s="49" t="e">
        <f t="shared" si="21"/>
        <v>#DIV/0!</v>
      </c>
      <c r="CN57" s="49" t="e">
        <f t="shared" si="22"/>
        <v>#DIV/0!</v>
      </c>
      <c r="CO57" s="49" t="e">
        <f t="shared" si="23"/>
        <v>#DIV/0!</v>
      </c>
      <c r="CP57" s="49" t="e">
        <f t="shared" si="24"/>
        <v>#DIV/0!</v>
      </c>
    </row>
    <row r="58" spans="1:94" s="28" customFormat="1" x14ac:dyDescent="0.25">
      <c r="A58" s="28" t="s">
        <v>75</v>
      </c>
      <c r="B58" s="26">
        <v>182.46125000000001</v>
      </c>
      <c r="C58" s="26"/>
      <c r="D58" s="26">
        <v>1247.6701901699901</v>
      </c>
      <c r="E58" s="26">
        <v>33.752708779999999</v>
      </c>
      <c r="F58" s="26">
        <v>32.721320310000003</v>
      </c>
      <c r="G58" s="26">
        <v>3.4637545999999899</v>
      </c>
      <c r="H58" s="26">
        <v>48.024982940000001</v>
      </c>
      <c r="I58" s="26"/>
      <c r="J58" s="26"/>
      <c r="K58" s="26"/>
      <c r="L58" s="26"/>
      <c r="M58" s="26"/>
      <c r="N58" s="26"/>
      <c r="O58" s="26"/>
      <c r="P58" s="26"/>
      <c r="Q58" s="26"/>
      <c r="R58" s="95"/>
      <c r="S58" s="26"/>
      <c r="T58" s="26"/>
      <c r="U58" s="26"/>
      <c r="V58" s="26"/>
      <c r="W58" s="95"/>
      <c r="X58" s="26"/>
      <c r="Y58" s="26"/>
      <c r="Z58" s="26"/>
      <c r="AA58" s="26"/>
      <c r="AB58" s="26"/>
      <c r="AC58" s="26"/>
      <c r="AD58" s="26"/>
      <c r="AE58" s="95"/>
      <c r="AF58" s="26"/>
      <c r="AG58" s="26"/>
      <c r="AH58" s="26"/>
      <c r="AI58" s="26"/>
      <c r="AJ58" s="26"/>
      <c r="AK58" s="95"/>
      <c r="AL58" s="26"/>
      <c r="AM58" s="26"/>
      <c r="AN58" s="26"/>
      <c r="AO58" s="26"/>
      <c r="AP58" s="26"/>
      <c r="AQ58" s="95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95"/>
      <c r="BZ58" s="26"/>
      <c r="CA58" s="26"/>
      <c r="CB58" s="26"/>
      <c r="CD58" s="35" t="e">
        <f t="shared" si="25"/>
        <v>#DIV/0!</v>
      </c>
      <c r="CE58" s="35" t="e">
        <f t="shared" si="26"/>
        <v>#DIV/0!</v>
      </c>
      <c r="CF58" s="23">
        <f t="shared" si="14"/>
        <v>-1</v>
      </c>
      <c r="CG58" s="23" t="str">
        <f t="shared" si="15"/>
        <v/>
      </c>
      <c r="CH58" s="23">
        <f t="shared" si="16"/>
        <v>-1</v>
      </c>
      <c r="CI58" s="23">
        <f t="shared" si="17"/>
        <v>-1</v>
      </c>
      <c r="CJ58" s="23">
        <f t="shared" si="18"/>
        <v>-1</v>
      </c>
      <c r="CK58" s="23">
        <f t="shared" si="19"/>
        <v>-1</v>
      </c>
      <c r="CL58" s="23">
        <f t="shared" si="20"/>
        <v>-1</v>
      </c>
      <c r="CM58" s="49" t="e">
        <f t="shared" si="21"/>
        <v>#DIV/0!</v>
      </c>
      <c r="CN58" s="49" t="e">
        <f t="shared" si="22"/>
        <v>#DIV/0!</v>
      </c>
      <c r="CO58" s="49" t="e">
        <f t="shared" si="23"/>
        <v>#DIV/0!</v>
      </c>
      <c r="CP58" s="49" t="e">
        <f t="shared" si="24"/>
        <v>#DIV/0!</v>
      </c>
    </row>
    <row r="59" spans="1:94" s="28" customFormat="1" x14ac:dyDescent="0.25">
      <c r="A59" s="28" t="s">
        <v>235</v>
      </c>
      <c r="B59" s="95">
        <v>5237.1063999999997</v>
      </c>
      <c r="C59" s="95">
        <v>0</v>
      </c>
      <c r="D59" s="95">
        <v>34414.57</v>
      </c>
      <c r="E59" s="95">
        <v>906.50128100000006</v>
      </c>
      <c r="F59" s="95">
        <v>879.00769000000003</v>
      </c>
      <c r="G59" s="95">
        <v>66.439971999999997</v>
      </c>
      <c r="H59" s="95">
        <v>1313.6415999999999</v>
      </c>
      <c r="I59" s="26"/>
      <c r="J59" s="26"/>
      <c r="K59" s="26"/>
      <c r="L59" s="26"/>
      <c r="M59" s="26"/>
      <c r="N59" s="26"/>
      <c r="O59" s="26"/>
      <c r="P59" s="26"/>
      <c r="Q59" s="26" t="s">
        <v>69</v>
      </c>
      <c r="R59" s="95">
        <v>0</v>
      </c>
      <c r="S59" s="26">
        <v>34.653533384502403</v>
      </c>
      <c r="T59" s="26">
        <v>12.8261976686991</v>
      </c>
      <c r="U59" s="26">
        <v>12.8261976686991</v>
      </c>
      <c r="V59" s="26">
        <v>101.903910550584</v>
      </c>
      <c r="W59" s="95">
        <v>0</v>
      </c>
      <c r="X59" s="26">
        <v>6.2127490079072496</v>
      </c>
      <c r="Y59" s="26">
        <v>31.8922781810308</v>
      </c>
      <c r="Z59" s="26">
        <v>5228.5393131266501</v>
      </c>
      <c r="AA59" s="26">
        <v>305.253694683042</v>
      </c>
      <c r="AB59" s="26">
        <v>2.3194274664087602</v>
      </c>
      <c r="AC59" s="26">
        <v>53.291743893391697</v>
      </c>
      <c r="AD59" s="26">
        <v>0</v>
      </c>
      <c r="AE59" s="95">
        <v>0</v>
      </c>
      <c r="AF59" s="26">
        <v>56.052889442202797</v>
      </c>
      <c r="AG59" s="26">
        <v>56.052889442202797</v>
      </c>
      <c r="AH59" s="26">
        <v>274.874380707353</v>
      </c>
      <c r="AI59" s="26">
        <v>42.204223151327398</v>
      </c>
      <c r="AJ59" s="26">
        <v>1.6843436572205399</v>
      </c>
      <c r="AK59" s="95">
        <v>44.167067696225601</v>
      </c>
      <c r="AL59" s="26">
        <v>4.5195951219723796</v>
      </c>
      <c r="AM59" s="26">
        <v>0</v>
      </c>
      <c r="AN59" s="26">
        <v>3.5761864842166</v>
      </c>
      <c r="AO59" s="26">
        <v>16.890943090185502</v>
      </c>
      <c r="AP59" s="26">
        <v>0</v>
      </c>
      <c r="AQ59" s="95">
        <v>1348.84089516361</v>
      </c>
      <c r="AR59" s="26">
        <v>30923.323704518902</v>
      </c>
      <c r="AS59" s="26">
        <v>3161.04865143603</v>
      </c>
      <c r="AT59" s="26">
        <v>34359.246736662302</v>
      </c>
      <c r="AU59" s="26">
        <v>0</v>
      </c>
      <c r="AV59" s="26">
        <v>53.767152006652999</v>
      </c>
      <c r="AW59" s="26">
        <v>0</v>
      </c>
      <c r="AX59" s="26">
        <v>468.99659217501898</v>
      </c>
      <c r="AY59" s="26">
        <v>0.51163610293710704</v>
      </c>
      <c r="AZ59" s="26">
        <v>0.17990631388415801</v>
      </c>
      <c r="BA59" s="26">
        <v>676.79697891830199</v>
      </c>
      <c r="BB59" s="26">
        <v>0.22992892653979</v>
      </c>
      <c r="BC59" s="26">
        <v>0</v>
      </c>
      <c r="BD59" s="26">
        <v>3.3348482692614999E-2</v>
      </c>
      <c r="BE59" s="26">
        <v>905.01473432157604</v>
      </c>
      <c r="BF59" s="26">
        <v>877.56580703530005</v>
      </c>
      <c r="BG59" s="26">
        <v>27.448927286275602</v>
      </c>
      <c r="BH59" s="26">
        <v>0</v>
      </c>
      <c r="BI59" s="26">
        <v>0</v>
      </c>
      <c r="BJ59" s="26">
        <v>3.5902200910178101</v>
      </c>
      <c r="BK59" s="26">
        <v>0</v>
      </c>
      <c r="BL59" s="26">
        <v>38.526010612168399</v>
      </c>
      <c r="BM59" s="26">
        <v>0</v>
      </c>
      <c r="BN59" s="26">
        <v>1.00132906205459</v>
      </c>
      <c r="BO59" s="26">
        <v>154.10404203618799</v>
      </c>
      <c r="BP59" s="26">
        <v>1.1457554964263601</v>
      </c>
      <c r="BQ59" s="26">
        <v>0</v>
      </c>
      <c r="BR59" s="26">
        <v>2.5888961322111799</v>
      </c>
      <c r="BS59" s="26">
        <v>3.5103573036701398E-3</v>
      </c>
      <c r="BT59" s="26">
        <v>66.253191721609099</v>
      </c>
      <c r="BU59" s="26">
        <v>195.88708703565999</v>
      </c>
      <c r="BV59" s="26">
        <v>0</v>
      </c>
      <c r="BW59" s="26">
        <v>0</v>
      </c>
      <c r="BX59" s="26">
        <v>65.620047387356195</v>
      </c>
      <c r="BY59" s="95">
        <v>0</v>
      </c>
      <c r="BZ59" s="26">
        <v>10.7114124514918</v>
      </c>
      <c r="CA59" s="26">
        <v>1311.7146012841899</v>
      </c>
      <c r="CB59" s="26">
        <v>91.212477951391193</v>
      </c>
      <c r="CD59" s="35">
        <f t="shared" si="25"/>
        <v>8.0000118400166825E-3</v>
      </c>
      <c r="CE59" s="35">
        <f t="shared" si="26"/>
        <v>1.9247494552287251E-2</v>
      </c>
      <c r="CF59" s="23">
        <f t="shared" si="14"/>
        <v>-1.6358435783068264E-3</v>
      </c>
      <c r="CG59" s="23" t="str">
        <f t="shared" si="15"/>
        <v/>
      </c>
      <c r="CH59" s="23">
        <f t="shared" si="16"/>
        <v>-1.6075535256636195E-3</v>
      </c>
      <c r="CI59" s="23">
        <f t="shared" si="17"/>
        <v>-1.6398726726388594E-3</v>
      </c>
      <c r="CJ59" s="23">
        <f t="shared" si="18"/>
        <v>-1.6403530721101781E-3</v>
      </c>
      <c r="CK59" s="23">
        <f t="shared" si="19"/>
        <v>-2.8112636530144611E-3</v>
      </c>
      <c r="CL59" s="23">
        <f t="shared" si="20"/>
        <v>-1.4669135902897615E-3</v>
      </c>
      <c r="CM59" s="49">
        <f t="shared" si="21"/>
        <v>-4.9142986368609458E-4</v>
      </c>
      <c r="CN59" s="49">
        <f t="shared" si="22"/>
        <v>-5.5765241424524038E-4</v>
      </c>
      <c r="CO59" s="49">
        <f t="shared" si="23"/>
        <v>8.5568885526242551E-4</v>
      </c>
      <c r="CP59" s="49">
        <f t="shared" si="24"/>
        <v>-1.338844711731335E-3</v>
      </c>
    </row>
    <row r="60" spans="1:94" s="28" customFormat="1" x14ac:dyDescent="0.25">
      <c r="A60" s="26" t="s">
        <v>452</v>
      </c>
      <c r="B60" s="95">
        <v>721.00676999999996</v>
      </c>
      <c r="C60" s="95">
        <v>0</v>
      </c>
      <c r="D60" s="95">
        <v>4766.0029000000004</v>
      </c>
      <c r="E60" s="95">
        <v>127.71006820000001</v>
      </c>
      <c r="F60" s="95">
        <v>123.78986</v>
      </c>
      <c r="G60" s="95">
        <v>16.085142000000001</v>
      </c>
      <c r="H60" s="95">
        <v>183.30010999999999</v>
      </c>
      <c r="I60" s="26"/>
      <c r="J60" s="26"/>
      <c r="K60" s="26"/>
      <c r="L60" s="26"/>
      <c r="M60" s="26"/>
      <c r="N60" s="26"/>
      <c r="O60" s="26"/>
      <c r="P60" s="26"/>
      <c r="Q60" s="26" t="s">
        <v>70</v>
      </c>
      <c r="R60" s="95">
        <v>0</v>
      </c>
      <c r="S60" s="26">
        <v>4.8234933927026997</v>
      </c>
      <c r="T60" s="26">
        <v>1.7853095471928999</v>
      </c>
      <c r="U60" s="26">
        <v>1.7853095471928999</v>
      </c>
      <c r="V60" s="26">
        <v>14.1842415952644</v>
      </c>
      <c r="W60" s="95">
        <v>0</v>
      </c>
      <c r="X60" s="26">
        <v>0.86476562623594899</v>
      </c>
      <c r="Y60" s="26">
        <v>4.4391447121215597</v>
      </c>
      <c r="Z60" s="26">
        <v>717.67302060770396</v>
      </c>
      <c r="AA60" s="26">
        <v>42.488947602704997</v>
      </c>
      <c r="AB60" s="26">
        <v>0.32284671827840999</v>
      </c>
      <c r="AC60" s="26">
        <v>7.4177991015327498</v>
      </c>
      <c r="AD60" s="26">
        <v>0</v>
      </c>
      <c r="AE60" s="95">
        <v>0</v>
      </c>
      <c r="AF60" s="26">
        <v>7.8021325038310803</v>
      </c>
      <c r="AG60" s="26">
        <v>7.8021325038310803</v>
      </c>
      <c r="AH60" s="26">
        <v>37.956798955009099</v>
      </c>
      <c r="AI60" s="26">
        <v>5.8744837920490198</v>
      </c>
      <c r="AJ60" s="26">
        <v>0.23444813661854999</v>
      </c>
      <c r="AK60" s="95">
        <v>6.1477259663824801</v>
      </c>
      <c r="AL60" s="26">
        <v>0.62909358723303299</v>
      </c>
      <c r="AM60" s="26">
        <v>0</v>
      </c>
      <c r="AN60" s="26">
        <v>0.49777760972866603</v>
      </c>
      <c r="AO60" s="26">
        <v>2.3720127162596301</v>
      </c>
      <c r="AP60" s="26">
        <v>0</v>
      </c>
      <c r="AQ60" s="95">
        <v>187.748354084337</v>
      </c>
      <c r="AR60" s="26">
        <v>4270.1364508892902</v>
      </c>
      <c r="AS60" s="26">
        <v>436.50317961606498</v>
      </c>
      <c r="AT60" s="26">
        <v>4744.59642946036</v>
      </c>
      <c r="AU60" s="26">
        <v>0</v>
      </c>
      <c r="AV60" s="26">
        <v>7.4839793564708401</v>
      </c>
      <c r="AW60" s="26">
        <v>0</v>
      </c>
      <c r="AX60" s="26">
        <v>65.280708559996</v>
      </c>
      <c r="AY60" s="26">
        <v>7.1849383532576E-2</v>
      </c>
      <c r="AZ60" s="26">
        <v>2.5264364820846898E-2</v>
      </c>
      <c r="BA60" s="26">
        <v>95.043245864955793</v>
      </c>
      <c r="BB60" s="26">
        <v>3.2289096490792903E-2</v>
      </c>
      <c r="BC60" s="26">
        <v>0</v>
      </c>
      <c r="BD60" s="26">
        <v>4.6831571289207797E-3</v>
      </c>
      <c r="BE60" s="26">
        <v>127.14035997045799</v>
      </c>
      <c r="BF60" s="26">
        <v>123.237522511725</v>
      </c>
      <c r="BG60" s="26">
        <v>3.9028374587322299</v>
      </c>
      <c r="BH60" s="26">
        <v>0</v>
      </c>
      <c r="BI60" s="26">
        <v>0</v>
      </c>
      <c r="BJ60" s="26">
        <v>0.50417789094837295</v>
      </c>
      <c r="BK60" s="26">
        <v>0</v>
      </c>
      <c r="BL60" s="26">
        <v>5.41026714506964</v>
      </c>
      <c r="BM60" s="26">
        <v>0</v>
      </c>
      <c r="BN60" s="26">
        <v>0.14061769319378001</v>
      </c>
      <c r="BO60" s="26">
        <v>21.641074973682301</v>
      </c>
      <c r="BP60" s="26">
        <v>0.15948071075072801</v>
      </c>
      <c r="BQ60" s="26">
        <v>0</v>
      </c>
      <c r="BR60" s="26">
        <v>0.36355997949701502</v>
      </c>
      <c r="BS60" s="26">
        <v>4.9296240568351499E-4</v>
      </c>
      <c r="BT60" s="26">
        <v>16.0068899199171</v>
      </c>
      <c r="BU60" s="26">
        <v>27.265941078900099</v>
      </c>
      <c r="BV60" s="26">
        <v>0</v>
      </c>
      <c r="BW60" s="26">
        <v>0</v>
      </c>
      <c r="BX60" s="26">
        <v>9.1337757269663804</v>
      </c>
      <c r="BY60" s="95">
        <v>0</v>
      </c>
      <c r="BZ60" s="26">
        <v>1.49094131827576</v>
      </c>
      <c r="CA60" s="26">
        <v>182.580582902054</v>
      </c>
      <c r="CB60" s="26">
        <v>12.696082748954099</v>
      </c>
      <c r="CD60" s="35">
        <f t="shared" si="25"/>
        <v>8.0000058001405659E-3</v>
      </c>
      <c r="CE60" s="35">
        <f t="shared" si="26"/>
        <v>1.9247487842300248E-2</v>
      </c>
      <c r="CF60" s="23">
        <f t="shared" si="14"/>
        <v>-4.6237421491839795E-3</v>
      </c>
      <c r="CG60" s="23"/>
      <c r="CH60" s="23">
        <f t="shared" si="16"/>
        <v>-4.4914933936864359E-3</v>
      </c>
      <c r="CI60" s="23">
        <f t="shared" si="17"/>
        <v>-4.4609500063051092E-3</v>
      </c>
      <c r="CJ60" s="23">
        <f t="shared" si="18"/>
        <v>-4.4618960573588216E-3</v>
      </c>
      <c r="CK60" s="23">
        <f t="shared" si="19"/>
        <v>-4.8648672223659062E-3</v>
      </c>
      <c r="CL60" s="23">
        <f t="shared" si="20"/>
        <v>-3.9254046162110045E-3</v>
      </c>
      <c r="CM60" s="49">
        <f t="shared" si="21"/>
        <v>-4.9059583668668459E-4</v>
      </c>
      <c r="CN60" s="49">
        <f t="shared" si="22"/>
        <v>-5.5909446078815557E-4</v>
      </c>
      <c r="CO60" s="49">
        <f t="shared" si="23"/>
        <v>8.5587454225923747E-4</v>
      </c>
      <c r="CP60" s="49">
        <f t="shared" si="24"/>
        <v>-1.3389272749446779E-3</v>
      </c>
    </row>
    <row r="61" spans="1:94" x14ac:dyDescent="0.25">
      <c r="A61" s="41" t="s">
        <v>453</v>
      </c>
      <c r="B61" s="1">
        <f>SUM(B3:B60)+SUM(B67:B80)</f>
        <v>33293.824610790187</v>
      </c>
      <c r="C61" s="1">
        <f t="shared" ref="C61:O61" si="27">SUM(C3:C60)+SUM(C67:C80)</f>
        <v>9.6161817969999994</v>
      </c>
      <c r="D61" s="1">
        <f t="shared" si="27"/>
        <v>229996.55083873094</v>
      </c>
      <c r="E61" s="1">
        <f t="shared" si="27"/>
        <v>6201.5752938679543</v>
      </c>
      <c r="F61" s="1">
        <f t="shared" si="27"/>
        <v>6001.8111578319913</v>
      </c>
      <c r="G61" s="1">
        <f t="shared" si="27"/>
        <v>1175.7030815858902</v>
      </c>
      <c r="H61" s="1">
        <f t="shared" si="27"/>
        <v>8958.6997311589803</v>
      </c>
      <c r="I61" s="1">
        <f t="shared" si="27"/>
        <v>0</v>
      </c>
      <c r="J61" s="1">
        <f t="shared" si="27"/>
        <v>0</v>
      </c>
      <c r="K61" s="1">
        <f t="shared" si="27"/>
        <v>0</v>
      </c>
      <c r="L61" s="1">
        <f t="shared" si="27"/>
        <v>0</v>
      </c>
      <c r="M61" s="1">
        <f t="shared" si="27"/>
        <v>0</v>
      </c>
      <c r="N61" s="1">
        <f t="shared" si="27"/>
        <v>0</v>
      </c>
      <c r="O61" s="1">
        <f t="shared" si="27"/>
        <v>0</v>
      </c>
      <c r="P61" s="26"/>
      <c r="Q61" s="41" t="s">
        <v>453</v>
      </c>
      <c r="R61" s="1">
        <f>SUM(R3:R60)+SUM(R67:R80)</f>
        <v>0</v>
      </c>
      <c r="S61" s="1">
        <f t="shared" ref="S61:CB61" si="28">SUM(S3:S60)+SUM(S67:S80)</f>
        <v>221.62948918268177</v>
      </c>
      <c r="T61" s="1">
        <f t="shared" si="28"/>
        <v>82.334872597950834</v>
      </c>
      <c r="U61" s="1">
        <f t="shared" si="28"/>
        <v>82.334872597950834</v>
      </c>
      <c r="V61" s="1">
        <f t="shared" si="28"/>
        <v>651.31079020043808</v>
      </c>
      <c r="W61" s="1">
        <f t="shared" si="28"/>
        <v>0</v>
      </c>
      <c r="X61" s="1">
        <f t="shared" si="28"/>
        <v>41.492745754799493</v>
      </c>
      <c r="Y61" s="1">
        <f t="shared" si="28"/>
        <v>206.67050901081882</v>
      </c>
      <c r="Z61" s="1">
        <f t="shared" si="28"/>
        <v>31477.608567635441</v>
      </c>
      <c r="AA61" s="1">
        <f t="shared" si="28"/>
        <v>1954.84067549576</v>
      </c>
      <c r="AB61" s="1">
        <f t="shared" si="28"/>
        <v>15.745054575969096</v>
      </c>
      <c r="AC61" s="1">
        <f t="shared" si="28"/>
        <v>341.68745488026883</v>
      </c>
      <c r="AD61" s="1">
        <f t="shared" si="28"/>
        <v>5.2358552934591998E-3</v>
      </c>
      <c r="AE61" s="1">
        <f t="shared" si="28"/>
        <v>0</v>
      </c>
      <c r="AF61" s="1">
        <f t="shared" si="28"/>
        <v>359.73640344904283</v>
      </c>
      <c r="AG61" s="1">
        <f t="shared" si="28"/>
        <v>359.73640344904283</v>
      </c>
      <c r="AH61" s="1">
        <f t="shared" si="28"/>
        <v>1722.0463208918329</v>
      </c>
      <c r="AI61" s="1">
        <f t="shared" si="28"/>
        <v>271.21258725518919</v>
      </c>
      <c r="AJ61" s="1">
        <f t="shared" si="28"/>
        <v>10.834023033504124</v>
      </c>
      <c r="AK61" s="1">
        <f t="shared" si="28"/>
        <v>282.68730630762269</v>
      </c>
      <c r="AL61" s="1">
        <f t="shared" si="28"/>
        <v>28.886674538311084</v>
      </c>
      <c r="AM61" s="1">
        <f t="shared" si="28"/>
        <v>0.36662188425271347</v>
      </c>
      <c r="AN61" s="1">
        <f t="shared" si="28"/>
        <v>22.915083881720982</v>
      </c>
      <c r="AO61" s="1">
        <f t="shared" si="28"/>
        <v>109.4767134448506</v>
      </c>
      <c r="AP61" s="1">
        <f t="shared" si="28"/>
        <v>0</v>
      </c>
      <c r="AQ61" s="1">
        <f t="shared" si="28"/>
        <v>8666.7344906093986</v>
      </c>
      <c r="AR61" s="1">
        <f t="shared" si="28"/>
        <v>193730.16847962886</v>
      </c>
      <c r="AS61" s="1">
        <f t="shared" si="28"/>
        <v>19803.529244627473</v>
      </c>
      <c r="AT61" s="1">
        <f t="shared" si="28"/>
        <v>215255.74404514825</v>
      </c>
      <c r="AU61" s="1">
        <f t="shared" si="28"/>
        <v>0</v>
      </c>
      <c r="AV61" s="1">
        <f t="shared" si="28"/>
        <v>346.81693952988036</v>
      </c>
      <c r="AW61" s="1">
        <f t="shared" si="28"/>
        <v>0</v>
      </c>
      <c r="AX61" s="1">
        <f t="shared" si="28"/>
        <v>3017.8849624419818</v>
      </c>
      <c r="AY61" s="1">
        <f t="shared" si="28"/>
        <v>3.2945870718404682</v>
      </c>
      <c r="AZ61" s="1">
        <f t="shared" si="28"/>
        <v>1.1567267047715717</v>
      </c>
      <c r="BA61" s="1">
        <f t="shared" si="28"/>
        <v>4353.56433835799</v>
      </c>
      <c r="BB61" s="1">
        <f t="shared" si="28"/>
        <v>1.480009376186662</v>
      </c>
      <c r="BC61" s="1">
        <f t="shared" si="28"/>
        <v>0</v>
      </c>
      <c r="BD61" s="1">
        <f t="shared" si="28"/>
        <v>0.21441756068443557</v>
      </c>
      <c r="BE61" s="1">
        <f t="shared" si="28"/>
        <v>5841.2740746241261</v>
      </c>
      <c r="BF61" s="1">
        <f t="shared" si="28"/>
        <v>5658.9838358193192</v>
      </c>
      <c r="BG61" s="1">
        <f t="shared" si="28"/>
        <v>182.2902388048079</v>
      </c>
      <c r="BH61" s="1">
        <f t="shared" si="28"/>
        <v>0</v>
      </c>
      <c r="BI61" s="1">
        <f t="shared" si="28"/>
        <v>0</v>
      </c>
      <c r="BJ61" s="1">
        <f t="shared" si="28"/>
        <v>27.745335483761277</v>
      </c>
      <c r="BK61" s="1">
        <f t="shared" si="28"/>
        <v>0</v>
      </c>
      <c r="BL61" s="1">
        <f t="shared" si="28"/>
        <v>249.67647854656946</v>
      </c>
      <c r="BM61" s="1">
        <f t="shared" si="28"/>
        <v>0</v>
      </c>
      <c r="BN61" s="1">
        <f t="shared" si="28"/>
        <v>6.4497631803667161</v>
      </c>
      <c r="BO61" s="1">
        <f t="shared" si="28"/>
        <v>998.70587098298358</v>
      </c>
      <c r="BP61" s="1">
        <f t="shared" si="28"/>
        <v>7.3669776068115258</v>
      </c>
      <c r="BQ61" s="1">
        <f t="shared" si="28"/>
        <v>1.9878916428291843E-2</v>
      </c>
      <c r="BR61" s="1">
        <f t="shared" si="28"/>
        <v>16.653859376218719</v>
      </c>
      <c r="BS61" s="1">
        <f t="shared" si="28"/>
        <v>2.2570261515253171E-2</v>
      </c>
      <c r="BT61" s="1">
        <f t="shared" si="28"/>
        <v>841.42143650144271</v>
      </c>
      <c r="BU61" s="1">
        <f t="shared" si="28"/>
        <v>1267.8966272114537</v>
      </c>
      <c r="BV61" s="1">
        <f t="shared" si="28"/>
        <v>0</v>
      </c>
      <c r="BW61" s="1">
        <f t="shared" si="28"/>
        <v>0</v>
      </c>
      <c r="BX61" s="1">
        <f t="shared" si="28"/>
        <v>423.93371646421559</v>
      </c>
      <c r="BY61" s="1">
        <f t="shared" si="28"/>
        <v>0</v>
      </c>
      <c r="BZ61" s="1">
        <f t="shared" si="28"/>
        <v>69.209283836071577</v>
      </c>
      <c r="CA61" s="1">
        <f t="shared" si="28"/>
        <v>8428.3671216562016</v>
      </c>
      <c r="CB61" s="1">
        <f t="shared" si="28"/>
        <v>588.30125133548574</v>
      </c>
      <c r="CF61" s="23"/>
      <c r="CG61" s="23"/>
      <c r="CH61" s="23"/>
      <c r="CI61" s="23"/>
      <c r="CJ61" s="23"/>
      <c r="CK61" s="23"/>
      <c r="CL61" s="23"/>
      <c r="CM61" s="49"/>
      <c r="CN61" s="49"/>
      <c r="CO61" s="49"/>
      <c r="CP61" s="49"/>
    </row>
    <row r="62" spans="1:94" x14ac:dyDescent="0.25">
      <c r="A62" s="10" t="s">
        <v>56</v>
      </c>
      <c r="B62" s="1">
        <f>SUM(B3:B51)</f>
        <v>23548.414660949984</v>
      </c>
      <c r="C62" s="1">
        <f>SUM(C3:C51)</f>
        <v>0</v>
      </c>
      <c r="D62" s="1">
        <f t="shared" ref="D62:K62" si="29">SUM(D3:D51)</f>
        <v>162502.39865040994</v>
      </c>
      <c r="E62" s="1">
        <f t="shared" si="29"/>
        <v>4457.1292376110696</v>
      </c>
      <c r="F62" s="1">
        <f t="shared" si="29"/>
        <v>4319.7434494220015</v>
      </c>
      <c r="G62" s="1">
        <f t="shared" si="29"/>
        <v>633.67597438599023</v>
      </c>
      <c r="H62" s="1">
        <f t="shared" si="29"/>
        <v>6436.0869633290013</v>
      </c>
      <c r="I62" s="1">
        <f t="shared" si="29"/>
        <v>0</v>
      </c>
      <c r="J62" s="1">
        <f t="shared" si="29"/>
        <v>0</v>
      </c>
      <c r="K62" s="1">
        <f t="shared" si="29"/>
        <v>0</v>
      </c>
      <c r="L62" s="1">
        <f>SUM(L3:L51)</f>
        <v>0</v>
      </c>
      <c r="M62" s="1">
        <f>SUM(M3:M51)</f>
        <v>0</v>
      </c>
      <c r="N62" s="1">
        <f>SUM(N3:N51)</f>
        <v>0</v>
      </c>
      <c r="O62" s="1">
        <f>SUM(O3:O51)</f>
        <v>0</v>
      </c>
      <c r="Q62" s="10" t="s">
        <v>56</v>
      </c>
      <c r="R62" s="1">
        <f t="shared" ref="R62:CB62" si="30">SUM(R3:R51)</f>
        <v>0</v>
      </c>
      <c r="S62" s="1">
        <f t="shared" si="30"/>
        <v>169.57130928896001</v>
      </c>
      <c r="T62" s="1">
        <f t="shared" si="30"/>
        <v>62.763086990539477</v>
      </c>
      <c r="U62" s="1">
        <f t="shared" si="30"/>
        <v>62.763086990539477</v>
      </c>
      <c r="V62" s="1">
        <f t="shared" si="30"/>
        <v>498.65128914022273</v>
      </c>
      <c r="W62" s="1">
        <f t="shared" si="30"/>
        <v>0</v>
      </c>
      <c r="X62" s="1">
        <f t="shared" si="30"/>
        <v>30.401145820221984</v>
      </c>
      <c r="Y62" s="1">
        <f t="shared" si="30"/>
        <v>156.05962474869168</v>
      </c>
      <c r="Z62" s="1">
        <f t="shared" si="30"/>
        <v>23466.4180802191</v>
      </c>
      <c r="AA62" s="1">
        <f t="shared" si="30"/>
        <v>1493.7137467826433</v>
      </c>
      <c r="AB62" s="1">
        <f t="shared" si="30"/>
        <v>11.349790819866525</v>
      </c>
      <c r="AC62" s="1">
        <f t="shared" si="30"/>
        <v>260.77496437186545</v>
      </c>
      <c r="AD62" s="1">
        <f t="shared" si="30"/>
        <v>0</v>
      </c>
      <c r="AE62" s="1">
        <f t="shared" si="30"/>
        <v>0</v>
      </c>
      <c r="AF62" s="1">
        <f t="shared" si="30"/>
        <v>274.28664912128119</v>
      </c>
      <c r="AG62" s="1">
        <f t="shared" si="30"/>
        <v>274.28664912128119</v>
      </c>
      <c r="AH62" s="1">
        <f t="shared" si="30"/>
        <v>1295.7484308843925</v>
      </c>
      <c r="AI62" s="1">
        <f t="shared" si="30"/>
        <v>206.51944403428945</v>
      </c>
      <c r="AJ62" s="1">
        <f t="shared" si="30"/>
        <v>8.2421125289543404</v>
      </c>
      <c r="AK62" s="1">
        <f t="shared" si="30"/>
        <v>216.12580904204282</v>
      </c>
      <c r="AL62" s="1">
        <f t="shared" si="30"/>
        <v>22.115980945357904</v>
      </c>
      <c r="AM62" s="1">
        <f t="shared" si="30"/>
        <v>0</v>
      </c>
      <c r="AN62" s="1">
        <f t="shared" si="30"/>
        <v>17.499550242913237</v>
      </c>
      <c r="AO62" s="1">
        <f t="shared" si="30"/>
        <v>82.879030155951526</v>
      </c>
      <c r="AP62" s="1">
        <f t="shared" si="30"/>
        <v>0</v>
      </c>
      <c r="AQ62" s="1">
        <f t="shared" si="30"/>
        <v>6600.3592117026728</v>
      </c>
      <c r="AR62" s="1">
        <f t="shared" si="30"/>
        <v>145771.68951096432</v>
      </c>
      <c r="AS62" s="1">
        <f t="shared" si="30"/>
        <v>14901.107529542904</v>
      </c>
      <c r="AT62" s="1">
        <f t="shared" si="30"/>
        <v>161968.5454713917</v>
      </c>
      <c r="AU62" s="1">
        <f t="shared" si="30"/>
        <v>0</v>
      </c>
      <c r="AV62" s="1">
        <f t="shared" si="30"/>
        <v>263.10161652841924</v>
      </c>
      <c r="AW62" s="1">
        <f t="shared" si="30"/>
        <v>0</v>
      </c>
      <c r="AX62" s="1">
        <f t="shared" si="30"/>
        <v>2294.9647473894761</v>
      </c>
      <c r="AY62" s="1">
        <f t="shared" si="30"/>
        <v>2.5104420730552164</v>
      </c>
      <c r="AZ62" s="1">
        <f t="shared" si="30"/>
        <v>0.88274549167721961</v>
      </c>
      <c r="BA62" s="1">
        <f t="shared" si="30"/>
        <v>3320.8454542296149</v>
      </c>
      <c r="BB62" s="1">
        <f t="shared" si="30"/>
        <v>1.1281916845107645</v>
      </c>
      <c r="BC62" s="1">
        <f t="shared" si="30"/>
        <v>0</v>
      </c>
      <c r="BD62" s="1">
        <f t="shared" si="30"/>
        <v>0.16363085582765341</v>
      </c>
      <c r="BE62" s="1">
        <f t="shared" si="30"/>
        <v>4442.9150201586081</v>
      </c>
      <c r="BF62" s="1">
        <f t="shared" si="30"/>
        <v>4305.9636400950731</v>
      </c>
      <c r="BG62" s="1">
        <f t="shared" si="30"/>
        <v>136.9513800635369</v>
      </c>
      <c r="BH62" s="1">
        <f t="shared" si="30"/>
        <v>0</v>
      </c>
      <c r="BI62" s="1">
        <f t="shared" si="30"/>
        <v>0</v>
      </c>
      <c r="BJ62" s="1">
        <f t="shared" si="30"/>
        <v>17.616155379295261</v>
      </c>
      <c r="BK62" s="1">
        <f t="shared" si="30"/>
        <v>0</v>
      </c>
      <c r="BL62" s="1">
        <f t="shared" si="30"/>
        <v>189.03673291684674</v>
      </c>
      <c r="BM62" s="1">
        <f t="shared" si="30"/>
        <v>0</v>
      </c>
      <c r="BN62" s="1">
        <f t="shared" si="30"/>
        <v>4.9132323414308958</v>
      </c>
      <c r="BO62" s="1">
        <f t="shared" si="30"/>
        <v>756.14690803540486</v>
      </c>
      <c r="BP62" s="1">
        <f t="shared" si="30"/>
        <v>5.606595420536248</v>
      </c>
      <c r="BQ62" s="1">
        <f t="shared" si="30"/>
        <v>0</v>
      </c>
      <c r="BR62" s="1">
        <f t="shared" si="30"/>
        <v>12.702922784343858</v>
      </c>
      <c r="BS62" s="1">
        <f t="shared" si="30"/>
        <v>1.722430306220336E-2</v>
      </c>
      <c r="BT62" s="1">
        <f t="shared" si="30"/>
        <v>631.61728143965547</v>
      </c>
      <c r="BU62" s="1">
        <f t="shared" si="30"/>
        <v>958.54394841240628</v>
      </c>
      <c r="BV62" s="1">
        <f t="shared" si="30"/>
        <v>0</v>
      </c>
      <c r="BW62" s="1">
        <f t="shared" si="30"/>
        <v>0</v>
      </c>
      <c r="BX62" s="1">
        <f t="shared" si="30"/>
        <v>321.10062754183701</v>
      </c>
      <c r="BY62" s="1">
        <f t="shared" si="30"/>
        <v>0</v>
      </c>
      <c r="BZ62" s="1">
        <f t="shared" si="30"/>
        <v>52.414572360314175</v>
      </c>
      <c r="CA62" s="1">
        <f t="shared" si="30"/>
        <v>6418.6806611327174</v>
      </c>
      <c r="CB62" s="1">
        <f t="shared" si="30"/>
        <v>446.33479344844528</v>
      </c>
      <c r="CF62" s="23"/>
      <c r="CG62" s="23"/>
      <c r="CH62" s="23"/>
      <c r="CI62" s="23"/>
      <c r="CJ62" s="23"/>
      <c r="CK62" s="23"/>
      <c r="CL62" s="23"/>
      <c r="CM62" s="49"/>
      <c r="CN62" s="49"/>
      <c r="CO62" s="49"/>
      <c r="CP62" s="49"/>
    </row>
    <row r="63" spans="1:94" x14ac:dyDescent="0.25">
      <c r="A63" s="28" t="s">
        <v>238</v>
      </c>
      <c r="B63" s="26">
        <f>+B3+B5+B8+B9+B11+B12+B14+B15+B16+B17+B18+B19+B20+B21+B22+B23+B24+B25+B26+B28+B30+B31+B33+B34+B35+B36+B37+B39+B40+B41+B42+B43+B44+B46+B47+B49+B50+B10</f>
        <v>20124.862110949987</v>
      </c>
      <c r="C63" s="26">
        <f t="shared" ref="C63:O63" si="31">+C3+C5+C8+C9+C11+C12+C14+C15+C16+C17+C18+C19+C20+C21+C22+C23+C24+C25+C26+C28+C30+C31+C33+C34+C35+C36+C37+C39+C40+C41+C42+C43+C44+C46+C47+C49+C50+C10</f>
        <v>0</v>
      </c>
      <c r="D63" s="26">
        <f t="shared" si="31"/>
        <v>139829.90975040998</v>
      </c>
      <c r="E63" s="26">
        <f t="shared" si="31"/>
        <v>3861.422123311072</v>
      </c>
      <c r="F63" s="26">
        <f t="shared" si="31"/>
        <v>3742.1245724220025</v>
      </c>
      <c r="G63" s="26">
        <f t="shared" si="31"/>
        <v>588.07744168599027</v>
      </c>
      <c r="H63" s="26">
        <f t="shared" si="31"/>
        <v>5642.1514363289998</v>
      </c>
      <c r="I63" s="26">
        <f t="shared" si="31"/>
        <v>0</v>
      </c>
      <c r="J63" s="26">
        <f t="shared" si="31"/>
        <v>0</v>
      </c>
      <c r="K63" s="26">
        <f t="shared" si="31"/>
        <v>0</v>
      </c>
      <c r="L63" s="26">
        <f t="shared" si="31"/>
        <v>0</v>
      </c>
      <c r="M63" s="26">
        <f t="shared" si="31"/>
        <v>0</v>
      </c>
      <c r="N63" s="26">
        <f t="shared" si="31"/>
        <v>0</v>
      </c>
      <c r="O63" s="26">
        <f t="shared" si="31"/>
        <v>0</v>
      </c>
      <c r="Q63" s="94" t="s">
        <v>238</v>
      </c>
      <c r="R63" s="95">
        <f t="shared" ref="R63:CB63" si="32">+R3+R5+R8+R9+R11+R12+R14+R15+R16+R17+R18+R19+R20+R21+R22+R23+R24+R25+R26+R28+R30+R31+R33+R34+R35+R36+R37+R39+R40+R41+R42+R43+R44+R46+R47+R49+R50+R10</f>
        <v>0</v>
      </c>
      <c r="S63" s="95">
        <f t="shared" si="32"/>
        <v>148.67799885000272</v>
      </c>
      <c r="T63" s="95">
        <f t="shared" si="32"/>
        <v>55.029886299891203</v>
      </c>
      <c r="U63" s="95">
        <f t="shared" si="32"/>
        <v>55.029886299891203</v>
      </c>
      <c r="V63" s="95">
        <f t="shared" si="32"/>
        <v>437.21119060939867</v>
      </c>
      <c r="W63" s="95">
        <f t="shared" si="32"/>
        <v>0</v>
      </c>
      <c r="X63" s="95">
        <f t="shared" si="32"/>
        <v>26.655342948198115</v>
      </c>
      <c r="Y63" s="95">
        <f t="shared" si="32"/>
        <v>136.83112101523733</v>
      </c>
      <c r="Z63" s="95">
        <f t="shared" si="32"/>
        <v>20056.989771813216</v>
      </c>
      <c r="AA63" s="95">
        <f t="shared" si="32"/>
        <v>1309.6694313689507</v>
      </c>
      <c r="AB63" s="95">
        <f t="shared" si="32"/>
        <v>9.951354402462016</v>
      </c>
      <c r="AC63" s="95">
        <f t="shared" si="32"/>
        <v>228.64421864999738</v>
      </c>
      <c r="AD63" s="95">
        <f t="shared" si="32"/>
        <v>0</v>
      </c>
      <c r="AE63" s="95">
        <f t="shared" si="32"/>
        <v>0</v>
      </c>
      <c r="AF63" s="95">
        <f t="shared" si="32"/>
        <v>240.49109924121416</v>
      </c>
      <c r="AG63" s="95">
        <f t="shared" si="32"/>
        <v>240.49109924121416</v>
      </c>
      <c r="AH63" s="95">
        <f t="shared" si="32"/>
        <v>1115.1108325253811</v>
      </c>
      <c r="AI63" s="95">
        <f t="shared" si="32"/>
        <v>181.07366099630644</v>
      </c>
      <c r="AJ63" s="95">
        <f t="shared" si="32"/>
        <v>7.2265812760932855</v>
      </c>
      <c r="AK63" s="95">
        <f t="shared" si="32"/>
        <v>189.49639748388324</v>
      </c>
      <c r="AL63" s="95">
        <f t="shared" si="32"/>
        <v>19.391015140391396</v>
      </c>
      <c r="AM63" s="95">
        <f t="shared" si="32"/>
        <v>0</v>
      </c>
      <c r="AN63" s="95">
        <f t="shared" si="32"/>
        <v>15.343386314197851</v>
      </c>
      <c r="AO63" s="95">
        <f t="shared" si="32"/>
        <v>71.80707726919195</v>
      </c>
      <c r="AP63" s="95">
        <f t="shared" si="32"/>
        <v>0</v>
      </c>
      <c r="AQ63" s="95">
        <f t="shared" si="32"/>
        <v>5787.1121726210085</v>
      </c>
      <c r="AR63" s="95">
        <f t="shared" si="32"/>
        <v>125449.955434068</v>
      </c>
      <c r="AS63" s="95">
        <f t="shared" si="32"/>
        <v>12823.774563427283</v>
      </c>
      <c r="AT63" s="95">
        <f t="shared" si="32"/>
        <v>139388.84083002075</v>
      </c>
      <c r="AU63" s="95">
        <f t="shared" si="32"/>
        <v>0</v>
      </c>
      <c r="AV63" s="95">
        <f t="shared" si="32"/>
        <v>230.6841946682643</v>
      </c>
      <c r="AW63" s="95">
        <f t="shared" si="32"/>
        <v>0</v>
      </c>
      <c r="AX63" s="95">
        <f t="shared" si="32"/>
        <v>2012.1963442436995</v>
      </c>
      <c r="AY63" s="95">
        <f t="shared" si="32"/>
        <v>2.175067872919854</v>
      </c>
      <c r="AZ63" s="95">
        <f t="shared" si="32"/>
        <v>0.76481800346687678</v>
      </c>
      <c r="BA63" s="95">
        <f t="shared" si="32"/>
        <v>2877.2080594933718</v>
      </c>
      <c r="BB63" s="95">
        <f t="shared" si="32"/>
        <v>0.97747465619382812</v>
      </c>
      <c r="BC63" s="95">
        <f t="shared" si="32"/>
        <v>0</v>
      </c>
      <c r="BD63" s="95">
        <f t="shared" si="32"/>
        <v>0.14177112636834802</v>
      </c>
      <c r="BE63" s="95">
        <f t="shared" si="32"/>
        <v>3849.6600706608042</v>
      </c>
      <c r="BF63" s="95">
        <f t="shared" si="32"/>
        <v>3730.7226312065272</v>
      </c>
      <c r="BG63" s="95">
        <f t="shared" si="32"/>
        <v>118.93743945427863</v>
      </c>
      <c r="BH63" s="95">
        <f t="shared" si="32"/>
        <v>0</v>
      </c>
      <c r="BI63" s="95">
        <f t="shared" si="32"/>
        <v>0</v>
      </c>
      <c r="BJ63" s="95">
        <f t="shared" si="32"/>
        <v>15.262783537494533</v>
      </c>
      <c r="BK63" s="95">
        <f t="shared" si="32"/>
        <v>0</v>
      </c>
      <c r="BL63" s="95">
        <f t="shared" si="32"/>
        <v>163.78299746116804</v>
      </c>
      <c r="BM63" s="95">
        <f t="shared" si="32"/>
        <v>0</v>
      </c>
      <c r="BN63" s="95">
        <f t="shared" si="32"/>
        <v>4.256865293593906</v>
      </c>
      <c r="BO63" s="95">
        <f t="shared" si="32"/>
        <v>655.13195303548741</v>
      </c>
      <c r="BP63" s="95">
        <f t="shared" si="32"/>
        <v>4.9157924292363511</v>
      </c>
      <c r="BQ63" s="95">
        <f t="shared" si="32"/>
        <v>0</v>
      </c>
      <c r="BR63" s="95">
        <f t="shared" si="32"/>
        <v>11.005917447231806</v>
      </c>
      <c r="BS63" s="95">
        <f t="shared" si="32"/>
        <v>1.4923279228548723E-2</v>
      </c>
      <c r="BT63" s="95">
        <f t="shared" si="32"/>
        <v>586.25894242965171</v>
      </c>
      <c r="BU63" s="95">
        <f t="shared" si="32"/>
        <v>840.43930341143141</v>
      </c>
      <c r="BV63" s="95">
        <f t="shared" si="32"/>
        <v>0</v>
      </c>
      <c r="BW63" s="95">
        <f t="shared" si="32"/>
        <v>0</v>
      </c>
      <c r="BX63" s="95">
        <f t="shared" si="32"/>
        <v>281.5370120024254</v>
      </c>
      <c r="BY63" s="95">
        <f t="shared" si="32"/>
        <v>0</v>
      </c>
      <c r="BZ63" s="95">
        <f t="shared" si="32"/>
        <v>45.956440192257922</v>
      </c>
      <c r="CA63" s="95">
        <f t="shared" si="32"/>
        <v>5627.8187024075414</v>
      </c>
      <c r="CB63" s="95">
        <f t="shared" si="32"/>
        <v>391.34076179295681</v>
      </c>
      <c r="CF63" s="23"/>
      <c r="CG63" s="23"/>
      <c r="CH63" s="23"/>
      <c r="CI63" s="23"/>
      <c r="CJ63" s="23"/>
      <c r="CK63" s="23"/>
      <c r="CL63" s="23"/>
      <c r="CM63" s="49"/>
      <c r="CN63" s="49"/>
      <c r="CO63" s="49"/>
      <c r="CP63" s="49"/>
    </row>
    <row r="64" spans="1:94" x14ac:dyDescent="0.25">
      <c r="A64" s="2" t="s">
        <v>333</v>
      </c>
      <c r="B64" s="1">
        <f>SUM(B67:B79)</f>
        <v>2583.1186726202</v>
      </c>
      <c r="C64" s="1">
        <f t="shared" ref="C64:H64" si="33">SUM(C67:C79)</f>
        <v>9.6161817969999994</v>
      </c>
      <c r="D64" s="1">
        <f t="shared" si="33"/>
        <v>20291.594529211001</v>
      </c>
      <c r="E64" s="1">
        <f t="shared" si="33"/>
        <v>498.81893257688398</v>
      </c>
      <c r="F64" s="1">
        <f t="shared" si="33"/>
        <v>474.27183532999004</v>
      </c>
      <c r="G64" s="1">
        <f t="shared" si="33"/>
        <v>443.92569751989998</v>
      </c>
      <c r="H64" s="1">
        <f t="shared" si="33"/>
        <v>744.94043830997998</v>
      </c>
      <c r="Q64" s="2" t="s">
        <v>333</v>
      </c>
      <c r="R64" s="1">
        <f t="shared" ref="R64:CB64" si="34">SUM(R67:R79)</f>
        <v>0</v>
      </c>
      <c r="S64" s="1">
        <f t="shared" si="34"/>
        <v>12.581153116516662</v>
      </c>
      <c r="T64" s="1">
        <f t="shared" si="34"/>
        <v>4.9602783915193704</v>
      </c>
      <c r="U64" s="1">
        <f t="shared" si="34"/>
        <v>4.9602783915193704</v>
      </c>
      <c r="V64" s="1">
        <f t="shared" si="34"/>
        <v>36.571348914366901</v>
      </c>
      <c r="W64" s="1">
        <f t="shared" si="34"/>
        <v>0</v>
      </c>
      <c r="X64" s="1">
        <f t="shared" si="34"/>
        <v>4.0140853004343073</v>
      </c>
      <c r="Y64" s="1">
        <f t="shared" si="34"/>
        <v>14.27946136897479</v>
      </c>
      <c r="Z64" s="1">
        <f t="shared" si="34"/>
        <v>2064.9781536819855</v>
      </c>
      <c r="AA64" s="1">
        <f t="shared" si="34"/>
        <v>113.38428642737003</v>
      </c>
      <c r="AB64" s="1">
        <f t="shared" si="34"/>
        <v>1.7529895714154025</v>
      </c>
      <c r="AC64" s="1">
        <f t="shared" si="34"/>
        <v>20.202947513478946</v>
      </c>
      <c r="AD64" s="1">
        <f t="shared" si="34"/>
        <v>5.2358552934591998E-3</v>
      </c>
      <c r="AE64" s="1">
        <f t="shared" si="34"/>
        <v>0</v>
      </c>
      <c r="AF64" s="1">
        <f t="shared" si="34"/>
        <v>21.594732381727759</v>
      </c>
      <c r="AG64" s="1">
        <f t="shared" si="34"/>
        <v>21.594732381727759</v>
      </c>
      <c r="AH64" s="1">
        <f t="shared" si="34"/>
        <v>113.46671034507808</v>
      </c>
      <c r="AI64" s="1">
        <f t="shared" si="34"/>
        <v>16.614436277523318</v>
      </c>
      <c r="AJ64" s="1">
        <f t="shared" si="34"/>
        <v>0.67311871071069507</v>
      </c>
      <c r="AK64" s="1">
        <f t="shared" si="34"/>
        <v>16.246703602971781</v>
      </c>
      <c r="AL64" s="1">
        <f t="shared" si="34"/>
        <v>1.6220048837477681</v>
      </c>
      <c r="AM64" s="1">
        <f t="shared" si="34"/>
        <v>0.36662188425271347</v>
      </c>
      <c r="AN64" s="1">
        <f t="shared" si="34"/>
        <v>1.3415695448624796</v>
      </c>
      <c r="AO64" s="1">
        <f t="shared" si="34"/>
        <v>7.3347274824539417</v>
      </c>
      <c r="AP64" s="1">
        <f t="shared" si="34"/>
        <v>0</v>
      </c>
      <c r="AQ64" s="1">
        <f t="shared" si="34"/>
        <v>529.78602965877906</v>
      </c>
      <c r="AR64" s="1">
        <f t="shared" si="34"/>
        <v>12765.018813256362</v>
      </c>
      <c r="AS64" s="1">
        <f t="shared" si="34"/>
        <v>1304.8698840324719</v>
      </c>
      <c r="AT64" s="1">
        <f t="shared" si="34"/>
        <v>14183.355407633906</v>
      </c>
      <c r="AU64" s="1">
        <f t="shared" si="34"/>
        <v>0</v>
      </c>
      <c r="AV64" s="1">
        <f t="shared" si="34"/>
        <v>22.464191638337244</v>
      </c>
      <c r="AW64" s="1">
        <f t="shared" si="34"/>
        <v>0</v>
      </c>
      <c r="AX64" s="1">
        <f t="shared" si="34"/>
        <v>188.64291431749069</v>
      </c>
      <c r="AY64" s="1">
        <f t="shared" si="34"/>
        <v>0.20065951231556869</v>
      </c>
      <c r="AZ64" s="1">
        <f t="shared" si="34"/>
        <v>6.8810534389347283E-2</v>
      </c>
      <c r="BA64" s="1">
        <f t="shared" si="34"/>
        <v>260.87865934511689</v>
      </c>
      <c r="BB64" s="1">
        <f t="shared" si="34"/>
        <v>8.9599668645314726E-2</v>
      </c>
      <c r="BC64" s="1">
        <f t="shared" si="34"/>
        <v>0</v>
      </c>
      <c r="BD64" s="1">
        <f t="shared" si="34"/>
        <v>1.2755065035246368E-2</v>
      </c>
      <c r="BE64" s="1">
        <f t="shared" si="34"/>
        <v>366.2039601734844</v>
      </c>
      <c r="BF64" s="1">
        <f t="shared" si="34"/>
        <v>352.21686617722116</v>
      </c>
      <c r="BG64" s="1">
        <f t="shared" si="34"/>
        <v>13.987093996263184</v>
      </c>
      <c r="BH64" s="1">
        <f t="shared" si="34"/>
        <v>0</v>
      </c>
      <c r="BI64" s="1">
        <f t="shared" si="34"/>
        <v>0</v>
      </c>
      <c r="BJ64" s="1">
        <f t="shared" si="34"/>
        <v>6.0347821224998333</v>
      </c>
      <c r="BK64" s="1">
        <f t="shared" si="34"/>
        <v>0</v>
      </c>
      <c r="BL64" s="1">
        <f t="shared" si="34"/>
        <v>16.703467872484673</v>
      </c>
      <c r="BM64" s="1">
        <f t="shared" si="34"/>
        <v>0</v>
      </c>
      <c r="BN64" s="1">
        <f t="shared" si="34"/>
        <v>0.39458408368744974</v>
      </c>
      <c r="BO64" s="1">
        <f t="shared" si="34"/>
        <v>66.81384593770845</v>
      </c>
      <c r="BP64" s="1">
        <f t="shared" si="34"/>
        <v>0.45514597909819032</v>
      </c>
      <c r="BQ64" s="1">
        <f t="shared" si="34"/>
        <v>1.9878916428291843E-2</v>
      </c>
      <c r="BR64" s="1">
        <f t="shared" si="34"/>
        <v>0.99848048016666613</v>
      </c>
      <c r="BS64" s="1">
        <f t="shared" si="34"/>
        <v>1.3426387436961569E-3</v>
      </c>
      <c r="BT64" s="1">
        <f t="shared" si="34"/>
        <v>127.54407342026104</v>
      </c>
      <c r="BU64" s="1">
        <f t="shared" si="34"/>
        <v>86.199650684487381</v>
      </c>
      <c r="BV64" s="1">
        <f t="shared" si="34"/>
        <v>0</v>
      </c>
      <c r="BW64" s="1">
        <f t="shared" si="34"/>
        <v>0</v>
      </c>
      <c r="BX64" s="1">
        <f t="shared" si="34"/>
        <v>28.079265808055986</v>
      </c>
      <c r="BY64" s="1">
        <f t="shared" si="34"/>
        <v>0</v>
      </c>
      <c r="BZ64" s="1">
        <f t="shared" si="34"/>
        <v>4.5923577059898442</v>
      </c>
      <c r="CA64" s="1">
        <f t="shared" si="34"/>
        <v>515.39127633724115</v>
      </c>
      <c r="CB64" s="1">
        <f t="shared" si="34"/>
        <v>38.057897186695072</v>
      </c>
      <c r="CM64" s="49"/>
      <c r="CN64" s="49"/>
      <c r="CO64" s="49"/>
      <c r="CP64" s="49"/>
    </row>
    <row r="65" spans="1:94" x14ac:dyDescent="0.25">
      <c r="A65" s="28"/>
      <c r="B65" s="95"/>
      <c r="C65" s="95"/>
      <c r="D65" s="95"/>
      <c r="E65" s="95"/>
      <c r="F65" s="95"/>
      <c r="G65" s="95"/>
      <c r="H65" s="95"/>
      <c r="I65" s="28"/>
      <c r="J65" s="28"/>
      <c r="K65" s="28"/>
      <c r="P65" s="28"/>
      <c r="CM65" s="49"/>
      <c r="CN65" s="49"/>
      <c r="CO65" s="49"/>
      <c r="CP65" s="49"/>
    </row>
    <row r="66" spans="1:94" x14ac:dyDescent="0.25">
      <c r="A66" s="5"/>
      <c r="B66" s="105"/>
      <c r="C66" s="95"/>
      <c r="D66" s="95"/>
      <c r="E66" s="95"/>
      <c r="F66" s="95"/>
      <c r="G66" s="95"/>
      <c r="H66" s="95"/>
      <c r="I66" s="28"/>
      <c r="CM66" s="49"/>
      <c r="CN66" s="49"/>
      <c r="CO66" s="49"/>
      <c r="CP66" s="49"/>
    </row>
    <row r="67" spans="1:94" x14ac:dyDescent="0.25">
      <c r="A67" s="25" t="s">
        <v>121</v>
      </c>
      <c r="B67" s="95">
        <v>1.6253915999999999</v>
      </c>
      <c r="C67" s="95">
        <v>1.7564626E-2</v>
      </c>
      <c r="D67" s="95">
        <v>14.835696</v>
      </c>
      <c r="E67" s="95">
        <v>0.320416215</v>
      </c>
      <c r="F67" s="95">
        <v>0.29675828999999998</v>
      </c>
      <c r="G67" s="95">
        <v>0.13151753999999999</v>
      </c>
      <c r="H67" s="95">
        <v>0.87742107999999996</v>
      </c>
      <c r="I67" s="28"/>
      <c r="Q67" t="s">
        <v>121</v>
      </c>
      <c r="R67" s="94">
        <v>0</v>
      </c>
      <c r="S67" s="95">
        <v>2.4839490435798598E-3</v>
      </c>
      <c r="T67" s="95">
        <v>9.1937528788505005E-4</v>
      </c>
      <c r="U67" s="95">
        <v>9.1937528788505005E-4</v>
      </c>
      <c r="V67" s="95">
        <v>7.3044132343457998E-3</v>
      </c>
      <c r="W67" s="95">
        <v>0</v>
      </c>
      <c r="X67" s="95">
        <v>4.4534105776440299E-4</v>
      </c>
      <c r="Y67" s="95">
        <v>2.2860086513776098E-3</v>
      </c>
      <c r="Z67" s="95">
        <v>0.12274829500046799</v>
      </c>
      <c r="AA67" s="95">
        <v>2.18805267216719E-2</v>
      </c>
      <c r="AB67" s="95">
        <v>1.66261581672977E-4</v>
      </c>
      <c r="AC67" s="95">
        <v>3.8199022946807902E-3</v>
      </c>
      <c r="AD67" s="95">
        <v>0</v>
      </c>
      <c r="AE67" s="95">
        <v>0</v>
      </c>
      <c r="AF67" s="95">
        <v>4.0178510530928004E-3</v>
      </c>
      <c r="AG67" s="95">
        <v>4.0178510530928004E-3</v>
      </c>
      <c r="AH67" s="95">
        <v>9.49402558463819E-3</v>
      </c>
      <c r="AI67" s="95">
        <v>3.02515956172114E-3</v>
      </c>
      <c r="AJ67" s="95">
        <v>1.20736225235205E-4</v>
      </c>
      <c r="AK67" s="95">
        <v>3.16589479407177E-3</v>
      </c>
      <c r="AL67" s="95">
        <v>3.2396350468757702E-4</v>
      </c>
      <c r="AM67" s="95">
        <v>0</v>
      </c>
      <c r="AN67" s="95">
        <v>2.5633252297491599E-4</v>
      </c>
      <c r="AO67" s="95">
        <v>7.4319824512089595E-4</v>
      </c>
      <c r="AP67" s="95">
        <v>0</v>
      </c>
      <c r="AQ67" s="95">
        <v>9.6684579220335395E-2</v>
      </c>
      <c r="AR67" s="95">
        <v>1.06807610355109</v>
      </c>
      <c r="AS67" s="95">
        <v>0.109181628884957</v>
      </c>
      <c r="AT67" s="95">
        <v>1.1867517580206901</v>
      </c>
      <c r="AU67" s="95">
        <v>0</v>
      </c>
      <c r="AV67" s="95">
        <v>3.85399582224132E-3</v>
      </c>
      <c r="AW67" s="95">
        <v>0</v>
      </c>
      <c r="AX67" s="95">
        <v>3.3617445427338397E-2</v>
      </c>
      <c r="AY67" s="95">
        <v>2.25118360643088E-5</v>
      </c>
      <c r="AZ67" s="95">
        <v>7.91587162486152E-6</v>
      </c>
      <c r="BA67" s="95">
        <v>2.97787000446436E-2</v>
      </c>
      <c r="BB67" s="95">
        <v>1.0116767803700399E-5</v>
      </c>
      <c r="BC67" s="95">
        <v>0</v>
      </c>
      <c r="BD67" s="95">
        <v>1.46744048898515E-6</v>
      </c>
      <c r="BE67" s="95">
        <v>3.9823454416684501E-2</v>
      </c>
      <c r="BF67" s="95">
        <v>3.8612445636777501E-2</v>
      </c>
      <c r="BG67" s="95">
        <v>1.2110087799070701E-3</v>
      </c>
      <c r="BH67" s="95">
        <v>0</v>
      </c>
      <c r="BI67" s="95">
        <v>0</v>
      </c>
      <c r="BJ67" s="95">
        <v>1.5796799991181501E-4</v>
      </c>
      <c r="BK67" s="95">
        <v>0</v>
      </c>
      <c r="BL67" s="95">
        <v>1.6951338481125599E-3</v>
      </c>
      <c r="BM67" s="95">
        <v>0</v>
      </c>
      <c r="BN67" s="95">
        <v>4.4058047696996699E-5</v>
      </c>
      <c r="BO67" s="95">
        <v>6.7805089369863897E-3</v>
      </c>
      <c r="BP67" s="95">
        <v>8.2121408621174205E-5</v>
      </c>
      <c r="BQ67" s="95">
        <v>0</v>
      </c>
      <c r="BR67" s="95">
        <v>1.13910393139216E-4</v>
      </c>
      <c r="BS67" s="95">
        <v>1.54450305064567E-7</v>
      </c>
      <c r="BT67" s="95">
        <v>2.8089988260387899E-3</v>
      </c>
      <c r="BU67" s="95">
        <v>1.40410965484879E-2</v>
      </c>
      <c r="BV67" s="95">
        <v>0</v>
      </c>
      <c r="BW67" s="95">
        <v>0</v>
      </c>
      <c r="BX67" s="95">
        <v>4.7036657969432901E-3</v>
      </c>
      <c r="BY67" s="95">
        <v>0</v>
      </c>
      <c r="BZ67" s="95">
        <v>7.67786676367003E-4</v>
      </c>
      <c r="CA67" s="95">
        <v>9.4023049322905394E-2</v>
      </c>
      <c r="CB67" s="95">
        <v>6.5381260922524002E-3</v>
      </c>
      <c r="CE67" s="35">
        <f t="shared" ref="CE67:CE79" si="35">AO67/BF67</f>
        <v>1.9247634612737818E-2</v>
      </c>
      <c r="CF67" s="81">
        <f t="shared" ref="CF67:CF78" si="36">IF(B67=0,"",(Z67-B67)/B67)</f>
        <v>-0.92448078666060052</v>
      </c>
      <c r="CG67" s="81"/>
      <c r="CH67" s="81">
        <f t="shared" ref="CH67:CH78" si="37">IF(D67=0,"",(AT67-D67)/D67)</f>
        <v>-0.92000700486039277</v>
      </c>
      <c r="CI67" s="81">
        <f t="shared" ref="CI67:CI78" si="38">IF(E67=0,"",(BE67-E67)/E67)</f>
        <v>-0.87571336108353781</v>
      </c>
      <c r="CJ67" s="81">
        <f t="shared" ref="CJ67:CJ78" si="39">IF(F67=0,"",(BF67-F67)/F67)</f>
        <v>-0.86988587366244252</v>
      </c>
      <c r="CK67" s="81">
        <f t="shared" ref="CK67:CK78" si="40">IF(G67=0,"",(BT67-G67)/G67)</f>
        <v>-0.97864164106142193</v>
      </c>
      <c r="CL67" s="81">
        <f t="shared" ref="CL67:CL78" si="41">IF(H67=0,"",(CA67-H67)/H67)</f>
        <v>-0.89284158830227167</v>
      </c>
      <c r="CM67" s="49">
        <f>(T67/0.009783-$CA67)/$CA67</f>
        <v>-4.916178795474458E-4</v>
      </c>
      <c r="CN67" s="49">
        <f>(X67/0.004739-$CA67)/$CA67</f>
        <v>-5.2555205202076095E-4</v>
      </c>
      <c r="CO67" s="49">
        <f>(AF67/0.042696-$CA67)/$CA67</f>
        <v>8.5764553686465709E-4</v>
      </c>
      <c r="CP67" s="49">
        <f>(AN67/0.00273-$CA67)/$CA67</f>
        <v>-1.3651148672683766E-3</v>
      </c>
    </row>
    <row r="68" spans="1:94" x14ac:dyDescent="0.25">
      <c r="A68" s="80" t="s">
        <v>77</v>
      </c>
      <c r="B68" s="95">
        <v>1.0333220999999999</v>
      </c>
      <c r="C68" s="95">
        <v>0</v>
      </c>
      <c r="D68" s="95">
        <v>6.6785468999999997</v>
      </c>
      <c r="E68" s="95">
        <v>0.16994715190000001</v>
      </c>
      <c r="F68" s="95">
        <v>0.16484866000000001</v>
      </c>
      <c r="G68" s="95">
        <v>4.0082698999999999E-3</v>
      </c>
      <c r="H68" s="95">
        <v>0.20406347999999999</v>
      </c>
      <c r="I68" s="28"/>
      <c r="Q68" t="s">
        <v>77</v>
      </c>
      <c r="R68" s="94">
        <v>0</v>
      </c>
      <c r="S68" s="95">
        <v>5.39108281389132E-3</v>
      </c>
      <c r="T68" s="95">
        <v>1.9953909450420798E-3</v>
      </c>
      <c r="U68" s="95">
        <v>1.9953909450420798E-3</v>
      </c>
      <c r="V68" s="95">
        <v>1.58533772549149E-2</v>
      </c>
      <c r="W68" s="95">
        <v>0</v>
      </c>
      <c r="X68" s="95">
        <v>9.6653834834813102E-4</v>
      </c>
      <c r="Y68" s="95">
        <v>4.9614648652700401E-3</v>
      </c>
      <c r="Z68" s="95">
        <v>1.0333152951162099</v>
      </c>
      <c r="AA68" s="95">
        <v>4.7488725482894803E-2</v>
      </c>
      <c r="AB68" s="95">
        <v>3.6082471860645802E-4</v>
      </c>
      <c r="AC68" s="95">
        <v>8.2906657299227794E-3</v>
      </c>
      <c r="AD68" s="95">
        <v>0</v>
      </c>
      <c r="AE68" s="95">
        <v>0</v>
      </c>
      <c r="AF68" s="95">
        <v>8.7201950164519908E-3</v>
      </c>
      <c r="AG68" s="95">
        <v>8.7201950164519908E-3</v>
      </c>
      <c r="AH68" s="95">
        <v>5.3428093498018497E-2</v>
      </c>
      <c r="AI68" s="95">
        <v>6.56573436311226E-3</v>
      </c>
      <c r="AJ68" s="95">
        <v>2.6205055198223E-4</v>
      </c>
      <c r="AK68" s="95">
        <v>6.8711345372355096E-3</v>
      </c>
      <c r="AL68" s="95">
        <v>7.0312305075590897E-4</v>
      </c>
      <c r="AM68" s="95">
        <v>0</v>
      </c>
      <c r="AN68" s="95">
        <v>5.5635817633558704E-4</v>
      </c>
      <c r="AO68" s="95">
        <v>3.1728657881248002E-3</v>
      </c>
      <c r="AP68" s="95">
        <v>0</v>
      </c>
      <c r="AQ68" s="95">
        <v>0.20984031922926399</v>
      </c>
      <c r="AR68" s="95">
        <v>6.0106827912718996</v>
      </c>
      <c r="AS68" s="95">
        <v>0.61442199771821604</v>
      </c>
      <c r="AT68" s="95">
        <v>6.6785328824881303</v>
      </c>
      <c r="AU68" s="95">
        <v>0</v>
      </c>
      <c r="AV68" s="95">
        <v>8.3647204814894394E-3</v>
      </c>
      <c r="AW68" s="95">
        <v>0</v>
      </c>
      <c r="AX68" s="95">
        <v>7.2962211514740596E-2</v>
      </c>
      <c r="AY68" s="95">
        <v>9.6106648588766303E-5</v>
      </c>
      <c r="AZ68" s="95">
        <v>3.3794110352353701E-5</v>
      </c>
      <c r="BA68" s="95">
        <v>0.127131449483842</v>
      </c>
      <c r="BB68" s="95">
        <v>4.31903195048419E-5</v>
      </c>
      <c r="BC68" s="95">
        <v>0</v>
      </c>
      <c r="BD68" s="95">
        <v>6.2643650413091004E-6</v>
      </c>
      <c r="BE68" s="95">
        <v>0.169942647728302</v>
      </c>
      <c r="BF68" s="95">
        <v>0.16484484761035501</v>
      </c>
      <c r="BG68" s="95">
        <v>5.0978001179472704E-3</v>
      </c>
      <c r="BH68" s="95">
        <v>0</v>
      </c>
      <c r="BI68" s="95">
        <v>0</v>
      </c>
      <c r="BJ68" s="95">
        <v>6.7439320535502597E-4</v>
      </c>
      <c r="BK68" s="95">
        <v>0</v>
      </c>
      <c r="BL68" s="95">
        <v>7.2368329502802602E-3</v>
      </c>
      <c r="BM68" s="95">
        <v>0</v>
      </c>
      <c r="BN68" s="95">
        <v>1.88092285476501E-4</v>
      </c>
      <c r="BO68" s="95">
        <v>2.8947761481946901E-2</v>
      </c>
      <c r="BP68" s="95">
        <v>1.78234390524534E-4</v>
      </c>
      <c r="BQ68" s="95">
        <v>0</v>
      </c>
      <c r="BR68" s="95">
        <v>4.8630334496271399E-4</v>
      </c>
      <c r="BS68" s="95">
        <v>6.59415003554953E-7</v>
      </c>
      <c r="BT68" s="95">
        <v>4.0080380517755398E-3</v>
      </c>
      <c r="BU68" s="95">
        <v>3.0474279746490501E-2</v>
      </c>
      <c r="BV68" s="95">
        <v>0</v>
      </c>
      <c r="BW68" s="95">
        <v>0</v>
      </c>
      <c r="BX68" s="95">
        <v>1.02085950497638E-2</v>
      </c>
      <c r="BY68" s="95">
        <v>0</v>
      </c>
      <c r="BZ68" s="95">
        <v>1.66637983895236E-3</v>
      </c>
      <c r="CA68" s="95">
        <v>0.20406465053985601</v>
      </c>
      <c r="CB68" s="95">
        <v>1.41898410396446E-2</v>
      </c>
      <c r="CE68" s="35">
        <f t="shared" si="35"/>
        <v>1.9247588469519693E-2</v>
      </c>
      <c r="CF68" s="81">
        <f t="shared" si="36"/>
        <v>-6.5854429998279725E-6</v>
      </c>
      <c r="CG68" s="81"/>
      <c r="CH68" s="81">
        <f t="shared" si="37"/>
        <v>-2.098886491231878E-6</v>
      </c>
      <c r="CI68" s="81">
        <f t="shared" si="38"/>
        <v>-2.6503366768133713E-5</v>
      </c>
      <c r="CJ68" s="81">
        <f t="shared" si="39"/>
        <v>-2.3126603789212687E-5</v>
      </c>
      <c r="CK68" s="81">
        <f t="shared" si="40"/>
        <v>-5.7842468257971053E-5</v>
      </c>
      <c r="CL68" s="81">
        <f t="shared" si="41"/>
        <v>5.736155514038006E-6</v>
      </c>
      <c r="CM68" s="49">
        <f t="shared" ref="CM68:CM78" si="42">(T68/0.009783-$CA68)/$CA68</f>
        <v>-4.8765202993853753E-4</v>
      </c>
      <c r="CN68" s="49">
        <f t="shared" ref="CN68:CN78" si="43">(X68/0.004739-$CA68)/$CA68</f>
        <v>-5.4187875743661623E-4</v>
      </c>
      <c r="CO68" s="49">
        <f t="shared" ref="CO68:CO78" si="44">(AF68/0.042696-$CA68)/$CA68</f>
        <v>8.5514927663682546E-4</v>
      </c>
      <c r="CP68" s="49">
        <f t="shared" ref="CP68:CP78" si="45">(AN68/0.00273-$CA68)/$CA68</f>
        <v>-1.3252993755224522E-3</v>
      </c>
    </row>
    <row r="69" spans="1:94" x14ac:dyDescent="0.25">
      <c r="A69" s="80" t="s">
        <v>71</v>
      </c>
      <c r="B69" s="95">
        <v>240.19909999999999</v>
      </c>
      <c r="C69" s="95">
        <v>0</v>
      </c>
      <c r="D69" s="95">
        <v>1619.6512</v>
      </c>
      <c r="E69" s="95">
        <v>43.163893099999996</v>
      </c>
      <c r="F69" s="95">
        <v>41.864306999999997</v>
      </c>
      <c r="G69" s="95">
        <v>1.6202722000000001</v>
      </c>
      <c r="H69" s="95">
        <v>60.771129999999999</v>
      </c>
      <c r="I69" s="28"/>
      <c r="Q69" t="s">
        <v>71</v>
      </c>
      <c r="R69" s="94">
        <v>0</v>
      </c>
      <c r="S69" s="95">
        <v>1.60537568875495</v>
      </c>
      <c r="T69" s="95">
        <v>0.59419259770410104</v>
      </c>
      <c r="U69" s="95">
        <v>0.59419259770410104</v>
      </c>
      <c r="V69" s="95">
        <v>4.7208506339721197</v>
      </c>
      <c r="W69" s="95">
        <v>0</v>
      </c>
      <c r="X69" s="95">
        <v>0.28781496716710098</v>
      </c>
      <c r="Y69" s="95">
        <v>1.4774544954634401</v>
      </c>
      <c r="Z69" s="95">
        <v>240.18759938050101</v>
      </c>
      <c r="AA69" s="95">
        <v>14.141355677166899</v>
      </c>
      <c r="AB69" s="95">
        <v>0.10745113757713499</v>
      </c>
      <c r="AC69" s="95">
        <v>2.4688213255070299</v>
      </c>
      <c r="AD69" s="95">
        <v>0</v>
      </c>
      <c r="AE69" s="95">
        <v>0</v>
      </c>
      <c r="AF69" s="95">
        <v>2.5967399065775898</v>
      </c>
      <c r="AG69" s="95">
        <v>2.5967399065775898</v>
      </c>
      <c r="AH69" s="95">
        <v>12.956529597380801</v>
      </c>
      <c r="AI69" s="95">
        <v>1.95516823360979</v>
      </c>
      <c r="AJ69" s="95">
        <v>7.8030174229222204E-2</v>
      </c>
      <c r="AK69" s="95">
        <v>2.0461129561380398</v>
      </c>
      <c r="AL69" s="95">
        <v>0.209377452616368</v>
      </c>
      <c r="AM69" s="95">
        <v>0</v>
      </c>
      <c r="AN69" s="95">
        <v>0.16567291081871199</v>
      </c>
      <c r="AO69" s="95">
        <v>0.80571844137634496</v>
      </c>
      <c r="AP69" s="95">
        <v>0</v>
      </c>
      <c r="AQ69" s="95">
        <v>62.487223005230398</v>
      </c>
      <c r="AR69" s="95">
        <v>1457.60996601134</v>
      </c>
      <c r="AS69" s="95">
        <v>149.000285868042</v>
      </c>
      <c r="AT69" s="95">
        <v>1619.5667814767601</v>
      </c>
      <c r="AU69" s="95">
        <v>0</v>
      </c>
      <c r="AV69" s="95">
        <v>2.4908471830607799</v>
      </c>
      <c r="AW69" s="95">
        <v>0</v>
      </c>
      <c r="AX69" s="95">
        <v>21.7269784033763</v>
      </c>
      <c r="AY69" s="95">
        <v>2.4405580273042401E-2</v>
      </c>
      <c r="AZ69" s="95">
        <v>8.5817041066596107E-3</v>
      </c>
      <c r="BA69" s="95">
        <v>32.283960576949497</v>
      </c>
      <c r="BB69" s="95">
        <v>1.0967839283056899E-2</v>
      </c>
      <c r="BC69" s="95">
        <v>0</v>
      </c>
      <c r="BD69" s="95">
        <v>1.5907526127526301E-3</v>
      </c>
      <c r="BE69" s="95">
        <v>43.160502303996701</v>
      </c>
      <c r="BF69" s="95">
        <v>41.860890706252</v>
      </c>
      <c r="BG69" s="95">
        <v>1.2996115977446701</v>
      </c>
      <c r="BH69" s="95">
        <v>0</v>
      </c>
      <c r="BI69" s="95">
        <v>0</v>
      </c>
      <c r="BJ69" s="95">
        <v>0.17125751450916801</v>
      </c>
      <c r="BK69" s="95">
        <v>0</v>
      </c>
      <c r="BL69" s="95">
        <v>1.83774059315354</v>
      </c>
      <c r="BM69" s="95">
        <v>0</v>
      </c>
      <c r="BN69" s="95">
        <v>4.776451401864E-2</v>
      </c>
      <c r="BO69" s="95">
        <v>7.3509611600720897</v>
      </c>
      <c r="BP69" s="95">
        <v>5.3078922182249397E-2</v>
      </c>
      <c r="BQ69" s="95">
        <v>0</v>
      </c>
      <c r="BR69" s="95">
        <v>0.123493022591863</v>
      </c>
      <c r="BS69" s="95">
        <v>1.67448681691165E-4</v>
      </c>
      <c r="BT69" s="95">
        <v>1.6201479373666801</v>
      </c>
      <c r="BU69" s="95">
        <v>9.0747791491541197</v>
      </c>
      <c r="BV69" s="95">
        <v>0</v>
      </c>
      <c r="BW69" s="95">
        <v>0</v>
      </c>
      <c r="BX69" s="95">
        <v>3.0399300350471399</v>
      </c>
      <c r="BY69" s="95">
        <v>0</v>
      </c>
      <c r="BZ69" s="95">
        <v>0.49622165319664602</v>
      </c>
      <c r="CA69" s="95">
        <v>60.767211369235604</v>
      </c>
      <c r="CB69" s="95">
        <v>4.2255614728734496</v>
      </c>
      <c r="CE69" s="35">
        <f t="shared" si="35"/>
        <v>1.9247522634677466E-2</v>
      </c>
      <c r="CF69" s="81">
        <f t="shared" si="36"/>
        <v>-4.7879527854078678E-5</v>
      </c>
      <c r="CG69" s="81"/>
      <c r="CH69" s="81">
        <f t="shared" si="37"/>
        <v>-5.2121421723360441E-5</v>
      </c>
      <c r="CI69" s="81">
        <f t="shared" si="38"/>
        <v>-7.8556306203409591E-5</v>
      </c>
      <c r="CJ69" s="81">
        <f t="shared" si="39"/>
        <v>-8.1603972281118502E-5</v>
      </c>
      <c r="CK69" s="81">
        <f t="shared" si="40"/>
        <v>-7.6692442985810445E-5</v>
      </c>
      <c r="CL69" s="81">
        <f t="shared" si="41"/>
        <v>-6.4481782129045714E-5</v>
      </c>
      <c r="CM69" s="49">
        <f t="shared" si="42"/>
        <v>-4.929153993342431E-4</v>
      </c>
      <c r="CN69" s="49">
        <f t="shared" si="43"/>
        <v>-5.5854520938136666E-4</v>
      </c>
      <c r="CO69" s="49">
        <f t="shared" si="44"/>
        <v>8.5682617595397902E-4</v>
      </c>
      <c r="CP69" s="49">
        <f t="shared" si="45"/>
        <v>-1.3356454651227265E-3</v>
      </c>
    </row>
    <row r="70" spans="1:94" x14ac:dyDescent="0.25">
      <c r="A70" s="80" t="s">
        <v>122</v>
      </c>
      <c r="B70" s="95">
        <v>50.476658</v>
      </c>
      <c r="C70" s="95">
        <v>0</v>
      </c>
      <c r="D70" s="95">
        <v>354.39992999999998</v>
      </c>
      <c r="E70" s="95">
        <v>9.8185392899999986</v>
      </c>
      <c r="F70" s="95">
        <v>9.5165662999999991</v>
      </c>
      <c r="G70" s="95">
        <v>1.2879700999999999</v>
      </c>
      <c r="H70" s="95">
        <v>14.567507000000001</v>
      </c>
      <c r="I70" s="28"/>
      <c r="Q70" t="s">
        <v>122</v>
      </c>
      <c r="R70" s="94">
        <v>0</v>
      </c>
      <c r="S70" s="95">
        <v>0.38482375353965198</v>
      </c>
      <c r="T70" s="95">
        <v>0.14243448925951099</v>
      </c>
      <c r="U70" s="95">
        <v>0.14243448925951099</v>
      </c>
      <c r="V70" s="95">
        <v>1.1316353378858699</v>
      </c>
      <c r="W70" s="95">
        <v>0</v>
      </c>
      <c r="X70" s="95">
        <v>6.8992218828217003E-2</v>
      </c>
      <c r="Y70" s="95">
        <v>0.35416018986932002</v>
      </c>
      <c r="Z70" s="95">
        <v>50.471220035604503</v>
      </c>
      <c r="AA70" s="95">
        <v>3.3898212676677799</v>
      </c>
      <c r="AB70" s="95">
        <v>2.5757137551027601E-2</v>
      </c>
      <c r="AC70" s="95">
        <v>0.59180069408819502</v>
      </c>
      <c r="AD70" s="95">
        <v>0</v>
      </c>
      <c r="AE70" s="95">
        <v>0</v>
      </c>
      <c r="AF70" s="95">
        <v>0.62246395077850702</v>
      </c>
      <c r="AG70" s="95">
        <v>0.62246395077850702</v>
      </c>
      <c r="AH70" s="95">
        <v>2.8349435599133499</v>
      </c>
      <c r="AI70" s="95">
        <v>0.468673732192882</v>
      </c>
      <c r="AJ70" s="95">
        <v>1.87045493154483E-2</v>
      </c>
      <c r="AK70" s="95">
        <v>0.49047448646459502</v>
      </c>
      <c r="AL70" s="95">
        <v>5.0189869266753798E-2</v>
      </c>
      <c r="AM70" s="95">
        <v>0</v>
      </c>
      <c r="AN70" s="95">
        <v>3.9713387511896597E-2</v>
      </c>
      <c r="AO70" s="95">
        <v>0.18314882374598301</v>
      </c>
      <c r="AP70" s="95">
        <v>0</v>
      </c>
      <c r="AQ70" s="95">
        <v>14.9788098910365</v>
      </c>
      <c r="AR70" s="95">
        <v>318.93066136455002</v>
      </c>
      <c r="AS70" s="95">
        <v>32.6018371798475</v>
      </c>
      <c r="AT70" s="95">
        <v>354.36744210431101</v>
      </c>
      <c r="AU70" s="95">
        <v>0</v>
      </c>
      <c r="AV70" s="95">
        <v>0.59708152191669805</v>
      </c>
      <c r="AW70" s="95">
        <v>0</v>
      </c>
      <c r="AX70" s="95">
        <v>5.2081737071710803</v>
      </c>
      <c r="AY70" s="95">
        <v>5.54766376207719E-3</v>
      </c>
      <c r="AZ70" s="95">
        <v>1.9507201507961401E-3</v>
      </c>
      <c r="BA70" s="95">
        <v>7.3385167644967604</v>
      </c>
      <c r="BB70" s="95">
        <v>2.49311421595374E-3</v>
      </c>
      <c r="BC70" s="95">
        <v>0</v>
      </c>
      <c r="BD70" s="95">
        <v>3.61597110842881E-4</v>
      </c>
      <c r="BE70" s="95">
        <v>9.8174202754403996</v>
      </c>
      <c r="BF70" s="95">
        <v>9.5154647593108308</v>
      </c>
      <c r="BG70" s="95">
        <v>0.301955516129566</v>
      </c>
      <c r="BH70" s="95">
        <v>0</v>
      </c>
      <c r="BI70" s="95">
        <v>0</v>
      </c>
      <c r="BJ70" s="95">
        <v>3.8928773513671397E-2</v>
      </c>
      <c r="BK70" s="95">
        <v>0</v>
      </c>
      <c r="BL70" s="95">
        <v>0.41773991898014101</v>
      </c>
      <c r="BM70" s="95">
        <v>0</v>
      </c>
      <c r="BN70" s="95">
        <v>1.08574215623053E-2</v>
      </c>
      <c r="BO70" s="95">
        <v>1.6709593555889899</v>
      </c>
      <c r="BP70" s="95">
        <v>1.2723574461358999E-2</v>
      </c>
      <c r="BQ70" s="95">
        <v>0</v>
      </c>
      <c r="BR70" s="95">
        <v>2.8071367361673701E-2</v>
      </c>
      <c r="BS70" s="95">
        <v>3.8062567613000597E-5</v>
      </c>
      <c r="BT70" s="95">
        <v>1.2879423457839301</v>
      </c>
      <c r="BU70" s="95">
        <v>2.1753114302008898</v>
      </c>
      <c r="BV70" s="95">
        <v>0</v>
      </c>
      <c r="BW70" s="95">
        <v>0</v>
      </c>
      <c r="BX70" s="95">
        <v>0.72870391529183098</v>
      </c>
      <c r="BY70" s="95">
        <v>0</v>
      </c>
      <c r="BZ70" s="95">
        <v>0.118949226607582</v>
      </c>
      <c r="CA70" s="95">
        <v>14.566509323897501</v>
      </c>
      <c r="CB70" s="95">
        <v>1.01290902164569</v>
      </c>
      <c r="CE70" s="35">
        <f t="shared" si="35"/>
        <v>1.9247491150316424E-2</v>
      </c>
      <c r="CF70" s="81">
        <f t="shared" si="36"/>
        <v>-1.0773225904728824E-4</v>
      </c>
      <c r="CG70" s="81"/>
      <c r="CH70" s="81">
        <f t="shared" si="37"/>
        <v>-9.1670152668973066E-5</v>
      </c>
      <c r="CI70" s="81">
        <f t="shared" si="38"/>
        <v>-1.1396955560779268E-4</v>
      </c>
      <c r="CJ70" s="81">
        <f t="shared" si="39"/>
        <v>-1.1574980454540054E-4</v>
      </c>
      <c r="CK70" s="81">
        <f t="shared" si="40"/>
        <v>-2.1548804642141654E-5</v>
      </c>
      <c r="CL70" s="81">
        <f t="shared" si="41"/>
        <v>-6.8486399388730158E-5</v>
      </c>
      <c r="CM70" s="49">
        <f t="shared" si="42"/>
        <v>-4.8890822435182469E-4</v>
      </c>
      <c r="CN70" s="49">
        <f t="shared" si="43"/>
        <v>-5.5727183116394141E-4</v>
      </c>
      <c r="CO70" s="49">
        <f t="shared" si="44"/>
        <v>8.5583143728584278E-4</v>
      </c>
      <c r="CP70" s="49">
        <f t="shared" si="45"/>
        <v>-1.3373781479289739E-3</v>
      </c>
    </row>
    <row r="71" spans="1:94" x14ac:dyDescent="0.25">
      <c r="A71" s="80" t="s">
        <v>123</v>
      </c>
      <c r="B71" s="95">
        <v>286.68160999999998</v>
      </c>
      <c r="C71" s="95">
        <v>1.4571626</v>
      </c>
      <c r="D71" s="95">
        <v>2321.9041000000002</v>
      </c>
      <c r="E71" s="95">
        <v>56.823276700000001</v>
      </c>
      <c r="F71" s="95">
        <v>52.277424000000003</v>
      </c>
      <c r="G71" s="95">
        <v>110.92699</v>
      </c>
      <c r="H71" s="95">
        <v>96.876236000000006</v>
      </c>
      <c r="I71" s="28"/>
      <c r="Q71" t="s">
        <v>123</v>
      </c>
      <c r="R71" s="94">
        <v>0</v>
      </c>
      <c r="S71" s="95">
        <v>1.56073305479147</v>
      </c>
      <c r="T71" s="95">
        <v>0.85370300224276496</v>
      </c>
      <c r="U71" s="95">
        <v>0.85370300224276496</v>
      </c>
      <c r="V71" s="95">
        <v>4.20278213925494</v>
      </c>
      <c r="W71" s="95">
        <v>0</v>
      </c>
      <c r="X71" s="95">
        <v>1.8784159587577001</v>
      </c>
      <c r="Y71" s="95">
        <v>3.89158317218648</v>
      </c>
      <c r="Z71" s="95">
        <v>280.83761878778802</v>
      </c>
      <c r="AA71" s="95">
        <v>16.0752068622166</v>
      </c>
      <c r="AB71" s="95">
        <v>0.93253823621422305</v>
      </c>
      <c r="AC71" s="95">
        <v>3.1774840894525198</v>
      </c>
      <c r="AD71" s="95">
        <v>4.75977976527829E-3</v>
      </c>
      <c r="AE71" s="95">
        <v>0</v>
      </c>
      <c r="AF71" s="95">
        <v>3.65575970515384</v>
      </c>
      <c r="AG71" s="95">
        <v>3.65575970515384</v>
      </c>
      <c r="AH71" s="95">
        <v>18.181060820009002</v>
      </c>
      <c r="AI71" s="95">
        <v>3.07528742677624</v>
      </c>
      <c r="AJ71" s="95">
        <v>0.13186319201684299</v>
      </c>
      <c r="AK71" s="95">
        <v>2.18150731210349</v>
      </c>
      <c r="AL71" s="95">
        <v>0.18640691559053499</v>
      </c>
      <c r="AM71" s="95">
        <v>0.33328461655296099</v>
      </c>
      <c r="AN71" s="95">
        <v>0.20034603907042001</v>
      </c>
      <c r="AO71" s="95">
        <v>1.41767341611688</v>
      </c>
      <c r="AP71" s="95">
        <v>0</v>
      </c>
      <c r="AQ71" s="95">
        <v>97.1852244029606</v>
      </c>
      <c r="AR71" s="95">
        <v>2045.3851664213901</v>
      </c>
      <c r="AS71" s="95">
        <v>209.08446524137801</v>
      </c>
      <c r="AT71" s="95">
        <v>2272.65069248278</v>
      </c>
      <c r="AU71" s="95">
        <v>0</v>
      </c>
      <c r="AV71" s="95">
        <v>5.0976068321235299</v>
      </c>
      <c r="AW71" s="95">
        <v>0</v>
      </c>
      <c r="AX71" s="95">
        <v>37.823142601564001</v>
      </c>
      <c r="AY71" s="95">
        <v>2.5669023407574099E-2</v>
      </c>
      <c r="AZ71" s="95">
        <v>7.4625737859422602E-3</v>
      </c>
      <c r="BA71" s="95">
        <v>29.8785658933955</v>
      </c>
      <c r="BB71" s="95">
        <v>1.1019725855255401E-2</v>
      </c>
      <c r="BC71" s="95">
        <v>0</v>
      </c>
      <c r="BD71" s="95">
        <v>1.3832612973098E-3</v>
      </c>
      <c r="BE71" s="95">
        <v>55.677576425536301</v>
      </c>
      <c r="BF71" s="95">
        <v>51.223302820924197</v>
      </c>
      <c r="BG71" s="95">
        <v>4.4542736046120996</v>
      </c>
      <c r="BH71" s="95">
        <v>0</v>
      </c>
      <c r="BI71" s="95">
        <v>0</v>
      </c>
      <c r="BJ71" s="95">
        <v>4.3199171062131896</v>
      </c>
      <c r="BK71" s="95">
        <v>0</v>
      </c>
      <c r="BL71" s="95">
        <v>3.3589331834190599</v>
      </c>
      <c r="BM71" s="95">
        <v>0</v>
      </c>
      <c r="BN71" s="95">
        <v>5.1910282908116501E-2</v>
      </c>
      <c r="BO71" s="95">
        <v>13.435712561384999</v>
      </c>
      <c r="BP71" s="95">
        <v>8.7212587925946897E-2</v>
      </c>
      <c r="BQ71" s="95">
        <v>1.7786799384910401E-2</v>
      </c>
      <c r="BR71" s="95">
        <v>0.11479680550273499</v>
      </c>
      <c r="BS71" s="95">
        <v>1.4560436956078399E-4</v>
      </c>
      <c r="BT71" s="95">
        <v>109.077902302176</v>
      </c>
      <c r="BU71" s="95">
        <v>22.532614811627202</v>
      </c>
      <c r="BV71" s="95">
        <v>0</v>
      </c>
      <c r="BW71" s="95">
        <v>0</v>
      </c>
      <c r="BX71" s="95">
        <v>6.8240240417003903</v>
      </c>
      <c r="BY71" s="95">
        <v>0</v>
      </c>
      <c r="BZ71" s="95">
        <v>1.1219747194232701</v>
      </c>
      <c r="CA71" s="95">
        <v>94.680976757773294</v>
      </c>
      <c r="CB71" s="95">
        <v>8.6012274822665198</v>
      </c>
      <c r="CE71" s="35">
        <f t="shared" si="35"/>
        <v>2.76763374879016E-2</v>
      </c>
      <c r="CF71" s="81">
        <f t="shared" si="36"/>
        <v>-2.0384953231607571E-2</v>
      </c>
      <c r="CG71" s="81"/>
      <c r="CH71" s="81">
        <f t="shared" si="37"/>
        <v>-2.1212507233705404E-2</v>
      </c>
      <c r="CI71" s="81">
        <f t="shared" si="38"/>
        <v>-2.0162516859287341E-2</v>
      </c>
      <c r="CJ71" s="81">
        <f t="shared" si="39"/>
        <v>-2.016398472648168E-2</v>
      </c>
      <c r="CK71" s="81">
        <f t="shared" si="40"/>
        <v>-1.666941199634105E-2</v>
      </c>
      <c r="CL71" s="81">
        <f t="shared" si="41"/>
        <v>-2.2660451446799724E-2</v>
      </c>
      <c r="CM71" s="49">
        <f t="shared" si="42"/>
        <v>-7.8337270714987181E-2</v>
      </c>
      <c r="CN71" s="49">
        <f t="shared" si="43"/>
        <v>3.1864155125853357</v>
      </c>
      <c r="CO71" s="49">
        <f t="shared" si="44"/>
        <v>-9.5668367527174836E-2</v>
      </c>
      <c r="CP71" s="49">
        <f t="shared" si="45"/>
        <v>-0.22490419922397664</v>
      </c>
    </row>
    <row r="72" spans="1:94" x14ac:dyDescent="0.25">
      <c r="A72" s="80" t="s">
        <v>72</v>
      </c>
      <c r="B72" s="95">
        <v>278.93700999999999</v>
      </c>
      <c r="C72" s="95">
        <v>0.17923581999999999</v>
      </c>
      <c r="D72" s="95">
        <v>1903.8822</v>
      </c>
      <c r="E72" s="95">
        <v>49.173691100000006</v>
      </c>
      <c r="F72" s="95">
        <v>47.514664000000003</v>
      </c>
      <c r="G72" s="95">
        <v>7.6718392</v>
      </c>
      <c r="H72" s="95">
        <v>65.066627999999994</v>
      </c>
      <c r="I72" s="28"/>
      <c r="Q72" t="s">
        <v>72</v>
      </c>
      <c r="R72" s="94">
        <v>0</v>
      </c>
      <c r="S72" s="95">
        <v>1.62247771207526</v>
      </c>
      <c r="T72" s="95">
        <v>0.62813524728186598</v>
      </c>
      <c r="U72" s="95">
        <v>0.62813524728186598</v>
      </c>
      <c r="V72" s="95">
        <v>4.73247046379735</v>
      </c>
      <c r="W72" s="95">
        <v>0</v>
      </c>
      <c r="X72" s="95">
        <v>0.450785226828882</v>
      </c>
      <c r="Y72" s="95">
        <v>1.7387847912234</v>
      </c>
      <c r="Z72" s="95">
        <v>278.440023589455</v>
      </c>
      <c r="AA72" s="95">
        <v>14.524843624272799</v>
      </c>
      <c r="AB72" s="95">
        <v>0.19142677767191901</v>
      </c>
      <c r="AC72" s="95">
        <v>2.5728795692719699</v>
      </c>
      <c r="AD72" s="95">
        <v>4.7607552818090999E-4</v>
      </c>
      <c r="AE72" s="95">
        <v>0</v>
      </c>
      <c r="AF72" s="95">
        <v>2.7375663892767101</v>
      </c>
      <c r="AG72" s="95">
        <v>2.7375663892767101</v>
      </c>
      <c r="AH72" s="95">
        <v>15.2059933707016</v>
      </c>
      <c r="AI72" s="95">
        <v>2.09348275106951</v>
      </c>
      <c r="AJ72" s="95">
        <v>8.44633605278967E-2</v>
      </c>
      <c r="AK72" s="95">
        <v>2.0871526825854798</v>
      </c>
      <c r="AL72" s="95">
        <v>0.20989312918754099</v>
      </c>
      <c r="AM72" s="95">
        <v>3.3337267699752503E-2</v>
      </c>
      <c r="AN72" s="95">
        <v>0.17136676368888301</v>
      </c>
      <c r="AO72" s="95">
        <v>1.03660857377491</v>
      </c>
      <c r="AP72" s="95">
        <v>0</v>
      </c>
      <c r="AQ72" s="95">
        <v>66.797536555388305</v>
      </c>
      <c r="AR72" s="95">
        <v>1710.6728471039501</v>
      </c>
      <c r="AS72" s="95">
        <v>174.868814034623</v>
      </c>
      <c r="AT72" s="95">
        <v>1900.74765450927</v>
      </c>
      <c r="AU72" s="95">
        <v>0</v>
      </c>
      <c r="AV72" s="95">
        <v>2.7850632229368801</v>
      </c>
      <c r="AW72" s="95">
        <v>0</v>
      </c>
      <c r="AX72" s="95">
        <v>23.628939571752099</v>
      </c>
      <c r="AY72" s="95">
        <v>2.7159600081570999E-2</v>
      </c>
      <c r="AZ72" s="95">
        <v>9.3662307026681404E-3</v>
      </c>
      <c r="BA72" s="95">
        <v>35.447603741243498</v>
      </c>
      <c r="BB72" s="95">
        <v>1.2144820626443301E-2</v>
      </c>
      <c r="BC72" s="95">
        <v>0</v>
      </c>
      <c r="BD72" s="95">
        <v>1.73617597292724E-3</v>
      </c>
      <c r="BE72" s="95">
        <v>49.0876442607847</v>
      </c>
      <c r="BF72" s="95">
        <v>47.431094758753702</v>
      </c>
      <c r="BG72" s="95">
        <v>1.6565495020309999</v>
      </c>
      <c r="BH72" s="95">
        <v>0</v>
      </c>
      <c r="BI72" s="95">
        <v>0</v>
      </c>
      <c r="BJ72" s="95">
        <v>0.67751362731967502</v>
      </c>
      <c r="BK72" s="95">
        <v>0</v>
      </c>
      <c r="BL72" s="95">
        <v>2.2128582262713699</v>
      </c>
      <c r="BM72" s="95">
        <v>0</v>
      </c>
      <c r="BN72" s="95">
        <v>5.3351404509554202E-2</v>
      </c>
      <c r="BO72" s="95">
        <v>8.8514320673291493</v>
      </c>
      <c r="BP72" s="95">
        <v>5.7206615710797597E-2</v>
      </c>
      <c r="BQ72" s="95">
        <v>2.09211704338144E-3</v>
      </c>
      <c r="BR72" s="95">
        <v>0.13565399119253499</v>
      </c>
      <c r="BS72" s="95">
        <v>1.8275646092031901E-4</v>
      </c>
      <c r="BT72" s="95">
        <v>7.6560010141261099</v>
      </c>
      <c r="BU72" s="95">
        <v>10.5428445201422</v>
      </c>
      <c r="BV72" s="95">
        <v>0</v>
      </c>
      <c r="BW72" s="95">
        <v>0</v>
      </c>
      <c r="BX72" s="95">
        <v>3.4592871731197001</v>
      </c>
      <c r="BY72" s="95">
        <v>0</v>
      </c>
      <c r="BZ72" s="95">
        <v>0.56547958906066498</v>
      </c>
      <c r="CA72" s="95">
        <v>64.976038624977207</v>
      </c>
      <c r="CB72" s="95">
        <v>4.7200265030798496</v>
      </c>
      <c r="CE72" s="35">
        <f t="shared" si="35"/>
        <v>2.1855042120519419E-2</v>
      </c>
      <c r="CF72" s="81">
        <f t="shared" si="36"/>
        <v>-1.7817155584516787E-3</v>
      </c>
      <c r="CG72" s="81"/>
      <c r="CH72" s="81">
        <f t="shared" si="37"/>
        <v>-1.6463967627461582E-3</v>
      </c>
      <c r="CI72" s="81">
        <f t="shared" si="38"/>
        <v>-1.7498552028628706E-3</v>
      </c>
      <c r="CJ72" s="81">
        <f t="shared" si="39"/>
        <v>-1.7588094750349455E-3</v>
      </c>
      <c r="CK72" s="81">
        <f t="shared" si="40"/>
        <v>-2.0644574867901399E-3</v>
      </c>
      <c r="CL72" s="81">
        <f t="shared" si="41"/>
        <v>-1.3922555664447147E-3</v>
      </c>
      <c r="CM72" s="49">
        <f t="shared" si="42"/>
        <v>-1.1838611286569389E-2</v>
      </c>
      <c r="CN72" s="49">
        <f t="shared" si="43"/>
        <v>0.46396177062914623</v>
      </c>
      <c r="CO72" s="49">
        <f t="shared" si="44"/>
        <v>-1.3211135459189042E-2</v>
      </c>
      <c r="CP72" s="49">
        <f t="shared" si="45"/>
        <v>-3.3925280159872478E-2</v>
      </c>
    </row>
    <row r="73" spans="1:94" x14ac:dyDescent="0.25">
      <c r="A73" s="80" t="s">
        <v>124</v>
      </c>
      <c r="B73" s="95">
        <v>15.965534</v>
      </c>
      <c r="C73" s="95">
        <v>0.15553644</v>
      </c>
      <c r="D73" s="95">
        <v>151.98688000000001</v>
      </c>
      <c r="E73" s="95">
        <v>4.1251916900000003</v>
      </c>
      <c r="F73" s="95">
        <v>3.7951763000000001</v>
      </c>
      <c r="G73" s="95">
        <v>18.957923999999998</v>
      </c>
      <c r="H73" s="95">
        <v>5.4964222999999999</v>
      </c>
      <c r="I73" s="28"/>
      <c r="Q73" t="s">
        <v>124</v>
      </c>
      <c r="R73" s="94">
        <v>0</v>
      </c>
      <c r="S73" s="95">
        <v>0</v>
      </c>
      <c r="T73" s="95">
        <v>0</v>
      </c>
      <c r="U73" s="95">
        <v>0</v>
      </c>
      <c r="V73" s="95">
        <v>0</v>
      </c>
      <c r="W73" s="95">
        <v>0</v>
      </c>
      <c r="X73" s="95">
        <v>0</v>
      </c>
      <c r="Y73" s="95">
        <v>0</v>
      </c>
      <c r="Z73" s="95">
        <v>0</v>
      </c>
      <c r="AA73" s="95">
        <v>0</v>
      </c>
      <c r="AB73" s="95">
        <v>0</v>
      </c>
      <c r="AC73" s="95">
        <v>0</v>
      </c>
      <c r="AD73" s="95">
        <v>0</v>
      </c>
      <c r="AE73" s="95">
        <v>0</v>
      </c>
      <c r="AF73" s="95">
        <v>0</v>
      </c>
      <c r="AG73" s="95">
        <v>0</v>
      </c>
      <c r="AH73" s="95">
        <v>0</v>
      </c>
      <c r="AI73" s="95">
        <v>0</v>
      </c>
      <c r="AJ73" s="95">
        <v>0</v>
      </c>
      <c r="AK73" s="95">
        <v>0</v>
      </c>
      <c r="AL73" s="95">
        <v>0</v>
      </c>
      <c r="AM73" s="95">
        <v>0</v>
      </c>
      <c r="AN73" s="95">
        <v>0</v>
      </c>
      <c r="AO73" s="95">
        <v>0</v>
      </c>
      <c r="AP73" s="95">
        <v>0</v>
      </c>
      <c r="AQ73" s="95">
        <v>0</v>
      </c>
      <c r="AR73" s="95">
        <v>0</v>
      </c>
      <c r="AS73" s="95">
        <v>0</v>
      </c>
      <c r="AT73" s="95">
        <v>0</v>
      </c>
      <c r="AU73" s="95">
        <v>0</v>
      </c>
      <c r="AV73" s="95">
        <v>0</v>
      </c>
      <c r="AW73" s="95">
        <v>0</v>
      </c>
      <c r="AX73" s="95">
        <v>0</v>
      </c>
      <c r="AY73" s="95">
        <v>0</v>
      </c>
      <c r="AZ73" s="95">
        <v>0</v>
      </c>
      <c r="BA73" s="95">
        <v>0</v>
      </c>
      <c r="BB73" s="95">
        <v>0</v>
      </c>
      <c r="BC73" s="95">
        <v>0</v>
      </c>
      <c r="BD73" s="95">
        <v>0</v>
      </c>
      <c r="BE73" s="95">
        <v>0</v>
      </c>
      <c r="BF73" s="95">
        <v>0</v>
      </c>
      <c r="BG73" s="95">
        <v>0</v>
      </c>
      <c r="BH73" s="95">
        <v>0</v>
      </c>
      <c r="BI73" s="95">
        <v>0</v>
      </c>
      <c r="BJ73" s="95">
        <v>0</v>
      </c>
      <c r="BK73" s="95">
        <v>0</v>
      </c>
      <c r="BL73" s="95">
        <v>0</v>
      </c>
      <c r="BM73" s="95">
        <v>0</v>
      </c>
      <c r="BN73" s="95">
        <v>0</v>
      </c>
      <c r="BO73" s="95">
        <v>0</v>
      </c>
      <c r="BP73" s="95">
        <v>0</v>
      </c>
      <c r="BQ73" s="95">
        <v>0</v>
      </c>
      <c r="BR73" s="95">
        <v>0</v>
      </c>
      <c r="BS73" s="95">
        <v>0</v>
      </c>
      <c r="BT73" s="95">
        <v>0</v>
      </c>
      <c r="BU73" s="95">
        <v>0</v>
      </c>
      <c r="BV73" s="95">
        <v>0</v>
      </c>
      <c r="BW73" s="95">
        <v>0</v>
      </c>
      <c r="BX73" s="95">
        <v>0</v>
      </c>
      <c r="BY73" s="95">
        <v>0</v>
      </c>
      <c r="BZ73" s="95">
        <v>0</v>
      </c>
      <c r="CA73" s="95">
        <v>0</v>
      </c>
      <c r="CB73" s="95">
        <v>0</v>
      </c>
      <c r="CE73" s="35" t="e">
        <f t="shared" si="35"/>
        <v>#DIV/0!</v>
      </c>
      <c r="CF73" s="81">
        <f t="shared" si="36"/>
        <v>-1</v>
      </c>
      <c r="CG73" s="81"/>
      <c r="CH73" s="81">
        <f t="shared" si="37"/>
        <v>-1</v>
      </c>
      <c r="CI73" s="81">
        <f t="shared" si="38"/>
        <v>-1</v>
      </c>
      <c r="CJ73" s="81">
        <f t="shared" si="39"/>
        <v>-1</v>
      </c>
      <c r="CK73" s="81">
        <f t="shared" si="40"/>
        <v>-1</v>
      </c>
      <c r="CL73" s="81">
        <f t="shared" si="41"/>
        <v>-1</v>
      </c>
      <c r="CM73" s="49" t="e">
        <f t="shared" si="42"/>
        <v>#DIV/0!</v>
      </c>
      <c r="CN73" s="49" t="e">
        <f t="shared" si="43"/>
        <v>#DIV/0!</v>
      </c>
      <c r="CO73" s="49" t="e">
        <f t="shared" si="44"/>
        <v>#DIV/0!</v>
      </c>
      <c r="CP73" s="49" t="e">
        <f t="shared" si="45"/>
        <v>#DIV/0!</v>
      </c>
    </row>
    <row r="74" spans="1:94" x14ac:dyDescent="0.25">
      <c r="A74" s="80" t="s">
        <v>125</v>
      </c>
      <c r="B74" s="95"/>
      <c r="C74" s="95"/>
      <c r="D74" s="95"/>
      <c r="E74" s="95"/>
      <c r="F74" s="95"/>
      <c r="G74" s="95"/>
      <c r="H74" s="95"/>
      <c r="I74" s="28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E74" s="35" t="e">
        <f t="shared" si="35"/>
        <v>#DIV/0!</v>
      </c>
      <c r="CF74" s="81" t="str">
        <f t="shared" si="36"/>
        <v/>
      </c>
      <c r="CG74" s="81"/>
      <c r="CH74" s="81" t="str">
        <f t="shared" si="37"/>
        <v/>
      </c>
      <c r="CI74" s="81" t="str">
        <f t="shared" si="38"/>
        <v/>
      </c>
      <c r="CJ74" s="81" t="str">
        <f t="shared" si="39"/>
        <v/>
      </c>
      <c r="CK74" s="81" t="str">
        <f t="shared" si="40"/>
        <v/>
      </c>
      <c r="CL74" s="81" t="str">
        <f t="shared" si="41"/>
        <v/>
      </c>
      <c r="CM74" s="49" t="e">
        <f t="shared" si="42"/>
        <v>#DIV/0!</v>
      </c>
      <c r="CN74" s="49" t="e">
        <f t="shared" si="43"/>
        <v>#DIV/0!</v>
      </c>
      <c r="CO74" s="49" t="e">
        <f t="shared" si="44"/>
        <v>#DIV/0!</v>
      </c>
      <c r="CP74" s="49" t="e">
        <f t="shared" si="45"/>
        <v>#DIV/0!</v>
      </c>
    </row>
    <row r="75" spans="1:94" x14ac:dyDescent="0.25">
      <c r="A75" s="80" t="s">
        <v>126</v>
      </c>
      <c r="B75" s="95">
        <v>5.2367202000000003E-3</v>
      </c>
      <c r="C75" s="95">
        <v>0</v>
      </c>
      <c r="D75" s="95">
        <v>3.3387311000000003E-2</v>
      </c>
      <c r="E75" s="95">
        <v>8.4073998400000004E-4</v>
      </c>
      <c r="F75" s="95">
        <v>8.1550999000000002E-4</v>
      </c>
      <c r="G75" s="95">
        <v>2.0279999999999999E-5</v>
      </c>
      <c r="H75" s="95">
        <v>9.5994997999999997E-4</v>
      </c>
      <c r="I75" s="28"/>
      <c r="Q75" s="94" t="s">
        <v>126</v>
      </c>
      <c r="R75" s="94">
        <v>0</v>
      </c>
      <c r="S75" s="95">
        <v>2.53568451087705E-5</v>
      </c>
      <c r="T75" s="95">
        <v>9.3851265199490694E-6</v>
      </c>
      <c r="U75" s="95">
        <v>9.3851265199490694E-6</v>
      </c>
      <c r="V75" s="95">
        <v>7.4574794556788305E-5</v>
      </c>
      <c r="W75" s="95">
        <v>0</v>
      </c>
      <c r="X75" s="95">
        <v>4.54643679470008E-6</v>
      </c>
      <c r="Y75" s="95">
        <v>2.3338383681388001E-5</v>
      </c>
      <c r="Z75" s="95">
        <v>5.2365372002403003E-3</v>
      </c>
      <c r="AA75" s="95">
        <v>2.2338560128309001E-4</v>
      </c>
      <c r="AB75" s="95">
        <v>1.69734224110848E-6</v>
      </c>
      <c r="AC75" s="95">
        <v>3.8998744026852202E-5</v>
      </c>
      <c r="AD75" s="95">
        <v>0</v>
      </c>
      <c r="AE75" s="95">
        <v>0</v>
      </c>
      <c r="AF75" s="95">
        <v>4.1019331867259701E-5</v>
      </c>
      <c r="AG75" s="95">
        <v>4.1019331867259701E-5</v>
      </c>
      <c r="AH75" s="95">
        <v>2.6710053627429899E-4</v>
      </c>
      <c r="AI75" s="95">
        <v>3.0882658002502203E-5</v>
      </c>
      <c r="AJ75" s="95">
        <v>1.23238845549694E-6</v>
      </c>
      <c r="AK75" s="95">
        <v>3.2320603348820797E-5</v>
      </c>
      <c r="AL75" s="95">
        <v>3.3073974768101299E-6</v>
      </c>
      <c r="AM75" s="95">
        <v>0</v>
      </c>
      <c r="AN75" s="95">
        <v>2.6172814944030101E-6</v>
      </c>
      <c r="AO75" s="95">
        <v>1.5696588898625899E-5</v>
      </c>
      <c r="AP75" s="95">
        <v>0</v>
      </c>
      <c r="AQ75" s="95">
        <v>9.8708973362654799E-4</v>
      </c>
      <c r="AR75" s="95">
        <v>3.0048303267800901E-2</v>
      </c>
      <c r="AS75" s="95">
        <v>3.07162574337097E-3</v>
      </c>
      <c r="AT75" s="95">
        <v>3.3387029547446198E-2</v>
      </c>
      <c r="AU75" s="95">
        <v>0</v>
      </c>
      <c r="AV75" s="95">
        <v>3.9348258624205598E-5</v>
      </c>
      <c r="AW75" s="95">
        <v>0</v>
      </c>
      <c r="AX75" s="95">
        <v>3.43208082144215E-4</v>
      </c>
      <c r="AY75" s="95">
        <v>4.7540468592403903E-7</v>
      </c>
      <c r="AZ75" s="95">
        <v>1.67187508611804E-7</v>
      </c>
      <c r="BA75" s="95">
        <v>6.2890920815489597E-4</v>
      </c>
      <c r="BB75" s="95">
        <v>2.13638893941147E-7</v>
      </c>
      <c r="BC75" s="95">
        <v>0</v>
      </c>
      <c r="BD75" s="95">
        <v>3.0988166691468603E-8</v>
      </c>
      <c r="BE75" s="95">
        <v>8.4070620832575496E-4</v>
      </c>
      <c r="BF75" s="95">
        <v>8.1547651427217095E-4</v>
      </c>
      <c r="BG75" s="95">
        <v>2.5229694053583301E-5</v>
      </c>
      <c r="BH75" s="95">
        <v>0</v>
      </c>
      <c r="BI75" s="95">
        <v>0</v>
      </c>
      <c r="BJ75" s="95">
        <v>3.3361442263705801E-6</v>
      </c>
      <c r="BK75" s="95">
        <v>0</v>
      </c>
      <c r="BL75" s="95">
        <v>3.5799974646847103E-5</v>
      </c>
      <c r="BM75" s="95">
        <v>0</v>
      </c>
      <c r="BN75" s="95">
        <v>9.3049378021020998E-7</v>
      </c>
      <c r="BO75" s="95">
        <v>1.4320452829356701E-4</v>
      </c>
      <c r="BP75" s="95">
        <v>8.38333649696588E-7</v>
      </c>
      <c r="BQ75" s="95">
        <v>0</v>
      </c>
      <c r="BR75" s="95">
        <v>2.40568351549022E-6</v>
      </c>
      <c r="BS75" s="95">
        <v>3.2623996208050099E-9</v>
      </c>
      <c r="BT75" s="95">
        <v>2.0283227787055499E-5</v>
      </c>
      <c r="BU75" s="95">
        <v>1.43351187684981E-4</v>
      </c>
      <c r="BV75" s="95">
        <v>0</v>
      </c>
      <c r="BW75" s="95">
        <v>0</v>
      </c>
      <c r="BX75" s="95">
        <v>4.8016757618346797E-5</v>
      </c>
      <c r="BY75" s="95">
        <v>0</v>
      </c>
      <c r="BZ75" s="95">
        <v>7.83705749102994E-6</v>
      </c>
      <c r="CA75" s="95">
        <v>9.5992217684375295E-4</v>
      </c>
      <c r="CB75" s="95">
        <v>6.6749772868819406E-5</v>
      </c>
      <c r="CE75" s="35">
        <f t="shared" si="35"/>
        <v>1.9248364145269613E-2</v>
      </c>
      <c r="CF75" s="81">
        <f t="shared" si="36"/>
        <v>-3.4945491206497262E-5</v>
      </c>
      <c r="CG75" s="81"/>
      <c r="CH75" s="81">
        <f t="shared" si="37"/>
        <v>-8.4299257824249354E-6</v>
      </c>
      <c r="CI75" s="81">
        <f t="shared" si="38"/>
        <v>-4.0173745614412717E-5</v>
      </c>
      <c r="CJ75" s="81">
        <f t="shared" si="39"/>
        <v>-4.1048826181846539E-5</v>
      </c>
      <c r="CK75" s="81">
        <f t="shared" si="40"/>
        <v>1.5916109741126658E-4</v>
      </c>
      <c r="CL75" s="81">
        <f t="shared" si="41"/>
        <v>-2.8963130190400734E-5</v>
      </c>
      <c r="CM75" s="49">
        <f t="shared" si="42"/>
        <v>-6.1678056487330551E-4</v>
      </c>
      <c r="CN75" s="49">
        <f t="shared" si="43"/>
        <v>-5.7910752523409248E-4</v>
      </c>
      <c r="CO75" s="49">
        <f t="shared" si="44"/>
        <v>8.4164308175429592E-4</v>
      </c>
      <c r="CP75" s="49">
        <f t="shared" si="45"/>
        <v>-1.2615676165978239E-3</v>
      </c>
    </row>
    <row r="76" spans="1:94" x14ac:dyDescent="0.25">
      <c r="A76" s="80" t="s">
        <v>73</v>
      </c>
      <c r="B76" s="95">
        <v>1219.1632</v>
      </c>
      <c r="C76" s="95">
        <v>0</v>
      </c>
      <c r="D76" s="95">
        <v>8062.4530999999997</v>
      </c>
      <c r="E76" s="95">
        <v>209.134424</v>
      </c>
      <c r="F76" s="95">
        <v>202.83966000000001</v>
      </c>
      <c r="G76" s="95">
        <v>7.9259858000000003</v>
      </c>
      <c r="H76" s="95">
        <v>281.17471</v>
      </c>
      <c r="I76" s="28"/>
      <c r="Q76" s="94" t="s">
        <v>73</v>
      </c>
      <c r="R76" s="94">
        <v>0</v>
      </c>
      <c r="S76" s="95">
        <v>7.3998425186527497</v>
      </c>
      <c r="T76" s="95">
        <v>2.7388889036716799</v>
      </c>
      <c r="U76" s="95">
        <v>2.7388889036716799</v>
      </c>
      <c r="V76" s="95">
        <v>21.760377974172801</v>
      </c>
      <c r="W76" s="95">
        <v>0</v>
      </c>
      <c r="X76" s="95">
        <v>1.3266605030095</v>
      </c>
      <c r="Y76" s="95">
        <v>6.8102079083318197</v>
      </c>
      <c r="Z76" s="95">
        <v>1213.88039176132</v>
      </c>
      <c r="AA76" s="95">
        <v>65.183466358240096</v>
      </c>
      <c r="AB76" s="95">
        <v>0.49528749875857703</v>
      </c>
      <c r="AC76" s="95">
        <v>11.3798122683906</v>
      </c>
      <c r="AD76" s="95">
        <v>0</v>
      </c>
      <c r="AE76" s="95">
        <v>0</v>
      </c>
      <c r="AF76" s="95">
        <v>11.969423364539701</v>
      </c>
      <c r="AG76" s="95">
        <v>11.969423364539701</v>
      </c>
      <c r="AH76" s="95">
        <v>64.224993777454401</v>
      </c>
      <c r="AI76" s="95">
        <v>9.0122023572920593</v>
      </c>
      <c r="AJ76" s="95">
        <v>0.35967341545561199</v>
      </c>
      <c r="AK76" s="95">
        <v>9.4313868157455207</v>
      </c>
      <c r="AL76" s="95">
        <v>0.96510712313364999</v>
      </c>
      <c r="AM76" s="95">
        <v>0</v>
      </c>
      <c r="AN76" s="95">
        <v>0.76365513579176303</v>
      </c>
      <c r="AO76" s="95">
        <v>3.8876464668176798</v>
      </c>
      <c r="AP76" s="95">
        <v>0</v>
      </c>
      <c r="AQ76" s="95">
        <v>288.02972381597999</v>
      </c>
      <c r="AR76" s="95">
        <v>7225.3113651570402</v>
      </c>
      <c r="AS76" s="95">
        <v>738.58780645623494</v>
      </c>
      <c r="AT76" s="95">
        <v>8028.12416539073</v>
      </c>
      <c r="AU76" s="95">
        <v>0</v>
      </c>
      <c r="AV76" s="95">
        <v>11.481334813737</v>
      </c>
      <c r="AW76" s="95">
        <v>0</v>
      </c>
      <c r="AX76" s="95">
        <v>100.148757168603</v>
      </c>
      <c r="AY76" s="95">
        <v>0.11775855090196501</v>
      </c>
      <c r="AZ76" s="95">
        <v>4.1407428473795298E-2</v>
      </c>
      <c r="BA76" s="95">
        <v>155.772473310295</v>
      </c>
      <c r="BB76" s="95">
        <v>5.2920647938402898E-2</v>
      </c>
      <c r="BC76" s="95">
        <v>0</v>
      </c>
      <c r="BD76" s="95">
        <v>7.6755152477168296E-3</v>
      </c>
      <c r="BE76" s="95">
        <v>208.25021009937299</v>
      </c>
      <c r="BF76" s="95">
        <v>201.981840362219</v>
      </c>
      <c r="BG76" s="95">
        <v>6.2683697371539404</v>
      </c>
      <c r="BH76" s="95">
        <v>0</v>
      </c>
      <c r="BI76" s="95">
        <v>0</v>
      </c>
      <c r="BJ76" s="95">
        <v>0.82632940359463602</v>
      </c>
      <c r="BK76" s="95">
        <v>0</v>
      </c>
      <c r="BL76" s="95">
        <v>8.8672281838875193</v>
      </c>
      <c r="BM76" s="95">
        <v>0</v>
      </c>
      <c r="BN76" s="95">
        <v>0.23046737986188001</v>
      </c>
      <c r="BO76" s="95">
        <v>35.468909318385997</v>
      </c>
      <c r="BP76" s="95">
        <v>0.244663084685042</v>
      </c>
      <c r="BQ76" s="95">
        <v>0</v>
      </c>
      <c r="BR76" s="95">
        <v>0.59586267409624205</v>
      </c>
      <c r="BS76" s="95">
        <v>8.0794953620264801E-4</v>
      </c>
      <c r="BT76" s="95">
        <v>7.8952425007027296</v>
      </c>
      <c r="BU76" s="95">
        <v>41.829442045880299</v>
      </c>
      <c r="BV76" s="95">
        <v>0</v>
      </c>
      <c r="BW76" s="95">
        <v>0</v>
      </c>
      <c r="BX76" s="95">
        <v>14.012360365292601</v>
      </c>
      <c r="BY76" s="95">
        <v>0</v>
      </c>
      <c r="BZ76" s="95">
        <v>2.2872905141288702</v>
      </c>
      <c r="CA76" s="95">
        <v>280.101492639318</v>
      </c>
      <c r="CB76" s="95">
        <v>19.477377989924801</v>
      </c>
      <c r="CE76" s="35">
        <f t="shared" si="35"/>
        <v>1.9247504923441967E-2</v>
      </c>
      <c r="CF76" s="81">
        <f t="shared" si="36"/>
        <v>-4.3331427971907213E-3</v>
      </c>
      <c r="CG76" s="81"/>
      <c r="CH76" s="81">
        <f t="shared" si="37"/>
        <v>-4.2578771229403751E-3</v>
      </c>
      <c r="CI76" s="81">
        <f t="shared" si="38"/>
        <v>-4.2279691870669893E-3</v>
      </c>
      <c r="CJ76" s="81">
        <f t="shared" si="39"/>
        <v>-4.229052828135316E-3</v>
      </c>
      <c r="CK76" s="81">
        <f t="shared" si="40"/>
        <v>-3.8787981801923881E-3</v>
      </c>
      <c r="CL76" s="81">
        <f t="shared" si="41"/>
        <v>-3.8169057262724955E-3</v>
      </c>
      <c r="CM76" s="49">
        <f t="shared" si="42"/>
        <v>-4.9046882750241E-4</v>
      </c>
      <c r="CN76" s="49">
        <f t="shared" si="43"/>
        <v>-5.5783491420081824E-4</v>
      </c>
      <c r="CO76" s="49">
        <f t="shared" si="44"/>
        <v>8.5373799512377009E-4</v>
      </c>
      <c r="CP76" s="49">
        <f t="shared" si="45"/>
        <v>-1.3364322628627039E-3</v>
      </c>
    </row>
    <row r="77" spans="1:94" x14ac:dyDescent="0.25">
      <c r="A77" s="80" t="s">
        <v>86</v>
      </c>
      <c r="B77" s="95">
        <v>1.7232202000000001</v>
      </c>
      <c r="C77" s="95">
        <v>2.8558410999999999E-2</v>
      </c>
      <c r="D77" s="95">
        <v>20.726089000000002</v>
      </c>
      <c r="E77" s="95">
        <v>0.38257529000000001</v>
      </c>
      <c r="F77" s="95">
        <v>0.35196927</v>
      </c>
      <c r="G77" s="95">
        <v>0.27684312999999999</v>
      </c>
      <c r="H77" s="95">
        <v>0.79316949999999997</v>
      </c>
      <c r="I77" s="28"/>
      <c r="Q77" s="94" t="s">
        <v>86</v>
      </c>
      <c r="R77" s="94">
        <v>0</v>
      </c>
      <c r="S77" s="95">
        <v>0</v>
      </c>
      <c r="T77" s="95">
        <v>0</v>
      </c>
      <c r="U77" s="95">
        <v>0</v>
      </c>
      <c r="V77" s="95">
        <v>0</v>
      </c>
      <c r="W77" s="95">
        <v>0</v>
      </c>
      <c r="X77" s="95">
        <v>0</v>
      </c>
      <c r="Y77" s="95">
        <v>0</v>
      </c>
      <c r="Z77" s="95">
        <v>0</v>
      </c>
      <c r="AA77" s="95">
        <v>0</v>
      </c>
      <c r="AB77" s="95">
        <v>0</v>
      </c>
      <c r="AC77" s="95">
        <v>0</v>
      </c>
      <c r="AD77" s="95">
        <v>0</v>
      </c>
      <c r="AE77" s="95">
        <v>0</v>
      </c>
      <c r="AF77" s="95">
        <v>0</v>
      </c>
      <c r="AG77" s="95">
        <v>0</v>
      </c>
      <c r="AH77" s="95">
        <v>0</v>
      </c>
      <c r="AI77" s="95">
        <v>0</v>
      </c>
      <c r="AJ77" s="95">
        <v>0</v>
      </c>
      <c r="AK77" s="95">
        <v>0</v>
      </c>
      <c r="AL77" s="95">
        <v>0</v>
      </c>
      <c r="AM77" s="95">
        <v>0</v>
      </c>
      <c r="AN77" s="95">
        <v>0</v>
      </c>
      <c r="AO77" s="95">
        <v>0</v>
      </c>
      <c r="AP77" s="95">
        <v>0</v>
      </c>
      <c r="AQ77" s="95">
        <v>0</v>
      </c>
      <c r="AR77" s="95">
        <v>0</v>
      </c>
      <c r="AS77" s="95">
        <v>0</v>
      </c>
      <c r="AT77" s="95">
        <v>0</v>
      </c>
      <c r="AU77" s="95">
        <v>0</v>
      </c>
      <c r="AV77" s="95">
        <v>0</v>
      </c>
      <c r="AW77" s="95">
        <v>0</v>
      </c>
      <c r="AX77" s="95">
        <v>0</v>
      </c>
      <c r="AY77" s="95">
        <v>0</v>
      </c>
      <c r="AZ77" s="95">
        <v>0</v>
      </c>
      <c r="BA77" s="95">
        <v>0</v>
      </c>
      <c r="BB77" s="95">
        <v>0</v>
      </c>
      <c r="BC77" s="95">
        <v>0</v>
      </c>
      <c r="BD77" s="95">
        <v>0</v>
      </c>
      <c r="BE77" s="95">
        <v>0</v>
      </c>
      <c r="BF77" s="95">
        <v>0</v>
      </c>
      <c r="BG77" s="95">
        <v>0</v>
      </c>
      <c r="BH77" s="95">
        <v>0</v>
      </c>
      <c r="BI77" s="95">
        <v>0</v>
      </c>
      <c r="BJ77" s="95">
        <v>0</v>
      </c>
      <c r="BK77" s="95">
        <v>0</v>
      </c>
      <c r="BL77" s="95">
        <v>0</v>
      </c>
      <c r="BM77" s="95">
        <v>0</v>
      </c>
      <c r="BN77" s="95">
        <v>0</v>
      </c>
      <c r="BO77" s="95">
        <v>0</v>
      </c>
      <c r="BP77" s="95">
        <v>0</v>
      </c>
      <c r="BQ77" s="95">
        <v>0</v>
      </c>
      <c r="BR77" s="95">
        <v>0</v>
      </c>
      <c r="BS77" s="95">
        <v>0</v>
      </c>
      <c r="BT77" s="95">
        <v>0</v>
      </c>
      <c r="BU77" s="95">
        <v>0</v>
      </c>
      <c r="BV77" s="95">
        <v>0</v>
      </c>
      <c r="BW77" s="95">
        <v>0</v>
      </c>
      <c r="BX77" s="95">
        <v>0</v>
      </c>
      <c r="BY77" s="95">
        <v>0</v>
      </c>
      <c r="BZ77" s="95">
        <v>0</v>
      </c>
      <c r="CA77" s="95">
        <v>0</v>
      </c>
      <c r="CB77" s="95">
        <v>0</v>
      </c>
      <c r="CE77" s="35" t="e">
        <f t="shared" si="35"/>
        <v>#DIV/0!</v>
      </c>
      <c r="CF77" s="81">
        <f t="shared" si="36"/>
        <v>-1</v>
      </c>
      <c r="CG77" s="81"/>
      <c r="CH77" s="81">
        <f t="shared" si="37"/>
        <v>-1</v>
      </c>
      <c r="CI77" s="81">
        <f t="shared" si="38"/>
        <v>-1</v>
      </c>
      <c r="CJ77" s="81">
        <f t="shared" si="39"/>
        <v>-1</v>
      </c>
      <c r="CK77" s="81">
        <f t="shared" si="40"/>
        <v>-1</v>
      </c>
      <c r="CL77" s="81">
        <f t="shared" si="41"/>
        <v>-1</v>
      </c>
      <c r="CM77" s="49" t="e">
        <f t="shared" si="42"/>
        <v>#DIV/0!</v>
      </c>
      <c r="CN77" s="49" t="e">
        <f t="shared" si="43"/>
        <v>#DIV/0!</v>
      </c>
      <c r="CO77" s="49" t="e">
        <f t="shared" si="44"/>
        <v>#DIV/0!</v>
      </c>
      <c r="CP77" s="49" t="e">
        <f t="shared" si="45"/>
        <v>#DIV/0!</v>
      </c>
    </row>
    <row r="78" spans="1:94" x14ac:dyDescent="0.25">
      <c r="A78" s="80" t="s">
        <v>180</v>
      </c>
      <c r="B78" s="95">
        <v>149.23615000000001</v>
      </c>
      <c r="C78" s="95">
        <v>2.6996880000000001</v>
      </c>
      <c r="D78" s="95">
        <v>1901.8320000000001</v>
      </c>
      <c r="E78" s="95">
        <v>35.1208849</v>
      </c>
      <c r="F78" s="95">
        <v>32.311214</v>
      </c>
      <c r="G78" s="95">
        <v>32.154586999999999</v>
      </c>
      <c r="H78" s="95">
        <v>72.957160999999999</v>
      </c>
      <c r="I78" s="28"/>
      <c r="Q78" s="94" t="s">
        <v>180</v>
      </c>
      <c r="R78" s="94">
        <v>0</v>
      </c>
      <c r="S78" s="95">
        <v>0</v>
      </c>
      <c r="T78" s="95">
        <v>0</v>
      </c>
      <c r="U78" s="95">
        <v>0</v>
      </c>
      <c r="V78" s="95">
        <v>0</v>
      </c>
      <c r="W78" s="95">
        <v>0</v>
      </c>
      <c r="X78" s="95">
        <v>0</v>
      </c>
      <c r="Y78" s="95">
        <v>0</v>
      </c>
      <c r="Z78" s="95">
        <v>0</v>
      </c>
      <c r="AA78" s="95">
        <v>0</v>
      </c>
      <c r="AB78" s="95">
        <v>0</v>
      </c>
      <c r="AC78" s="95">
        <v>0</v>
      </c>
      <c r="AD78" s="95">
        <v>0</v>
      </c>
      <c r="AE78" s="95">
        <v>0</v>
      </c>
      <c r="AF78" s="95">
        <v>0</v>
      </c>
      <c r="AG78" s="95">
        <v>0</v>
      </c>
      <c r="AH78" s="95">
        <v>0</v>
      </c>
      <c r="AI78" s="95">
        <v>0</v>
      </c>
      <c r="AJ78" s="95">
        <v>0</v>
      </c>
      <c r="AK78" s="95">
        <v>0</v>
      </c>
      <c r="AL78" s="95">
        <v>0</v>
      </c>
      <c r="AM78" s="95">
        <v>0</v>
      </c>
      <c r="AN78" s="95">
        <v>0</v>
      </c>
      <c r="AO78" s="95">
        <v>0</v>
      </c>
      <c r="AP78" s="95">
        <v>0</v>
      </c>
      <c r="AQ78" s="95">
        <v>0</v>
      </c>
      <c r="AR78" s="95">
        <v>0</v>
      </c>
      <c r="AS78" s="95">
        <v>0</v>
      </c>
      <c r="AT78" s="95">
        <v>0</v>
      </c>
      <c r="AU78" s="95">
        <v>0</v>
      </c>
      <c r="AV78" s="95">
        <v>0</v>
      </c>
      <c r="AW78" s="95">
        <v>0</v>
      </c>
      <c r="AX78" s="95">
        <v>0</v>
      </c>
      <c r="AY78" s="95">
        <v>0</v>
      </c>
      <c r="AZ78" s="95">
        <v>0</v>
      </c>
      <c r="BA78" s="95">
        <v>0</v>
      </c>
      <c r="BB78" s="95">
        <v>0</v>
      </c>
      <c r="BC78" s="95">
        <v>0</v>
      </c>
      <c r="BD78" s="95">
        <v>0</v>
      </c>
      <c r="BE78" s="95">
        <v>0</v>
      </c>
      <c r="BF78" s="95">
        <v>0</v>
      </c>
      <c r="BG78" s="95">
        <v>0</v>
      </c>
      <c r="BH78" s="95">
        <v>0</v>
      </c>
      <c r="BI78" s="95">
        <v>0</v>
      </c>
      <c r="BJ78" s="95">
        <v>0</v>
      </c>
      <c r="BK78" s="95">
        <v>0</v>
      </c>
      <c r="BL78" s="95">
        <v>0</v>
      </c>
      <c r="BM78" s="95">
        <v>0</v>
      </c>
      <c r="BN78" s="95">
        <v>0</v>
      </c>
      <c r="BO78" s="95">
        <v>0</v>
      </c>
      <c r="BP78" s="95">
        <v>0</v>
      </c>
      <c r="BQ78" s="95">
        <v>0</v>
      </c>
      <c r="BR78" s="95">
        <v>0</v>
      </c>
      <c r="BS78" s="95">
        <v>0</v>
      </c>
      <c r="BT78" s="95">
        <v>0</v>
      </c>
      <c r="BU78" s="95">
        <v>0</v>
      </c>
      <c r="BV78" s="95">
        <v>0</v>
      </c>
      <c r="BW78" s="95">
        <v>0</v>
      </c>
      <c r="BX78" s="95">
        <v>0</v>
      </c>
      <c r="BY78" s="95">
        <v>0</v>
      </c>
      <c r="BZ78" s="95">
        <v>0</v>
      </c>
      <c r="CA78" s="95">
        <v>0</v>
      </c>
      <c r="CB78" s="95">
        <v>0</v>
      </c>
      <c r="CE78" s="35" t="e">
        <f t="shared" si="35"/>
        <v>#DIV/0!</v>
      </c>
      <c r="CF78" s="81">
        <f t="shared" si="36"/>
        <v>-1</v>
      </c>
      <c r="CG78" s="81"/>
      <c r="CH78" s="81">
        <f t="shared" si="37"/>
        <v>-1</v>
      </c>
      <c r="CI78" s="81">
        <f t="shared" si="38"/>
        <v>-1</v>
      </c>
      <c r="CJ78" s="81">
        <f t="shared" si="39"/>
        <v>-1</v>
      </c>
      <c r="CK78" s="81">
        <f t="shared" si="40"/>
        <v>-1</v>
      </c>
      <c r="CL78" s="81">
        <f t="shared" si="41"/>
        <v>-1</v>
      </c>
      <c r="CM78" s="49" t="e">
        <f t="shared" si="42"/>
        <v>#DIV/0!</v>
      </c>
      <c r="CN78" s="49" t="e">
        <f t="shared" si="43"/>
        <v>#DIV/0!</v>
      </c>
      <c r="CO78" s="49" t="e">
        <f t="shared" si="44"/>
        <v>#DIV/0!</v>
      </c>
      <c r="CP78" s="49" t="e">
        <f t="shared" si="45"/>
        <v>#DIV/0!</v>
      </c>
    </row>
    <row r="79" spans="1:94" x14ac:dyDescent="0.25">
      <c r="A79" s="13" t="s">
        <v>88</v>
      </c>
      <c r="B79" s="95">
        <v>338.07224000000002</v>
      </c>
      <c r="C79" s="95">
        <v>5.0784358999999997</v>
      </c>
      <c r="D79" s="95">
        <v>3933.2114000000001</v>
      </c>
      <c r="E79" s="95">
        <v>90.585252400000002</v>
      </c>
      <c r="F79" s="95">
        <v>83.338431999999997</v>
      </c>
      <c r="G79" s="95">
        <v>262.96773999999999</v>
      </c>
      <c r="H79" s="95">
        <v>146.15503000000001</v>
      </c>
      <c r="I79" s="28"/>
      <c r="Q79" s="94" t="s">
        <v>88</v>
      </c>
      <c r="R79" s="94">
        <v>0</v>
      </c>
      <c r="S79" s="95">
        <v>0</v>
      </c>
      <c r="T79" s="95">
        <v>0</v>
      </c>
      <c r="U79" s="95">
        <v>0</v>
      </c>
      <c r="V79" s="95">
        <v>0</v>
      </c>
      <c r="W79" s="95">
        <v>0</v>
      </c>
      <c r="X79" s="95">
        <v>0</v>
      </c>
      <c r="Y79" s="95">
        <v>0</v>
      </c>
      <c r="Z79" s="95">
        <v>0</v>
      </c>
      <c r="AA79" s="95">
        <v>0</v>
      </c>
      <c r="AB79" s="95">
        <v>0</v>
      </c>
      <c r="AC79" s="95">
        <v>0</v>
      </c>
      <c r="AD79" s="95">
        <v>0</v>
      </c>
      <c r="AE79" s="95">
        <v>0</v>
      </c>
      <c r="AF79" s="95">
        <v>0</v>
      </c>
      <c r="AG79" s="95">
        <v>0</v>
      </c>
      <c r="AH79" s="95">
        <v>0</v>
      </c>
      <c r="AI79" s="95">
        <v>0</v>
      </c>
      <c r="AJ79" s="95">
        <v>0</v>
      </c>
      <c r="AK79" s="95">
        <v>0</v>
      </c>
      <c r="AL79" s="95">
        <v>0</v>
      </c>
      <c r="AM79" s="95">
        <v>0</v>
      </c>
      <c r="AN79" s="95">
        <v>0</v>
      </c>
      <c r="AO79" s="95">
        <v>0</v>
      </c>
      <c r="AP79" s="95">
        <v>0</v>
      </c>
      <c r="AQ79" s="95">
        <v>0</v>
      </c>
      <c r="AR79" s="95">
        <v>0</v>
      </c>
      <c r="AS79" s="95">
        <v>0</v>
      </c>
      <c r="AT79" s="95">
        <v>0</v>
      </c>
      <c r="AU79" s="95">
        <v>0</v>
      </c>
      <c r="AV79" s="95">
        <v>0</v>
      </c>
      <c r="AW79" s="95">
        <v>0</v>
      </c>
      <c r="AX79" s="95">
        <v>0</v>
      </c>
      <c r="AY79" s="95">
        <v>0</v>
      </c>
      <c r="AZ79" s="95">
        <v>0</v>
      </c>
      <c r="BA79" s="95">
        <v>0</v>
      </c>
      <c r="BB79" s="95">
        <v>0</v>
      </c>
      <c r="BC79" s="95">
        <v>0</v>
      </c>
      <c r="BD79" s="95">
        <v>0</v>
      </c>
      <c r="BE79" s="95">
        <v>0</v>
      </c>
      <c r="BF79" s="95">
        <v>0</v>
      </c>
      <c r="BG79" s="95">
        <v>0</v>
      </c>
      <c r="BH79" s="95">
        <v>0</v>
      </c>
      <c r="BI79" s="95">
        <v>0</v>
      </c>
      <c r="BJ79" s="95">
        <v>0</v>
      </c>
      <c r="BK79" s="95">
        <v>0</v>
      </c>
      <c r="BL79" s="95">
        <v>0</v>
      </c>
      <c r="BM79" s="95">
        <v>0</v>
      </c>
      <c r="BN79" s="95">
        <v>0</v>
      </c>
      <c r="BO79" s="95">
        <v>0</v>
      </c>
      <c r="BP79" s="95">
        <v>0</v>
      </c>
      <c r="BQ79" s="95">
        <v>0</v>
      </c>
      <c r="BR79" s="95">
        <v>0</v>
      </c>
      <c r="BS79" s="95">
        <v>0</v>
      </c>
      <c r="BT79" s="95">
        <v>0</v>
      </c>
      <c r="BU79" s="95">
        <v>0</v>
      </c>
      <c r="BV79" s="95">
        <v>0</v>
      </c>
      <c r="BW79" s="95">
        <v>0</v>
      </c>
      <c r="BX79" s="95">
        <v>0</v>
      </c>
      <c r="BY79" s="95">
        <v>0</v>
      </c>
      <c r="BZ79" s="95">
        <v>0</v>
      </c>
      <c r="CA79" s="95">
        <v>0</v>
      </c>
      <c r="CB79" s="95">
        <v>0</v>
      </c>
      <c r="CE79" s="35" t="e">
        <f t="shared" si="35"/>
        <v>#DIV/0!</v>
      </c>
    </row>
    <row r="80" spans="1:94" x14ac:dyDescent="0.25">
      <c r="A80" s="16"/>
      <c r="B80" s="14"/>
      <c r="C80" s="14"/>
      <c r="D80" s="14"/>
      <c r="E80" s="14"/>
      <c r="F80" s="14"/>
      <c r="G80" s="14"/>
      <c r="H80" s="14"/>
      <c r="I80" s="14"/>
    </row>
    <row r="82" spans="1:16" x14ac:dyDescent="0.25">
      <c r="A82" s="28"/>
      <c r="D82" s="28"/>
      <c r="E82" s="28"/>
      <c r="F82" s="28"/>
      <c r="G82" s="28"/>
      <c r="H82" s="28"/>
      <c r="I82" s="28"/>
      <c r="J82" s="28"/>
      <c r="K82" s="28"/>
    </row>
    <row r="83" spans="1:16" x14ac:dyDescent="0.25">
      <c r="A83" s="5"/>
      <c r="B83" s="28"/>
      <c r="D83" s="28"/>
      <c r="E83" s="28"/>
      <c r="F83" s="28"/>
      <c r="G83" s="28"/>
      <c r="H83" s="28"/>
      <c r="I83" s="28"/>
      <c r="J83" s="28"/>
      <c r="K83" s="28"/>
      <c r="P83" s="28"/>
    </row>
    <row r="84" spans="1:16" x14ac:dyDescent="0.25">
      <c r="A84" s="9"/>
      <c r="B84" s="28"/>
      <c r="D84" s="28"/>
      <c r="E84" s="28"/>
      <c r="F84" s="28"/>
      <c r="G84" s="28"/>
      <c r="H84" s="28"/>
      <c r="I84" s="28"/>
      <c r="J84" s="28"/>
      <c r="K84" s="28"/>
      <c r="P84" s="28"/>
    </row>
    <row r="85" spans="1:16" x14ac:dyDescent="0.25">
      <c r="A85" s="19"/>
      <c r="B85" s="28"/>
      <c r="D85" s="28"/>
      <c r="E85" s="28"/>
      <c r="F85" s="28"/>
      <c r="G85" s="28"/>
      <c r="H85" s="28"/>
      <c r="I85" s="28"/>
      <c r="J85" s="28"/>
      <c r="K85" s="28"/>
      <c r="P85" s="28"/>
    </row>
    <row r="86" spans="1:16" x14ac:dyDescent="0.25">
      <c r="A86" s="19"/>
      <c r="B86" s="28"/>
      <c r="D86" s="28"/>
      <c r="E86" s="28"/>
      <c r="F86" s="28"/>
      <c r="G86" s="28"/>
      <c r="H86" s="28"/>
      <c r="I86" s="28"/>
      <c r="J86" s="28"/>
      <c r="K86" s="28"/>
      <c r="P86" s="28"/>
    </row>
    <row r="87" spans="1:16" x14ac:dyDescent="0.25">
      <c r="A87" s="19"/>
      <c r="B87" s="28"/>
      <c r="D87" s="28"/>
      <c r="E87" s="28"/>
      <c r="F87" s="28"/>
      <c r="G87" s="28"/>
      <c r="H87" s="28"/>
      <c r="I87" s="28"/>
      <c r="J87" s="28"/>
      <c r="K87" s="28"/>
      <c r="P87" s="28"/>
    </row>
    <row r="88" spans="1:16" x14ac:dyDescent="0.25">
      <c r="A88" s="19"/>
      <c r="B88" s="28"/>
      <c r="D88" s="28"/>
      <c r="E88" s="28"/>
      <c r="F88" s="28"/>
      <c r="G88" s="28"/>
      <c r="H88" s="28"/>
      <c r="I88" s="28"/>
      <c r="J88" s="28"/>
      <c r="K88" s="28"/>
      <c r="P88" s="28"/>
    </row>
    <row r="89" spans="1:16" x14ac:dyDescent="0.25">
      <c r="A89" s="19"/>
      <c r="B89" s="28"/>
      <c r="D89" s="28"/>
      <c r="E89" s="28"/>
      <c r="F89" s="28"/>
      <c r="G89" s="28"/>
      <c r="H89" s="28"/>
      <c r="I89" s="28"/>
      <c r="J89" s="28"/>
      <c r="K89" s="28"/>
      <c r="P89" s="28"/>
    </row>
    <row r="90" spans="1:16" x14ac:dyDescent="0.25">
      <c r="A90" s="19"/>
      <c r="B90" s="28"/>
      <c r="D90" s="28"/>
      <c r="E90" s="28"/>
      <c r="F90" s="28"/>
      <c r="G90" s="28"/>
      <c r="H90" s="28"/>
      <c r="I90" s="28"/>
      <c r="J90" s="28"/>
      <c r="K90" s="28"/>
      <c r="P90" s="28"/>
    </row>
    <row r="91" spans="1:16" x14ac:dyDescent="0.25">
      <c r="A91" s="19"/>
      <c r="B91" s="28"/>
      <c r="D91" s="28"/>
      <c r="E91" s="28"/>
      <c r="F91" s="28"/>
      <c r="G91" s="28"/>
      <c r="H91" s="28"/>
      <c r="I91" s="28"/>
      <c r="J91" s="28"/>
      <c r="K91" s="28"/>
      <c r="P91" s="28"/>
    </row>
    <row r="92" spans="1:16" x14ac:dyDescent="0.25">
      <c r="A92" s="19"/>
      <c r="B92" s="28"/>
      <c r="D92" s="28"/>
      <c r="E92" s="28"/>
      <c r="F92" s="28"/>
      <c r="G92" s="28"/>
      <c r="H92" s="28"/>
      <c r="I92" s="28"/>
      <c r="J92" s="28"/>
      <c r="K92" s="28"/>
      <c r="P92" s="28"/>
    </row>
    <row r="93" spans="1:16" x14ac:dyDescent="0.25">
      <c r="A93" s="19"/>
      <c r="B93" s="28"/>
      <c r="D93" s="28"/>
      <c r="E93" s="28"/>
      <c r="F93" s="28"/>
      <c r="G93" s="28"/>
      <c r="H93" s="28"/>
      <c r="I93" s="28"/>
      <c r="J93" s="28"/>
      <c r="K93" s="28"/>
      <c r="P93" s="28"/>
    </row>
    <row r="94" spans="1:16" x14ac:dyDescent="0.25">
      <c r="A94" s="19"/>
      <c r="B94" s="28"/>
      <c r="D94" s="28"/>
      <c r="E94" s="28"/>
      <c r="F94" s="28"/>
      <c r="G94" s="28"/>
      <c r="H94" s="28"/>
      <c r="I94" s="28"/>
      <c r="J94" s="28"/>
      <c r="K94" s="28"/>
      <c r="P94" s="28"/>
    </row>
    <row r="95" spans="1:16" x14ac:dyDescent="0.25">
      <c r="A95" s="22"/>
      <c r="B95" s="28"/>
      <c r="D95" s="28"/>
      <c r="E95" s="28"/>
      <c r="F95" s="28"/>
      <c r="G95" s="28"/>
      <c r="H95" s="28"/>
      <c r="I95" s="28"/>
      <c r="J95" s="28"/>
      <c r="K95" s="28"/>
      <c r="P95" s="28"/>
    </row>
    <row r="96" spans="1:16" x14ac:dyDescent="0.25">
      <c r="A96" s="22"/>
      <c r="B96" s="28"/>
      <c r="D96" s="28"/>
      <c r="E96" s="28"/>
      <c r="F96" s="28"/>
      <c r="G96" s="28"/>
      <c r="H96" s="28"/>
      <c r="I96" s="28"/>
      <c r="J96" s="28"/>
      <c r="K96" s="28"/>
      <c r="P96" s="28"/>
    </row>
    <row r="97" spans="1:16" x14ac:dyDescent="0.25">
      <c r="A97" s="16"/>
      <c r="B97" s="14"/>
      <c r="C97" s="53"/>
      <c r="D97" s="28"/>
      <c r="E97" s="28"/>
      <c r="F97" s="28"/>
      <c r="G97" s="28"/>
      <c r="H97" s="28"/>
      <c r="I97" s="28"/>
      <c r="J97" s="28"/>
      <c r="K97" s="28"/>
      <c r="P97" s="28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R9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29" sqref="H29"/>
    </sheetView>
  </sheetViews>
  <sheetFormatPr defaultColWidth="9.140625" defaultRowHeight="15" x14ac:dyDescent="0.25"/>
  <cols>
    <col min="1" max="1" width="19.28515625" style="94" customWidth="1"/>
    <col min="2" max="16" width="9.140625" style="94"/>
    <col min="17" max="17" width="22.28515625" style="94" bestFit="1" customWidth="1"/>
    <col min="18" max="18" width="6" style="94" bestFit="1" customWidth="1"/>
    <col min="19" max="19" width="5.42578125" style="94" bestFit="1" customWidth="1"/>
    <col min="20" max="20" width="5.5703125" style="94" bestFit="1" customWidth="1"/>
    <col min="21" max="21" width="14.5703125" style="94" bestFit="1" customWidth="1"/>
    <col min="22" max="22" width="5.5703125" style="94" bestFit="1" customWidth="1"/>
    <col min="23" max="23" width="5.5703125" style="94" customWidth="1"/>
    <col min="24" max="24" width="5.7109375" style="94" bestFit="1" customWidth="1"/>
    <col min="25" max="25" width="4.5703125" style="94" bestFit="1" customWidth="1"/>
    <col min="26" max="26" width="6.7109375" style="94" bestFit="1" customWidth="1"/>
    <col min="27" max="27" width="4.5703125" style="94" bestFit="1" customWidth="1"/>
    <col min="28" max="28" width="5.7109375" style="94" bestFit="1" customWidth="1"/>
    <col min="29" max="29" width="5.5703125" style="94" bestFit="1" customWidth="1"/>
    <col min="30" max="30" width="5.85546875" style="94" bestFit="1" customWidth="1"/>
    <col min="31" max="31" width="5.85546875" style="94" customWidth="1"/>
    <col min="32" max="32" width="6.42578125" style="94" bestFit="1" customWidth="1"/>
    <col min="33" max="33" width="15.42578125" style="94" bestFit="1" customWidth="1"/>
    <col min="34" max="34" width="6.5703125" style="94" bestFit="1" customWidth="1"/>
    <col min="35" max="35" width="5" style="94" bestFit="1" customWidth="1"/>
    <col min="36" max="36" width="5.140625" style="94" bestFit="1" customWidth="1"/>
    <col min="37" max="37" width="5.140625" style="94" customWidth="1"/>
    <col min="38" max="38" width="4.140625" style="94" bestFit="1" customWidth="1"/>
    <col min="39" max="39" width="6.5703125" style="94" bestFit="1" customWidth="1"/>
    <col min="40" max="40" width="6.140625" style="94" bestFit="1" customWidth="1"/>
    <col min="41" max="41" width="4.85546875" style="94" bestFit="1" customWidth="1"/>
    <col min="42" max="42" width="10" style="94" bestFit="1" customWidth="1"/>
    <col min="43" max="43" width="10" style="94" customWidth="1"/>
    <col min="44" max="45" width="7.7109375" style="94" bestFit="1" customWidth="1"/>
    <col min="46" max="46" width="9.28515625" style="94" bestFit="1" customWidth="1"/>
    <col min="47" max="47" width="6" style="94" customWidth="1"/>
    <col min="48" max="48" width="5.7109375" style="94" bestFit="1" customWidth="1"/>
    <col min="49" max="49" width="4.28515625" style="94" bestFit="1" customWidth="1"/>
    <col min="50" max="50" width="6.7109375" style="94" bestFit="1" customWidth="1"/>
    <col min="51" max="51" width="4.5703125" style="94" bestFit="1" customWidth="1"/>
    <col min="52" max="52" width="4.140625" style="94" customWidth="1"/>
    <col min="53" max="53" width="4.28515625" style="94" bestFit="1" customWidth="1"/>
    <col min="54" max="54" width="4.140625" style="94" bestFit="1" customWidth="1"/>
    <col min="55" max="55" width="6.7109375" style="94" bestFit="1" customWidth="1"/>
    <col min="56" max="56" width="3.28515625" style="94" customWidth="1"/>
    <col min="57" max="57" width="6.7109375" style="94" bestFit="1" customWidth="1"/>
    <col min="58" max="58" width="6.85546875" style="94" bestFit="1" customWidth="1"/>
    <col min="59" max="59" width="5.7109375" style="94" bestFit="1" customWidth="1"/>
    <col min="60" max="60" width="5.140625" style="94" bestFit="1" customWidth="1"/>
    <col min="61" max="61" width="5.28515625" style="94" customWidth="1"/>
    <col min="62" max="62" width="8.7109375" style="94" bestFit="1" customWidth="1"/>
    <col min="63" max="63" width="4.85546875" style="94" customWidth="1"/>
    <col min="64" max="64" width="7.85546875" style="94" bestFit="1" customWidth="1"/>
    <col min="65" max="65" width="5.85546875" style="94" customWidth="1"/>
    <col min="66" max="66" width="6" style="94" customWidth="1"/>
    <col min="67" max="67" width="5.7109375" style="94" bestFit="1" customWidth="1"/>
    <col min="68" max="68" width="5.7109375" style="94" customWidth="1"/>
    <col min="69" max="69" width="3.85546875" style="94" bestFit="1" customWidth="1"/>
    <col min="70" max="70" width="6.7109375" style="94" bestFit="1" customWidth="1"/>
    <col min="71" max="71" width="3.85546875" style="94" bestFit="1" customWidth="1"/>
    <col min="72" max="72" width="7.7109375" style="94" bestFit="1" customWidth="1"/>
    <col min="73" max="73" width="8" style="94" bestFit="1" customWidth="1"/>
    <col min="74" max="75" width="5.28515625" style="94" bestFit="1" customWidth="1"/>
    <col min="76" max="76" width="5.7109375" style="94" bestFit="1" customWidth="1"/>
    <col min="77" max="77" width="5.7109375" style="94" customWidth="1"/>
    <col min="78" max="78" width="5.7109375" style="94" bestFit="1" customWidth="1"/>
    <col min="79" max="79" width="9.140625" style="94" bestFit="1" customWidth="1"/>
    <col min="80" max="80" width="7.140625" style="94" bestFit="1" customWidth="1"/>
    <col min="81" max="16384" width="9.140625" style="94"/>
  </cols>
  <sheetData>
    <row r="1" spans="1:96" x14ac:dyDescent="0.25">
      <c r="B1" s="94" t="s">
        <v>461</v>
      </c>
      <c r="Q1" s="94" t="s">
        <v>487</v>
      </c>
    </row>
    <row r="2" spans="1:96" x14ac:dyDescent="0.25">
      <c r="A2" s="94" t="s">
        <v>52</v>
      </c>
      <c r="B2" s="94" t="s">
        <v>59</v>
      </c>
      <c r="C2" s="94" t="s">
        <v>57</v>
      </c>
      <c r="D2" s="94" t="s">
        <v>60</v>
      </c>
      <c r="E2" s="94" t="s">
        <v>54</v>
      </c>
      <c r="F2" s="94" t="s">
        <v>53</v>
      </c>
      <c r="G2" s="94" t="s">
        <v>61</v>
      </c>
      <c r="H2" s="94" t="s">
        <v>62</v>
      </c>
      <c r="I2" s="94" t="s">
        <v>63</v>
      </c>
      <c r="J2" s="94" t="s">
        <v>64</v>
      </c>
      <c r="K2" s="94" t="s">
        <v>65</v>
      </c>
      <c r="L2" s="94" t="s">
        <v>68</v>
      </c>
      <c r="M2" s="94" t="s">
        <v>311</v>
      </c>
      <c r="N2" s="94" t="s">
        <v>314</v>
      </c>
      <c r="O2" s="94" t="s">
        <v>321</v>
      </c>
      <c r="Q2" s="94" t="s">
        <v>226</v>
      </c>
      <c r="R2" s="94" t="s">
        <v>471</v>
      </c>
      <c r="S2" s="95" t="s">
        <v>359</v>
      </c>
      <c r="T2" s="95" t="s">
        <v>131</v>
      </c>
      <c r="U2" s="95" t="s">
        <v>132</v>
      </c>
      <c r="V2" s="95" t="s">
        <v>133</v>
      </c>
      <c r="W2" s="95" t="s">
        <v>335</v>
      </c>
      <c r="X2" s="95" t="s">
        <v>360</v>
      </c>
      <c r="Y2" s="95" t="s">
        <v>134</v>
      </c>
      <c r="Z2" s="95" t="s">
        <v>59</v>
      </c>
      <c r="AA2" s="95" t="s">
        <v>136</v>
      </c>
      <c r="AB2" s="95" t="s">
        <v>137</v>
      </c>
      <c r="AC2" s="95" t="s">
        <v>361</v>
      </c>
      <c r="AD2" s="95" t="s">
        <v>138</v>
      </c>
      <c r="AE2" s="95" t="s">
        <v>472</v>
      </c>
      <c r="AF2" s="95" t="s">
        <v>139</v>
      </c>
      <c r="AG2" s="95" t="s">
        <v>140</v>
      </c>
      <c r="AH2" s="95" t="s">
        <v>141</v>
      </c>
      <c r="AI2" s="95" t="s">
        <v>142</v>
      </c>
      <c r="AJ2" s="95" t="s">
        <v>143</v>
      </c>
      <c r="AK2" s="95" t="s">
        <v>473</v>
      </c>
      <c r="AL2" s="95" t="s">
        <v>362</v>
      </c>
      <c r="AM2" s="95" t="s">
        <v>144</v>
      </c>
      <c r="AN2" s="95" t="s">
        <v>366</v>
      </c>
      <c r="AO2" s="95" t="s">
        <v>57</v>
      </c>
      <c r="AP2" s="95" t="s">
        <v>128</v>
      </c>
      <c r="AQ2" s="95" t="s">
        <v>474</v>
      </c>
      <c r="AR2" s="95" t="s">
        <v>145</v>
      </c>
      <c r="AS2" s="95" t="s">
        <v>146</v>
      </c>
      <c r="AT2" s="95" t="s">
        <v>60</v>
      </c>
      <c r="AU2" s="95" t="s">
        <v>147</v>
      </c>
      <c r="AV2" s="95" t="s">
        <v>148</v>
      </c>
      <c r="AW2" s="95" t="s">
        <v>149</v>
      </c>
      <c r="AX2" s="95" t="s">
        <v>150</v>
      </c>
      <c r="AY2" s="95" t="s">
        <v>151</v>
      </c>
      <c r="AZ2" s="95" t="s">
        <v>152</v>
      </c>
      <c r="BA2" s="95" t="s">
        <v>153</v>
      </c>
      <c r="BB2" s="95" t="s">
        <v>154</v>
      </c>
      <c r="BC2" s="95" t="s">
        <v>155</v>
      </c>
      <c r="BD2" s="95" t="s">
        <v>156</v>
      </c>
      <c r="BE2" s="95" t="s">
        <v>54</v>
      </c>
      <c r="BF2" s="95" t="s">
        <v>53</v>
      </c>
      <c r="BG2" s="95" t="s">
        <v>157</v>
      </c>
      <c r="BH2" s="95" t="s">
        <v>158</v>
      </c>
      <c r="BI2" s="95" t="s">
        <v>159</v>
      </c>
      <c r="BJ2" s="95" t="s">
        <v>160</v>
      </c>
      <c r="BK2" s="95" t="s">
        <v>161</v>
      </c>
      <c r="BL2" s="95" t="s">
        <v>162</v>
      </c>
      <c r="BM2" s="95" t="s">
        <v>163</v>
      </c>
      <c r="BN2" s="95" t="s">
        <v>164</v>
      </c>
      <c r="BO2" s="95" t="s">
        <v>165</v>
      </c>
      <c r="BP2" s="95" t="s">
        <v>363</v>
      </c>
      <c r="BQ2" s="95" t="s">
        <v>166</v>
      </c>
      <c r="BR2" s="95" t="s">
        <v>167</v>
      </c>
      <c r="BS2" s="95" t="s">
        <v>168</v>
      </c>
      <c r="BT2" s="95" t="s">
        <v>61</v>
      </c>
      <c r="BU2" s="95" t="s">
        <v>367</v>
      </c>
      <c r="BV2" s="95" t="s">
        <v>169</v>
      </c>
      <c r="BW2" s="95" t="s">
        <v>170</v>
      </c>
      <c r="BX2" s="95" t="s">
        <v>171</v>
      </c>
      <c r="BY2" s="95" t="s">
        <v>172</v>
      </c>
      <c r="BZ2" s="95" t="s">
        <v>173</v>
      </c>
      <c r="CA2" s="95" t="s">
        <v>174</v>
      </c>
      <c r="CB2" s="95" t="s">
        <v>368</v>
      </c>
      <c r="CD2" s="94" t="s">
        <v>141</v>
      </c>
      <c r="CE2" s="95" t="s">
        <v>457</v>
      </c>
      <c r="CF2" s="94" t="s">
        <v>59</v>
      </c>
      <c r="CG2" s="94" t="s">
        <v>57</v>
      </c>
      <c r="CH2" s="94" t="s">
        <v>60</v>
      </c>
      <c r="CI2" s="94" t="s">
        <v>54</v>
      </c>
      <c r="CJ2" s="94" t="s">
        <v>53</v>
      </c>
      <c r="CK2" s="94" t="s">
        <v>61</v>
      </c>
      <c r="CL2" s="94" t="s">
        <v>62</v>
      </c>
      <c r="CM2" s="94" t="s">
        <v>63</v>
      </c>
      <c r="CN2" s="94" t="s">
        <v>64</v>
      </c>
      <c r="CO2" s="94" t="s">
        <v>65</v>
      </c>
      <c r="CP2" s="94" t="s">
        <v>321</v>
      </c>
    </row>
    <row r="3" spans="1:96" x14ac:dyDescent="0.25">
      <c r="A3" s="95" t="s">
        <v>0</v>
      </c>
      <c r="B3" s="95">
        <v>169.28549000000001</v>
      </c>
      <c r="C3" s="95">
        <v>0</v>
      </c>
      <c r="D3" s="95">
        <v>1369.4602</v>
      </c>
      <c r="E3" s="95">
        <v>27.2288763</v>
      </c>
      <c r="F3" s="95">
        <v>25.05057</v>
      </c>
      <c r="G3" s="95">
        <v>57.250736000000003</v>
      </c>
      <c r="H3" s="95">
        <v>93.641289</v>
      </c>
      <c r="I3" s="95"/>
      <c r="J3" s="95"/>
      <c r="K3" s="95"/>
      <c r="L3" s="95"/>
      <c r="M3" s="95"/>
      <c r="N3" s="29"/>
      <c r="O3" s="29"/>
      <c r="P3" s="95"/>
      <c r="Q3" s="94" t="s">
        <v>0</v>
      </c>
      <c r="R3" s="94">
        <v>0</v>
      </c>
      <c r="S3" s="95">
        <v>2.4730794097367101</v>
      </c>
      <c r="T3" s="95">
        <v>0.91535744175108702</v>
      </c>
      <c r="U3" s="95">
        <v>0.91535744175108702</v>
      </c>
      <c r="V3" s="95">
        <v>7.2724930955538296</v>
      </c>
      <c r="W3" s="95">
        <v>0</v>
      </c>
      <c r="X3" s="95">
        <v>0.44338096334053101</v>
      </c>
      <c r="Y3" s="95">
        <v>2.2760253527214398</v>
      </c>
      <c r="Z3" s="95">
        <v>169.23545129163199</v>
      </c>
      <c r="AA3" s="95">
        <v>21.784793317677199</v>
      </c>
      <c r="AB3" s="95">
        <v>0.16552928401428499</v>
      </c>
      <c r="AC3" s="95">
        <v>3.8032273094075602</v>
      </c>
      <c r="AD3" s="95">
        <v>0</v>
      </c>
      <c r="AE3" s="95">
        <v>0</v>
      </c>
      <c r="AF3" s="95">
        <v>4.0002876179725204</v>
      </c>
      <c r="AG3" s="95">
        <v>4.0002876179725204</v>
      </c>
      <c r="AH3" s="95">
        <v>10.9531683264163</v>
      </c>
      <c r="AI3" s="95">
        <v>3.01194898227704</v>
      </c>
      <c r="AJ3" s="95">
        <v>0.120205693756091</v>
      </c>
      <c r="AK3" s="95">
        <v>3.1520504251539601</v>
      </c>
      <c r="AL3" s="95">
        <v>0.32254658687698701</v>
      </c>
      <c r="AM3" s="95">
        <v>0</v>
      </c>
      <c r="AN3" s="95">
        <v>0.25521922114237999</v>
      </c>
      <c r="AO3" s="95">
        <v>0.482045245236639</v>
      </c>
      <c r="AP3" s="95">
        <v>0</v>
      </c>
      <c r="AQ3" s="95">
        <v>96.261823442847998</v>
      </c>
      <c r="AR3" s="95">
        <v>1232.23092414446</v>
      </c>
      <c r="AS3" s="95">
        <v>125.961372419076</v>
      </c>
      <c r="AT3" s="95">
        <v>1369.1454648899601</v>
      </c>
      <c r="AU3" s="95">
        <v>0</v>
      </c>
      <c r="AV3" s="95">
        <v>3.8371587938127201</v>
      </c>
      <c r="AW3" s="95">
        <v>0</v>
      </c>
      <c r="AX3" s="95">
        <v>33.470510286347299</v>
      </c>
      <c r="AY3" s="95">
        <v>1.46013660940161E-2</v>
      </c>
      <c r="AZ3" s="95">
        <v>5.1342739242822601E-3</v>
      </c>
      <c r="BA3" s="95">
        <v>19.314875918362802</v>
      </c>
      <c r="BB3" s="95">
        <v>6.5618541973246902E-3</v>
      </c>
      <c r="BC3" s="95">
        <v>0</v>
      </c>
      <c r="BD3" s="95">
        <v>9.5171889967316295E-4</v>
      </c>
      <c r="BE3" s="95">
        <v>27.2224131912443</v>
      </c>
      <c r="BF3" s="95">
        <v>25.044571415862201</v>
      </c>
      <c r="BG3" s="95">
        <v>2.1778417753820798</v>
      </c>
      <c r="BH3" s="95">
        <v>0</v>
      </c>
      <c r="BI3" s="95">
        <v>0</v>
      </c>
      <c r="BJ3" s="95">
        <v>0.102460079807316</v>
      </c>
      <c r="BK3" s="95">
        <v>0</v>
      </c>
      <c r="BL3" s="95">
        <v>1.0994861566273599</v>
      </c>
      <c r="BM3" s="95">
        <v>0</v>
      </c>
      <c r="BN3" s="95">
        <v>2.85765870246972E-2</v>
      </c>
      <c r="BO3" s="95">
        <v>4.3979398005919403</v>
      </c>
      <c r="BP3" s="95">
        <v>8.1768415082348098E-2</v>
      </c>
      <c r="BQ3" s="95">
        <v>0</v>
      </c>
      <c r="BR3" s="95">
        <v>7.3883479554886694E-2</v>
      </c>
      <c r="BS3" s="95">
        <v>1.00180777900869E-4</v>
      </c>
      <c r="BT3" s="95">
        <v>57.2397675887498</v>
      </c>
      <c r="BU3" s="95">
        <v>13.979724534459599</v>
      </c>
      <c r="BV3" s="95">
        <v>0</v>
      </c>
      <c r="BW3" s="95">
        <v>0</v>
      </c>
      <c r="BX3" s="95">
        <v>4.6830338665028597</v>
      </c>
      <c r="BY3" s="95">
        <v>0</v>
      </c>
      <c r="BZ3" s="95">
        <v>0.76443131504158401</v>
      </c>
      <c r="CA3" s="95">
        <v>93.612163119981105</v>
      </c>
      <c r="CB3" s="95">
        <v>6.50948835895435</v>
      </c>
      <c r="CD3" s="35">
        <f t="shared" ref="CD3:CD60" si="0">AH3/AT3</f>
        <v>8.0000033650892022E-3</v>
      </c>
      <c r="CE3" s="35">
        <f>AO3/BF3</f>
        <v>1.9247494286579462E-2</v>
      </c>
      <c r="CF3" s="81">
        <f t="shared" ref="CF3:CF60" si="1">IF(B3=0,"",(Z3-B3)/B3)</f>
        <v>-2.9558769843783381E-4</v>
      </c>
      <c r="CG3" s="81" t="str">
        <f t="shared" ref="CG3:CG60" si="2">IF(C3=0,"",(AO3-C3)/C3)</f>
        <v/>
      </c>
      <c r="CH3" s="81">
        <f t="shared" ref="CH3:CH60" si="3">IF(D3=0,"",(AT3-D3)/D3)</f>
        <v>-2.2982421105769934E-4</v>
      </c>
      <c r="CI3" s="81">
        <f t="shared" ref="CI3:CI34" si="4">IF(E3=0,"",(BE3-E3)/E3)</f>
        <v>-2.3736230186258787E-4</v>
      </c>
      <c r="CJ3" s="81">
        <f t="shared" ref="CJ3:CJ34" si="5">IF(F3=0,"",(BF3-F3)/F3)</f>
        <v>-2.394589878713104E-4</v>
      </c>
      <c r="CK3" s="81">
        <f t="shared" ref="CK3:CK60" si="6">IF(G3=0,"",(BT3-G3)/G3)</f>
        <v>-1.9158550643268163E-4</v>
      </c>
      <c r="CL3" s="81">
        <f t="shared" ref="CL3:CL60" si="7">IF(H3=0,"",(CA3-H3)/H3)</f>
        <v>-3.1103672674663417E-4</v>
      </c>
      <c r="CM3" s="49">
        <f>(T3/0.009783-$CA3)/$CA3</f>
        <v>-4.9175171440897091E-4</v>
      </c>
      <c r="CN3" s="49">
        <f>(X3/0.004739-$CA3)/$CA3</f>
        <v>-5.569478531796308E-4</v>
      </c>
      <c r="CO3" s="49">
        <f>(AF3/0.042696-$CA3)/$CA3</f>
        <v>8.5634652990573975E-4</v>
      </c>
      <c r="CP3" s="49">
        <f>(AN3/0.00273-$CA3)/$CA3</f>
        <v>-1.338169362378305E-3</v>
      </c>
      <c r="CQ3" s="81"/>
      <c r="CR3" s="81"/>
    </row>
    <row r="4" spans="1:96" x14ac:dyDescent="0.25">
      <c r="A4" s="95" t="s">
        <v>2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29"/>
      <c r="O4" s="29"/>
      <c r="P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D4" s="35" t="e">
        <f t="shared" si="0"/>
        <v>#DIV/0!</v>
      </c>
      <c r="CE4" s="35" t="e">
        <f t="shared" ref="CE4:CE60" si="8">AO4/BF4</f>
        <v>#DIV/0!</v>
      </c>
      <c r="CF4" s="81" t="str">
        <f t="shared" si="1"/>
        <v/>
      </c>
      <c r="CG4" s="81" t="str">
        <f t="shared" si="2"/>
        <v/>
      </c>
      <c r="CH4" s="81" t="str">
        <f t="shared" si="3"/>
        <v/>
      </c>
      <c r="CI4" s="81" t="str">
        <f t="shared" si="4"/>
        <v/>
      </c>
      <c r="CJ4" s="81" t="str">
        <f t="shared" si="5"/>
        <v/>
      </c>
      <c r="CK4" s="81" t="str">
        <f t="shared" si="6"/>
        <v/>
      </c>
      <c r="CL4" s="81" t="str">
        <f t="shared" si="7"/>
        <v/>
      </c>
      <c r="CM4" s="49" t="e">
        <f t="shared" ref="CM4:CM67" si="9">(T4/0.009783-$CA4)/$CA4</f>
        <v>#DIV/0!</v>
      </c>
      <c r="CN4" s="49" t="e">
        <f t="shared" ref="CN4:CN67" si="10">(X4/0.004739-$CA4)/$CA4</f>
        <v>#DIV/0!</v>
      </c>
      <c r="CO4" s="49" t="e">
        <f t="shared" ref="CO4:CO67" si="11">(AF4/0.042696-$CA4)/$CA4</f>
        <v>#DIV/0!</v>
      </c>
      <c r="CP4" s="49" t="e">
        <f t="shared" ref="CP4:CP67" si="12">(AN4/0.00273-$CA4)/$CA4</f>
        <v>#DIV/0!</v>
      </c>
      <c r="CQ4" s="81"/>
      <c r="CR4" s="81"/>
    </row>
    <row r="5" spans="1:96" x14ac:dyDescent="0.25">
      <c r="A5" s="95" t="s">
        <v>3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29"/>
      <c r="O5" s="29"/>
      <c r="P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D5" s="35" t="e">
        <f t="shared" si="0"/>
        <v>#DIV/0!</v>
      </c>
      <c r="CE5" s="35" t="e">
        <f t="shared" si="8"/>
        <v>#DIV/0!</v>
      </c>
      <c r="CF5" s="81" t="str">
        <f t="shared" si="1"/>
        <v/>
      </c>
      <c r="CG5" s="81" t="str">
        <f t="shared" si="2"/>
        <v/>
      </c>
      <c r="CH5" s="81" t="str">
        <f t="shared" si="3"/>
        <v/>
      </c>
      <c r="CI5" s="81" t="str">
        <f t="shared" si="4"/>
        <v/>
      </c>
      <c r="CJ5" s="81" t="str">
        <f t="shared" si="5"/>
        <v/>
      </c>
      <c r="CK5" s="81" t="str">
        <f t="shared" si="6"/>
        <v/>
      </c>
      <c r="CL5" s="81" t="str">
        <f t="shared" si="7"/>
        <v/>
      </c>
      <c r="CM5" s="49" t="e">
        <f t="shared" si="9"/>
        <v>#DIV/0!</v>
      </c>
      <c r="CN5" s="49" t="e">
        <f t="shared" si="10"/>
        <v>#DIV/0!</v>
      </c>
      <c r="CO5" s="49" t="e">
        <f t="shared" si="11"/>
        <v>#DIV/0!</v>
      </c>
      <c r="CP5" s="49" t="e">
        <f t="shared" si="12"/>
        <v>#DIV/0!</v>
      </c>
      <c r="CQ5" s="81"/>
      <c r="CR5" s="81"/>
    </row>
    <row r="6" spans="1:96" x14ac:dyDescent="0.25">
      <c r="A6" s="95" t="s">
        <v>4</v>
      </c>
      <c r="B6" s="95">
        <v>1595.6327000000001</v>
      </c>
      <c r="C6" s="95">
        <v>0</v>
      </c>
      <c r="D6" s="95">
        <v>11249.06</v>
      </c>
      <c r="E6" s="95">
        <v>234.55068</v>
      </c>
      <c r="F6" s="95">
        <v>215.78658999999999</v>
      </c>
      <c r="G6" s="95">
        <v>437.68993999999998</v>
      </c>
      <c r="H6" s="95">
        <v>1118.7129</v>
      </c>
      <c r="I6" s="95"/>
      <c r="J6" s="95"/>
      <c r="K6" s="95"/>
      <c r="L6" s="29"/>
      <c r="M6" s="95"/>
      <c r="N6" s="29"/>
      <c r="O6" s="29"/>
      <c r="P6" s="95"/>
      <c r="Q6" s="94" t="s">
        <v>4</v>
      </c>
      <c r="R6" s="94">
        <v>0</v>
      </c>
      <c r="S6" s="95">
        <v>29.5511464556999</v>
      </c>
      <c r="T6" s="95">
        <v>10.937709717432501</v>
      </c>
      <c r="U6" s="95">
        <v>10.937709717432501</v>
      </c>
      <c r="V6" s="95">
        <v>86.899813213250198</v>
      </c>
      <c r="W6" s="95">
        <v>0</v>
      </c>
      <c r="X6" s="95">
        <v>5.2979933471343399</v>
      </c>
      <c r="Y6" s="95">
        <v>27.196466865225201</v>
      </c>
      <c r="Z6" s="95">
        <v>1595.46590459806</v>
      </c>
      <c r="AA6" s="95">
        <v>260.30912010665099</v>
      </c>
      <c r="AB6" s="95">
        <v>1.97792398802595</v>
      </c>
      <c r="AC6" s="95">
        <v>45.4451772892035</v>
      </c>
      <c r="AD6" s="95">
        <v>0</v>
      </c>
      <c r="AE6" s="95">
        <v>0</v>
      </c>
      <c r="AF6" s="95">
        <v>47.799877608884401</v>
      </c>
      <c r="AG6" s="95">
        <v>47.799877608884401</v>
      </c>
      <c r="AH6" s="95">
        <v>89.983949811742804</v>
      </c>
      <c r="AI6" s="95">
        <v>35.990137389016198</v>
      </c>
      <c r="AJ6" s="95">
        <v>1.43635026486349</v>
      </c>
      <c r="AK6" s="95">
        <v>37.664191025673297</v>
      </c>
      <c r="AL6" s="95">
        <v>3.8541473232902002</v>
      </c>
      <c r="AM6" s="95">
        <v>0</v>
      </c>
      <c r="AN6" s="95">
        <v>3.0496442067271698</v>
      </c>
      <c r="AO6" s="95">
        <v>4.1527909923631796</v>
      </c>
      <c r="AP6" s="95">
        <v>0</v>
      </c>
      <c r="AQ6" s="95">
        <v>1150.2429802721599</v>
      </c>
      <c r="AR6" s="95">
        <v>10123.195741155099</v>
      </c>
      <c r="AS6" s="95">
        <v>1034.8157890171401</v>
      </c>
      <c r="AT6" s="95">
        <v>11247.995479984</v>
      </c>
      <c r="AU6" s="95">
        <v>0</v>
      </c>
      <c r="AV6" s="95">
        <v>45.850652922670299</v>
      </c>
      <c r="AW6" s="95">
        <v>0</v>
      </c>
      <c r="AX6" s="95">
        <v>399.94289512179301</v>
      </c>
      <c r="AY6" s="95">
        <v>0.127211868905901</v>
      </c>
      <c r="AZ6" s="95">
        <v>4.42156375828524E-2</v>
      </c>
      <c r="BA6" s="95">
        <v>166.34257038244601</v>
      </c>
      <c r="BB6" s="95">
        <v>5.65696750705754E-2</v>
      </c>
      <c r="BC6" s="95">
        <v>0</v>
      </c>
      <c r="BD6" s="95">
        <v>8.1960677878382005E-3</v>
      </c>
      <c r="BE6" s="95">
        <v>234.51934299038399</v>
      </c>
      <c r="BF6" s="95">
        <v>215.75729921320499</v>
      </c>
      <c r="BG6" s="95">
        <v>18.7620437771788</v>
      </c>
      <c r="BH6" s="95">
        <v>2.5598924144468801E-4</v>
      </c>
      <c r="BI6" s="95">
        <v>0</v>
      </c>
      <c r="BJ6" s="95">
        <v>0.90153990241902104</v>
      </c>
      <c r="BK6" s="95">
        <v>0</v>
      </c>
      <c r="BL6" s="95">
        <v>9.4767941978427697</v>
      </c>
      <c r="BM6" s="95">
        <v>0</v>
      </c>
      <c r="BN6" s="95">
        <v>0.246097868994747</v>
      </c>
      <c r="BO6" s="95">
        <v>37.907161207361199</v>
      </c>
      <c r="BP6" s="95">
        <v>0.97705954098188097</v>
      </c>
      <c r="BQ6" s="95">
        <v>2.6144656271873899E-4</v>
      </c>
      <c r="BR6" s="95">
        <v>0.64555133267194598</v>
      </c>
      <c r="BS6" s="95">
        <v>8.7363631758130902E-4</v>
      </c>
      <c r="BT6" s="95">
        <v>437.64255639747103</v>
      </c>
      <c r="BU6" s="95">
        <v>167.045248636384</v>
      </c>
      <c r="BV6" s="95">
        <v>0</v>
      </c>
      <c r="BW6" s="95">
        <v>0</v>
      </c>
      <c r="BX6" s="95">
        <v>55.958107087489203</v>
      </c>
      <c r="BY6" s="95">
        <v>0</v>
      </c>
      <c r="BZ6" s="95">
        <v>9.1342780928845304</v>
      </c>
      <c r="CA6" s="95">
        <v>1118.5818785880399</v>
      </c>
      <c r="CB6" s="95">
        <v>77.782582898211302</v>
      </c>
      <c r="CD6" s="35">
        <f t="shared" si="0"/>
        <v>7.9999987528329639E-3</v>
      </c>
      <c r="CE6" s="35">
        <f t="shared" si="8"/>
        <v>1.9247511011247477E-2</v>
      </c>
      <c r="CF6" s="81">
        <f t="shared" si="1"/>
        <v>-1.045324540792721E-4</v>
      </c>
      <c r="CG6" s="81" t="str">
        <f t="shared" si="2"/>
        <v/>
      </c>
      <c r="CH6" s="81">
        <f t="shared" si="3"/>
        <v>-9.4631908443881802E-5</v>
      </c>
      <c r="CI6" s="81">
        <f t="shared" si="4"/>
        <v>-1.3360442875718772E-4</v>
      </c>
      <c r="CJ6" s="81">
        <f t="shared" si="5"/>
        <v>-1.3573960640928651E-4</v>
      </c>
      <c r="CK6" s="81">
        <f t="shared" si="6"/>
        <v>-1.0825837698932012E-4</v>
      </c>
      <c r="CL6" s="81">
        <f t="shared" si="7"/>
        <v>-1.1711799511750641E-4</v>
      </c>
      <c r="CM6" s="49">
        <f t="shared" si="9"/>
        <v>-4.9134225388218467E-4</v>
      </c>
      <c r="CN6" s="49">
        <f t="shared" si="10"/>
        <v>-5.5955445079699281E-4</v>
      </c>
      <c r="CO6" s="49">
        <f t="shared" si="11"/>
        <v>8.5650337668929087E-4</v>
      </c>
      <c r="CP6" s="49">
        <f t="shared" si="12"/>
        <v>-1.3374868721956375E-3</v>
      </c>
      <c r="CQ6" s="81"/>
      <c r="CR6" s="81"/>
    </row>
    <row r="7" spans="1:96" x14ac:dyDescent="0.25">
      <c r="A7" s="95" t="s">
        <v>5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29"/>
      <c r="O7" s="29"/>
      <c r="P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D7" s="35" t="e">
        <f t="shared" si="0"/>
        <v>#DIV/0!</v>
      </c>
      <c r="CE7" s="35" t="e">
        <f t="shared" si="8"/>
        <v>#DIV/0!</v>
      </c>
      <c r="CF7" s="81" t="str">
        <f t="shared" si="1"/>
        <v/>
      </c>
      <c r="CG7" s="81" t="str">
        <f t="shared" si="2"/>
        <v/>
      </c>
      <c r="CH7" s="81" t="str">
        <f t="shared" si="3"/>
        <v/>
      </c>
      <c r="CI7" s="81" t="str">
        <f t="shared" si="4"/>
        <v/>
      </c>
      <c r="CJ7" s="81" t="str">
        <f t="shared" si="5"/>
        <v/>
      </c>
      <c r="CK7" s="81" t="str">
        <f t="shared" si="6"/>
        <v/>
      </c>
      <c r="CL7" s="81" t="str">
        <f t="shared" si="7"/>
        <v/>
      </c>
      <c r="CM7" s="49" t="e">
        <f t="shared" si="9"/>
        <v>#DIV/0!</v>
      </c>
      <c r="CN7" s="49" t="e">
        <f t="shared" si="10"/>
        <v>#DIV/0!</v>
      </c>
      <c r="CO7" s="49" t="e">
        <f t="shared" si="11"/>
        <v>#DIV/0!</v>
      </c>
      <c r="CP7" s="49" t="e">
        <f t="shared" si="12"/>
        <v>#DIV/0!</v>
      </c>
      <c r="CQ7" s="81"/>
      <c r="CR7" s="81"/>
    </row>
    <row r="8" spans="1:96" x14ac:dyDescent="0.25">
      <c r="A8" s="95" t="s">
        <v>6</v>
      </c>
      <c r="B8" s="95">
        <v>17.421431999999999</v>
      </c>
      <c r="C8" s="95">
        <v>0</v>
      </c>
      <c r="D8" s="95">
        <v>141.50441000000001</v>
      </c>
      <c r="E8" s="95">
        <v>2.71241837</v>
      </c>
      <c r="F8" s="95">
        <v>2.4954152000000001</v>
      </c>
      <c r="G8" s="95">
        <v>5.5017233000000001</v>
      </c>
      <c r="H8" s="95">
        <v>9.9908894999999998</v>
      </c>
      <c r="I8" s="95"/>
      <c r="J8" s="95"/>
      <c r="K8" s="95"/>
      <c r="L8" s="95"/>
      <c r="M8" s="95"/>
      <c r="N8" s="29"/>
      <c r="O8" s="29"/>
      <c r="P8" s="95"/>
      <c r="Q8" s="94" t="s">
        <v>6</v>
      </c>
      <c r="R8" s="94">
        <v>0</v>
      </c>
      <c r="S8" s="95">
        <v>0.26394297919770998</v>
      </c>
      <c r="T8" s="95">
        <v>9.7692895684154596E-2</v>
      </c>
      <c r="U8" s="95">
        <v>9.7692895684154596E-2</v>
      </c>
      <c r="V8" s="95">
        <v>0.77616677826733105</v>
      </c>
      <c r="W8" s="95">
        <v>0</v>
      </c>
      <c r="X8" s="95">
        <v>4.7320366696983703E-2</v>
      </c>
      <c r="Y8" s="95">
        <v>0.24291192522998001</v>
      </c>
      <c r="Z8" s="95">
        <v>17.421436342972999</v>
      </c>
      <c r="AA8" s="95">
        <v>2.3250151130789498</v>
      </c>
      <c r="AB8" s="95">
        <v>1.7666312299991299E-2</v>
      </c>
      <c r="AC8" s="95">
        <v>0.40590505276963501</v>
      </c>
      <c r="AD8" s="95">
        <v>0</v>
      </c>
      <c r="AE8" s="95">
        <v>0</v>
      </c>
      <c r="AF8" s="95">
        <v>0.42693576735376798</v>
      </c>
      <c r="AG8" s="95">
        <v>0.42693576735376798</v>
      </c>
      <c r="AH8" s="95">
        <v>1.1320337260205999</v>
      </c>
      <c r="AI8" s="95">
        <v>0.32145410297610699</v>
      </c>
      <c r="AJ8" s="95">
        <v>1.28291287617621E-2</v>
      </c>
      <c r="AK8" s="95">
        <v>0.33640671957735702</v>
      </c>
      <c r="AL8" s="95">
        <v>3.4424254325245603E-2</v>
      </c>
      <c r="AM8" s="95">
        <v>0</v>
      </c>
      <c r="AN8" s="95">
        <v>2.7238660125373401E-2</v>
      </c>
      <c r="AO8" s="95">
        <v>4.8029168292024201E-2</v>
      </c>
      <c r="AP8" s="95">
        <v>0</v>
      </c>
      <c r="AQ8" s="95">
        <v>10.2736741549959</v>
      </c>
      <c r="AR8" s="95">
        <v>127.353849187321</v>
      </c>
      <c r="AS8" s="95">
        <v>13.0183822393447</v>
      </c>
      <c r="AT8" s="95">
        <v>141.504265152686</v>
      </c>
      <c r="AU8" s="95">
        <v>0</v>
      </c>
      <c r="AV8" s="95">
        <v>0.40952628465065</v>
      </c>
      <c r="AW8" s="95">
        <v>0</v>
      </c>
      <c r="AX8" s="95">
        <v>3.5721910086648201</v>
      </c>
      <c r="AY8" s="95">
        <v>1.45482595920347E-3</v>
      </c>
      <c r="AZ8" s="95">
        <v>5.1156142947689795E-4</v>
      </c>
      <c r="BA8" s="95">
        <v>1.9244639730595099</v>
      </c>
      <c r="BB8" s="95">
        <v>6.5379905399670396E-4</v>
      </c>
      <c r="BC8" s="95">
        <v>0</v>
      </c>
      <c r="BD8" s="95">
        <v>9.4825779107899697E-5</v>
      </c>
      <c r="BE8" s="95">
        <v>2.7123531368790701</v>
      </c>
      <c r="BF8" s="95">
        <v>2.4953508403243401</v>
      </c>
      <c r="BG8" s="95">
        <v>0.217002296554727</v>
      </c>
      <c r="BH8" s="95">
        <v>0</v>
      </c>
      <c r="BI8" s="95">
        <v>0</v>
      </c>
      <c r="BJ8" s="95">
        <v>1.0208754535183001E-2</v>
      </c>
      <c r="BK8" s="95">
        <v>0</v>
      </c>
      <c r="BL8" s="95">
        <v>0.10954884245219999</v>
      </c>
      <c r="BM8" s="95">
        <v>0</v>
      </c>
      <c r="BN8" s="95">
        <v>2.8472679155850198E-3</v>
      </c>
      <c r="BO8" s="95">
        <v>0.43819553453815802</v>
      </c>
      <c r="BP8" s="95">
        <v>8.7268665525402599E-3</v>
      </c>
      <c r="BQ8" s="95">
        <v>0</v>
      </c>
      <c r="BR8" s="95">
        <v>7.3614739562492702E-3</v>
      </c>
      <c r="BS8" s="95">
        <v>9.9816456632329701E-6</v>
      </c>
      <c r="BT8" s="95">
        <v>5.5017218424025902</v>
      </c>
      <c r="BU8" s="95">
        <v>1.4920042178034001</v>
      </c>
      <c r="BV8" s="95">
        <v>0</v>
      </c>
      <c r="BW8" s="95">
        <v>0</v>
      </c>
      <c r="BX8" s="95">
        <v>0.49980333831741203</v>
      </c>
      <c r="BY8" s="95">
        <v>0</v>
      </c>
      <c r="BZ8" s="95">
        <v>8.1584962669759703E-2</v>
      </c>
      <c r="CA8" s="95">
        <v>9.9908868653031107</v>
      </c>
      <c r="CB8" s="95">
        <v>0.69473455771092996</v>
      </c>
      <c r="CD8" s="35">
        <f t="shared" si="0"/>
        <v>7.9999972071450442E-3</v>
      </c>
      <c r="CE8" s="35">
        <f t="shared" si="8"/>
        <v>1.9247461124857888E-2</v>
      </c>
      <c r="CF8" s="81">
        <f t="shared" si="1"/>
        <v>2.4928909402472719E-7</v>
      </c>
      <c r="CG8" s="81" t="str">
        <f t="shared" si="2"/>
        <v/>
      </c>
      <c r="CH8" s="81">
        <f t="shared" si="3"/>
        <v>-1.0236240270139782E-6</v>
      </c>
      <c r="CI8" s="81">
        <f t="shared" si="4"/>
        <v>-2.4049800595427724E-5</v>
      </c>
      <c r="CJ8" s="81">
        <f t="shared" si="5"/>
        <v>-2.5791169205022969E-5</v>
      </c>
      <c r="CK8" s="81">
        <f t="shared" si="6"/>
        <v>-2.6493469962072208E-7</v>
      </c>
      <c r="CL8" s="81">
        <f t="shared" si="7"/>
        <v>-2.6370994185285891E-7</v>
      </c>
      <c r="CM8" s="49">
        <f t="shared" si="9"/>
        <v>-4.9058833607819438E-4</v>
      </c>
      <c r="CN8" s="49">
        <f t="shared" si="10"/>
        <v>-5.5856257461114498E-4</v>
      </c>
      <c r="CO8" s="49">
        <f t="shared" si="11"/>
        <v>8.5533670486115528E-4</v>
      </c>
      <c r="CP8" s="49">
        <f t="shared" si="12"/>
        <v>-1.3367866164147564E-3</v>
      </c>
      <c r="CQ8" s="81"/>
      <c r="CR8" s="81"/>
    </row>
    <row r="9" spans="1:96" x14ac:dyDescent="0.25">
      <c r="A9" s="95" t="s">
        <v>7</v>
      </c>
      <c r="B9" s="95">
        <v>100.93481</v>
      </c>
      <c r="C9" s="95">
        <v>0</v>
      </c>
      <c r="D9" s="95">
        <v>748.74163999999996</v>
      </c>
      <c r="E9" s="95">
        <v>15.269656899999999</v>
      </c>
      <c r="F9" s="95">
        <v>14.048079</v>
      </c>
      <c r="G9" s="95">
        <v>29.014150999999998</v>
      </c>
      <c r="H9" s="95">
        <v>71.767280999999997</v>
      </c>
      <c r="I9" s="95"/>
      <c r="J9" s="95"/>
      <c r="K9" s="95"/>
      <c r="L9" s="95"/>
      <c r="M9" s="95"/>
      <c r="N9" s="29"/>
      <c r="O9" s="29"/>
      <c r="P9" s="95"/>
      <c r="Q9" s="94" t="s">
        <v>7</v>
      </c>
      <c r="R9" s="94">
        <v>0</v>
      </c>
      <c r="S9" s="95">
        <v>1.89597602113317</v>
      </c>
      <c r="T9" s="95">
        <v>0.70175395795929096</v>
      </c>
      <c r="U9" s="95">
        <v>0.70175395795929096</v>
      </c>
      <c r="V9" s="95">
        <v>5.5754213011789204</v>
      </c>
      <c r="W9" s="95">
        <v>0</v>
      </c>
      <c r="X9" s="95">
        <v>0.33991526568005398</v>
      </c>
      <c r="Y9" s="95">
        <v>1.74490389509107</v>
      </c>
      <c r="Z9" s="95">
        <v>100.93477661116501</v>
      </c>
      <c r="AA9" s="95">
        <v>16.7011954168422</v>
      </c>
      <c r="AB9" s="95">
        <v>0.12690189590436299</v>
      </c>
      <c r="AC9" s="95">
        <v>2.9157247204504002</v>
      </c>
      <c r="AD9" s="95">
        <v>0</v>
      </c>
      <c r="AE9" s="95">
        <v>0</v>
      </c>
      <c r="AF9" s="95">
        <v>3.0667970797263999</v>
      </c>
      <c r="AG9" s="95">
        <v>3.0667970797263999</v>
      </c>
      <c r="AH9" s="95">
        <v>5.98993265541207</v>
      </c>
      <c r="AI9" s="95">
        <v>2.3090919783748598</v>
      </c>
      <c r="AJ9" s="95">
        <v>9.2155039796954302E-2</v>
      </c>
      <c r="AK9" s="95">
        <v>2.4165009218126299</v>
      </c>
      <c r="AL9" s="95">
        <v>0.247278706969361</v>
      </c>
      <c r="AM9" s="95">
        <v>0</v>
      </c>
      <c r="AN9" s="95">
        <v>0.195662585849154</v>
      </c>
      <c r="AO9" s="95">
        <v>0.27038338607891399</v>
      </c>
      <c r="AP9" s="95">
        <v>0</v>
      </c>
      <c r="AQ9" s="95">
        <v>73.798609985835199</v>
      </c>
      <c r="AR9" s="95">
        <v>673.86715499043703</v>
      </c>
      <c r="AS9" s="95">
        <v>68.884178177549202</v>
      </c>
      <c r="AT9" s="95">
        <v>748.74126582339795</v>
      </c>
      <c r="AU9" s="95">
        <v>0</v>
      </c>
      <c r="AV9" s="95">
        <v>2.9417373424990401</v>
      </c>
      <c r="AW9" s="95">
        <v>0</v>
      </c>
      <c r="AX9" s="95">
        <v>25.660002175631199</v>
      </c>
      <c r="AY9" s="95">
        <v>8.1900333449075897E-3</v>
      </c>
      <c r="AZ9" s="95">
        <v>2.8798547154108602E-3</v>
      </c>
      <c r="BA9" s="95">
        <v>10.8338756813659</v>
      </c>
      <c r="BB9" s="95">
        <v>3.6805928228531102E-3</v>
      </c>
      <c r="BC9" s="95">
        <v>0</v>
      </c>
      <c r="BD9" s="95">
        <v>5.3382792925367895E-4</v>
      </c>
      <c r="BE9" s="95">
        <v>15.2692865265563</v>
      </c>
      <c r="BF9" s="95">
        <v>14.0477090092913</v>
      </c>
      <c r="BG9" s="95">
        <v>1.2215775172649399</v>
      </c>
      <c r="BH9" s="95">
        <v>0</v>
      </c>
      <c r="BI9" s="95">
        <v>0</v>
      </c>
      <c r="BJ9" s="95">
        <v>5.74705943109729E-2</v>
      </c>
      <c r="BK9" s="95">
        <v>0</v>
      </c>
      <c r="BL9" s="95">
        <v>0.61670970088791099</v>
      </c>
      <c r="BM9" s="95">
        <v>0</v>
      </c>
      <c r="BN9" s="95">
        <v>1.6028848581050099E-2</v>
      </c>
      <c r="BO9" s="95">
        <v>2.4668418459299901</v>
      </c>
      <c r="BP9" s="95">
        <v>6.2687287444302797E-2</v>
      </c>
      <c r="BQ9" s="95">
        <v>0</v>
      </c>
      <c r="BR9" s="95">
        <v>4.1441837772890899E-2</v>
      </c>
      <c r="BS9" s="95">
        <v>5.6191630152614901E-5</v>
      </c>
      <c r="BT9" s="95">
        <v>29.014115286297699</v>
      </c>
      <c r="BU9" s="95">
        <v>10.7174845004941</v>
      </c>
      <c r="BV9" s="95">
        <v>0</v>
      </c>
      <c r="BW9" s="95">
        <v>0</v>
      </c>
      <c r="BX9" s="95">
        <v>3.5902262416340598</v>
      </c>
      <c r="BY9" s="95">
        <v>0</v>
      </c>
      <c r="BZ9" s="95">
        <v>0.586047212367929</v>
      </c>
      <c r="CA9" s="95">
        <v>71.767261914604006</v>
      </c>
      <c r="CB9" s="95">
        <v>4.9904687467385402</v>
      </c>
      <c r="CD9" s="35">
        <f t="shared" si="0"/>
        <v>8.0000033774349048E-3</v>
      </c>
      <c r="CE9" s="35">
        <f t="shared" si="8"/>
        <v>1.9247507611389134E-2</v>
      </c>
      <c r="CF9" s="81">
        <f t="shared" si="1"/>
        <v>-3.3079603550866339E-7</v>
      </c>
      <c r="CG9" s="81" t="str">
        <f t="shared" si="2"/>
        <v/>
      </c>
      <c r="CH9" s="81">
        <f t="shared" si="3"/>
        <v>-4.9974060746567656E-7</v>
      </c>
      <c r="CI9" s="81">
        <f t="shared" si="4"/>
        <v>-2.4255518386878685E-5</v>
      </c>
      <c r="CJ9" s="81">
        <f t="shared" si="5"/>
        <v>-2.6337459285360641E-5</v>
      </c>
      <c r="CK9" s="81">
        <f t="shared" si="6"/>
        <v>-1.2309063359975316E-6</v>
      </c>
      <c r="CL9" s="81">
        <f t="shared" si="7"/>
        <v>-2.6593450002257239E-7</v>
      </c>
      <c r="CM9" s="49">
        <f t="shared" si="9"/>
        <v>-4.9161911732980884E-4</v>
      </c>
      <c r="CN9" s="49">
        <f t="shared" si="10"/>
        <v>-5.5802914688651416E-4</v>
      </c>
      <c r="CO9" s="49">
        <f t="shared" si="11"/>
        <v>8.5571646785287706E-4</v>
      </c>
      <c r="CP9" s="49">
        <f t="shared" si="12"/>
        <v>-1.3374489178120197E-3</v>
      </c>
      <c r="CQ9" s="81"/>
      <c r="CR9" s="81"/>
    </row>
    <row r="10" spans="1:96" x14ac:dyDescent="0.25">
      <c r="A10" s="95" t="s">
        <v>8</v>
      </c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29"/>
      <c r="O10" s="29"/>
      <c r="P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D10" s="35" t="e">
        <f t="shared" si="0"/>
        <v>#DIV/0!</v>
      </c>
      <c r="CE10" s="35" t="e">
        <f t="shared" si="8"/>
        <v>#DIV/0!</v>
      </c>
      <c r="CF10" s="81" t="str">
        <f t="shared" si="1"/>
        <v/>
      </c>
      <c r="CG10" s="81" t="str">
        <f t="shared" si="2"/>
        <v/>
      </c>
      <c r="CH10" s="81" t="str">
        <f t="shared" si="3"/>
        <v/>
      </c>
      <c r="CI10" s="81" t="str">
        <f t="shared" si="4"/>
        <v/>
      </c>
      <c r="CJ10" s="81" t="str">
        <f t="shared" si="5"/>
        <v/>
      </c>
      <c r="CK10" s="81" t="str">
        <f t="shared" si="6"/>
        <v/>
      </c>
      <c r="CL10" s="81" t="str">
        <f t="shared" si="7"/>
        <v/>
      </c>
      <c r="CM10" s="49" t="e">
        <f t="shared" si="9"/>
        <v>#DIV/0!</v>
      </c>
      <c r="CN10" s="49" t="e">
        <f t="shared" si="10"/>
        <v>#DIV/0!</v>
      </c>
      <c r="CO10" s="49" t="e">
        <f t="shared" si="11"/>
        <v>#DIV/0!</v>
      </c>
      <c r="CP10" s="49" t="e">
        <f t="shared" si="12"/>
        <v>#DIV/0!</v>
      </c>
      <c r="CQ10" s="81"/>
      <c r="CR10" s="81"/>
    </row>
    <row r="11" spans="1:96" x14ac:dyDescent="0.25">
      <c r="A11" s="95" t="s">
        <v>9</v>
      </c>
      <c r="B11" s="95">
        <v>1062.8723</v>
      </c>
      <c r="C11" s="95">
        <v>0</v>
      </c>
      <c r="D11" s="95">
        <v>9018.7695000000003</v>
      </c>
      <c r="E11" s="95">
        <v>174.25869800000001</v>
      </c>
      <c r="F11" s="95">
        <v>160.31796</v>
      </c>
      <c r="G11" s="95">
        <v>373.39992999999998</v>
      </c>
      <c r="H11" s="95">
        <v>550.29181000000005</v>
      </c>
      <c r="I11" s="95"/>
      <c r="J11" s="95"/>
      <c r="K11" s="95"/>
      <c r="L11" s="95"/>
      <c r="M11" s="95"/>
      <c r="N11" s="29"/>
      <c r="O11" s="29"/>
      <c r="P11" s="95"/>
      <c r="Q11" s="94" t="s">
        <v>9</v>
      </c>
      <c r="R11" s="94">
        <v>0</v>
      </c>
      <c r="S11" s="95">
        <v>14.5378238553473</v>
      </c>
      <c r="T11" s="95">
        <v>5.38085708244434</v>
      </c>
      <c r="U11" s="95">
        <v>5.38085708244434</v>
      </c>
      <c r="V11" s="95">
        <v>42.750787636222498</v>
      </c>
      <c r="W11" s="95">
        <v>0</v>
      </c>
      <c r="X11" s="95">
        <v>2.6063766901670902</v>
      </c>
      <c r="Y11" s="95">
        <v>13.379435131542801</v>
      </c>
      <c r="Z11" s="95">
        <v>1062.87205931006</v>
      </c>
      <c r="AA11" s="95">
        <v>128.060348769657</v>
      </c>
      <c r="AB11" s="95">
        <v>0.97304921665293398</v>
      </c>
      <c r="AC11" s="95">
        <v>22.356971571022299</v>
      </c>
      <c r="AD11" s="95">
        <v>0</v>
      </c>
      <c r="AE11" s="95">
        <v>0</v>
      </c>
      <c r="AF11" s="95">
        <v>23.515368159903399</v>
      </c>
      <c r="AG11" s="95">
        <v>23.515368159903399</v>
      </c>
      <c r="AH11" s="95">
        <v>72.150133925142001</v>
      </c>
      <c r="AI11" s="95">
        <v>17.7055033600823</v>
      </c>
      <c r="AJ11" s="95">
        <v>0.70661960286205305</v>
      </c>
      <c r="AK11" s="95">
        <v>18.529081748205599</v>
      </c>
      <c r="AL11" s="95">
        <v>1.8960661844077</v>
      </c>
      <c r="AM11" s="95">
        <v>0</v>
      </c>
      <c r="AN11" s="95">
        <v>1.5002863411537299</v>
      </c>
      <c r="AO11" s="95">
        <v>3.0856366737710599</v>
      </c>
      <c r="AP11" s="95">
        <v>0</v>
      </c>
      <c r="AQ11" s="95">
        <v>565.86747645408605</v>
      </c>
      <c r="AR11" s="95">
        <v>8116.8898789651403</v>
      </c>
      <c r="AS11" s="95">
        <v>829.72654485887597</v>
      </c>
      <c r="AT11" s="95">
        <v>9018.7665577491607</v>
      </c>
      <c r="AU11" s="95">
        <v>0</v>
      </c>
      <c r="AV11" s="95">
        <v>22.556450888926701</v>
      </c>
      <c r="AW11" s="95">
        <v>0</v>
      </c>
      <c r="AX11" s="95">
        <v>196.75379041662401</v>
      </c>
      <c r="AY11" s="95">
        <v>9.3465353247683694E-2</v>
      </c>
      <c r="AZ11" s="95">
        <v>3.2865155231843503E-2</v>
      </c>
      <c r="BA11" s="95">
        <v>123.63717139205301</v>
      </c>
      <c r="BB11" s="95">
        <v>4.2003288063625403E-2</v>
      </c>
      <c r="BC11" s="95">
        <v>0</v>
      </c>
      <c r="BD11" s="95">
        <v>6.0920801652364102E-3</v>
      </c>
      <c r="BE11" s="95">
        <v>174.25446988279899</v>
      </c>
      <c r="BF11" s="95">
        <v>160.31374357184799</v>
      </c>
      <c r="BG11" s="95">
        <v>13.9407263109509</v>
      </c>
      <c r="BH11" s="95">
        <v>0</v>
      </c>
      <c r="BI11" s="95">
        <v>0</v>
      </c>
      <c r="BJ11" s="95">
        <v>0.65586054684546102</v>
      </c>
      <c r="BK11" s="95">
        <v>0</v>
      </c>
      <c r="BL11" s="95">
        <v>7.0379561103854202</v>
      </c>
      <c r="BM11" s="95">
        <v>0</v>
      </c>
      <c r="BN11" s="95">
        <v>0.18292274167672501</v>
      </c>
      <c r="BO11" s="95">
        <v>28.151827640558398</v>
      </c>
      <c r="BP11" s="95">
        <v>0.48066909442635603</v>
      </c>
      <c r="BQ11" s="95">
        <v>0</v>
      </c>
      <c r="BR11" s="95">
        <v>0.472937992945209</v>
      </c>
      <c r="BS11" s="95">
        <v>6.4127067511036799E-4</v>
      </c>
      <c r="BT11" s="95">
        <v>373.39967939681497</v>
      </c>
      <c r="BU11" s="95">
        <v>82.178678540161201</v>
      </c>
      <c r="BV11" s="95">
        <v>0</v>
      </c>
      <c r="BW11" s="95">
        <v>0</v>
      </c>
      <c r="BX11" s="95">
        <v>27.528859313953301</v>
      </c>
      <c r="BY11" s="95">
        <v>0</v>
      </c>
      <c r="BZ11" s="95">
        <v>4.4936495927094002</v>
      </c>
      <c r="CA11" s="95">
        <v>550.29165721434902</v>
      </c>
      <c r="CB11" s="95">
        <v>38.265556621834698</v>
      </c>
      <c r="CD11" s="35">
        <f t="shared" si="0"/>
        <v>8.0000001622337943E-3</v>
      </c>
      <c r="CE11" s="35">
        <f t="shared" si="8"/>
        <v>1.9247486865579724E-2</v>
      </c>
      <c r="CF11" s="81">
        <f t="shared" si="1"/>
        <v>-2.2645235935536198E-7</v>
      </c>
      <c r="CG11" s="81" t="str">
        <f t="shared" si="2"/>
        <v/>
      </c>
      <c r="CH11" s="81">
        <f t="shared" si="3"/>
        <v>-3.2623639395859257E-7</v>
      </c>
      <c r="CI11" s="81">
        <f t="shared" si="4"/>
        <v>-2.4263449971509893E-5</v>
      </c>
      <c r="CJ11" s="81">
        <f t="shared" si="5"/>
        <v>-2.6300410459351196E-5</v>
      </c>
      <c r="CK11" s="81">
        <f t="shared" si="6"/>
        <v>-6.7113881089616974E-7</v>
      </c>
      <c r="CL11" s="81">
        <f t="shared" si="7"/>
        <v>-2.7764478457214665E-7</v>
      </c>
      <c r="CM11" s="49">
        <f t="shared" si="9"/>
        <v>-4.9153867746761187E-4</v>
      </c>
      <c r="CN11" s="49">
        <f t="shared" si="10"/>
        <v>-5.5811619783642866E-4</v>
      </c>
      <c r="CO11" s="49">
        <f t="shared" si="11"/>
        <v>8.5615438255041477E-4</v>
      </c>
      <c r="CP11" s="49">
        <f t="shared" si="12"/>
        <v>-1.3378739885467614E-3</v>
      </c>
      <c r="CQ11" s="81"/>
      <c r="CR11" s="81"/>
    </row>
    <row r="12" spans="1:96" x14ac:dyDescent="0.25">
      <c r="A12" s="95" t="s">
        <v>10</v>
      </c>
      <c r="B12" s="95">
        <v>32.999915999999999</v>
      </c>
      <c r="C12" s="95">
        <v>0</v>
      </c>
      <c r="D12" s="95">
        <v>273.30518000000001</v>
      </c>
      <c r="E12" s="95">
        <v>5.3455834099999997</v>
      </c>
      <c r="F12" s="95">
        <v>4.9179306</v>
      </c>
      <c r="G12" s="95">
        <v>11.442788</v>
      </c>
      <c r="H12" s="95">
        <v>16.809930999999999</v>
      </c>
      <c r="I12" s="95"/>
      <c r="J12" s="95"/>
      <c r="K12" s="95"/>
      <c r="L12" s="95"/>
      <c r="M12" s="95"/>
      <c r="N12" s="29"/>
      <c r="O12" s="29"/>
      <c r="P12" s="95"/>
      <c r="Q12" s="94" t="s">
        <v>10</v>
      </c>
      <c r="R12" s="94">
        <v>0</v>
      </c>
      <c r="S12" s="95">
        <v>0.44409130691804799</v>
      </c>
      <c r="T12" s="95">
        <v>0.16437084821280301</v>
      </c>
      <c r="U12" s="95">
        <v>0.16437084821280301</v>
      </c>
      <c r="V12" s="95">
        <v>1.3059237664247001</v>
      </c>
      <c r="W12" s="95">
        <v>0</v>
      </c>
      <c r="X12" s="95">
        <v>7.9617748078194397E-2</v>
      </c>
      <c r="Y12" s="95">
        <v>0.408705305140252</v>
      </c>
      <c r="Z12" s="95">
        <v>32.999864462926503</v>
      </c>
      <c r="AA12" s="95">
        <v>3.9118976368620499</v>
      </c>
      <c r="AB12" s="95">
        <v>2.97240352507415E-2</v>
      </c>
      <c r="AC12" s="95">
        <v>0.68294560502108104</v>
      </c>
      <c r="AD12" s="95">
        <v>0</v>
      </c>
      <c r="AE12" s="95">
        <v>0</v>
      </c>
      <c r="AF12" s="95">
        <v>0.71833078888731605</v>
      </c>
      <c r="AG12" s="95">
        <v>0.71833078888731605</v>
      </c>
      <c r="AH12" s="95">
        <v>2.1864391108759502</v>
      </c>
      <c r="AI12" s="95">
        <v>0.54085536590871697</v>
      </c>
      <c r="AJ12" s="95">
        <v>2.1585326597116299E-2</v>
      </c>
      <c r="AK12" s="95">
        <v>0.56601317994621303</v>
      </c>
      <c r="AL12" s="95">
        <v>5.7919649671147502E-2</v>
      </c>
      <c r="AM12" s="95">
        <v>0</v>
      </c>
      <c r="AN12" s="95">
        <v>4.5829606588583302E-2</v>
      </c>
      <c r="AO12" s="95">
        <v>9.4655429763499194E-2</v>
      </c>
      <c r="AP12" s="95">
        <v>0</v>
      </c>
      <c r="AQ12" s="95">
        <v>17.285725845334699</v>
      </c>
      <c r="AR12" s="95">
        <v>245.97455564190301</v>
      </c>
      <c r="AS12" s="95">
        <v>25.144038102481801</v>
      </c>
      <c r="AT12" s="95">
        <v>273.30503285525998</v>
      </c>
      <c r="AU12" s="95">
        <v>0</v>
      </c>
      <c r="AV12" s="95">
        <v>0.68903837671919199</v>
      </c>
      <c r="AW12" s="95">
        <v>0</v>
      </c>
      <c r="AX12" s="95">
        <v>6.0103008901734398</v>
      </c>
      <c r="AY12" s="95">
        <v>2.8671558061475898E-3</v>
      </c>
      <c r="AZ12" s="95">
        <v>1.00817523548118E-3</v>
      </c>
      <c r="BA12" s="95">
        <v>3.7927078534146799</v>
      </c>
      <c r="BB12" s="95">
        <v>1.2884970562784799E-3</v>
      </c>
      <c r="BC12" s="95">
        <v>0</v>
      </c>
      <c r="BD12" s="95">
        <v>1.8688183226133501E-4</v>
      </c>
      <c r="BE12" s="95">
        <v>5.3454536574964804</v>
      </c>
      <c r="BF12" s="95">
        <v>4.9178019028929496</v>
      </c>
      <c r="BG12" s="95">
        <v>0.427651754603526</v>
      </c>
      <c r="BH12" s="95">
        <v>0</v>
      </c>
      <c r="BI12" s="95">
        <v>0</v>
      </c>
      <c r="BJ12" s="95">
        <v>2.0119250351361601E-2</v>
      </c>
      <c r="BK12" s="95">
        <v>0</v>
      </c>
      <c r="BL12" s="95">
        <v>0.215897088465968</v>
      </c>
      <c r="BM12" s="95">
        <v>0</v>
      </c>
      <c r="BN12" s="95">
        <v>5.61135988800521E-3</v>
      </c>
      <c r="BO12" s="95">
        <v>0.86358806594024295</v>
      </c>
      <c r="BP12" s="95">
        <v>1.4683191242338399E-2</v>
      </c>
      <c r="BQ12" s="95">
        <v>0</v>
      </c>
      <c r="BR12" s="95">
        <v>1.45079033493719E-2</v>
      </c>
      <c r="BS12" s="95">
        <v>1.9671553156191901E-5</v>
      </c>
      <c r="BT12" s="95">
        <v>11.442782949012599</v>
      </c>
      <c r="BU12" s="95">
        <v>2.51034053562935</v>
      </c>
      <c r="BV12" s="95">
        <v>0</v>
      </c>
      <c r="BW12" s="95">
        <v>0</v>
      </c>
      <c r="BX12" s="95">
        <v>0.84093184961076195</v>
      </c>
      <c r="BY12" s="95">
        <v>0</v>
      </c>
      <c r="BZ12" s="95">
        <v>0.137268885332098</v>
      </c>
      <c r="CA12" s="95">
        <v>16.809926537586001</v>
      </c>
      <c r="CB12" s="95">
        <v>1.16890935549287</v>
      </c>
      <c r="CD12" s="35">
        <f t="shared" si="0"/>
        <v>7.9999957850533619E-3</v>
      </c>
      <c r="CE12" s="35">
        <f t="shared" si="8"/>
        <v>1.9247507653331282E-2</v>
      </c>
      <c r="CF12" s="81">
        <f t="shared" si="1"/>
        <v>-1.5617334751979963E-6</v>
      </c>
      <c r="CG12" s="81" t="str">
        <f t="shared" si="2"/>
        <v/>
      </c>
      <c r="CH12" s="81">
        <f t="shared" si="3"/>
        <v>-5.3838986888688298E-7</v>
      </c>
      <c r="CI12" s="81">
        <f t="shared" si="4"/>
        <v>-2.4272842376117808E-5</v>
      </c>
      <c r="CJ12" s="81">
        <f t="shared" si="5"/>
        <v>-2.6168955505479281E-5</v>
      </c>
      <c r="CK12" s="81">
        <f t="shared" si="6"/>
        <v>-4.4141230273414963E-7</v>
      </c>
      <c r="CL12" s="81">
        <f t="shared" si="7"/>
        <v>-2.654629574285762E-7</v>
      </c>
      <c r="CM12" s="49">
        <f t="shared" si="9"/>
        <v>-4.9049779934991601E-4</v>
      </c>
      <c r="CN12" s="49">
        <f t="shared" si="10"/>
        <v>-5.5853039515197224E-4</v>
      </c>
      <c r="CO12" s="49">
        <f t="shared" si="11"/>
        <v>8.5572135084864824E-4</v>
      </c>
      <c r="CP12" s="49">
        <f t="shared" si="12"/>
        <v>-1.3399735409842985E-3</v>
      </c>
      <c r="CQ12" s="81"/>
      <c r="CR12" s="81"/>
    </row>
    <row r="13" spans="1:96" x14ac:dyDescent="0.25">
      <c r="A13" s="95" t="s">
        <v>12</v>
      </c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29"/>
      <c r="O13" s="29"/>
      <c r="P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D13" s="35" t="e">
        <f t="shared" si="0"/>
        <v>#DIV/0!</v>
      </c>
      <c r="CE13" s="35" t="e">
        <f t="shared" si="8"/>
        <v>#DIV/0!</v>
      </c>
      <c r="CF13" s="81" t="str">
        <f t="shared" si="1"/>
        <v/>
      </c>
      <c r="CG13" s="81" t="str">
        <f t="shared" si="2"/>
        <v/>
      </c>
      <c r="CH13" s="81" t="str">
        <f t="shared" si="3"/>
        <v/>
      </c>
      <c r="CI13" s="81" t="str">
        <f t="shared" si="4"/>
        <v/>
      </c>
      <c r="CJ13" s="81" t="str">
        <f t="shared" si="5"/>
        <v/>
      </c>
      <c r="CK13" s="81" t="str">
        <f t="shared" si="6"/>
        <v/>
      </c>
      <c r="CL13" s="81" t="str">
        <f t="shared" si="7"/>
        <v/>
      </c>
      <c r="CM13" s="49" t="e">
        <f t="shared" si="9"/>
        <v>#DIV/0!</v>
      </c>
      <c r="CN13" s="49" t="e">
        <f t="shared" si="10"/>
        <v>#DIV/0!</v>
      </c>
      <c r="CO13" s="49" t="e">
        <f t="shared" si="11"/>
        <v>#DIV/0!</v>
      </c>
      <c r="CP13" s="49" t="e">
        <f t="shared" si="12"/>
        <v>#DIV/0!</v>
      </c>
      <c r="CQ13" s="81"/>
      <c r="CR13" s="81"/>
    </row>
    <row r="14" spans="1:96" x14ac:dyDescent="0.25">
      <c r="A14" s="95" t="s">
        <v>13</v>
      </c>
      <c r="B14" s="95">
        <v>23.517493999999999</v>
      </c>
      <c r="C14" s="95">
        <v>0</v>
      </c>
      <c r="D14" s="95">
        <v>217.99378999999999</v>
      </c>
      <c r="E14" s="95">
        <v>3.8747554600000003</v>
      </c>
      <c r="F14" s="95">
        <v>3.5647478000000001</v>
      </c>
      <c r="G14" s="95">
        <v>7.9590997999999997</v>
      </c>
      <c r="H14" s="95">
        <v>13.865648999999999</v>
      </c>
      <c r="I14" s="95"/>
      <c r="J14" s="95"/>
      <c r="K14" s="95"/>
      <c r="L14" s="95"/>
      <c r="M14" s="95"/>
      <c r="N14" s="29"/>
      <c r="O14" s="29"/>
      <c r="P14" s="95"/>
      <c r="Q14" s="94" t="s">
        <v>13</v>
      </c>
      <c r="R14" s="94">
        <v>0</v>
      </c>
      <c r="S14" s="95">
        <v>0.36630855553938801</v>
      </c>
      <c r="T14" s="95">
        <v>0.13558068583028801</v>
      </c>
      <c r="U14" s="95">
        <v>0.13558068583028801</v>
      </c>
      <c r="V14" s="95">
        <v>1.0771864033796801</v>
      </c>
      <c r="W14" s="95">
        <v>0</v>
      </c>
      <c r="X14" s="95">
        <v>6.5672625973908202E-2</v>
      </c>
      <c r="Y14" s="95">
        <v>0.33711988776644197</v>
      </c>
      <c r="Z14" s="95">
        <v>23.5174993722339</v>
      </c>
      <c r="AA14" s="95">
        <v>3.2267248237649402</v>
      </c>
      <c r="AB14" s="95">
        <v>2.45178453326939E-2</v>
      </c>
      <c r="AC14" s="95">
        <v>0.56332608603085399</v>
      </c>
      <c r="AD14" s="95">
        <v>0</v>
      </c>
      <c r="AE14" s="95">
        <v>0</v>
      </c>
      <c r="AF14" s="95">
        <v>0.59251366574028397</v>
      </c>
      <c r="AG14" s="95">
        <v>0.59251366574028397</v>
      </c>
      <c r="AH14" s="95">
        <v>1.7439519939152399</v>
      </c>
      <c r="AI14" s="95">
        <v>0.44612368056019402</v>
      </c>
      <c r="AJ14" s="95">
        <v>1.7804627473782E-2</v>
      </c>
      <c r="AK14" s="95">
        <v>0.46687540655471998</v>
      </c>
      <c r="AL14" s="95">
        <v>4.7774961509945597E-2</v>
      </c>
      <c r="AM14" s="95">
        <v>0</v>
      </c>
      <c r="AN14" s="95">
        <v>3.7802714942346903E-2</v>
      </c>
      <c r="AO14" s="95">
        <v>6.8610602611374596E-2</v>
      </c>
      <c r="AP14" s="95">
        <v>0</v>
      </c>
      <c r="AQ14" s="95">
        <v>14.2581075194144</v>
      </c>
      <c r="AR14" s="95">
        <v>196.19438939135901</v>
      </c>
      <c r="AS14" s="95">
        <v>20.0554447101748</v>
      </c>
      <c r="AT14" s="95">
        <v>217.993786095449</v>
      </c>
      <c r="AU14" s="95">
        <v>0</v>
      </c>
      <c r="AV14" s="95">
        <v>0.56835227019847101</v>
      </c>
      <c r="AW14" s="95">
        <v>0</v>
      </c>
      <c r="AX14" s="95">
        <v>4.9575929130045102</v>
      </c>
      <c r="AY14" s="95">
        <v>2.0782478215578899E-3</v>
      </c>
      <c r="AZ14" s="95">
        <v>7.3077263182261601E-4</v>
      </c>
      <c r="BA14" s="95">
        <v>2.74913476523531</v>
      </c>
      <c r="BB14" s="95">
        <v>9.3396532129609697E-4</v>
      </c>
      <c r="BC14" s="95">
        <v>0</v>
      </c>
      <c r="BD14" s="95">
        <v>1.3546059844463901E-4</v>
      </c>
      <c r="BE14" s="95">
        <v>3.87466421323776</v>
      </c>
      <c r="BF14" s="95">
        <v>3.5646577019969401</v>
      </c>
      <c r="BG14" s="95">
        <v>0.31000651124081602</v>
      </c>
      <c r="BH14" s="95">
        <v>0</v>
      </c>
      <c r="BI14" s="95">
        <v>0</v>
      </c>
      <c r="BJ14" s="95">
        <v>1.4583381890132601E-2</v>
      </c>
      <c r="BK14" s="95">
        <v>0</v>
      </c>
      <c r="BL14" s="95">
        <v>0.15649243131224599</v>
      </c>
      <c r="BM14" s="95">
        <v>0</v>
      </c>
      <c r="BN14" s="95">
        <v>4.0673768635945198E-3</v>
      </c>
      <c r="BO14" s="95">
        <v>0.62597102796011805</v>
      </c>
      <c r="BP14" s="95">
        <v>1.2111391654914899E-2</v>
      </c>
      <c r="BQ14" s="95">
        <v>0</v>
      </c>
      <c r="BR14" s="95">
        <v>1.05160132718243E-2</v>
      </c>
      <c r="BS14" s="95">
        <v>1.4259090593429101E-5</v>
      </c>
      <c r="BT14" s="95">
        <v>7.9590922054487203</v>
      </c>
      <c r="BU14" s="95">
        <v>2.0706496925323399</v>
      </c>
      <c r="BV14" s="95">
        <v>0</v>
      </c>
      <c r="BW14" s="95">
        <v>0</v>
      </c>
      <c r="BX14" s="95">
        <v>0.69364296899221201</v>
      </c>
      <c r="BY14" s="95">
        <v>0</v>
      </c>
      <c r="BZ14" s="95">
        <v>0.11322595824864801</v>
      </c>
      <c r="CA14" s="95">
        <v>13.8656454416684</v>
      </c>
      <c r="CB14" s="95">
        <v>0.96417376356366102</v>
      </c>
      <c r="CD14" s="35">
        <f t="shared" si="0"/>
        <v>8.0000078220195097E-3</v>
      </c>
      <c r="CE14" s="35">
        <f t="shared" si="8"/>
        <v>1.9247458899893412E-2</v>
      </c>
      <c r="CF14" s="81">
        <f t="shared" si="1"/>
        <v>2.2843564456325722E-7</v>
      </c>
      <c r="CG14" s="81" t="str">
        <f t="shared" si="2"/>
        <v/>
      </c>
      <c r="CH14" s="81">
        <f t="shared" si="3"/>
        <v>-1.7911294599899486E-8</v>
      </c>
      <c r="CI14" s="81">
        <f t="shared" si="4"/>
        <v>-2.3549037657271972E-5</v>
      </c>
      <c r="CJ14" s="81">
        <f t="shared" si="5"/>
        <v>-2.5274720152723041E-5</v>
      </c>
      <c r="CK14" s="81">
        <f t="shared" si="6"/>
        <v>-9.5419726731038934E-7</v>
      </c>
      <c r="CL14" s="81">
        <f t="shared" si="7"/>
        <v>-2.5662928573712221E-7</v>
      </c>
      <c r="CM14" s="49">
        <f t="shared" si="9"/>
        <v>-4.9336310364596391E-4</v>
      </c>
      <c r="CN14" s="49">
        <f t="shared" si="10"/>
        <v>-5.5803025823003116E-4</v>
      </c>
      <c r="CO14" s="49">
        <f t="shared" si="11"/>
        <v>8.5483356076830835E-4</v>
      </c>
      <c r="CP14" s="49">
        <f t="shared" si="12"/>
        <v>-1.334024529634326E-3</v>
      </c>
      <c r="CQ14" s="81"/>
      <c r="CR14" s="81"/>
    </row>
    <row r="15" spans="1:96" x14ac:dyDescent="0.25">
      <c r="A15" s="95" t="s">
        <v>14</v>
      </c>
      <c r="B15" s="95">
        <v>25.697039</v>
      </c>
      <c r="C15" s="95">
        <v>0</v>
      </c>
      <c r="D15" s="95">
        <v>183.01481999999999</v>
      </c>
      <c r="E15" s="95">
        <v>3.5059641400000001</v>
      </c>
      <c r="F15" s="95">
        <v>3.2254884000000001</v>
      </c>
      <c r="G15" s="95">
        <v>5.5709701000000003</v>
      </c>
      <c r="H15" s="95">
        <v>20.518353000000001</v>
      </c>
      <c r="I15" s="95"/>
      <c r="J15" s="95"/>
      <c r="K15" s="95"/>
      <c r="L15" s="95"/>
      <c r="M15" s="95"/>
      <c r="N15" s="29"/>
      <c r="O15" s="29"/>
      <c r="P15" s="95"/>
      <c r="Q15" s="94" t="s">
        <v>14</v>
      </c>
      <c r="R15" s="94">
        <v>0</v>
      </c>
      <c r="S15" s="95">
        <v>0.54188709186616801</v>
      </c>
      <c r="T15" s="95">
        <v>0.20056751231731701</v>
      </c>
      <c r="U15" s="95">
        <v>0.20056751231731701</v>
      </c>
      <c r="V15" s="95">
        <v>1.59350404320507</v>
      </c>
      <c r="W15" s="95">
        <v>0</v>
      </c>
      <c r="X15" s="95">
        <v>9.7150768590747394E-2</v>
      </c>
      <c r="Y15" s="95">
        <v>0.49870815600740698</v>
      </c>
      <c r="Z15" s="95">
        <v>25.690105350507299</v>
      </c>
      <c r="AA15" s="95">
        <v>4.7733607174543202</v>
      </c>
      <c r="AB15" s="95">
        <v>3.62697205725028E-2</v>
      </c>
      <c r="AC15" s="95">
        <v>0.833340617785015</v>
      </c>
      <c r="AD15" s="95">
        <v>0</v>
      </c>
      <c r="AE15" s="95">
        <v>0</v>
      </c>
      <c r="AF15" s="95">
        <v>0.87651640638502604</v>
      </c>
      <c r="AG15" s="95">
        <v>0.87651640638502604</v>
      </c>
      <c r="AH15" s="95">
        <v>1.46377137613606</v>
      </c>
      <c r="AI15" s="95">
        <v>0.65996054351934796</v>
      </c>
      <c r="AJ15" s="95">
        <v>2.63387204345472E-2</v>
      </c>
      <c r="AK15" s="95">
        <v>0.69065811153170098</v>
      </c>
      <c r="AL15" s="95">
        <v>7.0674565567508202E-2</v>
      </c>
      <c r="AM15" s="95">
        <v>0</v>
      </c>
      <c r="AN15" s="95">
        <v>5.5921997874878199E-2</v>
      </c>
      <c r="AO15" s="95">
        <v>6.2063294774494702E-2</v>
      </c>
      <c r="AP15" s="95">
        <v>0</v>
      </c>
      <c r="AQ15" s="95">
        <v>21.0923076946818</v>
      </c>
      <c r="AR15" s="95">
        <v>164.67380897810199</v>
      </c>
      <c r="AS15" s="95">
        <v>16.8333199841267</v>
      </c>
      <c r="AT15" s="95">
        <v>182.970900338365</v>
      </c>
      <c r="AU15" s="95">
        <v>0</v>
      </c>
      <c r="AV15" s="95">
        <v>0.84077611611964398</v>
      </c>
      <c r="AW15" s="95">
        <v>0</v>
      </c>
      <c r="AX15" s="95">
        <v>7.3338644521371004</v>
      </c>
      <c r="AY15" s="95">
        <v>1.8799223201441801E-3</v>
      </c>
      <c r="AZ15" s="95">
        <v>6.6103780044863896E-4</v>
      </c>
      <c r="BA15" s="95">
        <v>2.4867881986584801</v>
      </c>
      <c r="BB15" s="95">
        <v>8.4483619989307601E-4</v>
      </c>
      <c r="BC15" s="95">
        <v>0</v>
      </c>
      <c r="BD15" s="95">
        <v>1.22534341947893E-4</v>
      </c>
      <c r="BE15" s="95">
        <v>3.5048854711708102</v>
      </c>
      <c r="BF15" s="95">
        <v>3.2244861816102501</v>
      </c>
      <c r="BG15" s="95">
        <v>0.28039928956056298</v>
      </c>
      <c r="BH15" s="95">
        <v>0</v>
      </c>
      <c r="BI15" s="95">
        <v>0</v>
      </c>
      <c r="BJ15" s="95">
        <v>1.3191728148062401E-2</v>
      </c>
      <c r="BK15" s="95">
        <v>0</v>
      </c>
      <c r="BL15" s="95">
        <v>0.14155868791922199</v>
      </c>
      <c r="BM15" s="95">
        <v>0</v>
      </c>
      <c r="BN15" s="95">
        <v>3.67922874606612E-3</v>
      </c>
      <c r="BO15" s="95">
        <v>0.56623462821805803</v>
      </c>
      <c r="BP15" s="95">
        <v>1.79166016948657E-2</v>
      </c>
      <c r="BQ15" s="95">
        <v>0</v>
      </c>
      <c r="BR15" s="95">
        <v>9.5124808831715604E-3</v>
      </c>
      <c r="BS15" s="95">
        <v>1.28983747526689E-5</v>
      </c>
      <c r="BT15" s="95">
        <v>5.56964256684138</v>
      </c>
      <c r="BU15" s="95">
        <v>3.0631484973667802</v>
      </c>
      <c r="BV15" s="95">
        <v>0</v>
      </c>
      <c r="BW15" s="95">
        <v>0</v>
      </c>
      <c r="BX15" s="95">
        <v>1.02611988768685</v>
      </c>
      <c r="BY15" s="95">
        <v>0</v>
      </c>
      <c r="BZ15" s="95">
        <v>0.16749748450437299</v>
      </c>
      <c r="CA15" s="95">
        <v>20.511730617238999</v>
      </c>
      <c r="CB15" s="95">
        <v>1.42631960417996</v>
      </c>
      <c r="CD15" s="35">
        <f t="shared" si="0"/>
        <v>8.0000228092507192E-3</v>
      </c>
      <c r="CE15" s="35">
        <f t="shared" si="8"/>
        <v>1.9247499067743382E-2</v>
      </c>
      <c r="CF15" s="81">
        <f t="shared" si="1"/>
        <v>-2.6982289643182148E-4</v>
      </c>
      <c r="CG15" s="81" t="str">
        <f t="shared" si="2"/>
        <v/>
      </c>
      <c r="CH15" s="81">
        <f t="shared" si="3"/>
        <v>-2.3997871666888785E-4</v>
      </c>
      <c r="CI15" s="81">
        <f t="shared" si="4"/>
        <v>-3.0766681749059297E-4</v>
      </c>
      <c r="CJ15" s="81">
        <f t="shared" si="5"/>
        <v>-3.1071833640759929E-4</v>
      </c>
      <c r="CK15" s="81">
        <f t="shared" si="6"/>
        <v>-2.382947915337438E-4</v>
      </c>
      <c r="CL15" s="81">
        <f t="shared" si="7"/>
        <v>-3.2275410999126921E-4</v>
      </c>
      <c r="CM15" s="49">
        <f t="shared" si="9"/>
        <v>-4.9210221400884451E-4</v>
      </c>
      <c r="CN15" s="49">
        <f t="shared" si="10"/>
        <v>-5.5884731518258057E-4</v>
      </c>
      <c r="CO15" s="49">
        <f t="shared" si="11"/>
        <v>8.5359961252287988E-4</v>
      </c>
      <c r="CP15" s="49">
        <f t="shared" si="12"/>
        <v>-1.3398338704639111E-3</v>
      </c>
      <c r="CQ15" s="81"/>
      <c r="CR15" s="81"/>
    </row>
    <row r="16" spans="1:96" x14ac:dyDescent="0.25">
      <c r="A16" s="95" t="s">
        <v>15</v>
      </c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29"/>
      <c r="O16" s="29"/>
      <c r="P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D16" s="35" t="e">
        <f t="shared" si="0"/>
        <v>#DIV/0!</v>
      </c>
      <c r="CE16" s="35" t="e">
        <f t="shared" si="8"/>
        <v>#DIV/0!</v>
      </c>
      <c r="CF16" s="81" t="str">
        <f t="shared" si="1"/>
        <v/>
      </c>
      <c r="CG16" s="81" t="str">
        <f t="shared" si="2"/>
        <v/>
      </c>
      <c r="CH16" s="81" t="str">
        <f t="shared" si="3"/>
        <v/>
      </c>
      <c r="CI16" s="81" t="str">
        <f t="shared" si="4"/>
        <v/>
      </c>
      <c r="CJ16" s="81" t="str">
        <f t="shared" si="5"/>
        <v/>
      </c>
      <c r="CK16" s="81" t="str">
        <f t="shared" si="6"/>
        <v/>
      </c>
      <c r="CL16" s="81" t="str">
        <f t="shared" si="7"/>
        <v/>
      </c>
      <c r="CM16" s="49" t="e">
        <f t="shared" si="9"/>
        <v>#DIV/0!</v>
      </c>
      <c r="CN16" s="49" t="e">
        <f t="shared" si="10"/>
        <v>#DIV/0!</v>
      </c>
      <c r="CO16" s="49" t="e">
        <f t="shared" si="11"/>
        <v>#DIV/0!</v>
      </c>
      <c r="CP16" s="49" t="e">
        <f t="shared" si="12"/>
        <v>#DIV/0!</v>
      </c>
      <c r="CQ16" s="81"/>
      <c r="CR16" s="81"/>
    </row>
    <row r="17" spans="1:96" x14ac:dyDescent="0.25">
      <c r="A17" s="95" t="s">
        <v>16</v>
      </c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29"/>
      <c r="O17" s="29"/>
      <c r="P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D17" s="35" t="e">
        <f t="shared" si="0"/>
        <v>#DIV/0!</v>
      </c>
      <c r="CE17" s="35" t="e">
        <f t="shared" si="8"/>
        <v>#DIV/0!</v>
      </c>
      <c r="CF17" s="81" t="str">
        <f t="shared" si="1"/>
        <v/>
      </c>
      <c r="CG17" s="81" t="str">
        <f t="shared" si="2"/>
        <v/>
      </c>
      <c r="CH17" s="81" t="str">
        <f t="shared" si="3"/>
        <v/>
      </c>
      <c r="CI17" s="81" t="str">
        <f t="shared" si="4"/>
        <v/>
      </c>
      <c r="CJ17" s="81" t="str">
        <f t="shared" si="5"/>
        <v/>
      </c>
      <c r="CK17" s="81" t="str">
        <f t="shared" si="6"/>
        <v/>
      </c>
      <c r="CL17" s="81" t="str">
        <f t="shared" si="7"/>
        <v/>
      </c>
      <c r="CM17" s="49" t="e">
        <f t="shared" si="9"/>
        <v>#DIV/0!</v>
      </c>
      <c r="CN17" s="49" t="e">
        <f t="shared" si="10"/>
        <v>#DIV/0!</v>
      </c>
      <c r="CO17" s="49" t="e">
        <f t="shared" si="11"/>
        <v>#DIV/0!</v>
      </c>
      <c r="CP17" s="49" t="e">
        <f t="shared" si="12"/>
        <v>#DIV/0!</v>
      </c>
      <c r="CQ17" s="81"/>
      <c r="CR17" s="81"/>
    </row>
    <row r="18" spans="1:96" x14ac:dyDescent="0.25">
      <c r="A18" s="95" t="s">
        <v>17</v>
      </c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29"/>
      <c r="O18" s="29"/>
      <c r="P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D18" s="35" t="e">
        <f t="shared" si="0"/>
        <v>#DIV/0!</v>
      </c>
      <c r="CE18" s="35" t="e">
        <f t="shared" si="8"/>
        <v>#DIV/0!</v>
      </c>
      <c r="CF18" s="81" t="str">
        <f t="shared" si="1"/>
        <v/>
      </c>
      <c r="CG18" s="81" t="str">
        <f t="shared" si="2"/>
        <v/>
      </c>
      <c r="CH18" s="81" t="str">
        <f t="shared" si="3"/>
        <v/>
      </c>
      <c r="CI18" s="81" t="str">
        <f t="shared" si="4"/>
        <v/>
      </c>
      <c r="CJ18" s="81" t="str">
        <f t="shared" si="5"/>
        <v/>
      </c>
      <c r="CK18" s="81" t="str">
        <f t="shared" si="6"/>
        <v/>
      </c>
      <c r="CL18" s="81" t="str">
        <f t="shared" si="7"/>
        <v/>
      </c>
      <c r="CM18" s="49" t="e">
        <f t="shared" si="9"/>
        <v>#DIV/0!</v>
      </c>
      <c r="CN18" s="49" t="e">
        <f t="shared" si="10"/>
        <v>#DIV/0!</v>
      </c>
      <c r="CO18" s="49" t="e">
        <f t="shared" si="11"/>
        <v>#DIV/0!</v>
      </c>
      <c r="CP18" s="49" t="e">
        <f t="shared" si="12"/>
        <v>#DIV/0!</v>
      </c>
      <c r="CQ18" s="81"/>
      <c r="CR18" s="81"/>
    </row>
    <row r="19" spans="1:96" x14ac:dyDescent="0.25">
      <c r="A19" s="95" t="s">
        <v>18</v>
      </c>
      <c r="B19" s="95">
        <v>2325.8899000000001</v>
      </c>
      <c r="C19" s="95">
        <v>0</v>
      </c>
      <c r="D19" s="95">
        <v>18511.686000000002</v>
      </c>
      <c r="E19" s="95">
        <v>368.77351199999998</v>
      </c>
      <c r="F19" s="95">
        <v>339.27157999999997</v>
      </c>
      <c r="G19" s="95">
        <v>747.09655999999995</v>
      </c>
      <c r="H19" s="95">
        <v>1374.8594000000001</v>
      </c>
      <c r="I19" s="95"/>
      <c r="J19" s="95"/>
      <c r="K19" s="95"/>
      <c r="L19" s="95"/>
      <c r="M19" s="95"/>
      <c r="N19" s="29"/>
      <c r="O19" s="29"/>
      <c r="P19" s="95"/>
      <c r="Q19" s="94" t="s">
        <v>18</v>
      </c>
      <c r="R19" s="94">
        <v>0</v>
      </c>
      <c r="S19" s="95">
        <v>36.319348070292897</v>
      </c>
      <c r="T19" s="95">
        <v>13.4428156340256</v>
      </c>
      <c r="U19" s="95">
        <v>13.4428156340256</v>
      </c>
      <c r="V19" s="95">
        <v>106.80273671041</v>
      </c>
      <c r="W19" s="95">
        <v>0</v>
      </c>
      <c r="X19" s="95">
        <v>6.5114184625618696</v>
      </c>
      <c r="Y19" s="95">
        <v>33.425367772354697</v>
      </c>
      <c r="Z19" s="95">
        <v>2325.6979808281599</v>
      </c>
      <c r="AA19" s="95">
        <v>319.92853178813198</v>
      </c>
      <c r="AB19" s="95">
        <v>2.4309353746341098</v>
      </c>
      <c r="AC19" s="95">
        <v>55.853611030560899</v>
      </c>
      <c r="AD19" s="95">
        <v>0</v>
      </c>
      <c r="AE19" s="95">
        <v>0</v>
      </c>
      <c r="AF19" s="95">
        <v>58.7476109740197</v>
      </c>
      <c r="AG19" s="95">
        <v>58.7476109740197</v>
      </c>
      <c r="AH19" s="95">
        <v>148.080087692131</v>
      </c>
      <c r="AI19" s="95">
        <v>44.233000830383702</v>
      </c>
      <c r="AJ19" s="95">
        <v>1.76532269241197</v>
      </c>
      <c r="AK19" s="95">
        <v>46.290552781139098</v>
      </c>
      <c r="AL19" s="95">
        <v>4.7368746653187097</v>
      </c>
      <c r="AM19" s="95">
        <v>0</v>
      </c>
      <c r="AN19" s="95">
        <v>3.74811144310967</v>
      </c>
      <c r="AO19" s="95">
        <v>6.5292538523961499</v>
      </c>
      <c r="AP19" s="95">
        <v>0</v>
      </c>
      <c r="AQ19" s="95">
        <v>1413.68656721142</v>
      </c>
      <c r="AR19" s="95">
        <v>16659.004875918101</v>
      </c>
      <c r="AS19" s="95">
        <v>1702.9207225658699</v>
      </c>
      <c r="AT19" s="95">
        <v>18510.0056861761</v>
      </c>
      <c r="AU19" s="95">
        <v>0</v>
      </c>
      <c r="AV19" s="95">
        <v>56.3519819609321</v>
      </c>
      <c r="AW19" s="95">
        <v>0</v>
      </c>
      <c r="AX19" s="95">
        <v>491.543043909971</v>
      </c>
      <c r="AY19" s="95">
        <v>0.197773855571024</v>
      </c>
      <c r="AZ19" s="95">
        <v>6.9543149204627494E-2</v>
      </c>
      <c r="BA19" s="95">
        <v>261.61800458462102</v>
      </c>
      <c r="BB19" s="95">
        <v>8.8879558336282E-2</v>
      </c>
      <c r="BC19" s="95">
        <v>0</v>
      </c>
      <c r="BD19" s="95">
        <v>1.2890925337974E-2</v>
      </c>
      <c r="BE19" s="95">
        <v>368.72490204508802</v>
      </c>
      <c r="BF19" s="95">
        <v>339.22614896738099</v>
      </c>
      <c r="BG19" s="95">
        <v>29.498753077707399</v>
      </c>
      <c r="BH19" s="95">
        <v>0</v>
      </c>
      <c r="BI19" s="95">
        <v>0</v>
      </c>
      <c r="BJ19" s="95">
        <v>1.3878095924965601</v>
      </c>
      <c r="BK19" s="95">
        <v>0</v>
      </c>
      <c r="BL19" s="95">
        <v>14.8924170366683</v>
      </c>
      <c r="BM19" s="95">
        <v>0</v>
      </c>
      <c r="BN19" s="95">
        <v>0.38706689760082003</v>
      </c>
      <c r="BO19" s="95">
        <v>59.569663495428102</v>
      </c>
      <c r="BP19" s="95">
        <v>1.20083820379728</v>
      </c>
      <c r="BQ19" s="95">
        <v>0</v>
      </c>
      <c r="BR19" s="95">
        <v>1.0007429307142399</v>
      </c>
      <c r="BS19" s="95">
        <v>1.3569414012092301E-3</v>
      </c>
      <c r="BT19" s="95">
        <v>747.00294870448704</v>
      </c>
      <c r="BU19" s="95">
        <v>205.30407110886799</v>
      </c>
      <c r="BV19" s="95">
        <v>0</v>
      </c>
      <c r="BW19" s="95">
        <v>0</v>
      </c>
      <c r="BX19" s="95">
        <v>68.774353348658394</v>
      </c>
      <c r="BY19" s="95">
        <v>0</v>
      </c>
      <c r="BZ19" s="95">
        <v>11.2263243187728</v>
      </c>
      <c r="CA19" s="95">
        <v>1374.7740021136799</v>
      </c>
      <c r="CB19" s="95">
        <v>95.597466213606793</v>
      </c>
      <c r="CD19" s="35">
        <f t="shared" si="0"/>
        <v>8.0000022799950957E-3</v>
      </c>
      <c r="CE19" s="35">
        <f t="shared" si="8"/>
        <v>1.9247495725997186E-2</v>
      </c>
      <c r="CF19" s="81">
        <f t="shared" si="1"/>
        <v>-8.2514297792107193E-5</v>
      </c>
      <c r="CG19" s="81" t="str">
        <f t="shared" si="2"/>
        <v/>
      </c>
      <c r="CH19" s="81">
        <f t="shared" si="3"/>
        <v>-9.0770436787934258E-5</v>
      </c>
      <c r="CI19" s="81">
        <f t="shared" si="4"/>
        <v>-1.318152018249271E-4</v>
      </c>
      <c r="CJ19" s="81">
        <f t="shared" si="5"/>
        <v>-1.3390756932537176E-4</v>
      </c>
      <c r="CK19" s="81">
        <f t="shared" si="6"/>
        <v>-1.2530012922682269E-4</v>
      </c>
      <c r="CL19" s="81">
        <f t="shared" si="7"/>
        <v>-6.2113905116517278E-5</v>
      </c>
      <c r="CM19" s="49">
        <f t="shared" si="9"/>
        <v>-4.906108639217043E-4</v>
      </c>
      <c r="CN19" s="49">
        <f t="shared" si="10"/>
        <v>-5.580204641561483E-4</v>
      </c>
      <c r="CO19" s="49">
        <f t="shared" si="11"/>
        <v>8.5625976460509728E-4</v>
      </c>
      <c r="CP19" s="49">
        <f t="shared" si="12"/>
        <v>-1.3379708702557567E-3</v>
      </c>
      <c r="CQ19" s="81"/>
      <c r="CR19" s="81"/>
    </row>
    <row r="20" spans="1:96" x14ac:dyDescent="0.25">
      <c r="A20" s="95" t="s">
        <v>19</v>
      </c>
      <c r="B20" s="95">
        <v>64.933150999999995</v>
      </c>
      <c r="C20" s="95">
        <v>0</v>
      </c>
      <c r="D20" s="95">
        <v>538.52844000000005</v>
      </c>
      <c r="E20" s="95">
        <v>10.12294636</v>
      </c>
      <c r="F20" s="95">
        <v>9.3131027</v>
      </c>
      <c r="G20" s="95">
        <v>21.377397999999999</v>
      </c>
      <c r="H20" s="95">
        <v>33.670310999999998</v>
      </c>
      <c r="I20" s="95"/>
      <c r="J20" s="95"/>
      <c r="K20" s="95"/>
      <c r="L20" s="95"/>
      <c r="M20" s="95"/>
      <c r="N20" s="29"/>
      <c r="O20" s="29"/>
      <c r="P20" s="95"/>
      <c r="Q20" s="94" t="s">
        <v>19</v>
      </c>
      <c r="R20" s="94">
        <v>0</v>
      </c>
      <c r="S20" s="95">
        <v>0.88888591593228505</v>
      </c>
      <c r="T20" s="95">
        <v>0.32900176606558901</v>
      </c>
      <c r="U20" s="95">
        <v>0.32900176606558901</v>
      </c>
      <c r="V20" s="95">
        <v>2.6139093837364999</v>
      </c>
      <c r="W20" s="95">
        <v>0</v>
      </c>
      <c r="X20" s="95">
        <v>0.159361788631323</v>
      </c>
      <c r="Y20" s="95">
        <v>0.81805916023205905</v>
      </c>
      <c r="Z20" s="95">
        <v>64.8850786038129</v>
      </c>
      <c r="AA20" s="95">
        <v>7.82999115581209</v>
      </c>
      <c r="AB20" s="95">
        <v>5.9495239307263602E-2</v>
      </c>
      <c r="AC20" s="95">
        <v>1.3669748897943701</v>
      </c>
      <c r="AD20" s="95">
        <v>0</v>
      </c>
      <c r="AE20" s="95">
        <v>0</v>
      </c>
      <c r="AF20" s="95">
        <v>1.4378003611175201</v>
      </c>
      <c r="AG20" s="95">
        <v>1.4378003611175201</v>
      </c>
      <c r="AH20" s="95">
        <v>4.3054759977292401</v>
      </c>
      <c r="AI20" s="95">
        <v>1.0825670710422901</v>
      </c>
      <c r="AJ20" s="95">
        <v>4.3204834422492601E-2</v>
      </c>
      <c r="AK20" s="95">
        <v>1.13292405246826</v>
      </c>
      <c r="AL20" s="95">
        <v>0.11593115396874901</v>
      </c>
      <c r="AM20" s="95">
        <v>0</v>
      </c>
      <c r="AN20" s="95">
        <v>9.1732282335964505E-2</v>
      </c>
      <c r="AO20" s="95">
        <v>0.17915822794688999</v>
      </c>
      <c r="AP20" s="95">
        <v>0</v>
      </c>
      <c r="AQ20" s="95">
        <v>34.598838299795503</v>
      </c>
      <c r="AR20" s="95">
        <v>484.36591794617402</v>
      </c>
      <c r="AS20" s="95">
        <v>49.5129477714027</v>
      </c>
      <c r="AT20" s="95">
        <v>538.184341715306</v>
      </c>
      <c r="AU20" s="95">
        <v>0</v>
      </c>
      <c r="AV20" s="95">
        <v>1.3791691217508</v>
      </c>
      <c r="AW20" s="95">
        <v>0</v>
      </c>
      <c r="AX20" s="95">
        <v>12.0301228190049</v>
      </c>
      <c r="AY20" s="95">
        <v>5.4267785843019898E-3</v>
      </c>
      <c r="AZ20" s="95">
        <v>1.90821434327066E-3</v>
      </c>
      <c r="BA20" s="95">
        <v>7.1786116867011698</v>
      </c>
      <c r="BB20" s="95">
        <v>2.4387893836428001E-3</v>
      </c>
      <c r="BC20" s="95">
        <v>0</v>
      </c>
      <c r="BD20" s="95">
        <v>3.5371675204065302E-4</v>
      </c>
      <c r="BE20" s="95">
        <v>10.117555962526099</v>
      </c>
      <c r="BF20" s="95">
        <v>9.30812423459858</v>
      </c>
      <c r="BG20" s="95">
        <v>0.80943172792759999</v>
      </c>
      <c r="BH20" s="95">
        <v>0</v>
      </c>
      <c r="BI20" s="95">
        <v>0</v>
      </c>
      <c r="BJ20" s="95">
        <v>3.8080529770664097E-2</v>
      </c>
      <c r="BK20" s="95">
        <v>0</v>
      </c>
      <c r="BL20" s="95">
        <v>0.40863728390570803</v>
      </c>
      <c r="BM20" s="95">
        <v>0</v>
      </c>
      <c r="BN20" s="95">
        <v>1.06208575097692E-2</v>
      </c>
      <c r="BO20" s="95">
        <v>1.6345494623478101</v>
      </c>
      <c r="BP20" s="95">
        <v>2.9389607170312498E-2</v>
      </c>
      <c r="BQ20" s="95">
        <v>0</v>
      </c>
      <c r="BR20" s="95">
        <v>2.7459682093508998E-2</v>
      </c>
      <c r="BS20" s="95">
        <v>3.7233206699846198E-5</v>
      </c>
      <c r="BT20" s="95">
        <v>21.367350996323701</v>
      </c>
      <c r="BU20" s="95">
        <v>5.0246524930700698</v>
      </c>
      <c r="BV20" s="95">
        <v>0</v>
      </c>
      <c r="BW20" s="95">
        <v>0</v>
      </c>
      <c r="BX20" s="95">
        <v>1.6831972908521999</v>
      </c>
      <c r="BY20" s="95">
        <v>0</v>
      </c>
      <c r="BZ20" s="95">
        <v>0.27475544012434</v>
      </c>
      <c r="CA20" s="95">
        <v>33.646485812706302</v>
      </c>
      <c r="CB20" s="95">
        <v>2.3396717737614101</v>
      </c>
      <c r="CD20" s="35">
        <f t="shared" si="0"/>
        <v>8.0000023486502553E-3</v>
      </c>
      <c r="CE20" s="35">
        <f t="shared" si="8"/>
        <v>1.9247511467557925E-2</v>
      </c>
      <c r="CF20" s="81">
        <f t="shared" si="1"/>
        <v>-7.4033672241002174E-4</v>
      </c>
      <c r="CG20" s="81" t="str">
        <f t="shared" si="2"/>
        <v/>
      </c>
      <c r="CH20" s="81">
        <f t="shared" si="3"/>
        <v>-6.3896028349782498E-4</v>
      </c>
      <c r="CI20" s="81">
        <f t="shared" si="4"/>
        <v>-5.3249294051392485E-4</v>
      </c>
      <c r="CJ20" s="81">
        <f t="shared" si="5"/>
        <v>-5.345657147558349E-4</v>
      </c>
      <c r="CK20" s="81">
        <f t="shared" si="6"/>
        <v>-4.6998253371614807E-4</v>
      </c>
      <c r="CL20" s="81">
        <f t="shared" si="7"/>
        <v>-7.0760223431543738E-4</v>
      </c>
      <c r="CM20" s="49">
        <f t="shared" si="9"/>
        <v>-4.9156302372657635E-4</v>
      </c>
      <c r="CN20" s="49">
        <f t="shared" si="10"/>
        <v>-5.5758699820051562E-4</v>
      </c>
      <c r="CO20" s="49">
        <f t="shared" si="11"/>
        <v>8.5620787811751132E-4</v>
      </c>
      <c r="CP20" s="49">
        <f t="shared" si="12"/>
        <v>-1.3349742295201545E-3</v>
      </c>
      <c r="CQ20" s="81"/>
      <c r="CR20" s="81"/>
    </row>
    <row r="21" spans="1:96" x14ac:dyDescent="0.25">
      <c r="A21" s="95" t="s">
        <v>20</v>
      </c>
      <c r="B21" s="95">
        <v>584.21514999999999</v>
      </c>
      <c r="C21" s="95">
        <v>0</v>
      </c>
      <c r="D21" s="95">
        <v>4376.6597000000002</v>
      </c>
      <c r="E21" s="95">
        <v>80.235277199999999</v>
      </c>
      <c r="F21" s="95">
        <v>73.816483000000005</v>
      </c>
      <c r="G21" s="95">
        <v>145.6626</v>
      </c>
      <c r="H21" s="95">
        <v>386.09875</v>
      </c>
      <c r="I21" s="95"/>
      <c r="J21" s="95"/>
      <c r="K21" s="95"/>
      <c r="L21" s="95"/>
      <c r="M21" s="95"/>
      <c r="N21" s="29"/>
      <c r="O21" s="29"/>
      <c r="P21" s="95"/>
      <c r="Q21" s="94" t="s">
        <v>20</v>
      </c>
      <c r="R21" s="94">
        <v>0</v>
      </c>
      <c r="S21" s="95">
        <v>10.1973810367691</v>
      </c>
      <c r="T21" s="95">
        <v>3.7743370228866802</v>
      </c>
      <c r="U21" s="95">
        <v>3.7743370228866802</v>
      </c>
      <c r="V21" s="95">
        <v>29.987010210757902</v>
      </c>
      <c r="W21" s="95">
        <v>0</v>
      </c>
      <c r="X21" s="95">
        <v>1.82821091451707</v>
      </c>
      <c r="Y21" s="95">
        <v>9.3848452168020309</v>
      </c>
      <c r="Z21" s="95">
        <v>584.078861965751</v>
      </c>
      <c r="AA21" s="95">
        <v>89.8263169417923</v>
      </c>
      <c r="AB21" s="95">
        <v>0.68253419279388905</v>
      </c>
      <c r="AC21" s="95">
        <v>15.682035885066</v>
      </c>
      <c r="AD21" s="95">
        <v>0</v>
      </c>
      <c r="AE21" s="95">
        <v>0</v>
      </c>
      <c r="AF21" s="95">
        <v>16.4945773691169</v>
      </c>
      <c r="AG21" s="95">
        <v>16.4945773691169</v>
      </c>
      <c r="AH21" s="95">
        <v>35.005772826115901</v>
      </c>
      <c r="AI21" s="95">
        <v>12.419310803078799</v>
      </c>
      <c r="AJ21" s="95">
        <v>0.49564937672262999</v>
      </c>
      <c r="AK21" s="95">
        <v>12.9970088330258</v>
      </c>
      <c r="AL21" s="95">
        <v>1.3299723944834201</v>
      </c>
      <c r="AM21" s="95">
        <v>0</v>
      </c>
      <c r="AN21" s="95">
        <v>1.0523573904592101</v>
      </c>
      <c r="AO21" s="95">
        <v>1.42041775732623</v>
      </c>
      <c r="AP21" s="95">
        <v>0</v>
      </c>
      <c r="AQ21" s="95">
        <v>396.92086981078802</v>
      </c>
      <c r="AR21" s="95">
        <v>3938.1505898272098</v>
      </c>
      <c r="AS21" s="95">
        <v>402.56658725199298</v>
      </c>
      <c r="AT21" s="95">
        <v>4375.7229499053201</v>
      </c>
      <c r="AU21" s="95">
        <v>0</v>
      </c>
      <c r="AV21" s="95">
        <v>15.8219407362393</v>
      </c>
      <c r="AW21" s="95">
        <v>0</v>
      </c>
      <c r="AX21" s="95">
        <v>138.01056925485199</v>
      </c>
      <c r="AY21" s="95">
        <v>4.3025080547848503E-2</v>
      </c>
      <c r="AZ21" s="95">
        <v>1.51288864952573E-2</v>
      </c>
      <c r="BA21" s="95">
        <v>56.914144066094501</v>
      </c>
      <c r="BB21" s="95">
        <v>1.9335451433610502E-2</v>
      </c>
      <c r="BC21" s="95">
        <v>0</v>
      </c>
      <c r="BD21" s="95">
        <v>2.80437871549904E-3</v>
      </c>
      <c r="BE21" s="95">
        <v>80.214856487067493</v>
      </c>
      <c r="BF21" s="95">
        <v>73.797540616104101</v>
      </c>
      <c r="BG21" s="95">
        <v>6.4173158709634697</v>
      </c>
      <c r="BH21" s="95">
        <v>0</v>
      </c>
      <c r="BI21" s="95">
        <v>0</v>
      </c>
      <c r="BJ21" s="95">
        <v>0.30191366932103098</v>
      </c>
      <c r="BK21" s="95">
        <v>0</v>
      </c>
      <c r="BL21" s="95">
        <v>3.2397953898488101</v>
      </c>
      <c r="BM21" s="95">
        <v>0</v>
      </c>
      <c r="BN21" s="95">
        <v>8.4205197156037498E-2</v>
      </c>
      <c r="BO21" s="95">
        <v>12.9591848973472</v>
      </c>
      <c r="BP21" s="95">
        <v>0.337159034837136</v>
      </c>
      <c r="BQ21" s="95">
        <v>0</v>
      </c>
      <c r="BR21" s="95">
        <v>0.217708401220258</v>
      </c>
      <c r="BS21" s="95">
        <v>2.95197923919597E-4</v>
      </c>
      <c r="BT21" s="95">
        <v>145.63122656992701</v>
      </c>
      <c r="BU21" s="95">
        <v>57.643226689450202</v>
      </c>
      <c r="BV21" s="95">
        <v>0</v>
      </c>
      <c r="BW21" s="95">
        <v>0</v>
      </c>
      <c r="BX21" s="95">
        <v>19.309786696926398</v>
      </c>
      <c r="BY21" s="95">
        <v>0</v>
      </c>
      <c r="BZ21" s="95">
        <v>3.1520181544286099</v>
      </c>
      <c r="CA21" s="95">
        <v>385.99540275236001</v>
      </c>
      <c r="CB21" s="95">
        <v>26.8409124171156</v>
      </c>
      <c r="CD21" s="35">
        <f t="shared" si="0"/>
        <v>7.9999975379778879E-3</v>
      </c>
      <c r="CE21" s="35">
        <f t="shared" si="8"/>
        <v>1.9247494502767568E-2</v>
      </c>
      <c r="CF21" s="81">
        <f t="shared" si="1"/>
        <v>-2.3328397808408701E-4</v>
      </c>
      <c r="CG21" s="81" t="str">
        <f t="shared" si="2"/>
        <v/>
      </c>
      <c r="CH21" s="81">
        <f t="shared" si="3"/>
        <v>-2.1403311175416829E-4</v>
      </c>
      <c r="CI21" s="81">
        <f t="shared" si="4"/>
        <v>-2.54510405461721E-4</v>
      </c>
      <c r="CJ21" s="81">
        <f t="shared" si="5"/>
        <v>-2.5661455444720132E-4</v>
      </c>
      <c r="CK21" s="81">
        <f t="shared" si="6"/>
        <v>-2.1538425150305633E-4</v>
      </c>
      <c r="CL21" s="81">
        <f t="shared" si="7"/>
        <v>-2.6767050564133638E-4</v>
      </c>
      <c r="CM21" s="49">
        <f t="shared" si="9"/>
        <v>-4.9150089185270667E-4</v>
      </c>
      <c r="CN21" s="49">
        <f t="shared" si="10"/>
        <v>-5.5832120096437055E-4</v>
      </c>
      <c r="CO21" s="49">
        <f t="shared" si="11"/>
        <v>8.5662981770493645E-4</v>
      </c>
      <c r="CP21" s="49">
        <f t="shared" si="12"/>
        <v>-1.3381121758724256E-3</v>
      </c>
      <c r="CQ21" s="81"/>
      <c r="CR21" s="81"/>
    </row>
    <row r="22" spans="1:96" x14ac:dyDescent="0.25">
      <c r="A22" s="95" t="s">
        <v>21</v>
      </c>
      <c r="B22" s="95">
        <v>149.14778000000001</v>
      </c>
      <c r="C22" s="95">
        <v>0</v>
      </c>
      <c r="D22" s="95">
        <v>1166.9586999999999</v>
      </c>
      <c r="E22" s="95">
        <v>24.061842599999999</v>
      </c>
      <c r="F22" s="95">
        <v>22.136901999999999</v>
      </c>
      <c r="G22" s="95">
        <v>48.962916999999997</v>
      </c>
      <c r="H22" s="95">
        <v>90.499161000000001</v>
      </c>
      <c r="I22" s="95"/>
      <c r="J22" s="95"/>
      <c r="K22" s="95"/>
      <c r="L22" s="95"/>
      <c r="M22" s="95"/>
      <c r="N22" s="29"/>
      <c r="O22" s="29"/>
      <c r="P22" s="95"/>
      <c r="Q22" s="94" t="s">
        <v>129</v>
      </c>
      <c r="R22" s="94">
        <v>0</v>
      </c>
      <c r="S22" s="95">
        <v>2.3908443338762901</v>
      </c>
      <c r="T22" s="95">
        <v>0.88491771360698401</v>
      </c>
      <c r="U22" s="95">
        <v>0.88491771360698401</v>
      </c>
      <c r="V22" s="95">
        <v>7.03065420943964</v>
      </c>
      <c r="W22" s="95">
        <v>0</v>
      </c>
      <c r="X22" s="95">
        <v>0.42863613874377599</v>
      </c>
      <c r="Y22" s="95">
        <v>2.2003373007209102</v>
      </c>
      <c r="Z22" s="95">
        <v>149.147719798277</v>
      </c>
      <c r="AA22" s="95">
        <v>21.060369487650899</v>
      </c>
      <c r="AB22" s="95">
        <v>0.16002465894392701</v>
      </c>
      <c r="AC22" s="95">
        <v>3.67675102223046</v>
      </c>
      <c r="AD22" s="95">
        <v>0</v>
      </c>
      <c r="AE22" s="95">
        <v>0</v>
      </c>
      <c r="AF22" s="95">
        <v>3.8672600679297502</v>
      </c>
      <c r="AG22" s="95">
        <v>3.8672600679297502</v>
      </c>
      <c r="AH22" s="95">
        <v>9.3356690716887893</v>
      </c>
      <c r="AI22" s="95">
        <v>2.9117888392847102</v>
      </c>
      <c r="AJ22" s="95">
        <v>0.11620833350397899</v>
      </c>
      <c r="AK22" s="95">
        <v>3.04723235535501</v>
      </c>
      <c r="AL22" s="95">
        <v>0.311820487218682</v>
      </c>
      <c r="AM22" s="95">
        <v>0</v>
      </c>
      <c r="AN22" s="95">
        <v>0.24673211512455101</v>
      </c>
      <c r="AO22" s="95">
        <v>0.42606873076605001</v>
      </c>
      <c r="AP22" s="95">
        <v>0</v>
      </c>
      <c r="AQ22" s="95">
        <v>93.0606778110308</v>
      </c>
      <c r="AR22" s="95">
        <v>1050.2624836940599</v>
      </c>
      <c r="AS22" s="95">
        <v>107.360193868064</v>
      </c>
      <c r="AT22" s="95">
        <v>1166.9583466338099</v>
      </c>
      <c r="AU22" s="95">
        <v>0</v>
      </c>
      <c r="AV22" s="95">
        <v>3.70955554413653</v>
      </c>
      <c r="AW22" s="95">
        <v>0</v>
      </c>
      <c r="AX22" s="95">
        <v>32.357485761758603</v>
      </c>
      <c r="AY22" s="95">
        <v>1.29058126920088E-2</v>
      </c>
      <c r="AZ22" s="95">
        <v>4.5380605852169001E-3</v>
      </c>
      <c r="BA22" s="95">
        <v>17.0719745553553</v>
      </c>
      <c r="BB22" s="95">
        <v>5.7998611683394204E-3</v>
      </c>
      <c r="BC22" s="95">
        <v>0</v>
      </c>
      <c r="BD22" s="95">
        <v>8.4120356388167801E-4</v>
      </c>
      <c r="BE22" s="95">
        <v>24.061262590304899</v>
      </c>
      <c r="BF22" s="95">
        <v>22.136321719809899</v>
      </c>
      <c r="BG22" s="95">
        <v>1.92494087049499</v>
      </c>
      <c r="BH22" s="95">
        <v>0</v>
      </c>
      <c r="BI22" s="95">
        <v>0</v>
      </c>
      <c r="BJ22" s="95">
        <v>9.0562116470179602E-2</v>
      </c>
      <c r="BK22" s="95">
        <v>0</v>
      </c>
      <c r="BL22" s="95">
        <v>0.97181028345927201</v>
      </c>
      <c r="BM22" s="95">
        <v>0</v>
      </c>
      <c r="BN22" s="95">
        <v>2.52581886605267E-2</v>
      </c>
      <c r="BO22" s="95">
        <v>3.8872393102840102</v>
      </c>
      <c r="BP22" s="95">
        <v>7.9049163304454995E-2</v>
      </c>
      <c r="BQ22" s="95">
        <v>0</v>
      </c>
      <c r="BR22" s="95">
        <v>6.5303780188164406E-2</v>
      </c>
      <c r="BS22" s="95">
        <v>8.8547383003466796E-5</v>
      </c>
      <c r="BT22" s="95">
        <v>48.962846325721799</v>
      </c>
      <c r="BU22" s="95">
        <v>13.5148465343845</v>
      </c>
      <c r="BV22" s="95">
        <v>0</v>
      </c>
      <c r="BW22" s="95">
        <v>0</v>
      </c>
      <c r="BX22" s="95">
        <v>4.5273038334773803</v>
      </c>
      <c r="BY22" s="95">
        <v>0</v>
      </c>
      <c r="BZ22" s="95">
        <v>0.73900969350419099</v>
      </c>
      <c r="CA22" s="95">
        <v>90.499130009865695</v>
      </c>
      <c r="CB22" s="95">
        <v>6.2930287109039398</v>
      </c>
      <c r="CD22" s="35">
        <f t="shared" si="0"/>
        <v>8.0000019697518045E-3</v>
      </c>
      <c r="CE22" s="35">
        <f t="shared" si="8"/>
        <v>1.9247494509657358E-2</v>
      </c>
      <c r="CF22" s="81">
        <f t="shared" si="1"/>
        <v>-4.0363807638613176E-7</v>
      </c>
      <c r="CG22" s="81" t="str">
        <f t="shared" si="2"/>
        <v/>
      </c>
      <c r="CH22" s="81">
        <f t="shared" si="3"/>
        <v>-3.0280950815458771E-7</v>
      </c>
      <c r="CI22" s="81">
        <f t="shared" si="4"/>
        <v>-2.4104957577072376E-5</v>
      </c>
      <c r="CJ22" s="81">
        <f t="shared" si="5"/>
        <v>-2.621325197626178E-5</v>
      </c>
      <c r="CK22" s="81">
        <f t="shared" si="6"/>
        <v>-1.443424585970309E-6</v>
      </c>
      <c r="CL22" s="81">
        <f t="shared" si="7"/>
        <v>-3.4243559789303166E-7</v>
      </c>
      <c r="CM22" s="49">
        <f t="shared" si="9"/>
        <v>-4.9164037959537857E-4</v>
      </c>
      <c r="CN22" s="49">
        <f t="shared" si="10"/>
        <v>-5.5782725179025769E-4</v>
      </c>
      <c r="CO22" s="49">
        <f t="shared" si="11"/>
        <v>8.5643248395025993E-4</v>
      </c>
      <c r="CP22" s="49">
        <f t="shared" si="12"/>
        <v>-1.337757188000643E-3</v>
      </c>
      <c r="CQ22" s="81"/>
      <c r="CR22" s="81"/>
    </row>
    <row r="23" spans="1:96" x14ac:dyDescent="0.25">
      <c r="A23" s="95" t="s">
        <v>22</v>
      </c>
      <c r="B23" s="95">
        <v>524.65117999999995</v>
      </c>
      <c r="C23" s="95">
        <v>0</v>
      </c>
      <c r="D23" s="95">
        <v>5565.2938999999997</v>
      </c>
      <c r="E23" s="95">
        <v>89.350967999999995</v>
      </c>
      <c r="F23" s="95">
        <v>82.202911</v>
      </c>
      <c r="G23" s="95">
        <v>200.50841</v>
      </c>
      <c r="H23" s="95">
        <v>259.69164999999998</v>
      </c>
      <c r="I23" s="95"/>
      <c r="J23" s="95"/>
      <c r="K23" s="95"/>
      <c r="L23" s="95"/>
      <c r="M23" s="95"/>
      <c r="N23" s="29"/>
      <c r="O23" s="29"/>
      <c r="P23" s="95"/>
      <c r="Q23" s="94" t="s">
        <v>22</v>
      </c>
      <c r="R23" s="94">
        <v>0</v>
      </c>
      <c r="S23" s="95">
        <v>6.86063756377147</v>
      </c>
      <c r="T23" s="95">
        <v>2.5393150276273402</v>
      </c>
      <c r="U23" s="95">
        <v>2.5393150276273402</v>
      </c>
      <c r="V23" s="95">
        <v>20.1747841355776</v>
      </c>
      <c r="W23" s="95">
        <v>0</v>
      </c>
      <c r="X23" s="95">
        <v>1.2299919795209999</v>
      </c>
      <c r="Y23" s="95">
        <v>6.3139728492965999</v>
      </c>
      <c r="Z23" s="95">
        <v>524.65104483826303</v>
      </c>
      <c r="AA23" s="95">
        <v>60.433746949102897</v>
      </c>
      <c r="AB23" s="95">
        <v>0.45919801074821298</v>
      </c>
      <c r="AC23" s="95">
        <v>10.5506173849958</v>
      </c>
      <c r="AD23" s="95">
        <v>0</v>
      </c>
      <c r="AE23" s="95">
        <v>0</v>
      </c>
      <c r="AF23" s="95">
        <v>11.0972879719376</v>
      </c>
      <c r="AG23" s="95">
        <v>11.0972879719376</v>
      </c>
      <c r="AH23" s="95">
        <v>44.522347065813399</v>
      </c>
      <c r="AI23" s="95">
        <v>8.3555154918002295</v>
      </c>
      <c r="AJ23" s="95">
        <v>0.33346500905881998</v>
      </c>
      <c r="AK23" s="95">
        <v>8.7441711545867395</v>
      </c>
      <c r="AL23" s="95">
        <v>0.89478427520243298</v>
      </c>
      <c r="AM23" s="95">
        <v>0</v>
      </c>
      <c r="AN23" s="95">
        <v>0.70800930482773605</v>
      </c>
      <c r="AO23" s="95">
        <v>1.58215933334435</v>
      </c>
      <c r="AP23" s="95">
        <v>0</v>
      </c>
      <c r="AQ23" s="95">
        <v>267.04205733670602</v>
      </c>
      <c r="AR23" s="95">
        <v>5008.7625699399796</v>
      </c>
      <c r="AS23" s="95">
        <v>512.00700697961202</v>
      </c>
      <c r="AT23" s="95">
        <v>5565.2919239854</v>
      </c>
      <c r="AU23" s="95">
        <v>0</v>
      </c>
      <c r="AV23" s="95">
        <v>10.6447520695795</v>
      </c>
      <c r="AW23" s="95">
        <v>0</v>
      </c>
      <c r="AX23" s="95">
        <v>92.851282274035498</v>
      </c>
      <c r="AY23" s="95">
        <v>4.7924294647728898E-2</v>
      </c>
      <c r="AZ23" s="95">
        <v>1.6851594306563699E-2</v>
      </c>
      <c r="BA23" s="95">
        <v>63.394869091750799</v>
      </c>
      <c r="BB23" s="95">
        <v>2.1537150308922601E-2</v>
      </c>
      <c r="BC23" s="95">
        <v>0</v>
      </c>
      <c r="BD23" s="95">
        <v>3.12371274877781E-3</v>
      </c>
      <c r="BE23" s="95">
        <v>89.348813047703004</v>
      </c>
      <c r="BF23" s="95">
        <v>82.200753155729501</v>
      </c>
      <c r="BG23" s="95">
        <v>7.1480598919735199</v>
      </c>
      <c r="BH23" s="95">
        <v>0</v>
      </c>
      <c r="BI23" s="95">
        <v>0</v>
      </c>
      <c r="BJ23" s="95">
        <v>0.336292018981795</v>
      </c>
      <c r="BK23" s="95">
        <v>0</v>
      </c>
      <c r="BL23" s="95">
        <v>3.60870669653929</v>
      </c>
      <c r="BM23" s="95">
        <v>0</v>
      </c>
      <c r="BN23" s="95">
        <v>9.3793482376803003E-2</v>
      </c>
      <c r="BO23" s="95">
        <v>14.434827818471399</v>
      </c>
      <c r="BP23" s="95">
        <v>0.22683561829173399</v>
      </c>
      <c r="BQ23" s="95">
        <v>0</v>
      </c>
      <c r="BR23" s="95">
        <v>0.24249848298858501</v>
      </c>
      <c r="BS23" s="95">
        <v>3.2881260874022299E-4</v>
      </c>
      <c r="BT23" s="95">
        <v>200.50841644868399</v>
      </c>
      <c r="BU23" s="95">
        <v>38.781467413862899</v>
      </c>
      <c r="BV23" s="95">
        <v>0</v>
      </c>
      <c r="BW23" s="95">
        <v>0</v>
      </c>
      <c r="BX23" s="95">
        <v>12.9913218616196</v>
      </c>
      <c r="BY23" s="95">
        <v>0</v>
      </c>
      <c r="BZ23" s="95">
        <v>2.1206261130350699</v>
      </c>
      <c r="CA23" s="95">
        <v>259.69157800889502</v>
      </c>
      <c r="CB23" s="95">
        <v>18.058131695501999</v>
      </c>
      <c r="CD23" s="35">
        <f t="shared" si="0"/>
        <v>8.0000020976312407E-3</v>
      </c>
      <c r="CE23" s="35">
        <f t="shared" si="8"/>
        <v>1.9247504099469088E-2</v>
      </c>
      <c r="CF23" s="81">
        <f t="shared" si="1"/>
        <v>-2.5762209649650168E-7</v>
      </c>
      <c r="CG23" s="81" t="str">
        <f t="shared" si="2"/>
        <v/>
      </c>
      <c r="CH23" s="81">
        <f t="shared" si="3"/>
        <v>-3.5506024213330417E-7</v>
      </c>
      <c r="CI23" s="81">
        <f t="shared" si="4"/>
        <v>-2.4117839405954578E-5</v>
      </c>
      <c r="CJ23" s="81">
        <f t="shared" si="5"/>
        <v>-2.6250217227699564E-5</v>
      </c>
      <c r="CK23" s="81">
        <f t="shared" si="6"/>
        <v>3.2161663395348779E-8</v>
      </c>
      <c r="CL23" s="81">
        <f t="shared" si="7"/>
        <v>-2.7721763468341835E-7</v>
      </c>
      <c r="CM23" s="49">
        <f t="shared" si="9"/>
        <v>-4.9110381330777161E-4</v>
      </c>
      <c r="CN23" s="49">
        <f t="shared" si="10"/>
        <v>-5.577482059846156E-4</v>
      </c>
      <c r="CO23" s="49">
        <f t="shared" si="11"/>
        <v>8.5646967402032827E-4</v>
      </c>
      <c r="CP23" s="49">
        <f t="shared" si="12"/>
        <v>-1.3381654849649262E-3</v>
      </c>
      <c r="CQ23" s="81"/>
      <c r="CR23" s="81"/>
    </row>
    <row r="24" spans="1:96" x14ac:dyDescent="0.25">
      <c r="A24" s="95" t="s">
        <v>23</v>
      </c>
      <c r="B24" s="95">
        <v>51.169353000000001</v>
      </c>
      <c r="C24" s="95">
        <v>0</v>
      </c>
      <c r="D24" s="95">
        <v>458.79183999999998</v>
      </c>
      <c r="E24" s="95">
        <v>8.2306776500000005</v>
      </c>
      <c r="F24" s="95">
        <v>7.5722246000000002</v>
      </c>
      <c r="G24" s="95">
        <v>15.854046</v>
      </c>
      <c r="H24" s="95">
        <v>33.849831000000002</v>
      </c>
      <c r="I24" s="95"/>
      <c r="J24" s="95"/>
      <c r="K24" s="95"/>
      <c r="L24" s="95"/>
      <c r="M24" s="95"/>
      <c r="N24" s="29"/>
      <c r="O24" s="29"/>
      <c r="P24" s="95"/>
      <c r="Q24" s="94" t="s">
        <v>23</v>
      </c>
      <c r="R24" s="94">
        <v>0</v>
      </c>
      <c r="S24" s="95">
        <v>0.89425917846734604</v>
      </c>
      <c r="T24" s="95">
        <v>0.33099020860811801</v>
      </c>
      <c r="U24" s="95">
        <v>0.33099020860811801</v>
      </c>
      <c r="V24" s="95">
        <v>2.6297088663999002</v>
      </c>
      <c r="W24" s="95">
        <v>0</v>
      </c>
      <c r="X24" s="95">
        <v>0.160324756870417</v>
      </c>
      <c r="Y24" s="95">
        <v>0.82300450573300898</v>
      </c>
      <c r="Z24" s="95">
        <v>51.169326300589198</v>
      </c>
      <c r="AA24" s="95">
        <v>7.8773095938008204</v>
      </c>
      <c r="AB24" s="95">
        <v>5.9854717627011E-2</v>
      </c>
      <c r="AC24" s="95">
        <v>1.3752337081763899</v>
      </c>
      <c r="AD24" s="95">
        <v>0</v>
      </c>
      <c r="AE24" s="95">
        <v>0</v>
      </c>
      <c r="AF24" s="95">
        <v>1.4464880903156401</v>
      </c>
      <c r="AG24" s="95">
        <v>1.4464880903156401</v>
      </c>
      <c r="AH24" s="95">
        <v>3.67033831908596</v>
      </c>
      <c r="AI24" s="95">
        <v>1.08910962562983</v>
      </c>
      <c r="AJ24" s="95">
        <v>4.34659157628631E-2</v>
      </c>
      <c r="AK24" s="95">
        <v>1.1397701132364499</v>
      </c>
      <c r="AL24" s="95">
        <v>0.11663174579253401</v>
      </c>
      <c r="AM24" s="95">
        <v>0</v>
      </c>
      <c r="AN24" s="95">
        <v>9.2286526907379401E-2</v>
      </c>
      <c r="AO24" s="95">
        <v>0.145742604551442</v>
      </c>
      <c r="AP24" s="95">
        <v>0</v>
      </c>
      <c r="AQ24" s="95">
        <v>34.807934710119703</v>
      </c>
      <c r="AR24" s="95">
        <v>412.912487155321</v>
      </c>
      <c r="AS24" s="95">
        <v>42.208814660736202</v>
      </c>
      <c r="AT24" s="95">
        <v>458.79164013514298</v>
      </c>
      <c r="AU24" s="95">
        <v>0</v>
      </c>
      <c r="AV24" s="95">
        <v>1.3875040104003</v>
      </c>
      <c r="AW24" s="95">
        <v>0</v>
      </c>
      <c r="AX24" s="95">
        <v>12.1028279521288</v>
      </c>
      <c r="AY24" s="95">
        <v>4.4146089496629598E-3</v>
      </c>
      <c r="AZ24" s="95">
        <v>1.55230573697757E-3</v>
      </c>
      <c r="BA24" s="95">
        <v>5.8396997778843298</v>
      </c>
      <c r="BB24" s="95">
        <v>1.9839227831147999E-3</v>
      </c>
      <c r="BC24" s="95">
        <v>0</v>
      </c>
      <c r="BD24" s="95">
        <v>2.8774275809234E-4</v>
      </c>
      <c r="BE24" s="95">
        <v>8.2304770620295695</v>
      </c>
      <c r="BF24" s="95">
        <v>7.57202712546757</v>
      </c>
      <c r="BG24" s="95">
        <v>0.65844993656200201</v>
      </c>
      <c r="BH24" s="95">
        <v>0</v>
      </c>
      <c r="BI24" s="95">
        <v>0</v>
      </c>
      <c r="BJ24" s="95">
        <v>3.09779900461317E-2</v>
      </c>
      <c r="BK24" s="95">
        <v>0</v>
      </c>
      <c r="BL24" s="95">
        <v>0.33242110440538503</v>
      </c>
      <c r="BM24" s="95">
        <v>0</v>
      </c>
      <c r="BN24" s="95">
        <v>8.6399018502290002E-3</v>
      </c>
      <c r="BO24" s="95">
        <v>1.32968140125773</v>
      </c>
      <c r="BP24" s="95">
        <v>2.9567175394972299E-2</v>
      </c>
      <c r="BQ24" s="95">
        <v>0</v>
      </c>
      <c r="BR24" s="95">
        <v>2.2338080656095501E-2</v>
      </c>
      <c r="BS24" s="95">
        <v>3.0289139811615001E-5</v>
      </c>
      <c r="BT24" s="95">
        <v>15.8540400910508</v>
      </c>
      <c r="BU24" s="95">
        <v>5.0550136624350204</v>
      </c>
      <c r="BV24" s="95">
        <v>0</v>
      </c>
      <c r="BW24" s="95">
        <v>0</v>
      </c>
      <c r="BX24" s="95">
        <v>1.69337097708846</v>
      </c>
      <c r="BY24" s="95">
        <v>0</v>
      </c>
      <c r="BZ24" s="95">
        <v>0.276415450743564</v>
      </c>
      <c r="CA24" s="95">
        <v>33.849825360868998</v>
      </c>
      <c r="CB24" s="95">
        <v>2.3538125314009801</v>
      </c>
      <c r="CD24" s="35">
        <f t="shared" si="0"/>
        <v>8.0000113297723011E-3</v>
      </c>
      <c r="CE24" s="35">
        <f t="shared" si="8"/>
        <v>1.9247501644738554E-2</v>
      </c>
      <c r="CF24" s="81">
        <f t="shared" si="1"/>
        <v>-5.2178519441378608E-7</v>
      </c>
      <c r="CG24" s="81" t="str">
        <f t="shared" si="2"/>
        <v/>
      </c>
      <c r="CH24" s="81">
        <f t="shared" si="3"/>
        <v>-4.3563298116895687E-7</v>
      </c>
      <c r="CI24" s="81">
        <f t="shared" si="4"/>
        <v>-2.4370772245100331E-5</v>
      </c>
      <c r="CJ24" s="81">
        <f t="shared" si="5"/>
        <v>-2.6078800202286896E-5</v>
      </c>
      <c r="CK24" s="81">
        <f t="shared" si="6"/>
        <v>-3.7270922515059108E-7</v>
      </c>
      <c r="CL24" s="81">
        <f t="shared" si="7"/>
        <v>-1.6659258960352422E-7</v>
      </c>
      <c r="CM24" s="49">
        <f t="shared" si="9"/>
        <v>-4.911112842157729E-4</v>
      </c>
      <c r="CN24" s="49">
        <f t="shared" si="10"/>
        <v>-5.5833864089861014E-4</v>
      </c>
      <c r="CO24" s="49">
        <f t="shared" si="11"/>
        <v>8.5517721834493994E-4</v>
      </c>
      <c r="CP24" s="49">
        <f t="shared" si="12"/>
        <v>-1.3363953764914097E-3</v>
      </c>
      <c r="CQ24" s="81"/>
      <c r="CR24" s="81"/>
    </row>
    <row r="25" spans="1:96" x14ac:dyDescent="0.25">
      <c r="A25" s="95" t="s">
        <v>24</v>
      </c>
      <c r="B25" s="95">
        <v>50.69276</v>
      </c>
      <c r="C25" s="95">
        <v>0</v>
      </c>
      <c r="D25" s="95">
        <v>410.70148</v>
      </c>
      <c r="E25" s="95">
        <v>9.6449566200000003</v>
      </c>
      <c r="F25" s="95">
        <v>8.8733559</v>
      </c>
      <c r="G25" s="95">
        <v>21.769539000000002</v>
      </c>
      <c r="H25" s="95">
        <v>26.162371</v>
      </c>
      <c r="I25" s="95"/>
      <c r="J25" s="95"/>
      <c r="K25" s="95"/>
      <c r="L25" s="95"/>
      <c r="M25" s="95"/>
      <c r="N25" s="29"/>
      <c r="O25" s="29"/>
      <c r="P25" s="95"/>
      <c r="Q25" s="94" t="s">
        <v>24</v>
      </c>
      <c r="R25" s="94">
        <v>0</v>
      </c>
      <c r="S25" s="95">
        <v>0.69112173618186001</v>
      </c>
      <c r="T25" s="95">
        <v>0.25580379235334499</v>
      </c>
      <c r="U25" s="95">
        <v>0.25580379235334499</v>
      </c>
      <c r="V25" s="95">
        <v>2.0323546961589898</v>
      </c>
      <c r="W25" s="95">
        <v>0</v>
      </c>
      <c r="X25" s="95">
        <v>0.123905847900686</v>
      </c>
      <c r="Y25" s="95">
        <v>0.63605194117142505</v>
      </c>
      <c r="Z25" s="95">
        <v>50.688240951073901</v>
      </c>
      <c r="AA25" s="95">
        <v>6.0879334847163502</v>
      </c>
      <c r="AB25" s="95">
        <v>4.6258360404675999E-2</v>
      </c>
      <c r="AC25" s="95">
        <v>1.0628405804709</v>
      </c>
      <c r="AD25" s="95">
        <v>0</v>
      </c>
      <c r="AE25" s="95">
        <v>0</v>
      </c>
      <c r="AF25" s="95">
        <v>1.1179097182202</v>
      </c>
      <c r="AG25" s="95">
        <v>1.1179097182202</v>
      </c>
      <c r="AH25" s="95">
        <v>3.2853130785892599</v>
      </c>
      <c r="AI25" s="95">
        <v>0.84171213951255797</v>
      </c>
      <c r="AJ25" s="95">
        <v>3.3592391659308697E-2</v>
      </c>
      <c r="AK25" s="95">
        <v>0.88086531829029102</v>
      </c>
      <c r="AL25" s="95">
        <v>9.0138125635675095E-2</v>
      </c>
      <c r="AM25" s="95">
        <v>0</v>
      </c>
      <c r="AN25" s="95">
        <v>7.1323032208146606E-2</v>
      </c>
      <c r="AO25" s="95">
        <v>0.17077009099577201</v>
      </c>
      <c r="AP25" s="95">
        <v>0</v>
      </c>
      <c r="AQ25" s="95">
        <v>26.901098943434899</v>
      </c>
      <c r="AR25" s="95">
        <v>369.597375296108</v>
      </c>
      <c r="AS25" s="95">
        <v>37.781055974911297</v>
      </c>
      <c r="AT25" s="95">
        <v>410.66374434960898</v>
      </c>
      <c r="AU25" s="95">
        <v>0</v>
      </c>
      <c r="AV25" s="95">
        <v>1.07232508058995</v>
      </c>
      <c r="AW25" s="95">
        <v>0</v>
      </c>
      <c r="AX25" s="95">
        <v>9.3535890893467108</v>
      </c>
      <c r="AY25" s="95">
        <v>5.1726946653659397E-3</v>
      </c>
      <c r="AZ25" s="95">
        <v>1.81887078269591E-3</v>
      </c>
      <c r="BA25" s="95">
        <v>6.8425108098127696</v>
      </c>
      <c r="BB25" s="95">
        <v>2.3246077470416701E-3</v>
      </c>
      <c r="BC25" s="95">
        <v>0</v>
      </c>
      <c r="BD25" s="95">
        <v>3.3715731344764201E-4</v>
      </c>
      <c r="BE25" s="95">
        <v>9.6438521125818504</v>
      </c>
      <c r="BF25" s="95">
        <v>8.8723205030424506</v>
      </c>
      <c r="BG25" s="95">
        <v>0.77153160953939903</v>
      </c>
      <c r="BH25" s="95">
        <v>0</v>
      </c>
      <c r="BI25" s="95">
        <v>0</v>
      </c>
      <c r="BJ25" s="95">
        <v>3.6297574684325602E-2</v>
      </c>
      <c r="BK25" s="95">
        <v>0</v>
      </c>
      <c r="BL25" s="95">
        <v>0.38950536329414598</v>
      </c>
      <c r="BM25" s="95">
        <v>0</v>
      </c>
      <c r="BN25" s="95">
        <v>1.01235776164729E-2</v>
      </c>
      <c r="BO25" s="95">
        <v>1.5580203334490701</v>
      </c>
      <c r="BP25" s="95">
        <v>2.2850775606668899E-2</v>
      </c>
      <c r="BQ25" s="95">
        <v>0</v>
      </c>
      <c r="BR25" s="95">
        <v>2.6174023754801899E-2</v>
      </c>
      <c r="BS25" s="95">
        <v>3.5489922309121002E-5</v>
      </c>
      <c r="BT25" s="95">
        <v>21.767498261545299</v>
      </c>
      <c r="BU25" s="95">
        <v>3.9067402224841601</v>
      </c>
      <c r="BV25" s="95">
        <v>0</v>
      </c>
      <c r="BW25" s="95">
        <v>0</v>
      </c>
      <c r="BX25" s="95">
        <v>1.3087105274723201</v>
      </c>
      <c r="BY25" s="95">
        <v>0</v>
      </c>
      <c r="BZ25" s="95">
        <v>0.21362612446766599</v>
      </c>
      <c r="CA25" s="95">
        <v>26.160631649553299</v>
      </c>
      <c r="CB25" s="95">
        <v>1.81912862496061</v>
      </c>
      <c r="CD25" s="35">
        <f t="shared" si="0"/>
        <v>8.0000076066914384E-3</v>
      </c>
      <c r="CE25" s="35">
        <f t="shared" si="8"/>
        <v>1.9247511509217052E-2</v>
      </c>
      <c r="CF25" s="81">
        <f t="shared" si="1"/>
        <v>-8.914584501019257E-5</v>
      </c>
      <c r="CG25" s="81" t="str">
        <f t="shared" si="2"/>
        <v/>
      </c>
      <c r="CH25" s="81">
        <f t="shared" si="3"/>
        <v>-9.1880970068643951E-5</v>
      </c>
      <c r="CI25" s="81">
        <f t="shared" si="4"/>
        <v>-1.1451657707403312E-4</v>
      </c>
      <c r="CJ25" s="81">
        <f t="shared" si="5"/>
        <v>-1.1668606209623519E-4</v>
      </c>
      <c r="CK25" s="81">
        <f t="shared" si="6"/>
        <v>-9.3742841991406513E-5</v>
      </c>
      <c r="CL25" s="81">
        <f t="shared" si="7"/>
        <v>-6.6482905800150643E-5</v>
      </c>
      <c r="CM25" s="49">
        <f t="shared" si="9"/>
        <v>-4.910223094910036E-4</v>
      </c>
      <c r="CN25" s="49">
        <f t="shared" si="10"/>
        <v>-5.5967215911885903E-4</v>
      </c>
      <c r="CO25" s="49">
        <f t="shared" si="11"/>
        <v>8.5535217165530757E-4</v>
      </c>
      <c r="CP25" s="49">
        <f t="shared" si="12"/>
        <v>-1.3370788031782049E-3</v>
      </c>
      <c r="CQ25" s="81"/>
      <c r="CR25" s="81"/>
    </row>
    <row r="26" spans="1:96" x14ac:dyDescent="0.25">
      <c r="A26" s="95" t="s">
        <v>25</v>
      </c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29"/>
      <c r="O26" s="29"/>
      <c r="P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D26" s="35" t="e">
        <f t="shared" si="0"/>
        <v>#DIV/0!</v>
      </c>
      <c r="CE26" s="35" t="e">
        <f t="shared" si="8"/>
        <v>#DIV/0!</v>
      </c>
      <c r="CF26" s="81" t="str">
        <f t="shared" si="1"/>
        <v/>
      </c>
      <c r="CG26" s="81" t="str">
        <f t="shared" si="2"/>
        <v/>
      </c>
      <c r="CH26" s="81" t="str">
        <f t="shared" si="3"/>
        <v/>
      </c>
      <c r="CI26" s="81" t="str">
        <f t="shared" si="4"/>
        <v/>
      </c>
      <c r="CJ26" s="81" t="str">
        <f t="shared" si="5"/>
        <v/>
      </c>
      <c r="CK26" s="81" t="str">
        <f t="shared" si="6"/>
        <v/>
      </c>
      <c r="CL26" s="81" t="str">
        <f t="shared" si="7"/>
        <v/>
      </c>
      <c r="CM26" s="49" t="e">
        <f t="shared" si="9"/>
        <v>#DIV/0!</v>
      </c>
      <c r="CN26" s="49" t="e">
        <f t="shared" si="10"/>
        <v>#DIV/0!</v>
      </c>
      <c r="CO26" s="49" t="e">
        <f t="shared" si="11"/>
        <v>#DIV/0!</v>
      </c>
      <c r="CP26" s="49" t="e">
        <f t="shared" si="12"/>
        <v>#DIV/0!</v>
      </c>
      <c r="CQ26" s="81"/>
      <c r="CR26" s="81"/>
    </row>
    <row r="27" spans="1:96" x14ac:dyDescent="0.25">
      <c r="A27" s="95" t="s">
        <v>26</v>
      </c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29"/>
      <c r="O27" s="29"/>
      <c r="P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D27" s="35" t="e">
        <f t="shared" si="0"/>
        <v>#DIV/0!</v>
      </c>
      <c r="CE27" s="35" t="e">
        <f t="shared" si="8"/>
        <v>#DIV/0!</v>
      </c>
      <c r="CF27" s="81" t="str">
        <f t="shared" si="1"/>
        <v/>
      </c>
      <c r="CG27" s="81" t="str">
        <f t="shared" si="2"/>
        <v/>
      </c>
      <c r="CH27" s="81" t="str">
        <f t="shared" si="3"/>
        <v/>
      </c>
      <c r="CI27" s="81" t="str">
        <f t="shared" si="4"/>
        <v/>
      </c>
      <c r="CJ27" s="81" t="str">
        <f t="shared" si="5"/>
        <v/>
      </c>
      <c r="CK27" s="81" t="str">
        <f t="shared" si="6"/>
        <v/>
      </c>
      <c r="CL27" s="81" t="str">
        <f t="shared" si="7"/>
        <v/>
      </c>
      <c r="CM27" s="49" t="e">
        <f t="shared" si="9"/>
        <v>#DIV/0!</v>
      </c>
      <c r="CN27" s="49" t="e">
        <f t="shared" si="10"/>
        <v>#DIV/0!</v>
      </c>
      <c r="CO27" s="49" t="e">
        <f t="shared" si="11"/>
        <v>#DIV/0!</v>
      </c>
      <c r="CP27" s="49" t="e">
        <f t="shared" si="12"/>
        <v>#DIV/0!</v>
      </c>
      <c r="CQ27" s="81"/>
      <c r="CR27" s="81"/>
    </row>
    <row r="28" spans="1:96" x14ac:dyDescent="0.25">
      <c r="A28" s="95" t="s">
        <v>27</v>
      </c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29"/>
      <c r="O28" s="29"/>
      <c r="P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D28" s="35" t="e">
        <f t="shared" si="0"/>
        <v>#DIV/0!</v>
      </c>
      <c r="CE28" s="35" t="e">
        <f t="shared" si="8"/>
        <v>#DIV/0!</v>
      </c>
      <c r="CF28" s="81" t="str">
        <f t="shared" si="1"/>
        <v/>
      </c>
      <c r="CG28" s="81" t="str">
        <f t="shared" si="2"/>
        <v/>
      </c>
      <c r="CH28" s="81" t="str">
        <f t="shared" si="3"/>
        <v/>
      </c>
      <c r="CI28" s="81" t="str">
        <f t="shared" si="4"/>
        <v/>
      </c>
      <c r="CJ28" s="81" t="str">
        <f t="shared" si="5"/>
        <v/>
      </c>
      <c r="CK28" s="81" t="str">
        <f t="shared" si="6"/>
        <v/>
      </c>
      <c r="CL28" s="81" t="str">
        <f t="shared" si="7"/>
        <v/>
      </c>
      <c r="CM28" s="49" t="e">
        <f t="shared" si="9"/>
        <v>#DIV/0!</v>
      </c>
      <c r="CN28" s="49" t="e">
        <f t="shared" si="10"/>
        <v>#DIV/0!</v>
      </c>
      <c r="CO28" s="49" t="e">
        <f t="shared" si="11"/>
        <v>#DIV/0!</v>
      </c>
      <c r="CP28" s="49" t="e">
        <f t="shared" si="12"/>
        <v>#DIV/0!</v>
      </c>
      <c r="CQ28" s="81"/>
      <c r="CR28" s="81"/>
    </row>
    <row r="29" spans="1:96" x14ac:dyDescent="0.25">
      <c r="A29" s="95" t="s">
        <v>28</v>
      </c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29"/>
      <c r="O29" s="29"/>
      <c r="P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D29" s="35" t="e">
        <f t="shared" si="0"/>
        <v>#DIV/0!</v>
      </c>
      <c r="CE29" s="35" t="e">
        <f t="shared" si="8"/>
        <v>#DIV/0!</v>
      </c>
      <c r="CF29" s="81" t="str">
        <f t="shared" si="1"/>
        <v/>
      </c>
      <c r="CG29" s="81" t="str">
        <f t="shared" si="2"/>
        <v/>
      </c>
      <c r="CH29" s="81" t="str">
        <f t="shared" si="3"/>
        <v/>
      </c>
      <c r="CI29" s="81" t="str">
        <f t="shared" si="4"/>
        <v/>
      </c>
      <c r="CJ29" s="81" t="str">
        <f t="shared" si="5"/>
        <v/>
      </c>
      <c r="CK29" s="81" t="str">
        <f t="shared" si="6"/>
        <v/>
      </c>
      <c r="CL29" s="81" t="str">
        <f t="shared" si="7"/>
        <v/>
      </c>
      <c r="CM29" s="49" t="e">
        <f t="shared" si="9"/>
        <v>#DIV/0!</v>
      </c>
      <c r="CN29" s="49" t="e">
        <f t="shared" si="10"/>
        <v>#DIV/0!</v>
      </c>
      <c r="CO29" s="49" t="e">
        <f t="shared" si="11"/>
        <v>#DIV/0!</v>
      </c>
      <c r="CP29" s="49" t="e">
        <f t="shared" si="12"/>
        <v>#DIV/0!</v>
      </c>
      <c r="CQ29" s="81"/>
      <c r="CR29" s="81"/>
    </row>
    <row r="30" spans="1:96" x14ac:dyDescent="0.25">
      <c r="A30" s="95" t="s">
        <v>29</v>
      </c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29"/>
      <c r="O30" s="29"/>
      <c r="P30" s="95"/>
      <c r="Q30" s="94" t="s">
        <v>29</v>
      </c>
      <c r="R30" s="94">
        <v>0</v>
      </c>
      <c r="S30" s="95">
        <v>0</v>
      </c>
      <c r="T30" s="95">
        <v>0</v>
      </c>
      <c r="U30" s="95">
        <v>0</v>
      </c>
      <c r="V30" s="95">
        <v>0</v>
      </c>
      <c r="W30" s="95">
        <v>0</v>
      </c>
      <c r="X30" s="95">
        <v>0</v>
      </c>
      <c r="Y30" s="95">
        <v>0</v>
      </c>
      <c r="Z30" s="95">
        <v>0</v>
      </c>
      <c r="AA30" s="95">
        <v>0</v>
      </c>
      <c r="AB30" s="95">
        <v>0</v>
      </c>
      <c r="AC30" s="95">
        <v>0</v>
      </c>
      <c r="AD30" s="95">
        <v>0</v>
      </c>
      <c r="AE30" s="95">
        <v>0</v>
      </c>
      <c r="AF30" s="95">
        <v>0</v>
      </c>
      <c r="AG30" s="95">
        <v>0</v>
      </c>
      <c r="AH30" s="95">
        <v>0</v>
      </c>
      <c r="AI30" s="95">
        <v>0</v>
      </c>
      <c r="AJ30" s="95">
        <v>0</v>
      </c>
      <c r="AK30" s="95">
        <v>0</v>
      </c>
      <c r="AL30" s="95">
        <v>0</v>
      </c>
      <c r="AM30" s="95">
        <v>0</v>
      </c>
      <c r="AN30" s="95">
        <v>0</v>
      </c>
      <c r="AO30" s="95">
        <v>0</v>
      </c>
      <c r="AP30" s="95">
        <v>0</v>
      </c>
      <c r="AQ30" s="95">
        <v>0</v>
      </c>
      <c r="AR30" s="95">
        <v>0</v>
      </c>
      <c r="AS30" s="95">
        <v>0</v>
      </c>
      <c r="AT30" s="95">
        <v>0</v>
      </c>
      <c r="AU30" s="95">
        <v>0</v>
      </c>
      <c r="AV30" s="95">
        <v>0</v>
      </c>
      <c r="AW30" s="95">
        <v>0</v>
      </c>
      <c r="AX30" s="95">
        <v>0</v>
      </c>
      <c r="AY30" s="95">
        <v>0</v>
      </c>
      <c r="AZ30" s="95">
        <v>0</v>
      </c>
      <c r="BA30" s="95">
        <v>0</v>
      </c>
      <c r="BB30" s="95">
        <v>0</v>
      </c>
      <c r="BC30" s="95">
        <v>0</v>
      </c>
      <c r="BD30" s="95">
        <v>0</v>
      </c>
      <c r="BE30" s="95">
        <v>0</v>
      </c>
      <c r="BF30" s="95">
        <v>0</v>
      </c>
      <c r="BG30" s="95">
        <v>0</v>
      </c>
      <c r="BH30" s="95">
        <v>0</v>
      </c>
      <c r="BI30" s="95">
        <v>0</v>
      </c>
      <c r="BJ30" s="95">
        <v>0</v>
      </c>
      <c r="BK30" s="95">
        <v>0</v>
      </c>
      <c r="BL30" s="95">
        <v>0</v>
      </c>
      <c r="BM30" s="95">
        <v>0</v>
      </c>
      <c r="BN30" s="95">
        <v>0</v>
      </c>
      <c r="BO30" s="95">
        <v>0</v>
      </c>
      <c r="BP30" s="95">
        <v>0</v>
      </c>
      <c r="BQ30" s="95">
        <v>0</v>
      </c>
      <c r="BR30" s="95">
        <v>0</v>
      </c>
      <c r="BS30" s="95">
        <v>0</v>
      </c>
      <c r="BT30" s="95">
        <v>0</v>
      </c>
      <c r="BU30" s="95">
        <v>0</v>
      </c>
      <c r="BV30" s="95">
        <v>0</v>
      </c>
      <c r="BW30" s="95">
        <v>0</v>
      </c>
      <c r="BX30" s="95">
        <v>0</v>
      </c>
      <c r="BY30" s="95">
        <v>0</v>
      </c>
      <c r="BZ30" s="95">
        <v>0</v>
      </c>
      <c r="CA30" s="95">
        <v>0</v>
      </c>
      <c r="CB30" s="95">
        <v>0</v>
      </c>
      <c r="CD30" s="35" t="e">
        <f t="shared" si="0"/>
        <v>#DIV/0!</v>
      </c>
      <c r="CE30" s="35" t="e">
        <f t="shared" si="8"/>
        <v>#DIV/0!</v>
      </c>
      <c r="CF30" s="81" t="str">
        <f t="shared" si="1"/>
        <v/>
      </c>
      <c r="CG30" s="81" t="str">
        <f t="shared" si="2"/>
        <v/>
      </c>
      <c r="CH30" s="81" t="str">
        <f t="shared" si="3"/>
        <v/>
      </c>
      <c r="CI30" s="81" t="str">
        <f t="shared" si="4"/>
        <v/>
      </c>
      <c r="CJ30" s="81" t="str">
        <f t="shared" si="5"/>
        <v/>
      </c>
      <c r="CK30" s="81" t="str">
        <f t="shared" si="6"/>
        <v/>
      </c>
      <c r="CL30" s="81" t="str">
        <f t="shared" si="7"/>
        <v/>
      </c>
      <c r="CM30" s="49" t="e">
        <f t="shared" si="9"/>
        <v>#DIV/0!</v>
      </c>
      <c r="CN30" s="49" t="e">
        <f t="shared" si="10"/>
        <v>#DIV/0!</v>
      </c>
      <c r="CO30" s="49" t="e">
        <f t="shared" si="11"/>
        <v>#DIV/0!</v>
      </c>
      <c r="CP30" s="49" t="e">
        <f t="shared" si="12"/>
        <v>#DIV/0!</v>
      </c>
      <c r="CQ30" s="81"/>
      <c r="CR30" s="81"/>
    </row>
    <row r="31" spans="1:96" x14ac:dyDescent="0.25">
      <c r="A31" s="95" t="s">
        <v>30</v>
      </c>
      <c r="B31" s="95">
        <v>875.11121000000003</v>
      </c>
      <c r="C31" s="95">
        <v>0</v>
      </c>
      <c r="D31" s="95">
        <v>6932.3788999999997</v>
      </c>
      <c r="E31" s="95">
        <v>128.96093500000001</v>
      </c>
      <c r="F31" s="95">
        <v>118.64404</v>
      </c>
      <c r="G31" s="95">
        <v>262.18221999999997</v>
      </c>
      <c r="H31" s="95">
        <v>550.65570000000002</v>
      </c>
      <c r="I31" s="95"/>
      <c r="J31" s="95"/>
      <c r="K31" s="95"/>
      <c r="L31" s="95"/>
      <c r="M31" s="95"/>
      <c r="N31" s="29"/>
      <c r="O31" s="29"/>
      <c r="P31" s="95"/>
      <c r="Q31" s="94" t="s">
        <v>30</v>
      </c>
      <c r="R31" s="94">
        <v>0</v>
      </c>
      <c r="S31" s="95">
        <v>14.547278077100399</v>
      </c>
      <c r="T31" s="95">
        <v>5.3843563383031103</v>
      </c>
      <c r="U31" s="95">
        <v>5.3843563383031103</v>
      </c>
      <c r="V31" s="95">
        <v>42.778629708260702</v>
      </c>
      <c r="W31" s="95">
        <v>0</v>
      </c>
      <c r="X31" s="95">
        <v>2.60807196158762</v>
      </c>
      <c r="Y31" s="95">
        <v>13.388142081881901</v>
      </c>
      <c r="Z31" s="95">
        <v>875.09705402448196</v>
      </c>
      <c r="AA31" s="95">
        <v>128.14363940424701</v>
      </c>
      <c r="AB31" s="95">
        <v>0.97368323365163201</v>
      </c>
      <c r="AC31" s="95">
        <v>22.371521442177698</v>
      </c>
      <c r="AD31" s="95">
        <v>0</v>
      </c>
      <c r="AE31" s="95">
        <v>0</v>
      </c>
      <c r="AF31" s="95">
        <v>23.530661940346199</v>
      </c>
      <c r="AG31" s="95">
        <v>23.530661940346199</v>
      </c>
      <c r="AH31" s="95">
        <v>55.457985584946798</v>
      </c>
      <c r="AI31" s="95">
        <v>17.7170127599822</v>
      </c>
      <c r="AJ31" s="95">
        <v>0.70707916985031205</v>
      </c>
      <c r="AK31" s="95">
        <v>18.541139434420199</v>
      </c>
      <c r="AL31" s="95">
        <v>1.8972990651197501</v>
      </c>
      <c r="AM31" s="95">
        <v>0</v>
      </c>
      <c r="AN31" s="95">
        <v>1.5012612313357501</v>
      </c>
      <c r="AO31" s="95">
        <v>2.2834456725882801</v>
      </c>
      <c r="AP31" s="95">
        <v>0</v>
      </c>
      <c r="AQ31" s="95">
        <v>566.23566917762003</v>
      </c>
      <c r="AR31" s="95">
        <v>6239.0236609079702</v>
      </c>
      <c r="AS31" s="95">
        <v>637.76686960873405</v>
      </c>
      <c r="AT31" s="95">
        <v>6932.2485161016502</v>
      </c>
      <c r="AU31" s="95">
        <v>0</v>
      </c>
      <c r="AV31" s="95">
        <v>22.571107880485201</v>
      </c>
      <c r="AW31" s="95">
        <v>0</v>
      </c>
      <c r="AX31" s="95">
        <v>196.88182178440101</v>
      </c>
      <c r="AY31" s="95">
        <v>6.9166478045823002E-2</v>
      </c>
      <c r="AZ31" s="95">
        <v>2.4320991291963599E-2</v>
      </c>
      <c r="BA31" s="95">
        <v>91.494353494491193</v>
      </c>
      <c r="BB31" s="95">
        <v>3.1083404303752799E-2</v>
      </c>
      <c r="BC31" s="95">
        <v>0</v>
      </c>
      <c r="BD31" s="95">
        <v>4.5082790651300398E-3</v>
      </c>
      <c r="BE31" s="95">
        <v>128.952318309004</v>
      </c>
      <c r="BF31" s="95">
        <v>118.635862822086</v>
      </c>
      <c r="BG31" s="95">
        <v>10.316455486918301</v>
      </c>
      <c r="BH31" s="95">
        <v>0</v>
      </c>
      <c r="BI31" s="95">
        <v>0</v>
      </c>
      <c r="BJ31" s="95">
        <v>0.48535234407535399</v>
      </c>
      <c r="BK31" s="95">
        <v>0</v>
      </c>
      <c r="BL31" s="95">
        <v>5.2082513276784699</v>
      </c>
      <c r="BM31" s="95">
        <v>0</v>
      </c>
      <c r="BN31" s="95">
        <v>0.13536707846249599</v>
      </c>
      <c r="BO31" s="95">
        <v>20.833000074075201</v>
      </c>
      <c r="BP31" s="95">
        <v>0.48098208032789902</v>
      </c>
      <c r="BQ31" s="95">
        <v>0</v>
      </c>
      <c r="BR31" s="95">
        <v>0.34998479661259801</v>
      </c>
      <c r="BS31" s="95">
        <v>4.7455398425899902E-4</v>
      </c>
      <c r="BT31" s="95">
        <v>262.16733397311401</v>
      </c>
      <c r="BU31" s="95">
        <v>82.232088192673103</v>
      </c>
      <c r="BV31" s="95">
        <v>0</v>
      </c>
      <c r="BW31" s="95">
        <v>0</v>
      </c>
      <c r="BX31" s="95">
        <v>27.546777675504298</v>
      </c>
      <c r="BY31" s="95">
        <v>0</v>
      </c>
      <c r="BZ31" s="95">
        <v>4.4965738099365398</v>
      </c>
      <c r="CA31" s="95">
        <v>550.64971137750194</v>
      </c>
      <c r="CB31" s="95">
        <v>38.290459210668203</v>
      </c>
      <c r="CD31" s="35">
        <f t="shared" si="0"/>
        <v>7.9999996330387749E-3</v>
      </c>
      <c r="CE31" s="35">
        <f t="shared" si="8"/>
        <v>1.9247516040007927E-2</v>
      </c>
      <c r="CF31" s="81">
        <f t="shared" si="1"/>
        <v>-1.6176201785902311E-5</v>
      </c>
      <c r="CG31" s="81" t="str">
        <f t="shared" si="2"/>
        <v/>
      </c>
      <c r="CH31" s="81">
        <f t="shared" si="3"/>
        <v>-1.8807959032571674E-5</v>
      </c>
      <c r="CI31" s="81">
        <f t="shared" si="4"/>
        <v>-6.6816288172903189E-5</v>
      </c>
      <c r="CJ31" s="81">
        <f t="shared" si="5"/>
        <v>-6.8921944279771332E-5</v>
      </c>
      <c r="CK31" s="81">
        <f t="shared" si="6"/>
        <v>-5.677740804071591E-5</v>
      </c>
      <c r="CL31" s="81">
        <f t="shared" si="7"/>
        <v>-1.0875439041274023E-5</v>
      </c>
      <c r="CM31" s="49">
        <f t="shared" si="9"/>
        <v>-4.9188511035894286E-4</v>
      </c>
      <c r="CN31" s="49">
        <f t="shared" si="10"/>
        <v>-5.5834621507951847E-4</v>
      </c>
      <c r="CO31" s="49">
        <f t="shared" si="11"/>
        <v>8.5586563756073232E-4</v>
      </c>
      <c r="CP31" s="49">
        <f t="shared" si="12"/>
        <v>-1.338732067676219E-3</v>
      </c>
      <c r="CQ31" s="81"/>
      <c r="CR31" s="81"/>
    </row>
    <row r="32" spans="1:96" x14ac:dyDescent="0.25">
      <c r="A32" s="95" t="s">
        <v>31</v>
      </c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29"/>
      <c r="O32" s="29"/>
      <c r="P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D32" s="35" t="e">
        <f t="shared" si="0"/>
        <v>#DIV/0!</v>
      </c>
      <c r="CE32" s="35" t="e">
        <f t="shared" si="8"/>
        <v>#DIV/0!</v>
      </c>
      <c r="CF32" s="81" t="str">
        <f t="shared" si="1"/>
        <v/>
      </c>
      <c r="CG32" s="81" t="str">
        <f t="shared" si="2"/>
        <v/>
      </c>
      <c r="CH32" s="81" t="str">
        <f t="shared" si="3"/>
        <v/>
      </c>
      <c r="CI32" s="81" t="str">
        <f t="shared" si="4"/>
        <v/>
      </c>
      <c r="CJ32" s="81" t="str">
        <f t="shared" si="5"/>
        <v/>
      </c>
      <c r="CK32" s="81" t="str">
        <f t="shared" si="6"/>
        <v/>
      </c>
      <c r="CL32" s="81" t="str">
        <f t="shared" si="7"/>
        <v/>
      </c>
      <c r="CM32" s="49" t="e">
        <f t="shared" si="9"/>
        <v>#DIV/0!</v>
      </c>
      <c r="CN32" s="49" t="e">
        <f t="shared" si="10"/>
        <v>#DIV/0!</v>
      </c>
      <c r="CO32" s="49" t="e">
        <f t="shared" si="11"/>
        <v>#DIV/0!</v>
      </c>
      <c r="CP32" s="49" t="e">
        <f t="shared" si="12"/>
        <v>#DIV/0!</v>
      </c>
      <c r="CQ32" s="81"/>
      <c r="CR32" s="81"/>
    </row>
    <row r="33" spans="1:96" x14ac:dyDescent="0.25">
      <c r="A33" s="95" t="s">
        <v>32</v>
      </c>
      <c r="B33" s="95">
        <v>451.11883999999998</v>
      </c>
      <c r="C33" s="95">
        <v>0</v>
      </c>
      <c r="D33" s="95">
        <v>3521.9014000000002</v>
      </c>
      <c r="E33" s="95">
        <v>59.069887799999997</v>
      </c>
      <c r="F33" s="95">
        <v>54.344298999999999</v>
      </c>
      <c r="G33" s="95">
        <v>108.746</v>
      </c>
      <c r="H33" s="95">
        <v>282.81961000000001</v>
      </c>
      <c r="I33" s="95"/>
      <c r="J33" s="95"/>
      <c r="K33" s="95"/>
      <c r="L33" s="95"/>
      <c r="M33" s="95"/>
      <c r="N33" s="29"/>
      <c r="O33" s="29"/>
      <c r="P33" s="95"/>
      <c r="Q33" s="94" t="s">
        <v>32</v>
      </c>
      <c r="R33" s="94">
        <v>0</v>
      </c>
      <c r="S33" s="95">
        <v>7.47163839770925</v>
      </c>
      <c r="T33" s="95">
        <v>2.7654645535526501</v>
      </c>
      <c r="U33" s="95">
        <v>2.7654645535526501</v>
      </c>
      <c r="V33" s="95">
        <v>21.971571693062</v>
      </c>
      <c r="W33" s="95">
        <v>0</v>
      </c>
      <c r="X33" s="95">
        <v>1.33953440222113</v>
      </c>
      <c r="Y33" s="95">
        <v>6.8762971489037801</v>
      </c>
      <c r="Z33" s="95">
        <v>451.11871633459498</v>
      </c>
      <c r="AA33" s="95">
        <v>65.815900635292905</v>
      </c>
      <c r="AB33" s="95">
        <v>0.50009360480221499</v>
      </c>
      <c r="AC33" s="95">
        <v>11.4902592500667</v>
      </c>
      <c r="AD33" s="95">
        <v>0</v>
      </c>
      <c r="AE33" s="95">
        <v>0</v>
      </c>
      <c r="AF33" s="95">
        <v>12.0856060404645</v>
      </c>
      <c r="AG33" s="95">
        <v>12.0856060404645</v>
      </c>
      <c r="AH33" s="95">
        <v>28.1752439531076</v>
      </c>
      <c r="AI33" s="95">
        <v>9.0996467781542894</v>
      </c>
      <c r="AJ33" s="95">
        <v>0.36316342849419397</v>
      </c>
      <c r="AK33" s="95">
        <v>9.5229239066275095</v>
      </c>
      <c r="AL33" s="95">
        <v>0.97447237697843303</v>
      </c>
      <c r="AM33" s="95">
        <v>0</v>
      </c>
      <c r="AN33" s="95">
        <v>0.77106442296736399</v>
      </c>
      <c r="AO33" s="95">
        <v>1.04596471107877</v>
      </c>
      <c r="AP33" s="95">
        <v>0</v>
      </c>
      <c r="AQ33" s="95">
        <v>290.82461859708798</v>
      </c>
      <c r="AR33" s="95">
        <v>3169.7098537607999</v>
      </c>
      <c r="AS33" s="95">
        <v>324.01488069401501</v>
      </c>
      <c r="AT33" s="95">
        <v>3521.8999784079301</v>
      </c>
      <c r="AU33" s="95">
        <v>0</v>
      </c>
      <c r="AV33" s="95">
        <v>11.5927777299387</v>
      </c>
      <c r="AW33" s="95">
        <v>0</v>
      </c>
      <c r="AX33" s="95">
        <v>101.120596167198</v>
      </c>
      <c r="AY33" s="95">
        <v>3.1682722408328999E-2</v>
      </c>
      <c r="AZ33" s="95">
        <v>1.1140568347139701E-2</v>
      </c>
      <c r="BA33" s="95">
        <v>41.910313748353403</v>
      </c>
      <c r="BB33" s="95">
        <v>1.4238206977628501E-2</v>
      </c>
      <c r="BC33" s="95">
        <v>0</v>
      </c>
      <c r="BD33" s="95">
        <v>2.0650815617542099E-3</v>
      </c>
      <c r="BE33" s="95">
        <v>59.068465934304001</v>
      </c>
      <c r="BF33" s="95">
        <v>54.342876018796197</v>
      </c>
      <c r="BG33" s="95">
        <v>4.72558991550786</v>
      </c>
      <c r="BH33" s="95">
        <v>0</v>
      </c>
      <c r="BI33" s="95">
        <v>0</v>
      </c>
      <c r="BJ33" s="95">
        <v>0.222322445498988</v>
      </c>
      <c r="BK33" s="95">
        <v>0</v>
      </c>
      <c r="BL33" s="95">
        <v>2.3857145739843499</v>
      </c>
      <c r="BM33" s="95">
        <v>0</v>
      </c>
      <c r="BN33" s="95">
        <v>6.2006810727690501E-2</v>
      </c>
      <c r="BO33" s="95">
        <v>9.5428589305378697</v>
      </c>
      <c r="BP33" s="95">
        <v>0.24703745277533601</v>
      </c>
      <c r="BQ33" s="95">
        <v>0</v>
      </c>
      <c r="BR33" s="95">
        <v>0.16031555399394801</v>
      </c>
      <c r="BS33" s="95">
        <v>2.1737640506622099E-4</v>
      </c>
      <c r="BT33" s="95">
        <v>108.74594303565399</v>
      </c>
      <c r="BU33" s="95">
        <v>42.235297598502598</v>
      </c>
      <c r="BV33" s="95">
        <v>0</v>
      </c>
      <c r="BW33" s="95">
        <v>0</v>
      </c>
      <c r="BX33" s="95">
        <v>14.148323575938701</v>
      </c>
      <c r="BY33" s="95">
        <v>0</v>
      </c>
      <c r="BZ33" s="95">
        <v>2.3094872156173198</v>
      </c>
      <c r="CA33" s="95">
        <v>282.81951711833801</v>
      </c>
      <c r="CB33" s="95">
        <v>19.6663698887698</v>
      </c>
      <c r="CD33" s="35">
        <f t="shared" si="0"/>
        <v>8.0000125289884528E-3</v>
      </c>
      <c r="CE33" s="35">
        <f t="shared" si="8"/>
        <v>1.9247503770632054E-2</v>
      </c>
      <c r="CF33" s="81">
        <f t="shared" si="1"/>
        <v>-2.7413043755604143E-7</v>
      </c>
      <c r="CG33" s="81" t="str">
        <f t="shared" si="2"/>
        <v/>
      </c>
      <c r="CH33" s="81">
        <f t="shared" si="3"/>
        <v>-4.0364334733321312E-7</v>
      </c>
      <c r="CI33" s="81">
        <f t="shared" si="4"/>
        <v>-2.4070905650094196E-5</v>
      </c>
      <c r="CJ33" s="81">
        <f t="shared" si="5"/>
        <v>-2.6184553485591281E-5</v>
      </c>
      <c r="CK33" s="81">
        <f t="shared" si="6"/>
        <v>-5.2382934545739007E-7</v>
      </c>
      <c r="CL33" s="81">
        <f t="shared" si="7"/>
        <v>-3.284130898806655E-7</v>
      </c>
      <c r="CM33" s="49">
        <f t="shared" si="9"/>
        <v>-4.9109836482380369E-4</v>
      </c>
      <c r="CN33" s="49">
        <f t="shared" si="10"/>
        <v>-5.5756144946553991E-4</v>
      </c>
      <c r="CO33" s="49">
        <f t="shared" si="11"/>
        <v>8.5662219932021097E-4</v>
      </c>
      <c r="CP33" s="49">
        <f t="shared" si="12"/>
        <v>-1.3377313845483298E-3</v>
      </c>
      <c r="CQ33" s="81"/>
      <c r="CR33" s="81"/>
    </row>
    <row r="34" spans="1:96" x14ac:dyDescent="0.25">
      <c r="A34" s="95" t="s">
        <v>33</v>
      </c>
      <c r="B34" s="95">
        <v>75.724273999999994</v>
      </c>
      <c r="C34" s="95">
        <v>0</v>
      </c>
      <c r="D34" s="95">
        <v>587.76775999999995</v>
      </c>
      <c r="E34" s="95">
        <v>11.574422760000001</v>
      </c>
      <c r="F34" s="95">
        <v>10.648459000000001</v>
      </c>
      <c r="G34" s="95">
        <v>23.635300000000001</v>
      </c>
      <c r="H34" s="95">
        <v>46.343277</v>
      </c>
      <c r="I34" s="95"/>
      <c r="J34" s="95"/>
      <c r="K34" s="95"/>
      <c r="L34" s="95"/>
      <c r="M34" s="95"/>
      <c r="N34" s="29"/>
      <c r="O34" s="29"/>
      <c r="P34" s="95"/>
      <c r="Q34" s="94" t="s">
        <v>33</v>
      </c>
      <c r="R34" s="94">
        <v>0</v>
      </c>
      <c r="S34" s="95">
        <v>1.22431455696723</v>
      </c>
      <c r="T34" s="95">
        <v>0.45315334174497501</v>
      </c>
      <c r="U34" s="95">
        <v>0.45315334174497501</v>
      </c>
      <c r="V34" s="95">
        <v>3.60029088676895</v>
      </c>
      <c r="W34" s="95">
        <v>0</v>
      </c>
      <c r="X34" s="95">
        <v>0.219498158110112</v>
      </c>
      <c r="Y34" s="95">
        <v>1.1267594688397999</v>
      </c>
      <c r="Z34" s="95">
        <v>75.724248467953004</v>
      </c>
      <c r="AA34" s="95">
        <v>10.784704383569499</v>
      </c>
      <c r="AB34" s="95">
        <v>8.1946162988564497E-2</v>
      </c>
      <c r="AC34" s="95">
        <v>1.8828110083973899</v>
      </c>
      <c r="AD34" s="95">
        <v>0</v>
      </c>
      <c r="AE34" s="95">
        <v>0</v>
      </c>
      <c r="AF34" s="95">
        <v>1.9803647838283001</v>
      </c>
      <c r="AG34" s="95">
        <v>1.9803647838283001</v>
      </c>
      <c r="AH34" s="95">
        <v>4.7021409163511301</v>
      </c>
      <c r="AI34" s="95">
        <v>1.49108229898069</v>
      </c>
      <c r="AJ34" s="95">
        <v>5.9508607005266799E-2</v>
      </c>
      <c r="AK34" s="95">
        <v>1.56043991110941</v>
      </c>
      <c r="AL34" s="95">
        <v>0.15967855910137399</v>
      </c>
      <c r="AM34" s="95">
        <v>0</v>
      </c>
      <c r="AN34" s="95">
        <v>0.12634800134813501</v>
      </c>
      <c r="AO34" s="95">
        <v>0.204950750276955</v>
      </c>
      <c r="AP34" s="95">
        <v>0</v>
      </c>
      <c r="AQ34" s="95">
        <v>47.654992453578899</v>
      </c>
      <c r="AR34" s="95">
        <v>528.99083169144103</v>
      </c>
      <c r="AS34" s="95">
        <v>54.074568422096903</v>
      </c>
      <c r="AT34" s="95">
        <v>587.767541029889</v>
      </c>
      <c r="AU34" s="95">
        <v>0</v>
      </c>
      <c r="AV34" s="95">
        <v>1.89960846273196</v>
      </c>
      <c r="AW34" s="95">
        <v>0</v>
      </c>
      <c r="AX34" s="95">
        <v>16.569768564113101</v>
      </c>
      <c r="AY34" s="95">
        <v>6.2080522462342304E-3</v>
      </c>
      <c r="AZ34" s="95">
        <v>2.18293307539256E-3</v>
      </c>
      <c r="BA34" s="95">
        <v>8.2120902825774191</v>
      </c>
      <c r="BB34" s="95">
        <v>2.7898939521707202E-3</v>
      </c>
      <c r="BC34" s="95">
        <v>0</v>
      </c>
      <c r="BD34" s="95">
        <v>4.0464232477388799E-4</v>
      </c>
      <c r="BE34" s="95">
        <v>11.5741474347173</v>
      </c>
      <c r="BF34" s="95">
        <v>10.6481786279139</v>
      </c>
      <c r="BG34" s="95">
        <v>0.92596880680346305</v>
      </c>
      <c r="BH34" s="95">
        <v>0</v>
      </c>
      <c r="BI34" s="95">
        <v>0</v>
      </c>
      <c r="BJ34" s="95">
        <v>4.3562797841675001E-2</v>
      </c>
      <c r="BK34" s="95">
        <v>0</v>
      </c>
      <c r="BL34" s="95">
        <v>0.467467117291401</v>
      </c>
      <c r="BM34" s="95">
        <v>0</v>
      </c>
      <c r="BN34" s="95">
        <v>1.21498852604485E-2</v>
      </c>
      <c r="BO34" s="95">
        <v>1.86986746451936</v>
      </c>
      <c r="BP34" s="95">
        <v>4.0479974555826199E-2</v>
      </c>
      <c r="BQ34" s="95">
        <v>0</v>
      </c>
      <c r="BR34" s="95">
        <v>3.1412964896906301E-2</v>
      </c>
      <c r="BS34" s="95">
        <v>4.2593928129323102E-5</v>
      </c>
      <c r="BT34" s="95">
        <v>23.635291232549001</v>
      </c>
      <c r="BU34" s="95">
        <v>6.9207487174892197</v>
      </c>
      <c r="BV34" s="95">
        <v>0</v>
      </c>
      <c r="BW34" s="95">
        <v>0</v>
      </c>
      <c r="BX34" s="95">
        <v>2.3183663671087502</v>
      </c>
      <c r="BY34" s="95">
        <v>0</v>
      </c>
      <c r="BZ34" s="95">
        <v>0.37843644611187299</v>
      </c>
      <c r="CA34" s="95">
        <v>46.343260883943103</v>
      </c>
      <c r="CB34" s="95">
        <v>3.2225680423342999</v>
      </c>
      <c r="CD34" s="35">
        <f t="shared" si="0"/>
        <v>8.0000010005860777E-3</v>
      </c>
      <c r="CE34" s="35">
        <f t="shared" si="8"/>
        <v>1.9247493626720572E-2</v>
      </c>
      <c r="CF34" s="81">
        <f t="shared" si="1"/>
        <v>-3.3717123508382987E-7</v>
      </c>
      <c r="CG34" s="81" t="str">
        <f t="shared" si="2"/>
        <v/>
      </c>
      <c r="CH34" s="81">
        <f t="shared" si="3"/>
        <v>-3.7254529059243993E-7</v>
      </c>
      <c r="CI34" s="81">
        <f t="shared" si="4"/>
        <v>-2.3787387795447871E-5</v>
      </c>
      <c r="CJ34" s="81">
        <f t="shared" si="5"/>
        <v>-2.6329827264269442E-5</v>
      </c>
      <c r="CK34" s="81">
        <f t="shared" si="6"/>
        <v>-3.7094731185426868E-7</v>
      </c>
      <c r="CL34" s="81">
        <f t="shared" si="7"/>
        <v>-3.4775393414422886E-7</v>
      </c>
      <c r="CM34" s="49">
        <f t="shared" si="9"/>
        <v>-4.9137895052161682E-4</v>
      </c>
      <c r="CN34" s="49">
        <f t="shared" si="10"/>
        <v>-5.5803123957061558E-4</v>
      </c>
      <c r="CO34" s="49">
        <f t="shared" si="11"/>
        <v>8.5558255310318903E-4</v>
      </c>
      <c r="CP34" s="49">
        <f t="shared" si="12"/>
        <v>-1.3365850313638212E-3</v>
      </c>
      <c r="CQ34" s="81"/>
      <c r="CR34" s="81"/>
    </row>
    <row r="35" spans="1:96" x14ac:dyDescent="0.25">
      <c r="A35" s="95" t="s">
        <v>34</v>
      </c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29"/>
      <c r="O35" s="29"/>
      <c r="P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D35" s="35" t="e">
        <f t="shared" si="0"/>
        <v>#DIV/0!</v>
      </c>
      <c r="CE35" s="35" t="e">
        <f t="shared" si="8"/>
        <v>#DIV/0!</v>
      </c>
      <c r="CF35" s="81" t="str">
        <f t="shared" si="1"/>
        <v/>
      </c>
      <c r="CG35" s="81" t="str">
        <f t="shared" si="2"/>
        <v/>
      </c>
      <c r="CH35" s="81" t="str">
        <f t="shared" si="3"/>
        <v/>
      </c>
      <c r="CI35" s="81" t="str">
        <f t="shared" ref="CI35:CI60" si="13">IF(E35=0,"",(BE35-E35)/E35)</f>
        <v/>
      </c>
      <c r="CJ35" s="81" t="str">
        <f t="shared" ref="CJ35:CJ60" si="14">IF(F35=0,"",(BF35-F35)/F35)</f>
        <v/>
      </c>
      <c r="CK35" s="81" t="str">
        <f t="shared" si="6"/>
        <v/>
      </c>
      <c r="CL35" s="81" t="str">
        <f t="shared" si="7"/>
        <v/>
      </c>
      <c r="CM35" s="49" t="e">
        <f t="shared" si="9"/>
        <v>#DIV/0!</v>
      </c>
      <c r="CN35" s="49" t="e">
        <f t="shared" si="10"/>
        <v>#DIV/0!</v>
      </c>
      <c r="CO35" s="49" t="e">
        <f t="shared" si="11"/>
        <v>#DIV/0!</v>
      </c>
      <c r="CP35" s="49" t="e">
        <f t="shared" si="12"/>
        <v>#DIV/0!</v>
      </c>
      <c r="CQ35" s="81"/>
      <c r="CR35" s="81"/>
    </row>
    <row r="36" spans="1:96" x14ac:dyDescent="0.25">
      <c r="A36" s="95" t="s">
        <v>35</v>
      </c>
      <c r="B36" s="95">
        <v>74.247214999999997</v>
      </c>
      <c r="C36" s="95">
        <v>0</v>
      </c>
      <c r="D36" s="95">
        <v>662.54894999999999</v>
      </c>
      <c r="E36" s="95">
        <v>10.712049350000001</v>
      </c>
      <c r="F36" s="95">
        <v>9.8550844000000009</v>
      </c>
      <c r="G36" s="95">
        <v>20.679532999999999</v>
      </c>
      <c r="H36" s="95">
        <v>44.433720000000001</v>
      </c>
      <c r="I36" s="95"/>
      <c r="J36" s="95"/>
      <c r="K36" s="95"/>
      <c r="L36" s="95"/>
      <c r="M36" s="95"/>
      <c r="N36" s="29"/>
      <c r="O36" s="29"/>
      <c r="P36" s="95"/>
      <c r="Q36" s="94" t="s">
        <v>35</v>
      </c>
      <c r="R36" s="94">
        <v>0</v>
      </c>
      <c r="S36" s="95">
        <v>1.17386724262589</v>
      </c>
      <c r="T36" s="95">
        <v>0.434481415229034</v>
      </c>
      <c r="U36" s="95">
        <v>0.434481415229034</v>
      </c>
      <c r="V36" s="95">
        <v>3.4519433705253002</v>
      </c>
      <c r="W36" s="95">
        <v>0</v>
      </c>
      <c r="X36" s="95">
        <v>0.21045391689458701</v>
      </c>
      <c r="Y36" s="95">
        <v>1.0803322391605401</v>
      </c>
      <c r="Z36" s="95">
        <v>74.247164286005599</v>
      </c>
      <c r="AA36" s="95">
        <v>10.3403162225661</v>
      </c>
      <c r="AB36" s="95">
        <v>7.8569646190280895E-2</v>
      </c>
      <c r="AC36" s="95">
        <v>1.8052310692307401</v>
      </c>
      <c r="AD36" s="95">
        <v>0</v>
      </c>
      <c r="AE36" s="95">
        <v>0</v>
      </c>
      <c r="AF36" s="95">
        <v>1.8987630996157101</v>
      </c>
      <c r="AG36" s="95">
        <v>1.8987630996157101</v>
      </c>
      <c r="AH36" s="95">
        <v>5.3003959751539096</v>
      </c>
      <c r="AI36" s="95">
        <v>1.4296429805386901</v>
      </c>
      <c r="AJ36" s="95">
        <v>5.7056536414952903E-2</v>
      </c>
      <c r="AK36" s="95">
        <v>1.4961430003990299</v>
      </c>
      <c r="AL36" s="95">
        <v>0.153099161487524</v>
      </c>
      <c r="AM36" s="95">
        <v>0</v>
      </c>
      <c r="AN36" s="95">
        <v>0.121141957530046</v>
      </c>
      <c r="AO36" s="95">
        <v>0.189680691347409</v>
      </c>
      <c r="AP36" s="95">
        <v>0</v>
      </c>
      <c r="AQ36" s="95">
        <v>45.691388104962002</v>
      </c>
      <c r="AR36" s="95">
        <v>596.293847609914</v>
      </c>
      <c r="AS36" s="95">
        <v>60.954531242249402</v>
      </c>
      <c r="AT36" s="95">
        <v>662.54877482731695</v>
      </c>
      <c r="AU36" s="95">
        <v>0</v>
      </c>
      <c r="AV36" s="95">
        <v>1.8213379898967601</v>
      </c>
      <c r="AW36" s="95">
        <v>0</v>
      </c>
      <c r="AX36" s="95">
        <v>15.8870382696043</v>
      </c>
      <c r="AY36" s="95">
        <v>5.7455161957042896E-3</v>
      </c>
      <c r="AZ36" s="95">
        <v>2.0202924860971E-3</v>
      </c>
      <c r="BA36" s="95">
        <v>7.60024116249717</v>
      </c>
      <c r="BB36" s="95">
        <v>2.5820311821734198E-3</v>
      </c>
      <c r="BC36" s="95">
        <v>0</v>
      </c>
      <c r="BD36" s="95">
        <v>3.7449297739711298E-4</v>
      </c>
      <c r="BE36" s="95">
        <v>10.711793521598601</v>
      </c>
      <c r="BF36" s="95">
        <v>9.8548285028869298</v>
      </c>
      <c r="BG36" s="95">
        <v>0.85696501871172903</v>
      </c>
      <c r="BH36" s="95">
        <v>0</v>
      </c>
      <c r="BI36" s="95">
        <v>0</v>
      </c>
      <c r="BJ36" s="95">
        <v>4.0317144397228701E-2</v>
      </c>
      <c r="BK36" s="95">
        <v>0</v>
      </c>
      <c r="BL36" s="95">
        <v>0.43263842071903702</v>
      </c>
      <c r="BM36" s="95">
        <v>0</v>
      </c>
      <c r="BN36" s="95">
        <v>1.12446505067874E-2</v>
      </c>
      <c r="BO36" s="95">
        <v>1.7305528784095801</v>
      </c>
      <c r="BP36" s="95">
        <v>3.8811926699027798E-2</v>
      </c>
      <c r="BQ36" s="95">
        <v>0</v>
      </c>
      <c r="BR36" s="95">
        <v>2.9072493251100898E-2</v>
      </c>
      <c r="BS36" s="95">
        <v>3.9420264642823598E-5</v>
      </c>
      <c r="BT36" s="95">
        <v>20.679506579143101</v>
      </c>
      <c r="BU36" s="95">
        <v>6.63557980388582</v>
      </c>
      <c r="BV36" s="95">
        <v>0</v>
      </c>
      <c r="BW36" s="95">
        <v>0</v>
      </c>
      <c r="BX36" s="95">
        <v>2.2228365387928801</v>
      </c>
      <c r="BY36" s="95">
        <v>0</v>
      </c>
      <c r="BZ36" s="95">
        <v>0.36284318557634798</v>
      </c>
      <c r="CA36" s="95">
        <v>44.4337045090031</v>
      </c>
      <c r="CB36" s="95">
        <v>3.0897803393083998</v>
      </c>
      <c r="CD36" s="35">
        <f t="shared" si="0"/>
        <v>8.0000087186567898E-3</v>
      </c>
      <c r="CE36" s="35">
        <f t="shared" si="8"/>
        <v>1.9247487796651443E-2</v>
      </c>
      <c r="CF36" s="81">
        <f t="shared" si="1"/>
        <v>-6.8304237940387193E-7</v>
      </c>
      <c r="CG36" s="81" t="str">
        <f t="shared" si="2"/>
        <v/>
      </c>
      <c r="CH36" s="81">
        <f t="shared" si="3"/>
        <v>-2.6439206196531793E-7</v>
      </c>
      <c r="CI36" s="81">
        <f t="shared" si="13"/>
        <v>-2.3882302353287588E-5</v>
      </c>
      <c r="CJ36" s="81">
        <f t="shared" si="14"/>
        <v>-2.5965999141626571E-5</v>
      </c>
      <c r="CK36" s="81">
        <f t="shared" si="6"/>
        <v>-1.27763315050961E-6</v>
      </c>
      <c r="CL36" s="81">
        <f t="shared" si="7"/>
        <v>-3.4863155507202908E-7</v>
      </c>
      <c r="CM36" s="49">
        <f t="shared" si="9"/>
        <v>-4.9118581150291293E-4</v>
      </c>
      <c r="CN36" s="49">
        <f t="shared" si="10"/>
        <v>-5.5757246722057483E-4</v>
      </c>
      <c r="CO36" s="49">
        <f t="shared" si="11"/>
        <v>8.5478702774951913E-4</v>
      </c>
      <c r="CP36" s="49">
        <f t="shared" si="12"/>
        <v>-1.3359473863315116E-3</v>
      </c>
      <c r="CQ36" s="81"/>
      <c r="CR36" s="81"/>
    </row>
    <row r="37" spans="1:96" x14ac:dyDescent="0.25">
      <c r="A37" s="95" t="s">
        <v>36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29"/>
      <c r="O37" s="29"/>
      <c r="P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D37" s="35" t="e">
        <f t="shared" si="0"/>
        <v>#DIV/0!</v>
      </c>
      <c r="CE37" s="35" t="e">
        <f t="shared" si="8"/>
        <v>#DIV/0!</v>
      </c>
      <c r="CF37" s="81" t="str">
        <f t="shared" si="1"/>
        <v/>
      </c>
      <c r="CG37" s="81" t="str">
        <f t="shared" si="2"/>
        <v/>
      </c>
      <c r="CH37" s="81" t="str">
        <f t="shared" si="3"/>
        <v/>
      </c>
      <c r="CI37" s="81" t="str">
        <f t="shared" si="13"/>
        <v/>
      </c>
      <c r="CJ37" s="81" t="str">
        <f t="shared" si="14"/>
        <v/>
      </c>
      <c r="CK37" s="81" t="str">
        <f t="shared" si="6"/>
        <v/>
      </c>
      <c r="CL37" s="81" t="str">
        <f t="shared" si="7"/>
        <v/>
      </c>
      <c r="CM37" s="49" t="e">
        <f t="shared" si="9"/>
        <v>#DIV/0!</v>
      </c>
      <c r="CN37" s="49" t="e">
        <f t="shared" si="10"/>
        <v>#DIV/0!</v>
      </c>
      <c r="CO37" s="49" t="e">
        <f t="shared" si="11"/>
        <v>#DIV/0!</v>
      </c>
      <c r="CP37" s="49" t="e">
        <f t="shared" si="12"/>
        <v>#DIV/0!</v>
      </c>
      <c r="CQ37" s="81"/>
      <c r="CR37" s="81"/>
    </row>
    <row r="38" spans="1:96" x14ac:dyDescent="0.25">
      <c r="A38" s="95" t="s">
        <v>37</v>
      </c>
      <c r="B38" s="95">
        <v>197.68181999999999</v>
      </c>
      <c r="C38" s="95">
        <v>0</v>
      </c>
      <c r="D38" s="95">
        <v>1369.8429000000001</v>
      </c>
      <c r="E38" s="95">
        <v>26.770556200000001</v>
      </c>
      <c r="F38" s="95">
        <v>24.628906000000001</v>
      </c>
      <c r="G38" s="95">
        <v>46.250014999999998</v>
      </c>
      <c r="H38" s="95">
        <v>144.75954999999999</v>
      </c>
      <c r="I38" s="95"/>
      <c r="J38" s="95"/>
      <c r="K38" s="95"/>
      <c r="L38" s="95"/>
      <c r="M38" s="95"/>
      <c r="N38" s="29"/>
      <c r="O38" s="29"/>
      <c r="P38" s="95"/>
      <c r="Q38" s="94" t="s">
        <v>37</v>
      </c>
      <c r="R38" s="94">
        <v>0</v>
      </c>
      <c r="S38" s="95">
        <v>3.8243150554207399</v>
      </c>
      <c r="T38" s="95">
        <v>1.4154855504113699</v>
      </c>
      <c r="U38" s="95">
        <v>1.4154855504113699</v>
      </c>
      <c r="V38" s="95">
        <v>11.246009536120701</v>
      </c>
      <c r="W38" s="95">
        <v>0</v>
      </c>
      <c r="X38" s="95">
        <v>0.68563262344602205</v>
      </c>
      <c r="Y38" s="95">
        <v>3.5195884597038898</v>
      </c>
      <c r="Z38" s="95">
        <v>197.68179723033299</v>
      </c>
      <c r="AA38" s="95">
        <v>33.687475668228203</v>
      </c>
      <c r="AB38" s="95">
        <v>0.25597018751852901</v>
      </c>
      <c r="AC38" s="95">
        <v>5.8812193932668499</v>
      </c>
      <c r="AD38" s="95">
        <v>0</v>
      </c>
      <c r="AE38" s="95">
        <v>0</v>
      </c>
      <c r="AF38" s="95">
        <v>6.1859459523413802</v>
      </c>
      <c r="AG38" s="95">
        <v>6.1859459523413802</v>
      </c>
      <c r="AH38" s="95">
        <v>10.958740312650599</v>
      </c>
      <c r="AI38" s="95">
        <v>4.6576027052367897</v>
      </c>
      <c r="AJ38" s="95">
        <v>0.18588298113417401</v>
      </c>
      <c r="AK38" s="95">
        <v>4.87425412309641</v>
      </c>
      <c r="AL38" s="95">
        <v>0.49877814524020497</v>
      </c>
      <c r="AM38" s="95">
        <v>0</v>
      </c>
      <c r="AN38" s="95">
        <v>0.394664740450336</v>
      </c>
      <c r="AO38" s="95">
        <v>0.474032194227197</v>
      </c>
      <c r="AP38" s="95">
        <v>0</v>
      </c>
      <c r="AQ38" s="95">
        <v>148.85688231584501</v>
      </c>
      <c r="AR38" s="95">
        <v>1232.8583218249801</v>
      </c>
      <c r="AS38" s="95">
        <v>126.025476199937</v>
      </c>
      <c r="AT38" s="95">
        <v>1369.84253833757</v>
      </c>
      <c r="AU38" s="95">
        <v>0</v>
      </c>
      <c r="AV38" s="95">
        <v>5.9336878199662699</v>
      </c>
      <c r="AW38" s="95">
        <v>0</v>
      </c>
      <c r="AX38" s="95">
        <v>51.757990249089303</v>
      </c>
      <c r="AY38" s="95">
        <v>1.43586494371048E-2</v>
      </c>
      <c r="AZ38" s="95">
        <v>5.04892453953713E-3</v>
      </c>
      <c r="BA38" s="95">
        <v>18.993806580796601</v>
      </c>
      <c r="BB38" s="95">
        <v>6.4527704410897403E-3</v>
      </c>
      <c r="BC38" s="95">
        <v>0</v>
      </c>
      <c r="BD38" s="95">
        <v>9.3589787368618296E-4</v>
      </c>
      <c r="BE38" s="95">
        <v>26.769909937321199</v>
      </c>
      <c r="BF38" s="95">
        <v>24.628257867015801</v>
      </c>
      <c r="BG38" s="95">
        <v>2.1416520703053901</v>
      </c>
      <c r="BH38" s="95">
        <v>0</v>
      </c>
      <c r="BI38" s="95">
        <v>0</v>
      </c>
      <c r="BJ38" s="95">
        <v>0.100756824214465</v>
      </c>
      <c r="BK38" s="95">
        <v>0</v>
      </c>
      <c r="BL38" s="95">
        <v>1.0812083562669099</v>
      </c>
      <c r="BM38" s="95">
        <v>0</v>
      </c>
      <c r="BN38" s="95">
        <v>2.81015658922932E-2</v>
      </c>
      <c r="BO38" s="95">
        <v>4.3248345320965402</v>
      </c>
      <c r="BP38" s="95">
        <v>0.12644473713144799</v>
      </c>
      <c r="BQ38" s="95">
        <v>0</v>
      </c>
      <c r="BR38" s="95">
        <v>7.2655249922562601E-2</v>
      </c>
      <c r="BS38" s="95">
        <v>9.8515535035301397E-5</v>
      </c>
      <c r="BT38" s="95">
        <v>46.2500010210927</v>
      </c>
      <c r="BU38" s="95">
        <v>21.617896775534899</v>
      </c>
      <c r="BV38" s="95">
        <v>0</v>
      </c>
      <c r="BW38" s="95">
        <v>0</v>
      </c>
      <c r="BX38" s="95">
        <v>7.2417316015982598</v>
      </c>
      <c r="BY38" s="95">
        <v>0</v>
      </c>
      <c r="BZ38" s="95">
        <v>1.1820983599109101</v>
      </c>
      <c r="CA38" s="95">
        <v>144.75950929711101</v>
      </c>
      <c r="CB38" s="95">
        <v>10.0661291396547</v>
      </c>
      <c r="CD38" s="35">
        <f t="shared" si="0"/>
        <v>8.0000000043435934E-3</v>
      </c>
      <c r="CE38" s="35">
        <f t="shared" si="8"/>
        <v>1.9247491917081968E-2</v>
      </c>
      <c r="CF38" s="81">
        <f t="shared" si="1"/>
        <v>-1.1518341442881019E-7</v>
      </c>
      <c r="CG38" s="81" t="str">
        <f t="shared" si="2"/>
        <v/>
      </c>
      <c r="CH38" s="81">
        <f t="shared" si="3"/>
        <v>-2.6401745055804068E-7</v>
      </c>
      <c r="CI38" s="81">
        <f t="shared" si="13"/>
        <v>-2.4140801333177222E-5</v>
      </c>
      <c r="CJ38" s="81">
        <f t="shared" si="14"/>
        <v>-2.6315946968965416E-5</v>
      </c>
      <c r="CK38" s="81">
        <f t="shared" si="6"/>
        <v>-3.0224654624403836E-7</v>
      </c>
      <c r="CL38" s="81">
        <f t="shared" si="7"/>
        <v>-2.811758462986311E-7</v>
      </c>
      <c r="CM38" s="49">
        <f t="shared" si="9"/>
        <v>-4.9197695266736436E-4</v>
      </c>
      <c r="CN38" s="49">
        <f t="shared" si="10"/>
        <v>-5.5784631168625675E-4</v>
      </c>
      <c r="CO38" s="49">
        <f t="shared" si="11"/>
        <v>8.5653477727973563E-4</v>
      </c>
      <c r="CP38" s="49">
        <f t="shared" si="12"/>
        <v>-1.3378762145182636E-3</v>
      </c>
      <c r="CQ38" s="81"/>
      <c r="CR38" s="81"/>
    </row>
    <row r="39" spans="1:96" x14ac:dyDescent="0.25">
      <c r="A39" s="95" t="s">
        <v>130</v>
      </c>
      <c r="B39" s="95">
        <v>184.23763</v>
      </c>
      <c r="C39" s="95">
        <v>0</v>
      </c>
      <c r="D39" s="95">
        <v>1461.9884999999999</v>
      </c>
      <c r="E39" s="95">
        <v>32.954388999999999</v>
      </c>
      <c r="F39" s="95">
        <v>30.318031000000001</v>
      </c>
      <c r="G39" s="95">
        <v>71.603194999999999</v>
      </c>
      <c r="H39" s="95">
        <v>107.59927</v>
      </c>
      <c r="I39" s="95"/>
      <c r="J39" s="95"/>
      <c r="K39" s="95"/>
      <c r="L39" s="95"/>
      <c r="M39" s="95"/>
      <c r="N39" s="29"/>
      <c r="O39" s="29"/>
      <c r="P39" s="95"/>
      <c r="Q39" s="94" t="s">
        <v>130</v>
      </c>
      <c r="R39" s="94">
        <v>0</v>
      </c>
      <c r="S39" s="95">
        <v>2.8426006981021601</v>
      </c>
      <c r="T39" s="95">
        <v>1.05212620195025</v>
      </c>
      <c r="U39" s="95">
        <v>1.05212620195025</v>
      </c>
      <c r="V39" s="95">
        <v>8.3591129578366008</v>
      </c>
      <c r="W39" s="95">
        <v>0</v>
      </c>
      <c r="X39" s="95">
        <v>0.50962780440215405</v>
      </c>
      <c r="Y39" s="95">
        <v>2.6160979527388499</v>
      </c>
      <c r="Z39" s="95">
        <v>184.23757494447099</v>
      </c>
      <c r="AA39" s="95">
        <v>25.039795955692</v>
      </c>
      <c r="AB39" s="95">
        <v>0.190261664669131</v>
      </c>
      <c r="AC39" s="95">
        <v>4.3714856344443502</v>
      </c>
      <c r="AD39" s="95">
        <v>0</v>
      </c>
      <c r="AE39" s="95">
        <v>0</v>
      </c>
      <c r="AF39" s="95">
        <v>4.5979921540076196</v>
      </c>
      <c r="AG39" s="95">
        <v>4.5979921540076196</v>
      </c>
      <c r="AH39" s="95">
        <v>11.6959065200592</v>
      </c>
      <c r="AI39" s="95">
        <v>3.4619785641871199</v>
      </c>
      <c r="AJ39" s="95">
        <v>0.138166256475699</v>
      </c>
      <c r="AK39" s="95">
        <v>3.6230136515484701</v>
      </c>
      <c r="AL39" s="95">
        <v>0.370740169938435</v>
      </c>
      <c r="AM39" s="95">
        <v>0</v>
      </c>
      <c r="AN39" s="95">
        <v>0.29335298948658001</v>
      </c>
      <c r="AO39" s="95">
        <v>0.58353082613799701</v>
      </c>
      <c r="AP39" s="95">
        <v>0</v>
      </c>
      <c r="AQ39" s="95">
        <v>110.64479578035299</v>
      </c>
      <c r="AR39" s="95">
        <v>1315.7891812717301</v>
      </c>
      <c r="AS39" s="95">
        <v>134.502914900268</v>
      </c>
      <c r="AT39" s="95">
        <v>1461.98800269206</v>
      </c>
      <c r="AU39" s="95">
        <v>0</v>
      </c>
      <c r="AV39" s="95">
        <v>4.4104920415075197</v>
      </c>
      <c r="AW39" s="95">
        <v>0</v>
      </c>
      <c r="AX39" s="95">
        <v>38.471530809937299</v>
      </c>
      <c r="AY39" s="95">
        <v>1.7675404388299999E-2</v>
      </c>
      <c r="AZ39" s="95">
        <v>6.2151915607070096E-3</v>
      </c>
      <c r="BA39" s="95">
        <v>23.381257298125501</v>
      </c>
      <c r="BB39" s="95">
        <v>7.9433204803871296E-3</v>
      </c>
      <c r="BC39" s="95">
        <v>0</v>
      </c>
      <c r="BD39" s="95">
        <v>1.1520841063289099E-3</v>
      </c>
      <c r="BE39" s="95">
        <v>32.953591924014297</v>
      </c>
      <c r="BF39" s="95">
        <v>30.317232935164199</v>
      </c>
      <c r="BG39" s="95">
        <v>2.63635898885012</v>
      </c>
      <c r="BH39" s="95">
        <v>0</v>
      </c>
      <c r="BI39" s="95">
        <v>0</v>
      </c>
      <c r="BJ39" s="95">
        <v>0.124031084067748</v>
      </c>
      <c r="BK39" s="95">
        <v>0</v>
      </c>
      <c r="BL39" s="95">
        <v>1.33096170913319</v>
      </c>
      <c r="BM39" s="95">
        <v>0</v>
      </c>
      <c r="BN39" s="95">
        <v>3.4592868841526202E-2</v>
      </c>
      <c r="BO39" s="95">
        <v>5.3238445707325397</v>
      </c>
      <c r="BP39" s="95">
        <v>9.3985863599631805E-2</v>
      </c>
      <c r="BQ39" s="95">
        <v>0</v>
      </c>
      <c r="BR39" s="95">
        <v>8.9438130921476705E-2</v>
      </c>
      <c r="BS39" s="95">
        <v>1.2127280653890799E-4</v>
      </c>
      <c r="BT39" s="95">
        <v>71.603223436013593</v>
      </c>
      <c r="BU39" s="95">
        <v>16.0684989542046</v>
      </c>
      <c r="BV39" s="95">
        <v>0</v>
      </c>
      <c r="BW39" s="95">
        <v>0</v>
      </c>
      <c r="BX39" s="95">
        <v>5.3827483872695803</v>
      </c>
      <c r="BY39" s="95">
        <v>0</v>
      </c>
      <c r="BZ39" s="95">
        <v>0.878649403093966</v>
      </c>
      <c r="CA39" s="95">
        <v>107.599236331068</v>
      </c>
      <c r="CB39" s="95">
        <v>7.4821129939075197</v>
      </c>
      <c r="CD39" s="35">
        <f t="shared" si="0"/>
        <v>8.0000017089898925E-3</v>
      </c>
      <c r="CE39" s="35">
        <f t="shared" si="8"/>
        <v>1.9247496213982453E-2</v>
      </c>
      <c r="CF39" s="81">
        <f t="shared" si="1"/>
        <v>-2.9882890375495864E-7</v>
      </c>
      <c r="CG39" s="81" t="str">
        <f t="shared" si="2"/>
        <v/>
      </c>
      <c r="CH39" s="81">
        <f t="shared" si="3"/>
        <v>-3.4015858530700386E-7</v>
      </c>
      <c r="CI39" s="81">
        <f t="shared" si="13"/>
        <v>-2.4187248190268902E-5</v>
      </c>
      <c r="CJ39" s="81">
        <f t="shared" si="14"/>
        <v>-2.6323109037065664E-5</v>
      </c>
      <c r="CK39" s="81">
        <f t="shared" si="6"/>
        <v>3.9713330660162959E-7</v>
      </c>
      <c r="CL39" s="81">
        <f t="shared" si="7"/>
        <v>-3.1291041291517058E-7</v>
      </c>
      <c r="CM39" s="49">
        <f t="shared" si="9"/>
        <v>-4.9126523897353807E-4</v>
      </c>
      <c r="CN39" s="49">
        <f t="shared" si="10"/>
        <v>-5.588731669629067E-4</v>
      </c>
      <c r="CO39" s="49">
        <f t="shared" si="11"/>
        <v>8.5657614199064261E-4</v>
      </c>
      <c r="CP39" s="49">
        <f t="shared" si="12"/>
        <v>-1.3376379957138066E-3</v>
      </c>
      <c r="CQ39" s="81"/>
      <c r="CR39" s="81"/>
    </row>
    <row r="40" spans="1:96" x14ac:dyDescent="0.25">
      <c r="A40" s="95" t="s">
        <v>39</v>
      </c>
      <c r="B40" s="95">
        <v>30.035879000000001</v>
      </c>
      <c r="C40" s="95">
        <v>0</v>
      </c>
      <c r="D40" s="95">
        <v>226.35533000000001</v>
      </c>
      <c r="E40" s="95">
        <v>4.5630941500000004</v>
      </c>
      <c r="F40" s="95">
        <v>4.1980500000000003</v>
      </c>
      <c r="G40" s="95">
        <v>8.8565968999999996</v>
      </c>
      <c r="H40" s="95">
        <v>19.148294</v>
      </c>
      <c r="I40" s="95"/>
      <c r="J40" s="95"/>
      <c r="K40" s="95"/>
      <c r="L40" s="95"/>
      <c r="M40" s="95"/>
      <c r="N40" s="29"/>
      <c r="O40" s="29"/>
      <c r="P40" s="95"/>
      <c r="Q40" s="94" t="s">
        <v>39</v>
      </c>
      <c r="R40" s="94">
        <v>0</v>
      </c>
      <c r="S40" s="95">
        <v>0.50586723147677704</v>
      </c>
      <c r="T40" s="95">
        <v>0.18723525467605401</v>
      </c>
      <c r="U40" s="95">
        <v>0.18723525467605401</v>
      </c>
      <c r="V40" s="95">
        <v>1.4875822185237799</v>
      </c>
      <c r="W40" s="95">
        <v>0</v>
      </c>
      <c r="X40" s="95">
        <v>9.0693122459810899E-2</v>
      </c>
      <c r="Y40" s="95">
        <v>0.465559684511692</v>
      </c>
      <c r="Z40" s="95">
        <v>30.035865436487502</v>
      </c>
      <c r="AA40" s="95">
        <v>4.4560641112015702</v>
      </c>
      <c r="AB40" s="95">
        <v>3.3858824158339199E-2</v>
      </c>
      <c r="AC40" s="95">
        <v>0.77794735225198797</v>
      </c>
      <c r="AD40" s="95">
        <v>0</v>
      </c>
      <c r="AE40" s="95">
        <v>0</v>
      </c>
      <c r="AF40" s="95">
        <v>0.81825554250407495</v>
      </c>
      <c r="AG40" s="95">
        <v>0.81825554250407495</v>
      </c>
      <c r="AH40" s="95">
        <v>1.81084213495593</v>
      </c>
      <c r="AI40" s="95">
        <v>0.61609107684849196</v>
      </c>
      <c r="AJ40" s="95">
        <v>2.45879264499754E-2</v>
      </c>
      <c r="AK40" s="95">
        <v>0.64474935164727998</v>
      </c>
      <c r="AL40" s="95">
        <v>6.5976710857741205E-2</v>
      </c>
      <c r="AM40" s="95">
        <v>0</v>
      </c>
      <c r="AN40" s="95">
        <v>5.2204779679994998E-2</v>
      </c>
      <c r="AO40" s="95">
        <v>8.0799743437115795E-2</v>
      </c>
      <c r="AP40" s="95">
        <v>0</v>
      </c>
      <c r="AQ40" s="95">
        <v>19.690276988706799</v>
      </c>
      <c r="AR40" s="95">
        <v>203.719651231005</v>
      </c>
      <c r="AS40" s="95">
        <v>20.824713771501902</v>
      </c>
      <c r="AT40" s="95">
        <v>226.355207137463</v>
      </c>
      <c r="AU40" s="95">
        <v>0</v>
      </c>
      <c r="AV40" s="95">
        <v>0.78488920895407199</v>
      </c>
      <c r="AW40" s="95">
        <v>0</v>
      </c>
      <c r="AX40" s="95">
        <v>6.8463668586385298</v>
      </c>
      <c r="AY40" s="95">
        <v>2.4474634721693999E-3</v>
      </c>
      <c r="AZ40" s="95">
        <v>8.6059985449494798E-4</v>
      </c>
      <c r="BA40" s="95">
        <v>3.2375337466999499</v>
      </c>
      <c r="BB40" s="95">
        <v>1.09988816173106E-3</v>
      </c>
      <c r="BC40" s="95">
        <v>0</v>
      </c>
      <c r="BD40" s="95">
        <v>1.5952523145775101E-4</v>
      </c>
      <c r="BE40" s="95">
        <v>4.5629821689719003</v>
      </c>
      <c r="BF40" s="95">
        <v>4.1979377828764504</v>
      </c>
      <c r="BG40" s="95">
        <v>0.36504438609544898</v>
      </c>
      <c r="BH40" s="95">
        <v>0</v>
      </c>
      <c r="BI40" s="95">
        <v>0</v>
      </c>
      <c r="BJ40" s="95">
        <v>1.7174219558303901E-2</v>
      </c>
      <c r="BK40" s="95">
        <v>0</v>
      </c>
      <c r="BL40" s="95">
        <v>0.18429432761785</v>
      </c>
      <c r="BM40" s="95">
        <v>0</v>
      </c>
      <c r="BN40" s="95">
        <v>4.7899790450679804E-3</v>
      </c>
      <c r="BO40" s="95">
        <v>0.73717699774577405</v>
      </c>
      <c r="BP40" s="95">
        <v>1.6725671080399199E-2</v>
      </c>
      <c r="BQ40" s="95">
        <v>0</v>
      </c>
      <c r="BR40" s="95">
        <v>1.23842434564063E-2</v>
      </c>
      <c r="BS40" s="95">
        <v>1.6792033245699601E-5</v>
      </c>
      <c r="BT40" s="95">
        <v>8.8565902478546299</v>
      </c>
      <c r="BU40" s="95">
        <v>2.8595432156267</v>
      </c>
      <c r="BV40" s="95">
        <v>0</v>
      </c>
      <c r="BW40" s="95">
        <v>0</v>
      </c>
      <c r="BX40" s="95">
        <v>0.95791171836478695</v>
      </c>
      <c r="BY40" s="95">
        <v>0</v>
      </c>
      <c r="BZ40" s="95">
        <v>0.15636388243059501</v>
      </c>
      <c r="CA40" s="95">
        <v>19.148290119435298</v>
      </c>
      <c r="CB40" s="95">
        <v>1.3315111164239899</v>
      </c>
      <c r="CD40" s="35">
        <f t="shared" si="0"/>
        <v>8.0000021110900529E-3</v>
      </c>
      <c r="CE40" s="35">
        <f t="shared" si="8"/>
        <v>1.9247484745176801E-2</v>
      </c>
      <c r="CF40" s="81">
        <f t="shared" si="1"/>
        <v>-4.5157701227304111E-7</v>
      </c>
      <c r="CG40" s="81" t="str">
        <f t="shared" si="2"/>
        <v/>
      </c>
      <c r="CH40" s="81">
        <f t="shared" si="3"/>
        <v>-5.4278614518054311E-7</v>
      </c>
      <c r="CI40" s="81">
        <f t="shared" si="13"/>
        <v>-2.4540591190751795E-5</v>
      </c>
      <c r="CJ40" s="81">
        <f t="shared" si="14"/>
        <v>-2.6730773466232675E-5</v>
      </c>
      <c r="CK40" s="81">
        <f t="shared" si="6"/>
        <v>-7.5109496850383209E-7</v>
      </c>
      <c r="CL40" s="81">
        <f t="shared" si="7"/>
        <v>-2.0265850845902722E-7</v>
      </c>
      <c r="CM40" s="49">
        <f t="shared" si="9"/>
        <v>-4.9361387239757633E-4</v>
      </c>
      <c r="CN40" s="49">
        <f t="shared" si="10"/>
        <v>-5.5788324745026428E-4</v>
      </c>
      <c r="CO40" s="49">
        <f t="shared" si="11"/>
        <v>8.5639159009824389E-4</v>
      </c>
      <c r="CP40" s="49">
        <f t="shared" si="12"/>
        <v>-1.3400778797040401E-3</v>
      </c>
      <c r="CQ40" s="81"/>
      <c r="CR40" s="81"/>
    </row>
    <row r="41" spans="1:96" x14ac:dyDescent="0.25">
      <c r="A41" s="95" t="s">
        <v>40</v>
      </c>
      <c r="B41" s="95">
        <v>491.1293</v>
      </c>
      <c r="C41" s="95">
        <v>0</v>
      </c>
      <c r="D41" s="95">
        <v>3477.8184000000001</v>
      </c>
      <c r="E41" s="95">
        <v>72.973034499999997</v>
      </c>
      <c r="F41" s="95">
        <v>67.135161999999994</v>
      </c>
      <c r="G41" s="95">
        <v>139.18371999999999</v>
      </c>
      <c r="H41" s="95">
        <v>346.99121000000002</v>
      </c>
      <c r="I41" s="95"/>
      <c r="J41" s="95"/>
      <c r="K41" s="95"/>
      <c r="L41" s="95"/>
      <c r="M41" s="95"/>
      <c r="N41" s="29"/>
      <c r="O41" s="29"/>
      <c r="P41" s="95"/>
      <c r="Q41" s="94" t="s">
        <v>40</v>
      </c>
      <c r="R41" s="94">
        <v>0</v>
      </c>
      <c r="S41" s="95">
        <v>9.1669457481135392</v>
      </c>
      <c r="T41" s="95">
        <v>3.3929463288048902</v>
      </c>
      <c r="U41" s="95">
        <v>3.3929463288048902</v>
      </c>
      <c r="V41" s="95">
        <v>26.956883805949101</v>
      </c>
      <c r="W41" s="95">
        <v>0</v>
      </c>
      <c r="X41" s="95">
        <v>1.6434728909119201</v>
      </c>
      <c r="Y41" s="95">
        <v>8.4365154867005003</v>
      </c>
      <c r="Z41" s="95">
        <v>491.12919005935902</v>
      </c>
      <c r="AA41" s="95">
        <v>80.749506073824605</v>
      </c>
      <c r="AB41" s="95">
        <v>0.61356478905885603</v>
      </c>
      <c r="AC41" s="95">
        <v>14.0973974666482</v>
      </c>
      <c r="AD41" s="95">
        <v>0</v>
      </c>
      <c r="AE41" s="95">
        <v>0</v>
      </c>
      <c r="AF41" s="95">
        <v>14.827814694233201</v>
      </c>
      <c r="AG41" s="95">
        <v>14.827814694233201</v>
      </c>
      <c r="AH41" s="95">
        <v>27.8225264077338</v>
      </c>
      <c r="AI41" s="95">
        <v>11.164357775827799</v>
      </c>
      <c r="AJ41" s="95">
        <v>0.44556496545782998</v>
      </c>
      <c r="AK41" s="95">
        <v>11.6836746943066</v>
      </c>
      <c r="AL41" s="95">
        <v>1.1955796676644701</v>
      </c>
      <c r="AM41" s="95">
        <v>0</v>
      </c>
      <c r="AN41" s="95">
        <v>0.94601845126541795</v>
      </c>
      <c r="AO41" s="95">
        <v>1.29215068541697</v>
      </c>
      <c r="AP41" s="95">
        <v>0</v>
      </c>
      <c r="AQ41" s="95">
        <v>356.812579297497</v>
      </c>
      <c r="AR41" s="95">
        <v>3130.0353823994001</v>
      </c>
      <c r="AS41" s="95">
        <v>319.95921736382297</v>
      </c>
      <c r="AT41" s="95">
        <v>3477.8171261709499</v>
      </c>
      <c r="AU41" s="95">
        <v>0</v>
      </c>
      <c r="AV41" s="95">
        <v>14.2231553824467</v>
      </c>
      <c r="AW41" s="95">
        <v>0</v>
      </c>
      <c r="AX41" s="95">
        <v>124.064812277279</v>
      </c>
      <c r="AY41" s="95">
        <v>3.91397935040812E-2</v>
      </c>
      <c r="AZ41" s="95">
        <v>1.3762712020150201E-2</v>
      </c>
      <c r="BA41" s="95">
        <v>51.774628079167897</v>
      </c>
      <c r="BB41" s="95">
        <v>1.7589410441089699E-2</v>
      </c>
      <c r="BC41" s="95">
        <v>0</v>
      </c>
      <c r="BD41" s="95">
        <v>2.5511341303041798E-3</v>
      </c>
      <c r="BE41" s="95">
        <v>72.971274337605493</v>
      </c>
      <c r="BF41" s="95">
        <v>67.133408159813797</v>
      </c>
      <c r="BG41" s="95">
        <v>5.8378661777917298</v>
      </c>
      <c r="BH41" s="95">
        <v>0</v>
      </c>
      <c r="BI41" s="95">
        <v>0</v>
      </c>
      <c r="BJ41" s="95">
        <v>0.274649802190291</v>
      </c>
      <c r="BK41" s="95">
        <v>0</v>
      </c>
      <c r="BL41" s="95">
        <v>2.9472343454752901</v>
      </c>
      <c r="BM41" s="95">
        <v>0</v>
      </c>
      <c r="BN41" s="95">
        <v>7.6601295292580807E-2</v>
      </c>
      <c r="BO41" s="95">
        <v>11.7889343216653</v>
      </c>
      <c r="BP41" s="95">
        <v>0.30309041383518398</v>
      </c>
      <c r="BQ41" s="95">
        <v>0</v>
      </c>
      <c r="BR41" s="95">
        <v>0.19804872497891801</v>
      </c>
      <c r="BS41" s="95">
        <v>2.6854094776699298E-4</v>
      </c>
      <c r="BT41" s="95">
        <v>139.18371798828201</v>
      </c>
      <c r="BU41" s="95">
        <v>51.818475800797899</v>
      </c>
      <c r="BV41" s="95">
        <v>0</v>
      </c>
      <c r="BW41" s="95">
        <v>0</v>
      </c>
      <c r="BX41" s="95">
        <v>17.358552864902698</v>
      </c>
      <c r="BY41" s="95">
        <v>0</v>
      </c>
      <c r="BZ41" s="95">
        <v>2.8335104120855101</v>
      </c>
      <c r="CA41" s="95">
        <v>346.99109932373199</v>
      </c>
      <c r="CB41" s="95">
        <v>24.128667580872101</v>
      </c>
      <c r="CD41" s="35">
        <f t="shared" si="0"/>
        <v>7.9999969516413843E-3</v>
      </c>
      <c r="CE41" s="35">
        <f t="shared" si="8"/>
        <v>1.9247506134962684E-2</v>
      </c>
      <c r="CF41" s="81">
        <f t="shared" si="1"/>
        <v>-2.2385274301926458E-7</v>
      </c>
      <c r="CG41" s="81" t="str">
        <f t="shared" si="2"/>
        <v/>
      </c>
      <c r="CH41" s="81">
        <f t="shared" si="3"/>
        <v>-3.6627244545191806E-7</v>
      </c>
      <c r="CI41" s="81">
        <f t="shared" si="13"/>
        <v>-2.4120723587341706E-5</v>
      </c>
      <c r="CJ41" s="81">
        <f t="shared" si="14"/>
        <v>-2.6124018084546416E-5</v>
      </c>
      <c r="CK41" s="81">
        <f t="shared" si="6"/>
        <v>-1.4453687410650805E-8</v>
      </c>
      <c r="CL41" s="81">
        <f t="shared" si="7"/>
        <v>-3.1895986078873189E-7</v>
      </c>
      <c r="CM41" s="49">
        <f t="shared" si="9"/>
        <v>-4.9124758107356361E-4</v>
      </c>
      <c r="CN41" s="49">
        <f t="shared" si="10"/>
        <v>-5.5821813905292605E-4</v>
      </c>
      <c r="CO41" s="49">
        <f t="shared" si="11"/>
        <v>8.5606510472295268E-4</v>
      </c>
      <c r="CP41" s="49">
        <f t="shared" si="12"/>
        <v>-1.3377694678878226E-3</v>
      </c>
      <c r="CQ41" s="81"/>
      <c r="CR41" s="81"/>
    </row>
    <row r="42" spans="1:96" x14ac:dyDescent="0.25">
      <c r="A42" s="95" t="s">
        <v>41</v>
      </c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29"/>
      <c r="O42" s="29"/>
      <c r="P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D42" s="35" t="e">
        <f t="shared" si="0"/>
        <v>#DIV/0!</v>
      </c>
      <c r="CE42" s="35" t="e">
        <f t="shared" si="8"/>
        <v>#DIV/0!</v>
      </c>
      <c r="CF42" s="81" t="str">
        <f t="shared" si="1"/>
        <v/>
      </c>
      <c r="CG42" s="81" t="str">
        <f t="shared" si="2"/>
        <v/>
      </c>
      <c r="CH42" s="81" t="str">
        <f t="shared" si="3"/>
        <v/>
      </c>
      <c r="CI42" s="81" t="str">
        <f t="shared" si="13"/>
        <v/>
      </c>
      <c r="CJ42" s="81" t="str">
        <f t="shared" si="14"/>
        <v/>
      </c>
      <c r="CK42" s="81" t="str">
        <f t="shared" si="6"/>
        <v/>
      </c>
      <c r="CL42" s="81" t="str">
        <f t="shared" si="7"/>
        <v/>
      </c>
      <c r="CM42" s="49" t="e">
        <f t="shared" si="9"/>
        <v>#DIV/0!</v>
      </c>
      <c r="CN42" s="49" t="e">
        <f t="shared" si="10"/>
        <v>#DIV/0!</v>
      </c>
      <c r="CO42" s="49" t="e">
        <f t="shared" si="11"/>
        <v>#DIV/0!</v>
      </c>
      <c r="CP42" s="49" t="e">
        <f t="shared" si="12"/>
        <v>#DIV/0!</v>
      </c>
      <c r="CQ42" s="81"/>
      <c r="CR42" s="81"/>
    </row>
    <row r="43" spans="1:96" x14ac:dyDescent="0.25">
      <c r="A43" s="95" t="s">
        <v>42</v>
      </c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29"/>
      <c r="O43" s="29"/>
      <c r="P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D43" s="35" t="e">
        <f t="shared" si="0"/>
        <v>#DIV/0!</v>
      </c>
      <c r="CE43" s="35" t="e">
        <f t="shared" si="8"/>
        <v>#DIV/0!</v>
      </c>
      <c r="CF43" s="81" t="str">
        <f t="shared" si="1"/>
        <v/>
      </c>
      <c r="CG43" s="81" t="str">
        <f t="shared" si="2"/>
        <v/>
      </c>
      <c r="CH43" s="81" t="str">
        <f t="shared" si="3"/>
        <v/>
      </c>
      <c r="CI43" s="81" t="str">
        <f t="shared" si="13"/>
        <v/>
      </c>
      <c r="CJ43" s="81" t="str">
        <f t="shared" si="14"/>
        <v/>
      </c>
      <c r="CK43" s="81" t="str">
        <f t="shared" si="6"/>
        <v/>
      </c>
      <c r="CL43" s="81" t="str">
        <f t="shared" si="7"/>
        <v/>
      </c>
      <c r="CM43" s="49" t="e">
        <f t="shared" si="9"/>
        <v>#DIV/0!</v>
      </c>
      <c r="CN43" s="49" t="e">
        <f t="shared" si="10"/>
        <v>#DIV/0!</v>
      </c>
      <c r="CO43" s="49" t="e">
        <f t="shared" si="11"/>
        <v>#DIV/0!</v>
      </c>
      <c r="CP43" s="49" t="e">
        <f t="shared" si="12"/>
        <v>#DIV/0!</v>
      </c>
      <c r="CQ43" s="81"/>
      <c r="CR43" s="81"/>
    </row>
    <row r="44" spans="1:96" x14ac:dyDescent="0.25">
      <c r="A44" s="95" t="s">
        <v>43</v>
      </c>
      <c r="B44" s="95">
        <v>2412.6671999999999</v>
      </c>
      <c r="C44" s="95">
        <v>0</v>
      </c>
      <c r="D44" s="95">
        <v>17766.383000000002</v>
      </c>
      <c r="E44" s="95">
        <v>414.45590400000003</v>
      </c>
      <c r="F44" s="95">
        <v>381.29941000000002</v>
      </c>
      <c r="G44" s="95">
        <v>945.06586000000004</v>
      </c>
      <c r="H44" s="95">
        <v>1555.1371999999999</v>
      </c>
      <c r="I44" s="95"/>
      <c r="J44" s="95"/>
      <c r="K44" s="95"/>
      <c r="L44" s="95"/>
      <c r="M44" s="95"/>
      <c r="N44" s="29"/>
      <c r="O44" s="29"/>
      <c r="P44" s="95"/>
      <c r="Q44" s="94" t="s">
        <v>43</v>
      </c>
      <c r="R44" s="94">
        <v>0</v>
      </c>
      <c r="S44" s="95">
        <v>41.0559836187768</v>
      </c>
      <c r="T44" s="95">
        <v>15.1959756193343</v>
      </c>
      <c r="U44" s="95">
        <v>15.1959756193343</v>
      </c>
      <c r="V44" s="95">
        <v>120.731596486602</v>
      </c>
      <c r="W44" s="95">
        <v>0</v>
      </c>
      <c r="X44" s="95">
        <v>7.3606202888186703</v>
      </c>
      <c r="Y44" s="95">
        <v>37.784587715669502</v>
      </c>
      <c r="Z44" s="95">
        <v>2411.3207513448701</v>
      </c>
      <c r="AA44" s="95">
        <v>361.65242616946699</v>
      </c>
      <c r="AB44" s="95">
        <v>2.7479697133465799</v>
      </c>
      <c r="AC44" s="95">
        <v>63.137899546169599</v>
      </c>
      <c r="AD44" s="95">
        <v>0</v>
      </c>
      <c r="AE44" s="95">
        <v>0</v>
      </c>
      <c r="AF44" s="95">
        <v>66.409306208779796</v>
      </c>
      <c r="AG44" s="95">
        <v>66.409306208779796</v>
      </c>
      <c r="AH44" s="95">
        <v>142.063585633256</v>
      </c>
      <c r="AI44" s="95">
        <v>50.0018210485174</v>
      </c>
      <c r="AJ44" s="95">
        <v>1.9955493766791199</v>
      </c>
      <c r="AK44" s="95">
        <v>52.327619878498403</v>
      </c>
      <c r="AL44" s="95">
        <v>5.35464232177931</v>
      </c>
      <c r="AM44" s="95">
        <v>0</v>
      </c>
      <c r="AN44" s="95">
        <v>4.2369269704486499</v>
      </c>
      <c r="AO44" s="95">
        <v>7.3359927898388904</v>
      </c>
      <c r="AP44" s="95">
        <v>0</v>
      </c>
      <c r="AQ44" s="95">
        <v>1598.0549506166799</v>
      </c>
      <c r="AR44" s="95">
        <v>15982.147139549401</v>
      </c>
      <c r="AS44" s="95">
        <v>1633.73062200402</v>
      </c>
      <c r="AT44" s="95">
        <v>17757.941347186701</v>
      </c>
      <c r="AU44" s="95">
        <v>0</v>
      </c>
      <c r="AV44" s="95">
        <v>63.701196654361198</v>
      </c>
      <c r="AW44" s="95">
        <v>0</v>
      </c>
      <c r="AX44" s="95">
        <v>555.64842920267699</v>
      </c>
      <c r="AY44" s="95">
        <v>0.54150454518582203</v>
      </c>
      <c r="AZ44" s="95">
        <v>7.4600843152829902E-2</v>
      </c>
      <c r="BA44" s="95">
        <v>281.86732675121402</v>
      </c>
      <c r="BB44" s="95">
        <v>0.10879563355203101</v>
      </c>
      <c r="BC44" s="95">
        <v>0</v>
      </c>
      <c r="BD44" s="95">
        <v>1.38284523150294E-2</v>
      </c>
      <c r="BE44" s="95">
        <v>414.28325247823699</v>
      </c>
      <c r="BF44" s="95">
        <v>381.13974862202201</v>
      </c>
      <c r="BG44" s="95">
        <v>33.143503856214501</v>
      </c>
      <c r="BH44" s="95">
        <v>5.7477046137226602E-2</v>
      </c>
      <c r="BI44" s="95">
        <v>0</v>
      </c>
      <c r="BJ44" s="95">
        <v>5.7926672198900899</v>
      </c>
      <c r="BK44" s="95">
        <v>0</v>
      </c>
      <c r="BL44" s="95">
        <v>17.810188738978201</v>
      </c>
      <c r="BM44" s="95">
        <v>0</v>
      </c>
      <c r="BN44" s="95">
        <v>0.41521724685262601</v>
      </c>
      <c r="BO44" s="95">
        <v>71.239026197412798</v>
      </c>
      <c r="BP44" s="95">
        <v>1.35744834349336</v>
      </c>
      <c r="BQ44" s="95">
        <v>5.8701422973263397E-2</v>
      </c>
      <c r="BR44" s="95">
        <v>3.1565131080650501</v>
      </c>
      <c r="BS44" s="95">
        <v>3.9014162932643199E-3</v>
      </c>
      <c r="BT44" s="95">
        <v>944.814378562961</v>
      </c>
      <c r="BU44" s="95">
        <v>232.07917566376099</v>
      </c>
      <c r="BV44" s="95">
        <v>0</v>
      </c>
      <c r="BW44" s="95">
        <v>0</v>
      </c>
      <c r="BX44" s="95">
        <v>77.743781233781505</v>
      </c>
      <c r="BY44" s="95">
        <v>0</v>
      </c>
      <c r="BZ44" s="95">
        <v>12.6904246406336</v>
      </c>
      <c r="CA44" s="95">
        <v>1554.0675807017301</v>
      </c>
      <c r="CB44" s="95">
        <v>108.064915963536</v>
      </c>
      <c r="CD44" s="35">
        <f t="shared" si="0"/>
        <v>8.0000030890834319E-3</v>
      </c>
      <c r="CE44" s="35">
        <f t="shared" si="8"/>
        <v>1.9247514373301505E-2</v>
      </c>
      <c r="CF44" s="81">
        <f t="shared" si="1"/>
        <v>-5.5807475441691011E-4</v>
      </c>
      <c r="CG44" s="81" t="str">
        <f t="shared" si="2"/>
        <v/>
      </c>
      <c r="CH44" s="81">
        <f t="shared" si="3"/>
        <v>-4.7514751952046775E-4</v>
      </c>
      <c r="CI44" s="81">
        <f t="shared" si="13"/>
        <v>-4.165739228148226E-4</v>
      </c>
      <c r="CJ44" s="81">
        <f t="shared" si="14"/>
        <v>-4.1872967487154353E-4</v>
      </c>
      <c r="CK44" s="81">
        <f t="shared" si="6"/>
        <v>-2.6609937749634381E-4</v>
      </c>
      <c r="CL44" s="81">
        <f t="shared" si="7"/>
        <v>-6.87797384224234E-4</v>
      </c>
      <c r="CM44" s="49">
        <f t="shared" si="9"/>
        <v>-4.9117312446772434E-4</v>
      </c>
      <c r="CN44" s="49">
        <f t="shared" si="10"/>
        <v>-5.5751917710406332E-4</v>
      </c>
      <c r="CO44" s="49">
        <f t="shared" si="11"/>
        <v>8.5658881471511203E-4</v>
      </c>
      <c r="CP44" s="49">
        <f t="shared" si="12"/>
        <v>-1.3382168602662627E-3</v>
      </c>
      <c r="CQ44" s="81"/>
      <c r="CR44" s="81"/>
    </row>
    <row r="45" spans="1:96" x14ac:dyDescent="0.25">
      <c r="A45" s="95" t="s">
        <v>44</v>
      </c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29"/>
      <c r="O45" s="29"/>
      <c r="P45" s="95"/>
      <c r="Q45" s="94" t="s">
        <v>44</v>
      </c>
      <c r="R45" s="94">
        <v>0</v>
      </c>
      <c r="S45" s="95">
        <v>0</v>
      </c>
      <c r="T45" s="95">
        <v>0</v>
      </c>
      <c r="U45" s="95">
        <v>0</v>
      </c>
      <c r="V45" s="95">
        <v>0</v>
      </c>
      <c r="W45" s="95">
        <v>0</v>
      </c>
      <c r="X45" s="95">
        <v>0</v>
      </c>
      <c r="Y45" s="95">
        <v>0</v>
      </c>
      <c r="Z45" s="95">
        <v>0</v>
      </c>
      <c r="AA45" s="95">
        <v>0</v>
      </c>
      <c r="AB45" s="95">
        <v>0</v>
      </c>
      <c r="AC45" s="95">
        <v>0</v>
      </c>
      <c r="AD45" s="95">
        <v>0</v>
      </c>
      <c r="AE45" s="95">
        <v>0</v>
      </c>
      <c r="AF45" s="95">
        <v>0</v>
      </c>
      <c r="AG45" s="95">
        <v>0</v>
      </c>
      <c r="AH45" s="95">
        <v>0</v>
      </c>
      <c r="AI45" s="95">
        <v>0</v>
      </c>
      <c r="AJ45" s="95">
        <v>0</v>
      </c>
      <c r="AK45" s="95">
        <v>0</v>
      </c>
      <c r="AL45" s="95">
        <v>0</v>
      </c>
      <c r="AM45" s="95">
        <v>0</v>
      </c>
      <c r="AN45" s="95">
        <v>0</v>
      </c>
      <c r="AO45" s="95">
        <v>0</v>
      </c>
      <c r="AP45" s="95">
        <v>0</v>
      </c>
      <c r="AQ45" s="95">
        <v>0</v>
      </c>
      <c r="AR45" s="95">
        <v>0</v>
      </c>
      <c r="AS45" s="95">
        <v>0</v>
      </c>
      <c r="AT45" s="95">
        <v>0</v>
      </c>
      <c r="AU45" s="95">
        <v>0</v>
      </c>
      <c r="AV45" s="95">
        <v>0</v>
      </c>
      <c r="AW45" s="95">
        <v>0</v>
      </c>
      <c r="AX45" s="95">
        <v>0</v>
      </c>
      <c r="AY45" s="95">
        <v>0</v>
      </c>
      <c r="AZ45" s="95">
        <v>0</v>
      </c>
      <c r="BA45" s="95">
        <v>0</v>
      </c>
      <c r="BB45" s="95">
        <v>0</v>
      </c>
      <c r="BC45" s="95">
        <v>0</v>
      </c>
      <c r="BD45" s="95">
        <v>0</v>
      </c>
      <c r="BE45" s="95">
        <v>0</v>
      </c>
      <c r="BF45" s="95">
        <v>0</v>
      </c>
      <c r="BG45" s="95">
        <v>0</v>
      </c>
      <c r="BH45" s="95">
        <v>0</v>
      </c>
      <c r="BI45" s="95">
        <v>0</v>
      </c>
      <c r="BJ45" s="95">
        <v>0</v>
      </c>
      <c r="BK45" s="95">
        <v>0</v>
      </c>
      <c r="BL45" s="95">
        <v>0</v>
      </c>
      <c r="BM45" s="95">
        <v>0</v>
      </c>
      <c r="BN45" s="95">
        <v>0</v>
      </c>
      <c r="BO45" s="95">
        <v>0</v>
      </c>
      <c r="BP45" s="95">
        <v>0</v>
      </c>
      <c r="BQ45" s="95">
        <v>0</v>
      </c>
      <c r="BR45" s="95">
        <v>0</v>
      </c>
      <c r="BS45" s="95">
        <v>0</v>
      </c>
      <c r="BT45" s="95">
        <v>0</v>
      </c>
      <c r="BU45" s="95">
        <v>0</v>
      </c>
      <c r="BV45" s="95">
        <v>0</v>
      </c>
      <c r="BW45" s="95">
        <v>0</v>
      </c>
      <c r="BX45" s="95">
        <v>0</v>
      </c>
      <c r="BY45" s="95">
        <v>0</v>
      </c>
      <c r="BZ45" s="95">
        <v>0</v>
      </c>
      <c r="CA45" s="95">
        <v>0</v>
      </c>
      <c r="CB45" s="95">
        <v>0</v>
      </c>
      <c r="CD45" s="35" t="e">
        <f t="shared" si="0"/>
        <v>#DIV/0!</v>
      </c>
      <c r="CE45" s="35" t="e">
        <f t="shared" si="8"/>
        <v>#DIV/0!</v>
      </c>
      <c r="CF45" s="81" t="str">
        <f t="shared" si="1"/>
        <v/>
      </c>
      <c r="CG45" s="81" t="str">
        <f t="shared" si="2"/>
        <v/>
      </c>
      <c r="CH45" s="81" t="str">
        <f t="shared" si="3"/>
        <v/>
      </c>
      <c r="CI45" s="81" t="str">
        <f t="shared" si="13"/>
        <v/>
      </c>
      <c r="CJ45" s="81" t="str">
        <f t="shared" si="14"/>
        <v/>
      </c>
      <c r="CK45" s="81" t="str">
        <f t="shared" si="6"/>
        <v/>
      </c>
      <c r="CL45" s="81" t="str">
        <f t="shared" si="7"/>
        <v/>
      </c>
      <c r="CM45" s="49" t="e">
        <f t="shared" si="9"/>
        <v>#DIV/0!</v>
      </c>
      <c r="CN45" s="49" t="e">
        <f t="shared" si="10"/>
        <v>#DIV/0!</v>
      </c>
      <c r="CO45" s="49" t="e">
        <f t="shared" si="11"/>
        <v>#DIV/0!</v>
      </c>
      <c r="CP45" s="49" t="e">
        <f t="shared" si="12"/>
        <v>#DIV/0!</v>
      </c>
      <c r="CQ45" s="81"/>
      <c r="CR45" s="81"/>
    </row>
    <row r="46" spans="1:96" x14ac:dyDescent="0.25">
      <c r="A46" s="95" t="s">
        <v>45</v>
      </c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29"/>
      <c r="O46" s="29"/>
      <c r="P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D46" s="35" t="e">
        <f t="shared" si="0"/>
        <v>#DIV/0!</v>
      </c>
      <c r="CE46" s="35" t="e">
        <f t="shared" si="8"/>
        <v>#DIV/0!</v>
      </c>
      <c r="CF46" s="81" t="str">
        <f t="shared" si="1"/>
        <v/>
      </c>
      <c r="CG46" s="81" t="str">
        <f t="shared" si="2"/>
        <v/>
      </c>
      <c r="CH46" s="81" t="str">
        <f t="shared" si="3"/>
        <v/>
      </c>
      <c r="CI46" s="81" t="str">
        <f t="shared" si="13"/>
        <v/>
      </c>
      <c r="CJ46" s="81" t="str">
        <f t="shared" si="14"/>
        <v/>
      </c>
      <c r="CK46" s="81" t="str">
        <f t="shared" si="6"/>
        <v/>
      </c>
      <c r="CL46" s="81" t="str">
        <f t="shared" si="7"/>
        <v/>
      </c>
      <c r="CM46" s="49" t="e">
        <f t="shared" si="9"/>
        <v>#DIV/0!</v>
      </c>
      <c r="CN46" s="49" t="e">
        <f t="shared" si="10"/>
        <v>#DIV/0!</v>
      </c>
      <c r="CO46" s="49" t="e">
        <f t="shared" si="11"/>
        <v>#DIV/0!</v>
      </c>
      <c r="CP46" s="49" t="e">
        <f t="shared" si="12"/>
        <v>#DIV/0!</v>
      </c>
      <c r="CQ46" s="81"/>
      <c r="CR46" s="81"/>
    </row>
    <row r="47" spans="1:96" x14ac:dyDescent="0.25">
      <c r="A47" s="95" t="s">
        <v>46</v>
      </c>
      <c r="B47" s="95">
        <v>820.85693000000003</v>
      </c>
      <c r="C47" s="95">
        <v>0</v>
      </c>
      <c r="D47" s="95">
        <v>6686.0385999999999</v>
      </c>
      <c r="E47" s="95">
        <v>125.310717</v>
      </c>
      <c r="F47" s="95">
        <v>115.28587</v>
      </c>
      <c r="G47" s="95">
        <v>247.25944999999999</v>
      </c>
      <c r="H47" s="95">
        <v>517.45830999999998</v>
      </c>
      <c r="I47" s="95"/>
      <c r="J47" s="95"/>
      <c r="K47" s="95"/>
      <c r="L47" s="95"/>
      <c r="M47" s="95"/>
      <c r="N47" s="29"/>
      <c r="O47" s="29"/>
      <c r="P47" s="95"/>
      <c r="Q47" s="94" t="s">
        <v>46</v>
      </c>
      <c r="R47" s="94">
        <v>0</v>
      </c>
      <c r="S47" s="95">
        <v>13.670422984610401</v>
      </c>
      <c r="T47" s="95">
        <v>5.0598075332223003</v>
      </c>
      <c r="U47" s="95">
        <v>5.0598075332223003</v>
      </c>
      <c r="V47" s="95">
        <v>40.200010200396797</v>
      </c>
      <c r="W47" s="95">
        <v>0</v>
      </c>
      <c r="X47" s="95">
        <v>2.4508652923754499</v>
      </c>
      <c r="Y47" s="95">
        <v>12.581146766692701</v>
      </c>
      <c r="Z47" s="95">
        <v>820.85665030660698</v>
      </c>
      <c r="AA47" s="95">
        <v>120.419489499755</v>
      </c>
      <c r="AB47" s="95">
        <v>0.91499220433251105</v>
      </c>
      <c r="AC47" s="95">
        <v>21.023038175956898</v>
      </c>
      <c r="AD47" s="95">
        <v>0</v>
      </c>
      <c r="AE47" s="95">
        <v>0</v>
      </c>
      <c r="AF47" s="95">
        <v>22.112325555278002</v>
      </c>
      <c r="AG47" s="95">
        <v>22.112325555278002</v>
      </c>
      <c r="AH47" s="95">
        <v>53.488312687048399</v>
      </c>
      <c r="AI47" s="95">
        <v>16.649098601513899</v>
      </c>
      <c r="AJ47" s="95">
        <v>0.66445822070716998</v>
      </c>
      <c r="AK47" s="95">
        <v>17.423536104692001</v>
      </c>
      <c r="AL47" s="95">
        <v>1.7829372946767399</v>
      </c>
      <c r="AM47" s="95">
        <v>0</v>
      </c>
      <c r="AN47" s="95">
        <v>1.4107705381457301</v>
      </c>
      <c r="AO47" s="95">
        <v>2.2189041777476399</v>
      </c>
      <c r="AP47" s="95">
        <v>0</v>
      </c>
      <c r="AQ47" s="95">
        <v>532.10465458644001</v>
      </c>
      <c r="AR47" s="95">
        <v>6017.4325180641199</v>
      </c>
      <c r="AS47" s="95">
        <v>615.11532998451196</v>
      </c>
      <c r="AT47" s="95">
        <v>6686.0361607356799</v>
      </c>
      <c r="AU47" s="95">
        <v>0</v>
      </c>
      <c r="AV47" s="95">
        <v>21.210594244319999</v>
      </c>
      <c r="AW47" s="95">
        <v>0</v>
      </c>
      <c r="AX47" s="95">
        <v>185.014379629735</v>
      </c>
      <c r="AY47" s="95">
        <v>6.7211664137965199E-2</v>
      </c>
      <c r="AZ47" s="95">
        <v>2.3633596126479101E-2</v>
      </c>
      <c r="BA47" s="95">
        <v>88.908426614858001</v>
      </c>
      <c r="BB47" s="95">
        <v>3.0204888573995298E-2</v>
      </c>
      <c r="BC47" s="95">
        <v>0</v>
      </c>
      <c r="BD47" s="95">
        <v>4.38086433671191E-3</v>
      </c>
      <c r="BE47" s="95">
        <v>125.30768635902101</v>
      </c>
      <c r="BF47" s="95">
        <v>115.28282690135801</v>
      </c>
      <c r="BG47" s="95">
        <v>10.024859457662901</v>
      </c>
      <c r="BH47" s="95">
        <v>0</v>
      </c>
      <c r="BI47" s="95">
        <v>0</v>
      </c>
      <c r="BJ47" s="95">
        <v>0.47163448604198599</v>
      </c>
      <c r="BK47" s="95">
        <v>0</v>
      </c>
      <c r="BL47" s="95">
        <v>5.0610479602286098</v>
      </c>
      <c r="BM47" s="95">
        <v>0</v>
      </c>
      <c r="BN47" s="95">
        <v>0.13154108609599999</v>
      </c>
      <c r="BO47" s="95">
        <v>20.244191327568199</v>
      </c>
      <c r="BP47" s="95">
        <v>0.45198952775733697</v>
      </c>
      <c r="BQ47" s="95">
        <v>0</v>
      </c>
      <c r="BR47" s="95">
        <v>0.34009326981817301</v>
      </c>
      <c r="BS47" s="95">
        <v>4.6114357267811902E-4</v>
      </c>
      <c r="BT47" s="95">
        <v>247.259369637725</v>
      </c>
      <c r="BU47" s="95">
        <v>77.275501686173996</v>
      </c>
      <c r="BV47" s="95">
        <v>0</v>
      </c>
      <c r="BW47" s="95">
        <v>0</v>
      </c>
      <c r="BX47" s="95">
        <v>25.886330833898501</v>
      </c>
      <c r="BY47" s="95">
        <v>0</v>
      </c>
      <c r="BZ47" s="95">
        <v>4.2255356018829699</v>
      </c>
      <c r="CA47" s="95">
        <v>517.45817656817405</v>
      </c>
      <c r="CB47" s="95">
        <v>35.982411078369203</v>
      </c>
      <c r="CD47" s="35">
        <f t="shared" si="0"/>
        <v>8.0000035000054436E-3</v>
      </c>
      <c r="CE47" s="35">
        <f t="shared" si="8"/>
        <v>1.9247482364795322E-2</v>
      </c>
      <c r="CF47" s="81">
        <f t="shared" si="1"/>
        <v>-3.4073342482959062E-7</v>
      </c>
      <c r="CG47" s="81" t="str">
        <f t="shared" si="2"/>
        <v/>
      </c>
      <c r="CH47" s="81">
        <f t="shared" si="3"/>
        <v>-3.6482952999197951E-7</v>
      </c>
      <c r="CI47" s="81">
        <f t="shared" si="13"/>
        <v>-2.4185010281215837E-5</v>
      </c>
      <c r="CJ47" s="81">
        <f t="shared" si="14"/>
        <v>-2.6396111179937418E-5</v>
      </c>
      <c r="CK47" s="81">
        <f t="shared" si="6"/>
        <v>-3.2501194589588328E-7</v>
      </c>
      <c r="CL47" s="81">
        <f t="shared" si="7"/>
        <v>-2.578600504640068E-7</v>
      </c>
      <c r="CM47" s="49">
        <f t="shared" si="9"/>
        <v>-4.9104387606970412E-4</v>
      </c>
      <c r="CN47" s="49">
        <f t="shared" si="10"/>
        <v>-5.5826899649065562E-4</v>
      </c>
      <c r="CO47" s="49">
        <f t="shared" si="11"/>
        <v>8.5687369991202338E-4</v>
      </c>
      <c r="CP47" s="49">
        <f t="shared" si="12"/>
        <v>-1.3381017268300601E-3</v>
      </c>
      <c r="CQ47" s="81"/>
      <c r="CR47" s="81"/>
    </row>
    <row r="48" spans="1:96" x14ac:dyDescent="0.25">
      <c r="A48" s="95" t="s">
        <v>47</v>
      </c>
      <c r="B48" s="95">
        <v>1156.7002</v>
      </c>
      <c r="C48" s="95">
        <v>0</v>
      </c>
      <c r="D48" s="95">
        <v>9912.9550999999992</v>
      </c>
      <c r="E48" s="95">
        <v>178.360208</v>
      </c>
      <c r="F48" s="95">
        <v>164.09134</v>
      </c>
      <c r="G48" s="95">
        <v>362.53467000000001</v>
      </c>
      <c r="H48" s="95">
        <v>659.85730000000001</v>
      </c>
      <c r="I48" s="95"/>
      <c r="J48" s="95"/>
      <c r="K48" s="95"/>
      <c r="L48" s="95"/>
      <c r="M48" s="95"/>
      <c r="N48" s="29"/>
      <c r="O48" s="29"/>
      <c r="P48" s="95"/>
      <c r="Q48" s="94" t="s">
        <v>47</v>
      </c>
      <c r="R48" s="94">
        <v>0</v>
      </c>
      <c r="S48" s="95">
        <v>17.432379383404601</v>
      </c>
      <c r="T48" s="95">
        <v>6.4522099665452197</v>
      </c>
      <c r="U48" s="95">
        <v>6.4522099665452197</v>
      </c>
      <c r="V48" s="95">
        <v>51.262660808146897</v>
      </c>
      <c r="W48" s="95">
        <v>0</v>
      </c>
      <c r="X48" s="95">
        <v>3.1253168801969</v>
      </c>
      <c r="Y48" s="95">
        <v>16.0433448931039</v>
      </c>
      <c r="Z48" s="95">
        <v>1156.6996763284201</v>
      </c>
      <c r="AA48" s="95">
        <v>153.55759378470501</v>
      </c>
      <c r="AB48" s="95">
        <v>1.1667881570090599</v>
      </c>
      <c r="AC48" s="95">
        <v>26.808350608219602</v>
      </c>
      <c r="AD48" s="95">
        <v>0</v>
      </c>
      <c r="AE48" s="95">
        <v>0</v>
      </c>
      <c r="AF48" s="95">
        <v>28.1973897664666</v>
      </c>
      <c r="AG48" s="95">
        <v>28.1973897664666</v>
      </c>
      <c r="AH48" s="95">
        <v>79.303625577082897</v>
      </c>
      <c r="AI48" s="95">
        <v>21.2307384506117</v>
      </c>
      <c r="AJ48" s="95">
        <v>0.84731048777788098</v>
      </c>
      <c r="AK48" s="95">
        <v>22.218308689122701</v>
      </c>
      <c r="AL48" s="95">
        <v>2.2735792506125598</v>
      </c>
      <c r="AM48" s="95">
        <v>0</v>
      </c>
      <c r="AN48" s="95">
        <v>1.7989999838770501</v>
      </c>
      <c r="AO48" s="95">
        <v>3.1582658318722099</v>
      </c>
      <c r="AP48" s="95">
        <v>0</v>
      </c>
      <c r="AQ48" s="95">
        <v>678.53417784553301</v>
      </c>
      <c r="AR48" s="95">
        <v>8921.6568281543405</v>
      </c>
      <c r="AS48" s="95">
        <v>911.99162033005405</v>
      </c>
      <c r="AT48" s="95">
        <v>9912.9520740614807</v>
      </c>
      <c r="AU48" s="95">
        <v>0</v>
      </c>
      <c r="AV48" s="95">
        <v>27.047528364800101</v>
      </c>
      <c r="AW48" s="95">
        <v>0</v>
      </c>
      <c r="AX48" s="95">
        <v>235.928331217215</v>
      </c>
      <c r="AY48" s="95">
        <v>9.5665219110765698E-2</v>
      </c>
      <c r="AZ48" s="95">
        <v>3.3638710889179101E-2</v>
      </c>
      <c r="BA48" s="95">
        <v>126.547203245975</v>
      </c>
      <c r="BB48" s="95">
        <v>4.2991927451953002E-2</v>
      </c>
      <c r="BC48" s="95">
        <v>0</v>
      </c>
      <c r="BD48" s="95">
        <v>6.2354731811592899E-3</v>
      </c>
      <c r="BE48" s="95">
        <v>178.35589989941599</v>
      </c>
      <c r="BF48" s="95">
        <v>164.08703167805001</v>
      </c>
      <c r="BG48" s="95">
        <v>14.268868221366001</v>
      </c>
      <c r="BH48" s="95">
        <v>0</v>
      </c>
      <c r="BI48" s="95">
        <v>0</v>
      </c>
      <c r="BJ48" s="95">
        <v>0.671297353827499</v>
      </c>
      <c r="BK48" s="95">
        <v>0</v>
      </c>
      <c r="BL48" s="95">
        <v>7.2036087009264902</v>
      </c>
      <c r="BM48" s="95">
        <v>0</v>
      </c>
      <c r="BN48" s="95">
        <v>0.187228141415477</v>
      </c>
      <c r="BO48" s="95">
        <v>28.814437411332801</v>
      </c>
      <c r="BP48" s="95">
        <v>0.57637264354332995</v>
      </c>
      <c r="BQ48" s="95">
        <v>0</v>
      </c>
      <c r="BR48" s="95">
        <v>0.48406912907730998</v>
      </c>
      <c r="BS48" s="95">
        <v>6.5636486278653199E-4</v>
      </c>
      <c r="BT48" s="95">
        <v>362.53465612839699</v>
      </c>
      <c r="BU48" s="95">
        <v>98.540812648707302</v>
      </c>
      <c r="BV48" s="95">
        <v>0</v>
      </c>
      <c r="BW48" s="95">
        <v>0</v>
      </c>
      <c r="BX48" s="95">
        <v>33.009994940249598</v>
      </c>
      <c r="BY48" s="95">
        <v>0</v>
      </c>
      <c r="BZ48" s="95">
        <v>5.3883551416557198</v>
      </c>
      <c r="CA48" s="95">
        <v>659.85714426462005</v>
      </c>
      <c r="CB48" s="95">
        <v>45.884378271438301</v>
      </c>
      <c r="CD48" s="35">
        <f t="shared" si="0"/>
        <v>8.000000906348682E-3</v>
      </c>
      <c r="CE48" s="35">
        <f t="shared" si="8"/>
        <v>1.9247504202946054E-2</v>
      </c>
      <c r="CF48" s="81">
        <f t="shared" si="1"/>
        <v>-4.5272887470136456E-7</v>
      </c>
      <c r="CG48" s="81" t="str">
        <f t="shared" si="2"/>
        <v/>
      </c>
      <c r="CH48" s="81">
        <f t="shared" si="3"/>
        <v>-3.0525090530030982E-7</v>
      </c>
      <c r="CI48" s="81">
        <f t="shared" si="13"/>
        <v>-2.4153933393104189E-5</v>
      </c>
      <c r="CJ48" s="81">
        <f t="shared" si="14"/>
        <v>-2.6255632685990484E-5</v>
      </c>
      <c r="CK48" s="81">
        <f t="shared" si="6"/>
        <v>-3.8262831569926058E-8</v>
      </c>
      <c r="CL48" s="81">
        <f t="shared" si="7"/>
        <v>-2.3601372594136202E-7</v>
      </c>
      <c r="CM48" s="49">
        <f t="shared" si="9"/>
        <v>-4.9144660659460461E-4</v>
      </c>
      <c r="CN48" s="49">
        <f t="shared" si="10"/>
        <v>-5.583918422525883E-4</v>
      </c>
      <c r="CO48" s="49">
        <f t="shared" si="11"/>
        <v>8.5645517783571826E-4</v>
      </c>
      <c r="CP48" s="49">
        <f t="shared" si="12"/>
        <v>-1.337851993839317E-3</v>
      </c>
      <c r="CQ48" s="81"/>
      <c r="CR48" s="81"/>
    </row>
    <row r="49" spans="1:96" x14ac:dyDescent="0.25">
      <c r="A49" s="95" t="s">
        <v>48</v>
      </c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29"/>
      <c r="O49" s="29"/>
      <c r="P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D49" s="35" t="e">
        <f t="shared" si="0"/>
        <v>#DIV/0!</v>
      </c>
      <c r="CE49" s="35" t="e">
        <f t="shared" si="8"/>
        <v>#DIV/0!</v>
      </c>
      <c r="CF49" s="81" t="str">
        <f t="shared" si="1"/>
        <v/>
      </c>
      <c r="CG49" s="81" t="str">
        <f t="shared" si="2"/>
        <v/>
      </c>
      <c r="CH49" s="81" t="str">
        <f t="shared" si="3"/>
        <v/>
      </c>
      <c r="CI49" s="81" t="str">
        <f t="shared" si="13"/>
        <v/>
      </c>
      <c r="CJ49" s="81" t="str">
        <f t="shared" si="14"/>
        <v/>
      </c>
      <c r="CK49" s="81" t="str">
        <f t="shared" si="6"/>
        <v/>
      </c>
      <c r="CL49" s="81" t="str">
        <f t="shared" si="7"/>
        <v/>
      </c>
      <c r="CM49" s="49" t="e">
        <f t="shared" si="9"/>
        <v>#DIV/0!</v>
      </c>
      <c r="CN49" s="49" t="e">
        <f t="shared" si="10"/>
        <v>#DIV/0!</v>
      </c>
      <c r="CO49" s="49" t="e">
        <f t="shared" si="11"/>
        <v>#DIV/0!</v>
      </c>
      <c r="CP49" s="49" t="e">
        <f t="shared" si="12"/>
        <v>#DIV/0!</v>
      </c>
      <c r="CQ49" s="81"/>
      <c r="CR49" s="81"/>
    </row>
    <row r="50" spans="1:96" x14ac:dyDescent="0.25">
      <c r="A50" s="95" t="s">
        <v>49</v>
      </c>
      <c r="B50" s="95">
        <v>85.857567000000003</v>
      </c>
      <c r="C50" s="95">
        <v>0</v>
      </c>
      <c r="D50" s="95">
        <v>814.65930000000003</v>
      </c>
      <c r="E50" s="95">
        <v>14.004379800000001</v>
      </c>
      <c r="F50" s="95">
        <v>12.884031</v>
      </c>
      <c r="G50" s="95">
        <v>28.947987000000001</v>
      </c>
      <c r="H50" s="95">
        <v>50.718268999999999</v>
      </c>
      <c r="I50" s="95"/>
      <c r="J50" s="95"/>
      <c r="K50" s="95"/>
      <c r="L50" s="95"/>
      <c r="M50" s="95"/>
      <c r="N50" s="29"/>
      <c r="O50" s="29"/>
      <c r="P50" s="95"/>
      <c r="Q50" s="94" t="s">
        <v>49</v>
      </c>
      <c r="R50" s="94">
        <v>0</v>
      </c>
      <c r="S50" s="95">
        <v>1.33989543364885</v>
      </c>
      <c r="T50" s="95">
        <v>0.49593291301854597</v>
      </c>
      <c r="U50" s="95">
        <v>0.49593291301854597</v>
      </c>
      <c r="V50" s="95">
        <v>3.94017369169794</v>
      </c>
      <c r="W50" s="95">
        <v>0</v>
      </c>
      <c r="X50" s="95">
        <v>0.24021958663583901</v>
      </c>
      <c r="Y50" s="95">
        <v>1.23313061375884</v>
      </c>
      <c r="Z50" s="95">
        <v>85.857538611418803</v>
      </c>
      <c r="AA50" s="95">
        <v>11.8028208079187</v>
      </c>
      <c r="AB50" s="95">
        <v>8.96822500983257E-2</v>
      </c>
      <c r="AC50" s="95">
        <v>2.0605532592779898</v>
      </c>
      <c r="AD50" s="95">
        <v>0</v>
      </c>
      <c r="AE50" s="95">
        <v>0</v>
      </c>
      <c r="AF50" s="95">
        <v>2.16732110776287</v>
      </c>
      <c r="AG50" s="95">
        <v>2.16732110776287</v>
      </c>
      <c r="AH50" s="95">
        <v>6.51727452371897</v>
      </c>
      <c r="AI50" s="95">
        <v>1.6318468863083599</v>
      </c>
      <c r="AJ50" s="95">
        <v>6.5126523611829495E-2</v>
      </c>
      <c r="AK50" s="95">
        <v>1.7077547106033899</v>
      </c>
      <c r="AL50" s="95">
        <v>0.174753054008983</v>
      </c>
      <c r="AM50" s="95">
        <v>0</v>
      </c>
      <c r="AN50" s="95">
        <v>0.13827549949065299</v>
      </c>
      <c r="AO50" s="95">
        <v>0.24797874001113299</v>
      </c>
      <c r="AP50" s="95">
        <v>0</v>
      </c>
      <c r="AQ50" s="95">
        <v>52.153815357396702</v>
      </c>
      <c r="AR50" s="95">
        <v>733.19308974575199</v>
      </c>
      <c r="AS50" s="95">
        <v>74.948592884362</v>
      </c>
      <c r="AT50" s="95">
        <v>814.65895715383294</v>
      </c>
      <c r="AU50" s="95">
        <v>0</v>
      </c>
      <c r="AV50" s="95">
        <v>2.0789372339969199</v>
      </c>
      <c r="AW50" s="95">
        <v>0</v>
      </c>
      <c r="AX50" s="95">
        <v>18.134033163223499</v>
      </c>
      <c r="AY50" s="95">
        <v>7.5113829781136097E-3</v>
      </c>
      <c r="AZ50" s="95">
        <v>2.6412206595126599E-3</v>
      </c>
      <c r="BA50" s="95">
        <v>9.9361589507101602</v>
      </c>
      <c r="BB50" s="95">
        <v>3.3756154103077099E-3</v>
      </c>
      <c r="BC50" s="95">
        <v>0</v>
      </c>
      <c r="BD50" s="95">
        <v>4.8959190253366103E-4</v>
      </c>
      <c r="BE50" s="95">
        <v>14.0040454728233</v>
      </c>
      <c r="BF50" s="95">
        <v>12.8836905510599</v>
      </c>
      <c r="BG50" s="95">
        <v>1.1203549217634701</v>
      </c>
      <c r="BH50" s="95">
        <v>0</v>
      </c>
      <c r="BI50" s="95">
        <v>0</v>
      </c>
      <c r="BJ50" s="95">
        <v>5.2708556402497803E-2</v>
      </c>
      <c r="BK50" s="95">
        <v>0</v>
      </c>
      <c r="BL50" s="95">
        <v>0.565609028367973</v>
      </c>
      <c r="BM50" s="95">
        <v>0</v>
      </c>
      <c r="BN50" s="95">
        <v>1.47006760958349E-2</v>
      </c>
      <c r="BO50" s="95">
        <v>2.26243613243164</v>
      </c>
      <c r="BP50" s="95">
        <v>4.4301434231996298E-2</v>
      </c>
      <c r="BQ50" s="95">
        <v>0</v>
      </c>
      <c r="BR50" s="95">
        <v>3.8007859896272499E-2</v>
      </c>
      <c r="BS50" s="95">
        <v>5.1536205062914297E-5</v>
      </c>
      <c r="BT50" s="95">
        <v>28.9479889089876</v>
      </c>
      <c r="BU50" s="95">
        <v>7.5740890691819001</v>
      </c>
      <c r="BV50" s="95">
        <v>0</v>
      </c>
      <c r="BW50" s="95">
        <v>0</v>
      </c>
      <c r="BX50" s="95">
        <v>2.5372279100305701</v>
      </c>
      <c r="BY50" s="95">
        <v>0</v>
      </c>
      <c r="BZ50" s="95">
        <v>0.41416198044074698</v>
      </c>
      <c r="CA50" s="95">
        <v>50.718253119264503</v>
      </c>
      <c r="CB50" s="95">
        <v>3.5267883633842398</v>
      </c>
      <c r="CD50" s="35">
        <f t="shared" si="0"/>
        <v>8.0000035186359661E-3</v>
      </c>
      <c r="CE50" s="35">
        <f t="shared" si="8"/>
        <v>1.9247492714013732E-2</v>
      </c>
      <c r="CF50" s="81">
        <f t="shared" si="1"/>
        <v>-3.3064739884346789E-7</v>
      </c>
      <c r="CG50" s="81" t="str">
        <f t="shared" si="2"/>
        <v/>
      </c>
      <c r="CH50" s="81">
        <f t="shared" si="3"/>
        <v>-4.2084607281407517E-7</v>
      </c>
      <c r="CI50" s="81">
        <f t="shared" si="13"/>
        <v>-2.3873044110132972E-5</v>
      </c>
      <c r="CJ50" s="81">
        <f t="shared" si="14"/>
        <v>-2.6424101284811965E-5</v>
      </c>
      <c r="CK50" s="81">
        <f t="shared" si="6"/>
        <v>6.5945435138841037E-8</v>
      </c>
      <c r="CL50" s="81">
        <f t="shared" si="7"/>
        <v>-3.1311666997960184E-7</v>
      </c>
      <c r="CM50" s="49">
        <f t="shared" si="9"/>
        <v>-4.9127107707038419E-4</v>
      </c>
      <c r="CN50" s="49">
        <f t="shared" si="10"/>
        <v>-5.5840554840358545E-4</v>
      </c>
      <c r="CO50" s="49">
        <f t="shared" si="11"/>
        <v>8.5643095962167405E-4</v>
      </c>
      <c r="CP50" s="49">
        <f t="shared" si="12"/>
        <v>-1.3385122967969156E-3</v>
      </c>
      <c r="CQ50" s="81"/>
      <c r="CR50" s="81"/>
    </row>
    <row r="51" spans="1:96" x14ac:dyDescent="0.25">
      <c r="A51" s="95" t="s">
        <v>50</v>
      </c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29"/>
      <c r="O51" s="29"/>
      <c r="P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D51" s="35" t="e">
        <f t="shared" si="0"/>
        <v>#DIV/0!</v>
      </c>
      <c r="CE51" s="35" t="e">
        <f t="shared" si="8"/>
        <v>#DIV/0!</v>
      </c>
      <c r="CF51" s="81" t="str">
        <f t="shared" si="1"/>
        <v/>
      </c>
      <c r="CG51" s="81" t="str">
        <f t="shared" si="2"/>
        <v/>
      </c>
      <c r="CH51" s="81" t="str">
        <f t="shared" si="3"/>
        <v/>
      </c>
      <c r="CI51" s="81" t="str">
        <f t="shared" si="13"/>
        <v/>
      </c>
      <c r="CJ51" s="81" t="str">
        <f t="shared" si="14"/>
        <v/>
      </c>
      <c r="CK51" s="81" t="str">
        <f t="shared" si="6"/>
        <v/>
      </c>
      <c r="CL51" s="81" t="str">
        <f t="shared" si="7"/>
        <v/>
      </c>
      <c r="CM51" s="49"/>
      <c r="CN51" s="49"/>
      <c r="CO51" s="49"/>
      <c r="CP51" s="49"/>
      <c r="CQ51" s="81"/>
      <c r="CR51" s="81"/>
    </row>
    <row r="52" spans="1:96" x14ac:dyDescent="0.25">
      <c r="A52" s="40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29"/>
      <c r="O52" s="29"/>
      <c r="P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D52" s="35" t="e">
        <f t="shared" si="0"/>
        <v>#DIV/0!</v>
      </c>
      <c r="CE52" s="35" t="e">
        <f t="shared" si="8"/>
        <v>#DIV/0!</v>
      </c>
      <c r="CF52" s="81" t="str">
        <f t="shared" si="1"/>
        <v/>
      </c>
      <c r="CG52" s="81" t="str">
        <f t="shared" si="2"/>
        <v/>
      </c>
      <c r="CH52" s="81" t="str">
        <f t="shared" si="3"/>
        <v/>
      </c>
      <c r="CI52" s="81" t="str">
        <f t="shared" si="13"/>
        <v/>
      </c>
      <c r="CJ52" s="81" t="str">
        <f t="shared" si="14"/>
        <v/>
      </c>
      <c r="CK52" s="81" t="str">
        <f t="shared" si="6"/>
        <v/>
      </c>
      <c r="CL52" s="81" t="str">
        <f t="shared" si="7"/>
        <v/>
      </c>
      <c r="CM52" s="49"/>
      <c r="CN52" s="49"/>
      <c r="CO52" s="49"/>
      <c r="CP52" s="49"/>
      <c r="CQ52" s="81"/>
      <c r="CR52" s="81"/>
    </row>
    <row r="53" spans="1:96" x14ac:dyDescent="0.25">
      <c r="A53" s="40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29"/>
      <c r="P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D53" s="35" t="e">
        <f t="shared" si="0"/>
        <v>#DIV/0!</v>
      </c>
      <c r="CE53" s="35" t="e">
        <f t="shared" si="8"/>
        <v>#DIV/0!</v>
      </c>
      <c r="CF53" s="81" t="str">
        <f t="shared" si="1"/>
        <v/>
      </c>
      <c r="CG53" s="81" t="str">
        <f t="shared" si="2"/>
        <v/>
      </c>
      <c r="CH53" s="81" t="str">
        <f t="shared" si="3"/>
        <v/>
      </c>
      <c r="CI53" s="81" t="str">
        <f t="shared" si="13"/>
        <v/>
      </c>
      <c r="CJ53" s="81" t="str">
        <f t="shared" si="14"/>
        <v/>
      </c>
      <c r="CK53" s="81" t="str">
        <f t="shared" si="6"/>
        <v/>
      </c>
      <c r="CL53" s="81" t="str">
        <f t="shared" si="7"/>
        <v/>
      </c>
      <c r="CM53" s="49"/>
      <c r="CN53" s="49"/>
      <c r="CO53" s="49"/>
      <c r="CP53" s="49"/>
      <c r="CQ53" s="81"/>
      <c r="CR53" s="81"/>
    </row>
    <row r="54" spans="1:96" x14ac:dyDescent="0.25">
      <c r="A54" s="40" t="s">
        <v>229</v>
      </c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29"/>
      <c r="P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D54" s="35" t="e">
        <f t="shared" si="0"/>
        <v>#DIV/0!</v>
      </c>
      <c r="CE54" s="35" t="e">
        <f t="shared" si="8"/>
        <v>#DIV/0!</v>
      </c>
      <c r="CF54" s="81" t="str">
        <f t="shared" si="1"/>
        <v/>
      </c>
      <c r="CG54" s="81" t="str">
        <f t="shared" si="2"/>
        <v/>
      </c>
      <c r="CH54" s="81" t="str">
        <f t="shared" si="3"/>
        <v/>
      </c>
      <c r="CI54" s="81" t="str">
        <f t="shared" si="13"/>
        <v/>
      </c>
      <c r="CJ54" s="81" t="str">
        <f t="shared" si="14"/>
        <v/>
      </c>
      <c r="CK54" s="81" t="str">
        <f t="shared" si="6"/>
        <v/>
      </c>
      <c r="CL54" s="81" t="str">
        <f t="shared" si="7"/>
        <v/>
      </c>
      <c r="CM54" s="49"/>
      <c r="CN54" s="49"/>
      <c r="CO54" s="49"/>
      <c r="CP54" s="49"/>
      <c r="CQ54" s="81"/>
      <c r="CR54" s="81"/>
    </row>
    <row r="55" spans="1:96" x14ac:dyDescent="0.25">
      <c r="A55" s="95" t="s">
        <v>1</v>
      </c>
      <c r="B55" s="95">
        <v>339.84586000000002</v>
      </c>
      <c r="C55" s="95">
        <v>0</v>
      </c>
      <c r="D55" s="95">
        <v>3333.5421999999999</v>
      </c>
      <c r="E55" s="95">
        <v>59.316883400000002</v>
      </c>
      <c r="F55" s="95">
        <v>54.571545</v>
      </c>
      <c r="G55" s="95">
        <v>137.62732</v>
      </c>
      <c r="H55" s="95">
        <v>142.90276</v>
      </c>
      <c r="I55" s="95"/>
      <c r="J55" s="95"/>
      <c r="K55" s="95"/>
      <c r="L55" s="95"/>
      <c r="M55" s="95"/>
      <c r="N55" s="29"/>
      <c r="O55" s="29"/>
      <c r="P55" s="95"/>
      <c r="Q55" s="94" t="s">
        <v>1</v>
      </c>
      <c r="R55" s="94">
        <v>0</v>
      </c>
      <c r="S55" s="95">
        <v>3.7751616487913102</v>
      </c>
      <c r="T55" s="95">
        <v>1.39729219231906</v>
      </c>
      <c r="U55" s="95">
        <v>1.39729219231906</v>
      </c>
      <c r="V55" s="95">
        <v>11.1014438759222</v>
      </c>
      <c r="W55" s="95">
        <v>0</v>
      </c>
      <c r="X55" s="95">
        <v>0.67681947135476805</v>
      </c>
      <c r="Y55" s="95">
        <v>3.4743478867475099</v>
      </c>
      <c r="Z55" s="95">
        <v>339.83556694036997</v>
      </c>
      <c r="AA55" s="95">
        <v>33.2544415316559</v>
      </c>
      <c r="AB55" s="95">
        <v>0.25267999582638201</v>
      </c>
      <c r="AC55" s="95">
        <v>5.80561753704065</v>
      </c>
      <c r="AD55" s="95">
        <v>0</v>
      </c>
      <c r="AE55" s="95">
        <v>0</v>
      </c>
      <c r="AF55" s="95">
        <v>6.1064309217692498</v>
      </c>
      <c r="AG55" s="95">
        <v>6.1064309217692498</v>
      </c>
      <c r="AH55" s="95">
        <v>26.667554588534799</v>
      </c>
      <c r="AI55" s="95">
        <v>4.5977282207554104</v>
      </c>
      <c r="AJ55" s="95">
        <v>0.18349372547053699</v>
      </c>
      <c r="AK55" s="95">
        <v>4.8116001621411897</v>
      </c>
      <c r="AL55" s="95">
        <v>0.49236747840235401</v>
      </c>
      <c r="AM55" s="95">
        <v>0</v>
      </c>
      <c r="AN55" s="95">
        <v>0.38959172179311802</v>
      </c>
      <c r="AO55" s="95">
        <v>1.0503060574193701</v>
      </c>
      <c r="AP55" s="95">
        <v>0</v>
      </c>
      <c r="AQ55" s="95">
        <v>146.943507017862</v>
      </c>
      <c r="AR55" s="95">
        <v>3000.1004960730102</v>
      </c>
      <c r="AS55" s="95">
        <v>306.67698364545203</v>
      </c>
      <c r="AT55" s="95">
        <v>3333.4450343069998</v>
      </c>
      <c r="AU55" s="95">
        <v>0</v>
      </c>
      <c r="AV55" s="95">
        <v>5.8574200950423503</v>
      </c>
      <c r="AW55" s="95">
        <v>0</v>
      </c>
      <c r="AX55" s="95">
        <v>51.092677776838201</v>
      </c>
      <c r="AY55" s="95">
        <v>3.1814244933503003E-2</v>
      </c>
      <c r="AZ55" s="95">
        <v>1.1186822800200599E-2</v>
      </c>
      <c r="BA55" s="95">
        <v>42.0842729035422</v>
      </c>
      <c r="BB55" s="95">
        <v>1.4297302078407299E-2</v>
      </c>
      <c r="BC55" s="95">
        <v>0</v>
      </c>
      <c r="BD55" s="95">
        <v>2.0736529821370401E-3</v>
      </c>
      <c r="BE55" s="95">
        <v>59.313630371385997</v>
      </c>
      <c r="BF55" s="95">
        <v>54.568437037170803</v>
      </c>
      <c r="BG55" s="95">
        <v>4.7451933342151804</v>
      </c>
      <c r="BH55" s="95">
        <v>0</v>
      </c>
      <c r="BI55" s="95">
        <v>0</v>
      </c>
      <c r="BJ55" s="95">
        <v>0.22324528401593899</v>
      </c>
      <c r="BK55" s="95">
        <v>0</v>
      </c>
      <c r="BL55" s="95">
        <v>2.3956157146557699</v>
      </c>
      <c r="BM55" s="95">
        <v>0</v>
      </c>
      <c r="BN55" s="95">
        <v>6.2264191008449203E-2</v>
      </c>
      <c r="BO55" s="95">
        <v>9.5824676039616996</v>
      </c>
      <c r="BP55" s="95">
        <v>0.12481938584074399</v>
      </c>
      <c r="BQ55" s="95">
        <v>0</v>
      </c>
      <c r="BR55" s="95">
        <v>0.16098103847616499</v>
      </c>
      <c r="BS55" s="95">
        <v>2.1827871630373001E-4</v>
      </c>
      <c r="BT55" s="95">
        <v>137.62314676014199</v>
      </c>
      <c r="BU55" s="95">
        <v>21.3400197408059</v>
      </c>
      <c r="BV55" s="95">
        <v>0</v>
      </c>
      <c r="BW55" s="95">
        <v>0</v>
      </c>
      <c r="BX55" s="95">
        <v>7.1486512641020701</v>
      </c>
      <c r="BY55" s="95">
        <v>0</v>
      </c>
      <c r="BZ55" s="95">
        <v>1.16690411382529</v>
      </c>
      <c r="CA55" s="95">
        <v>142.898800135584</v>
      </c>
      <c r="CB55" s="95">
        <v>9.9367214927345593</v>
      </c>
      <c r="CD55" s="35">
        <f t="shared" si="0"/>
        <v>7.9999982942807989E-3</v>
      </c>
      <c r="CE55" s="35">
        <f t="shared" si="8"/>
        <v>1.9247501201178348E-2</v>
      </c>
      <c r="CF55" s="81">
        <f t="shared" si="1"/>
        <v>-3.0287435692298557E-5</v>
      </c>
      <c r="CG55" s="81" t="str">
        <f t="shared" si="2"/>
        <v/>
      </c>
      <c r="CH55" s="81">
        <f t="shared" si="3"/>
        <v>-2.9147881493769316E-5</v>
      </c>
      <c r="CI55" s="81">
        <f t="shared" si="13"/>
        <v>-5.4841529553530948E-5</v>
      </c>
      <c r="CJ55" s="81">
        <f t="shared" si="14"/>
        <v>-5.6952076933091678E-5</v>
      </c>
      <c r="CK55" s="81">
        <f t="shared" si="6"/>
        <v>-3.0322757560092123E-5</v>
      </c>
      <c r="CL55" s="81">
        <f t="shared" si="7"/>
        <v>-2.7710202490166816E-5</v>
      </c>
      <c r="CM55" s="49">
        <f>(T55/0.009783-$CA55)/$CA55</f>
        <v>-4.9125875722055498E-4</v>
      </c>
      <c r="CN55" s="49">
        <f>(X55/0.004739-$CA55)/$CA55</f>
        <v>-5.5809794904566272E-4</v>
      </c>
      <c r="CO55" s="49">
        <f>(AF55/0.042696-$CA55)/$CA55</f>
        <v>8.5618321658320075E-4</v>
      </c>
      <c r="CP55" s="49">
        <f>(AN55/0.00273-$CA55)/$CA55</f>
        <v>-1.3380779614176714E-3</v>
      </c>
      <c r="CQ55" s="81"/>
      <c r="CR55" s="81"/>
    </row>
    <row r="56" spans="1:96" x14ac:dyDescent="0.25">
      <c r="A56" s="95" t="s">
        <v>11</v>
      </c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29"/>
      <c r="O56" s="29"/>
      <c r="P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D56" s="35" t="e">
        <f t="shared" si="0"/>
        <v>#DIV/0!</v>
      </c>
      <c r="CE56" s="35" t="e">
        <f t="shared" si="8"/>
        <v>#DIV/0!</v>
      </c>
      <c r="CF56" s="81" t="str">
        <f t="shared" si="1"/>
        <v/>
      </c>
      <c r="CG56" s="81" t="str">
        <f t="shared" si="2"/>
        <v/>
      </c>
      <c r="CH56" s="81" t="str">
        <f t="shared" si="3"/>
        <v/>
      </c>
      <c r="CI56" s="81" t="str">
        <f t="shared" si="13"/>
        <v/>
      </c>
      <c r="CJ56" s="81" t="str">
        <f t="shared" si="14"/>
        <v/>
      </c>
      <c r="CK56" s="81" t="str">
        <f t="shared" si="6"/>
        <v/>
      </c>
      <c r="CL56" s="81" t="str">
        <f t="shared" si="7"/>
        <v/>
      </c>
      <c r="CM56" s="49"/>
      <c r="CN56" s="49"/>
      <c r="CO56" s="49"/>
      <c r="CP56" s="49"/>
      <c r="CQ56" s="81"/>
      <c r="CR56" s="81"/>
    </row>
    <row r="57" spans="1:96" x14ac:dyDescent="0.25">
      <c r="A57" s="94" t="s">
        <v>58</v>
      </c>
      <c r="B57" s="95">
        <v>31.355726000000001</v>
      </c>
      <c r="C57" s="95">
        <v>0</v>
      </c>
      <c r="D57" s="95">
        <v>364.59017999999998</v>
      </c>
      <c r="E57" s="95">
        <v>33.483065099999997</v>
      </c>
      <c r="F57" s="95">
        <v>30.80442</v>
      </c>
      <c r="G57" s="95">
        <v>249.54327000000001</v>
      </c>
      <c r="H57" s="95">
        <v>14.151657</v>
      </c>
      <c r="I57" s="95"/>
      <c r="J57" s="95"/>
      <c r="K57" s="95"/>
      <c r="L57" s="95"/>
      <c r="M57" s="95"/>
      <c r="N57" s="95"/>
      <c r="O57" s="95"/>
      <c r="P57" s="95"/>
      <c r="Q57" s="94" t="s">
        <v>58</v>
      </c>
      <c r="R57" s="94">
        <v>0</v>
      </c>
      <c r="S57" s="95">
        <v>0.373863713551921</v>
      </c>
      <c r="T57" s="95">
        <v>0.138377569590833</v>
      </c>
      <c r="U57" s="95">
        <v>0.138377569590833</v>
      </c>
      <c r="V57" s="95">
        <v>1.0994066993501801</v>
      </c>
      <c r="W57" s="95">
        <v>0</v>
      </c>
      <c r="X57" s="95">
        <v>6.7027292276150896E-2</v>
      </c>
      <c r="Y57" s="95">
        <v>0.34407433707148999</v>
      </c>
      <c r="Z57" s="95">
        <v>31.3556977683713</v>
      </c>
      <c r="AA57" s="95">
        <v>3.2932790568296402</v>
      </c>
      <c r="AB57" s="95">
        <v>2.50235756940425E-2</v>
      </c>
      <c r="AC57" s="95">
        <v>0.57494713486334004</v>
      </c>
      <c r="AD57" s="95">
        <v>0</v>
      </c>
      <c r="AE57" s="95">
        <v>0</v>
      </c>
      <c r="AF57" s="95">
        <v>0.604735942522859</v>
      </c>
      <c r="AG57" s="95">
        <v>0.604735942522859</v>
      </c>
      <c r="AH57" s="95">
        <v>2.9167208187966001</v>
      </c>
      <c r="AI57" s="95">
        <v>0.45532594693364598</v>
      </c>
      <c r="AJ57" s="95">
        <v>1.81718992815137E-2</v>
      </c>
      <c r="AK57" s="95">
        <v>0.47650566357969898</v>
      </c>
      <c r="AL57" s="95">
        <v>4.8760472177119298E-2</v>
      </c>
      <c r="AM57" s="95">
        <v>0</v>
      </c>
      <c r="AN57" s="95">
        <v>3.8582360219911002E-2</v>
      </c>
      <c r="AO57" s="95">
        <v>0.59289190517920798</v>
      </c>
      <c r="AP57" s="95">
        <v>0</v>
      </c>
      <c r="AQ57" s="95">
        <v>14.5522108500471</v>
      </c>
      <c r="AR57" s="95">
        <v>328.13108704398701</v>
      </c>
      <c r="AS57" s="95">
        <v>33.542328257191201</v>
      </c>
      <c r="AT57" s="95">
        <v>364.590136119975</v>
      </c>
      <c r="AU57" s="95">
        <v>0</v>
      </c>
      <c r="AV57" s="95">
        <v>0.58007568001014098</v>
      </c>
      <c r="AW57" s="95">
        <v>0</v>
      </c>
      <c r="AX57" s="95">
        <v>5.0598522961689198</v>
      </c>
      <c r="AY57" s="95">
        <v>0.58836420355274799</v>
      </c>
      <c r="AZ57" s="95">
        <v>0</v>
      </c>
      <c r="BA57" s="95">
        <v>2.1840324630587999</v>
      </c>
      <c r="BB57" s="95">
        <v>2.40317458952694E-2</v>
      </c>
      <c r="BC57" s="95">
        <v>0</v>
      </c>
      <c r="BD57" s="95">
        <v>0</v>
      </c>
      <c r="BE57" s="95">
        <v>33.481813392747902</v>
      </c>
      <c r="BF57" s="95">
        <v>30.803167912498498</v>
      </c>
      <c r="BG57" s="95">
        <v>2.6786454802493398</v>
      </c>
      <c r="BH57" s="95">
        <v>0.102680401461664</v>
      </c>
      <c r="BI57" s="95">
        <v>0</v>
      </c>
      <c r="BJ57" s="95">
        <v>7.68878134007947</v>
      </c>
      <c r="BK57" s="95">
        <v>0</v>
      </c>
      <c r="BL57" s="95">
        <v>3.2775888049295299</v>
      </c>
      <c r="BM57" s="95">
        <v>0</v>
      </c>
      <c r="BN57" s="95">
        <v>0</v>
      </c>
      <c r="BO57" s="95">
        <v>13.1072788901933</v>
      </c>
      <c r="BP57" s="95">
        <v>1.2361156024405099E-2</v>
      </c>
      <c r="BQ57" s="95">
        <v>0.10486746584213801</v>
      </c>
      <c r="BR57" s="95">
        <v>3.72117329982308</v>
      </c>
      <c r="BS57" s="95">
        <v>4.3692976625495303E-3</v>
      </c>
      <c r="BT57" s="95">
        <v>249.54311722526299</v>
      </c>
      <c r="BU57" s="95">
        <v>2.1133595545270198</v>
      </c>
      <c r="BV57" s="95">
        <v>0</v>
      </c>
      <c r="BW57" s="95">
        <v>0</v>
      </c>
      <c r="BX57" s="95">
        <v>0.70794990506104005</v>
      </c>
      <c r="BY57" s="95">
        <v>0</v>
      </c>
      <c r="BZ57" s="95">
        <v>0.115561607209113</v>
      </c>
      <c r="CA57" s="95">
        <v>14.1516525295281</v>
      </c>
      <c r="CB57" s="95">
        <v>0.98406152825719095</v>
      </c>
      <c r="CD57" s="35">
        <f t="shared" si="0"/>
        <v>7.9999992589947638E-3</v>
      </c>
      <c r="CE57" s="35">
        <f t="shared" si="8"/>
        <v>1.9247757466485774E-2</v>
      </c>
      <c r="CF57" s="81">
        <f t="shared" si="1"/>
        <v>-9.0036597145227219E-7</v>
      </c>
      <c r="CG57" s="81" t="str">
        <f t="shared" si="2"/>
        <v/>
      </c>
      <c r="CH57" s="81">
        <f t="shared" si="3"/>
        <v>-1.2035437974591433E-7</v>
      </c>
      <c r="CI57" s="81">
        <f t="shared" si="13"/>
        <v>-3.7383293565170129E-5</v>
      </c>
      <c r="CJ57" s="81">
        <f t="shared" si="14"/>
        <v>-4.0646358590815052E-5</v>
      </c>
      <c r="CK57" s="81">
        <f t="shared" si="6"/>
        <v>-6.1221742031985173E-7</v>
      </c>
      <c r="CL57" s="81">
        <f t="shared" si="7"/>
        <v>-3.1589741754055823E-7</v>
      </c>
      <c r="CM57" s="49">
        <f>(T57/0.009783-$CA57)/$CA57</f>
        <v>-4.915078365365827E-4</v>
      </c>
      <c r="CN57" s="49">
        <f>(X57/0.004739-$CA57)/$CA57</f>
        <v>-5.575074769184269E-4</v>
      </c>
      <c r="CO57" s="49">
        <f>(AF57/0.042696-$CA57)/$CA57</f>
        <v>8.556271143939125E-4</v>
      </c>
      <c r="CP57" s="49">
        <f>(AN57/0.00273-$CA57)/$CA57</f>
        <v>-1.3369356124693038E-3</v>
      </c>
      <c r="CQ57" s="81"/>
      <c r="CR57" s="81"/>
    </row>
    <row r="58" spans="1:96" x14ac:dyDescent="0.25">
      <c r="A58" s="94" t="s">
        <v>75</v>
      </c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D58" s="35" t="e">
        <f t="shared" si="0"/>
        <v>#DIV/0!</v>
      </c>
      <c r="CE58" s="35" t="e">
        <f t="shared" si="8"/>
        <v>#DIV/0!</v>
      </c>
      <c r="CF58" s="81" t="str">
        <f t="shared" si="1"/>
        <v/>
      </c>
      <c r="CG58" s="81" t="str">
        <f t="shared" si="2"/>
        <v/>
      </c>
      <c r="CH58" s="81" t="str">
        <f t="shared" si="3"/>
        <v/>
      </c>
      <c r="CI58" s="81" t="str">
        <f t="shared" si="13"/>
        <v/>
      </c>
      <c r="CJ58" s="81" t="str">
        <f t="shared" si="14"/>
        <v/>
      </c>
      <c r="CK58" s="81" t="str">
        <f t="shared" si="6"/>
        <v/>
      </c>
      <c r="CL58" s="81" t="str">
        <f t="shared" si="7"/>
        <v/>
      </c>
      <c r="CM58" s="49"/>
      <c r="CN58" s="49"/>
      <c r="CO58" s="49"/>
      <c r="CP58" s="49"/>
      <c r="CQ58" s="81"/>
      <c r="CR58" s="81"/>
    </row>
    <row r="59" spans="1:96" x14ac:dyDescent="0.25">
      <c r="A59" s="94" t="s">
        <v>378</v>
      </c>
      <c r="B59" s="95">
        <v>30001.205000000002</v>
      </c>
      <c r="C59" s="95">
        <v>0</v>
      </c>
      <c r="D59" s="95">
        <v>280687.34000000003</v>
      </c>
      <c r="E59" s="95">
        <v>8046.1195299999999</v>
      </c>
      <c r="F59" s="95">
        <v>7402.4301999999998</v>
      </c>
      <c r="G59" s="95">
        <v>40801.012000000002</v>
      </c>
      <c r="H59" s="95">
        <v>15840.655000000001</v>
      </c>
      <c r="I59" s="95"/>
      <c r="J59" s="95"/>
      <c r="K59" s="95"/>
      <c r="L59" s="95"/>
      <c r="M59" s="95"/>
      <c r="N59" s="95"/>
      <c r="O59" s="95"/>
      <c r="P59" s="95"/>
      <c r="Q59" s="94" t="s">
        <v>69</v>
      </c>
      <c r="R59" s="94">
        <v>0</v>
      </c>
      <c r="S59" s="95">
        <v>418.48044213733402</v>
      </c>
      <c r="T59" s="95">
        <v>154.89120617999299</v>
      </c>
      <c r="U59" s="95">
        <v>154.89120617999299</v>
      </c>
      <c r="V59" s="95">
        <v>1230.6093851601299</v>
      </c>
      <c r="W59" s="95">
        <v>0</v>
      </c>
      <c r="X59" s="95">
        <v>75.026203375410304</v>
      </c>
      <c r="Y59" s="95">
        <v>385.13479472592599</v>
      </c>
      <c r="Z59" s="95">
        <v>30001.007563837498</v>
      </c>
      <c r="AA59" s="95">
        <v>3686.2972532621502</v>
      </c>
      <c r="AB59" s="95">
        <v>28.009778927412398</v>
      </c>
      <c r="AC59" s="95">
        <v>643.559976405165</v>
      </c>
      <c r="AD59" s="95">
        <v>0</v>
      </c>
      <c r="AE59" s="95">
        <v>0</v>
      </c>
      <c r="AF59" s="95">
        <v>676.90495942294001</v>
      </c>
      <c r="AG59" s="95">
        <v>676.90495942294001</v>
      </c>
      <c r="AH59" s="95">
        <v>2245.4878472637802</v>
      </c>
      <c r="AI59" s="95">
        <v>509.66336753267501</v>
      </c>
      <c r="AJ59" s="95">
        <v>20.340486325336499</v>
      </c>
      <c r="AK59" s="95">
        <v>533.37177729033203</v>
      </c>
      <c r="AL59" s="95">
        <v>54.579365740101501</v>
      </c>
      <c r="AM59" s="95">
        <v>0</v>
      </c>
      <c r="AN59" s="95">
        <v>43.186640117901398</v>
      </c>
      <c r="AO59" s="95">
        <v>142.47387779118901</v>
      </c>
      <c r="AP59" s="95">
        <v>0</v>
      </c>
      <c r="AQ59" s="95">
        <v>16288.8474446777</v>
      </c>
      <c r="AR59" s="95">
        <v>252617.17045409701</v>
      </c>
      <c r="AS59" s="95">
        <v>25823.110695833799</v>
      </c>
      <c r="AT59" s="95">
        <v>280685.76899719401</v>
      </c>
      <c r="AU59" s="95">
        <v>0</v>
      </c>
      <c r="AV59" s="95">
        <v>649.303014132729</v>
      </c>
      <c r="AW59" s="95">
        <v>0</v>
      </c>
      <c r="AX59" s="95">
        <v>5663.6859833065901</v>
      </c>
      <c r="AY59" s="95">
        <v>81.405201047195405</v>
      </c>
      <c r="AZ59" s="95">
        <v>0.66403811616153297</v>
      </c>
      <c r="BA59" s="95">
        <v>2793.2482158545299</v>
      </c>
      <c r="BB59" s="95">
        <v>4.0965397862618902</v>
      </c>
      <c r="BC59" s="95">
        <v>0</v>
      </c>
      <c r="BD59" s="95">
        <v>0.123090070928201</v>
      </c>
      <c r="BE59" s="95">
        <v>8045.8281334243802</v>
      </c>
      <c r="BF59" s="95">
        <v>7402.1418616055198</v>
      </c>
      <c r="BG59" s="95">
        <v>643.68627181886802</v>
      </c>
      <c r="BH59" s="95">
        <v>13.877133169419601</v>
      </c>
      <c r="BI59" s="95">
        <v>0</v>
      </c>
      <c r="BJ59" s="95">
        <v>1052.3825180530901</v>
      </c>
      <c r="BK59" s="95">
        <v>0</v>
      </c>
      <c r="BL59" s="95">
        <v>585.16453424604595</v>
      </c>
      <c r="BM59" s="95">
        <v>0</v>
      </c>
      <c r="BN59" s="95">
        <v>3.6959386751324099</v>
      </c>
      <c r="BO59" s="95">
        <v>2340.2409218626799</v>
      </c>
      <c r="BP59" s="95">
        <v>13.8363516194081</v>
      </c>
      <c r="BQ59" s="95">
        <v>14.1727156907356</v>
      </c>
      <c r="BR59" s="95">
        <v>512.46755294675199</v>
      </c>
      <c r="BS59" s="95">
        <v>0.60346208656448197</v>
      </c>
      <c r="BT59" s="95">
        <v>40800.953560740003</v>
      </c>
      <c r="BU59" s="95">
        <v>2365.5608696028498</v>
      </c>
      <c r="BV59" s="95">
        <v>0</v>
      </c>
      <c r="BW59" s="95">
        <v>0</v>
      </c>
      <c r="BX59" s="95">
        <v>792.43632499386501</v>
      </c>
      <c r="BY59" s="95">
        <v>0</v>
      </c>
      <c r="BZ59" s="95">
        <v>129.352442791117</v>
      </c>
      <c r="CA59" s="95">
        <v>15840.496910112</v>
      </c>
      <c r="CB59" s="95">
        <v>1101.4970250666699</v>
      </c>
      <c r="CD59" s="35">
        <f t="shared" si="0"/>
        <v>8.000006039801142E-3</v>
      </c>
      <c r="CE59" s="35">
        <f t="shared" si="8"/>
        <v>1.9247655672501057E-2</v>
      </c>
      <c r="CF59" s="81">
        <f t="shared" si="1"/>
        <v>-6.5809410823144005E-6</v>
      </c>
      <c r="CG59" s="81" t="str">
        <f t="shared" si="2"/>
        <v/>
      </c>
      <c r="CH59" s="81">
        <f t="shared" si="3"/>
        <v>-5.5969849085925434E-6</v>
      </c>
      <c r="CI59" s="81">
        <f t="shared" si="13"/>
        <v>-3.6215790050502583E-5</v>
      </c>
      <c r="CJ59" s="81">
        <f t="shared" si="14"/>
        <v>-3.8951855902670841E-5</v>
      </c>
      <c r="CK59" s="81">
        <f t="shared" si="6"/>
        <v>-1.4322992772687026E-6</v>
      </c>
      <c r="CL59" s="81">
        <f t="shared" si="7"/>
        <v>-9.9800095387581426E-6</v>
      </c>
      <c r="CM59" s="49">
        <f t="shared" si="9"/>
        <v>-4.9284560684233788E-4</v>
      </c>
      <c r="CN59" s="49">
        <f t="shared" si="10"/>
        <v>-5.5831269627981098E-4</v>
      </c>
      <c r="CO59" s="49">
        <f t="shared" si="11"/>
        <v>8.5624901605800194E-4</v>
      </c>
      <c r="CP59" s="49">
        <f t="shared" si="12"/>
        <v>-1.3392771554458043E-3</v>
      </c>
      <c r="CQ59" s="81"/>
      <c r="CR59" s="81"/>
    </row>
    <row r="60" spans="1:96" x14ac:dyDescent="0.25">
      <c r="A60" s="95" t="s">
        <v>379</v>
      </c>
      <c r="B60" s="95">
        <v>166034.12</v>
      </c>
      <c r="C60" s="95">
        <v>0</v>
      </c>
      <c r="D60" s="95">
        <v>1926440.9</v>
      </c>
      <c r="E60" s="95">
        <v>171082.37</v>
      </c>
      <c r="F60" s="95">
        <v>157395.78</v>
      </c>
      <c r="G60" s="95">
        <v>1266753.3999999999</v>
      </c>
      <c r="H60" s="95">
        <v>73385.241999999998</v>
      </c>
      <c r="I60" s="95">
        <v>10.174588612999999</v>
      </c>
      <c r="J60" s="95">
        <v>0.43605374320000001</v>
      </c>
      <c r="K60" s="95">
        <v>69.768600789999994</v>
      </c>
      <c r="L60" s="95"/>
      <c r="M60" s="95"/>
      <c r="N60" s="95"/>
      <c r="O60" s="95"/>
      <c r="P60" s="95"/>
      <c r="Q60" s="94" t="s">
        <v>70</v>
      </c>
      <c r="R60" s="94">
        <v>0</v>
      </c>
      <c r="S60" s="95">
        <v>1055.0158849793499</v>
      </c>
      <c r="T60" s="95">
        <v>390.49260223422999</v>
      </c>
      <c r="U60" s="95">
        <v>390.49260223422999</v>
      </c>
      <c r="V60" s="95">
        <v>3102.5766297723098</v>
      </c>
      <c r="W60" s="95">
        <v>0</v>
      </c>
      <c r="X60" s="95">
        <v>189.44356002881401</v>
      </c>
      <c r="Y60" s="95">
        <v>969.213790787986</v>
      </c>
      <c r="Z60" s="95">
        <v>87305.218754719201</v>
      </c>
      <c r="AA60" s="95">
        <v>9322.1552936477092</v>
      </c>
      <c r="AB60" s="95">
        <v>70.729181578068307</v>
      </c>
      <c r="AC60" s="95">
        <v>1621.06756636981</v>
      </c>
      <c r="AD60" s="95">
        <v>0</v>
      </c>
      <c r="AE60" s="95">
        <v>0</v>
      </c>
      <c r="AF60" s="95">
        <v>1704.54353597777</v>
      </c>
      <c r="AG60" s="95">
        <v>1704.54353597777</v>
      </c>
      <c r="AH60" s="95">
        <v>7999.72653339727</v>
      </c>
      <c r="AI60" s="95">
        <v>1288.5629693292899</v>
      </c>
      <c r="AJ60" s="95">
        <v>51.3913119123442</v>
      </c>
      <c r="AK60" s="95">
        <v>1348.4822648009299</v>
      </c>
      <c r="AL60" s="95">
        <v>137.84245887002101</v>
      </c>
      <c r="AM60" s="95">
        <v>0</v>
      </c>
      <c r="AN60" s="95">
        <v>108.854637618677</v>
      </c>
      <c r="AO60" s="95">
        <v>1171.15343628917</v>
      </c>
      <c r="AP60" s="95">
        <v>0</v>
      </c>
      <c r="AQ60" s="95">
        <v>41173.926835209997</v>
      </c>
      <c r="AR60" s="95">
        <v>899939.75263700297</v>
      </c>
      <c r="AS60" s="95">
        <v>91748.318358879304</v>
      </c>
      <c r="AT60" s="95">
        <v>999687.79752927995</v>
      </c>
      <c r="AU60" s="95">
        <v>0</v>
      </c>
      <c r="AV60" s="95">
        <v>1634.4862147026199</v>
      </c>
      <c r="AW60" s="95">
        <v>0</v>
      </c>
      <c r="AX60" s="95">
        <v>14261.505031138</v>
      </c>
      <c r="AY60" s="95">
        <v>1621.71348203508</v>
      </c>
      <c r="AZ60" s="95">
        <v>5.2268747829825202E-3</v>
      </c>
      <c r="BA60" s="95">
        <v>6047.6627633834296</v>
      </c>
      <c r="BB60" s="95">
        <v>66.152417312896503</v>
      </c>
      <c r="BC60" s="95">
        <v>0</v>
      </c>
      <c r="BD60" s="95">
        <v>9.6888429592641005E-4</v>
      </c>
      <c r="BE60" s="95">
        <v>92306.321628451406</v>
      </c>
      <c r="BF60" s="95">
        <v>84937.818565680296</v>
      </c>
      <c r="BG60" s="95">
        <v>7368.5030627710903</v>
      </c>
      <c r="BH60" s="95">
        <v>282.70492270044099</v>
      </c>
      <c r="BI60" s="95">
        <v>0</v>
      </c>
      <c r="BJ60" s="95">
        <v>21232.416673556101</v>
      </c>
      <c r="BK60" s="95">
        <v>0</v>
      </c>
      <c r="BL60" s="95">
        <v>9023.0153397598006</v>
      </c>
      <c r="BM60" s="95">
        <v>0</v>
      </c>
      <c r="BN60" s="95">
        <v>2.90920892651443E-2</v>
      </c>
      <c r="BO60" s="95">
        <v>36084.807328163399</v>
      </c>
      <c r="BP60" s="95">
        <v>34.924215736371302</v>
      </c>
      <c r="BQ60" s="95">
        <v>288.956115456053</v>
      </c>
      <c r="BR60" s="95">
        <v>10278.294806461699</v>
      </c>
      <c r="BS60" s="95">
        <v>12.059429002904499</v>
      </c>
      <c r="BT60" s="95">
        <v>683714.68681691098</v>
      </c>
      <c r="BU60" s="95">
        <v>5957.6672078504598</v>
      </c>
      <c r="BV60" s="95">
        <v>0</v>
      </c>
      <c r="BW60" s="95">
        <v>0</v>
      </c>
      <c r="BX60" s="95">
        <v>2003.1653937476899</v>
      </c>
      <c r="BY60" s="95">
        <v>0</v>
      </c>
      <c r="BZ60" s="95">
        <v>327.06303428958802</v>
      </c>
      <c r="CA60" s="95">
        <v>39989.884748976197</v>
      </c>
      <c r="CB60" s="95">
        <v>2778.9779235414999</v>
      </c>
      <c r="CD60" s="35">
        <f t="shared" si="0"/>
        <v>8.0022248477660003E-3</v>
      </c>
      <c r="CE60" s="35">
        <f t="shared" si="8"/>
        <v>1.3788362546461519E-2</v>
      </c>
      <c r="CF60" s="81">
        <f t="shared" si="1"/>
        <v>-0.47417302687713103</v>
      </c>
      <c r="CG60" s="81" t="str">
        <f t="shared" si="2"/>
        <v/>
      </c>
      <c r="CH60" s="81">
        <f t="shared" si="3"/>
        <v>-0.48107009276574225</v>
      </c>
      <c r="CI60" s="81">
        <f t="shared" si="13"/>
        <v>-0.46045684527019698</v>
      </c>
      <c r="CJ60" s="81">
        <f t="shared" si="14"/>
        <v>-0.46035517238340001</v>
      </c>
      <c r="CK60" s="81">
        <f t="shared" si="6"/>
        <v>-0.46026220508513255</v>
      </c>
      <c r="CL60" s="81">
        <f t="shared" si="7"/>
        <v>-0.45506911663551919</v>
      </c>
      <c r="CM60" s="49">
        <f t="shared" si="9"/>
        <v>-1.8619659626452369E-3</v>
      </c>
      <c r="CN60" s="49">
        <f t="shared" si="10"/>
        <v>-3.6147459534464454E-4</v>
      </c>
      <c r="CO60" s="49">
        <f t="shared" si="11"/>
        <v>-1.6777378719441377E-3</v>
      </c>
      <c r="CP60" s="49">
        <f t="shared" si="12"/>
        <v>-2.9105139084991396E-3</v>
      </c>
      <c r="CQ60" s="81"/>
      <c r="CR60" s="81"/>
    </row>
    <row r="61" spans="1:96" x14ac:dyDescent="0.25">
      <c r="A61" s="41" t="s">
        <v>453</v>
      </c>
      <c r="B61" s="1">
        <f>SUM(B3:B60)+SUM(B67:B90)</f>
        <v>287571.23505099001</v>
      </c>
      <c r="C61" s="1">
        <f t="shared" ref="C61:O61" si="15">SUM(C3:C60)+SUM(C67:C90)</f>
        <v>18.861456386500002</v>
      </c>
      <c r="D61" s="1">
        <f t="shared" si="15"/>
        <v>2634351.8535782997</v>
      </c>
      <c r="E61" s="1">
        <f t="shared" si="15"/>
        <v>199835.36835599798</v>
      </c>
      <c r="F61" s="1">
        <f t="shared" si="15"/>
        <v>183954.03662028999</v>
      </c>
      <c r="G61" s="1">
        <f t="shared" si="15"/>
        <v>1429223.7343267999</v>
      </c>
      <c r="H61" s="1">
        <f t="shared" si="15"/>
        <v>113012.73434686</v>
      </c>
      <c r="I61" s="1">
        <f t="shared" si="15"/>
        <v>10.174588612999999</v>
      </c>
      <c r="J61" s="1">
        <f t="shared" si="15"/>
        <v>0.43605374320000001</v>
      </c>
      <c r="K61" s="1">
        <f t="shared" si="15"/>
        <v>69.768600789999994</v>
      </c>
      <c r="L61" s="1">
        <f t="shared" si="15"/>
        <v>0</v>
      </c>
      <c r="M61" s="1">
        <f t="shared" si="15"/>
        <v>0</v>
      </c>
      <c r="N61" s="1">
        <f t="shared" si="15"/>
        <v>0</v>
      </c>
      <c r="O61" s="1">
        <f t="shared" si="15"/>
        <v>0</v>
      </c>
      <c r="P61" s="95"/>
      <c r="Q61" s="95"/>
      <c r="R61" s="1">
        <f t="shared" ref="R61:CB61" si="16">SUM(R3:R60)+SUM(R67:R90)</f>
        <v>0</v>
      </c>
      <c r="S61" s="1">
        <f t="shared" si="16"/>
        <v>2029.2785057440069</v>
      </c>
      <c r="T61" s="1">
        <f t="shared" si="16"/>
        <v>893.17111472272791</v>
      </c>
      <c r="U61" s="1">
        <f t="shared" si="16"/>
        <v>893.17111472272791</v>
      </c>
      <c r="V61" s="1">
        <f t="shared" si="16"/>
        <v>6019.6360875496484</v>
      </c>
      <c r="W61" s="1">
        <f t="shared" si="16"/>
        <v>2.2309374050669959</v>
      </c>
      <c r="X61" s="1">
        <f t="shared" si="16"/>
        <v>445.73524308188547</v>
      </c>
      <c r="Y61" s="1">
        <f t="shared" si="16"/>
        <v>1865.8446343531889</v>
      </c>
      <c r="Z61" s="1">
        <f t="shared" si="16"/>
        <v>207490.6517925681</v>
      </c>
      <c r="AA61" s="1">
        <f t="shared" si="16"/>
        <v>18425.826467083771</v>
      </c>
      <c r="AB61" s="1">
        <f t="shared" si="16"/>
        <v>183.12794359356775</v>
      </c>
      <c r="AC61" s="1">
        <f t="shared" si="16"/>
        <v>3289.9802574320411</v>
      </c>
      <c r="AD61" s="1">
        <f t="shared" si="16"/>
        <v>0</v>
      </c>
      <c r="AE61" s="1">
        <f t="shared" si="16"/>
        <v>0</v>
      </c>
      <c r="AF61" s="1">
        <f t="shared" si="16"/>
        <v>3507.2031601559975</v>
      </c>
      <c r="AG61" s="1">
        <f t="shared" si="16"/>
        <v>3507.2031601559975</v>
      </c>
      <c r="AH61" s="1">
        <f t="shared" si="16"/>
        <v>13619.15308972682</v>
      </c>
      <c r="AI61" s="1">
        <f t="shared" si="16"/>
        <v>2537.5874412407838</v>
      </c>
      <c r="AJ61" s="1">
        <f t="shared" si="16"/>
        <v>102.64829228597874</v>
      </c>
      <c r="AK61" s="1">
        <f t="shared" si="16"/>
        <v>2597.3583441290139</v>
      </c>
      <c r="AL61" s="1">
        <f t="shared" si="16"/>
        <v>295.44829731671939</v>
      </c>
      <c r="AM61" s="1">
        <f t="shared" si="16"/>
        <v>0</v>
      </c>
      <c r="AN61" s="1">
        <f t="shared" si="16"/>
        <v>209.39730923054668</v>
      </c>
      <c r="AO61" s="1">
        <f t="shared" si="16"/>
        <v>1392.6834417152691</v>
      </c>
      <c r="AP61" s="1">
        <f t="shared" si="16"/>
        <v>0</v>
      </c>
      <c r="AQ61" s="1">
        <f t="shared" si="16"/>
        <v>81646.639190118862</v>
      </c>
      <c r="AR61" s="1">
        <f t="shared" si="16"/>
        <v>1532124.9353433922</v>
      </c>
      <c r="AS61" s="1">
        <f t="shared" si="16"/>
        <v>156371.72108354743</v>
      </c>
      <c r="AT61" s="1">
        <f t="shared" si="16"/>
        <v>1702115.8095166665</v>
      </c>
      <c r="AU61" s="1">
        <f t="shared" si="16"/>
        <v>0</v>
      </c>
      <c r="AV61" s="1">
        <f t="shared" si="16"/>
        <v>3347.8188372241639</v>
      </c>
      <c r="AW61" s="1">
        <f t="shared" si="16"/>
        <v>0</v>
      </c>
      <c r="AX61" s="1">
        <f t="shared" si="16"/>
        <v>28267.928412501249</v>
      </c>
      <c r="AY61" s="1">
        <f t="shared" si="16"/>
        <v>1722.2819906223463</v>
      </c>
      <c r="AZ61" s="1">
        <f t="shared" si="16"/>
        <v>4.4452286032568828</v>
      </c>
      <c r="BA61" s="1">
        <f t="shared" si="16"/>
        <v>23077.140950774403</v>
      </c>
      <c r="BB61" s="1">
        <f t="shared" si="16"/>
        <v>75.418938702519441</v>
      </c>
      <c r="BC61" s="1">
        <f t="shared" si="16"/>
        <v>0</v>
      </c>
      <c r="BD61" s="1">
        <f t="shared" si="16"/>
        <v>0.82399241999093698</v>
      </c>
      <c r="BE61" s="1">
        <f t="shared" si="16"/>
        <v>120738.58911742098</v>
      </c>
      <c r="BF61" s="1">
        <f t="shared" si="16"/>
        <v>111199.84572775084</v>
      </c>
      <c r="BG61" s="1">
        <f t="shared" si="16"/>
        <v>9538.7433896701223</v>
      </c>
      <c r="BH61" s="1">
        <f t="shared" si="16"/>
        <v>298.05234967123516</v>
      </c>
      <c r="BI61" s="1">
        <f t="shared" si="16"/>
        <v>0</v>
      </c>
      <c r="BJ61" s="1">
        <f t="shared" si="16"/>
        <v>22470.249208633264</v>
      </c>
      <c r="BK61" s="1">
        <f t="shared" si="16"/>
        <v>0</v>
      </c>
      <c r="BL61" s="1">
        <f t="shared" si="16"/>
        <v>10463.718845277041</v>
      </c>
      <c r="BM61" s="1">
        <f t="shared" si="16"/>
        <v>0</v>
      </c>
      <c r="BN61" s="1">
        <f t="shared" si="16"/>
        <v>24.741439138375227</v>
      </c>
      <c r="BO61" s="1">
        <f t="shared" si="16"/>
        <v>41847.159985910046</v>
      </c>
      <c r="BP61" s="1">
        <f t="shared" si="16"/>
        <v>124.01852428466123</v>
      </c>
      <c r="BQ61" s="1">
        <f t="shared" si="16"/>
        <v>304.63044045867093</v>
      </c>
      <c r="BR61" s="1">
        <f t="shared" si="16"/>
        <v>10898.383224536754</v>
      </c>
      <c r="BS61" s="1">
        <f t="shared" si="16"/>
        <v>12.799133002784917</v>
      </c>
      <c r="BT61" s="1">
        <f t="shared" si="16"/>
        <v>844061.5367032307</v>
      </c>
      <c r="BU61" s="1">
        <f t="shared" si="16"/>
        <v>11911.71782677149</v>
      </c>
      <c r="BV61" s="1">
        <f t="shared" si="16"/>
        <v>0</v>
      </c>
      <c r="BW61" s="1">
        <f t="shared" si="16"/>
        <v>0.79925049025818273</v>
      </c>
      <c r="BX61" s="1">
        <f t="shared" si="16"/>
        <v>3916.4623294403573</v>
      </c>
      <c r="BY61" s="1">
        <f t="shared" si="16"/>
        <v>0</v>
      </c>
      <c r="BZ61" s="1">
        <f t="shared" si="16"/>
        <v>634.18507007462904</v>
      </c>
      <c r="CA61" s="1">
        <f t="shared" si="16"/>
        <v>79371.64398612894</v>
      </c>
      <c r="CB61" s="1">
        <f t="shared" si="16"/>
        <v>5399.2169680337802</v>
      </c>
      <c r="CF61" s="81"/>
      <c r="CG61" s="81"/>
      <c r="CH61" s="81"/>
      <c r="CI61" s="81"/>
      <c r="CJ61" s="81"/>
      <c r="CK61" s="81"/>
      <c r="CL61" s="81"/>
      <c r="CM61" s="49"/>
      <c r="CN61" s="49"/>
      <c r="CO61" s="49"/>
      <c r="CP61" s="49"/>
      <c r="CQ61" s="81"/>
      <c r="CR61" s="81"/>
    </row>
    <row r="62" spans="1:96" x14ac:dyDescent="0.25">
      <c r="A62" s="10" t="s">
        <v>56</v>
      </c>
      <c r="B62" s="1">
        <f>SUM(B3:B51)</f>
        <v>13634.428519999998</v>
      </c>
      <c r="C62" s="1">
        <f t="shared" ref="C62:O62" si="17">SUM(C3:C51)</f>
        <v>0</v>
      </c>
      <c r="D62" s="1">
        <f t="shared" si="17"/>
        <v>107651.10774000001</v>
      </c>
      <c r="E62" s="1">
        <f t="shared" si="17"/>
        <v>2136.8763905700002</v>
      </c>
      <c r="F62" s="1">
        <f t="shared" si="17"/>
        <v>1965.9260225999999</v>
      </c>
      <c r="G62" s="1">
        <f t="shared" si="17"/>
        <v>4394.0053551000001</v>
      </c>
      <c r="H62" s="1">
        <f t="shared" si="17"/>
        <v>8426.3512865000012</v>
      </c>
      <c r="I62" s="1">
        <f t="shared" si="17"/>
        <v>0</v>
      </c>
      <c r="J62" s="1">
        <f t="shared" si="17"/>
        <v>0</v>
      </c>
      <c r="K62" s="1">
        <f t="shared" si="17"/>
        <v>0</v>
      </c>
      <c r="L62" s="1">
        <f t="shared" si="17"/>
        <v>0</v>
      </c>
      <c r="M62" s="1">
        <f t="shared" si="17"/>
        <v>0</v>
      </c>
      <c r="N62" s="1">
        <f t="shared" si="17"/>
        <v>0</v>
      </c>
      <c r="O62" s="1">
        <f t="shared" si="17"/>
        <v>0</v>
      </c>
      <c r="R62" s="1">
        <f t="shared" ref="R62:CB62" si="18">SUM(R3:R51)</f>
        <v>0</v>
      </c>
      <c r="S62" s="1">
        <f t="shared" si="18"/>
        <v>222.57224193868629</v>
      </c>
      <c r="T62" s="1">
        <f t="shared" si="18"/>
        <v>82.380246323598143</v>
      </c>
      <c r="U62" s="1">
        <f t="shared" si="18"/>
        <v>82.380246323598143</v>
      </c>
      <c r="V62" s="1">
        <f t="shared" si="18"/>
        <v>654.50891981385359</v>
      </c>
      <c r="W62" s="1">
        <f t="shared" si="18"/>
        <v>0</v>
      </c>
      <c r="X62" s="1">
        <f t="shared" si="18"/>
        <v>39.903284592468196</v>
      </c>
      <c r="Y62" s="1">
        <f t="shared" si="18"/>
        <v>204.83741777670124</v>
      </c>
      <c r="Z62" s="1">
        <f t="shared" si="18"/>
        <v>13632.461578000486</v>
      </c>
      <c r="AA62" s="1">
        <f t="shared" si="18"/>
        <v>1960.5863880194627</v>
      </c>
      <c r="AB62" s="1">
        <f t="shared" si="18"/>
        <v>14.897263290336575</v>
      </c>
      <c r="AC62" s="1">
        <f t="shared" si="18"/>
        <v>342.28239695909321</v>
      </c>
      <c r="AD62" s="1">
        <f t="shared" si="18"/>
        <v>0</v>
      </c>
      <c r="AE62" s="1">
        <f t="shared" si="18"/>
        <v>0</v>
      </c>
      <c r="AF62" s="1">
        <f t="shared" si="18"/>
        <v>360.01730849313867</v>
      </c>
      <c r="AG62" s="1">
        <f t="shared" si="18"/>
        <v>360.01730849313867</v>
      </c>
      <c r="AH62" s="1">
        <f t="shared" si="18"/>
        <v>861.10496520287973</v>
      </c>
      <c r="AI62" s="1">
        <f t="shared" si="18"/>
        <v>271.06900013015434</v>
      </c>
      <c r="AJ62" s="1">
        <f t="shared" si="18"/>
        <v>10.818251438146264</v>
      </c>
      <c r="AK62" s="1">
        <f t="shared" si="18"/>
        <v>283.67785960262853</v>
      </c>
      <c r="AL62" s="1">
        <f t="shared" si="18"/>
        <v>29.028520857703825</v>
      </c>
      <c r="AM62" s="1">
        <f t="shared" si="18"/>
        <v>0</v>
      </c>
      <c r="AN62" s="1">
        <f t="shared" si="18"/>
        <v>22.969186995401984</v>
      </c>
      <c r="AO62" s="1">
        <f t="shared" si="18"/>
        <v>37.833482204198631</v>
      </c>
      <c r="AP62" s="1">
        <f t="shared" si="18"/>
        <v>0</v>
      </c>
      <c r="AQ62" s="1">
        <f t="shared" si="18"/>
        <v>8663.3575506143516</v>
      </c>
      <c r="AR62" s="1">
        <f t="shared" si="18"/>
        <v>96874.286908441631</v>
      </c>
      <c r="AS62" s="1">
        <f t="shared" si="18"/>
        <v>9902.7057359869323</v>
      </c>
      <c r="AT62" s="1">
        <f t="shared" si="18"/>
        <v>107638.09760963148</v>
      </c>
      <c r="AU62" s="1">
        <f t="shared" si="18"/>
        <v>0</v>
      </c>
      <c r="AV62" s="1">
        <f t="shared" si="18"/>
        <v>345.33623453263056</v>
      </c>
      <c r="AW62" s="1">
        <f t="shared" si="18"/>
        <v>0</v>
      </c>
      <c r="AX62" s="1">
        <f t="shared" si="18"/>
        <v>3012.2751665185838</v>
      </c>
      <c r="AY62" s="1">
        <f t="shared" si="18"/>
        <v>1.4667087902679152</v>
      </c>
      <c r="AZ62" s="1">
        <f t="shared" si="18"/>
        <v>0.39941413400971087</v>
      </c>
      <c r="BA62" s="1">
        <f t="shared" si="18"/>
        <v>1503.8047426922817</v>
      </c>
      <c r="BB62" s="1">
        <f t="shared" si="18"/>
        <v>0.52398283987510685</v>
      </c>
      <c r="BC62" s="1">
        <f t="shared" si="18"/>
        <v>0</v>
      </c>
      <c r="BD62" s="1">
        <f t="shared" si="18"/>
        <v>7.40377535297429E-2</v>
      </c>
      <c r="BE62" s="1">
        <f t="shared" si="18"/>
        <v>2136.559956154103</v>
      </c>
      <c r="BF62" s="1">
        <f t="shared" si="18"/>
        <v>1965.6307366282072</v>
      </c>
      <c r="BG62" s="1">
        <f t="shared" si="18"/>
        <v>170.92921952589563</v>
      </c>
      <c r="BH62" s="1">
        <f t="shared" si="18"/>
        <v>5.7733035378671291E-2</v>
      </c>
      <c r="BI62" s="1">
        <f t="shared" si="18"/>
        <v>0</v>
      </c>
      <c r="BJ62" s="1">
        <f t="shared" si="18"/>
        <v>12.293842008084326</v>
      </c>
      <c r="BK62" s="1">
        <f t="shared" si="18"/>
        <v>0</v>
      </c>
      <c r="BL62" s="1">
        <f t="shared" si="18"/>
        <v>87.375960980681768</v>
      </c>
      <c r="BM62" s="1">
        <f t="shared" si="18"/>
        <v>0</v>
      </c>
      <c r="BN62" s="1">
        <f t="shared" si="18"/>
        <v>2.223080666949957</v>
      </c>
      <c r="BO62" s="1">
        <f t="shared" si="18"/>
        <v>349.502087308211</v>
      </c>
      <c r="BP62" s="1">
        <f t="shared" si="18"/>
        <v>7.35898203651288</v>
      </c>
      <c r="BQ62" s="1">
        <f t="shared" si="18"/>
        <v>5.8962869535982135E-2</v>
      </c>
      <c r="BR62" s="1">
        <f t="shared" si="18"/>
        <v>7.839933420911926</v>
      </c>
      <c r="BS62" s="1">
        <f t="shared" si="18"/>
        <v>1.0250128489079937E-2</v>
      </c>
      <c r="BT62" s="1">
        <f t="shared" si="18"/>
        <v>4393.5416863825521</v>
      </c>
      <c r="BU62" s="1">
        <f t="shared" si="18"/>
        <v>1258.1450054059244</v>
      </c>
      <c r="BV62" s="1">
        <f t="shared" si="18"/>
        <v>0</v>
      </c>
      <c r="BW62" s="1">
        <f t="shared" si="18"/>
        <v>0</v>
      </c>
      <c r="BX62" s="1">
        <f t="shared" si="18"/>
        <v>421.46335273772172</v>
      </c>
      <c r="BY62" s="1">
        <f t="shared" si="18"/>
        <v>0</v>
      </c>
      <c r="BZ62" s="1">
        <f t="shared" si="18"/>
        <v>68.797198878210665</v>
      </c>
      <c r="CA62" s="1">
        <f t="shared" si="18"/>
        <v>8424.8936896206214</v>
      </c>
      <c r="CB62" s="1">
        <f t="shared" si="18"/>
        <v>585.8404778626043</v>
      </c>
      <c r="CF62" s="81"/>
      <c r="CG62" s="81"/>
      <c r="CH62" s="81"/>
      <c r="CI62" s="81"/>
      <c r="CJ62" s="81"/>
      <c r="CK62" s="81"/>
      <c r="CL62" s="81"/>
      <c r="CM62" s="49"/>
      <c r="CN62" s="49"/>
      <c r="CO62" s="49"/>
      <c r="CP62" s="49"/>
      <c r="CQ62" s="81"/>
      <c r="CR62" s="81"/>
    </row>
    <row r="63" spans="1:96" x14ac:dyDescent="0.25">
      <c r="A63" s="94" t="s">
        <v>238</v>
      </c>
      <c r="B63" s="95">
        <f>+B3+B5+B8+B9+B11+B12+B14+B15+B16+B17+B18+B19+B20+B21+B22+B23+B24+B25+B26+B28+B30+B31+B33+B34+B35+B36+B37+B39+B40+B41+B42+B43+B44+B46+B47+B49+B50+B10</f>
        <v>10684.4138</v>
      </c>
      <c r="C63" s="95">
        <f t="shared" ref="C63:O63" si="19">+C3+C5+C8+C9+C11+C12+C14+C15+C16+C17+C18+C19+C20+C21+C22+C23+C24+C25+C26+C28+C30+C31+C33+C34+C35+C36+C37+C39+C40+C41+C42+C43+C44+C46+C47+C49+C50+C10</f>
        <v>0</v>
      </c>
      <c r="D63" s="95">
        <f t="shared" si="19"/>
        <v>85119.249739999999</v>
      </c>
      <c r="E63" s="95">
        <f t="shared" si="19"/>
        <v>1697.1949463699998</v>
      </c>
      <c r="F63" s="95">
        <f t="shared" si="19"/>
        <v>1561.4191865999999</v>
      </c>
      <c r="G63" s="95">
        <f t="shared" si="19"/>
        <v>3547.5307301000003</v>
      </c>
      <c r="H63" s="95">
        <f t="shared" si="19"/>
        <v>6503.0215365000004</v>
      </c>
      <c r="I63" s="95">
        <f t="shared" si="19"/>
        <v>0</v>
      </c>
      <c r="J63" s="95">
        <f t="shared" si="19"/>
        <v>0</v>
      </c>
      <c r="K63" s="95">
        <f t="shared" si="19"/>
        <v>0</v>
      </c>
      <c r="L63" s="95">
        <f t="shared" si="19"/>
        <v>0</v>
      </c>
      <c r="M63" s="95">
        <f t="shared" si="19"/>
        <v>0</v>
      </c>
      <c r="N63" s="95">
        <f t="shared" si="19"/>
        <v>0</v>
      </c>
      <c r="O63" s="95">
        <f t="shared" si="19"/>
        <v>0</v>
      </c>
      <c r="R63" s="95">
        <f t="shared" ref="R63:CB63" si="20">+R3+R5+R8+R9+R11+R12+R14+R15+R16+R17+R18+R19+R20+R21+R22+R23+R24+R25+R26+R28+R30+R31+R33+R34+R35+R36+R37+R39+R40+R41+R42+R43+R44+R46+R47+R49+R50+R10</f>
        <v>0</v>
      </c>
      <c r="S63" s="95">
        <f t="shared" si="20"/>
        <v>171.76440104416105</v>
      </c>
      <c r="T63" s="95">
        <f t="shared" si="20"/>
        <v>63.574841089209038</v>
      </c>
      <c r="U63" s="95">
        <f t="shared" si="20"/>
        <v>63.574841089209038</v>
      </c>
      <c r="V63" s="95">
        <f t="shared" si="20"/>
        <v>505.10043625633574</v>
      </c>
      <c r="W63" s="95">
        <f t="shared" si="20"/>
        <v>0</v>
      </c>
      <c r="X63" s="95">
        <f t="shared" si="20"/>
        <v>30.794341741690939</v>
      </c>
      <c r="Y63" s="95">
        <f t="shared" si="20"/>
        <v>158.07801755866822</v>
      </c>
      <c r="Z63" s="95">
        <f t="shared" si="20"/>
        <v>10682.614199843671</v>
      </c>
      <c r="AA63" s="95">
        <f t="shared" si="20"/>
        <v>1513.0321984598786</v>
      </c>
      <c r="AB63" s="95">
        <f t="shared" si="20"/>
        <v>11.496580957783035</v>
      </c>
      <c r="AC63" s="95">
        <f t="shared" si="20"/>
        <v>264.14764966840323</v>
      </c>
      <c r="AD63" s="95">
        <f t="shared" si="20"/>
        <v>0</v>
      </c>
      <c r="AE63" s="95">
        <f t="shared" si="20"/>
        <v>0</v>
      </c>
      <c r="AF63" s="95">
        <f t="shared" si="20"/>
        <v>277.83409516544629</v>
      </c>
      <c r="AG63" s="95">
        <f t="shared" si="20"/>
        <v>277.83409516544629</v>
      </c>
      <c r="AH63" s="95">
        <f t="shared" si="20"/>
        <v>680.85864950140353</v>
      </c>
      <c r="AI63" s="95">
        <f t="shared" si="20"/>
        <v>209.19052158528964</v>
      </c>
      <c r="AJ63" s="95">
        <f t="shared" si="20"/>
        <v>8.3487077043707174</v>
      </c>
      <c r="AK63" s="95">
        <f t="shared" si="20"/>
        <v>218.9211057647361</v>
      </c>
      <c r="AL63" s="95">
        <f t="shared" si="20"/>
        <v>22.40201613856086</v>
      </c>
      <c r="AM63" s="95">
        <f t="shared" si="20"/>
        <v>0</v>
      </c>
      <c r="AN63" s="95">
        <f t="shared" si="20"/>
        <v>17.725878064347423</v>
      </c>
      <c r="AO63" s="95">
        <f t="shared" si="20"/>
        <v>30.04839318573605</v>
      </c>
      <c r="AP63" s="95">
        <f t="shared" si="20"/>
        <v>0</v>
      </c>
      <c r="AQ63" s="95">
        <f t="shared" si="20"/>
        <v>6685.7235101808137</v>
      </c>
      <c r="AR63" s="95">
        <f t="shared" si="20"/>
        <v>76596.576017307205</v>
      </c>
      <c r="AS63" s="95">
        <f t="shared" si="20"/>
        <v>7829.8728504398005</v>
      </c>
      <c r="AT63" s="95">
        <f t="shared" si="20"/>
        <v>85107.307517248424</v>
      </c>
      <c r="AU63" s="95">
        <f t="shared" si="20"/>
        <v>0</v>
      </c>
      <c r="AV63" s="95">
        <f t="shared" si="20"/>
        <v>266.5043654251939</v>
      </c>
      <c r="AW63" s="95">
        <f t="shared" si="20"/>
        <v>0</v>
      </c>
      <c r="AX63" s="95">
        <f t="shared" si="20"/>
        <v>2324.6459499304865</v>
      </c>
      <c r="AY63" s="95">
        <f t="shared" si="20"/>
        <v>1.2294730528141438</v>
      </c>
      <c r="AZ63" s="95">
        <f t="shared" si="20"/>
        <v>0.31651086099814224</v>
      </c>
      <c r="BA63" s="95">
        <f t="shared" si="20"/>
        <v>1191.9211624830641</v>
      </c>
      <c r="BB63" s="95">
        <f t="shared" si="20"/>
        <v>0.4179684669114887</v>
      </c>
      <c r="BC63" s="95">
        <f t="shared" si="20"/>
        <v>0</v>
      </c>
      <c r="BD63" s="95">
        <f t="shared" si="20"/>
        <v>5.8670314687059237E-2</v>
      </c>
      <c r="BE63" s="95">
        <f t="shared" si="20"/>
        <v>1696.9148033269814</v>
      </c>
      <c r="BF63" s="95">
        <f t="shared" si="20"/>
        <v>1561.1581478699366</v>
      </c>
      <c r="BG63" s="95">
        <f t="shared" si="20"/>
        <v>135.75665545704544</v>
      </c>
      <c r="BH63" s="95">
        <f t="shared" si="20"/>
        <v>5.7477046137226602E-2</v>
      </c>
      <c r="BI63" s="95">
        <f t="shared" si="20"/>
        <v>0</v>
      </c>
      <c r="BJ63" s="95">
        <f t="shared" si="20"/>
        <v>10.620247927623339</v>
      </c>
      <c r="BK63" s="95">
        <f t="shared" si="20"/>
        <v>0</v>
      </c>
      <c r="BL63" s="95">
        <f t="shared" si="20"/>
        <v>69.61434972564561</v>
      </c>
      <c r="BM63" s="95">
        <f t="shared" si="20"/>
        <v>0</v>
      </c>
      <c r="BN63" s="95">
        <f t="shared" si="20"/>
        <v>1.7616530906474395</v>
      </c>
      <c r="BO63" s="95">
        <f t="shared" si="20"/>
        <v>278.4556541574205</v>
      </c>
      <c r="BP63" s="95">
        <f t="shared" si="20"/>
        <v>5.6791051148562213</v>
      </c>
      <c r="BQ63" s="95">
        <f t="shared" si="20"/>
        <v>5.8701422973263397E-2</v>
      </c>
      <c r="BR63" s="95">
        <f t="shared" si="20"/>
        <v>6.6376577092401066</v>
      </c>
      <c r="BS63" s="95">
        <f t="shared" si="20"/>
        <v>8.621611773676794E-3</v>
      </c>
      <c r="BT63" s="95">
        <f t="shared" si="20"/>
        <v>3547.1144728355907</v>
      </c>
      <c r="BU63" s="95">
        <f t="shared" si="20"/>
        <v>970.94104734529856</v>
      </c>
      <c r="BV63" s="95">
        <f t="shared" si="20"/>
        <v>0</v>
      </c>
      <c r="BW63" s="95">
        <f t="shared" si="20"/>
        <v>0</v>
      </c>
      <c r="BX63" s="95">
        <f t="shared" si="20"/>
        <v>325.25351910838452</v>
      </c>
      <c r="BY63" s="95">
        <f t="shared" si="20"/>
        <v>0</v>
      </c>
      <c r="BZ63" s="95">
        <f t="shared" si="20"/>
        <v>53.092467283759497</v>
      </c>
      <c r="CA63" s="95">
        <f t="shared" si="20"/>
        <v>6501.695157470851</v>
      </c>
      <c r="CB63" s="95">
        <f t="shared" si="20"/>
        <v>452.10738755330004</v>
      </c>
      <c r="CF63" s="81"/>
      <c r="CG63" s="81"/>
      <c r="CH63" s="81"/>
      <c r="CI63" s="81"/>
      <c r="CJ63" s="81"/>
      <c r="CK63" s="81"/>
      <c r="CL63" s="81"/>
      <c r="CM63" s="49"/>
      <c r="CN63" s="49"/>
      <c r="CO63" s="49"/>
      <c r="CP63" s="49"/>
      <c r="CQ63" s="81"/>
      <c r="CR63" s="81"/>
    </row>
    <row r="64" spans="1:96" x14ac:dyDescent="0.25">
      <c r="A64" s="2" t="s">
        <v>333</v>
      </c>
      <c r="B64" s="1">
        <f>SUM(B67:B77)</f>
        <v>11962.752598089999</v>
      </c>
      <c r="C64" s="1">
        <f t="shared" ref="C64:O64" si="21">SUM(C67:C77)</f>
        <v>18.861456386500002</v>
      </c>
      <c r="D64" s="1">
        <f t="shared" si="21"/>
        <v>111074.5498103</v>
      </c>
      <c r="E64" s="1">
        <f t="shared" si="21"/>
        <v>2202.6710564679997</v>
      </c>
      <c r="F64" s="1">
        <f t="shared" si="21"/>
        <v>2026.45750819</v>
      </c>
      <c r="G64" s="1">
        <f t="shared" si="21"/>
        <v>7342.477087700001</v>
      </c>
      <c r="H64" s="1">
        <f t="shared" si="21"/>
        <v>6357.0451223599994</v>
      </c>
      <c r="I64" s="1">
        <f t="shared" si="21"/>
        <v>0</v>
      </c>
      <c r="J64" s="1">
        <f t="shared" si="21"/>
        <v>0</v>
      </c>
      <c r="K64" s="1">
        <f t="shared" si="21"/>
        <v>0</v>
      </c>
      <c r="L64" s="1">
        <f t="shared" si="21"/>
        <v>0</v>
      </c>
      <c r="M64" s="1">
        <f t="shared" si="21"/>
        <v>0</v>
      </c>
      <c r="N64" s="1">
        <f t="shared" si="21"/>
        <v>0</v>
      </c>
      <c r="O64" s="1">
        <f t="shared" si="21"/>
        <v>0</v>
      </c>
      <c r="R64" s="1">
        <f t="shared" ref="R64:CB64" si="22">SUM(R67:R77)</f>
        <v>0</v>
      </c>
      <c r="S64" s="1">
        <f t="shared" si="22"/>
        <v>162.25884924099967</v>
      </c>
      <c r="T64" s="1">
        <f t="shared" si="22"/>
        <v>60.05658288368268</v>
      </c>
      <c r="U64" s="1">
        <f t="shared" si="22"/>
        <v>60.05658288368268</v>
      </c>
      <c r="V64" s="1">
        <f t="shared" si="22"/>
        <v>477.14813845146085</v>
      </c>
      <c r="W64" s="1">
        <f t="shared" si="22"/>
        <v>0</v>
      </c>
      <c r="X64" s="1">
        <f t="shared" si="22"/>
        <v>29.090169773598632</v>
      </c>
      <c r="Y64" s="1">
        <f t="shared" si="22"/>
        <v>149.32995706982419</v>
      </c>
      <c r="Z64" s="1">
        <f t="shared" si="22"/>
        <v>11450.381118192628</v>
      </c>
      <c r="AA64" s="1">
        <f t="shared" si="22"/>
        <v>1429.3003948137987</v>
      </c>
      <c r="AB64" s="1">
        <f t="shared" si="22"/>
        <v>10.860363801219433</v>
      </c>
      <c r="AC64" s="1">
        <f t="shared" si="22"/>
        <v>249.52984902789109</v>
      </c>
      <c r="AD64" s="1">
        <f t="shared" si="22"/>
        <v>0</v>
      </c>
      <c r="AE64" s="1">
        <f t="shared" si="22"/>
        <v>0</v>
      </c>
      <c r="AF64" s="1">
        <f t="shared" si="22"/>
        <v>262.4589177353277</v>
      </c>
      <c r="AG64" s="1">
        <f t="shared" si="22"/>
        <v>262.4589177353277</v>
      </c>
      <c r="AH64" s="1">
        <f t="shared" si="22"/>
        <v>843.27502003207508</v>
      </c>
      <c r="AI64" s="1">
        <f t="shared" si="22"/>
        <v>197.61372762678431</v>
      </c>
      <c r="AJ64" s="1">
        <f t="shared" si="22"/>
        <v>7.8866929904866954</v>
      </c>
      <c r="AK64" s="1">
        <f t="shared" si="22"/>
        <v>206.80607439925473</v>
      </c>
      <c r="AL64" s="1">
        <f t="shared" si="22"/>
        <v>21.162290737293695</v>
      </c>
      <c r="AM64" s="1">
        <f t="shared" si="22"/>
        <v>0</v>
      </c>
      <c r="AN64" s="1">
        <f t="shared" si="22"/>
        <v>16.744924110396703</v>
      </c>
      <c r="AO64" s="1">
        <f t="shared" si="22"/>
        <v>39.579447468112789</v>
      </c>
      <c r="AP64" s="1">
        <f t="shared" si="22"/>
        <v>0</v>
      </c>
      <c r="AQ64" s="1">
        <f t="shared" si="22"/>
        <v>6315.7334694246401</v>
      </c>
      <c r="AR64" s="1">
        <f t="shared" si="22"/>
        <v>94868.388697974355</v>
      </c>
      <c r="AS64" s="1">
        <f t="shared" si="22"/>
        <v>9697.6603734054115</v>
      </c>
      <c r="AT64" s="1">
        <f t="shared" si="22"/>
        <v>105409.32409141185</v>
      </c>
      <c r="AU64" s="1">
        <f t="shared" si="22"/>
        <v>0</v>
      </c>
      <c r="AV64" s="1">
        <f t="shared" si="22"/>
        <v>251.75618449925264</v>
      </c>
      <c r="AW64" s="1">
        <f t="shared" si="22"/>
        <v>0</v>
      </c>
      <c r="AX64" s="1">
        <f t="shared" si="22"/>
        <v>2196.0009528651158</v>
      </c>
      <c r="AY64" s="1">
        <f t="shared" si="22"/>
        <v>8.280271796403138</v>
      </c>
      <c r="AZ64" s="1">
        <f t="shared" si="22"/>
        <v>0.27236517716893427</v>
      </c>
      <c r="BA64" s="1">
        <f t="shared" si="22"/>
        <v>1052.4867023859504</v>
      </c>
      <c r="BB64" s="1">
        <f t="shared" si="22"/>
        <v>0.65466595530569682</v>
      </c>
      <c r="BC64" s="1">
        <f t="shared" si="22"/>
        <v>0</v>
      </c>
      <c r="BD64" s="1">
        <f t="shared" si="22"/>
        <v>5.0487227820124839E-2</v>
      </c>
      <c r="BE64" s="1">
        <f t="shared" si="22"/>
        <v>1871.2314392709468</v>
      </c>
      <c r="BF64" s="1">
        <f t="shared" si="22"/>
        <v>1721.5290401677876</v>
      </c>
      <c r="BG64" s="1">
        <f t="shared" si="22"/>
        <v>149.70239910315956</v>
      </c>
      <c r="BH64" s="1">
        <f t="shared" si="22"/>
        <v>1.3098803645342443</v>
      </c>
      <c r="BI64" s="1">
        <f t="shared" si="22"/>
        <v>0</v>
      </c>
      <c r="BJ64" s="1">
        <f t="shared" si="22"/>
        <v>103.52019090461135</v>
      </c>
      <c r="BK64" s="1">
        <f t="shared" si="22"/>
        <v>0</v>
      </c>
      <c r="BL64" s="1">
        <f t="shared" si="22"/>
        <v>100.13782767605265</v>
      </c>
      <c r="BM64" s="1">
        <f t="shared" si="22"/>
        <v>0</v>
      </c>
      <c r="BN64" s="1">
        <f t="shared" si="22"/>
        <v>1.5159460162039693</v>
      </c>
      <c r="BO64" s="1">
        <f t="shared" si="22"/>
        <v>400.51196075838874</v>
      </c>
      <c r="BP64" s="1">
        <f t="shared" si="22"/>
        <v>5.36482454187865</v>
      </c>
      <c r="BQ64" s="1">
        <f t="shared" si="22"/>
        <v>1.3377789765042407</v>
      </c>
      <c r="BR64" s="1">
        <f t="shared" si="22"/>
        <v>51.389909888589251</v>
      </c>
      <c r="BS64" s="1">
        <f t="shared" si="22"/>
        <v>6.1053040252208646E-2</v>
      </c>
      <c r="BT64" s="1">
        <f t="shared" si="22"/>
        <v>4987.5207446683889</v>
      </c>
      <c r="BU64" s="1">
        <f t="shared" si="22"/>
        <v>917.20954091219676</v>
      </c>
      <c r="BV64" s="1">
        <f t="shared" si="22"/>
        <v>0</v>
      </c>
      <c r="BW64" s="1">
        <f t="shared" si="22"/>
        <v>0</v>
      </c>
      <c r="BX64" s="1">
        <f t="shared" si="22"/>
        <v>307.25393263959381</v>
      </c>
      <c r="BY64" s="1">
        <f t="shared" si="22"/>
        <v>0</v>
      </c>
      <c r="BZ64" s="1">
        <f t="shared" si="22"/>
        <v>50.154330615697177</v>
      </c>
      <c r="CA64" s="1">
        <f t="shared" si="22"/>
        <v>6141.8896690751999</v>
      </c>
      <c r="CB64" s="1">
        <f t="shared" si="22"/>
        <v>427.08774170822528</v>
      </c>
      <c r="CM64" s="49"/>
      <c r="CN64" s="49"/>
      <c r="CO64" s="49"/>
      <c r="CP64" s="49"/>
    </row>
    <row r="65" spans="1:96" x14ac:dyDescent="0.25">
      <c r="A65" s="2" t="s">
        <v>454</v>
      </c>
      <c r="B65" s="1">
        <f>SUM(B78:B86)</f>
        <v>65567.527346900009</v>
      </c>
      <c r="C65" s="1">
        <f t="shared" ref="C65:O65" si="23">SUM(C78:C86)</f>
        <v>0</v>
      </c>
      <c r="D65" s="1">
        <f t="shared" si="23"/>
        <v>204799.82364800002</v>
      </c>
      <c r="E65" s="1">
        <f t="shared" si="23"/>
        <v>16274.531430460002</v>
      </c>
      <c r="F65" s="1">
        <f t="shared" si="23"/>
        <v>15078.066924500001</v>
      </c>
      <c r="G65" s="1">
        <f t="shared" si="23"/>
        <v>109545.66929400002</v>
      </c>
      <c r="H65" s="1">
        <f t="shared" si="23"/>
        <v>8846.3865210000004</v>
      </c>
      <c r="I65" s="1">
        <f t="shared" si="23"/>
        <v>0</v>
      </c>
      <c r="J65" s="1">
        <f t="shared" si="23"/>
        <v>0</v>
      </c>
      <c r="K65" s="1">
        <f t="shared" si="23"/>
        <v>0</v>
      </c>
      <c r="L65" s="1">
        <f t="shared" si="23"/>
        <v>0</v>
      </c>
      <c r="M65" s="1">
        <f t="shared" si="23"/>
        <v>0</v>
      </c>
      <c r="N65" s="1">
        <f t="shared" si="23"/>
        <v>0</v>
      </c>
      <c r="O65" s="1">
        <f t="shared" si="23"/>
        <v>0</v>
      </c>
      <c r="R65" s="1">
        <f t="shared" ref="R65:CB65" si="24">SUM(R78:R86)</f>
        <v>0</v>
      </c>
      <c r="S65" s="1">
        <f t="shared" si="24"/>
        <v>166.80206208529381</v>
      </c>
      <c r="T65" s="1">
        <f t="shared" si="24"/>
        <v>203.81480733931423</v>
      </c>
      <c r="U65" s="1">
        <f t="shared" si="24"/>
        <v>203.81480733931423</v>
      </c>
      <c r="V65" s="1">
        <f t="shared" si="24"/>
        <v>542.59216377662256</v>
      </c>
      <c r="W65" s="1">
        <f t="shared" si="24"/>
        <v>2.2309374050669959</v>
      </c>
      <c r="X65" s="1">
        <f t="shared" si="24"/>
        <v>111.52817854796339</v>
      </c>
      <c r="Y65" s="1">
        <f t="shared" si="24"/>
        <v>153.5102517689327</v>
      </c>
      <c r="Z65" s="1">
        <f t="shared" si="24"/>
        <v>64730.391513109549</v>
      </c>
      <c r="AA65" s="1">
        <f t="shared" si="24"/>
        <v>1990.9394167521632</v>
      </c>
      <c r="AB65" s="1">
        <f t="shared" si="24"/>
        <v>58.353652425010601</v>
      </c>
      <c r="AC65" s="1">
        <f t="shared" si="24"/>
        <v>427.15990399817775</v>
      </c>
      <c r="AD65" s="1">
        <f t="shared" si="24"/>
        <v>0</v>
      </c>
      <c r="AE65" s="1">
        <f t="shared" si="24"/>
        <v>0</v>
      </c>
      <c r="AF65" s="1">
        <f t="shared" si="24"/>
        <v>496.56727166252898</v>
      </c>
      <c r="AG65" s="1">
        <f t="shared" si="24"/>
        <v>496.56727166252898</v>
      </c>
      <c r="AH65" s="1">
        <f t="shared" si="24"/>
        <v>1639.9744484234839</v>
      </c>
      <c r="AI65" s="1">
        <f t="shared" si="24"/>
        <v>265.62532245419123</v>
      </c>
      <c r="AJ65" s="1">
        <f t="shared" si="24"/>
        <v>12.009883994913029</v>
      </c>
      <c r="AK65" s="1">
        <f t="shared" si="24"/>
        <v>219.73226221014767</v>
      </c>
      <c r="AL65" s="1">
        <f t="shared" si="24"/>
        <v>52.294533161019899</v>
      </c>
      <c r="AM65" s="1">
        <f t="shared" si="24"/>
        <v>0</v>
      </c>
      <c r="AN65" s="1">
        <f t="shared" si="24"/>
        <v>17.213746306156573</v>
      </c>
      <c r="AO65" s="1">
        <f t="shared" si="24"/>
        <v>0</v>
      </c>
      <c r="AP65" s="1">
        <f t="shared" si="24"/>
        <v>0</v>
      </c>
      <c r="AQ65" s="1">
        <f t="shared" si="24"/>
        <v>9043.2781723242624</v>
      </c>
      <c r="AR65" s="1">
        <f t="shared" si="24"/>
        <v>184497.10506275931</v>
      </c>
      <c r="AS65" s="1">
        <f t="shared" si="24"/>
        <v>18859.70660753933</v>
      </c>
      <c r="AT65" s="1">
        <f t="shared" si="24"/>
        <v>204996.78611872226</v>
      </c>
      <c r="AU65" s="1">
        <f t="shared" si="24"/>
        <v>0</v>
      </c>
      <c r="AV65" s="1">
        <f t="shared" si="24"/>
        <v>460.49969358187928</v>
      </c>
      <c r="AW65" s="1">
        <f t="shared" si="24"/>
        <v>0</v>
      </c>
      <c r="AX65" s="1">
        <f t="shared" si="24"/>
        <v>3078.3087485999522</v>
      </c>
      <c r="AY65" s="1">
        <f t="shared" si="24"/>
        <v>8.7961485049135355</v>
      </c>
      <c r="AZ65" s="1">
        <f t="shared" si="24"/>
        <v>3.0929974783335217</v>
      </c>
      <c r="BA65" s="1">
        <f t="shared" si="24"/>
        <v>11635.67022109161</v>
      </c>
      <c r="BB65" s="1">
        <f t="shared" si="24"/>
        <v>3.9530037602065624</v>
      </c>
      <c r="BC65" s="1">
        <f t="shared" si="24"/>
        <v>0</v>
      </c>
      <c r="BD65" s="1">
        <f t="shared" si="24"/>
        <v>0.57333483043480482</v>
      </c>
      <c r="BE65" s="1">
        <f t="shared" si="24"/>
        <v>16285.852516356019</v>
      </c>
      <c r="BF65" s="1">
        <f t="shared" si="24"/>
        <v>15087.353918719355</v>
      </c>
      <c r="BG65" s="1">
        <f t="shared" si="24"/>
        <v>1198.498597636644</v>
      </c>
      <c r="BH65" s="1">
        <f t="shared" si="24"/>
        <v>0</v>
      </c>
      <c r="BI65" s="1">
        <f t="shared" si="24"/>
        <v>0</v>
      </c>
      <c r="BJ65" s="1">
        <f t="shared" si="24"/>
        <v>61.723957487281908</v>
      </c>
      <c r="BK65" s="1">
        <f t="shared" si="24"/>
        <v>0</v>
      </c>
      <c r="BL65" s="1">
        <f t="shared" si="24"/>
        <v>662.35197809487488</v>
      </c>
      <c r="BM65" s="1">
        <f t="shared" si="24"/>
        <v>0</v>
      </c>
      <c r="BN65" s="1">
        <f t="shared" si="24"/>
        <v>17.215117499815296</v>
      </c>
      <c r="BO65" s="1">
        <f t="shared" si="24"/>
        <v>2649.4079413232134</v>
      </c>
      <c r="BP65" s="1">
        <f t="shared" si="24"/>
        <v>62.396969808625144</v>
      </c>
      <c r="BQ65" s="1">
        <f t="shared" si="24"/>
        <v>0</v>
      </c>
      <c r="BR65" s="1">
        <f t="shared" si="24"/>
        <v>44.508867480502914</v>
      </c>
      <c r="BS65" s="1">
        <f t="shared" si="24"/>
        <v>6.0351168195792539E-2</v>
      </c>
      <c r="BT65" s="1">
        <f t="shared" si="24"/>
        <v>109777.66763054339</v>
      </c>
      <c r="BU65" s="1">
        <f t="shared" si="24"/>
        <v>1389.681823704725</v>
      </c>
      <c r="BV65" s="1">
        <f t="shared" si="24"/>
        <v>0</v>
      </c>
      <c r="BW65" s="1">
        <f t="shared" si="24"/>
        <v>0.79925049025818273</v>
      </c>
      <c r="BX65" s="1">
        <f t="shared" si="24"/>
        <v>384.2867241523237</v>
      </c>
      <c r="BY65" s="1">
        <f t="shared" si="24"/>
        <v>0</v>
      </c>
      <c r="BZ65" s="1">
        <f t="shared" si="24"/>
        <v>57.535597778981703</v>
      </c>
      <c r="CA65" s="1">
        <f t="shared" si="24"/>
        <v>8817.4285156797996</v>
      </c>
      <c r="CB65" s="1">
        <f t="shared" si="24"/>
        <v>494.89301683378858</v>
      </c>
      <c r="CM65" s="49"/>
      <c r="CN65" s="49"/>
      <c r="CO65" s="49"/>
      <c r="CP65" s="49"/>
    </row>
    <row r="66" spans="1:96" x14ac:dyDescent="0.25">
      <c r="A66" s="38"/>
      <c r="B66" s="53"/>
      <c r="C66" s="53"/>
      <c r="D66" s="53"/>
      <c r="E66" s="53"/>
      <c r="F66" s="53"/>
      <c r="G66" s="53"/>
      <c r="H66" s="53"/>
      <c r="I66" s="53"/>
      <c r="J66" s="53"/>
      <c r="CM66" s="49"/>
      <c r="CN66" s="49"/>
      <c r="CO66" s="49"/>
      <c r="CP66" s="49"/>
    </row>
    <row r="67" spans="1:96" x14ac:dyDescent="0.25">
      <c r="A67" s="25" t="s">
        <v>121</v>
      </c>
      <c r="B67" s="96">
        <v>1532.61</v>
      </c>
      <c r="C67" s="96">
        <v>3.4376733E-2</v>
      </c>
      <c r="D67" s="96">
        <v>14075.448</v>
      </c>
      <c r="E67" s="96">
        <v>222.51622099999997</v>
      </c>
      <c r="F67" s="96">
        <v>204.71494999999999</v>
      </c>
      <c r="G67" s="96">
        <v>449.16266000000002</v>
      </c>
      <c r="H67" s="96">
        <v>845.09978999999998</v>
      </c>
      <c r="I67" s="53"/>
      <c r="J67" s="53"/>
      <c r="Q67" s="95" t="s">
        <v>121</v>
      </c>
      <c r="R67" s="95">
        <v>0</v>
      </c>
      <c r="S67" s="95">
        <v>22.2959947080364</v>
      </c>
      <c r="T67" s="95">
        <v>8.2523820049537893</v>
      </c>
      <c r="U67" s="95">
        <v>8.2523820049537893</v>
      </c>
      <c r="V67" s="95">
        <v>65.565015178822406</v>
      </c>
      <c r="W67" s="95">
        <v>0</v>
      </c>
      <c r="X67" s="95">
        <v>3.99728410986976</v>
      </c>
      <c r="Y67" s="95">
        <v>20.519433012230099</v>
      </c>
      <c r="Z67" s="95">
        <v>1530.0674437959101</v>
      </c>
      <c r="AA67" s="95">
        <v>196.40038315845101</v>
      </c>
      <c r="AB67" s="95">
        <v>1.4923209052133699</v>
      </c>
      <c r="AC67" s="95">
        <v>34.287917893153001</v>
      </c>
      <c r="AD67" s="95">
        <v>0</v>
      </c>
      <c r="AE67" s="95">
        <v>0</v>
      </c>
      <c r="AF67" s="95">
        <v>36.064529675865401</v>
      </c>
      <c r="AG67" s="95">
        <v>36.064529675865401</v>
      </c>
      <c r="AH67" s="95">
        <v>112.381450310576</v>
      </c>
      <c r="AI67" s="95">
        <v>27.154114067141698</v>
      </c>
      <c r="AJ67" s="95">
        <v>1.08371050823922</v>
      </c>
      <c r="AK67" s="95">
        <v>28.4172223835292</v>
      </c>
      <c r="AL67" s="95">
        <v>2.90791142556369</v>
      </c>
      <c r="AM67" s="95">
        <v>0</v>
      </c>
      <c r="AN67" s="95">
        <v>2.3009232980985099</v>
      </c>
      <c r="AO67" s="95">
        <v>3.92983441084233</v>
      </c>
      <c r="AP67" s="95">
        <v>0</v>
      </c>
      <c r="AQ67" s="95">
        <v>867.84521326961999</v>
      </c>
      <c r="AR67" s="95">
        <v>12642.9066188263</v>
      </c>
      <c r="AS67" s="95">
        <v>1292.3863439100001</v>
      </c>
      <c r="AT67" s="95">
        <v>14047.6744130469</v>
      </c>
      <c r="AU67" s="95">
        <v>0</v>
      </c>
      <c r="AV67" s="95">
        <v>34.593839927908803</v>
      </c>
      <c r="AW67" s="95">
        <v>0</v>
      </c>
      <c r="AX67" s="95">
        <v>301.75240215612001</v>
      </c>
      <c r="AY67" s="95">
        <v>0.15411369235602401</v>
      </c>
      <c r="AZ67" s="95">
        <v>4.1468319030848098E-2</v>
      </c>
      <c r="BA67" s="95">
        <v>156.136394340735</v>
      </c>
      <c r="BB67" s="95">
        <v>5.4476522429272901E-2</v>
      </c>
      <c r="BC67" s="95">
        <v>0</v>
      </c>
      <c r="BD67" s="95">
        <v>7.6868177935040796E-3</v>
      </c>
      <c r="BE67" s="95">
        <v>221.92848253928301</v>
      </c>
      <c r="BF67" s="95">
        <v>204.173829408995</v>
      </c>
      <c r="BG67" s="95">
        <v>17.754653130287601</v>
      </c>
      <c r="BH67" s="95">
        <v>6.3144314555465498E-3</v>
      </c>
      <c r="BI67" s="95">
        <v>0</v>
      </c>
      <c r="BJ67" s="95">
        <v>1.30037610851149</v>
      </c>
      <c r="BK67" s="95">
        <v>0</v>
      </c>
      <c r="BL67" s="95">
        <v>9.0818559610222795</v>
      </c>
      <c r="BM67" s="95">
        <v>0</v>
      </c>
      <c r="BN67" s="95">
        <v>0.23080691369456</v>
      </c>
      <c r="BO67" s="95">
        <v>36.327232152207102</v>
      </c>
      <c r="BP67" s="95">
        <v>0.73718055553387596</v>
      </c>
      <c r="BQ67" s="95">
        <v>6.4489203414959404E-3</v>
      </c>
      <c r="BR67" s="95">
        <v>0.82557739601073599</v>
      </c>
      <c r="BS67" s="95">
        <v>1.07783340773932E-3</v>
      </c>
      <c r="BT67" s="95">
        <v>447.839693998467</v>
      </c>
      <c r="BU67" s="95">
        <v>126.033815985714</v>
      </c>
      <c r="BV67" s="95">
        <v>0</v>
      </c>
      <c r="BW67" s="95">
        <v>0</v>
      </c>
      <c r="BX67" s="95">
        <v>42.219766795328397</v>
      </c>
      <c r="BY67" s="95">
        <v>0</v>
      </c>
      <c r="BZ67" s="95">
        <v>6.8917101645199104</v>
      </c>
      <c r="CA67" s="95">
        <v>843.95791056950895</v>
      </c>
      <c r="CB67" s="95">
        <v>58.6861000153772</v>
      </c>
      <c r="CD67" s="35">
        <f t="shared" ref="CD67:CD86" si="25">AH67/AT67</f>
        <v>8.0000039156802177E-3</v>
      </c>
      <c r="CE67" s="35">
        <f t="shared" ref="CE67:CE86" si="26">AO67/BF67</f>
        <v>1.9247493286567111E-2</v>
      </c>
      <c r="CF67" s="81">
        <f t="shared" ref="CF67:CF86" si="27">IF(B67=0,"",(Z67-B67)/B67)</f>
        <v>-1.6589714304942587E-3</v>
      </c>
      <c r="CG67" s="81">
        <f t="shared" ref="CG67:CG86" si="28">IF(C67=0,"",(AO67-C67)/C67)</f>
        <v>113.3166923640571</v>
      </c>
      <c r="CH67" s="81">
        <f t="shared" ref="CH67:CH86" si="29">IF(D67=0,"",(AT67-D67)/D67)</f>
        <v>-1.9731938161471432E-3</v>
      </c>
      <c r="CI67" s="81">
        <f t="shared" ref="CI67:CI86" si="30">IF(E67=0,"",(BE67-E67)/E67)</f>
        <v>-2.6413286100026084E-3</v>
      </c>
      <c r="CJ67" s="81">
        <f t="shared" ref="CJ67:CJ86" si="31">IF(F67=0,"",(BF67-F67)/F67)</f>
        <v>-2.6432880989150183E-3</v>
      </c>
      <c r="CK67" s="81">
        <f t="shared" ref="CK67:CK86" si="32">IF(G67=0,"",(BT67-G67)/G67)</f>
        <v>-2.9454051268042142E-3</v>
      </c>
      <c r="CL67" s="81">
        <f t="shared" ref="CL67:CL86" si="33">IF(H67=0,"",(CA67-H67)/H67)</f>
        <v>-1.3511770373189074E-3</v>
      </c>
      <c r="CM67" s="49">
        <f t="shared" si="9"/>
        <v>-4.9152346897609743E-4</v>
      </c>
      <c r="CN67" s="49">
        <f t="shared" si="10"/>
        <v>-5.5817454380467136E-4</v>
      </c>
      <c r="CO67" s="49">
        <f t="shared" si="11"/>
        <v>8.5760798469735841E-4</v>
      </c>
      <c r="CP67" s="49">
        <f t="shared" si="12"/>
        <v>-1.3375828733165952E-3</v>
      </c>
      <c r="CQ67" s="81"/>
      <c r="CR67" s="81"/>
    </row>
    <row r="68" spans="1:96" x14ac:dyDescent="0.25">
      <c r="A68" s="80" t="s">
        <v>77</v>
      </c>
      <c r="B68" s="96">
        <v>22.183008000000001</v>
      </c>
      <c r="C68" s="96">
        <v>0</v>
      </c>
      <c r="D68" s="96">
        <v>208.18582000000001</v>
      </c>
      <c r="E68" s="96">
        <v>3.5975787800000001</v>
      </c>
      <c r="F68" s="96">
        <v>3.3097737</v>
      </c>
      <c r="G68" s="96">
        <v>7.6075201000000003</v>
      </c>
      <c r="H68" s="96">
        <v>11.743982000000001</v>
      </c>
      <c r="I68" s="53"/>
      <c r="J68" s="53"/>
      <c r="Q68" s="95" t="s">
        <v>77</v>
      </c>
      <c r="R68" s="95">
        <v>0</v>
      </c>
      <c r="S68" s="95">
        <v>0.31025730736556401</v>
      </c>
      <c r="T68" s="95">
        <v>0.114834706081826</v>
      </c>
      <c r="U68" s="95">
        <v>0.114834706081826</v>
      </c>
      <c r="V68" s="95">
        <v>0.91235895891135699</v>
      </c>
      <c r="W68" s="95">
        <v>0</v>
      </c>
      <c r="X68" s="95">
        <v>5.5623681982580199E-2</v>
      </c>
      <c r="Y68" s="95">
        <v>0.28553531543025901</v>
      </c>
      <c r="Z68" s="95">
        <v>22.1830024830657</v>
      </c>
      <c r="AA68" s="95">
        <v>2.73298376110451</v>
      </c>
      <c r="AB68" s="95">
        <v>2.07662176889763E-2</v>
      </c>
      <c r="AC68" s="95">
        <v>0.47712755071809998</v>
      </c>
      <c r="AD68" s="95">
        <v>0</v>
      </c>
      <c r="AE68" s="95">
        <v>0</v>
      </c>
      <c r="AF68" s="95">
        <v>0.50185083418751397</v>
      </c>
      <c r="AG68" s="95">
        <v>0.50185083418751397</v>
      </c>
      <c r="AH68" s="95">
        <v>1.66548686078363</v>
      </c>
      <c r="AI68" s="95">
        <v>0.377859774042339</v>
      </c>
      <c r="AJ68" s="95">
        <v>1.5080261483927699E-2</v>
      </c>
      <c r="AK68" s="95">
        <v>0.39543605704538198</v>
      </c>
      <c r="AL68" s="95">
        <v>4.0464593631728801E-2</v>
      </c>
      <c r="AM68" s="95">
        <v>0</v>
      </c>
      <c r="AN68" s="95">
        <v>3.2018195485264203E-2</v>
      </c>
      <c r="AO68" s="95">
        <v>6.3703240419539495E-2</v>
      </c>
      <c r="AP68" s="95">
        <v>0</v>
      </c>
      <c r="AQ68" s="95">
        <v>12.076388344163499</v>
      </c>
      <c r="AR68" s="95">
        <v>187.36718174572999</v>
      </c>
      <c r="AS68" s="95">
        <v>19.153095088432799</v>
      </c>
      <c r="AT68" s="95">
        <v>208.18576369494599</v>
      </c>
      <c r="AU68" s="95">
        <v>0</v>
      </c>
      <c r="AV68" s="95">
        <v>0.48138625159697201</v>
      </c>
      <c r="AW68" s="95">
        <v>0</v>
      </c>
      <c r="AX68" s="95">
        <v>4.19899838769821</v>
      </c>
      <c r="AY68" s="95">
        <v>1.9295945369467E-3</v>
      </c>
      <c r="AZ68" s="95">
        <v>6.7850432932643203E-4</v>
      </c>
      <c r="BA68" s="95">
        <v>2.5524963530040701</v>
      </c>
      <c r="BB68" s="95">
        <v>8.6715880884273902E-4</v>
      </c>
      <c r="BC68" s="95">
        <v>0</v>
      </c>
      <c r="BD68" s="95">
        <v>1.2577089568279799E-4</v>
      </c>
      <c r="BE68" s="95">
        <v>3.59749245390433</v>
      </c>
      <c r="BF68" s="95">
        <v>3.30968737511665</v>
      </c>
      <c r="BG68" s="95">
        <v>0.28780507878767803</v>
      </c>
      <c r="BH68" s="95">
        <v>0</v>
      </c>
      <c r="BI68" s="95">
        <v>0</v>
      </c>
      <c r="BJ68" s="95">
        <v>1.35402346820108E-2</v>
      </c>
      <c r="BK68" s="95">
        <v>0</v>
      </c>
      <c r="BL68" s="95">
        <v>0.14529907383830101</v>
      </c>
      <c r="BM68" s="95">
        <v>0</v>
      </c>
      <c r="BN68" s="95">
        <v>3.7764489161527101E-3</v>
      </c>
      <c r="BO68" s="95">
        <v>0.58119717654061698</v>
      </c>
      <c r="BP68" s="95">
        <v>1.0258118365043501E-2</v>
      </c>
      <c r="BQ68" s="95">
        <v>0</v>
      </c>
      <c r="BR68" s="95">
        <v>9.76382025716915E-3</v>
      </c>
      <c r="BS68" s="95">
        <v>1.32393075282329E-5</v>
      </c>
      <c r="BT68" s="95">
        <v>7.6075201772516001</v>
      </c>
      <c r="BU68" s="95">
        <v>1.7538038720584599</v>
      </c>
      <c r="BV68" s="95">
        <v>0</v>
      </c>
      <c r="BW68" s="95">
        <v>0</v>
      </c>
      <c r="BX68" s="95">
        <v>0.58750350205364898</v>
      </c>
      <c r="BY68" s="95">
        <v>0</v>
      </c>
      <c r="BZ68" s="95">
        <v>9.5900597681178604E-2</v>
      </c>
      <c r="CA68" s="95">
        <v>11.743979056091</v>
      </c>
      <c r="CB68" s="95">
        <v>0.81664083231838003</v>
      </c>
      <c r="CD68" s="35">
        <f t="shared" si="25"/>
        <v>8.0000036084314739E-3</v>
      </c>
      <c r="CE68" s="35">
        <f t="shared" si="26"/>
        <v>1.9247509870111E-2</v>
      </c>
      <c r="CF68" s="81">
        <f t="shared" si="27"/>
        <v>-2.4870091113870643E-7</v>
      </c>
      <c r="CG68" s="81" t="str">
        <f t="shared" si="28"/>
        <v/>
      </c>
      <c r="CH68" s="81">
        <f t="shared" si="29"/>
        <v>-2.704557592661581E-7</v>
      </c>
      <c r="CI68" s="81">
        <f t="shared" si="30"/>
        <v>-2.3995609533268619E-5</v>
      </c>
      <c r="CJ68" s="81">
        <f t="shared" si="31"/>
        <v>-2.6081808357480979E-5</v>
      </c>
      <c r="CK68" s="81">
        <f t="shared" si="32"/>
        <v>1.0154636303067881E-8</v>
      </c>
      <c r="CL68" s="81">
        <f t="shared" si="33"/>
        <v>-2.506738345663844E-7</v>
      </c>
      <c r="CM68" s="49">
        <f t="shared" ref="CM68:CM86" si="34">(T68/0.009783-$CA68)/$CA68</f>
        <v>-4.9299642957546699E-4</v>
      </c>
      <c r="CN68" s="49">
        <f t="shared" ref="CN68:CN86" si="35">(X68/0.004739-$CA68)/$CA68</f>
        <v>-5.576304408525457E-4</v>
      </c>
      <c r="CO68" s="49">
        <f t="shared" ref="CO68:CO86" si="36">(AF68/0.042696-$CA68)/$CA68</f>
        <v>8.5737228568077799E-4</v>
      </c>
      <c r="CP68" s="49">
        <f t="shared" ref="CP68:CP86" si="37">(AN68/0.00273-$CA68)/$CA68</f>
        <v>-1.3370529261837309E-3</v>
      </c>
      <c r="CQ68" s="81"/>
      <c r="CR68" s="81"/>
    </row>
    <row r="69" spans="1:96" x14ac:dyDescent="0.25">
      <c r="A69" s="80" t="s">
        <v>71</v>
      </c>
      <c r="B69" s="96">
        <v>1902.3142</v>
      </c>
      <c r="C69" s="96">
        <v>0</v>
      </c>
      <c r="D69" s="96">
        <v>18084.484</v>
      </c>
      <c r="E69" s="96">
        <v>343.51875000000001</v>
      </c>
      <c r="F69" s="96">
        <v>316.03732000000002</v>
      </c>
      <c r="G69" s="96">
        <v>1195.1146000000001</v>
      </c>
      <c r="H69" s="96">
        <v>990.14612</v>
      </c>
      <c r="I69" s="53"/>
      <c r="J69" s="53"/>
      <c r="Q69" s="95" t="s">
        <v>71</v>
      </c>
      <c r="R69" s="95">
        <v>0</v>
      </c>
      <c r="S69" s="95">
        <v>26.1543280347889</v>
      </c>
      <c r="T69" s="95">
        <v>9.6804566926040501</v>
      </c>
      <c r="U69" s="95">
        <v>9.6804566926040501</v>
      </c>
      <c r="V69" s="95">
        <v>76.911051240926497</v>
      </c>
      <c r="W69" s="95">
        <v>0</v>
      </c>
      <c r="X69" s="95">
        <v>4.6890120434489102</v>
      </c>
      <c r="Y69" s="95">
        <v>24.070333253305499</v>
      </c>
      <c r="Z69" s="95">
        <v>1902.17064259219</v>
      </c>
      <c r="AA69" s="95">
        <v>230.38753805585401</v>
      </c>
      <c r="AB69" s="95">
        <v>1.7505717807602601</v>
      </c>
      <c r="AC69" s="95">
        <v>40.221470029597</v>
      </c>
      <c r="AD69" s="95">
        <v>0</v>
      </c>
      <c r="AE69" s="95">
        <v>0</v>
      </c>
      <c r="AF69" s="95">
        <v>42.305470109183801</v>
      </c>
      <c r="AG69" s="95">
        <v>42.305470109183801</v>
      </c>
      <c r="AH69" s="95">
        <v>144.66908601883799</v>
      </c>
      <c r="AI69" s="95">
        <v>31.853117279937301</v>
      </c>
      <c r="AJ69" s="95">
        <v>1.27124799942789</v>
      </c>
      <c r="AK69" s="95">
        <v>33.334836681870797</v>
      </c>
      <c r="AL69" s="95">
        <v>3.4111267304904702</v>
      </c>
      <c r="AM69" s="95">
        <v>0</v>
      </c>
      <c r="AN69" s="95">
        <v>2.6990990561136901</v>
      </c>
      <c r="AO69" s="95">
        <v>6.08243728677171</v>
      </c>
      <c r="AP69" s="95">
        <v>0</v>
      </c>
      <c r="AQ69" s="95">
        <v>1018.02621185315</v>
      </c>
      <c r="AR69" s="95">
        <v>16275.260038029701</v>
      </c>
      <c r="AS69" s="95">
        <v>1663.6940328598901</v>
      </c>
      <c r="AT69" s="95">
        <v>18083.623156908401</v>
      </c>
      <c r="AU69" s="95">
        <v>0</v>
      </c>
      <c r="AV69" s="95">
        <v>40.580285823729398</v>
      </c>
      <c r="AW69" s="95">
        <v>0</v>
      </c>
      <c r="AX69" s="95">
        <v>353.97101843945802</v>
      </c>
      <c r="AY69" s="95">
        <v>1.8102185992934099</v>
      </c>
      <c r="AZ69" s="95">
        <v>4.6783119209422498E-2</v>
      </c>
      <c r="BA69" s="95">
        <v>182.221648175399</v>
      </c>
      <c r="BB69" s="95">
        <v>0.12829517683824099</v>
      </c>
      <c r="BC69" s="95">
        <v>0</v>
      </c>
      <c r="BD69" s="95">
        <v>8.6719885139194403E-3</v>
      </c>
      <c r="BE69" s="95">
        <v>343.49099337533102</v>
      </c>
      <c r="BF69" s="95">
        <v>316.01103261760301</v>
      </c>
      <c r="BG69" s="95">
        <v>27.479960757728499</v>
      </c>
      <c r="BH69" s="95">
        <v>0.29269754239763601</v>
      </c>
      <c r="BI69" s="95">
        <v>0</v>
      </c>
      <c r="BJ69" s="95">
        <v>22.8510088901381</v>
      </c>
      <c r="BK69" s="95">
        <v>0</v>
      </c>
      <c r="BL69" s="95">
        <v>19.361421981183501</v>
      </c>
      <c r="BM69" s="95">
        <v>0</v>
      </c>
      <c r="BN69" s="95">
        <v>0.26038784812359</v>
      </c>
      <c r="BO69" s="95">
        <v>77.436910442743098</v>
      </c>
      <c r="BP69" s="95">
        <v>0.86475027356933698</v>
      </c>
      <c r="BQ69" s="95">
        <v>0.29893232030952899</v>
      </c>
      <c r="BR69" s="95">
        <v>11.2806887239096</v>
      </c>
      <c r="BS69" s="95">
        <v>1.3367809542706201E-2</v>
      </c>
      <c r="BT69" s="95">
        <v>1195.09346737435</v>
      </c>
      <c r="BU69" s="95">
        <v>147.84406974625901</v>
      </c>
      <c r="BV69" s="95">
        <v>0</v>
      </c>
      <c r="BW69" s="95">
        <v>0</v>
      </c>
      <c r="BX69" s="95">
        <v>49.5258937291511</v>
      </c>
      <c r="BY69" s="95">
        <v>0</v>
      </c>
      <c r="BZ69" s="95">
        <v>8.0843229378792607</v>
      </c>
      <c r="CA69" s="95">
        <v>990.00514657980398</v>
      </c>
      <c r="CB69" s="95">
        <v>68.841769357573099</v>
      </c>
      <c r="CD69" s="35">
        <f t="shared" si="25"/>
        <v>8.0000055720897256E-3</v>
      </c>
      <c r="CE69" s="35">
        <f t="shared" si="26"/>
        <v>1.9247547265642193E-2</v>
      </c>
      <c r="CF69" s="81">
        <f t="shared" si="27"/>
        <v>-7.5464614525834741E-5</v>
      </c>
      <c r="CG69" s="81" t="str">
        <f t="shared" si="28"/>
        <v/>
      </c>
      <c r="CH69" s="81">
        <f t="shared" si="29"/>
        <v>-4.7601197335751229E-5</v>
      </c>
      <c r="CI69" s="81">
        <f t="shared" si="30"/>
        <v>-8.0800901461698242E-5</v>
      </c>
      <c r="CJ69" s="81">
        <f t="shared" si="31"/>
        <v>-8.3178095539524678E-5</v>
      </c>
      <c r="CK69" s="81">
        <f t="shared" si="32"/>
        <v>-1.768250981966515E-5</v>
      </c>
      <c r="CL69" s="81">
        <f t="shared" si="33"/>
        <v>-1.423763799589692E-4</v>
      </c>
      <c r="CM69" s="49">
        <f t="shared" si="34"/>
        <v>-4.9184801321205571E-4</v>
      </c>
      <c r="CN69" s="49">
        <f t="shared" si="35"/>
        <v>-5.5894086686949813E-4</v>
      </c>
      <c r="CO69" s="49">
        <f t="shared" si="36"/>
        <v>8.5665968688878572E-4</v>
      </c>
      <c r="CP69" s="49">
        <f t="shared" si="37"/>
        <v>-1.3375421824431402E-3</v>
      </c>
      <c r="CQ69" s="81"/>
      <c r="CR69" s="81"/>
    </row>
    <row r="70" spans="1:96" x14ac:dyDescent="0.25">
      <c r="A70" s="80" t="s">
        <v>122</v>
      </c>
      <c r="B70" s="96">
        <v>221.80037999999999</v>
      </c>
      <c r="C70" s="96">
        <v>0</v>
      </c>
      <c r="D70" s="96">
        <v>1579.5192999999999</v>
      </c>
      <c r="E70" s="96">
        <v>32.135631799999999</v>
      </c>
      <c r="F70" s="96">
        <v>29.564781</v>
      </c>
      <c r="G70" s="96">
        <v>58.052826000000003</v>
      </c>
      <c r="H70" s="96">
        <v>162.19797</v>
      </c>
      <c r="I70" s="53"/>
      <c r="J70" s="53"/>
      <c r="Q70" s="95" t="s">
        <v>122</v>
      </c>
      <c r="R70" s="95">
        <v>0</v>
      </c>
      <c r="S70" s="95">
        <v>4.2774456700231998</v>
      </c>
      <c r="T70" s="95">
        <v>1.5831987425243099</v>
      </c>
      <c r="U70" s="95">
        <v>1.5831987425243099</v>
      </c>
      <c r="V70" s="95">
        <v>12.578508657054501</v>
      </c>
      <c r="W70" s="95">
        <v>0</v>
      </c>
      <c r="X70" s="95">
        <v>0.76686951599219599</v>
      </c>
      <c r="Y70" s="95">
        <v>3.9366106737280702</v>
      </c>
      <c r="Z70" s="95">
        <v>221.488634402023</v>
      </c>
      <c r="AA70" s="95">
        <v>37.678963527306998</v>
      </c>
      <c r="AB70" s="95">
        <v>0.28629864981960601</v>
      </c>
      <c r="AC70" s="95">
        <v>6.5780551442682498</v>
      </c>
      <c r="AD70" s="95">
        <v>0</v>
      </c>
      <c r="AE70" s="95">
        <v>0</v>
      </c>
      <c r="AF70" s="95">
        <v>6.9188895730925797</v>
      </c>
      <c r="AG70" s="95">
        <v>6.9188895730925797</v>
      </c>
      <c r="AH70" s="95">
        <v>12.621507619724699</v>
      </c>
      <c r="AI70" s="95">
        <v>5.2094617397774403</v>
      </c>
      <c r="AJ70" s="95">
        <v>0.20790749903294201</v>
      </c>
      <c r="AK70" s="95">
        <v>5.45178446630882</v>
      </c>
      <c r="AL70" s="95">
        <v>0.55787639798056599</v>
      </c>
      <c r="AM70" s="95">
        <v>0</v>
      </c>
      <c r="AN70" s="95">
        <v>0.44142657136047198</v>
      </c>
      <c r="AO70" s="95">
        <v>0.56839873146050701</v>
      </c>
      <c r="AP70" s="95">
        <v>0</v>
      </c>
      <c r="AQ70" s="95">
        <v>166.494274265998</v>
      </c>
      <c r="AR70" s="95">
        <v>1419.9206688823101</v>
      </c>
      <c r="AS70" s="95">
        <v>145.14747871713001</v>
      </c>
      <c r="AT70" s="95">
        <v>1577.6896552191599</v>
      </c>
      <c r="AU70" s="95">
        <v>0</v>
      </c>
      <c r="AV70" s="95">
        <v>6.6367452090808401</v>
      </c>
      <c r="AW70" s="95">
        <v>0</v>
      </c>
      <c r="AX70" s="95">
        <v>57.890552949618801</v>
      </c>
      <c r="AY70" s="95">
        <v>1.7217062010505001E-2</v>
      </c>
      <c r="AZ70" s="95">
        <v>6.0540258051003902E-3</v>
      </c>
      <c r="BA70" s="95">
        <v>22.774962328521699</v>
      </c>
      <c r="BB70" s="95">
        <v>7.7373426588843398E-3</v>
      </c>
      <c r="BC70" s="95">
        <v>0</v>
      </c>
      <c r="BD70" s="95">
        <v>1.1222109051626701E-3</v>
      </c>
      <c r="BE70" s="95">
        <v>32.099071205454202</v>
      </c>
      <c r="BF70" s="95">
        <v>29.5310827797196</v>
      </c>
      <c r="BG70" s="95">
        <v>2.56798842573455</v>
      </c>
      <c r="BH70" s="95">
        <v>0</v>
      </c>
      <c r="BI70" s="95">
        <v>0</v>
      </c>
      <c r="BJ70" s="95">
        <v>0.120814704828673</v>
      </c>
      <c r="BK70" s="95">
        <v>0</v>
      </c>
      <c r="BL70" s="95">
        <v>1.2964478689572601</v>
      </c>
      <c r="BM70" s="95">
        <v>0</v>
      </c>
      <c r="BN70" s="95">
        <v>3.3695820477631297E-2</v>
      </c>
      <c r="BO70" s="95">
        <v>5.1857942536527801</v>
      </c>
      <c r="BP70" s="95">
        <v>0.14142664852703701</v>
      </c>
      <c r="BQ70" s="95">
        <v>0</v>
      </c>
      <c r="BR70" s="95">
        <v>8.7119034155106106E-2</v>
      </c>
      <c r="BS70" s="95">
        <v>1.1812774682121001E-4</v>
      </c>
      <c r="BT70" s="95">
        <v>58.007244123304503</v>
      </c>
      <c r="BU70" s="95">
        <v>24.179333255100701</v>
      </c>
      <c r="BV70" s="95">
        <v>0</v>
      </c>
      <c r="BW70" s="95">
        <v>0</v>
      </c>
      <c r="BX70" s="95">
        <v>8.0997759802928808</v>
      </c>
      <c r="BY70" s="95">
        <v>0</v>
      </c>
      <c r="BZ70" s="95">
        <v>1.3221583633988601</v>
      </c>
      <c r="CA70" s="95">
        <v>161.91142809900899</v>
      </c>
      <c r="CB70" s="95">
        <v>11.2588069977568</v>
      </c>
      <c r="CD70" s="35">
        <f t="shared" si="25"/>
        <v>7.9999939011905496E-3</v>
      </c>
      <c r="CE70" s="35">
        <f t="shared" si="26"/>
        <v>1.924747344011556E-2</v>
      </c>
      <c r="CF70" s="81">
        <f t="shared" si="27"/>
        <v>-1.4055232816868677E-3</v>
      </c>
      <c r="CG70" s="81" t="str">
        <f t="shared" si="28"/>
        <v/>
      </c>
      <c r="CH70" s="81">
        <f t="shared" si="29"/>
        <v>-1.158355444495043E-3</v>
      </c>
      <c r="CI70" s="81">
        <f t="shared" si="30"/>
        <v>-1.1376964602201221E-3</v>
      </c>
      <c r="CJ70" s="81">
        <f t="shared" si="31"/>
        <v>-1.1398095687026898E-3</v>
      </c>
      <c r="CK70" s="81">
        <f t="shared" si="32"/>
        <v>-7.8517928990227818E-4</v>
      </c>
      <c r="CL70" s="81">
        <f t="shared" si="33"/>
        <v>-1.7666182936260627E-3</v>
      </c>
      <c r="CM70" s="49">
        <f t="shared" si="34"/>
        <v>-4.9290951540503336E-4</v>
      </c>
      <c r="CN70" s="49">
        <f t="shared" si="35"/>
        <v>-5.5876807313303962E-4</v>
      </c>
      <c r="CO70" s="49">
        <f t="shared" si="36"/>
        <v>8.5625117586300031E-4</v>
      </c>
      <c r="CP70" s="49">
        <f t="shared" si="37"/>
        <v>-1.3384683063926495E-3</v>
      </c>
      <c r="CQ70" s="81"/>
      <c r="CR70" s="81"/>
    </row>
    <row r="71" spans="1:96" x14ac:dyDescent="0.25">
      <c r="A71" s="80" t="s">
        <v>123</v>
      </c>
      <c r="B71" s="96">
        <v>2639.9621999999999</v>
      </c>
      <c r="C71" s="96">
        <v>8.9555950000000006</v>
      </c>
      <c r="D71" s="96">
        <v>25114.585999999999</v>
      </c>
      <c r="E71" s="96">
        <v>447.32506599999999</v>
      </c>
      <c r="F71" s="96">
        <v>411.53908999999999</v>
      </c>
      <c r="G71" s="96">
        <v>1042.1487999999999</v>
      </c>
      <c r="H71" s="96">
        <v>1300.7212999999999</v>
      </c>
      <c r="I71" s="53"/>
      <c r="J71" s="53"/>
      <c r="Q71" s="95" t="s">
        <v>123</v>
      </c>
      <c r="R71" s="95">
        <v>0</v>
      </c>
      <c r="S71" s="95">
        <v>34.156532085792797</v>
      </c>
      <c r="T71" s="95">
        <v>12.6422976363035</v>
      </c>
      <c r="U71" s="95">
        <v>12.6422976363035</v>
      </c>
      <c r="V71" s="95">
        <v>100.442567353957</v>
      </c>
      <c r="W71" s="95">
        <v>0</v>
      </c>
      <c r="X71" s="95">
        <v>6.1236582471403196</v>
      </c>
      <c r="Y71" s="95">
        <v>31.434893025347598</v>
      </c>
      <c r="Z71" s="95">
        <v>2621.47849269994</v>
      </c>
      <c r="AA71" s="95">
        <v>300.87659411795801</v>
      </c>
      <c r="AB71" s="95">
        <v>2.2861757168934602</v>
      </c>
      <c r="AC71" s="95">
        <v>52.527643102895198</v>
      </c>
      <c r="AD71" s="95">
        <v>0</v>
      </c>
      <c r="AE71" s="95">
        <v>0</v>
      </c>
      <c r="AF71" s="95">
        <v>55.249266523366103</v>
      </c>
      <c r="AG71" s="95">
        <v>55.249266523366103</v>
      </c>
      <c r="AH71" s="95">
        <v>199.33534130304099</v>
      </c>
      <c r="AI71" s="95">
        <v>41.598911259555599</v>
      </c>
      <c r="AJ71" s="95">
        <v>1.66020107391766</v>
      </c>
      <c r="AK71" s="95">
        <v>43.533927163125398</v>
      </c>
      <c r="AL71" s="95">
        <v>4.4547926844028503</v>
      </c>
      <c r="AM71" s="95">
        <v>0</v>
      </c>
      <c r="AN71" s="95">
        <v>3.52491713518411</v>
      </c>
      <c r="AO71" s="95">
        <v>13.2331278625638</v>
      </c>
      <c r="AP71" s="95">
        <v>0</v>
      </c>
      <c r="AQ71" s="95">
        <v>1329.50123238369</v>
      </c>
      <c r="AR71" s="95">
        <v>22425.180377541499</v>
      </c>
      <c r="AS71" s="95">
        <v>2292.3559077806599</v>
      </c>
      <c r="AT71" s="95">
        <v>24916.871626625201</v>
      </c>
      <c r="AU71" s="95">
        <v>0</v>
      </c>
      <c r="AV71" s="95">
        <v>52.996273753424099</v>
      </c>
      <c r="AW71" s="95">
        <v>0</v>
      </c>
      <c r="AX71" s="95">
        <v>462.27228778584202</v>
      </c>
      <c r="AY71" s="95">
        <v>3.6166450062556099</v>
      </c>
      <c r="AZ71" s="95">
        <v>4.6142988475338501E-2</v>
      </c>
      <c r="BA71" s="95">
        <v>186.52571559274</v>
      </c>
      <c r="BB71" s="95">
        <v>0.201334755314516</v>
      </c>
      <c r="BC71" s="95">
        <v>0</v>
      </c>
      <c r="BD71" s="95">
        <v>8.5533428132078902E-3</v>
      </c>
      <c r="BE71" s="95">
        <v>442.997799192336</v>
      </c>
      <c r="BF71" s="95">
        <v>407.556909076208</v>
      </c>
      <c r="BG71" s="95">
        <v>35.440890116128401</v>
      </c>
      <c r="BH71" s="95">
        <v>0.60826997800889604</v>
      </c>
      <c r="BI71" s="95">
        <v>0</v>
      </c>
      <c r="BJ71" s="95">
        <v>46.4684580322646</v>
      </c>
      <c r="BK71" s="95">
        <v>0</v>
      </c>
      <c r="BL71" s="95">
        <v>29.297457850383299</v>
      </c>
      <c r="BM71" s="95">
        <v>0</v>
      </c>
      <c r="BN71" s="95">
        <v>0.25682548763482599</v>
      </c>
      <c r="BO71" s="95">
        <v>117.171596311667</v>
      </c>
      <c r="BP71" s="95">
        <v>1.1293295302722099</v>
      </c>
      <c r="BQ71" s="95">
        <v>0.621222683355655</v>
      </c>
      <c r="BR71" s="95">
        <v>22.7079033493719</v>
      </c>
      <c r="BS71" s="95">
        <v>2.6783697922694898E-2</v>
      </c>
      <c r="BT71" s="95">
        <v>1031.39533215386</v>
      </c>
      <c r="BU71" s="95">
        <v>193.078354277947</v>
      </c>
      <c r="BV71" s="95">
        <v>0</v>
      </c>
      <c r="BW71" s="95">
        <v>0</v>
      </c>
      <c r="BX71" s="95">
        <v>64.678868065278806</v>
      </c>
      <c r="BY71" s="95">
        <v>0</v>
      </c>
      <c r="BZ71" s="95">
        <v>10.5577930838803</v>
      </c>
      <c r="CA71" s="95">
        <v>1292.9055690956</v>
      </c>
      <c r="CB71" s="95">
        <v>89.904798395035201</v>
      </c>
      <c r="CD71" s="35">
        <f t="shared" si="25"/>
        <v>8.000014780749562E-3</v>
      </c>
      <c r="CE71" s="35">
        <f t="shared" si="26"/>
        <v>3.246939891795423E-2</v>
      </c>
      <c r="CF71" s="81">
        <f t="shared" si="27"/>
        <v>-7.0015045291405703E-3</v>
      </c>
      <c r="CG71" s="81">
        <f t="shared" si="28"/>
        <v>0.47763804220309186</v>
      </c>
      <c r="CH71" s="81">
        <f t="shared" si="29"/>
        <v>-7.8724918409882622E-3</v>
      </c>
      <c r="CI71" s="81">
        <f t="shared" si="30"/>
        <v>-9.6736515267489814E-3</v>
      </c>
      <c r="CJ71" s="81">
        <f t="shared" si="31"/>
        <v>-9.6763127016487958E-3</v>
      </c>
      <c r="CK71" s="81">
        <f t="shared" si="32"/>
        <v>-1.0318553210577975E-2</v>
      </c>
      <c r="CL71" s="81">
        <f t="shared" si="33"/>
        <v>-6.0087667545691541E-3</v>
      </c>
      <c r="CM71" s="49">
        <f t="shared" si="34"/>
        <v>-4.899828848690511E-4</v>
      </c>
      <c r="CN71" s="49">
        <f t="shared" si="35"/>
        <v>-5.5838100488611044E-4</v>
      </c>
      <c r="CO71" s="49">
        <f t="shared" si="36"/>
        <v>8.581289509971004E-4</v>
      </c>
      <c r="CP71" s="49">
        <f t="shared" si="37"/>
        <v>-1.3358526256721419E-3</v>
      </c>
      <c r="CQ71" s="81"/>
      <c r="CR71" s="81"/>
    </row>
    <row r="72" spans="1:96" x14ac:dyDescent="0.25">
      <c r="A72" s="80" t="s">
        <v>72</v>
      </c>
      <c r="B72" s="96">
        <v>498.79358000000002</v>
      </c>
      <c r="C72" s="96">
        <v>0.92801504999999995</v>
      </c>
      <c r="D72" s="96">
        <v>4531.0986000000003</v>
      </c>
      <c r="E72" s="96">
        <v>77.23109190000001</v>
      </c>
      <c r="F72" s="96">
        <v>71.052597000000006</v>
      </c>
      <c r="G72" s="96">
        <v>154.76595</v>
      </c>
      <c r="H72" s="96">
        <v>283.78796</v>
      </c>
      <c r="I72" s="53"/>
      <c r="J72" s="53"/>
      <c r="Q72" s="95" t="s">
        <v>72</v>
      </c>
      <c r="R72" s="95">
        <v>0</v>
      </c>
      <c r="S72" s="95">
        <v>7.49899516466321</v>
      </c>
      <c r="T72" s="95">
        <v>2.77559316375469</v>
      </c>
      <c r="U72" s="95">
        <v>2.77559316375469</v>
      </c>
      <c r="V72" s="95">
        <v>22.052049671786801</v>
      </c>
      <c r="W72" s="95">
        <v>0</v>
      </c>
      <c r="X72" s="95">
        <v>1.34443954893539</v>
      </c>
      <c r="Y72" s="95">
        <v>6.9014659752090202</v>
      </c>
      <c r="Z72" s="95">
        <v>498.94018485755299</v>
      </c>
      <c r="AA72" s="95">
        <v>66.056977687230301</v>
      </c>
      <c r="AB72" s="95">
        <v>0.50192510492898301</v>
      </c>
      <c r="AC72" s="95">
        <v>11.532319801617</v>
      </c>
      <c r="AD72" s="95">
        <v>0</v>
      </c>
      <c r="AE72" s="95">
        <v>0</v>
      </c>
      <c r="AF72" s="95">
        <v>12.1298711664324</v>
      </c>
      <c r="AG72" s="95">
        <v>12.1298711664324</v>
      </c>
      <c r="AH72" s="95">
        <v>36.261506131604797</v>
      </c>
      <c r="AI72" s="95">
        <v>9.1329692539669391</v>
      </c>
      <c r="AJ72" s="95">
        <v>0.36449343364859399</v>
      </c>
      <c r="AK72" s="95">
        <v>9.5577874324640497</v>
      </c>
      <c r="AL72" s="95">
        <v>0.97804317115031603</v>
      </c>
      <c r="AM72" s="95">
        <v>0</v>
      </c>
      <c r="AN72" s="95">
        <v>0.77388761148580398</v>
      </c>
      <c r="AO72" s="95">
        <v>2.0330436019114</v>
      </c>
      <c r="AP72" s="95">
        <v>0</v>
      </c>
      <c r="AQ72" s="95">
        <v>291.889824236511</v>
      </c>
      <c r="AR72" s="95">
        <v>4079.4206339390498</v>
      </c>
      <c r="AS72" s="95">
        <v>417.00739606585199</v>
      </c>
      <c r="AT72" s="95">
        <v>4532.6895361365096</v>
      </c>
      <c r="AU72" s="95">
        <v>0</v>
      </c>
      <c r="AV72" s="95">
        <v>11.635207840186901</v>
      </c>
      <c r="AW72" s="95">
        <v>0</v>
      </c>
      <c r="AX72" s="95">
        <v>101.490899790009</v>
      </c>
      <c r="AY72" s="95">
        <v>0.29670579870698899</v>
      </c>
      <c r="AZ72" s="95">
        <v>1.1746297502714401E-2</v>
      </c>
      <c r="BA72" s="95">
        <v>45.166349531793401</v>
      </c>
      <c r="BB72" s="95">
        <v>2.5766872247667199E-2</v>
      </c>
      <c r="BC72" s="95">
        <v>0</v>
      </c>
      <c r="BD72" s="95">
        <v>2.1773611777090602E-3</v>
      </c>
      <c r="BE72" s="95">
        <v>77.263522177505095</v>
      </c>
      <c r="BF72" s="95">
        <v>71.082284943644297</v>
      </c>
      <c r="BG72" s="95">
        <v>6.1812372338607799</v>
      </c>
      <c r="BH72" s="95">
        <v>4.5950681503772899E-2</v>
      </c>
      <c r="BI72" s="95">
        <v>0</v>
      </c>
      <c r="BJ72" s="95">
        <v>3.6752362528039999</v>
      </c>
      <c r="BK72" s="95">
        <v>0</v>
      </c>
      <c r="BL72" s="95">
        <v>3.9821869850140801</v>
      </c>
      <c r="BM72" s="95">
        <v>0</v>
      </c>
      <c r="BN72" s="95">
        <v>6.5378126842926099E-2</v>
      </c>
      <c r="BO72" s="95">
        <v>15.927369169463701</v>
      </c>
      <c r="BP72" s="95">
        <v>0.24794255531826401</v>
      </c>
      <c r="BQ72" s="95">
        <v>4.6930317410450902E-2</v>
      </c>
      <c r="BR72" s="95">
        <v>1.8343030363156301</v>
      </c>
      <c r="BS72" s="95">
        <v>2.1845128612135302E-3</v>
      </c>
      <c r="BT72" s="95">
        <v>154.84284241913099</v>
      </c>
      <c r="BU72" s="95">
        <v>42.3900426522925</v>
      </c>
      <c r="BV72" s="95">
        <v>0</v>
      </c>
      <c r="BW72" s="95">
        <v>0</v>
      </c>
      <c r="BX72" s="95">
        <v>14.2001288716788</v>
      </c>
      <c r="BY72" s="95">
        <v>0</v>
      </c>
      <c r="BZ72" s="95">
        <v>2.3179471679095198</v>
      </c>
      <c r="CA72" s="95">
        <v>283.85518896366199</v>
      </c>
      <c r="CB72" s="95">
        <v>19.7383970095294</v>
      </c>
      <c r="CD72" s="35">
        <f t="shared" si="25"/>
        <v>7.9999977590595617E-3</v>
      </c>
      <c r="CE72" s="35">
        <f t="shared" si="26"/>
        <v>2.8601269690799118E-2</v>
      </c>
      <c r="CF72" s="81">
        <f t="shared" si="27"/>
        <v>2.9391889437103936E-4</v>
      </c>
      <c r="CG72" s="81">
        <f t="shared" si="28"/>
        <v>1.1907442146669929</v>
      </c>
      <c r="CH72" s="81">
        <f t="shared" si="29"/>
        <v>3.5111487896319425E-4</v>
      </c>
      <c r="CI72" s="81">
        <f t="shared" si="30"/>
        <v>4.19912197370931E-4</v>
      </c>
      <c r="CJ72" s="81">
        <f t="shared" si="31"/>
        <v>4.1783052130087129E-4</v>
      </c>
      <c r="CK72" s="81">
        <f t="shared" si="32"/>
        <v>4.9683033723493439E-4</v>
      </c>
      <c r="CL72" s="81">
        <f t="shared" si="33"/>
        <v>2.3689857618339194E-4</v>
      </c>
      <c r="CM72" s="49">
        <f t="shared" si="34"/>
        <v>-4.9051919205492548E-4</v>
      </c>
      <c r="CN72" s="49">
        <f t="shared" si="35"/>
        <v>-5.5768457104506044E-4</v>
      </c>
      <c r="CO72" s="49">
        <f t="shared" si="36"/>
        <v>8.572989481161953E-4</v>
      </c>
      <c r="CP72" s="49">
        <f t="shared" si="37"/>
        <v>-1.3382647767803671E-3</v>
      </c>
      <c r="CQ72" s="81"/>
      <c r="CR72" s="81"/>
    </row>
    <row r="73" spans="1:96" x14ac:dyDescent="0.25">
      <c r="A73" s="80" t="s">
        <v>124</v>
      </c>
      <c r="B73" s="96">
        <v>32.071274000000003</v>
      </c>
      <c r="C73" s="96">
        <v>0.43611889999999998</v>
      </c>
      <c r="D73" s="96">
        <v>330.59453999999999</v>
      </c>
      <c r="E73" s="96">
        <v>21.1919392</v>
      </c>
      <c r="F73" s="96">
        <v>19.496583999999999</v>
      </c>
      <c r="G73" s="96">
        <v>156.87592000000001</v>
      </c>
      <c r="H73" s="96">
        <v>12.980309999999999</v>
      </c>
      <c r="I73" s="53"/>
      <c r="J73" s="53"/>
      <c r="Q73" s="95" t="s">
        <v>124</v>
      </c>
      <c r="R73" s="95">
        <v>0</v>
      </c>
      <c r="S73" s="95">
        <v>0.34373253181104202</v>
      </c>
      <c r="T73" s="95">
        <v>0.12722403602632301</v>
      </c>
      <c r="U73" s="95">
        <v>0.12722403602632301</v>
      </c>
      <c r="V73" s="95">
        <v>1.0107940501661601</v>
      </c>
      <c r="W73" s="95">
        <v>0</v>
      </c>
      <c r="X73" s="95">
        <v>6.1624547603586897E-2</v>
      </c>
      <c r="Y73" s="95">
        <v>0.31634132230360801</v>
      </c>
      <c r="Z73" s="95">
        <v>32.146852516300399</v>
      </c>
      <c r="AA73" s="95">
        <v>3.0278438736751601</v>
      </c>
      <c r="AB73" s="95">
        <v>2.3006556116668499E-2</v>
      </c>
      <c r="AC73" s="95">
        <v>0.52860464147555497</v>
      </c>
      <c r="AD73" s="95">
        <v>0</v>
      </c>
      <c r="AE73" s="95">
        <v>0</v>
      </c>
      <c r="AF73" s="95">
        <v>0.555991983317625</v>
      </c>
      <c r="AG73" s="95">
        <v>0.555991983317625</v>
      </c>
      <c r="AH73" s="95">
        <v>2.6509794143421601</v>
      </c>
      <c r="AI73" s="95">
        <v>0.41862382743321203</v>
      </c>
      <c r="AJ73" s="95">
        <v>1.6707352057628699E-2</v>
      </c>
      <c r="AK73" s="95">
        <v>0.438099135461817</v>
      </c>
      <c r="AL73" s="95">
        <v>4.4830174996279802E-2</v>
      </c>
      <c r="AM73" s="95">
        <v>0</v>
      </c>
      <c r="AN73" s="95">
        <v>3.5472069075050801E-2</v>
      </c>
      <c r="AO73" s="95">
        <v>0.43714881088201502</v>
      </c>
      <c r="AP73" s="95">
        <v>0</v>
      </c>
      <c r="AQ73" s="95">
        <v>13.379274899827401</v>
      </c>
      <c r="AR73" s="95">
        <v>298.23857890066301</v>
      </c>
      <c r="AS73" s="95">
        <v>30.4868621064061</v>
      </c>
      <c r="AT73" s="95">
        <v>331.37642042141198</v>
      </c>
      <c r="AU73" s="95">
        <v>0</v>
      </c>
      <c r="AV73" s="95">
        <v>0.53332075023286396</v>
      </c>
      <c r="AW73" s="95">
        <v>0</v>
      </c>
      <c r="AX73" s="95">
        <v>4.6520197456968502</v>
      </c>
      <c r="AY73" s="95">
        <v>0.37326453810413501</v>
      </c>
      <c r="AZ73" s="95">
        <v>0</v>
      </c>
      <c r="BA73" s="95">
        <v>1.3855744969328201</v>
      </c>
      <c r="BB73" s="95">
        <v>1.5245953140759501E-2</v>
      </c>
      <c r="BC73" s="95">
        <v>0</v>
      </c>
      <c r="BD73" s="95">
        <v>0</v>
      </c>
      <c r="BE73" s="95">
        <v>21.241245227489401</v>
      </c>
      <c r="BF73" s="95">
        <v>19.541886992950701</v>
      </c>
      <c r="BG73" s="95">
        <v>1.6993582345387099</v>
      </c>
      <c r="BH73" s="95">
        <v>6.5141365873553903E-2</v>
      </c>
      <c r="BI73" s="95">
        <v>0</v>
      </c>
      <c r="BJ73" s="95">
        <v>4.8778509344841696</v>
      </c>
      <c r="BK73" s="95">
        <v>0</v>
      </c>
      <c r="BL73" s="95">
        <v>2.0793404873316899</v>
      </c>
      <c r="BM73" s="95">
        <v>0</v>
      </c>
      <c r="BN73" s="95">
        <v>0</v>
      </c>
      <c r="BO73" s="95">
        <v>8.3154244172908491</v>
      </c>
      <c r="BP73" s="95">
        <v>1.13649500571548E-2</v>
      </c>
      <c r="BQ73" s="95">
        <v>6.6529462017118901E-2</v>
      </c>
      <c r="BR73" s="95">
        <v>2.3607433985350199</v>
      </c>
      <c r="BS73" s="95">
        <v>2.7719392406179498E-3</v>
      </c>
      <c r="BT73" s="95">
        <v>157.24680456577099</v>
      </c>
      <c r="BU73" s="95">
        <v>1.9430212874782899</v>
      </c>
      <c r="BV73" s="95">
        <v>0</v>
      </c>
      <c r="BW73" s="95">
        <v>0</v>
      </c>
      <c r="BX73" s="95">
        <v>0.65088356745537101</v>
      </c>
      <c r="BY73" s="95">
        <v>0</v>
      </c>
      <c r="BZ73" s="95">
        <v>0.106246891377172</v>
      </c>
      <c r="CA73" s="95">
        <v>13.010996323792799</v>
      </c>
      <c r="CB73" s="95">
        <v>0.90474063788532799</v>
      </c>
      <c r="CD73" s="35">
        <f t="shared" si="25"/>
        <v>7.9999035868964508E-3</v>
      </c>
      <c r="CE73" s="35">
        <f t="shared" si="26"/>
        <v>2.2369836190318095E-2</v>
      </c>
      <c r="CF73" s="81">
        <f t="shared" si="27"/>
        <v>2.3565797947532846E-3</v>
      </c>
      <c r="CG73" s="81">
        <f t="shared" si="28"/>
        <v>2.3615369157700787E-3</v>
      </c>
      <c r="CH73" s="81">
        <f t="shared" si="29"/>
        <v>2.3650736077249906E-3</v>
      </c>
      <c r="CI73" s="81">
        <f t="shared" si="30"/>
        <v>2.3266406638898156E-3</v>
      </c>
      <c r="CJ73" s="81">
        <f t="shared" si="31"/>
        <v>2.3236374613472034E-3</v>
      </c>
      <c r="CK73" s="81">
        <f t="shared" si="32"/>
        <v>2.3641905384266669E-3</v>
      </c>
      <c r="CL73" s="81">
        <f t="shared" si="33"/>
        <v>2.3640670979968811E-3</v>
      </c>
      <c r="CM73" s="49">
        <f t="shared" si="34"/>
        <v>-4.9134017740468561E-4</v>
      </c>
      <c r="CN73" s="49">
        <f t="shared" si="35"/>
        <v>-5.6056556739712219E-4</v>
      </c>
      <c r="CO73" s="49">
        <f t="shared" si="36"/>
        <v>8.5413020793594931E-4</v>
      </c>
      <c r="CP73" s="49">
        <f t="shared" si="37"/>
        <v>-1.3499679603840445E-3</v>
      </c>
      <c r="CQ73" s="81"/>
      <c r="CR73" s="81"/>
    </row>
    <row r="74" spans="1:96" x14ac:dyDescent="0.25">
      <c r="A74" s="80" t="s">
        <v>73</v>
      </c>
      <c r="B74" s="96">
        <v>4536.8867</v>
      </c>
      <c r="C74" s="96">
        <v>0</v>
      </c>
      <c r="D74" s="96">
        <v>40747.258000000002</v>
      </c>
      <c r="E74" s="96">
        <v>670.089699</v>
      </c>
      <c r="F74" s="96">
        <v>616.48253999999997</v>
      </c>
      <c r="G74" s="96">
        <v>1523.4530999999999</v>
      </c>
      <c r="H74" s="96">
        <v>2507.3957999999998</v>
      </c>
      <c r="I74" s="53"/>
      <c r="J74" s="53"/>
      <c r="Q74" s="95" t="s">
        <v>73</v>
      </c>
      <c r="R74" s="95">
        <v>0</v>
      </c>
      <c r="S74" s="95">
        <v>66.235386755182205</v>
      </c>
      <c r="T74" s="95">
        <v>24.5155854740389</v>
      </c>
      <c r="U74" s="95">
        <v>24.5155854740389</v>
      </c>
      <c r="V74" s="95">
        <v>194.77578989401201</v>
      </c>
      <c r="W74" s="95">
        <v>0</v>
      </c>
      <c r="X74" s="95">
        <v>11.874854296548101</v>
      </c>
      <c r="Y74" s="95">
        <v>60.9577467929915</v>
      </c>
      <c r="Z74" s="95">
        <v>4536.5989975583798</v>
      </c>
      <c r="AA74" s="95">
        <v>583.45210662081001</v>
      </c>
      <c r="AB74" s="95">
        <v>4.4332919416656997</v>
      </c>
      <c r="AC74" s="95">
        <v>101.86012438863</v>
      </c>
      <c r="AD74" s="95">
        <v>0</v>
      </c>
      <c r="AE74" s="95">
        <v>0</v>
      </c>
      <c r="AF74" s="95">
        <v>107.13787568180599</v>
      </c>
      <c r="AG74" s="95">
        <v>107.13787568180599</v>
      </c>
      <c r="AH74" s="95">
        <v>325.96404658366203</v>
      </c>
      <c r="AI74" s="95">
        <v>80.667610573367</v>
      </c>
      <c r="AJ74" s="95">
        <v>3.2194110187183398</v>
      </c>
      <c r="AK74" s="95">
        <v>84.420052653769602</v>
      </c>
      <c r="AL74" s="95">
        <v>8.6386249188423392</v>
      </c>
      <c r="AM74" s="95">
        <v>0</v>
      </c>
      <c r="AN74" s="95">
        <v>6.8354076383240399</v>
      </c>
      <c r="AO74" s="95">
        <v>11.8648469716761</v>
      </c>
      <c r="AP74" s="95">
        <v>0</v>
      </c>
      <c r="AQ74" s="95">
        <v>2578.13518323164</v>
      </c>
      <c r="AR74" s="95">
        <v>36670.955651383098</v>
      </c>
      <c r="AS74" s="95">
        <v>3748.5846139431301</v>
      </c>
      <c r="AT74" s="95">
        <v>40745.504311909899</v>
      </c>
      <c r="AU74" s="95">
        <v>0</v>
      </c>
      <c r="AV74" s="95">
        <v>102.76900771066499</v>
      </c>
      <c r="AW74" s="95">
        <v>0</v>
      </c>
      <c r="AX74" s="95">
        <v>896.42592748887898</v>
      </c>
      <c r="AY74" s="95">
        <v>0.98089549540611798</v>
      </c>
      <c r="AZ74" s="95">
        <v>0.119491922816184</v>
      </c>
      <c r="BA74" s="95">
        <v>451.90283767919402</v>
      </c>
      <c r="BB74" s="95">
        <v>0.17890117230774299</v>
      </c>
      <c r="BC74" s="95">
        <v>0</v>
      </c>
      <c r="BD74" s="95">
        <v>2.2149735720938899E-2</v>
      </c>
      <c r="BE74" s="95">
        <v>670.03998423640201</v>
      </c>
      <c r="BF74" s="95">
        <v>616.43546674548202</v>
      </c>
      <c r="BG74" s="95">
        <v>53.604517490919697</v>
      </c>
      <c r="BH74" s="95">
        <v>0.11187879208761101</v>
      </c>
      <c r="BI74" s="95">
        <v>0</v>
      </c>
      <c r="BJ74" s="95">
        <v>10.762170119655799</v>
      </c>
      <c r="BK74" s="95">
        <v>0</v>
      </c>
      <c r="BL74" s="95">
        <v>29.1600022046219</v>
      </c>
      <c r="BM74" s="95">
        <v>0</v>
      </c>
      <c r="BN74" s="95">
        <v>0.665075370514283</v>
      </c>
      <c r="BO74" s="95">
        <v>116.63665944652899</v>
      </c>
      <c r="BP74" s="95">
        <v>2.1899654753550801</v>
      </c>
      <c r="BQ74" s="95">
        <v>0.11426193113863201</v>
      </c>
      <c r="BR74" s="95">
        <v>5.7740506070977702</v>
      </c>
      <c r="BS74" s="95">
        <v>7.0922683906810601E-3</v>
      </c>
      <c r="BT74" s="95">
        <v>1523.4025783054101</v>
      </c>
      <c r="BU74" s="95">
        <v>374.412449305444</v>
      </c>
      <c r="BV74" s="95">
        <v>0</v>
      </c>
      <c r="BW74" s="95">
        <v>0</v>
      </c>
      <c r="BX74" s="95">
        <v>125.423687235128</v>
      </c>
      <c r="BY74" s="95">
        <v>0</v>
      </c>
      <c r="BZ74" s="95">
        <v>20.473425916433701</v>
      </c>
      <c r="CA74" s="95">
        <v>2507.1703239140802</v>
      </c>
      <c r="CB74" s="95">
        <v>174.34073329420099</v>
      </c>
      <c r="CD74" s="35">
        <f t="shared" si="25"/>
        <v>8.0000002966801615E-3</v>
      </c>
      <c r="CE74" s="35">
        <f t="shared" si="26"/>
        <v>1.9247508639172666E-2</v>
      </c>
      <c r="CF74" s="81">
        <f t="shared" si="27"/>
        <v>-6.3414067981957818E-5</v>
      </c>
      <c r="CG74" s="81" t="str">
        <f t="shared" si="28"/>
        <v/>
      </c>
      <c r="CH74" s="81">
        <f t="shared" si="29"/>
        <v>-4.3038186522943809E-5</v>
      </c>
      <c r="CI74" s="81">
        <f t="shared" si="30"/>
        <v>-7.4191207046133068E-5</v>
      </c>
      <c r="CJ74" s="81">
        <f t="shared" si="31"/>
        <v>-7.6357806529207475E-5</v>
      </c>
      <c r="CK74" s="81">
        <f t="shared" si="32"/>
        <v>-3.3162618914793634E-5</v>
      </c>
      <c r="CL74" s="81">
        <f t="shared" si="33"/>
        <v>-8.9924409189638609E-5</v>
      </c>
      <c r="CM74" s="49">
        <f t="shared" si="34"/>
        <v>-4.91763628015999E-4</v>
      </c>
      <c r="CN74" s="49">
        <f t="shared" si="35"/>
        <v>-5.5766355611389584E-4</v>
      </c>
      <c r="CO74" s="49">
        <f t="shared" si="36"/>
        <v>8.5693448090975392E-4</v>
      </c>
      <c r="CP74" s="49">
        <f t="shared" si="37"/>
        <v>-1.3393594171217027E-3</v>
      </c>
      <c r="CQ74" s="81"/>
      <c r="CR74" s="81"/>
    </row>
    <row r="75" spans="1:96" x14ac:dyDescent="0.25">
      <c r="A75" s="80" t="s">
        <v>86</v>
      </c>
      <c r="B75" s="96">
        <v>0.53107309000000003</v>
      </c>
      <c r="C75" s="96">
        <v>8.3521735000000007E-3</v>
      </c>
      <c r="D75" s="96">
        <v>6.2477403000000002</v>
      </c>
      <c r="E75" s="96">
        <v>0.37260378799999999</v>
      </c>
      <c r="F75" s="96">
        <v>0.34279548999999998</v>
      </c>
      <c r="G75" s="96">
        <v>2.6521816</v>
      </c>
      <c r="H75" s="96">
        <v>0.23197735999999999</v>
      </c>
      <c r="I75" s="53"/>
      <c r="J75" s="53"/>
      <c r="Q75" s="95" t="s">
        <v>86</v>
      </c>
      <c r="R75" s="95">
        <v>0</v>
      </c>
      <c r="S75" s="95">
        <v>0</v>
      </c>
      <c r="T75" s="95">
        <v>0</v>
      </c>
      <c r="U75" s="95">
        <v>0</v>
      </c>
      <c r="V75" s="95">
        <v>0</v>
      </c>
      <c r="W75" s="95">
        <v>0</v>
      </c>
      <c r="X75" s="95">
        <v>0</v>
      </c>
      <c r="Y75" s="95">
        <v>0</v>
      </c>
      <c r="Z75" s="95">
        <v>0</v>
      </c>
      <c r="AA75" s="95">
        <v>0</v>
      </c>
      <c r="AB75" s="95">
        <v>0</v>
      </c>
      <c r="AC75" s="95">
        <v>0</v>
      </c>
      <c r="AD75" s="95">
        <v>0</v>
      </c>
      <c r="AE75" s="95">
        <v>0</v>
      </c>
      <c r="AF75" s="95">
        <v>0</v>
      </c>
      <c r="AG75" s="95">
        <v>0</v>
      </c>
      <c r="AH75" s="95">
        <v>0</v>
      </c>
      <c r="AI75" s="95">
        <v>0</v>
      </c>
      <c r="AJ75" s="95">
        <v>0</v>
      </c>
      <c r="AK75" s="95">
        <v>0</v>
      </c>
      <c r="AL75" s="95">
        <v>0</v>
      </c>
      <c r="AM75" s="95">
        <v>0</v>
      </c>
      <c r="AN75" s="95">
        <v>0</v>
      </c>
      <c r="AO75" s="95">
        <v>0</v>
      </c>
      <c r="AP75" s="95">
        <v>0</v>
      </c>
      <c r="AQ75" s="95">
        <v>0</v>
      </c>
      <c r="AR75" s="95">
        <v>0</v>
      </c>
      <c r="AS75" s="95">
        <v>0</v>
      </c>
      <c r="AT75" s="95">
        <v>0</v>
      </c>
      <c r="AU75" s="95">
        <v>0</v>
      </c>
      <c r="AV75" s="95">
        <v>0</v>
      </c>
      <c r="AW75" s="95">
        <v>0</v>
      </c>
      <c r="AX75" s="95">
        <v>0</v>
      </c>
      <c r="AY75" s="95">
        <v>0</v>
      </c>
      <c r="AZ75" s="95">
        <v>0</v>
      </c>
      <c r="BA75" s="95">
        <v>0</v>
      </c>
      <c r="BB75" s="95">
        <v>0</v>
      </c>
      <c r="BC75" s="95">
        <v>0</v>
      </c>
      <c r="BD75" s="95">
        <v>0</v>
      </c>
      <c r="BE75" s="95">
        <v>0</v>
      </c>
      <c r="BF75" s="95">
        <v>0</v>
      </c>
      <c r="BG75" s="95">
        <v>0</v>
      </c>
      <c r="BH75" s="95">
        <v>0</v>
      </c>
      <c r="BI75" s="95">
        <v>0</v>
      </c>
      <c r="BJ75" s="95">
        <v>0</v>
      </c>
      <c r="BK75" s="95">
        <v>0</v>
      </c>
      <c r="BL75" s="95">
        <v>0</v>
      </c>
      <c r="BM75" s="95">
        <v>0</v>
      </c>
      <c r="BN75" s="95">
        <v>0</v>
      </c>
      <c r="BO75" s="95">
        <v>0</v>
      </c>
      <c r="BP75" s="95">
        <v>0</v>
      </c>
      <c r="BQ75" s="95">
        <v>0</v>
      </c>
      <c r="BR75" s="95">
        <v>0</v>
      </c>
      <c r="BS75" s="95">
        <v>0</v>
      </c>
      <c r="BT75" s="95">
        <v>0</v>
      </c>
      <c r="BU75" s="95">
        <v>0</v>
      </c>
      <c r="BV75" s="95">
        <v>0</v>
      </c>
      <c r="BW75" s="95">
        <v>0</v>
      </c>
      <c r="BX75" s="95">
        <v>0</v>
      </c>
      <c r="BY75" s="95">
        <v>0</v>
      </c>
      <c r="BZ75" s="95">
        <v>0</v>
      </c>
      <c r="CA75" s="95">
        <v>0</v>
      </c>
      <c r="CB75" s="95">
        <v>0</v>
      </c>
      <c r="CD75" s="35" t="e">
        <f t="shared" si="25"/>
        <v>#DIV/0!</v>
      </c>
      <c r="CE75" s="35" t="e">
        <f t="shared" si="26"/>
        <v>#DIV/0!</v>
      </c>
      <c r="CF75" s="81">
        <f t="shared" si="27"/>
        <v>-1</v>
      </c>
      <c r="CG75" s="81">
        <f t="shared" si="28"/>
        <v>-1</v>
      </c>
      <c r="CH75" s="81">
        <f t="shared" si="29"/>
        <v>-1</v>
      </c>
      <c r="CI75" s="81">
        <f t="shared" si="30"/>
        <v>-1</v>
      </c>
      <c r="CJ75" s="81">
        <f t="shared" si="31"/>
        <v>-1</v>
      </c>
      <c r="CK75" s="81">
        <f t="shared" si="32"/>
        <v>-1</v>
      </c>
      <c r="CL75" s="81">
        <f t="shared" si="33"/>
        <v>-1</v>
      </c>
      <c r="CM75" s="49" t="e">
        <f t="shared" si="34"/>
        <v>#DIV/0!</v>
      </c>
      <c r="CN75" s="49" t="e">
        <f t="shared" si="35"/>
        <v>#DIV/0!</v>
      </c>
      <c r="CO75" s="49" t="e">
        <f t="shared" si="36"/>
        <v>#DIV/0!</v>
      </c>
      <c r="CP75" s="49" t="e">
        <f t="shared" si="37"/>
        <v>#DIV/0!</v>
      </c>
      <c r="CQ75" s="81"/>
      <c r="CR75" s="81"/>
    </row>
    <row r="76" spans="1:96" x14ac:dyDescent="0.25">
      <c r="A76" s="80" t="s">
        <v>180</v>
      </c>
      <c r="B76" s="96">
        <v>54.919823000000001</v>
      </c>
      <c r="C76" s="96">
        <v>0.84077822999999996</v>
      </c>
      <c r="D76" s="96">
        <v>641.05700999999999</v>
      </c>
      <c r="E76" s="96">
        <v>38.138235999999999</v>
      </c>
      <c r="F76" s="96">
        <v>35.087176999999997</v>
      </c>
      <c r="G76" s="96">
        <v>273.25292999999999</v>
      </c>
      <c r="H76" s="96">
        <v>23.681183000000001</v>
      </c>
      <c r="I76" s="53"/>
      <c r="J76" s="53"/>
      <c r="Q76" s="95" t="s">
        <v>180</v>
      </c>
      <c r="R76" s="95">
        <v>0</v>
      </c>
      <c r="S76" s="95">
        <v>0</v>
      </c>
      <c r="T76" s="95">
        <v>0</v>
      </c>
      <c r="U76" s="95">
        <v>0</v>
      </c>
      <c r="V76" s="95">
        <v>0</v>
      </c>
      <c r="W76" s="95">
        <v>0</v>
      </c>
      <c r="X76" s="95">
        <v>0</v>
      </c>
      <c r="Y76" s="95">
        <v>0</v>
      </c>
      <c r="Z76" s="95">
        <v>0</v>
      </c>
      <c r="AA76" s="95">
        <v>0</v>
      </c>
      <c r="AB76" s="95">
        <v>0</v>
      </c>
      <c r="AC76" s="95">
        <v>0</v>
      </c>
      <c r="AD76" s="95">
        <v>0</v>
      </c>
      <c r="AE76" s="95">
        <v>0</v>
      </c>
      <c r="AF76" s="95">
        <v>0</v>
      </c>
      <c r="AG76" s="95">
        <v>0</v>
      </c>
      <c r="AH76" s="95">
        <v>0</v>
      </c>
      <c r="AI76" s="95">
        <v>0</v>
      </c>
      <c r="AJ76" s="95">
        <v>0</v>
      </c>
      <c r="AK76" s="95">
        <v>0</v>
      </c>
      <c r="AL76" s="95">
        <v>0</v>
      </c>
      <c r="AM76" s="95">
        <v>0</v>
      </c>
      <c r="AN76" s="95">
        <v>0</v>
      </c>
      <c r="AO76" s="95">
        <v>0</v>
      </c>
      <c r="AP76" s="95">
        <v>0</v>
      </c>
      <c r="AQ76" s="95">
        <v>0</v>
      </c>
      <c r="AR76" s="95">
        <v>0</v>
      </c>
      <c r="AS76" s="95">
        <v>0</v>
      </c>
      <c r="AT76" s="95">
        <v>0</v>
      </c>
      <c r="AU76" s="95">
        <v>0</v>
      </c>
      <c r="AV76" s="95">
        <v>0</v>
      </c>
      <c r="AW76" s="95">
        <v>0</v>
      </c>
      <c r="AX76" s="95">
        <v>0</v>
      </c>
      <c r="AY76" s="95">
        <v>0</v>
      </c>
      <c r="AZ76" s="95">
        <v>0</v>
      </c>
      <c r="BA76" s="95">
        <v>0</v>
      </c>
      <c r="BB76" s="95">
        <v>0</v>
      </c>
      <c r="BC76" s="95">
        <v>0</v>
      </c>
      <c r="BD76" s="95">
        <v>0</v>
      </c>
      <c r="BE76" s="95">
        <v>0</v>
      </c>
      <c r="BF76" s="95">
        <v>0</v>
      </c>
      <c r="BG76" s="95">
        <v>0</v>
      </c>
      <c r="BH76" s="95">
        <v>0</v>
      </c>
      <c r="BI76" s="95">
        <v>0</v>
      </c>
      <c r="BJ76" s="95">
        <v>0</v>
      </c>
      <c r="BK76" s="95">
        <v>0</v>
      </c>
      <c r="BL76" s="95">
        <v>0</v>
      </c>
      <c r="BM76" s="95">
        <v>0</v>
      </c>
      <c r="BN76" s="95">
        <v>0</v>
      </c>
      <c r="BO76" s="95">
        <v>0</v>
      </c>
      <c r="BP76" s="95">
        <v>0</v>
      </c>
      <c r="BQ76" s="95">
        <v>0</v>
      </c>
      <c r="BR76" s="95">
        <v>0</v>
      </c>
      <c r="BS76" s="95">
        <v>0</v>
      </c>
      <c r="BT76" s="95">
        <v>0</v>
      </c>
      <c r="BU76" s="95">
        <v>0</v>
      </c>
      <c r="BV76" s="95">
        <v>0</v>
      </c>
      <c r="BW76" s="95">
        <v>0</v>
      </c>
      <c r="BX76" s="95">
        <v>0</v>
      </c>
      <c r="BY76" s="95">
        <v>0</v>
      </c>
      <c r="BZ76" s="95">
        <v>0</v>
      </c>
      <c r="CA76" s="95">
        <v>0</v>
      </c>
      <c r="CB76" s="95">
        <v>0</v>
      </c>
      <c r="CD76" s="35" t="e">
        <f t="shared" si="25"/>
        <v>#DIV/0!</v>
      </c>
      <c r="CE76" s="35" t="e">
        <f t="shared" si="26"/>
        <v>#DIV/0!</v>
      </c>
      <c r="CF76" s="81">
        <f t="shared" si="27"/>
        <v>-1</v>
      </c>
      <c r="CG76" s="81">
        <f t="shared" si="28"/>
        <v>-1</v>
      </c>
      <c r="CH76" s="81">
        <f t="shared" si="29"/>
        <v>-1</v>
      </c>
      <c r="CI76" s="81">
        <f t="shared" si="30"/>
        <v>-1</v>
      </c>
      <c r="CJ76" s="81">
        <f t="shared" si="31"/>
        <v>-1</v>
      </c>
      <c r="CK76" s="81">
        <f t="shared" si="32"/>
        <v>-1</v>
      </c>
      <c r="CL76" s="81">
        <f t="shared" si="33"/>
        <v>-1</v>
      </c>
      <c r="CM76" s="49" t="e">
        <f t="shared" si="34"/>
        <v>#DIV/0!</v>
      </c>
      <c r="CN76" s="49" t="e">
        <f t="shared" si="35"/>
        <v>#DIV/0!</v>
      </c>
      <c r="CO76" s="49" t="e">
        <f t="shared" si="36"/>
        <v>#DIV/0!</v>
      </c>
      <c r="CP76" s="49" t="e">
        <f t="shared" si="37"/>
        <v>#DIV/0!</v>
      </c>
      <c r="CQ76" s="81"/>
      <c r="CR76" s="81"/>
    </row>
    <row r="77" spans="1:96" x14ac:dyDescent="0.25">
      <c r="A77" s="13" t="s">
        <v>88</v>
      </c>
      <c r="B77" s="96">
        <v>520.68035999999995</v>
      </c>
      <c r="C77" s="96">
        <v>7.6582203</v>
      </c>
      <c r="D77" s="96">
        <v>5756.0708000000004</v>
      </c>
      <c r="E77" s="96">
        <v>346.554239</v>
      </c>
      <c r="F77" s="96">
        <v>318.82990000000001</v>
      </c>
      <c r="G77" s="96">
        <v>2479.3906000000002</v>
      </c>
      <c r="H77" s="96">
        <v>219.05873</v>
      </c>
      <c r="I77" s="53"/>
      <c r="J77" s="53"/>
      <c r="Q77" s="95" t="s">
        <v>88</v>
      </c>
      <c r="R77" s="95">
        <v>0</v>
      </c>
      <c r="S77" s="95">
        <v>0.98617698333636294</v>
      </c>
      <c r="T77" s="95">
        <v>0.36501042739529399</v>
      </c>
      <c r="U77" s="95">
        <v>0.36501042739529399</v>
      </c>
      <c r="V77" s="95">
        <v>2.9000034458241601</v>
      </c>
      <c r="W77" s="95">
        <v>0</v>
      </c>
      <c r="X77" s="95">
        <v>0.17680378207778899</v>
      </c>
      <c r="Y77" s="95">
        <v>0.90759769927853395</v>
      </c>
      <c r="Z77" s="95">
        <v>85.306867287267494</v>
      </c>
      <c r="AA77" s="95">
        <v>8.6870040114089093</v>
      </c>
      <c r="AB77" s="95">
        <v>6.6006928132409604E-2</v>
      </c>
      <c r="AC77" s="95">
        <v>1.51658647553696</v>
      </c>
      <c r="AD77" s="95">
        <v>0</v>
      </c>
      <c r="AE77" s="95">
        <v>0</v>
      </c>
      <c r="AF77" s="95">
        <v>1.5951721880762899</v>
      </c>
      <c r="AG77" s="95">
        <v>1.5951721880762899</v>
      </c>
      <c r="AH77" s="95">
        <v>7.7256157895027</v>
      </c>
      <c r="AI77" s="95">
        <v>1.2010598515627999</v>
      </c>
      <c r="AJ77" s="95">
        <v>4.7933843960493203E-2</v>
      </c>
      <c r="AK77" s="95">
        <v>1.25692842567965</v>
      </c>
      <c r="AL77" s="95">
        <v>0.128620640235453</v>
      </c>
      <c r="AM77" s="95">
        <v>0</v>
      </c>
      <c r="AN77" s="95">
        <v>0.101772535269763</v>
      </c>
      <c r="AO77" s="95">
        <v>1.36690655158539</v>
      </c>
      <c r="AP77" s="95">
        <v>0</v>
      </c>
      <c r="AQ77" s="95">
        <v>38.385866940039698</v>
      </c>
      <c r="AR77" s="95">
        <v>869.13894872600304</v>
      </c>
      <c r="AS77" s="95">
        <v>88.844642933910393</v>
      </c>
      <c r="AT77" s="95">
        <v>965.709207449416</v>
      </c>
      <c r="AU77" s="95">
        <v>0</v>
      </c>
      <c r="AV77" s="95">
        <v>1.5301172324277701</v>
      </c>
      <c r="AW77" s="95">
        <v>0</v>
      </c>
      <c r="AX77" s="95">
        <v>13.346846121794201</v>
      </c>
      <c r="AY77" s="95">
        <v>1.0292820097333999</v>
      </c>
      <c r="AZ77" s="95">
        <v>0</v>
      </c>
      <c r="BA77" s="95">
        <v>3.8207238876304102</v>
      </c>
      <c r="BB77" s="95">
        <v>4.20410015597701E-2</v>
      </c>
      <c r="BC77" s="95">
        <v>0</v>
      </c>
      <c r="BD77" s="95">
        <v>0</v>
      </c>
      <c r="BE77" s="95">
        <v>58.572848863241902</v>
      </c>
      <c r="BF77" s="95">
        <v>53.886860228068301</v>
      </c>
      <c r="BG77" s="95">
        <v>4.6859886351736497</v>
      </c>
      <c r="BH77" s="95">
        <v>0.179627573207228</v>
      </c>
      <c r="BI77" s="95">
        <v>0</v>
      </c>
      <c r="BJ77" s="95">
        <v>13.4507356272425</v>
      </c>
      <c r="BK77" s="95">
        <v>0</v>
      </c>
      <c r="BL77" s="95">
        <v>5.7338152637003397</v>
      </c>
      <c r="BM77" s="95">
        <v>0</v>
      </c>
      <c r="BN77" s="95">
        <v>0</v>
      </c>
      <c r="BO77" s="95">
        <v>22.9297773882946</v>
      </c>
      <c r="BP77" s="95">
        <v>3.2606434880647399E-2</v>
      </c>
      <c r="BQ77" s="95">
        <v>0.18345334193135901</v>
      </c>
      <c r="BR77" s="95">
        <v>6.50976052293632</v>
      </c>
      <c r="BS77" s="95">
        <v>7.6436118322062404E-3</v>
      </c>
      <c r="BT77" s="95">
        <v>412.085261550844</v>
      </c>
      <c r="BU77" s="95">
        <v>5.5746505299029296</v>
      </c>
      <c r="BV77" s="95">
        <v>0</v>
      </c>
      <c r="BW77" s="95">
        <v>0</v>
      </c>
      <c r="BX77" s="95">
        <v>1.86742489322685</v>
      </c>
      <c r="BY77" s="95">
        <v>0</v>
      </c>
      <c r="BZ77" s="95">
        <v>0.30482549261727099</v>
      </c>
      <c r="CA77" s="95">
        <v>37.329126473652103</v>
      </c>
      <c r="CB77" s="95">
        <v>2.59575516854885</v>
      </c>
      <c r="CD77" s="35">
        <f t="shared" si="25"/>
        <v>7.9999400750327514E-3</v>
      </c>
      <c r="CE77" s="35">
        <f t="shared" si="26"/>
        <v>2.536623113315856E-2</v>
      </c>
      <c r="CF77" s="81">
        <f t="shared" si="27"/>
        <v>-0.83616269435000867</v>
      </c>
      <c r="CG77" s="81">
        <f t="shared" si="28"/>
        <v>-0.82151119998658306</v>
      </c>
      <c r="CH77" s="81">
        <f t="shared" si="29"/>
        <v>-0.83222770514750866</v>
      </c>
      <c r="CI77" s="81">
        <f t="shared" si="30"/>
        <v>-0.83098504571100651</v>
      </c>
      <c r="CJ77" s="81">
        <f t="shared" si="31"/>
        <v>-0.83098554988704532</v>
      </c>
      <c r="CK77" s="81">
        <f t="shared" si="32"/>
        <v>-0.83379574741033391</v>
      </c>
      <c r="CL77" s="81">
        <f t="shared" si="33"/>
        <v>-0.82959306632676943</v>
      </c>
      <c r="CM77" s="49">
        <f t="shared" si="34"/>
        <v>-4.9403455553336038E-4</v>
      </c>
      <c r="CN77" s="49">
        <f t="shared" si="35"/>
        <v>-5.5933721682948159E-4</v>
      </c>
      <c r="CO77" s="49">
        <f t="shared" si="36"/>
        <v>8.5820077485064582E-4</v>
      </c>
      <c r="CP77" s="49">
        <f t="shared" si="37"/>
        <v>-1.3343340636732682E-3</v>
      </c>
      <c r="CQ77" s="81"/>
      <c r="CR77" s="81"/>
    </row>
    <row r="78" spans="1:96" x14ac:dyDescent="0.25">
      <c r="A78" s="94">
        <v>204</v>
      </c>
      <c r="B78" s="96">
        <v>5762.2943999999998</v>
      </c>
      <c r="C78" s="96">
        <v>0</v>
      </c>
      <c r="D78" s="96">
        <v>74010.343999999997</v>
      </c>
      <c r="E78" s="96">
        <v>5810.2455899999995</v>
      </c>
      <c r="F78" s="96">
        <v>5360.7201999999997</v>
      </c>
      <c r="G78" s="96">
        <v>42030.199000000001</v>
      </c>
      <c r="H78" s="96">
        <v>2459.3766999999998</v>
      </c>
      <c r="I78" s="53"/>
      <c r="J78" s="53"/>
      <c r="Q78" s="95" t="s">
        <v>183</v>
      </c>
      <c r="R78" s="95">
        <v>0</v>
      </c>
      <c r="S78" s="95">
        <v>64.902597659673901</v>
      </c>
      <c r="T78" s="95">
        <v>24.547729573645299</v>
      </c>
      <c r="U78" s="95">
        <v>24.547729573645299</v>
      </c>
      <c r="V78" s="95">
        <v>191.04575846182999</v>
      </c>
      <c r="W78" s="95">
        <v>8.2449449775974896E-3</v>
      </c>
      <c r="X78" s="95">
        <v>11.9373196043212</v>
      </c>
      <c r="Y78" s="95">
        <v>59.730143008573897</v>
      </c>
      <c r="Z78" s="95">
        <v>5777.1736201987196</v>
      </c>
      <c r="AA78" s="95">
        <v>573.62932633039304</v>
      </c>
      <c r="AB78" s="95">
        <v>4.5184519562119299</v>
      </c>
      <c r="AC78" s="95">
        <v>100.438787868042</v>
      </c>
      <c r="AD78" s="95">
        <v>0</v>
      </c>
      <c r="AE78" s="95">
        <v>0</v>
      </c>
      <c r="AF78" s="95">
        <v>105.81789482129901</v>
      </c>
      <c r="AG78" s="95">
        <v>105.81789482129901</v>
      </c>
      <c r="AH78" s="95">
        <v>593.68862235619099</v>
      </c>
      <c r="AI78" s="95">
        <v>79.274570021418896</v>
      </c>
      <c r="AJ78" s="95">
        <v>3.1690267475548901</v>
      </c>
      <c r="AK78" s="95">
        <v>82.745131184519096</v>
      </c>
      <c r="AL78" s="95">
        <v>8.5774810897402105</v>
      </c>
      <c r="AM78" s="95">
        <v>0</v>
      </c>
      <c r="AN78" s="95">
        <v>6.6978117884448798</v>
      </c>
      <c r="AO78" s="95">
        <v>0</v>
      </c>
      <c r="AP78" s="95">
        <v>0</v>
      </c>
      <c r="AQ78" s="95">
        <v>2535.6362725353702</v>
      </c>
      <c r="AR78" s="95">
        <v>66789.923237045994</v>
      </c>
      <c r="AS78" s="95">
        <v>6827.4161842843496</v>
      </c>
      <c r="AT78" s="95">
        <v>74211.0280436865</v>
      </c>
      <c r="AU78" s="95">
        <v>0</v>
      </c>
      <c r="AV78" s="95">
        <v>101.445023822753</v>
      </c>
      <c r="AW78" s="95">
        <v>0</v>
      </c>
      <c r="AX78" s="95">
        <v>881.40411350015199</v>
      </c>
      <c r="AY78" s="95">
        <v>3.1337124167617301</v>
      </c>
      <c r="AZ78" s="95">
        <v>1.1019302575549601</v>
      </c>
      <c r="BA78" s="95">
        <v>4145.3355597810796</v>
      </c>
      <c r="BB78" s="95">
        <v>1.4083148153904601</v>
      </c>
      <c r="BC78" s="95">
        <v>0</v>
      </c>
      <c r="BD78" s="95">
        <v>0.204256324873095</v>
      </c>
      <c r="BE78" s="95">
        <v>5825.7851443135496</v>
      </c>
      <c r="BF78" s="95">
        <v>5375.0356635240696</v>
      </c>
      <c r="BG78" s="95">
        <v>450.749480789475</v>
      </c>
      <c r="BH78" s="95">
        <v>0</v>
      </c>
      <c r="BI78" s="95">
        <v>0</v>
      </c>
      <c r="BJ78" s="95">
        <v>21.989845832988799</v>
      </c>
      <c r="BK78" s="95">
        <v>0</v>
      </c>
      <c r="BL78" s="95">
        <v>235.970139023462</v>
      </c>
      <c r="BM78" s="95">
        <v>0</v>
      </c>
      <c r="BN78" s="95">
        <v>6.1330793043315097</v>
      </c>
      <c r="BO78" s="95">
        <v>943.880550857873</v>
      </c>
      <c r="BP78" s="95">
        <v>2.3561256453077899</v>
      </c>
      <c r="BQ78" s="95">
        <v>0</v>
      </c>
      <c r="BR78" s="95">
        <v>15.856774103407799</v>
      </c>
      <c r="BS78" s="95">
        <v>2.1500806351516001E-2</v>
      </c>
      <c r="BT78" s="95">
        <v>42145.068368987799</v>
      </c>
      <c r="BU78" s="95">
        <v>368.52423432669599</v>
      </c>
      <c r="BV78" s="95">
        <v>0</v>
      </c>
      <c r="BW78" s="95">
        <v>2.9538820873003802E-3</v>
      </c>
      <c r="BX78" s="95">
        <v>123.149689838966</v>
      </c>
      <c r="BY78" s="95">
        <v>0</v>
      </c>
      <c r="BZ78" s="95">
        <v>20.082815168570999</v>
      </c>
      <c r="CA78" s="95">
        <v>2465.9277701902001</v>
      </c>
      <c r="CB78" s="95">
        <v>171.036470327964</v>
      </c>
      <c r="CD78" s="35">
        <f t="shared" si="25"/>
        <v>8.0000053631745782E-3</v>
      </c>
      <c r="CE78" s="35">
        <f t="shared" si="26"/>
        <v>0</v>
      </c>
      <c r="CF78" s="81">
        <f t="shared" si="27"/>
        <v>2.5821693870274748E-3</v>
      </c>
      <c r="CG78" s="81" t="str">
        <f t="shared" si="28"/>
        <v/>
      </c>
      <c r="CH78" s="81">
        <f t="shared" si="29"/>
        <v>2.7115675031385107E-3</v>
      </c>
      <c r="CI78" s="81">
        <f t="shared" si="30"/>
        <v>2.6745090328531315E-3</v>
      </c>
      <c r="CJ78" s="81">
        <f t="shared" si="31"/>
        <v>2.6704366185852893E-3</v>
      </c>
      <c r="CK78" s="81">
        <f t="shared" si="32"/>
        <v>2.7330198695418553E-3</v>
      </c>
      <c r="CL78" s="81">
        <f t="shared" si="33"/>
        <v>2.6637115778970887E-3</v>
      </c>
      <c r="CM78" s="49">
        <f t="shared" si="34"/>
        <v>1.7557419538976309E-2</v>
      </c>
      <c r="CN78" s="49">
        <f t="shared" si="35"/>
        <v>2.1503270552210314E-2</v>
      </c>
      <c r="CO78" s="49">
        <f t="shared" si="36"/>
        <v>5.0590442132724843E-3</v>
      </c>
      <c r="CP78" s="49">
        <f t="shared" si="37"/>
        <v>-5.0759226702588069E-3</v>
      </c>
      <c r="CQ78" s="81"/>
      <c r="CR78" s="81"/>
    </row>
    <row r="79" spans="1:96" x14ac:dyDescent="0.25">
      <c r="A79" s="94">
        <v>206</v>
      </c>
      <c r="B79" s="96">
        <v>13869.726000000001</v>
      </c>
      <c r="C79" s="96">
        <v>0</v>
      </c>
      <c r="D79" s="96">
        <v>29929.331999999999</v>
      </c>
      <c r="E79" s="96">
        <v>2393.9492999999998</v>
      </c>
      <c r="F79" s="96">
        <v>2223.1161999999999</v>
      </c>
      <c r="G79" s="96">
        <v>15439.668</v>
      </c>
      <c r="H79" s="96">
        <v>1467.5144</v>
      </c>
      <c r="I79" s="53"/>
      <c r="J79" s="53"/>
      <c r="Q79" s="95" t="s">
        <v>185</v>
      </c>
      <c r="R79" s="95">
        <v>0</v>
      </c>
      <c r="S79" s="95">
        <v>23.313868419980299</v>
      </c>
      <c r="T79" s="95">
        <v>41.395232528342099</v>
      </c>
      <c r="U79" s="95">
        <v>41.395232528342099</v>
      </c>
      <c r="V79" s="95">
        <v>80.571124803651003</v>
      </c>
      <c r="W79" s="95">
        <v>0.51450777114392499</v>
      </c>
      <c r="X79" s="95">
        <v>23.004000655817698</v>
      </c>
      <c r="Y79" s="95">
        <v>21.456232691677901</v>
      </c>
      <c r="Z79" s="95">
        <v>13673.257199358401</v>
      </c>
      <c r="AA79" s="95">
        <v>325.66637821921603</v>
      </c>
      <c r="AB79" s="95">
        <v>12.4434738738404</v>
      </c>
      <c r="AC79" s="95">
        <v>75.207883899535304</v>
      </c>
      <c r="AD79" s="95">
        <v>0</v>
      </c>
      <c r="AE79" s="95">
        <v>0</v>
      </c>
      <c r="AF79" s="95">
        <v>90.007269595506898</v>
      </c>
      <c r="AG79" s="95">
        <v>90.007269595506898</v>
      </c>
      <c r="AH79" s="95">
        <v>239.55382860166199</v>
      </c>
      <c r="AI79" s="95">
        <v>42.803137618016301</v>
      </c>
      <c r="AJ79" s="95">
        <v>2.03317184292287</v>
      </c>
      <c r="AK79" s="95">
        <v>31.3607670863869</v>
      </c>
      <c r="AL79" s="95">
        <v>10.083768815401401</v>
      </c>
      <c r="AM79" s="95">
        <v>0</v>
      </c>
      <c r="AN79" s="95">
        <v>2.4059560407017302</v>
      </c>
      <c r="AO79" s="95">
        <v>0</v>
      </c>
      <c r="AP79" s="95">
        <v>0</v>
      </c>
      <c r="AQ79" s="95">
        <v>1495.7275186428301</v>
      </c>
      <c r="AR79" s="95">
        <v>26949.828652149099</v>
      </c>
      <c r="AS79" s="95">
        <v>2754.8708949111801</v>
      </c>
      <c r="AT79" s="95">
        <v>29944.253375662</v>
      </c>
      <c r="AU79" s="95">
        <v>0</v>
      </c>
      <c r="AV79" s="95">
        <v>82.688996996202405</v>
      </c>
      <c r="AW79" s="95">
        <v>0</v>
      </c>
      <c r="AX79" s="95">
        <v>504.832819500982</v>
      </c>
      <c r="AY79" s="95">
        <v>1.29614113989979</v>
      </c>
      <c r="AZ79" s="95">
        <v>0.45576139376202301</v>
      </c>
      <c r="BA79" s="95">
        <v>1714.5483825239601</v>
      </c>
      <c r="BB79" s="95">
        <v>0.58248328620953804</v>
      </c>
      <c r="BC79" s="95">
        <v>0</v>
      </c>
      <c r="BD79" s="95">
        <v>8.4481985482564401E-2</v>
      </c>
      <c r="BE79" s="95">
        <v>2394.2766400403402</v>
      </c>
      <c r="BF79" s="95">
        <v>2223.1636801699701</v>
      </c>
      <c r="BG79" s="95">
        <v>171.112959870369</v>
      </c>
      <c r="BH79" s="95">
        <v>0</v>
      </c>
      <c r="BI79" s="95">
        <v>0</v>
      </c>
      <c r="BJ79" s="95">
        <v>9.0952030732430202</v>
      </c>
      <c r="BK79" s="95">
        <v>0</v>
      </c>
      <c r="BL79" s="95">
        <v>97.599428010824496</v>
      </c>
      <c r="BM79" s="95">
        <v>0</v>
      </c>
      <c r="BN79" s="95">
        <v>2.53669912972545</v>
      </c>
      <c r="BO79" s="95">
        <v>390.397702894117</v>
      </c>
      <c r="BP79" s="95">
        <v>13.889131505833999</v>
      </c>
      <c r="BQ79" s="95">
        <v>0</v>
      </c>
      <c r="BR79" s="95">
        <v>6.5585039435176098</v>
      </c>
      <c r="BS79" s="95">
        <v>8.8927892326261908E-3</v>
      </c>
      <c r="BT79" s="95">
        <v>15475.0896278047</v>
      </c>
      <c r="BU79" s="95">
        <v>234.82873794077199</v>
      </c>
      <c r="BV79" s="95">
        <v>0</v>
      </c>
      <c r="BW79" s="95">
        <v>0.184325802627027</v>
      </c>
      <c r="BX79" s="95">
        <v>59.929569234940899</v>
      </c>
      <c r="BY79" s="95">
        <v>0</v>
      </c>
      <c r="BZ79" s="95">
        <v>8.5849011068304701</v>
      </c>
      <c r="CA79" s="95">
        <v>1459.8781738013699</v>
      </c>
      <c r="CB79" s="95">
        <v>74.245576459046106</v>
      </c>
      <c r="CD79" s="35">
        <f t="shared" si="25"/>
        <v>7.9999933742333964E-3</v>
      </c>
      <c r="CE79" s="35">
        <f t="shared" si="26"/>
        <v>0</v>
      </c>
      <c r="CF79" s="81">
        <f t="shared" si="27"/>
        <v>-1.4165297904342159E-2</v>
      </c>
      <c r="CG79" s="81" t="str">
        <f t="shared" si="28"/>
        <v/>
      </c>
      <c r="CH79" s="81">
        <f t="shared" si="29"/>
        <v>4.9855358155006884E-4</v>
      </c>
      <c r="CI79" s="81">
        <f t="shared" si="30"/>
        <v>1.3673641306457887E-4</v>
      </c>
      <c r="CJ79" s="81">
        <f t="shared" si="31"/>
        <v>2.135748458411021E-5</v>
      </c>
      <c r="CK79" s="81">
        <f t="shared" si="32"/>
        <v>2.2941962097048083E-3</v>
      </c>
      <c r="CL79" s="81">
        <f t="shared" si="33"/>
        <v>-5.2035102337872003E-3</v>
      </c>
      <c r="CM79" s="49">
        <f t="shared" si="34"/>
        <v>1.8984222660844254</v>
      </c>
      <c r="CN79" s="49">
        <f t="shared" si="35"/>
        <v>2.3250642915918971</v>
      </c>
      <c r="CO79" s="49">
        <f t="shared" si="36"/>
        <v>0.44402190739702296</v>
      </c>
      <c r="CP79" s="49">
        <f t="shared" si="37"/>
        <v>-0.39631772374758972</v>
      </c>
      <c r="CQ79" s="81"/>
      <c r="CR79" s="81"/>
    </row>
    <row r="80" spans="1:96" x14ac:dyDescent="0.25">
      <c r="A80" s="94">
        <v>207</v>
      </c>
      <c r="B80" s="96">
        <v>7.3683119000000001</v>
      </c>
      <c r="C80" s="96">
        <v>0</v>
      </c>
      <c r="D80" s="96">
        <v>70.523048000000003</v>
      </c>
      <c r="E80" s="96">
        <v>5.7309858600000005</v>
      </c>
      <c r="F80" s="96">
        <v>5.3156185000000002</v>
      </c>
      <c r="G80" s="96">
        <v>37.796363999999997</v>
      </c>
      <c r="H80" s="96">
        <v>2.6417769999999998</v>
      </c>
      <c r="I80" s="53"/>
      <c r="J80" s="53"/>
      <c r="Q80" s="95" t="s">
        <v>186</v>
      </c>
      <c r="R80" s="95">
        <v>0</v>
      </c>
      <c r="S80" s="95">
        <v>0</v>
      </c>
      <c r="T80" s="95">
        <v>0</v>
      </c>
      <c r="U80" s="95">
        <v>0</v>
      </c>
      <c r="V80" s="95">
        <v>0</v>
      </c>
      <c r="W80" s="95">
        <v>0</v>
      </c>
      <c r="X80" s="95">
        <v>0</v>
      </c>
      <c r="Y80" s="95">
        <v>0</v>
      </c>
      <c r="Z80" s="95">
        <v>0</v>
      </c>
      <c r="AA80" s="95">
        <v>0</v>
      </c>
      <c r="AB80" s="95">
        <v>0</v>
      </c>
      <c r="AC80" s="95">
        <v>0</v>
      </c>
      <c r="AD80" s="95">
        <v>0</v>
      </c>
      <c r="AE80" s="95">
        <v>0</v>
      </c>
      <c r="AF80" s="95">
        <v>0</v>
      </c>
      <c r="AG80" s="95">
        <v>0</v>
      </c>
      <c r="AH80" s="95">
        <v>0</v>
      </c>
      <c r="AI80" s="95">
        <v>0</v>
      </c>
      <c r="AJ80" s="95">
        <v>0</v>
      </c>
      <c r="AK80" s="95">
        <v>0</v>
      </c>
      <c r="AL80" s="95">
        <v>0</v>
      </c>
      <c r="AM80" s="95">
        <v>0</v>
      </c>
      <c r="AN80" s="95">
        <v>0</v>
      </c>
      <c r="AO80" s="95">
        <v>0</v>
      </c>
      <c r="AP80" s="95">
        <v>0</v>
      </c>
      <c r="AQ80" s="95">
        <v>0</v>
      </c>
      <c r="AR80" s="95">
        <v>0</v>
      </c>
      <c r="AS80" s="95">
        <v>0</v>
      </c>
      <c r="AT80" s="95">
        <v>0</v>
      </c>
      <c r="AU80" s="95">
        <v>0</v>
      </c>
      <c r="AV80" s="95">
        <v>0</v>
      </c>
      <c r="AW80" s="95">
        <v>0</v>
      </c>
      <c r="AX80" s="95">
        <v>0</v>
      </c>
      <c r="AY80" s="95">
        <v>0</v>
      </c>
      <c r="AZ80" s="95">
        <v>0</v>
      </c>
      <c r="BA80" s="95">
        <v>0</v>
      </c>
      <c r="BB80" s="95">
        <v>0</v>
      </c>
      <c r="BC80" s="95">
        <v>0</v>
      </c>
      <c r="BD80" s="95">
        <v>0</v>
      </c>
      <c r="BE80" s="95">
        <v>0</v>
      </c>
      <c r="BF80" s="95">
        <v>0</v>
      </c>
      <c r="BG80" s="95">
        <v>0</v>
      </c>
      <c r="BH80" s="95">
        <v>0</v>
      </c>
      <c r="BI80" s="95">
        <v>0</v>
      </c>
      <c r="BJ80" s="95">
        <v>0</v>
      </c>
      <c r="BK80" s="95">
        <v>0</v>
      </c>
      <c r="BL80" s="95">
        <v>0</v>
      </c>
      <c r="BM80" s="95">
        <v>0</v>
      </c>
      <c r="BN80" s="95">
        <v>0</v>
      </c>
      <c r="BO80" s="95">
        <v>0</v>
      </c>
      <c r="BP80" s="95">
        <v>0</v>
      </c>
      <c r="BQ80" s="95">
        <v>0</v>
      </c>
      <c r="BR80" s="95">
        <v>0</v>
      </c>
      <c r="BS80" s="95">
        <v>0</v>
      </c>
      <c r="BT80" s="95">
        <v>0</v>
      </c>
      <c r="BU80" s="95">
        <v>0</v>
      </c>
      <c r="BV80" s="95">
        <v>0</v>
      </c>
      <c r="BW80" s="95">
        <v>0</v>
      </c>
      <c r="BX80" s="95">
        <v>0</v>
      </c>
      <c r="BY80" s="95">
        <v>0</v>
      </c>
      <c r="BZ80" s="95">
        <v>0</v>
      </c>
      <c r="CA80" s="95">
        <v>0</v>
      </c>
      <c r="CB80" s="95">
        <v>0</v>
      </c>
      <c r="CD80" s="35" t="e">
        <f t="shared" si="25"/>
        <v>#DIV/0!</v>
      </c>
      <c r="CE80" s="35" t="e">
        <f t="shared" si="26"/>
        <v>#DIV/0!</v>
      </c>
      <c r="CF80" s="81">
        <f t="shared" si="27"/>
        <v>-1</v>
      </c>
      <c r="CG80" s="81" t="str">
        <f t="shared" si="28"/>
        <v/>
      </c>
      <c r="CH80" s="81">
        <f t="shared" si="29"/>
        <v>-1</v>
      </c>
      <c r="CI80" s="81">
        <f t="shared" si="30"/>
        <v>-1</v>
      </c>
      <c r="CJ80" s="81">
        <f t="shared" si="31"/>
        <v>-1</v>
      </c>
      <c r="CK80" s="81">
        <f t="shared" si="32"/>
        <v>-1</v>
      </c>
      <c r="CL80" s="81">
        <f t="shared" si="33"/>
        <v>-1</v>
      </c>
      <c r="CM80" s="49" t="e">
        <f t="shared" si="34"/>
        <v>#DIV/0!</v>
      </c>
      <c r="CN80" s="49" t="e">
        <f t="shared" si="35"/>
        <v>#DIV/0!</v>
      </c>
      <c r="CO80" s="49" t="e">
        <f t="shared" si="36"/>
        <v>#DIV/0!</v>
      </c>
      <c r="CP80" s="49" t="e">
        <f t="shared" si="37"/>
        <v>#DIV/0!</v>
      </c>
      <c r="CQ80" s="81"/>
      <c r="CR80" s="81"/>
    </row>
    <row r="81" spans="1:96" x14ac:dyDescent="0.25">
      <c r="A81" s="94">
        <v>212</v>
      </c>
      <c r="B81" s="96">
        <v>98.821335000000005</v>
      </c>
      <c r="C81" s="96">
        <v>0</v>
      </c>
      <c r="D81" s="96">
        <v>945.83159999999998</v>
      </c>
      <c r="E81" s="96">
        <v>76.862069600000012</v>
      </c>
      <c r="F81" s="96">
        <v>71.291306000000006</v>
      </c>
      <c r="G81" s="96">
        <v>506.91223000000002</v>
      </c>
      <c r="H81" s="96">
        <v>35.430633999999998</v>
      </c>
      <c r="I81" s="53"/>
      <c r="J81" s="53"/>
      <c r="Q81" s="95" t="s">
        <v>191</v>
      </c>
      <c r="R81" s="95">
        <v>0</v>
      </c>
      <c r="S81" s="95">
        <v>0.76900594759172503</v>
      </c>
      <c r="T81" s="95">
        <v>0.64170320625473098</v>
      </c>
      <c r="U81" s="95">
        <v>0.64170320625473098</v>
      </c>
      <c r="V81" s="95">
        <v>2.3922751103688902</v>
      </c>
      <c r="W81" s="95">
        <v>5.6078547814172501E-3</v>
      </c>
      <c r="X81" s="95">
        <v>0.34300964450820798</v>
      </c>
      <c r="Y81" s="95">
        <v>0.70772171960514696</v>
      </c>
      <c r="Z81" s="95">
        <v>98.475331933397896</v>
      </c>
      <c r="AA81" s="95">
        <v>8.0849303544040101</v>
      </c>
      <c r="AB81" s="95">
        <v>0.17006925439144199</v>
      </c>
      <c r="AC81" s="95">
        <v>1.61148447170092</v>
      </c>
      <c r="AD81" s="95">
        <v>0</v>
      </c>
      <c r="AE81" s="95">
        <v>0</v>
      </c>
      <c r="AF81" s="95">
        <v>1.8137943409999</v>
      </c>
      <c r="AG81" s="95">
        <v>1.8137943409999</v>
      </c>
      <c r="AH81" s="95">
        <v>7.5762497175327699</v>
      </c>
      <c r="AI81" s="95">
        <v>1.09358181872496</v>
      </c>
      <c r="AJ81" s="95">
        <v>4.7185250380793402E-2</v>
      </c>
      <c r="AK81" s="95">
        <v>0.99805470604749802</v>
      </c>
      <c r="AL81" s="95">
        <v>0.17705312700276099</v>
      </c>
      <c r="AM81" s="95">
        <v>0</v>
      </c>
      <c r="AN81" s="95">
        <v>7.9359111409579894E-2</v>
      </c>
      <c r="AO81" s="95">
        <v>0</v>
      </c>
      <c r="AP81" s="95">
        <v>0</v>
      </c>
      <c r="AQ81" s="95">
        <v>36.343058251624498</v>
      </c>
      <c r="AR81" s="95">
        <v>852.32794744180899</v>
      </c>
      <c r="AS81" s="95">
        <v>87.126677800007599</v>
      </c>
      <c r="AT81" s="95">
        <v>947.03087495934994</v>
      </c>
      <c r="AU81" s="95">
        <v>0</v>
      </c>
      <c r="AV81" s="95">
        <v>1.70007824093212</v>
      </c>
      <c r="AW81" s="95">
        <v>0</v>
      </c>
      <c r="AX81" s="95">
        <v>12.4704159096545</v>
      </c>
      <c r="AY81" s="95">
        <v>4.1585116596945297E-2</v>
      </c>
      <c r="AZ81" s="95">
        <v>1.4622565408378601E-2</v>
      </c>
      <c r="BA81" s="95">
        <v>55.009411531275099</v>
      </c>
      <c r="BB81" s="95">
        <v>1.86884692758367E-2</v>
      </c>
      <c r="BC81" s="95">
        <v>0</v>
      </c>
      <c r="BD81" s="95">
        <v>2.71052034590519E-3</v>
      </c>
      <c r="BE81" s="95">
        <v>76.908863314318296</v>
      </c>
      <c r="BF81" s="95">
        <v>71.327776435677194</v>
      </c>
      <c r="BG81" s="95">
        <v>5.5810868786410701</v>
      </c>
      <c r="BH81" s="95">
        <v>0</v>
      </c>
      <c r="BI81" s="95">
        <v>0</v>
      </c>
      <c r="BJ81" s="95">
        <v>0.29180943247518498</v>
      </c>
      <c r="BK81" s="95">
        <v>0</v>
      </c>
      <c r="BL81" s="95">
        <v>3.13136901514024</v>
      </c>
      <c r="BM81" s="95">
        <v>0</v>
      </c>
      <c r="BN81" s="95">
        <v>8.1386453700182507E-2</v>
      </c>
      <c r="BO81" s="95">
        <v>12.525486422284301</v>
      </c>
      <c r="BP81" s="95">
        <v>0.16838958187712499</v>
      </c>
      <c r="BQ81" s="95">
        <v>0</v>
      </c>
      <c r="BR81" s="95">
        <v>0.21042158986314899</v>
      </c>
      <c r="BS81" s="95">
        <v>2.8531931193747598E-4</v>
      </c>
      <c r="BT81" s="95">
        <v>508.120810639507</v>
      </c>
      <c r="BU81" s="95">
        <v>5.4698823346880596</v>
      </c>
      <c r="BV81" s="95">
        <v>0</v>
      </c>
      <c r="BW81" s="95">
        <v>2.00862949472268E-3</v>
      </c>
      <c r="BX81" s="95">
        <v>1.6281678420410299</v>
      </c>
      <c r="BY81" s="95">
        <v>0</v>
      </c>
      <c r="BZ81" s="95">
        <v>0.25272005158815403</v>
      </c>
      <c r="CA81" s="95">
        <v>35.400664252605601</v>
      </c>
      <c r="CB81" s="95">
        <v>2.1644624379536799</v>
      </c>
      <c r="CD81" s="35">
        <f t="shared" si="25"/>
        <v>8.0000028698726123E-3</v>
      </c>
      <c r="CE81" s="35">
        <f t="shared" si="26"/>
        <v>0</v>
      </c>
      <c r="CF81" s="81">
        <f t="shared" si="27"/>
        <v>-3.5012992548836578E-3</v>
      </c>
      <c r="CG81" s="81" t="str">
        <f t="shared" si="28"/>
        <v/>
      </c>
      <c r="CH81" s="81">
        <f t="shared" si="29"/>
        <v>1.2679582278176834E-3</v>
      </c>
      <c r="CI81" s="81">
        <f t="shared" si="30"/>
        <v>6.0880112338640056E-4</v>
      </c>
      <c r="CJ81" s="81">
        <f t="shared" si="31"/>
        <v>5.1156919017850654E-4</v>
      </c>
      <c r="CK81" s="81">
        <f t="shared" si="32"/>
        <v>2.3842009878257951E-3</v>
      </c>
      <c r="CL81" s="81">
        <f t="shared" si="33"/>
        <v>-8.4587104465577744E-4</v>
      </c>
      <c r="CM81" s="49">
        <f t="shared" si="34"/>
        <v>0.85289472350778317</v>
      </c>
      <c r="CN81" s="49">
        <f t="shared" si="35"/>
        <v>1.0445993178858868</v>
      </c>
      <c r="CO81" s="49">
        <f t="shared" si="36"/>
        <v>0.20002264547635867</v>
      </c>
      <c r="CP81" s="49">
        <f t="shared" si="37"/>
        <v>-0.17884954442737316</v>
      </c>
      <c r="CQ81" s="81"/>
      <c r="CR81" s="81"/>
    </row>
    <row r="82" spans="1:96" x14ac:dyDescent="0.25">
      <c r="A82" s="94">
        <v>216</v>
      </c>
      <c r="B82" s="96">
        <v>6248.6166999999996</v>
      </c>
      <c r="C82" s="96">
        <v>0</v>
      </c>
      <c r="D82" s="96">
        <v>13483.823</v>
      </c>
      <c r="E82" s="96">
        <v>1078.5268189999999</v>
      </c>
      <c r="F82" s="96">
        <v>1001.5626999999999</v>
      </c>
      <c r="G82" s="96">
        <v>6955.9102000000003</v>
      </c>
      <c r="H82" s="96">
        <v>661.14751999999999</v>
      </c>
      <c r="I82" s="53"/>
      <c r="J82" s="53"/>
      <c r="Q82" s="95" t="s">
        <v>195</v>
      </c>
      <c r="R82" s="95">
        <v>0</v>
      </c>
      <c r="S82" s="95">
        <v>10.5035072996577</v>
      </c>
      <c r="T82" s="95">
        <v>18.649240411488201</v>
      </c>
      <c r="U82" s="95">
        <v>18.649240411488201</v>
      </c>
      <c r="V82" s="95">
        <v>36.298707468708201</v>
      </c>
      <c r="W82" s="95">
        <v>0.23179739391899201</v>
      </c>
      <c r="X82" s="95">
        <v>10.363847293550901</v>
      </c>
      <c r="Y82" s="95">
        <v>9.6666955683790405</v>
      </c>
      <c r="Z82" s="95">
        <v>6160.0987485463202</v>
      </c>
      <c r="AA82" s="95">
        <v>146.719866396931</v>
      </c>
      <c r="AB82" s="95">
        <v>5.6059844332082402</v>
      </c>
      <c r="AC82" s="95">
        <v>33.882980168984297</v>
      </c>
      <c r="AD82" s="95">
        <v>0</v>
      </c>
      <c r="AE82" s="95">
        <v>0</v>
      </c>
      <c r="AF82" s="95">
        <v>40.550296942079001</v>
      </c>
      <c r="AG82" s="95">
        <v>40.550296942079001</v>
      </c>
      <c r="AH82" s="95">
        <v>107.92384882907</v>
      </c>
      <c r="AI82" s="95">
        <v>19.283477154604601</v>
      </c>
      <c r="AJ82" s="95">
        <v>0.915983363005336</v>
      </c>
      <c r="AK82" s="95">
        <v>14.1287571861538</v>
      </c>
      <c r="AL82" s="95">
        <v>4.5430191775657596</v>
      </c>
      <c r="AM82" s="95">
        <v>0</v>
      </c>
      <c r="AN82" s="95">
        <v>1.08394193872915</v>
      </c>
      <c r="AO82" s="95">
        <v>0</v>
      </c>
      <c r="AP82" s="95">
        <v>0</v>
      </c>
      <c r="AQ82" s="95">
        <v>673.85832151104705</v>
      </c>
      <c r="AR82" s="95">
        <v>12141.4816510413</v>
      </c>
      <c r="AS82" s="95">
        <v>1241.12981387478</v>
      </c>
      <c r="AT82" s="95">
        <v>13490.5353137452</v>
      </c>
      <c r="AU82" s="95">
        <v>0</v>
      </c>
      <c r="AV82" s="95">
        <v>37.253069004668298</v>
      </c>
      <c r="AW82" s="95">
        <v>0</v>
      </c>
      <c r="AX82" s="95">
        <v>227.43825130045099</v>
      </c>
      <c r="AY82" s="95">
        <v>0.58393381724786297</v>
      </c>
      <c r="AZ82" s="95">
        <v>0.20532965161461</v>
      </c>
      <c r="BA82" s="95">
        <v>772.44204445620301</v>
      </c>
      <c r="BB82" s="95">
        <v>0.262420752106792</v>
      </c>
      <c r="BC82" s="95">
        <v>0</v>
      </c>
      <c r="BD82" s="95">
        <v>3.8061018425127997E-2</v>
      </c>
      <c r="BE82" s="95">
        <v>1078.67461404201</v>
      </c>
      <c r="BF82" s="95">
        <v>1001.5844447821499</v>
      </c>
      <c r="BG82" s="95">
        <v>77.090169259853198</v>
      </c>
      <c r="BH82" s="95">
        <v>0</v>
      </c>
      <c r="BI82" s="95">
        <v>0</v>
      </c>
      <c r="BJ82" s="95">
        <v>4.0975786636683802</v>
      </c>
      <c r="BK82" s="95">
        <v>0</v>
      </c>
      <c r="BL82" s="95">
        <v>43.9706932985004</v>
      </c>
      <c r="BM82" s="95">
        <v>0</v>
      </c>
      <c r="BN82" s="95">
        <v>1.1428440725982001</v>
      </c>
      <c r="BO82" s="95">
        <v>175.88278410688</v>
      </c>
      <c r="BP82" s="95">
        <v>6.25732877752605</v>
      </c>
      <c r="BQ82" s="95">
        <v>0</v>
      </c>
      <c r="BR82" s="95">
        <v>2.9547484801887198</v>
      </c>
      <c r="BS82" s="95">
        <v>4.0064647232923804E-3</v>
      </c>
      <c r="BT82" s="95">
        <v>6971.87330037421</v>
      </c>
      <c r="BU82" s="95">
        <v>105.795014086938</v>
      </c>
      <c r="BV82" s="95">
        <v>0</v>
      </c>
      <c r="BW82" s="95">
        <v>8.3042498407491394E-2</v>
      </c>
      <c r="BX82" s="95">
        <v>26.999422542193599</v>
      </c>
      <c r="BY82" s="95">
        <v>0</v>
      </c>
      <c r="BZ82" s="95">
        <v>3.8677229167148801</v>
      </c>
      <c r="CA82" s="95">
        <v>657.70721528684703</v>
      </c>
      <c r="CB82" s="95">
        <v>33.449186779433099</v>
      </c>
      <c r="CD82" s="35">
        <f t="shared" si="25"/>
        <v>7.9999678529516054E-3</v>
      </c>
      <c r="CE82" s="35">
        <f t="shared" si="26"/>
        <v>0</v>
      </c>
      <c r="CF82" s="81">
        <f t="shared" si="27"/>
        <v>-1.4166007566711433E-2</v>
      </c>
      <c r="CG82" s="81" t="str">
        <f t="shared" si="28"/>
        <v/>
      </c>
      <c r="CH82" s="81">
        <f t="shared" si="29"/>
        <v>4.9780494339030817E-4</v>
      </c>
      <c r="CI82" s="81">
        <f t="shared" si="30"/>
        <v>1.3703418348663468E-4</v>
      </c>
      <c r="CJ82" s="81">
        <f t="shared" si="31"/>
        <v>2.1710854597514998E-5</v>
      </c>
      <c r="CK82" s="81">
        <f t="shared" si="32"/>
        <v>2.2948974203562482E-3</v>
      </c>
      <c r="CL82" s="81">
        <f t="shared" si="33"/>
        <v>-5.2035356846728466E-3</v>
      </c>
      <c r="CM82" s="49">
        <f t="shared" si="34"/>
        <v>1.8983877653912618</v>
      </c>
      <c r="CN82" s="49">
        <f t="shared" si="35"/>
        <v>2.3250768730065636</v>
      </c>
      <c r="CO82" s="49">
        <f t="shared" si="36"/>
        <v>0.44402343941004468</v>
      </c>
      <c r="CP82" s="49">
        <f t="shared" si="37"/>
        <v>-0.39631446945332438</v>
      </c>
      <c r="CQ82" s="81"/>
      <c r="CR82" s="81"/>
    </row>
    <row r="83" spans="1:96" x14ac:dyDescent="0.25">
      <c r="A83" s="94">
        <v>220</v>
      </c>
      <c r="B83" s="96">
        <v>10262.965</v>
      </c>
      <c r="C83" s="96">
        <v>0</v>
      </c>
      <c r="D83" s="96">
        <v>22146.346000000001</v>
      </c>
      <c r="E83" s="96">
        <v>1771.41364</v>
      </c>
      <c r="F83" s="96">
        <v>1645.0048999999999</v>
      </c>
      <c r="G83" s="96">
        <v>11424.651</v>
      </c>
      <c r="H83" s="96">
        <v>1085.8939</v>
      </c>
      <c r="I83" s="53"/>
      <c r="J83" s="53"/>
      <c r="Q83" s="95" t="s">
        <v>199</v>
      </c>
      <c r="R83" s="95">
        <v>0</v>
      </c>
      <c r="S83" s="95">
        <v>17.251142594090599</v>
      </c>
      <c r="T83" s="95">
        <v>30.630626434636799</v>
      </c>
      <c r="U83" s="95">
        <v>30.630626434636799</v>
      </c>
      <c r="V83" s="95">
        <v>59.618532978389098</v>
      </c>
      <c r="W83" s="95">
        <v>0.380710105433399</v>
      </c>
      <c r="X83" s="95">
        <v>17.022008490612102</v>
      </c>
      <c r="Y83" s="95">
        <v>15.876654324310801</v>
      </c>
      <c r="Z83" s="95">
        <v>10117.584618352401</v>
      </c>
      <c r="AA83" s="95">
        <v>240.978249443609</v>
      </c>
      <c r="AB83" s="95">
        <v>9.2075700589295302</v>
      </c>
      <c r="AC83" s="95">
        <v>55.6503725309611</v>
      </c>
      <c r="AD83" s="95">
        <v>0</v>
      </c>
      <c r="AE83" s="95">
        <v>0</v>
      </c>
      <c r="AF83" s="95">
        <v>66.601473275902904</v>
      </c>
      <c r="AG83" s="95">
        <v>66.601473275902904</v>
      </c>
      <c r="AH83" s="95">
        <v>177.259027651471</v>
      </c>
      <c r="AI83" s="95">
        <v>31.6719591417407</v>
      </c>
      <c r="AJ83" s="95">
        <v>1.5044491883926601</v>
      </c>
      <c r="AK83" s="95">
        <v>23.205608737548602</v>
      </c>
      <c r="AL83" s="95">
        <v>7.4616156550207497</v>
      </c>
      <c r="AM83" s="95">
        <v>0</v>
      </c>
      <c r="AN83" s="95">
        <v>1.78031852917211</v>
      </c>
      <c r="AO83" s="95">
        <v>0</v>
      </c>
      <c r="AP83" s="95">
        <v>0</v>
      </c>
      <c r="AQ83" s="95">
        <v>1106.77130728572</v>
      </c>
      <c r="AR83" s="95">
        <v>19941.638909593999</v>
      </c>
      <c r="AS83" s="95">
        <v>2038.47824247534</v>
      </c>
      <c r="AT83" s="95">
        <v>22157.376179720799</v>
      </c>
      <c r="AU83" s="95">
        <v>0</v>
      </c>
      <c r="AV83" s="95">
        <v>61.185975253118201</v>
      </c>
      <c r="AW83" s="95">
        <v>0</v>
      </c>
      <c r="AX83" s="95">
        <v>373.553310315977</v>
      </c>
      <c r="AY83" s="95">
        <v>0.95909566405969904</v>
      </c>
      <c r="AZ83" s="95">
        <v>0.33724162105854799</v>
      </c>
      <c r="BA83" s="95">
        <v>1268.6875432243701</v>
      </c>
      <c r="BB83" s="95">
        <v>0.43101573548944999</v>
      </c>
      <c r="BC83" s="95">
        <v>0</v>
      </c>
      <c r="BD83" s="95">
        <v>6.2513357253481699E-2</v>
      </c>
      <c r="BE83" s="95">
        <v>1771.6553586776699</v>
      </c>
      <c r="BF83" s="95">
        <v>1645.0396075353999</v>
      </c>
      <c r="BG83" s="95">
        <v>126.615751142269</v>
      </c>
      <c r="BH83" s="95">
        <v>0</v>
      </c>
      <c r="BI83" s="95">
        <v>0</v>
      </c>
      <c r="BJ83" s="95">
        <v>6.73002199110433</v>
      </c>
      <c r="BK83" s="95">
        <v>0</v>
      </c>
      <c r="BL83" s="95">
        <v>72.219112639648799</v>
      </c>
      <c r="BM83" s="95">
        <v>0</v>
      </c>
      <c r="BN83" s="95">
        <v>1.8770419484449099</v>
      </c>
      <c r="BO83" s="95">
        <v>288.87643997640998</v>
      </c>
      <c r="BP83" s="95">
        <v>10.2772302529693</v>
      </c>
      <c r="BQ83" s="95">
        <v>0</v>
      </c>
      <c r="BR83" s="95">
        <v>4.8530010967994297</v>
      </c>
      <c r="BS83" s="95">
        <v>6.5802807586104401E-3</v>
      </c>
      <c r="BT83" s="95">
        <v>11450.865650556299</v>
      </c>
      <c r="BU83" s="95">
        <v>173.76218783141201</v>
      </c>
      <c r="BV83" s="95">
        <v>0</v>
      </c>
      <c r="BW83" s="95">
        <v>0.13639241669185401</v>
      </c>
      <c r="BX83" s="95">
        <v>44.345323630813901</v>
      </c>
      <c r="BY83" s="95">
        <v>0</v>
      </c>
      <c r="BZ83" s="95">
        <v>6.3524668456819704</v>
      </c>
      <c r="CA83" s="95">
        <v>1080.24329116993</v>
      </c>
      <c r="CB83" s="95">
        <v>54.937855331602997</v>
      </c>
      <c r="CD83" s="35">
        <f t="shared" si="25"/>
        <v>8.0000008220154073E-3</v>
      </c>
      <c r="CE83" s="35">
        <f t="shared" si="26"/>
        <v>0</v>
      </c>
      <c r="CF83" s="81">
        <f t="shared" si="27"/>
        <v>-1.4165534194806206E-2</v>
      </c>
      <c r="CG83" s="81" t="str">
        <f t="shared" si="28"/>
        <v/>
      </c>
      <c r="CH83" s="81">
        <f t="shared" si="29"/>
        <v>4.9805867391386396E-4</v>
      </c>
      <c r="CI83" s="81">
        <f t="shared" si="30"/>
        <v>1.3645524241867694E-4</v>
      </c>
      <c r="CJ83" s="81">
        <f t="shared" si="31"/>
        <v>2.1098742866968118E-5</v>
      </c>
      <c r="CK83" s="81">
        <f t="shared" si="32"/>
        <v>2.2945690469056432E-3</v>
      </c>
      <c r="CL83" s="81">
        <f t="shared" si="33"/>
        <v>-5.2036472716810002E-3</v>
      </c>
      <c r="CM83" s="49">
        <f t="shared" si="34"/>
        <v>1.8984262041543274</v>
      </c>
      <c r="CN83" s="49">
        <f t="shared" si="35"/>
        <v>2.3250831971795898</v>
      </c>
      <c r="CO83" s="49">
        <f t="shared" si="36"/>
        <v>0.44402618528674287</v>
      </c>
      <c r="CP83" s="49">
        <f t="shared" si="37"/>
        <v>-0.39631068788143176</v>
      </c>
      <c r="CQ83" s="81"/>
      <c r="CR83" s="81"/>
    </row>
    <row r="84" spans="1:96" x14ac:dyDescent="0.25">
      <c r="A84" s="94">
        <v>223</v>
      </c>
      <c r="B84" s="96">
        <v>6740.0366000000004</v>
      </c>
      <c r="C84" s="96">
        <v>0</v>
      </c>
      <c r="D84" s="96">
        <v>15493.290999999999</v>
      </c>
      <c r="E84" s="96">
        <v>1240.82266</v>
      </c>
      <c r="F84" s="96">
        <v>1152.1658</v>
      </c>
      <c r="G84" s="96">
        <v>8017.1309000000001</v>
      </c>
      <c r="H84" s="96">
        <v>745.49694999999997</v>
      </c>
      <c r="I84" s="53"/>
      <c r="J84" s="53"/>
      <c r="Q84" s="95" t="s">
        <v>202</v>
      </c>
      <c r="R84" s="95">
        <v>0</v>
      </c>
      <c r="S84" s="95">
        <v>12.1105725032159</v>
      </c>
      <c r="T84" s="95">
        <v>20.565429279812101</v>
      </c>
      <c r="U84" s="95">
        <v>20.565429279812101</v>
      </c>
      <c r="V84" s="95">
        <v>41.508975403032501</v>
      </c>
      <c r="W84" s="95">
        <v>0.25253972228647897</v>
      </c>
      <c r="X84" s="95">
        <v>11.410879882581</v>
      </c>
      <c r="Y84" s="95">
        <v>11.145306488004101</v>
      </c>
      <c r="Z84" s="95">
        <v>6645.9255344830299</v>
      </c>
      <c r="AA84" s="95">
        <v>165.72625544737801</v>
      </c>
      <c r="AB84" s="95">
        <v>6.1523106475632598</v>
      </c>
      <c r="AC84" s="95">
        <v>37.940866645017302</v>
      </c>
      <c r="AD84" s="95">
        <v>0</v>
      </c>
      <c r="AE84" s="95">
        <v>0</v>
      </c>
      <c r="AF84" s="95">
        <v>45.258525066089</v>
      </c>
      <c r="AG84" s="95">
        <v>45.258525066089</v>
      </c>
      <c r="AH84" s="95">
        <v>124.015576602346</v>
      </c>
      <c r="AI84" s="95">
        <v>21.821984450349198</v>
      </c>
      <c r="AJ84" s="95">
        <v>1.03038371647921</v>
      </c>
      <c r="AK84" s="95">
        <v>16.243377050581199</v>
      </c>
      <c r="AL84" s="95">
        <v>5.03657237961386</v>
      </c>
      <c r="AM84" s="95">
        <v>0</v>
      </c>
      <c r="AN84" s="95">
        <v>1.2497857792926299</v>
      </c>
      <c r="AO84" s="95">
        <v>0</v>
      </c>
      <c r="AP84" s="95">
        <v>0</v>
      </c>
      <c r="AQ84" s="95">
        <v>760.129378131252</v>
      </c>
      <c r="AR84" s="95">
        <v>13951.756073127201</v>
      </c>
      <c r="AS84" s="95">
        <v>1426.1802710582699</v>
      </c>
      <c r="AT84" s="95">
        <v>15501.9519207879</v>
      </c>
      <c r="AU84" s="95">
        <v>0</v>
      </c>
      <c r="AV84" s="95">
        <v>41.622111587493102</v>
      </c>
      <c r="AW84" s="95">
        <v>0</v>
      </c>
      <c r="AX84" s="95">
        <v>256.820739827046</v>
      </c>
      <c r="AY84" s="95">
        <v>0.67177226254843403</v>
      </c>
      <c r="AZ84" s="95">
        <v>0.23621482828750401</v>
      </c>
      <c r="BA84" s="95">
        <v>888.62725838720996</v>
      </c>
      <c r="BB84" s="95">
        <v>0.30189364793289097</v>
      </c>
      <c r="BC84" s="95">
        <v>0</v>
      </c>
      <c r="BD84" s="95">
        <v>4.3785813698418601E-2</v>
      </c>
      <c r="BE84" s="95">
        <v>1241.0393443870801</v>
      </c>
      <c r="BF84" s="95">
        <v>1152.2357119416599</v>
      </c>
      <c r="BG84" s="95">
        <v>88.803632445421698</v>
      </c>
      <c r="BH84" s="95">
        <v>0</v>
      </c>
      <c r="BI84" s="95">
        <v>0</v>
      </c>
      <c r="BJ84" s="95">
        <v>4.7139220225202001</v>
      </c>
      <c r="BK84" s="95">
        <v>0</v>
      </c>
      <c r="BL84" s="95">
        <v>50.5844670050761</v>
      </c>
      <c r="BM84" s="95">
        <v>0</v>
      </c>
      <c r="BN84" s="95">
        <v>1.3147305125194899</v>
      </c>
      <c r="BO84" s="95">
        <v>202.33787661833</v>
      </c>
      <c r="BP84" s="95">
        <v>6.8394299687547999</v>
      </c>
      <c r="BQ84" s="95">
        <v>0</v>
      </c>
      <c r="BR84" s="95">
        <v>3.3991817325021798</v>
      </c>
      <c r="BS84" s="95">
        <v>4.6091110412980699E-3</v>
      </c>
      <c r="BT84" s="95">
        <v>8035.5833396716398</v>
      </c>
      <c r="BU84" s="95">
        <v>119.035252626267</v>
      </c>
      <c r="BV84" s="95">
        <v>0</v>
      </c>
      <c r="BW84" s="95">
        <v>9.0474454794226E-2</v>
      </c>
      <c r="BX84" s="95">
        <v>30.678863588381599</v>
      </c>
      <c r="BY84" s="95">
        <v>0</v>
      </c>
      <c r="BZ84" s="95">
        <v>4.4200298325699903</v>
      </c>
      <c r="CA84" s="95">
        <v>741.81769264262596</v>
      </c>
      <c r="CB84" s="95">
        <v>38.198485078969497</v>
      </c>
      <c r="CD84" s="35">
        <f t="shared" si="25"/>
        <v>7.9999974994144352E-3</v>
      </c>
      <c r="CE84" s="35">
        <f t="shared" si="26"/>
        <v>0</v>
      </c>
      <c r="CF84" s="81">
        <f t="shared" si="27"/>
        <v>-1.3962990277674527E-2</v>
      </c>
      <c r="CG84" s="81" t="str">
        <f t="shared" si="28"/>
        <v/>
      </c>
      <c r="CH84" s="81">
        <f t="shared" si="29"/>
        <v>5.5901104470967324E-4</v>
      </c>
      <c r="CI84" s="81">
        <f t="shared" si="30"/>
        <v>1.7462961796653692E-4</v>
      </c>
      <c r="CJ84" s="81">
        <f t="shared" si="31"/>
        <v>6.0678716257624335E-5</v>
      </c>
      <c r="CK84" s="81">
        <f t="shared" si="32"/>
        <v>2.3016263426158721E-3</v>
      </c>
      <c r="CL84" s="81">
        <f t="shared" si="33"/>
        <v>-4.9353083971356458E-3</v>
      </c>
      <c r="CM84" s="49">
        <f t="shared" si="34"/>
        <v>1.8337957107168263</v>
      </c>
      <c r="CN84" s="49">
        <f t="shared" si="35"/>
        <v>2.2459007619196378</v>
      </c>
      <c r="CO84" s="49">
        <f t="shared" si="36"/>
        <v>0.42894666631774964</v>
      </c>
      <c r="CP84" s="49">
        <f t="shared" si="37"/>
        <v>-0.38287129938753717</v>
      </c>
      <c r="CQ84" s="81"/>
      <c r="CR84" s="81"/>
    </row>
    <row r="85" spans="1:96" x14ac:dyDescent="0.25">
      <c r="A85" s="94">
        <v>227</v>
      </c>
      <c r="B85" s="96">
        <v>7197.3339999999998</v>
      </c>
      <c r="C85" s="96">
        <v>0</v>
      </c>
      <c r="D85" s="96">
        <v>15531.208000000001</v>
      </c>
      <c r="E85" s="96">
        <v>1242.290806</v>
      </c>
      <c r="F85" s="96">
        <v>1153.6404</v>
      </c>
      <c r="G85" s="96">
        <v>8012.1005999999998</v>
      </c>
      <c r="H85" s="96">
        <v>761.53394000000003</v>
      </c>
      <c r="I85" s="53"/>
      <c r="J85" s="53"/>
      <c r="Q85" s="95" t="s">
        <v>206</v>
      </c>
      <c r="R85" s="95">
        <v>0</v>
      </c>
      <c r="S85" s="95">
        <v>12.09820265862</v>
      </c>
      <c r="T85" s="95">
        <v>21.481002384263402</v>
      </c>
      <c r="U85" s="95">
        <v>21.481002384263402</v>
      </c>
      <c r="V85" s="95">
        <v>41.810233737881198</v>
      </c>
      <c r="W85" s="95">
        <v>0.26699058280423799</v>
      </c>
      <c r="X85" s="95">
        <v>11.937442984517601</v>
      </c>
      <c r="Y85" s="95">
        <v>11.134068501360399</v>
      </c>
      <c r="Z85" s="95">
        <v>7095.3787822554696</v>
      </c>
      <c r="AA85" s="95">
        <v>168.997535081141</v>
      </c>
      <c r="AB85" s="95">
        <v>6.4571032915420004</v>
      </c>
      <c r="AC85" s="95">
        <v>39.027701171753598</v>
      </c>
      <c r="AD85" s="95">
        <v>0</v>
      </c>
      <c r="AE85" s="95">
        <v>0</v>
      </c>
      <c r="AF85" s="95">
        <v>46.707103547337603</v>
      </c>
      <c r="AG85" s="95">
        <v>46.707103547337603</v>
      </c>
      <c r="AH85" s="95">
        <v>124.312039507774</v>
      </c>
      <c r="AI85" s="95">
        <v>22.211544091573799</v>
      </c>
      <c r="AJ85" s="95">
        <v>1.0550680639116901</v>
      </c>
      <c r="AK85" s="95">
        <v>16.274016316874601</v>
      </c>
      <c r="AL85" s="95">
        <v>5.2328008090565596</v>
      </c>
      <c r="AM85" s="95">
        <v>0</v>
      </c>
      <c r="AN85" s="95">
        <v>1.24855154266616</v>
      </c>
      <c r="AO85" s="95">
        <v>0</v>
      </c>
      <c r="AP85" s="95">
        <v>0</v>
      </c>
      <c r="AQ85" s="95">
        <v>776.17489603553702</v>
      </c>
      <c r="AR85" s="95">
        <v>13985.052580190501</v>
      </c>
      <c r="AS85" s="95">
        <v>1429.5829530036201</v>
      </c>
      <c r="AT85" s="95">
        <v>15538.9475727019</v>
      </c>
      <c r="AU85" s="95">
        <v>0</v>
      </c>
      <c r="AV85" s="95">
        <v>42.909344583445503</v>
      </c>
      <c r="AW85" s="95">
        <v>0</v>
      </c>
      <c r="AX85" s="95">
        <v>261.97170289523598</v>
      </c>
      <c r="AY85" s="95">
        <v>0.67259131117688298</v>
      </c>
      <c r="AZ85" s="95">
        <v>0.23650705829792101</v>
      </c>
      <c r="BA85" s="95">
        <v>889.729537989493</v>
      </c>
      <c r="BB85" s="95">
        <v>0.302267213857151</v>
      </c>
      <c r="BC85" s="95">
        <v>0</v>
      </c>
      <c r="BD85" s="95">
        <v>4.38409357165295E-2</v>
      </c>
      <c r="BE85" s="95">
        <v>1242.46051513523</v>
      </c>
      <c r="BF85" s="95">
        <v>1153.6649148254801</v>
      </c>
      <c r="BG85" s="95">
        <v>88.795600309749105</v>
      </c>
      <c r="BH85" s="95">
        <v>0</v>
      </c>
      <c r="BI85" s="95">
        <v>0</v>
      </c>
      <c r="BJ85" s="95">
        <v>4.7197669616450897</v>
      </c>
      <c r="BK85" s="95">
        <v>0</v>
      </c>
      <c r="BL85" s="95">
        <v>50.647202696252897</v>
      </c>
      <c r="BM85" s="95">
        <v>0</v>
      </c>
      <c r="BN85" s="95">
        <v>1.31636033484901</v>
      </c>
      <c r="BO85" s="95">
        <v>202.588822698016</v>
      </c>
      <c r="BP85" s="95">
        <v>7.20739301971168</v>
      </c>
      <c r="BQ85" s="95">
        <v>0</v>
      </c>
      <c r="BR85" s="95">
        <v>3.4034027682336099</v>
      </c>
      <c r="BS85" s="95">
        <v>4.6148579503629402E-3</v>
      </c>
      <c r="BT85" s="95">
        <v>8030.4831666026403</v>
      </c>
      <c r="BU85" s="95">
        <v>121.859244500645</v>
      </c>
      <c r="BV85" s="95">
        <v>0</v>
      </c>
      <c r="BW85" s="95">
        <v>9.5651288215340302E-2</v>
      </c>
      <c r="BX85" s="95">
        <v>31.099121776038999</v>
      </c>
      <c r="BY85" s="95">
        <v>0</v>
      </c>
      <c r="BZ85" s="95">
        <v>4.4549651067483103</v>
      </c>
      <c r="CA85" s="95">
        <v>757.57116321036995</v>
      </c>
      <c r="CB85" s="95">
        <v>38.528296480261702</v>
      </c>
      <c r="CD85" s="35">
        <f t="shared" si="25"/>
        <v>8.0000295339279996E-3</v>
      </c>
      <c r="CE85" s="35">
        <f t="shared" si="26"/>
        <v>0</v>
      </c>
      <c r="CF85" s="81">
        <f t="shared" si="27"/>
        <v>-1.4165692149972514E-2</v>
      </c>
      <c r="CG85" s="81" t="str">
        <f t="shared" si="28"/>
        <v/>
      </c>
      <c r="CH85" s="81">
        <f t="shared" si="29"/>
        <v>4.9832393603249051E-4</v>
      </c>
      <c r="CI85" s="81">
        <f t="shared" si="30"/>
        <v>1.3660982952654193E-4</v>
      </c>
      <c r="CJ85" s="81">
        <f t="shared" si="31"/>
        <v>2.1249971377634172E-5</v>
      </c>
      <c r="CK85" s="81">
        <f t="shared" si="32"/>
        <v>2.2943504482008763E-3</v>
      </c>
      <c r="CL85" s="81">
        <f t="shared" si="33"/>
        <v>-5.2036771855895007E-3</v>
      </c>
      <c r="CM85" s="49">
        <f t="shared" si="34"/>
        <v>1.8984048971142629</v>
      </c>
      <c r="CN85" s="49">
        <f t="shared" si="35"/>
        <v>2.3250728639010303</v>
      </c>
      <c r="CO85" s="49">
        <f t="shared" si="36"/>
        <v>0.44401701764797197</v>
      </c>
      <c r="CP85" s="49">
        <f t="shared" si="37"/>
        <v>-0.39630108743130477</v>
      </c>
      <c r="CQ85" s="81"/>
      <c r="CR85" s="81"/>
    </row>
    <row r="86" spans="1:96" x14ac:dyDescent="0.25">
      <c r="A86" s="94">
        <v>230</v>
      </c>
      <c r="B86" s="96">
        <v>15380.365</v>
      </c>
      <c r="C86" s="96">
        <v>0</v>
      </c>
      <c r="D86" s="96">
        <v>33189.125</v>
      </c>
      <c r="E86" s="96">
        <v>2654.6895600000003</v>
      </c>
      <c r="F86" s="96">
        <v>2465.2498000000001</v>
      </c>
      <c r="G86" s="96">
        <v>17121.300999999999</v>
      </c>
      <c r="H86" s="96">
        <v>1627.3507</v>
      </c>
      <c r="I86" s="53"/>
      <c r="J86" s="53"/>
      <c r="Q86" s="95" t="s">
        <v>209</v>
      </c>
      <c r="R86" s="95">
        <v>0</v>
      </c>
      <c r="S86" s="95">
        <v>25.853165002463701</v>
      </c>
      <c r="T86" s="95">
        <v>45.903843520871597</v>
      </c>
      <c r="U86" s="95">
        <v>45.903843520871597</v>
      </c>
      <c r="V86" s="95">
        <v>89.346555812761693</v>
      </c>
      <c r="W86" s="95">
        <v>0.57053902972094805</v>
      </c>
      <c r="X86" s="95">
        <v>25.5096699920547</v>
      </c>
      <c r="Y86" s="95">
        <v>23.793429467021401</v>
      </c>
      <c r="Z86" s="95">
        <v>15162.497677981801</v>
      </c>
      <c r="AA86" s="95">
        <v>361.13687547909097</v>
      </c>
      <c r="AB86" s="95">
        <v>13.798688909323801</v>
      </c>
      <c r="AC86" s="95">
        <v>83.399827242183207</v>
      </c>
      <c r="AD86" s="95">
        <v>0</v>
      </c>
      <c r="AE86" s="95">
        <v>0</v>
      </c>
      <c r="AF86" s="95">
        <v>99.810914073314606</v>
      </c>
      <c r="AG86" s="95">
        <v>99.810914073314606</v>
      </c>
      <c r="AH86" s="95">
        <v>265.64525515743702</v>
      </c>
      <c r="AI86" s="95">
        <v>47.465068157762801</v>
      </c>
      <c r="AJ86" s="95">
        <v>2.2546158222655799</v>
      </c>
      <c r="AK86" s="95">
        <v>34.776549942035999</v>
      </c>
      <c r="AL86" s="95">
        <v>11.1822221076186</v>
      </c>
      <c r="AM86" s="95">
        <v>0</v>
      </c>
      <c r="AN86" s="95">
        <v>2.6680215757403301</v>
      </c>
      <c r="AO86" s="95">
        <v>0</v>
      </c>
      <c r="AP86" s="95">
        <v>0</v>
      </c>
      <c r="AQ86" s="95">
        <v>1658.63741993088</v>
      </c>
      <c r="AR86" s="95">
        <v>29885.096012169401</v>
      </c>
      <c r="AS86" s="95">
        <v>3054.9215701317798</v>
      </c>
      <c r="AT86" s="95">
        <v>33205.6628374586</v>
      </c>
      <c r="AU86" s="95">
        <v>0</v>
      </c>
      <c r="AV86" s="95">
        <v>91.695094093266604</v>
      </c>
      <c r="AW86" s="95">
        <v>0</v>
      </c>
      <c r="AX86" s="95">
        <v>559.81739535045403</v>
      </c>
      <c r="AY86" s="95">
        <v>1.4373167766221899</v>
      </c>
      <c r="AZ86" s="95">
        <v>0.50539010234957704</v>
      </c>
      <c r="BA86" s="95">
        <v>1901.29048319802</v>
      </c>
      <c r="BB86" s="95">
        <v>0.64591983994444302</v>
      </c>
      <c r="BC86" s="95">
        <v>0</v>
      </c>
      <c r="BD86" s="95">
        <v>9.3684874639682406E-2</v>
      </c>
      <c r="BE86" s="95">
        <v>2655.0520364458198</v>
      </c>
      <c r="BF86" s="95">
        <v>2465.30211950495</v>
      </c>
      <c r="BG86" s="95">
        <v>189.749916940866</v>
      </c>
      <c r="BH86" s="95">
        <v>0</v>
      </c>
      <c r="BI86" s="95">
        <v>0</v>
      </c>
      <c r="BJ86" s="95">
        <v>10.085809509636899</v>
      </c>
      <c r="BK86" s="95">
        <v>0</v>
      </c>
      <c r="BL86" s="95">
        <v>108.22956640597</v>
      </c>
      <c r="BM86" s="95">
        <v>0</v>
      </c>
      <c r="BN86" s="95">
        <v>2.8129757436465401</v>
      </c>
      <c r="BO86" s="95">
        <v>432.918277749303</v>
      </c>
      <c r="BP86" s="95">
        <v>15.4019410566444</v>
      </c>
      <c r="BQ86" s="95">
        <v>0</v>
      </c>
      <c r="BR86" s="95">
        <v>7.2728337659904199</v>
      </c>
      <c r="BS86" s="95">
        <v>9.8615388261490394E-3</v>
      </c>
      <c r="BT86" s="95">
        <v>17160.583365906601</v>
      </c>
      <c r="BU86" s="95">
        <v>260.40727005730702</v>
      </c>
      <c r="BV86" s="95">
        <v>0</v>
      </c>
      <c r="BW86" s="95">
        <v>0.20440151794022099</v>
      </c>
      <c r="BX86" s="95">
        <v>66.456565698947699</v>
      </c>
      <c r="BY86" s="95">
        <v>0</v>
      </c>
      <c r="BZ86" s="95">
        <v>9.5199767502769301</v>
      </c>
      <c r="CA86" s="95">
        <v>1618.8825451258499</v>
      </c>
      <c r="CB86" s="95">
        <v>82.332683938557494</v>
      </c>
      <c r="CD86" s="35">
        <f t="shared" si="25"/>
        <v>7.999998568249277E-3</v>
      </c>
      <c r="CE86" s="35">
        <f t="shared" si="26"/>
        <v>0</v>
      </c>
      <c r="CF86" s="81">
        <f t="shared" si="27"/>
        <v>-1.4165289446524777E-2</v>
      </c>
      <c r="CG86" s="81" t="str">
        <f t="shared" si="28"/>
        <v/>
      </c>
      <c r="CH86" s="81">
        <f t="shared" si="29"/>
        <v>4.9829085456756773E-4</v>
      </c>
      <c r="CI86" s="81">
        <f t="shared" si="30"/>
        <v>1.3654193367134746E-4</v>
      </c>
      <c r="CJ86" s="81">
        <f t="shared" si="31"/>
        <v>2.1222800606247619E-5</v>
      </c>
      <c r="CK86" s="81">
        <f t="shared" si="32"/>
        <v>2.2943563638418382E-3</v>
      </c>
      <c r="CL86" s="81">
        <f t="shared" si="33"/>
        <v>-5.2036447178534159E-3</v>
      </c>
      <c r="CM86" s="49">
        <f t="shared" si="34"/>
        <v>1.8984222599494918</v>
      </c>
      <c r="CN86" s="49">
        <f t="shared" si="35"/>
        <v>2.3250853016063275</v>
      </c>
      <c r="CO86" s="49">
        <f t="shared" si="36"/>
        <v>0.44402762833857717</v>
      </c>
      <c r="CP86" s="49">
        <f t="shared" si="37"/>
        <v>-0.39631365880531527</v>
      </c>
      <c r="CQ86" s="81"/>
      <c r="CR86" s="81"/>
    </row>
    <row r="87" spans="1:96" x14ac:dyDescent="0.25">
      <c r="A87" s="19"/>
    </row>
    <row r="88" spans="1:96" x14ac:dyDescent="0.25">
      <c r="A88" s="19"/>
    </row>
    <row r="89" spans="1:96" x14ac:dyDescent="0.25">
      <c r="A89" s="19"/>
    </row>
    <row r="90" spans="1:96" x14ac:dyDescent="0.25">
      <c r="A90" s="19"/>
    </row>
    <row r="91" spans="1:96" x14ac:dyDescent="0.25">
      <c r="A91" s="19"/>
    </row>
    <row r="92" spans="1:96" x14ac:dyDescent="0.25">
      <c r="A92" s="19"/>
    </row>
    <row r="93" spans="1:96" x14ac:dyDescent="0.25">
      <c r="A93" s="19"/>
    </row>
    <row r="94" spans="1:96" x14ac:dyDescent="0.25">
      <c r="A94" s="19"/>
    </row>
    <row r="95" spans="1:96" x14ac:dyDescent="0.25">
      <c r="A95" s="22"/>
    </row>
    <row r="96" spans="1:96" x14ac:dyDescent="0.25">
      <c r="A96" s="22"/>
    </row>
    <row r="97" spans="1:3" x14ac:dyDescent="0.25">
      <c r="A97" s="16"/>
      <c r="B97" s="14"/>
      <c r="C97" s="53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8327B-77A0-47CC-A104-98D759B73B6B}">
  <dimension ref="A1:CR97"/>
  <sheetViews>
    <sheetView zoomScale="85" zoomScaleNormal="85" workbookViewId="0">
      <pane xSplit="1" ySplit="2" topLeftCell="W48" activePane="bottomRight" state="frozen"/>
      <selection pane="topRight" activeCell="B1" sqref="B1"/>
      <selection pane="bottomLeft" activeCell="A3" sqref="A3"/>
      <selection pane="bottomRight" activeCell="CM1" sqref="CM1:CP1048576"/>
    </sheetView>
  </sheetViews>
  <sheetFormatPr defaultColWidth="9.140625" defaultRowHeight="15" x14ac:dyDescent="0.25"/>
  <cols>
    <col min="1" max="1" width="19.28515625" style="94" customWidth="1"/>
    <col min="2" max="16" width="9.140625" style="94"/>
    <col min="17" max="17" width="22.28515625" style="94" bestFit="1" customWidth="1"/>
    <col min="18" max="18" width="6" style="94" bestFit="1" customWidth="1"/>
    <col min="19" max="19" width="5.42578125" style="94" bestFit="1" customWidth="1"/>
    <col min="20" max="20" width="5.5703125" style="94" bestFit="1" customWidth="1"/>
    <col min="21" max="21" width="14.5703125" style="94" bestFit="1" customWidth="1"/>
    <col min="22" max="22" width="5.5703125" style="94" bestFit="1" customWidth="1"/>
    <col min="23" max="23" width="5.5703125" style="94" customWidth="1"/>
    <col min="24" max="24" width="5.7109375" style="94" bestFit="1" customWidth="1"/>
    <col min="25" max="25" width="4.5703125" style="94" bestFit="1" customWidth="1"/>
    <col min="26" max="26" width="6.7109375" style="94" bestFit="1" customWidth="1"/>
    <col min="27" max="27" width="4.5703125" style="94" bestFit="1" customWidth="1"/>
    <col min="28" max="28" width="5.7109375" style="94" bestFit="1" customWidth="1"/>
    <col min="29" max="29" width="5.5703125" style="94" bestFit="1" customWidth="1"/>
    <col min="30" max="30" width="5.85546875" style="94" bestFit="1" customWidth="1"/>
    <col min="31" max="31" width="5.85546875" style="94" customWidth="1"/>
    <col min="32" max="32" width="6.42578125" style="94" bestFit="1" customWidth="1"/>
    <col min="33" max="33" width="15.42578125" style="94" bestFit="1" customWidth="1"/>
    <col min="34" max="34" width="6.5703125" style="94" bestFit="1" customWidth="1"/>
    <col min="35" max="35" width="5" style="94" bestFit="1" customWidth="1"/>
    <col min="36" max="36" width="5.140625" style="94" bestFit="1" customWidth="1"/>
    <col min="37" max="37" width="5.140625" style="94" customWidth="1"/>
    <col min="38" max="38" width="4.140625" style="94" bestFit="1" customWidth="1"/>
    <col min="39" max="39" width="6.5703125" style="94" bestFit="1" customWidth="1"/>
    <col min="40" max="40" width="6.140625" style="94" bestFit="1" customWidth="1"/>
    <col min="41" max="41" width="4.85546875" style="94" bestFit="1" customWidth="1"/>
    <col min="42" max="42" width="10" style="94" bestFit="1" customWidth="1"/>
    <col min="43" max="43" width="10" style="94" customWidth="1"/>
    <col min="44" max="45" width="7.7109375" style="94" bestFit="1" customWidth="1"/>
    <col min="46" max="46" width="9.28515625" style="94" bestFit="1" customWidth="1"/>
    <col min="47" max="47" width="6" style="94" customWidth="1"/>
    <col min="48" max="48" width="5.7109375" style="94" bestFit="1" customWidth="1"/>
    <col min="49" max="49" width="4.28515625" style="94" bestFit="1" customWidth="1"/>
    <col min="50" max="50" width="6.7109375" style="94" bestFit="1" customWidth="1"/>
    <col min="51" max="51" width="4.5703125" style="94" bestFit="1" customWidth="1"/>
    <col min="52" max="52" width="4.140625" style="94" customWidth="1"/>
    <col min="53" max="53" width="4.28515625" style="94" bestFit="1" customWidth="1"/>
    <col min="54" max="54" width="4.140625" style="94" bestFit="1" customWidth="1"/>
    <col min="55" max="55" width="6.7109375" style="94" bestFit="1" customWidth="1"/>
    <col min="56" max="56" width="3.28515625" style="94" customWidth="1"/>
    <col min="57" max="57" width="6.7109375" style="94" bestFit="1" customWidth="1"/>
    <col min="58" max="58" width="6.85546875" style="94" bestFit="1" customWidth="1"/>
    <col min="59" max="59" width="5.7109375" style="94" bestFit="1" customWidth="1"/>
    <col min="60" max="60" width="5.140625" style="94" bestFit="1" customWidth="1"/>
    <col min="61" max="61" width="5.28515625" style="94" customWidth="1"/>
    <col min="62" max="62" width="8.7109375" style="94" bestFit="1" customWidth="1"/>
    <col min="63" max="63" width="4.85546875" style="94" customWidth="1"/>
    <col min="64" max="64" width="7.85546875" style="94" bestFit="1" customWidth="1"/>
    <col min="65" max="65" width="5.85546875" style="94" customWidth="1"/>
    <col min="66" max="66" width="6" style="94" customWidth="1"/>
    <col min="67" max="67" width="5.7109375" style="94" bestFit="1" customWidth="1"/>
    <col min="68" max="68" width="5.7109375" style="94" customWidth="1"/>
    <col min="69" max="69" width="3.85546875" style="94" bestFit="1" customWidth="1"/>
    <col min="70" max="70" width="6.7109375" style="94" bestFit="1" customWidth="1"/>
    <col min="71" max="71" width="3.85546875" style="94" bestFit="1" customWidth="1"/>
    <col min="72" max="72" width="7.7109375" style="94" bestFit="1" customWidth="1"/>
    <col min="73" max="73" width="8" style="94" bestFit="1" customWidth="1"/>
    <col min="74" max="75" width="5.28515625" style="94" bestFit="1" customWidth="1"/>
    <col min="76" max="76" width="5.7109375" style="94" bestFit="1" customWidth="1"/>
    <col min="77" max="77" width="5.7109375" style="94" customWidth="1"/>
    <col min="78" max="78" width="5.7109375" style="94" bestFit="1" customWidth="1"/>
    <col min="79" max="79" width="9.140625" style="94" bestFit="1" customWidth="1"/>
    <col min="80" max="80" width="7.140625" style="94" bestFit="1" customWidth="1"/>
    <col min="81" max="16384" width="9.140625" style="94"/>
  </cols>
  <sheetData>
    <row r="1" spans="1:96" x14ac:dyDescent="0.25">
      <c r="B1" s="94" t="s">
        <v>462</v>
      </c>
      <c r="Q1" s="94" t="s">
        <v>487</v>
      </c>
    </row>
    <row r="2" spans="1:96" x14ac:dyDescent="0.25">
      <c r="A2" s="94" t="s">
        <v>52</v>
      </c>
      <c r="B2" s="94" t="s">
        <v>59</v>
      </c>
      <c r="C2" s="94" t="s">
        <v>57</v>
      </c>
      <c r="D2" s="94" t="s">
        <v>60</v>
      </c>
      <c r="E2" s="94" t="s">
        <v>54</v>
      </c>
      <c r="F2" s="94" t="s">
        <v>53</v>
      </c>
      <c r="G2" s="94" t="s">
        <v>61</v>
      </c>
      <c r="H2" s="94" t="s">
        <v>62</v>
      </c>
      <c r="I2" s="94" t="s">
        <v>63</v>
      </c>
      <c r="J2" s="94" t="s">
        <v>64</v>
      </c>
      <c r="K2" s="94" t="s">
        <v>65</v>
      </c>
      <c r="L2" s="94" t="s">
        <v>68</v>
      </c>
      <c r="M2" s="94" t="s">
        <v>311</v>
      </c>
      <c r="N2" s="94" t="s">
        <v>314</v>
      </c>
      <c r="O2" s="94" t="s">
        <v>321</v>
      </c>
      <c r="Q2" s="94" t="s">
        <v>226</v>
      </c>
      <c r="R2" s="94" t="s">
        <v>471</v>
      </c>
      <c r="S2" s="95" t="s">
        <v>359</v>
      </c>
      <c r="T2" s="95" t="s">
        <v>131</v>
      </c>
      <c r="U2" s="95" t="s">
        <v>132</v>
      </c>
      <c r="V2" s="95" t="s">
        <v>133</v>
      </c>
      <c r="W2" s="95" t="s">
        <v>335</v>
      </c>
      <c r="X2" s="95" t="s">
        <v>360</v>
      </c>
      <c r="Y2" s="95" t="s">
        <v>134</v>
      </c>
      <c r="Z2" s="95" t="s">
        <v>59</v>
      </c>
      <c r="AA2" s="95" t="s">
        <v>136</v>
      </c>
      <c r="AB2" s="95" t="s">
        <v>137</v>
      </c>
      <c r="AC2" s="95" t="s">
        <v>361</v>
      </c>
      <c r="AD2" s="95" t="s">
        <v>138</v>
      </c>
      <c r="AE2" s="95" t="s">
        <v>472</v>
      </c>
      <c r="AF2" s="95" t="s">
        <v>139</v>
      </c>
      <c r="AG2" s="95" t="s">
        <v>140</v>
      </c>
      <c r="AH2" s="95" t="s">
        <v>141</v>
      </c>
      <c r="AI2" s="95" t="s">
        <v>142</v>
      </c>
      <c r="AJ2" s="95" t="s">
        <v>143</v>
      </c>
      <c r="AK2" s="95" t="s">
        <v>473</v>
      </c>
      <c r="AL2" s="95" t="s">
        <v>362</v>
      </c>
      <c r="AM2" s="95" t="s">
        <v>144</v>
      </c>
      <c r="AN2" s="95" t="s">
        <v>366</v>
      </c>
      <c r="AO2" s="95" t="s">
        <v>57</v>
      </c>
      <c r="AP2" s="95" t="s">
        <v>128</v>
      </c>
      <c r="AQ2" s="95" t="s">
        <v>474</v>
      </c>
      <c r="AR2" s="95" t="s">
        <v>145</v>
      </c>
      <c r="AS2" s="95" t="s">
        <v>146</v>
      </c>
      <c r="AT2" s="95" t="s">
        <v>60</v>
      </c>
      <c r="AU2" s="95" t="s">
        <v>147</v>
      </c>
      <c r="AV2" s="95" t="s">
        <v>148</v>
      </c>
      <c r="AW2" s="95" t="s">
        <v>149</v>
      </c>
      <c r="AX2" s="95" t="s">
        <v>150</v>
      </c>
      <c r="AY2" s="95" t="s">
        <v>151</v>
      </c>
      <c r="AZ2" s="95" t="s">
        <v>152</v>
      </c>
      <c r="BA2" s="95" t="s">
        <v>153</v>
      </c>
      <c r="BB2" s="95" t="s">
        <v>154</v>
      </c>
      <c r="BC2" s="95" t="s">
        <v>155</v>
      </c>
      <c r="BD2" s="95" t="s">
        <v>156</v>
      </c>
      <c r="BE2" s="95" t="s">
        <v>54</v>
      </c>
      <c r="BF2" s="95" t="s">
        <v>53</v>
      </c>
      <c r="BG2" s="95" t="s">
        <v>157</v>
      </c>
      <c r="BH2" s="95" t="s">
        <v>158</v>
      </c>
      <c r="BI2" s="95" t="s">
        <v>159</v>
      </c>
      <c r="BJ2" s="95" t="s">
        <v>160</v>
      </c>
      <c r="BK2" s="95" t="s">
        <v>161</v>
      </c>
      <c r="BL2" s="95" t="s">
        <v>162</v>
      </c>
      <c r="BM2" s="95" t="s">
        <v>163</v>
      </c>
      <c r="BN2" s="95" t="s">
        <v>164</v>
      </c>
      <c r="BO2" s="95" t="s">
        <v>165</v>
      </c>
      <c r="BP2" s="95" t="s">
        <v>363</v>
      </c>
      <c r="BQ2" s="95" t="s">
        <v>166</v>
      </c>
      <c r="BR2" s="95" t="s">
        <v>167</v>
      </c>
      <c r="BS2" s="95" t="s">
        <v>168</v>
      </c>
      <c r="BT2" s="95" t="s">
        <v>61</v>
      </c>
      <c r="BU2" s="95" t="s">
        <v>367</v>
      </c>
      <c r="BV2" s="95" t="s">
        <v>169</v>
      </c>
      <c r="BW2" s="95" t="s">
        <v>170</v>
      </c>
      <c r="BX2" s="95" t="s">
        <v>171</v>
      </c>
      <c r="BY2" s="95" t="s">
        <v>172</v>
      </c>
      <c r="BZ2" s="95" t="s">
        <v>173</v>
      </c>
      <c r="CA2" s="95" t="s">
        <v>174</v>
      </c>
      <c r="CB2" s="95" t="s">
        <v>368</v>
      </c>
      <c r="CD2" s="94" t="s">
        <v>141</v>
      </c>
      <c r="CE2" s="95" t="s">
        <v>457</v>
      </c>
      <c r="CF2" s="94" t="s">
        <v>59</v>
      </c>
      <c r="CG2" s="94" t="s">
        <v>57</v>
      </c>
      <c r="CH2" s="94" t="s">
        <v>60</v>
      </c>
      <c r="CI2" s="94" t="s">
        <v>54</v>
      </c>
      <c r="CJ2" s="94" t="s">
        <v>53</v>
      </c>
      <c r="CK2" s="94" t="s">
        <v>61</v>
      </c>
      <c r="CL2" s="94" t="s">
        <v>62</v>
      </c>
      <c r="CM2" s="94" t="s">
        <v>63</v>
      </c>
      <c r="CN2" s="94" t="s">
        <v>64</v>
      </c>
      <c r="CO2" s="94" t="s">
        <v>65</v>
      </c>
      <c r="CP2" s="94" t="s">
        <v>321</v>
      </c>
    </row>
    <row r="3" spans="1:96" x14ac:dyDescent="0.25">
      <c r="A3" s="95" t="s">
        <v>0</v>
      </c>
      <c r="B3" s="95">
        <v>167.4563</v>
      </c>
      <c r="C3" s="95">
        <v>0</v>
      </c>
      <c r="D3" s="95">
        <v>1354.8105</v>
      </c>
      <c r="E3" s="95">
        <v>27.003404199999999</v>
      </c>
      <c r="F3" s="95">
        <v>24.843133999999999</v>
      </c>
      <c r="G3" s="95">
        <v>56.814200999999997</v>
      </c>
      <c r="H3" s="95">
        <v>92.677352999999997</v>
      </c>
      <c r="I3" s="95"/>
      <c r="J3" s="95"/>
      <c r="K3" s="95"/>
      <c r="L3" s="95"/>
      <c r="M3" s="95"/>
      <c r="N3" s="29"/>
      <c r="O3" s="29"/>
      <c r="P3" s="95"/>
      <c r="Q3" s="94" t="s">
        <v>0</v>
      </c>
      <c r="R3" s="94">
        <v>0</v>
      </c>
      <c r="S3" s="95">
        <v>2.4476137799403599</v>
      </c>
      <c r="T3" s="95">
        <v>0.90593177082415999</v>
      </c>
      <c r="U3" s="95">
        <v>0.90593177082415999</v>
      </c>
      <c r="V3" s="95">
        <v>7.1976081123861197</v>
      </c>
      <c r="W3" s="95">
        <v>0</v>
      </c>
      <c r="X3" s="95">
        <v>0.43881523161341701</v>
      </c>
      <c r="Y3" s="95">
        <v>2.2525881160074301</v>
      </c>
      <c r="Z3" s="95">
        <v>167.40626755953801</v>
      </c>
      <c r="AA3" s="95">
        <v>21.5604724865169</v>
      </c>
      <c r="AB3" s="95">
        <v>0.16382474093735</v>
      </c>
      <c r="AC3" s="95">
        <v>3.7640646346136601</v>
      </c>
      <c r="AD3" s="95">
        <v>0</v>
      </c>
      <c r="AE3" s="95">
        <v>0</v>
      </c>
      <c r="AF3" s="95">
        <v>3.9590962890907599</v>
      </c>
      <c r="AG3" s="95">
        <v>3.9590962890907599</v>
      </c>
      <c r="AH3" s="95">
        <v>10.835973220015701</v>
      </c>
      <c r="AI3" s="95">
        <v>2.9809355472180399</v>
      </c>
      <c r="AJ3" s="95">
        <v>0.118967918171969</v>
      </c>
      <c r="AK3" s="95">
        <v>3.11959298019389</v>
      </c>
      <c r="AL3" s="95">
        <v>0.31922524616037501</v>
      </c>
      <c r="AM3" s="95">
        <v>0</v>
      </c>
      <c r="AN3" s="95">
        <v>0.25259122935063499</v>
      </c>
      <c r="AO3" s="95">
        <v>0.47805277831974702</v>
      </c>
      <c r="AP3" s="95">
        <v>0</v>
      </c>
      <c r="AQ3" s="95">
        <v>95.270596956519398</v>
      </c>
      <c r="AR3" s="95">
        <v>1219.0463039843</v>
      </c>
      <c r="AS3" s="95">
        <v>124.613631263744</v>
      </c>
      <c r="AT3" s="95">
        <v>1354.49590846806</v>
      </c>
      <c r="AU3" s="95">
        <v>0</v>
      </c>
      <c r="AV3" s="95">
        <v>3.79764627221018</v>
      </c>
      <c r="AW3" s="95">
        <v>0</v>
      </c>
      <c r="AX3" s="95">
        <v>33.125861784212603</v>
      </c>
      <c r="AY3" s="95">
        <v>1.44804332743596E-2</v>
      </c>
      <c r="AZ3" s="95">
        <v>5.0917492022024202E-3</v>
      </c>
      <c r="BA3" s="95">
        <v>19.154902830183399</v>
      </c>
      <c r="BB3" s="95">
        <v>6.5075060985355796E-3</v>
      </c>
      <c r="BC3" s="95">
        <v>0</v>
      </c>
      <c r="BD3" s="95">
        <v>9.4383598163549703E-4</v>
      </c>
      <c r="BE3" s="95">
        <v>26.996948661285501</v>
      </c>
      <c r="BF3" s="95">
        <v>24.837142962447899</v>
      </c>
      <c r="BG3" s="95">
        <v>2.15980569883761</v>
      </c>
      <c r="BH3" s="95">
        <v>0</v>
      </c>
      <c r="BI3" s="95">
        <v>0</v>
      </c>
      <c r="BJ3" s="95">
        <v>0.10161144198812801</v>
      </c>
      <c r="BK3" s="95">
        <v>0</v>
      </c>
      <c r="BL3" s="95">
        <v>1.0903795234709499</v>
      </c>
      <c r="BM3" s="95">
        <v>0</v>
      </c>
      <c r="BN3" s="95">
        <v>2.8339907736569699E-2</v>
      </c>
      <c r="BO3" s="95">
        <v>4.3615148023831898</v>
      </c>
      <c r="BP3" s="95">
        <v>8.0926438154281605E-2</v>
      </c>
      <c r="BQ3" s="95">
        <v>0</v>
      </c>
      <c r="BR3" s="95">
        <v>7.3271581099775607E-2</v>
      </c>
      <c r="BS3" s="95">
        <v>9.9351029062429293E-5</v>
      </c>
      <c r="BT3" s="95">
        <v>56.803231616043</v>
      </c>
      <c r="BU3" s="95">
        <v>13.8357724393066</v>
      </c>
      <c r="BV3" s="95">
        <v>0</v>
      </c>
      <c r="BW3" s="95">
        <v>0</v>
      </c>
      <c r="BX3" s="95">
        <v>4.6348137762941297</v>
      </c>
      <c r="BY3" s="95">
        <v>0</v>
      </c>
      <c r="BZ3" s="95">
        <v>0.75655958712081794</v>
      </c>
      <c r="CA3" s="95">
        <v>92.648220991308307</v>
      </c>
      <c r="CB3" s="95">
        <v>6.4424597462176898</v>
      </c>
      <c r="CD3" s="35">
        <f t="shared" ref="CD3:CD60" si="0">AH3/AT3</f>
        <v>8.0000043944549286E-3</v>
      </c>
      <c r="CE3" s="35">
        <f>AO3/BF3</f>
        <v>1.9247494731681938E-2</v>
      </c>
      <c r="CF3" s="81">
        <f t="shared" ref="CF3:CF60" si="1">IF(B3=0,"",(Z3-B3)/B3)</f>
        <v>-2.9877908721254615E-4</v>
      </c>
      <c r="CG3" s="81" t="str">
        <f t="shared" ref="CG3:CG60" si="2">IF(C3=0,"",(AO3-C3)/C3)</f>
        <v/>
      </c>
      <c r="CH3" s="81">
        <f t="shared" ref="CH3:CH60" si="3">IF(D3=0,"",(AT3-D3)/D3)</f>
        <v>-2.3220334647546323E-4</v>
      </c>
      <c r="CI3" s="81">
        <f t="shared" ref="CI3:CI34" si="4">IF(E3=0,"",(BE3-E3)/E3)</f>
        <v>-2.3906388493409944E-4</v>
      </c>
      <c r="CJ3" s="81">
        <f t="shared" ref="CJ3:CJ34" si="5">IF(F3=0,"",(BF3-F3)/F3)</f>
        <v>-2.4115466076461825E-4</v>
      </c>
      <c r="CK3" s="81">
        <f t="shared" ref="CK3:CK60" si="6">IF(G3=0,"",(BT3-G3)/G3)</f>
        <v>-1.930746849189535E-4</v>
      </c>
      <c r="CL3" s="81">
        <f t="shared" ref="CL3:CL60" si="7">IF(H3=0,"",(CA3-H3)/H3)</f>
        <v>-3.1433794501758966E-4</v>
      </c>
      <c r="CM3" s="49">
        <f>(T3/0.009783-$CA3)/$CA3</f>
        <v>-4.9182058381431288E-4</v>
      </c>
      <c r="CN3" s="49">
        <f>(X3/0.004739-$CA3)/$CA3</f>
        <v>-5.5729902377686148E-4</v>
      </c>
      <c r="CO3" s="49">
        <f>(AF3/0.042696-$CA3)/$CA3</f>
        <v>8.5644472900297532E-4</v>
      </c>
      <c r="CP3" s="49">
        <f>(AN3/0.00273-$CA3)/$CA3</f>
        <v>-1.3379766452557326E-3</v>
      </c>
    </row>
    <row r="4" spans="1:96" x14ac:dyDescent="0.25">
      <c r="A4" s="95" t="s">
        <v>2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29"/>
      <c r="O4" s="29"/>
      <c r="P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D4" s="35" t="e">
        <f t="shared" si="0"/>
        <v>#DIV/0!</v>
      </c>
      <c r="CE4" s="35" t="e">
        <f t="shared" ref="CE4:CE60" si="8">AO4/BF4</f>
        <v>#DIV/0!</v>
      </c>
      <c r="CF4" s="81" t="str">
        <f t="shared" si="1"/>
        <v/>
      </c>
      <c r="CG4" s="81" t="str">
        <f t="shared" si="2"/>
        <v/>
      </c>
      <c r="CH4" s="81" t="str">
        <f t="shared" si="3"/>
        <v/>
      </c>
      <c r="CI4" s="81" t="str">
        <f t="shared" si="4"/>
        <v/>
      </c>
      <c r="CJ4" s="81" t="str">
        <f t="shared" si="5"/>
        <v/>
      </c>
      <c r="CK4" s="81" t="str">
        <f t="shared" si="6"/>
        <v/>
      </c>
      <c r="CL4" s="81" t="str">
        <f t="shared" si="7"/>
        <v/>
      </c>
      <c r="CM4" s="49" t="e">
        <f t="shared" ref="CM4:CM67" si="9">(T4/0.009783-$CA4)/$CA4</f>
        <v>#DIV/0!</v>
      </c>
      <c r="CN4" s="49" t="e">
        <f t="shared" ref="CN4:CN67" si="10">(X4/0.004739-$CA4)/$CA4</f>
        <v>#DIV/0!</v>
      </c>
      <c r="CO4" s="49" t="e">
        <f t="shared" ref="CO4:CO67" si="11">(AF4/0.042696-$CA4)/$CA4</f>
        <v>#DIV/0!</v>
      </c>
      <c r="CP4" s="49" t="e">
        <f t="shared" ref="CP4:CP67" si="12">(AN4/0.00273-$CA4)/$CA4</f>
        <v>#DIV/0!</v>
      </c>
      <c r="CQ4" s="81" t="str">
        <f>IF(N4=0,"",(#REF!-N4)/N4)</f>
        <v/>
      </c>
      <c r="CR4" s="81" t="str">
        <f t="shared" ref="CR4:CR60" si="13">IF(O4=0,"",(AN4-O4)/O4)</f>
        <v/>
      </c>
    </row>
    <row r="5" spans="1:96" x14ac:dyDescent="0.25">
      <c r="A5" s="95" t="s">
        <v>3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29"/>
      <c r="O5" s="29"/>
      <c r="P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D5" s="35" t="e">
        <f t="shared" si="0"/>
        <v>#DIV/0!</v>
      </c>
      <c r="CE5" s="35" t="e">
        <f t="shared" si="8"/>
        <v>#DIV/0!</v>
      </c>
      <c r="CF5" s="81" t="str">
        <f t="shared" si="1"/>
        <v/>
      </c>
      <c r="CG5" s="81" t="str">
        <f t="shared" si="2"/>
        <v/>
      </c>
      <c r="CH5" s="81" t="str">
        <f t="shared" si="3"/>
        <v/>
      </c>
      <c r="CI5" s="81" t="str">
        <f t="shared" si="4"/>
        <v/>
      </c>
      <c r="CJ5" s="81" t="str">
        <f t="shared" si="5"/>
        <v/>
      </c>
      <c r="CK5" s="81" t="str">
        <f t="shared" si="6"/>
        <v/>
      </c>
      <c r="CL5" s="81" t="str">
        <f t="shared" si="7"/>
        <v/>
      </c>
      <c r="CM5" s="49" t="e">
        <f t="shared" si="9"/>
        <v>#DIV/0!</v>
      </c>
      <c r="CN5" s="49" t="e">
        <f t="shared" si="10"/>
        <v>#DIV/0!</v>
      </c>
      <c r="CO5" s="49" t="e">
        <f t="shared" si="11"/>
        <v>#DIV/0!</v>
      </c>
      <c r="CP5" s="49" t="e">
        <f t="shared" si="12"/>
        <v>#DIV/0!</v>
      </c>
      <c r="CQ5" s="81" t="str">
        <f>IF(N5=0,"",(#REF!-N5)/N5)</f>
        <v/>
      </c>
      <c r="CR5" s="81" t="str">
        <f t="shared" si="13"/>
        <v/>
      </c>
    </row>
    <row r="6" spans="1:96" x14ac:dyDescent="0.25">
      <c r="A6" s="95" t="s">
        <v>4</v>
      </c>
      <c r="B6" s="95">
        <v>1928.9878000000001</v>
      </c>
      <c r="C6" s="95">
        <v>0</v>
      </c>
      <c r="D6" s="95">
        <v>13622.102999999999</v>
      </c>
      <c r="E6" s="95">
        <v>292.26446199999998</v>
      </c>
      <c r="F6" s="95">
        <v>268.88324</v>
      </c>
      <c r="G6" s="95">
        <v>552.58582000000001</v>
      </c>
      <c r="H6" s="95">
        <v>1350.9549999999999</v>
      </c>
      <c r="I6" s="95"/>
      <c r="J6" s="95"/>
      <c r="K6" s="95"/>
      <c r="L6" s="29"/>
      <c r="M6" s="95"/>
      <c r="N6" s="29"/>
      <c r="O6" s="29"/>
      <c r="P6" s="95"/>
      <c r="Q6" s="94" t="s">
        <v>4</v>
      </c>
      <c r="R6" s="94">
        <v>0</v>
      </c>
      <c r="S6" s="95">
        <v>35.686616560559301</v>
      </c>
      <c r="T6" s="95">
        <v>13.208623587231401</v>
      </c>
      <c r="U6" s="95">
        <v>13.208623587231401</v>
      </c>
      <c r="V6" s="95">
        <v>104.9421649172</v>
      </c>
      <c r="W6" s="95">
        <v>0</v>
      </c>
      <c r="X6" s="95">
        <v>6.3979778883169196</v>
      </c>
      <c r="Y6" s="95">
        <v>32.843078115386298</v>
      </c>
      <c r="Z6" s="95">
        <v>1928.8209408682801</v>
      </c>
      <c r="AA6" s="95">
        <v>314.35494764347402</v>
      </c>
      <c r="AB6" s="95">
        <v>2.3885852973608399</v>
      </c>
      <c r="AC6" s="95">
        <v>54.880624878117899</v>
      </c>
      <c r="AD6" s="95">
        <v>0</v>
      </c>
      <c r="AE6" s="95">
        <v>0</v>
      </c>
      <c r="AF6" s="95">
        <v>57.724193439858396</v>
      </c>
      <c r="AG6" s="95">
        <v>57.724193439858396</v>
      </c>
      <c r="AH6" s="95">
        <v>108.968312325452</v>
      </c>
      <c r="AI6" s="95">
        <v>43.462403596597298</v>
      </c>
      <c r="AJ6" s="95">
        <v>1.7345691166625801</v>
      </c>
      <c r="AK6" s="95">
        <v>45.484108970873599</v>
      </c>
      <c r="AL6" s="95">
        <v>4.65435114185179</v>
      </c>
      <c r="AM6" s="95">
        <v>0</v>
      </c>
      <c r="AN6" s="95">
        <v>3.6828147804959901</v>
      </c>
      <c r="AO6" s="95">
        <v>5.1747385362820104</v>
      </c>
      <c r="AP6" s="95">
        <v>0</v>
      </c>
      <c r="AQ6" s="95">
        <v>1389.05846733047</v>
      </c>
      <c r="AR6" s="95">
        <v>12258.933051313399</v>
      </c>
      <c r="AS6" s="95">
        <v>1253.1355551215199</v>
      </c>
      <c r="AT6" s="95">
        <v>13621.036918760399</v>
      </c>
      <c r="AU6" s="95">
        <v>0</v>
      </c>
      <c r="AV6" s="95">
        <v>55.370292645737202</v>
      </c>
      <c r="AW6" s="95">
        <v>0</v>
      </c>
      <c r="AX6" s="95">
        <v>482.97979467118301</v>
      </c>
      <c r="AY6" s="95">
        <v>0.15745411039909099</v>
      </c>
      <c r="AZ6" s="95">
        <v>5.5108330397438197E-2</v>
      </c>
      <c r="BA6" s="95">
        <v>207.317652049581</v>
      </c>
      <c r="BB6" s="95">
        <v>7.0461030375171499E-2</v>
      </c>
      <c r="BC6" s="95">
        <v>0</v>
      </c>
      <c r="BD6" s="95">
        <v>1.0215208521866999E-2</v>
      </c>
      <c r="BE6" s="95">
        <v>292.23170563279501</v>
      </c>
      <c r="BF6" s="95">
        <v>268.85253436089403</v>
      </c>
      <c r="BG6" s="95">
        <v>23.379171271901502</v>
      </c>
      <c r="BH6" s="95">
        <v>1.2763416502697901E-4</v>
      </c>
      <c r="BI6" s="95">
        <v>0</v>
      </c>
      <c r="BJ6" s="95">
        <v>1.1093048253509401</v>
      </c>
      <c r="BK6" s="95">
        <v>0</v>
      </c>
      <c r="BL6" s="95">
        <v>11.8053268480739</v>
      </c>
      <c r="BM6" s="95">
        <v>0</v>
      </c>
      <c r="BN6" s="95">
        <v>0.30672509213005</v>
      </c>
      <c r="BO6" s="95">
        <v>47.221300745603102</v>
      </c>
      <c r="BP6" s="95">
        <v>1.1799192969108501</v>
      </c>
      <c r="BQ6" s="95">
        <v>1.3035323555834799E-4</v>
      </c>
      <c r="BR6" s="95">
        <v>0.79764741672315997</v>
      </c>
      <c r="BS6" s="95">
        <v>1.0807163366953799E-3</v>
      </c>
      <c r="BT6" s="95">
        <v>552.53846290386196</v>
      </c>
      <c r="BU6" s="95">
        <v>201.727425301289</v>
      </c>
      <c r="BV6" s="95">
        <v>0</v>
      </c>
      <c r="BW6" s="95">
        <v>0</v>
      </c>
      <c r="BX6" s="95">
        <v>67.576274391541006</v>
      </c>
      <c r="BY6" s="95">
        <v>0</v>
      </c>
      <c r="BZ6" s="95">
        <v>11.030753519114199</v>
      </c>
      <c r="CA6" s="95">
        <v>1350.8238247357399</v>
      </c>
      <c r="CB6" s="95">
        <v>93.932031081799906</v>
      </c>
      <c r="CD6" s="35">
        <f t="shared" si="0"/>
        <v>8.0000012462611257E-3</v>
      </c>
      <c r="CE6" s="35">
        <f t="shared" si="8"/>
        <v>1.9247497698257527E-2</v>
      </c>
      <c r="CF6" s="81">
        <f t="shared" si="1"/>
        <v>-8.6500874562297665E-5</v>
      </c>
      <c r="CG6" s="81" t="str">
        <f t="shared" si="2"/>
        <v/>
      </c>
      <c r="CH6" s="81">
        <f t="shared" si="3"/>
        <v>-7.8261134833582804E-5</v>
      </c>
      <c r="CI6" s="81">
        <f t="shared" si="4"/>
        <v>-1.1207783177199209E-4</v>
      </c>
      <c r="CJ6" s="81">
        <f t="shared" si="5"/>
        <v>-1.1419692467992638E-4</v>
      </c>
      <c r="CK6" s="81">
        <f t="shared" si="6"/>
        <v>-8.5700889208589149E-5</v>
      </c>
      <c r="CL6" s="81">
        <f t="shared" si="7"/>
        <v>-9.7098174446992534E-5</v>
      </c>
      <c r="CM6" s="49">
        <f t="shared" si="9"/>
        <v>-4.9079352459689793E-4</v>
      </c>
      <c r="CN6" s="49">
        <f t="shared" si="10"/>
        <v>-5.5864826678930616E-4</v>
      </c>
      <c r="CO6" s="49">
        <f t="shared" si="11"/>
        <v>8.5686367706133682E-4</v>
      </c>
      <c r="CP6" s="49">
        <f t="shared" si="12"/>
        <v>-1.3380143217484961E-3</v>
      </c>
      <c r="CQ6" s="81" t="str">
        <f>IF(N6=0,"",(#REF!-N6)/N6)</f>
        <v/>
      </c>
      <c r="CR6" s="81" t="str">
        <f t="shared" si="13"/>
        <v/>
      </c>
    </row>
    <row r="7" spans="1:96" x14ac:dyDescent="0.25">
      <c r="A7" s="95" t="s">
        <v>5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29"/>
      <c r="O7" s="29"/>
      <c r="P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D7" s="35" t="e">
        <f t="shared" si="0"/>
        <v>#DIV/0!</v>
      </c>
      <c r="CE7" s="35" t="e">
        <f t="shared" si="8"/>
        <v>#DIV/0!</v>
      </c>
      <c r="CF7" s="81" t="str">
        <f t="shared" si="1"/>
        <v/>
      </c>
      <c r="CG7" s="81" t="str">
        <f t="shared" si="2"/>
        <v/>
      </c>
      <c r="CH7" s="81" t="str">
        <f t="shared" si="3"/>
        <v/>
      </c>
      <c r="CI7" s="81" t="str">
        <f t="shared" si="4"/>
        <v/>
      </c>
      <c r="CJ7" s="81" t="str">
        <f t="shared" si="5"/>
        <v/>
      </c>
      <c r="CK7" s="81" t="str">
        <f t="shared" si="6"/>
        <v/>
      </c>
      <c r="CL7" s="81" t="str">
        <f t="shared" si="7"/>
        <v/>
      </c>
      <c r="CM7" s="49" t="e">
        <f t="shared" si="9"/>
        <v>#DIV/0!</v>
      </c>
      <c r="CN7" s="49" t="e">
        <f t="shared" si="10"/>
        <v>#DIV/0!</v>
      </c>
      <c r="CO7" s="49" t="e">
        <f t="shared" si="11"/>
        <v>#DIV/0!</v>
      </c>
      <c r="CP7" s="49" t="e">
        <f t="shared" si="12"/>
        <v>#DIV/0!</v>
      </c>
      <c r="CQ7" s="81" t="str">
        <f>IF(N7=0,"",(#REF!-N7)/N7)</f>
        <v/>
      </c>
      <c r="CR7" s="81" t="str">
        <f t="shared" si="13"/>
        <v/>
      </c>
    </row>
    <row r="8" spans="1:96" x14ac:dyDescent="0.25">
      <c r="A8" s="95" t="s">
        <v>6</v>
      </c>
      <c r="B8" s="95">
        <v>15.716167</v>
      </c>
      <c r="C8" s="95">
        <v>0</v>
      </c>
      <c r="D8" s="95">
        <v>121.91464999999999</v>
      </c>
      <c r="E8" s="95">
        <v>2.4903048299999999</v>
      </c>
      <c r="F8" s="95">
        <v>2.2910697</v>
      </c>
      <c r="G8" s="95">
        <v>5.0481328999999997</v>
      </c>
      <c r="H8" s="95">
        <v>9.3297509999999999</v>
      </c>
      <c r="I8" s="95"/>
      <c r="J8" s="95"/>
      <c r="K8" s="95"/>
      <c r="L8" s="95"/>
      <c r="M8" s="95"/>
      <c r="N8" s="29"/>
      <c r="O8" s="29"/>
      <c r="P8" s="95"/>
      <c r="Q8" s="94" t="s">
        <v>6</v>
      </c>
      <c r="R8" s="94">
        <v>0</v>
      </c>
      <c r="S8" s="95">
        <v>0.246476972632965</v>
      </c>
      <c r="T8" s="95">
        <v>9.1228093439308003E-2</v>
      </c>
      <c r="U8" s="95">
        <v>9.1228093439308003E-2</v>
      </c>
      <c r="V8" s="95">
        <v>0.72480526575720405</v>
      </c>
      <c r="W8" s="95">
        <v>0</v>
      </c>
      <c r="X8" s="95">
        <v>4.4188984917262399E-2</v>
      </c>
      <c r="Y8" s="95">
        <v>0.22683741727351001</v>
      </c>
      <c r="Z8" s="95">
        <v>15.716173854285501</v>
      </c>
      <c r="AA8" s="95">
        <v>2.1711581968573901</v>
      </c>
      <c r="AB8" s="95">
        <v>1.6497257422118401E-2</v>
      </c>
      <c r="AC8" s="95">
        <v>0.37904488738280701</v>
      </c>
      <c r="AD8" s="95">
        <v>0</v>
      </c>
      <c r="AE8" s="95">
        <v>0</v>
      </c>
      <c r="AF8" s="95">
        <v>0.398683695430674</v>
      </c>
      <c r="AG8" s="95">
        <v>0.398683695430674</v>
      </c>
      <c r="AH8" s="95">
        <v>0.97531579596223394</v>
      </c>
      <c r="AI8" s="95">
        <v>0.30018206035564898</v>
      </c>
      <c r="AJ8" s="95">
        <v>1.19801350407632E-2</v>
      </c>
      <c r="AK8" s="95">
        <v>0.31414538945397302</v>
      </c>
      <c r="AL8" s="95">
        <v>3.2146267632987703E-2</v>
      </c>
      <c r="AM8" s="95">
        <v>0</v>
      </c>
      <c r="AN8" s="95">
        <v>2.5436204367946701E-2</v>
      </c>
      <c r="AO8" s="95">
        <v>4.4096154030324498E-2</v>
      </c>
      <c r="AP8" s="95">
        <v>0</v>
      </c>
      <c r="AQ8" s="95">
        <v>9.5938237936032795</v>
      </c>
      <c r="AR8" s="95">
        <v>109.72311422763801</v>
      </c>
      <c r="AS8" s="95">
        <v>11.216138108985399</v>
      </c>
      <c r="AT8" s="95">
        <v>121.914568132585</v>
      </c>
      <c r="AU8" s="95">
        <v>0</v>
      </c>
      <c r="AV8" s="95">
        <v>0.38242635370828398</v>
      </c>
      <c r="AW8" s="95">
        <v>0</v>
      </c>
      <c r="AX8" s="95">
        <v>3.3358037698215899</v>
      </c>
      <c r="AY8" s="95">
        <v>1.3356909823244399E-3</v>
      </c>
      <c r="AZ8" s="95">
        <v>4.6967029834047E-4</v>
      </c>
      <c r="BA8" s="95">
        <v>1.7668728112788401</v>
      </c>
      <c r="BB8" s="95">
        <v>6.0025895500917699E-4</v>
      </c>
      <c r="BC8" s="95">
        <v>0</v>
      </c>
      <c r="BD8" s="95">
        <v>8.7060915822020796E-5</v>
      </c>
      <c r="BE8" s="95">
        <v>2.4902453201322801</v>
      </c>
      <c r="BF8" s="95">
        <v>2.2910112130868598</v>
      </c>
      <c r="BG8" s="95">
        <v>0.19923410704541999</v>
      </c>
      <c r="BH8" s="95">
        <v>0</v>
      </c>
      <c r="BI8" s="95">
        <v>0</v>
      </c>
      <c r="BJ8" s="95">
        <v>9.3727671786901206E-3</v>
      </c>
      <c r="BK8" s="95">
        <v>0</v>
      </c>
      <c r="BL8" s="95">
        <v>0.100578031426886</v>
      </c>
      <c r="BM8" s="95">
        <v>0</v>
      </c>
      <c r="BN8" s="95">
        <v>2.6141110126379902E-3</v>
      </c>
      <c r="BO8" s="95">
        <v>0.40231298908160901</v>
      </c>
      <c r="BP8" s="95">
        <v>8.1493921347859898E-3</v>
      </c>
      <c r="BQ8" s="95">
        <v>0</v>
      </c>
      <c r="BR8" s="95">
        <v>6.7586577335383598E-3</v>
      </c>
      <c r="BS8" s="95">
        <v>9.1642231639632498E-6</v>
      </c>
      <c r="BT8" s="95">
        <v>5.0481331080209602</v>
      </c>
      <c r="BU8" s="95">
        <v>1.3932736812108999</v>
      </c>
      <c r="BV8" s="95">
        <v>0</v>
      </c>
      <c r="BW8" s="95">
        <v>0</v>
      </c>
      <c r="BX8" s="95">
        <v>0.46672938876349301</v>
      </c>
      <c r="BY8" s="95">
        <v>0</v>
      </c>
      <c r="BZ8" s="95">
        <v>7.6186120432156598E-2</v>
      </c>
      <c r="CA8" s="95">
        <v>9.3297492439800003</v>
      </c>
      <c r="CB8" s="95">
        <v>0.648761016420211</v>
      </c>
      <c r="CD8" s="35">
        <f t="shared" si="0"/>
        <v>7.9999938555460805E-3</v>
      </c>
      <c r="CE8" s="35">
        <f t="shared" si="8"/>
        <v>1.9247463206830087E-2</v>
      </c>
      <c r="CF8" s="81">
        <f t="shared" si="1"/>
        <v>4.3612959190804047E-7</v>
      </c>
      <c r="CG8" s="81" t="str">
        <f t="shared" si="2"/>
        <v/>
      </c>
      <c r="CH8" s="81">
        <f t="shared" si="3"/>
        <v>-6.7151416988168188E-7</v>
      </c>
      <c r="CI8" s="81">
        <f t="shared" si="4"/>
        <v>-2.3896619804513475E-5</v>
      </c>
      <c r="CJ8" s="81">
        <f t="shared" si="5"/>
        <v>-2.5528212057513273E-5</v>
      </c>
      <c r="CK8" s="81">
        <f t="shared" si="6"/>
        <v>4.1207504750347142E-8</v>
      </c>
      <c r="CL8" s="81">
        <f t="shared" si="7"/>
        <v>-1.8821724177124187E-7</v>
      </c>
      <c r="CM8" s="49">
        <f t="shared" si="9"/>
        <v>-4.9131118263606277E-4</v>
      </c>
      <c r="CN8" s="49">
        <f t="shared" si="10"/>
        <v>-5.5857709712356352E-4</v>
      </c>
      <c r="CO8" s="49">
        <f t="shared" si="11"/>
        <v>8.5534760791988783E-4</v>
      </c>
      <c r="CP8" s="49">
        <f t="shared" si="12"/>
        <v>-1.3353270687510403E-3</v>
      </c>
      <c r="CQ8" s="81" t="str">
        <f>IF(N8=0,"",(#REF!-N8)/N8)</f>
        <v/>
      </c>
      <c r="CR8" s="81" t="str">
        <f t="shared" si="13"/>
        <v/>
      </c>
    </row>
    <row r="9" spans="1:96" x14ac:dyDescent="0.25">
      <c r="A9" s="95" t="s">
        <v>7</v>
      </c>
      <c r="B9" s="95">
        <v>262.75797</v>
      </c>
      <c r="C9" s="95">
        <v>0</v>
      </c>
      <c r="D9" s="95">
        <v>2087.1875</v>
      </c>
      <c r="E9" s="95">
        <v>40.8669431</v>
      </c>
      <c r="F9" s="95">
        <v>37.597538</v>
      </c>
      <c r="G9" s="95">
        <v>81.398453000000003</v>
      </c>
      <c r="H9" s="95">
        <v>169.33385999999999</v>
      </c>
      <c r="I9" s="95"/>
      <c r="J9" s="95"/>
      <c r="K9" s="95"/>
      <c r="L9" s="95"/>
      <c r="M9" s="95"/>
      <c r="N9" s="29"/>
      <c r="O9" s="29"/>
      <c r="P9" s="95"/>
      <c r="Q9" s="94" t="s">
        <v>7</v>
      </c>
      <c r="R9" s="94">
        <v>0</v>
      </c>
      <c r="S9" s="95">
        <v>4.4735279118699003</v>
      </c>
      <c r="T9" s="95">
        <v>1.65577832977912</v>
      </c>
      <c r="U9" s="95">
        <v>1.65577832977912</v>
      </c>
      <c r="V9" s="95">
        <v>13.155125597314701</v>
      </c>
      <c r="W9" s="95">
        <v>0</v>
      </c>
      <c r="X9" s="95">
        <v>0.80202493623468196</v>
      </c>
      <c r="Y9" s="95">
        <v>4.1170724886103702</v>
      </c>
      <c r="Z9" s="95">
        <v>262.75787849225799</v>
      </c>
      <c r="AA9" s="95">
        <v>39.406255372740901</v>
      </c>
      <c r="AB9" s="95">
        <v>0.29942344175465802</v>
      </c>
      <c r="AC9" s="95">
        <v>6.8796079385042699</v>
      </c>
      <c r="AD9" s="95">
        <v>0</v>
      </c>
      <c r="AE9" s="95">
        <v>0</v>
      </c>
      <c r="AF9" s="95">
        <v>7.2360679747262102</v>
      </c>
      <c r="AG9" s="95">
        <v>7.2360679747262102</v>
      </c>
      <c r="AH9" s="95">
        <v>16.697496080733199</v>
      </c>
      <c r="AI9" s="95">
        <v>5.4482720935035198</v>
      </c>
      <c r="AJ9" s="95">
        <v>0.21743842778077199</v>
      </c>
      <c r="AK9" s="95">
        <v>5.7017006822538798</v>
      </c>
      <c r="AL9" s="95">
        <v>0.583450618885894</v>
      </c>
      <c r="AM9" s="95">
        <v>0</v>
      </c>
      <c r="AN9" s="95">
        <v>0.46166286912531601</v>
      </c>
      <c r="AO9" s="95">
        <v>0.72363972343017102</v>
      </c>
      <c r="AP9" s="95">
        <v>0</v>
      </c>
      <c r="AQ9" s="95">
        <v>174.126750111609</v>
      </c>
      <c r="AR9" s="95">
        <v>1878.4679737870399</v>
      </c>
      <c r="AS9" s="95">
        <v>192.02119450828599</v>
      </c>
      <c r="AT9" s="95">
        <v>2087.18666437606</v>
      </c>
      <c r="AU9" s="95">
        <v>0</v>
      </c>
      <c r="AV9" s="95">
        <v>6.94098896217419</v>
      </c>
      <c r="AW9" s="95">
        <v>0</v>
      </c>
      <c r="AX9" s="95">
        <v>60.544392170505397</v>
      </c>
      <c r="AY9" s="95">
        <v>2.1919363084706999E-2</v>
      </c>
      <c r="AZ9" s="95">
        <v>7.7074884395134397E-3</v>
      </c>
      <c r="BA9" s="95">
        <v>28.995214537277398</v>
      </c>
      <c r="BB9" s="95">
        <v>9.8505484548355605E-3</v>
      </c>
      <c r="BC9" s="95">
        <v>0</v>
      </c>
      <c r="BD9" s="95">
        <v>1.42870759547391E-3</v>
      </c>
      <c r="BE9" s="95">
        <v>40.865955412820902</v>
      </c>
      <c r="BF9" s="95">
        <v>37.596551983531398</v>
      </c>
      <c r="BG9" s="95">
        <v>3.2694034292895</v>
      </c>
      <c r="BH9" s="95">
        <v>0</v>
      </c>
      <c r="BI9" s="95">
        <v>0</v>
      </c>
      <c r="BJ9" s="95">
        <v>0.15381142655577401</v>
      </c>
      <c r="BK9" s="95">
        <v>0</v>
      </c>
      <c r="BL9" s="95">
        <v>1.6505329232736401</v>
      </c>
      <c r="BM9" s="95">
        <v>0</v>
      </c>
      <c r="BN9" s="95">
        <v>4.2898800685637402E-2</v>
      </c>
      <c r="BO9" s="95">
        <v>6.6021250351361598</v>
      </c>
      <c r="BP9" s="95">
        <v>0.14790982041369699</v>
      </c>
      <c r="BQ9" s="95">
        <v>0</v>
      </c>
      <c r="BR9" s="95">
        <v>0.110912763107855</v>
      </c>
      <c r="BS9" s="95">
        <v>1.5038992046826101E-4</v>
      </c>
      <c r="BT9" s="95">
        <v>81.398375854979903</v>
      </c>
      <c r="BU9" s="95">
        <v>25.287719765152801</v>
      </c>
      <c r="BV9" s="95">
        <v>0</v>
      </c>
      <c r="BW9" s="95">
        <v>0</v>
      </c>
      <c r="BX9" s="95">
        <v>8.4710841931656695</v>
      </c>
      <c r="BY9" s="95">
        <v>0</v>
      </c>
      <c r="BZ9" s="95">
        <v>1.38277008332148</v>
      </c>
      <c r="CA9" s="95">
        <v>169.333823200339</v>
      </c>
      <c r="CB9" s="95">
        <v>11.774944976350399</v>
      </c>
      <c r="CD9" s="35">
        <f t="shared" si="0"/>
        <v>8.0000013250969681E-3</v>
      </c>
      <c r="CE9" s="35">
        <f t="shared" si="8"/>
        <v>1.9247502370620329E-2</v>
      </c>
      <c r="CF9" s="81">
        <f t="shared" si="1"/>
        <v>-3.4825867323135358E-7</v>
      </c>
      <c r="CG9" s="81" t="str">
        <f t="shared" si="2"/>
        <v/>
      </c>
      <c r="CH9" s="81">
        <f t="shared" si="3"/>
        <v>-4.0035882737895555E-7</v>
      </c>
      <c r="CI9" s="81">
        <f t="shared" si="4"/>
        <v>-2.4168364555212305E-5</v>
      </c>
      <c r="CJ9" s="81">
        <f t="shared" si="5"/>
        <v>-2.6225559466200872E-5</v>
      </c>
      <c r="CK9" s="81">
        <f t="shared" si="6"/>
        <v>-9.477455314787546E-7</v>
      </c>
      <c r="CL9" s="81">
        <f t="shared" si="7"/>
        <v>-2.1732015669856377E-7</v>
      </c>
      <c r="CM9" s="49">
        <f t="shared" si="9"/>
        <v>-4.9164924147219601E-4</v>
      </c>
      <c r="CN9" s="49">
        <f t="shared" si="10"/>
        <v>-5.583389327028812E-4</v>
      </c>
      <c r="CO9" s="49">
        <f t="shared" si="11"/>
        <v>8.5631601160217319E-4</v>
      </c>
      <c r="CP9" s="49">
        <f t="shared" si="12"/>
        <v>-1.3378610851396953E-3</v>
      </c>
      <c r="CQ9" s="81" t="str">
        <f>IF(N9=0,"",(#REF!-N9)/N9)</f>
        <v/>
      </c>
      <c r="CR9" s="81" t="str">
        <f t="shared" si="13"/>
        <v/>
      </c>
    </row>
    <row r="10" spans="1:96" x14ac:dyDescent="0.25">
      <c r="A10" s="95" t="s">
        <v>8</v>
      </c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29"/>
      <c r="O10" s="29"/>
      <c r="P10" s="95"/>
      <c r="Q10" s="94" t="s">
        <v>8</v>
      </c>
      <c r="R10" s="94">
        <v>0</v>
      </c>
      <c r="S10" s="95">
        <v>0</v>
      </c>
      <c r="T10" s="95">
        <v>0</v>
      </c>
      <c r="U10" s="95">
        <v>0</v>
      </c>
      <c r="V10" s="95">
        <v>0</v>
      </c>
      <c r="W10" s="95">
        <v>0</v>
      </c>
      <c r="X10" s="95">
        <v>0</v>
      </c>
      <c r="Y10" s="95">
        <v>0</v>
      </c>
      <c r="Z10" s="95">
        <v>0</v>
      </c>
      <c r="AA10" s="95">
        <v>0</v>
      </c>
      <c r="AB10" s="95">
        <v>0</v>
      </c>
      <c r="AC10" s="95">
        <v>0</v>
      </c>
      <c r="AD10" s="95">
        <v>0</v>
      </c>
      <c r="AE10" s="95">
        <v>0</v>
      </c>
      <c r="AF10" s="95">
        <v>0</v>
      </c>
      <c r="AG10" s="95">
        <v>0</v>
      </c>
      <c r="AH10" s="95">
        <v>0</v>
      </c>
      <c r="AI10" s="95">
        <v>0</v>
      </c>
      <c r="AJ10" s="95">
        <v>0</v>
      </c>
      <c r="AK10" s="95">
        <v>0</v>
      </c>
      <c r="AL10" s="95">
        <v>0</v>
      </c>
      <c r="AM10" s="95">
        <v>0</v>
      </c>
      <c r="AN10" s="95">
        <v>0</v>
      </c>
      <c r="AO10" s="95">
        <v>0</v>
      </c>
      <c r="AP10" s="95">
        <v>0</v>
      </c>
      <c r="AQ10" s="95">
        <v>0</v>
      </c>
      <c r="AR10" s="95">
        <v>0</v>
      </c>
      <c r="AS10" s="95">
        <v>0</v>
      </c>
      <c r="AT10" s="95">
        <v>0</v>
      </c>
      <c r="AU10" s="95">
        <v>0</v>
      </c>
      <c r="AV10" s="95">
        <v>0</v>
      </c>
      <c r="AW10" s="95">
        <v>0</v>
      </c>
      <c r="AX10" s="95">
        <v>0</v>
      </c>
      <c r="AY10" s="95">
        <v>0</v>
      </c>
      <c r="AZ10" s="95">
        <v>0</v>
      </c>
      <c r="BA10" s="95">
        <v>0</v>
      </c>
      <c r="BB10" s="95">
        <v>0</v>
      </c>
      <c r="BC10" s="95">
        <v>0</v>
      </c>
      <c r="BD10" s="95">
        <v>0</v>
      </c>
      <c r="BE10" s="95">
        <v>0</v>
      </c>
      <c r="BF10" s="95">
        <v>0</v>
      </c>
      <c r="BG10" s="95">
        <v>0</v>
      </c>
      <c r="BH10" s="95">
        <v>0</v>
      </c>
      <c r="BI10" s="95">
        <v>0</v>
      </c>
      <c r="BJ10" s="95">
        <v>0</v>
      </c>
      <c r="BK10" s="95">
        <v>0</v>
      </c>
      <c r="BL10" s="95">
        <v>0</v>
      </c>
      <c r="BM10" s="95">
        <v>0</v>
      </c>
      <c r="BN10" s="95">
        <v>0</v>
      </c>
      <c r="BO10" s="95">
        <v>0</v>
      </c>
      <c r="BP10" s="95">
        <v>0</v>
      </c>
      <c r="BQ10" s="95">
        <v>0</v>
      </c>
      <c r="BR10" s="95">
        <v>0</v>
      </c>
      <c r="BS10" s="95">
        <v>0</v>
      </c>
      <c r="BT10" s="95">
        <v>0</v>
      </c>
      <c r="BU10" s="95">
        <v>0</v>
      </c>
      <c r="BV10" s="95">
        <v>0</v>
      </c>
      <c r="BW10" s="95">
        <v>0</v>
      </c>
      <c r="BX10" s="95">
        <v>0</v>
      </c>
      <c r="BY10" s="95">
        <v>0</v>
      </c>
      <c r="BZ10" s="95">
        <v>0</v>
      </c>
      <c r="CA10" s="95">
        <v>0</v>
      </c>
      <c r="CB10" s="95">
        <v>0</v>
      </c>
      <c r="CD10" s="35" t="e">
        <f t="shared" si="0"/>
        <v>#DIV/0!</v>
      </c>
      <c r="CE10" s="35" t="e">
        <f t="shared" si="8"/>
        <v>#DIV/0!</v>
      </c>
      <c r="CF10" s="81" t="str">
        <f t="shared" si="1"/>
        <v/>
      </c>
      <c r="CG10" s="81" t="str">
        <f t="shared" si="2"/>
        <v/>
      </c>
      <c r="CH10" s="81" t="str">
        <f t="shared" si="3"/>
        <v/>
      </c>
      <c r="CI10" s="81" t="str">
        <f t="shared" si="4"/>
        <v/>
      </c>
      <c r="CJ10" s="81" t="str">
        <f t="shared" si="5"/>
        <v/>
      </c>
      <c r="CK10" s="81" t="str">
        <f t="shared" si="6"/>
        <v/>
      </c>
      <c r="CL10" s="81" t="str">
        <f t="shared" si="7"/>
        <v/>
      </c>
      <c r="CM10" s="49" t="e">
        <f t="shared" si="9"/>
        <v>#DIV/0!</v>
      </c>
      <c r="CN10" s="49" t="e">
        <f t="shared" si="10"/>
        <v>#DIV/0!</v>
      </c>
      <c r="CO10" s="49" t="e">
        <f t="shared" si="11"/>
        <v>#DIV/0!</v>
      </c>
      <c r="CP10" s="49" t="e">
        <f t="shared" si="12"/>
        <v>#DIV/0!</v>
      </c>
      <c r="CQ10" s="81" t="str">
        <f>IF(N10=0,"",(#REF!-N10)/N10)</f>
        <v/>
      </c>
      <c r="CR10" s="81" t="str">
        <f t="shared" si="13"/>
        <v/>
      </c>
    </row>
    <row r="11" spans="1:96" x14ac:dyDescent="0.25">
      <c r="A11" s="95" t="s">
        <v>9</v>
      </c>
      <c r="B11" s="95">
        <v>874.47979999999995</v>
      </c>
      <c r="C11" s="95">
        <v>0</v>
      </c>
      <c r="D11" s="95">
        <v>7425.2505000000001</v>
      </c>
      <c r="E11" s="95">
        <v>149.205434</v>
      </c>
      <c r="F11" s="95">
        <v>137.26894999999999</v>
      </c>
      <c r="G11" s="95">
        <v>324.67813000000001</v>
      </c>
      <c r="H11" s="95">
        <v>443.18365</v>
      </c>
      <c r="I11" s="95"/>
      <c r="J11" s="95"/>
      <c r="K11" s="95"/>
      <c r="L11" s="95"/>
      <c r="M11" s="95"/>
      <c r="N11" s="29"/>
      <c r="O11" s="29"/>
      <c r="P11" s="95"/>
      <c r="Q11" s="94" t="s">
        <v>9</v>
      </c>
      <c r="R11" s="94">
        <v>0</v>
      </c>
      <c r="S11" s="95">
        <v>11.7081992782649</v>
      </c>
      <c r="T11" s="95">
        <v>4.3335335004479001</v>
      </c>
      <c r="U11" s="95">
        <v>4.3335335004479001</v>
      </c>
      <c r="V11" s="95">
        <v>34.429830497438701</v>
      </c>
      <c r="W11" s="95">
        <v>0</v>
      </c>
      <c r="X11" s="95">
        <v>2.0990741748037398</v>
      </c>
      <c r="Y11" s="95">
        <v>10.7752737815195</v>
      </c>
      <c r="Z11" s="95">
        <v>874.47961592045601</v>
      </c>
      <c r="AA11" s="95">
        <v>103.13481568544699</v>
      </c>
      <c r="AB11" s="95">
        <v>0.78365639583906799</v>
      </c>
      <c r="AC11" s="95">
        <v>18.005440442417498</v>
      </c>
      <c r="AD11" s="95">
        <v>0</v>
      </c>
      <c r="AE11" s="95">
        <v>0</v>
      </c>
      <c r="AF11" s="95">
        <v>18.938357719002699</v>
      </c>
      <c r="AG11" s="95">
        <v>18.938357719002699</v>
      </c>
      <c r="AH11" s="95">
        <v>59.402008386382001</v>
      </c>
      <c r="AI11" s="95">
        <v>14.2593222114497</v>
      </c>
      <c r="AJ11" s="95">
        <v>0.56908405802696704</v>
      </c>
      <c r="AK11" s="95">
        <v>14.922595312910399</v>
      </c>
      <c r="AL11" s="95">
        <v>1.52701819546939</v>
      </c>
      <c r="AM11" s="95">
        <v>0</v>
      </c>
      <c r="AN11" s="95">
        <v>1.2082723341030699</v>
      </c>
      <c r="AO11" s="95">
        <v>2.6420152720558598</v>
      </c>
      <c r="AP11" s="95">
        <v>0</v>
      </c>
      <c r="AQ11" s="95">
        <v>455.72768729972302</v>
      </c>
      <c r="AR11" s="95">
        <v>6682.72316321588</v>
      </c>
      <c r="AS11" s="95">
        <v>683.12287307197505</v>
      </c>
      <c r="AT11" s="95">
        <v>7425.2480446742402</v>
      </c>
      <c r="AU11" s="95">
        <v>0</v>
      </c>
      <c r="AV11" s="95">
        <v>18.1660891705666</v>
      </c>
      <c r="AW11" s="95">
        <v>0</v>
      </c>
      <c r="AX11" s="95">
        <v>158.457869820479</v>
      </c>
      <c r="AY11" s="95">
        <v>8.0027802515473603E-2</v>
      </c>
      <c r="AZ11" s="95">
        <v>2.8140125222529001E-2</v>
      </c>
      <c r="BA11" s="95">
        <v>105.861788985708</v>
      </c>
      <c r="BB11" s="95">
        <v>3.59644464932731E-2</v>
      </c>
      <c r="BC11" s="95">
        <v>0</v>
      </c>
      <c r="BD11" s="95">
        <v>5.2162191353472501E-3</v>
      </c>
      <c r="BE11" s="95">
        <v>149.20181745316</v>
      </c>
      <c r="BF11" s="95">
        <v>137.26534930829399</v>
      </c>
      <c r="BG11" s="95">
        <v>11.9364681448657</v>
      </c>
      <c r="BH11" s="95">
        <v>0</v>
      </c>
      <c r="BI11" s="95">
        <v>0</v>
      </c>
      <c r="BJ11" s="95">
        <v>0.56156705650997296</v>
      </c>
      <c r="BK11" s="95">
        <v>0</v>
      </c>
      <c r="BL11" s="95">
        <v>6.0261061640128499</v>
      </c>
      <c r="BM11" s="95">
        <v>0</v>
      </c>
      <c r="BN11" s="95">
        <v>0.15662382305703901</v>
      </c>
      <c r="BO11" s="95">
        <v>24.1044222335025</v>
      </c>
      <c r="BP11" s="95">
        <v>0.38711206341447302</v>
      </c>
      <c r="BQ11" s="95">
        <v>0</v>
      </c>
      <c r="BR11" s="95">
        <v>0.40494337435032501</v>
      </c>
      <c r="BS11" s="95">
        <v>5.4907778687919204E-4</v>
      </c>
      <c r="BT11" s="95">
        <v>324.67803056884702</v>
      </c>
      <c r="BU11" s="95">
        <v>66.183504583437596</v>
      </c>
      <c r="BV11" s="95">
        <v>0</v>
      </c>
      <c r="BW11" s="95">
        <v>0</v>
      </c>
      <c r="BX11" s="95">
        <v>22.1706840352543</v>
      </c>
      <c r="BY11" s="95">
        <v>0</v>
      </c>
      <c r="BZ11" s="95">
        <v>3.6190095729373799</v>
      </c>
      <c r="CA11" s="95">
        <v>443.18352372779498</v>
      </c>
      <c r="CB11" s="95">
        <v>30.817569884061001</v>
      </c>
      <c r="CD11" s="35">
        <f t="shared" si="0"/>
        <v>8.0000032361192425E-3</v>
      </c>
      <c r="CE11" s="35">
        <f t="shared" si="8"/>
        <v>1.9247503360239664E-2</v>
      </c>
      <c r="CF11" s="81">
        <f t="shared" si="1"/>
        <v>-2.1050176795628867E-7</v>
      </c>
      <c r="CG11" s="81" t="str">
        <f t="shared" si="2"/>
        <v/>
      </c>
      <c r="CH11" s="81">
        <f t="shared" si="3"/>
        <v>-3.3067244800844362E-7</v>
      </c>
      <c r="CI11" s="81">
        <f t="shared" si="4"/>
        <v>-2.4238707284567845E-5</v>
      </c>
      <c r="CJ11" s="81">
        <f t="shared" si="5"/>
        <v>-2.6230926265538281E-5</v>
      </c>
      <c r="CK11" s="81">
        <f t="shared" si="6"/>
        <v>-3.0624530512536246E-7</v>
      </c>
      <c r="CL11" s="81">
        <f t="shared" si="7"/>
        <v>-2.849207208407054E-7</v>
      </c>
      <c r="CM11" s="49">
        <f t="shared" si="9"/>
        <v>-4.9148457498485447E-4</v>
      </c>
      <c r="CN11" s="49">
        <f t="shared" si="10"/>
        <v>-5.5828876279305452E-4</v>
      </c>
      <c r="CO11" s="49">
        <f t="shared" si="11"/>
        <v>8.5582125557215729E-4</v>
      </c>
      <c r="CP11" s="49">
        <f t="shared" si="12"/>
        <v>-1.337877252869253E-3</v>
      </c>
      <c r="CQ11" s="81" t="str">
        <f>IF(N11=0,"",(#REF!-N11)/N11)</f>
        <v/>
      </c>
      <c r="CR11" s="81" t="str">
        <f t="shared" si="13"/>
        <v/>
      </c>
    </row>
    <row r="12" spans="1:96" x14ac:dyDescent="0.25">
      <c r="A12" s="95" t="s">
        <v>10</v>
      </c>
      <c r="B12" s="95">
        <v>228.70569</v>
      </c>
      <c r="C12" s="95">
        <v>0</v>
      </c>
      <c r="D12" s="95">
        <v>1595.3677</v>
      </c>
      <c r="E12" s="95">
        <v>30.424274199999999</v>
      </c>
      <c r="F12" s="95">
        <v>27.990324000000001</v>
      </c>
      <c r="G12" s="95">
        <v>55.558411</v>
      </c>
      <c r="H12" s="95">
        <v>152.08017000000001</v>
      </c>
      <c r="I12" s="95"/>
      <c r="J12" s="95"/>
      <c r="K12" s="95"/>
      <c r="L12" s="95"/>
      <c r="M12" s="95"/>
      <c r="N12" s="29"/>
      <c r="O12" s="29"/>
      <c r="P12" s="95"/>
      <c r="Q12" s="94" t="s">
        <v>10</v>
      </c>
      <c r="R12" s="94">
        <v>0</v>
      </c>
      <c r="S12" s="95">
        <v>4.0177135305225002</v>
      </c>
      <c r="T12" s="95">
        <v>1.48706884100824</v>
      </c>
      <c r="U12" s="95">
        <v>1.48706884100824</v>
      </c>
      <c r="V12" s="95">
        <v>11.814724234707899</v>
      </c>
      <c r="W12" s="95">
        <v>0</v>
      </c>
      <c r="X12" s="95">
        <v>0.72030447767080996</v>
      </c>
      <c r="Y12" s="95">
        <v>3.69757767309931</v>
      </c>
      <c r="Z12" s="95">
        <v>228.70562851458001</v>
      </c>
      <c r="AA12" s="95">
        <v>35.3910802136824</v>
      </c>
      <c r="AB12" s="95">
        <v>0.26891465765875</v>
      </c>
      <c r="AC12" s="95">
        <v>6.17863616600419</v>
      </c>
      <c r="AD12" s="95">
        <v>0</v>
      </c>
      <c r="AE12" s="95">
        <v>0</v>
      </c>
      <c r="AF12" s="95">
        <v>6.4987711538892903</v>
      </c>
      <c r="AG12" s="95">
        <v>6.4987711538892903</v>
      </c>
      <c r="AH12" s="95">
        <v>12.762934143972799</v>
      </c>
      <c r="AI12" s="95">
        <v>4.8931365224571604</v>
      </c>
      <c r="AJ12" s="95">
        <v>0.19528332587736699</v>
      </c>
      <c r="AK12" s="95">
        <v>5.1207470233236903</v>
      </c>
      <c r="AL12" s="95">
        <v>0.52400197679264904</v>
      </c>
      <c r="AM12" s="95">
        <v>0</v>
      </c>
      <c r="AN12" s="95">
        <v>0.41462346970876202</v>
      </c>
      <c r="AO12" s="95">
        <v>0.53872953826396996</v>
      </c>
      <c r="AP12" s="95">
        <v>0</v>
      </c>
      <c r="AQ12" s="95">
        <v>156.38470585051499</v>
      </c>
      <c r="AR12" s="95">
        <v>1435.83051354244</v>
      </c>
      <c r="AS12" s="95">
        <v>146.77376792010401</v>
      </c>
      <c r="AT12" s="95">
        <v>1595.3672156065099</v>
      </c>
      <c r="AU12" s="95">
        <v>0</v>
      </c>
      <c r="AV12" s="95">
        <v>6.2337589342465902</v>
      </c>
      <c r="AW12" s="95">
        <v>0</v>
      </c>
      <c r="AX12" s="95">
        <v>54.375461378977803</v>
      </c>
      <c r="AY12" s="95">
        <v>1.6318347272055798E-2</v>
      </c>
      <c r="AZ12" s="95">
        <v>5.7380115819816203E-3</v>
      </c>
      <c r="BA12" s="95">
        <v>21.5861327281646</v>
      </c>
      <c r="BB12" s="95">
        <v>7.3334607836328799E-3</v>
      </c>
      <c r="BC12" s="95">
        <v>0</v>
      </c>
      <c r="BD12" s="95">
        <v>1.0636326912371701E-3</v>
      </c>
      <c r="BE12" s="95">
        <v>30.423538582893698</v>
      </c>
      <c r="BF12" s="95">
        <v>27.9895899077062</v>
      </c>
      <c r="BG12" s="95">
        <v>2.4339486751875299</v>
      </c>
      <c r="BH12" s="95">
        <v>0</v>
      </c>
      <c r="BI12" s="95">
        <v>0</v>
      </c>
      <c r="BJ12" s="95">
        <v>0.114508353202489</v>
      </c>
      <c r="BK12" s="95">
        <v>0</v>
      </c>
      <c r="BL12" s="95">
        <v>1.22877512999002</v>
      </c>
      <c r="BM12" s="95">
        <v>0</v>
      </c>
      <c r="BN12" s="95">
        <v>3.1936929545792699E-2</v>
      </c>
      <c r="BO12" s="95">
        <v>4.9150999314362496</v>
      </c>
      <c r="BP12" s="95">
        <v>0.132839081222699</v>
      </c>
      <c r="BQ12" s="95">
        <v>0</v>
      </c>
      <c r="BR12" s="95">
        <v>8.2571421738675099E-2</v>
      </c>
      <c r="BS12" s="95">
        <v>1.11961299481362E-4</v>
      </c>
      <c r="BT12" s="95">
        <v>55.558344140169801</v>
      </c>
      <c r="BU12" s="95">
        <v>22.711124809068899</v>
      </c>
      <c r="BV12" s="95">
        <v>0</v>
      </c>
      <c r="BW12" s="95">
        <v>0</v>
      </c>
      <c r="BX12" s="95">
        <v>7.6079484907029498</v>
      </c>
      <c r="BY12" s="95">
        <v>0</v>
      </c>
      <c r="BZ12" s="95">
        <v>1.2418778172509399</v>
      </c>
      <c r="CA12" s="95">
        <v>152.08010934924999</v>
      </c>
      <c r="CB12" s="95">
        <v>10.5751687625225</v>
      </c>
      <c r="CD12" s="35">
        <f t="shared" si="0"/>
        <v>7.999997755451382E-3</v>
      </c>
      <c r="CE12" s="35">
        <f t="shared" si="8"/>
        <v>1.9247496660022335E-2</v>
      </c>
      <c r="CF12" s="81">
        <f t="shared" si="1"/>
        <v>-2.6884079705650826E-7</v>
      </c>
      <c r="CG12" s="81" t="str">
        <f t="shared" si="2"/>
        <v/>
      </c>
      <c r="CH12" s="81">
        <f t="shared" si="3"/>
        <v>-3.036249825473612E-7</v>
      </c>
      <c r="CI12" s="81">
        <f t="shared" si="4"/>
        <v>-2.4178624655600782E-5</v>
      </c>
      <c r="CJ12" s="81">
        <f t="shared" si="5"/>
        <v>-2.6226645100664587E-5</v>
      </c>
      <c r="CK12" s="81">
        <f t="shared" si="6"/>
        <v>-1.2034150904441046E-6</v>
      </c>
      <c r="CL12" s="81">
        <f t="shared" si="7"/>
        <v>-3.9880774735559877E-7</v>
      </c>
      <c r="CM12" s="49">
        <f t="shared" si="9"/>
        <v>-4.9124136177503724E-4</v>
      </c>
      <c r="CN12" s="49">
        <f t="shared" si="10"/>
        <v>-5.5939539684814394E-4</v>
      </c>
      <c r="CO12" s="49">
        <f t="shared" si="11"/>
        <v>8.5609476713954954E-4</v>
      </c>
      <c r="CP12" s="49">
        <f t="shared" si="12"/>
        <v>-1.3373249077205205E-3</v>
      </c>
      <c r="CQ12" s="81" t="str">
        <f>IF(N12=0,"",(#REF!-N12)/N12)</f>
        <v/>
      </c>
      <c r="CR12" s="81" t="str">
        <f t="shared" si="13"/>
        <v/>
      </c>
    </row>
    <row r="13" spans="1:96" x14ac:dyDescent="0.25">
      <c r="A13" s="95" t="s">
        <v>12</v>
      </c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29"/>
      <c r="O13" s="29"/>
      <c r="P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D13" s="35" t="e">
        <f t="shared" si="0"/>
        <v>#DIV/0!</v>
      </c>
      <c r="CE13" s="35" t="e">
        <f t="shared" si="8"/>
        <v>#DIV/0!</v>
      </c>
      <c r="CF13" s="81" t="str">
        <f t="shared" si="1"/>
        <v/>
      </c>
      <c r="CG13" s="81" t="str">
        <f t="shared" si="2"/>
        <v/>
      </c>
      <c r="CH13" s="81" t="str">
        <f t="shared" si="3"/>
        <v/>
      </c>
      <c r="CI13" s="81" t="str">
        <f t="shared" si="4"/>
        <v/>
      </c>
      <c r="CJ13" s="81" t="str">
        <f t="shared" si="5"/>
        <v/>
      </c>
      <c r="CK13" s="81" t="str">
        <f t="shared" si="6"/>
        <v/>
      </c>
      <c r="CL13" s="81" t="str">
        <f t="shared" si="7"/>
        <v/>
      </c>
      <c r="CM13" s="49" t="e">
        <f t="shared" si="9"/>
        <v>#DIV/0!</v>
      </c>
      <c r="CN13" s="49" t="e">
        <f t="shared" si="10"/>
        <v>#DIV/0!</v>
      </c>
      <c r="CO13" s="49" t="e">
        <f t="shared" si="11"/>
        <v>#DIV/0!</v>
      </c>
      <c r="CP13" s="49" t="e">
        <f t="shared" si="12"/>
        <v>#DIV/0!</v>
      </c>
      <c r="CQ13" s="81" t="str">
        <f>IF(N13=0,"",(#REF!-N13)/N13)</f>
        <v/>
      </c>
      <c r="CR13" s="81" t="str">
        <f t="shared" si="13"/>
        <v/>
      </c>
    </row>
    <row r="14" spans="1:96" x14ac:dyDescent="0.25">
      <c r="A14" s="95" t="s">
        <v>13</v>
      </c>
      <c r="B14" s="95">
        <v>13.369821</v>
      </c>
      <c r="C14" s="95">
        <v>0</v>
      </c>
      <c r="D14" s="95">
        <v>138.64247</v>
      </c>
      <c r="E14" s="95">
        <v>2.3283439000000001</v>
      </c>
      <c r="F14" s="95">
        <v>2.1420314</v>
      </c>
      <c r="G14" s="95">
        <v>5.2652903000000002</v>
      </c>
      <c r="H14" s="95">
        <v>6.8824277</v>
      </c>
      <c r="I14" s="95"/>
      <c r="J14" s="95"/>
      <c r="K14" s="95"/>
      <c r="L14" s="95"/>
      <c r="M14" s="95"/>
      <c r="N14" s="29"/>
      <c r="O14" s="29"/>
      <c r="P14" s="95"/>
      <c r="Q14" s="94" t="s">
        <v>13</v>
      </c>
      <c r="R14" s="94">
        <v>0</v>
      </c>
      <c r="S14" s="95">
        <v>0.18182270914721399</v>
      </c>
      <c r="T14" s="95">
        <v>6.7297565646927293E-2</v>
      </c>
      <c r="U14" s="95">
        <v>6.7297565646927293E-2</v>
      </c>
      <c r="V14" s="95">
        <v>0.53467813804791697</v>
      </c>
      <c r="W14" s="95">
        <v>0</v>
      </c>
      <c r="X14" s="95">
        <v>3.2597655966387397E-2</v>
      </c>
      <c r="Y14" s="95">
        <v>0.167334779180938</v>
      </c>
      <c r="Z14" s="95">
        <v>13.3698130123403</v>
      </c>
      <c r="AA14" s="95">
        <v>1.6016318429871499</v>
      </c>
      <c r="AB14" s="95">
        <v>1.2169784141116699E-2</v>
      </c>
      <c r="AC14" s="95">
        <v>0.279615574225962</v>
      </c>
      <c r="AD14" s="95">
        <v>0</v>
      </c>
      <c r="AE14" s="95">
        <v>0</v>
      </c>
      <c r="AF14" s="95">
        <v>0.29410366034581698</v>
      </c>
      <c r="AG14" s="95">
        <v>0.29410366034581698</v>
      </c>
      <c r="AH14" s="95">
        <v>1.1091409779703101</v>
      </c>
      <c r="AI14" s="95">
        <v>0.221440294462981</v>
      </c>
      <c r="AJ14" s="95">
        <v>8.8376362442434495E-3</v>
      </c>
      <c r="AK14" s="95">
        <v>0.23174096419998499</v>
      </c>
      <c r="AL14" s="95">
        <v>2.37138253435848E-2</v>
      </c>
      <c r="AM14" s="95">
        <v>0</v>
      </c>
      <c r="AN14" s="95">
        <v>1.8763757071957501E-2</v>
      </c>
      <c r="AO14" s="95">
        <v>4.1227697239262097E-2</v>
      </c>
      <c r="AP14" s="95">
        <v>0</v>
      </c>
      <c r="AQ14" s="95">
        <v>7.0772307357374702</v>
      </c>
      <c r="AR14" s="95">
        <v>124.77816765334499</v>
      </c>
      <c r="AS14" s="95">
        <v>12.755122690520601</v>
      </c>
      <c r="AT14" s="95">
        <v>138.642431321836</v>
      </c>
      <c r="AU14" s="95">
        <v>0</v>
      </c>
      <c r="AV14" s="95">
        <v>0.28211043503364702</v>
      </c>
      <c r="AW14" s="95">
        <v>0</v>
      </c>
      <c r="AX14" s="95">
        <v>2.4607727846855898</v>
      </c>
      <c r="AY14" s="95">
        <v>1.2488055358058101E-3</v>
      </c>
      <c r="AZ14" s="95">
        <v>4.3911578674691399E-4</v>
      </c>
      <c r="BA14" s="95">
        <v>1.65193331459404</v>
      </c>
      <c r="BB14" s="95">
        <v>5.6121244398882201E-4</v>
      </c>
      <c r="BC14" s="95">
        <v>0</v>
      </c>
      <c r="BD14" s="95">
        <v>8.1396411867480094E-5</v>
      </c>
      <c r="BE14" s="95">
        <v>2.3282874991570601</v>
      </c>
      <c r="BF14" s="95">
        <v>2.14197432268258</v>
      </c>
      <c r="BG14" s="95">
        <v>0.18631317647447801</v>
      </c>
      <c r="BH14" s="95">
        <v>0</v>
      </c>
      <c r="BI14" s="95">
        <v>0</v>
      </c>
      <c r="BJ14" s="95">
        <v>8.7630465009893195E-3</v>
      </c>
      <c r="BK14" s="95">
        <v>0</v>
      </c>
      <c r="BL14" s="95">
        <v>9.4035163500278199E-2</v>
      </c>
      <c r="BM14" s="95">
        <v>0</v>
      </c>
      <c r="BN14" s="95">
        <v>2.4440606050584999E-3</v>
      </c>
      <c r="BO14" s="95">
        <v>0.37614064639516698</v>
      </c>
      <c r="BP14" s="95">
        <v>6.0116934309310602E-3</v>
      </c>
      <c r="BQ14" s="95">
        <v>0</v>
      </c>
      <c r="BR14" s="95">
        <v>6.31899270821276E-3</v>
      </c>
      <c r="BS14" s="95">
        <v>8.5682004221851093E-6</v>
      </c>
      <c r="BT14" s="95">
        <v>5.26528614119501</v>
      </c>
      <c r="BU14" s="95">
        <v>1.0277976540822</v>
      </c>
      <c r="BV14" s="95">
        <v>0</v>
      </c>
      <c r="BW14" s="95">
        <v>0</v>
      </c>
      <c r="BX14" s="95">
        <v>0.34429972283458798</v>
      </c>
      <c r="BY14" s="95">
        <v>0</v>
      </c>
      <c r="BZ14" s="95">
        <v>5.6201480892408902E-2</v>
      </c>
      <c r="CA14" s="95">
        <v>6.8824264896355096</v>
      </c>
      <c r="CB14" s="95">
        <v>0.47858193474225103</v>
      </c>
      <c r="CD14" s="35">
        <f t="shared" si="0"/>
        <v>8.000011016797726E-3</v>
      </c>
      <c r="CE14" s="35">
        <f t="shared" si="8"/>
        <v>1.9247521691870273E-2</v>
      </c>
      <c r="CF14" s="81">
        <f t="shared" si="1"/>
        <v>-5.9743953938447657E-7</v>
      </c>
      <c r="CG14" s="81" t="str">
        <f t="shared" si="2"/>
        <v/>
      </c>
      <c r="CH14" s="81">
        <f t="shared" si="3"/>
        <v>-2.7897774760618877E-7</v>
      </c>
      <c r="CI14" s="81">
        <f t="shared" si="4"/>
        <v>-2.4223587821372769E-5</v>
      </c>
      <c r="CJ14" s="81">
        <f t="shared" si="5"/>
        <v>-2.6646349544640505E-5</v>
      </c>
      <c r="CK14" s="81">
        <f t="shared" si="6"/>
        <v>-7.898529336857207E-7</v>
      </c>
      <c r="CL14" s="81">
        <f t="shared" si="7"/>
        <v>-1.7586301566401694E-7</v>
      </c>
      <c r="CM14" s="49">
        <f t="shared" si="9"/>
        <v>-4.9327665581381684E-4</v>
      </c>
      <c r="CN14" s="49">
        <f t="shared" si="10"/>
        <v>-5.5688216568925146E-4</v>
      </c>
      <c r="CO14" s="49">
        <f t="shared" si="11"/>
        <v>8.5614144075275573E-4</v>
      </c>
      <c r="CP14" s="49">
        <f t="shared" si="12"/>
        <v>-1.3447874845195515E-3</v>
      </c>
      <c r="CQ14" s="81" t="str">
        <f>IF(N14=0,"",(#REF!-N14)/N14)</f>
        <v/>
      </c>
      <c r="CR14" s="81" t="str">
        <f t="shared" si="13"/>
        <v/>
      </c>
    </row>
    <row r="15" spans="1:96" x14ac:dyDescent="0.25">
      <c r="A15" s="95" t="s">
        <v>14</v>
      </c>
      <c r="B15" s="95">
        <v>32.663238999999997</v>
      </c>
      <c r="C15" s="95">
        <v>0</v>
      </c>
      <c r="D15" s="95">
        <v>229.92547999999999</v>
      </c>
      <c r="E15" s="95">
        <v>4.6313812900000002</v>
      </c>
      <c r="F15" s="95">
        <v>4.2608714000000001</v>
      </c>
      <c r="G15" s="95">
        <v>7.4244680000000001</v>
      </c>
      <c r="H15" s="95">
        <v>26.061233999999999</v>
      </c>
      <c r="I15" s="95"/>
      <c r="J15" s="95"/>
      <c r="K15" s="95"/>
      <c r="L15" s="95"/>
      <c r="M15" s="95"/>
      <c r="N15" s="29"/>
      <c r="O15" s="29"/>
      <c r="P15" s="95"/>
      <c r="Q15" s="94" t="s">
        <v>14</v>
      </c>
      <c r="R15" s="94">
        <v>0</v>
      </c>
      <c r="S15" s="95">
        <v>0.68832192824985705</v>
      </c>
      <c r="T15" s="95">
        <v>0.25476694720455501</v>
      </c>
      <c r="U15" s="95">
        <v>0.25476694720455501</v>
      </c>
      <c r="V15" s="95">
        <v>2.0241199037333599</v>
      </c>
      <c r="W15" s="95">
        <v>0</v>
      </c>
      <c r="X15" s="95">
        <v>0.123403851078371</v>
      </c>
      <c r="Y15" s="95">
        <v>0.633473672314257</v>
      </c>
      <c r="Z15" s="95">
        <v>32.656303705197899</v>
      </c>
      <c r="AA15" s="95">
        <v>6.0632606154047499</v>
      </c>
      <c r="AB15" s="95">
        <v>4.60709058665804E-2</v>
      </c>
      <c r="AC15" s="95">
        <v>1.0585336882196901</v>
      </c>
      <c r="AD15" s="95">
        <v>0</v>
      </c>
      <c r="AE15" s="95">
        <v>0</v>
      </c>
      <c r="AF15" s="95">
        <v>1.1133802714704799</v>
      </c>
      <c r="AG15" s="95">
        <v>1.1133802714704799</v>
      </c>
      <c r="AH15" s="95">
        <v>1.8390497024752399</v>
      </c>
      <c r="AI15" s="95">
        <v>0.838300855124963</v>
      </c>
      <c r="AJ15" s="95">
        <v>3.3456214908719403E-2</v>
      </c>
      <c r="AK15" s="95">
        <v>0.87729616784812503</v>
      </c>
      <c r="AL15" s="95">
        <v>8.9772772330486E-2</v>
      </c>
      <c r="AM15" s="95">
        <v>0</v>
      </c>
      <c r="AN15" s="95">
        <v>7.1033909732704598E-2</v>
      </c>
      <c r="AO15" s="95">
        <v>8.1991246365405002E-2</v>
      </c>
      <c r="AP15" s="95">
        <v>0</v>
      </c>
      <c r="AQ15" s="95">
        <v>26.792076252473301</v>
      </c>
      <c r="AR15" s="95">
        <v>206.89337123585599</v>
      </c>
      <c r="AS15" s="95">
        <v>21.149111728478701</v>
      </c>
      <c r="AT15" s="95">
        <v>229.88153266680999</v>
      </c>
      <c r="AU15" s="95">
        <v>0</v>
      </c>
      <c r="AV15" s="95">
        <v>1.06797911373396</v>
      </c>
      <c r="AW15" s="95">
        <v>0</v>
      </c>
      <c r="AX15" s="95">
        <v>9.3156934169810999</v>
      </c>
      <c r="AY15" s="95">
        <v>2.48355205939251E-3</v>
      </c>
      <c r="AZ15" s="95">
        <v>8.7329126936622605E-4</v>
      </c>
      <c r="BA15" s="95">
        <v>3.2852770030368599</v>
      </c>
      <c r="BB15" s="95">
        <v>1.1161090598940601E-3</v>
      </c>
      <c r="BC15" s="95">
        <v>0</v>
      </c>
      <c r="BD15" s="95">
        <v>1.61878200223769E-4</v>
      </c>
      <c r="BE15" s="95">
        <v>4.6302765422783496</v>
      </c>
      <c r="BF15" s="95">
        <v>4.2598440743693802</v>
      </c>
      <c r="BG15" s="95">
        <v>0.370432467908971</v>
      </c>
      <c r="BH15" s="95">
        <v>0</v>
      </c>
      <c r="BI15" s="95">
        <v>0</v>
      </c>
      <c r="BJ15" s="95">
        <v>1.7427474094038099E-2</v>
      </c>
      <c r="BK15" s="95">
        <v>0</v>
      </c>
      <c r="BL15" s="95">
        <v>0.187011860767098</v>
      </c>
      <c r="BM15" s="95">
        <v>0</v>
      </c>
      <c r="BN15" s="95">
        <v>4.8606183964681896E-3</v>
      </c>
      <c r="BO15" s="95">
        <v>0.74804838550020003</v>
      </c>
      <c r="BP15" s="95">
        <v>2.2758188702662201E-2</v>
      </c>
      <c r="BQ15" s="95">
        <v>0</v>
      </c>
      <c r="BR15" s="95">
        <v>1.2566862194590901E-2</v>
      </c>
      <c r="BS15" s="95">
        <v>1.70397912465483E-5</v>
      </c>
      <c r="BT15" s="95">
        <v>7.42313856847281</v>
      </c>
      <c r="BU15" s="95">
        <v>3.8909033226631</v>
      </c>
      <c r="BV15" s="95">
        <v>0</v>
      </c>
      <c r="BW15" s="95">
        <v>0</v>
      </c>
      <c r="BX15" s="95">
        <v>1.3034061611396699</v>
      </c>
      <c r="BY15" s="95">
        <v>0</v>
      </c>
      <c r="BZ15" s="95">
        <v>0.21276045916261799</v>
      </c>
      <c r="CA15" s="95">
        <v>26.054609340432201</v>
      </c>
      <c r="CB15" s="95">
        <v>1.81175458885771</v>
      </c>
      <c r="CD15" s="35">
        <f t="shared" si="0"/>
        <v>7.9999888687916319E-3</v>
      </c>
      <c r="CE15" s="35">
        <f t="shared" si="8"/>
        <v>1.9247475948410822E-2</v>
      </c>
      <c r="CF15" s="81">
        <f t="shared" si="1"/>
        <v>-2.1232722211345171E-4</v>
      </c>
      <c r="CG15" s="81" t="str">
        <f t="shared" si="2"/>
        <v/>
      </c>
      <c r="CH15" s="81">
        <f t="shared" si="3"/>
        <v>-1.9113729017769001E-4</v>
      </c>
      <c r="CI15" s="81">
        <f t="shared" si="4"/>
        <v>-2.3853525600147458E-4</v>
      </c>
      <c r="CJ15" s="81">
        <f t="shared" si="5"/>
        <v>-2.4110693193413746E-4</v>
      </c>
      <c r="CK15" s="81">
        <f t="shared" si="6"/>
        <v>-1.7906084680951106E-4</v>
      </c>
      <c r="CL15" s="81">
        <f t="shared" si="7"/>
        <v>-2.5419592824338708E-4</v>
      </c>
      <c r="CM15" s="49">
        <f t="shared" si="9"/>
        <v>-4.9156447968485943E-4</v>
      </c>
      <c r="CN15" s="49">
        <f t="shared" si="10"/>
        <v>-5.583625662884112E-4</v>
      </c>
      <c r="CO15" s="49">
        <f t="shared" si="11"/>
        <v>8.5638927966630145E-4</v>
      </c>
      <c r="CP15" s="49">
        <f t="shared" si="12"/>
        <v>-1.3380429213057138E-3</v>
      </c>
      <c r="CQ15" s="81" t="str">
        <f>IF(N15=0,"",(#REF!-N15)/N15)</f>
        <v/>
      </c>
      <c r="CR15" s="81" t="str">
        <f t="shared" si="13"/>
        <v/>
      </c>
    </row>
    <row r="16" spans="1:96" x14ac:dyDescent="0.25">
      <c r="A16" s="95" t="s">
        <v>15</v>
      </c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29"/>
      <c r="O16" s="29"/>
      <c r="P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D16" s="35" t="e">
        <f t="shared" si="0"/>
        <v>#DIV/0!</v>
      </c>
      <c r="CE16" s="35" t="e">
        <f t="shared" si="8"/>
        <v>#DIV/0!</v>
      </c>
      <c r="CF16" s="81" t="str">
        <f t="shared" si="1"/>
        <v/>
      </c>
      <c r="CG16" s="81" t="str">
        <f t="shared" si="2"/>
        <v/>
      </c>
      <c r="CH16" s="81" t="str">
        <f t="shared" si="3"/>
        <v/>
      </c>
      <c r="CI16" s="81" t="str">
        <f t="shared" si="4"/>
        <v/>
      </c>
      <c r="CJ16" s="81" t="str">
        <f t="shared" si="5"/>
        <v/>
      </c>
      <c r="CK16" s="81" t="str">
        <f t="shared" si="6"/>
        <v/>
      </c>
      <c r="CL16" s="81" t="str">
        <f t="shared" si="7"/>
        <v/>
      </c>
      <c r="CM16" s="49" t="e">
        <f t="shared" si="9"/>
        <v>#DIV/0!</v>
      </c>
      <c r="CN16" s="49" t="e">
        <f t="shared" si="10"/>
        <v>#DIV/0!</v>
      </c>
      <c r="CO16" s="49" t="e">
        <f t="shared" si="11"/>
        <v>#DIV/0!</v>
      </c>
      <c r="CP16" s="49" t="e">
        <f t="shared" si="12"/>
        <v>#DIV/0!</v>
      </c>
      <c r="CQ16" s="81" t="str">
        <f>IF(N16=0,"",(#REF!-N16)/N16)</f>
        <v/>
      </c>
      <c r="CR16" s="81" t="str">
        <f t="shared" si="13"/>
        <v/>
      </c>
    </row>
    <row r="17" spans="1:96" x14ac:dyDescent="0.25">
      <c r="A17" s="95" t="s">
        <v>16</v>
      </c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29"/>
      <c r="O17" s="29"/>
      <c r="P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D17" s="35" t="e">
        <f t="shared" si="0"/>
        <v>#DIV/0!</v>
      </c>
      <c r="CE17" s="35" t="e">
        <f t="shared" si="8"/>
        <v>#DIV/0!</v>
      </c>
      <c r="CF17" s="81" t="str">
        <f t="shared" si="1"/>
        <v/>
      </c>
      <c r="CG17" s="81" t="str">
        <f t="shared" si="2"/>
        <v/>
      </c>
      <c r="CH17" s="81" t="str">
        <f t="shared" si="3"/>
        <v/>
      </c>
      <c r="CI17" s="81" t="str">
        <f t="shared" si="4"/>
        <v/>
      </c>
      <c r="CJ17" s="81" t="str">
        <f t="shared" si="5"/>
        <v/>
      </c>
      <c r="CK17" s="81" t="str">
        <f t="shared" si="6"/>
        <v/>
      </c>
      <c r="CL17" s="81" t="str">
        <f t="shared" si="7"/>
        <v/>
      </c>
      <c r="CM17" s="49" t="e">
        <f t="shared" si="9"/>
        <v>#DIV/0!</v>
      </c>
      <c r="CN17" s="49" t="e">
        <f t="shared" si="10"/>
        <v>#DIV/0!</v>
      </c>
      <c r="CO17" s="49" t="e">
        <f t="shared" si="11"/>
        <v>#DIV/0!</v>
      </c>
      <c r="CP17" s="49" t="e">
        <f t="shared" si="12"/>
        <v>#DIV/0!</v>
      </c>
      <c r="CQ17" s="81" t="str">
        <f>IF(N17=0,"",(#REF!-N17)/N17)</f>
        <v/>
      </c>
      <c r="CR17" s="81" t="str">
        <f t="shared" si="13"/>
        <v/>
      </c>
    </row>
    <row r="18" spans="1:96" x14ac:dyDescent="0.25">
      <c r="A18" s="95" t="s">
        <v>17</v>
      </c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29"/>
      <c r="O18" s="29"/>
      <c r="P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D18" s="35" t="e">
        <f t="shared" si="0"/>
        <v>#DIV/0!</v>
      </c>
      <c r="CE18" s="35" t="e">
        <f t="shared" si="8"/>
        <v>#DIV/0!</v>
      </c>
      <c r="CF18" s="81" t="str">
        <f t="shared" si="1"/>
        <v/>
      </c>
      <c r="CG18" s="81" t="str">
        <f t="shared" si="2"/>
        <v/>
      </c>
      <c r="CH18" s="81" t="str">
        <f t="shared" si="3"/>
        <v/>
      </c>
      <c r="CI18" s="81" t="str">
        <f t="shared" si="4"/>
        <v/>
      </c>
      <c r="CJ18" s="81" t="str">
        <f t="shared" si="5"/>
        <v/>
      </c>
      <c r="CK18" s="81" t="str">
        <f t="shared" si="6"/>
        <v/>
      </c>
      <c r="CL18" s="81" t="str">
        <f t="shared" si="7"/>
        <v/>
      </c>
      <c r="CM18" s="49" t="e">
        <f t="shared" si="9"/>
        <v>#DIV/0!</v>
      </c>
      <c r="CN18" s="49" t="e">
        <f t="shared" si="10"/>
        <v>#DIV/0!</v>
      </c>
      <c r="CO18" s="49" t="e">
        <f t="shared" si="11"/>
        <v>#DIV/0!</v>
      </c>
      <c r="CP18" s="49" t="e">
        <f t="shared" si="12"/>
        <v>#DIV/0!</v>
      </c>
      <c r="CQ18" s="81" t="str">
        <f>IF(N18=0,"",(#REF!-N18)/N18)</f>
        <v/>
      </c>
      <c r="CR18" s="81" t="str">
        <f t="shared" si="13"/>
        <v/>
      </c>
    </row>
    <row r="19" spans="1:96" x14ac:dyDescent="0.25">
      <c r="A19" s="95" t="s">
        <v>18</v>
      </c>
      <c r="B19" s="95">
        <v>2172.1579999999999</v>
      </c>
      <c r="C19" s="95">
        <v>0</v>
      </c>
      <c r="D19" s="95">
        <v>17428.013999999999</v>
      </c>
      <c r="E19" s="95">
        <v>343.35256800000002</v>
      </c>
      <c r="F19" s="95">
        <v>315.88427999999999</v>
      </c>
      <c r="G19" s="95">
        <v>695.78521999999998</v>
      </c>
      <c r="H19" s="95">
        <v>1273.0179000000001</v>
      </c>
      <c r="I19" s="95"/>
      <c r="J19" s="95"/>
      <c r="K19" s="95"/>
      <c r="L19" s="95"/>
      <c r="M19" s="95"/>
      <c r="N19" s="29"/>
      <c r="O19" s="29"/>
      <c r="P19" s="95"/>
      <c r="Q19" s="94" t="s">
        <v>18</v>
      </c>
      <c r="R19" s="94">
        <v>0</v>
      </c>
      <c r="S19" s="95">
        <v>33.629393008990299</v>
      </c>
      <c r="T19" s="95">
        <v>12.4471796912987</v>
      </c>
      <c r="U19" s="95">
        <v>12.4471796912987</v>
      </c>
      <c r="V19" s="95">
        <v>98.892592632770004</v>
      </c>
      <c r="W19" s="95">
        <v>0</v>
      </c>
      <c r="X19" s="95">
        <v>6.0291596425657001</v>
      </c>
      <c r="Y19" s="95">
        <v>30.9497792036554</v>
      </c>
      <c r="Z19" s="95">
        <v>2171.9925497017598</v>
      </c>
      <c r="AA19" s="95">
        <v>296.23333432688702</v>
      </c>
      <c r="AB19" s="95">
        <v>2.2508904796367601</v>
      </c>
      <c r="AC19" s="95">
        <v>51.716952343738399</v>
      </c>
      <c r="AD19" s="95">
        <v>0</v>
      </c>
      <c r="AE19" s="95">
        <v>0</v>
      </c>
      <c r="AF19" s="95">
        <v>54.396536078468102</v>
      </c>
      <c r="AG19" s="95">
        <v>54.396536078468102</v>
      </c>
      <c r="AH19" s="95">
        <v>139.412145242767</v>
      </c>
      <c r="AI19" s="95">
        <v>40.956939682976603</v>
      </c>
      <c r="AJ19" s="95">
        <v>1.63457688807476</v>
      </c>
      <c r="AK19" s="95">
        <v>42.862096283945498</v>
      </c>
      <c r="AL19" s="95">
        <v>4.3860438130924404</v>
      </c>
      <c r="AM19" s="95">
        <v>0</v>
      </c>
      <c r="AN19" s="95">
        <v>3.4705118635346301</v>
      </c>
      <c r="AO19" s="95">
        <v>6.0791902820494101</v>
      </c>
      <c r="AP19" s="95">
        <v>0</v>
      </c>
      <c r="AQ19" s="95">
        <v>1308.98387252577</v>
      </c>
      <c r="AR19" s="95">
        <v>15683.8579826857</v>
      </c>
      <c r="AS19" s="95">
        <v>1603.2387817543199</v>
      </c>
      <c r="AT19" s="95">
        <v>17426.508909682801</v>
      </c>
      <c r="AU19" s="95">
        <v>0</v>
      </c>
      <c r="AV19" s="95">
        <v>52.178330854026001</v>
      </c>
      <c r="AW19" s="95">
        <v>0</v>
      </c>
      <c r="AX19" s="95">
        <v>455.13750363387601</v>
      </c>
      <c r="AY19" s="95">
        <v>0.184141347258828</v>
      </c>
      <c r="AZ19" s="95">
        <v>6.4749528214311305E-2</v>
      </c>
      <c r="BA19" s="95">
        <v>243.58461492044</v>
      </c>
      <c r="BB19" s="95">
        <v>8.2753067279992404E-2</v>
      </c>
      <c r="BC19" s="95">
        <v>0</v>
      </c>
      <c r="BD19" s="95">
        <v>1.20023617877279E-2</v>
      </c>
      <c r="BE19" s="95">
        <v>343.30863572458202</v>
      </c>
      <c r="BF19" s="95">
        <v>315.843211425128</v>
      </c>
      <c r="BG19" s="95">
        <v>27.465424299453701</v>
      </c>
      <c r="BH19" s="95">
        <v>0</v>
      </c>
      <c r="BI19" s="95">
        <v>0</v>
      </c>
      <c r="BJ19" s="95">
        <v>1.2921482708819001</v>
      </c>
      <c r="BK19" s="95">
        <v>0</v>
      </c>
      <c r="BL19" s="95">
        <v>13.865880202384201</v>
      </c>
      <c r="BM19" s="95">
        <v>0</v>
      </c>
      <c r="BN19" s="95">
        <v>0.36038640885706802</v>
      </c>
      <c r="BO19" s="95">
        <v>55.463510536549798</v>
      </c>
      <c r="BP19" s="95">
        <v>1.1119005745748201</v>
      </c>
      <c r="BQ19" s="95">
        <v>0</v>
      </c>
      <c r="BR19" s="95">
        <v>0.93176137332186904</v>
      </c>
      <c r="BS19" s="95">
        <v>1.2634081523504E-3</v>
      </c>
      <c r="BT19" s="95">
        <v>695.69897661711695</v>
      </c>
      <c r="BU19" s="95">
        <v>190.09857358054199</v>
      </c>
      <c r="BV19" s="95">
        <v>0</v>
      </c>
      <c r="BW19" s="95">
        <v>0</v>
      </c>
      <c r="BX19" s="95">
        <v>63.680706435581698</v>
      </c>
      <c r="BY19" s="95">
        <v>0</v>
      </c>
      <c r="BZ19" s="95">
        <v>10.394864763179401</v>
      </c>
      <c r="CA19" s="95">
        <v>1272.95333278515</v>
      </c>
      <c r="CB19" s="95">
        <v>88.517185053432897</v>
      </c>
      <c r="CD19" s="35">
        <f t="shared" si="0"/>
        <v>8.0000042444132082E-3</v>
      </c>
      <c r="CE19" s="35">
        <f t="shared" si="8"/>
        <v>1.9247493889829919E-2</v>
      </c>
      <c r="CF19" s="81">
        <f t="shared" si="1"/>
        <v>-7.61686296485351E-5</v>
      </c>
      <c r="CG19" s="81" t="str">
        <f t="shared" si="2"/>
        <v/>
      </c>
      <c r="CH19" s="81">
        <f t="shared" si="3"/>
        <v>-8.6360403267851126E-5</v>
      </c>
      <c r="CI19" s="81">
        <f t="shared" si="4"/>
        <v>-1.2795091550910187E-4</v>
      </c>
      <c r="CJ19" s="81">
        <f t="shared" si="5"/>
        <v>-1.3001145505558452E-4</v>
      </c>
      <c r="CK19" s="81">
        <f t="shared" si="6"/>
        <v>-1.2395115677080098E-4</v>
      </c>
      <c r="CL19" s="81">
        <f t="shared" si="7"/>
        <v>-5.0719801229863306E-5</v>
      </c>
      <c r="CM19" s="49">
        <f t="shared" si="9"/>
        <v>-4.9165780408247373E-4</v>
      </c>
      <c r="CN19" s="49">
        <f t="shared" si="10"/>
        <v>-5.5800863355365629E-4</v>
      </c>
      <c r="CO19" s="49">
        <f t="shared" si="11"/>
        <v>8.5594422463874736E-4</v>
      </c>
      <c r="CP19" s="49">
        <f t="shared" si="12"/>
        <v>-1.3382783789259278E-3</v>
      </c>
      <c r="CQ19" s="81" t="str">
        <f>IF(N19=0,"",(#REF!-N19)/N19)</f>
        <v/>
      </c>
      <c r="CR19" s="81" t="str">
        <f t="shared" si="13"/>
        <v/>
      </c>
    </row>
    <row r="20" spans="1:96" x14ac:dyDescent="0.25">
      <c r="A20" s="95" t="s">
        <v>19</v>
      </c>
      <c r="B20" s="95">
        <v>57.853045999999999</v>
      </c>
      <c r="C20" s="95">
        <v>0</v>
      </c>
      <c r="D20" s="95">
        <v>467.53262000000001</v>
      </c>
      <c r="E20" s="95">
        <v>8.9469403300000003</v>
      </c>
      <c r="F20" s="95">
        <v>8.2311764000000007</v>
      </c>
      <c r="G20" s="95">
        <v>18.746773000000001</v>
      </c>
      <c r="H20" s="95">
        <v>30.590622</v>
      </c>
      <c r="I20" s="95"/>
      <c r="J20" s="95"/>
      <c r="K20" s="95"/>
      <c r="L20" s="95"/>
      <c r="M20" s="95"/>
      <c r="N20" s="29"/>
      <c r="O20" s="29"/>
      <c r="P20" s="95"/>
      <c r="Q20" s="94" t="s">
        <v>19</v>
      </c>
      <c r="R20" s="94">
        <v>0</v>
      </c>
      <c r="S20" s="95">
        <v>0.80752595244749403</v>
      </c>
      <c r="T20" s="95">
        <v>0.29888785526027201</v>
      </c>
      <c r="U20" s="95">
        <v>0.29888785526027201</v>
      </c>
      <c r="V20" s="95">
        <v>2.3746578402635601</v>
      </c>
      <c r="W20" s="95">
        <v>0</v>
      </c>
      <c r="X20" s="95">
        <v>0.14477523465908201</v>
      </c>
      <c r="Y20" s="95">
        <v>0.74318187480361797</v>
      </c>
      <c r="Z20" s="95">
        <v>57.804999792104098</v>
      </c>
      <c r="AA20" s="95">
        <v>7.1133120454263397</v>
      </c>
      <c r="AB20" s="95">
        <v>5.4049593474095103E-2</v>
      </c>
      <c r="AC20" s="95">
        <v>1.2418516345941899</v>
      </c>
      <c r="AD20" s="95">
        <v>0</v>
      </c>
      <c r="AE20" s="95">
        <v>0</v>
      </c>
      <c r="AF20" s="95">
        <v>1.30619809459029</v>
      </c>
      <c r="AG20" s="95">
        <v>1.30619809459029</v>
      </c>
      <c r="AH20" s="95">
        <v>3.7375082118862202</v>
      </c>
      <c r="AI20" s="95">
        <v>0.98347996418944295</v>
      </c>
      <c r="AJ20" s="95">
        <v>3.9250239213620801E-2</v>
      </c>
      <c r="AK20" s="95">
        <v>1.02922619887166</v>
      </c>
      <c r="AL20" s="95">
        <v>0.105319895554269</v>
      </c>
      <c r="AM20" s="95">
        <v>0</v>
      </c>
      <c r="AN20" s="95">
        <v>8.3335880966889306E-2</v>
      </c>
      <c r="AO20" s="95">
        <v>0.15833424089904399</v>
      </c>
      <c r="AP20" s="95">
        <v>0</v>
      </c>
      <c r="AQ20" s="95">
        <v>31.431981575974</v>
      </c>
      <c r="AR20" s="95">
        <v>420.46974873041302</v>
      </c>
      <c r="AS20" s="95">
        <v>42.981330842330898</v>
      </c>
      <c r="AT20" s="95">
        <v>467.18858778462999</v>
      </c>
      <c r="AU20" s="95">
        <v>0</v>
      </c>
      <c r="AV20" s="95">
        <v>1.2529323276773701</v>
      </c>
      <c r="AW20" s="95">
        <v>0</v>
      </c>
      <c r="AX20" s="95">
        <v>10.9289984900312</v>
      </c>
      <c r="AY20" s="95">
        <v>4.7960128463323303E-3</v>
      </c>
      <c r="AZ20" s="95">
        <v>1.6864238066105501E-3</v>
      </c>
      <c r="BA20" s="95">
        <v>6.3442301570242003</v>
      </c>
      <c r="BB20" s="95">
        <v>2.1553246592481098E-3</v>
      </c>
      <c r="BC20" s="95">
        <v>0</v>
      </c>
      <c r="BD20" s="95">
        <v>3.1260362450878198E-4</v>
      </c>
      <c r="BE20" s="95">
        <v>8.9415796563006396</v>
      </c>
      <c r="BF20" s="95">
        <v>8.2262272588293399</v>
      </c>
      <c r="BG20" s="95">
        <v>0.71535239747129797</v>
      </c>
      <c r="BH20" s="95">
        <v>0</v>
      </c>
      <c r="BI20" s="95">
        <v>0</v>
      </c>
      <c r="BJ20" s="95">
        <v>3.3654331057061102E-2</v>
      </c>
      <c r="BK20" s="95">
        <v>0</v>
      </c>
      <c r="BL20" s="95">
        <v>0.36114110451561698</v>
      </c>
      <c r="BM20" s="95">
        <v>0</v>
      </c>
      <c r="BN20" s="95">
        <v>9.3863720189376904E-3</v>
      </c>
      <c r="BO20" s="95">
        <v>1.44456406653549</v>
      </c>
      <c r="BP20" s="95">
        <v>2.6699546192461201E-2</v>
      </c>
      <c r="BQ20" s="95">
        <v>0</v>
      </c>
      <c r="BR20" s="95">
        <v>2.4267956657131599E-2</v>
      </c>
      <c r="BS20" s="95">
        <v>3.2906084205536898E-5</v>
      </c>
      <c r="BT20" s="95">
        <v>18.736758527532899</v>
      </c>
      <c r="BU20" s="95">
        <v>4.5647385913240601</v>
      </c>
      <c r="BV20" s="95">
        <v>0</v>
      </c>
      <c r="BW20" s="95">
        <v>0</v>
      </c>
      <c r="BX20" s="95">
        <v>1.5291350014831999</v>
      </c>
      <c r="BY20" s="95">
        <v>0</v>
      </c>
      <c r="BZ20" s="95">
        <v>0.24960637671720701</v>
      </c>
      <c r="CA20" s="95">
        <v>30.566799015636199</v>
      </c>
      <c r="CB20" s="95">
        <v>2.1255185188938799</v>
      </c>
      <c r="CD20" s="35">
        <f t="shared" si="0"/>
        <v>7.9999989503364757E-3</v>
      </c>
      <c r="CE20" s="35">
        <f t="shared" si="8"/>
        <v>1.9247491701508895E-2</v>
      </c>
      <c r="CF20" s="81">
        <f t="shared" si="1"/>
        <v>-8.304870913089131E-4</v>
      </c>
      <c r="CG20" s="81" t="str">
        <f t="shared" si="2"/>
        <v/>
      </c>
      <c r="CH20" s="81">
        <f t="shared" si="3"/>
        <v>-7.3584644290706569E-4</v>
      </c>
      <c r="CI20" s="81">
        <f t="shared" si="4"/>
        <v>-5.9916278656580401E-4</v>
      </c>
      <c r="CJ20" s="81">
        <f t="shared" si="5"/>
        <v>-6.0126778119599141E-4</v>
      </c>
      <c r="CK20" s="81">
        <f t="shared" si="6"/>
        <v>-5.3419713713404721E-4</v>
      </c>
      <c r="CL20" s="81">
        <f t="shared" si="7"/>
        <v>-7.7876757013310347E-4</v>
      </c>
      <c r="CM20" s="49">
        <f t="shared" si="9"/>
        <v>-4.9204779464066947E-4</v>
      </c>
      <c r="CN20" s="49">
        <f t="shared" si="10"/>
        <v>-5.5797372729429881E-4</v>
      </c>
      <c r="CO20" s="49">
        <f t="shared" si="11"/>
        <v>8.5668600790115754E-4</v>
      </c>
      <c r="CP20" s="49">
        <f t="shared" si="12"/>
        <v>-1.3359361403865006E-3</v>
      </c>
      <c r="CQ20" s="81" t="str">
        <f>IF(N20=0,"",(#REF!-N20)/N20)</f>
        <v/>
      </c>
      <c r="CR20" s="81" t="str">
        <f t="shared" si="13"/>
        <v/>
      </c>
    </row>
    <row r="21" spans="1:96" x14ac:dyDescent="0.25">
      <c r="A21" s="95" t="s">
        <v>20</v>
      </c>
      <c r="B21" s="95">
        <v>593.59625000000005</v>
      </c>
      <c r="C21" s="95">
        <v>0</v>
      </c>
      <c r="D21" s="95">
        <v>4521.1724000000004</v>
      </c>
      <c r="E21" s="95">
        <v>81.709888800000002</v>
      </c>
      <c r="F21" s="95">
        <v>75.173148999999995</v>
      </c>
      <c r="G21" s="95">
        <v>149.10393999999999</v>
      </c>
      <c r="H21" s="95">
        <v>387.77181999999999</v>
      </c>
      <c r="I21" s="95"/>
      <c r="J21" s="95"/>
      <c r="K21" s="95"/>
      <c r="L21" s="95"/>
      <c r="M21" s="95"/>
      <c r="N21" s="29"/>
      <c r="O21" s="29"/>
      <c r="P21" s="95"/>
      <c r="Q21" s="94" t="s">
        <v>20</v>
      </c>
      <c r="R21" s="94">
        <v>0</v>
      </c>
      <c r="S21" s="95">
        <v>10.242088829764199</v>
      </c>
      <c r="T21" s="95">
        <v>3.7908847059246198</v>
      </c>
      <c r="U21" s="95">
        <v>3.7908847059246198</v>
      </c>
      <c r="V21" s="95">
        <v>30.118472593197598</v>
      </c>
      <c r="W21" s="95">
        <v>0</v>
      </c>
      <c r="X21" s="95">
        <v>1.83622478610736</v>
      </c>
      <c r="Y21" s="95">
        <v>9.4259830953622394</v>
      </c>
      <c r="Z21" s="95">
        <v>593.48308906077602</v>
      </c>
      <c r="AA21" s="95">
        <v>90.220075938920004</v>
      </c>
      <c r="AB21" s="95">
        <v>0.68552557070532505</v>
      </c>
      <c r="AC21" s="95">
        <v>15.750781152256099</v>
      </c>
      <c r="AD21" s="95">
        <v>0</v>
      </c>
      <c r="AE21" s="95">
        <v>0</v>
      </c>
      <c r="AF21" s="95">
        <v>16.566878702248601</v>
      </c>
      <c r="AG21" s="95">
        <v>16.566878702248601</v>
      </c>
      <c r="AH21" s="95">
        <v>36.163149599254801</v>
      </c>
      <c r="AI21" s="95">
        <v>12.4737608014222</v>
      </c>
      <c r="AJ21" s="95">
        <v>0.49782291518760502</v>
      </c>
      <c r="AK21" s="95">
        <v>13.0539813795341</v>
      </c>
      <c r="AL21" s="95">
        <v>1.3358029240882501</v>
      </c>
      <c r="AM21" s="95">
        <v>0</v>
      </c>
      <c r="AN21" s="95">
        <v>1.05696995733162</v>
      </c>
      <c r="AO21" s="95">
        <v>1.4465823598163501</v>
      </c>
      <c r="AP21" s="95">
        <v>0</v>
      </c>
      <c r="AQ21" s="95">
        <v>398.660984484972</v>
      </c>
      <c r="AR21" s="95">
        <v>4068.3552131946599</v>
      </c>
      <c r="AS21" s="95">
        <v>415.876353774368</v>
      </c>
      <c r="AT21" s="95">
        <v>4520.3947165682803</v>
      </c>
      <c r="AU21" s="95">
        <v>0</v>
      </c>
      <c r="AV21" s="95">
        <v>15.891313291891899</v>
      </c>
      <c r="AW21" s="95">
        <v>0</v>
      </c>
      <c r="AX21" s="95">
        <v>138.61560140861701</v>
      </c>
      <c r="AY21" s="95">
        <v>4.3817621411288699E-2</v>
      </c>
      <c r="AZ21" s="95">
        <v>1.5407563003135999E-2</v>
      </c>
      <c r="BA21" s="95">
        <v>57.962519175250897</v>
      </c>
      <c r="BB21" s="95">
        <v>1.9691625029073401E-2</v>
      </c>
      <c r="BC21" s="95">
        <v>0</v>
      </c>
      <c r="BD21" s="95">
        <v>2.8560378898460602E-3</v>
      </c>
      <c r="BE21" s="95">
        <v>81.692424125367495</v>
      </c>
      <c r="BF21" s="95">
        <v>75.156914566457203</v>
      </c>
      <c r="BG21" s="95">
        <v>6.5355095589102499</v>
      </c>
      <c r="BH21" s="95">
        <v>0</v>
      </c>
      <c r="BI21" s="95">
        <v>0</v>
      </c>
      <c r="BJ21" s="95">
        <v>0.30747480293435098</v>
      </c>
      <c r="BK21" s="95">
        <v>0</v>
      </c>
      <c r="BL21" s="95">
        <v>3.2994722419352098</v>
      </c>
      <c r="BM21" s="95">
        <v>0</v>
      </c>
      <c r="BN21" s="95">
        <v>8.5756303896118199E-2</v>
      </c>
      <c r="BO21" s="95">
        <v>13.197899959545101</v>
      </c>
      <c r="BP21" s="95">
        <v>0.338637618750045</v>
      </c>
      <c r="BQ21" s="95">
        <v>0</v>
      </c>
      <c r="BR21" s="95">
        <v>0.221718601310647</v>
      </c>
      <c r="BS21" s="95">
        <v>3.0063425144816099E-4</v>
      </c>
      <c r="BT21" s="95">
        <v>149.07724502852199</v>
      </c>
      <c r="BU21" s="95">
        <v>57.895952398297602</v>
      </c>
      <c r="BV21" s="95">
        <v>0</v>
      </c>
      <c r="BW21" s="95">
        <v>0</v>
      </c>
      <c r="BX21" s="95">
        <v>19.394458508751001</v>
      </c>
      <c r="BY21" s="95">
        <v>0</v>
      </c>
      <c r="BZ21" s="95">
        <v>3.1658324179897099</v>
      </c>
      <c r="CA21" s="95">
        <v>387.68761940508199</v>
      </c>
      <c r="CB21" s="95">
        <v>26.958579769503402</v>
      </c>
      <c r="CD21" s="35">
        <f t="shared" si="0"/>
        <v>7.9999982007563607E-3</v>
      </c>
      <c r="CE21" s="35">
        <f t="shared" si="8"/>
        <v>1.9247495299147963E-2</v>
      </c>
      <c r="CF21" s="81">
        <f t="shared" si="1"/>
        <v>-1.9063620975373529E-4</v>
      </c>
      <c r="CG21" s="81" t="str">
        <f t="shared" si="2"/>
        <v/>
      </c>
      <c r="CH21" s="81">
        <f t="shared" si="3"/>
        <v>-1.7200924072705264E-4</v>
      </c>
      <c r="CI21" s="81">
        <f t="shared" si="4"/>
        <v>-2.1374003672009246E-4</v>
      </c>
      <c r="CJ21" s="81">
        <f t="shared" si="5"/>
        <v>-2.1596053589283256E-4</v>
      </c>
      <c r="CK21" s="81">
        <f t="shared" si="6"/>
        <v>-1.7903598978007059E-4</v>
      </c>
      <c r="CL21" s="81">
        <f t="shared" si="7"/>
        <v>-2.1713954076911011E-4</v>
      </c>
      <c r="CM21" s="49">
        <f t="shared" si="9"/>
        <v>-4.9127300965109305E-4</v>
      </c>
      <c r="CN21" s="49">
        <f t="shared" si="10"/>
        <v>-5.58901261793901E-4</v>
      </c>
      <c r="CO21" s="49">
        <f t="shared" si="11"/>
        <v>8.559386116996833E-4</v>
      </c>
      <c r="CP21" s="49">
        <f t="shared" si="12"/>
        <v>-1.3390596966279913E-3</v>
      </c>
      <c r="CQ21" s="81" t="str">
        <f>IF(N21=0,"",(#REF!-N21)/N21)</f>
        <v/>
      </c>
      <c r="CR21" s="81" t="str">
        <f t="shared" si="13"/>
        <v/>
      </c>
    </row>
    <row r="22" spans="1:96" x14ac:dyDescent="0.25">
      <c r="A22" s="95" t="s">
        <v>21</v>
      </c>
      <c r="B22" s="95">
        <v>136.93369000000001</v>
      </c>
      <c r="C22" s="95">
        <v>0</v>
      </c>
      <c r="D22" s="95">
        <v>1064.2248999999999</v>
      </c>
      <c r="E22" s="95">
        <v>22.492343000000002</v>
      </c>
      <c r="F22" s="95">
        <v>20.692976000000002</v>
      </c>
      <c r="G22" s="95">
        <v>45.805827999999998</v>
      </c>
      <c r="H22" s="95">
        <v>84.098022</v>
      </c>
      <c r="I22" s="95"/>
      <c r="J22" s="95"/>
      <c r="K22" s="95"/>
      <c r="L22" s="95"/>
      <c r="M22" s="95"/>
      <c r="N22" s="29"/>
      <c r="O22" s="29"/>
      <c r="P22" s="95"/>
      <c r="Q22" s="94" t="s">
        <v>129</v>
      </c>
      <c r="R22" s="94">
        <v>0</v>
      </c>
      <c r="S22" s="95">
        <v>2.2217344086351201</v>
      </c>
      <c r="T22" s="95">
        <v>0.82232630491562697</v>
      </c>
      <c r="U22" s="95">
        <v>0.82232630491562697</v>
      </c>
      <c r="V22" s="95">
        <v>6.5333649166619701</v>
      </c>
      <c r="W22" s="95">
        <v>0</v>
      </c>
      <c r="X22" s="95">
        <v>0.39831773113171698</v>
      </c>
      <c r="Y22" s="95">
        <v>2.0447029178146598</v>
      </c>
      <c r="Z22" s="95">
        <v>136.93362254005501</v>
      </c>
      <c r="AA22" s="95">
        <v>19.570754337264798</v>
      </c>
      <c r="AB22" s="95">
        <v>0.14870567294586001</v>
      </c>
      <c r="AC22" s="95">
        <v>3.4166886817952</v>
      </c>
      <c r="AD22" s="95">
        <v>0</v>
      </c>
      <c r="AE22" s="95">
        <v>0</v>
      </c>
      <c r="AF22" s="95">
        <v>3.5937200715642299</v>
      </c>
      <c r="AG22" s="95">
        <v>3.5937200715642299</v>
      </c>
      <c r="AH22" s="95">
        <v>8.5137959790120004</v>
      </c>
      <c r="AI22" s="95">
        <v>2.7058319522562901</v>
      </c>
      <c r="AJ22" s="95">
        <v>0.10798881146955699</v>
      </c>
      <c r="AK22" s="95">
        <v>2.8316991185009801</v>
      </c>
      <c r="AL22" s="95">
        <v>0.28976528490579101</v>
      </c>
      <c r="AM22" s="95">
        <v>0</v>
      </c>
      <c r="AN22" s="95">
        <v>0.229280483620036</v>
      </c>
      <c r="AO22" s="95">
        <v>0.39827758032154398</v>
      </c>
      <c r="AP22" s="95">
        <v>0</v>
      </c>
      <c r="AQ22" s="95">
        <v>86.478368232499406</v>
      </c>
      <c r="AR22" s="95">
        <v>957.80201975672003</v>
      </c>
      <c r="AS22" s="95">
        <v>97.908690865259004</v>
      </c>
      <c r="AT22" s="95">
        <v>1064.22450660099</v>
      </c>
      <c r="AU22" s="95">
        <v>0</v>
      </c>
      <c r="AV22" s="95">
        <v>3.4471763979326102</v>
      </c>
      <c r="AW22" s="95">
        <v>0</v>
      </c>
      <c r="AX22" s="95">
        <v>30.0687877601415</v>
      </c>
      <c r="AY22" s="95">
        <v>1.20640028627016E-2</v>
      </c>
      <c r="AZ22" s="95">
        <v>4.2420591092224803E-3</v>
      </c>
      <c r="BA22" s="95">
        <v>15.958419458765301</v>
      </c>
      <c r="BB22" s="95">
        <v>5.4215617035114003E-3</v>
      </c>
      <c r="BC22" s="95">
        <v>0</v>
      </c>
      <c r="BD22" s="95">
        <v>7.8633266819887898E-4</v>
      </c>
      <c r="BE22" s="95">
        <v>22.4917998492751</v>
      </c>
      <c r="BF22" s="95">
        <v>20.692433939896102</v>
      </c>
      <c r="BG22" s="95">
        <v>1.79936590937901</v>
      </c>
      <c r="BH22" s="95">
        <v>0</v>
      </c>
      <c r="BI22" s="95">
        <v>0</v>
      </c>
      <c r="BJ22" s="95">
        <v>8.4655026637345199E-2</v>
      </c>
      <c r="BK22" s="95">
        <v>0</v>
      </c>
      <c r="BL22" s="95">
        <v>0.90842150851259695</v>
      </c>
      <c r="BM22" s="95">
        <v>0</v>
      </c>
      <c r="BN22" s="95">
        <v>2.3610668309109999E-2</v>
      </c>
      <c r="BO22" s="95">
        <v>3.63368623963138</v>
      </c>
      <c r="BP22" s="95">
        <v>7.3457995054560105E-2</v>
      </c>
      <c r="BQ22" s="95">
        <v>0</v>
      </c>
      <c r="BR22" s="95">
        <v>6.1044309903713102E-2</v>
      </c>
      <c r="BS22" s="95">
        <v>8.2771793074180001E-5</v>
      </c>
      <c r="BT22" s="95">
        <v>45.805815417142</v>
      </c>
      <c r="BU22" s="95">
        <v>12.5589095179899</v>
      </c>
      <c r="BV22" s="95">
        <v>0</v>
      </c>
      <c r="BW22" s="95">
        <v>0</v>
      </c>
      <c r="BX22" s="95">
        <v>4.2070831311752004</v>
      </c>
      <c r="BY22" s="95">
        <v>0</v>
      </c>
      <c r="BZ22" s="95">
        <v>0.68673937131546403</v>
      </c>
      <c r="CA22" s="95">
        <v>84.098003823916798</v>
      </c>
      <c r="CB22" s="95">
        <v>5.8479073372484702</v>
      </c>
      <c r="CD22" s="35">
        <f t="shared" si="0"/>
        <v>7.9999999306575639E-3</v>
      </c>
      <c r="CE22" s="35">
        <f t="shared" si="8"/>
        <v>1.9247497973336226E-2</v>
      </c>
      <c r="CF22" s="81">
        <f t="shared" si="1"/>
        <v>-4.9264680591600039E-7</v>
      </c>
      <c r="CG22" s="81" t="str">
        <f t="shared" si="2"/>
        <v/>
      </c>
      <c r="CH22" s="81">
        <f t="shared" si="3"/>
        <v>-3.6965777619799625E-7</v>
      </c>
      <c r="CI22" s="81">
        <f t="shared" si="4"/>
        <v>-2.4148250135675454E-5</v>
      </c>
      <c r="CJ22" s="81">
        <f t="shared" si="5"/>
        <v>-2.6195367157430594E-5</v>
      </c>
      <c r="CK22" s="81">
        <f t="shared" si="6"/>
        <v>-2.7469993552373378E-7</v>
      </c>
      <c r="CL22" s="81">
        <f t="shared" si="7"/>
        <v>-2.1612973491924389E-7</v>
      </c>
      <c r="CM22" s="49">
        <f t="shared" si="9"/>
        <v>-4.91614642124302E-4</v>
      </c>
      <c r="CN22" s="49">
        <f t="shared" si="10"/>
        <v>-5.5881152175374089E-4</v>
      </c>
      <c r="CO22" s="49">
        <f t="shared" si="11"/>
        <v>8.5547232161730909E-4</v>
      </c>
      <c r="CP22" s="49">
        <f t="shared" si="12"/>
        <v>-1.3374715600618621E-3</v>
      </c>
      <c r="CQ22" s="81" t="str">
        <f>IF(N22=0,"",(#REF!-N22)/N22)</f>
        <v/>
      </c>
      <c r="CR22" s="81" t="str">
        <f t="shared" si="13"/>
        <v/>
      </c>
    </row>
    <row r="23" spans="1:96" x14ac:dyDescent="0.25">
      <c r="A23" s="95" t="s">
        <v>22</v>
      </c>
      <c r="B23" s="95">
        <v>494.35599000000002</v>
      </c>
      <c r="C23" s="95">
        <v>0</v>
      </c>
      <c r="D23" s="95">
        <v>5257.8828000000003</v>
      </c>
      <c r="E23" s="95">
        <v>83.24237930000001</v>
      </c>
      <c r="F23" s="95">
        <v>76.582924000000006</v>
      </c>
      <c r="G23" s="95">
        <v>186.41466</v>
      </c>
      <c r="H23" s="95">
        <v>244.79456999999999</v>
      </c>
      <c r="I23" s="95"/>
      <c r="J23" s="95"/>
      <c r="K23" s="95"/>
      <c r="L23" s="95"/>
      <c r="M23" s="95"/>
      <c r="N23" s="29"/>
      <c r="O23" s="29"/>
      <c r="P23" s="95"/>
      <c r="Q23" s="94" t="s">
        <v>22</v>
      </c>
      <c r="R23" s="94">
        <v>0</v>
      </c>
      <c r="S23" s="95">
        <v>6.4670791402876198</v>
      </c>
      <c r="T23" s="95">
        <v>2.3936476251837302</v>
      </c>
      <c r="U23" s="95">
        <v>2.3936476251837302</v>
      </c>
      <c r="V23" s="95">
        <v>19.017467600935799</v>
      </c>
      <c r="W23" s="95">
        <v>0</v>
      </c>
      <c r="X23" s="95">
        <v>1.1594329076511201</v>
      </c>
      <c r="Y23" s="95">
        <v>5.9517734170092096</v>
      </c>
      <c r="Z23" s="95">
        <v>494.35581338492102</v>
      </c>
      <c r="AA23" s="95">
        <v>56.966986592261399</v>
      </c>
      <c r="AB23" s="95">
        <v>0.43285653277779301</v>
      </c>
      <c r="AC23" s="95">
        <v>9.9453920354054794</v>
      </c>
      <c r="AD23" s="95">
        <v>0</v>
      </c>
      <c r="AE23" s="95">
        <v>0</v>
      </c>
      <c r="AF23" s="95">
        <v>10.460699901438799</v>
      </c>
      <c r="AG23" s="95">
        <v>10.460699901438799</v>
      </c>
      <c r="AH23" s="95">
        <v>42.063047090549297</v>
      </c>
      <c r="AI23" s="95">
        <v>7.8762031258485301</v>
      </c>
      <c r="AJ23" s="95">
        <v>0.31433589770061299</v>
      </c>
      <c r="AK23" s="95">
        <v>8.2425673260936101</v>
      </c>
      <c r="AL23" s="95">
        <v>0.84345538998301295</v>
      </c>
      <c r="AM23" s="95">
        <v>0</v>
      </c>
      <c r="AN23" s="95">
        <v>0.66739503286260504</v>
      </c>
      <c r="AO23" s="95">
        <v>1.4739912721330199</v>
      </c>
      <c r="AP23" s="95">
        <v>0</v>
      </c>
      <c r="AQ23" s="95">
        <v>251.72333018844</v>
      </c>
      <c r="AR23" s="95">
        <v>4732.0927528395996</v>
      </c>
      <c r="AS23" s="95">
        <v>483.72499012968598</v>
      </c>
      <c r="AT23" s="95">
        <v>5257.8807900598404</v>
      </c>
      <c r="AU23" s="95">
        <v>0</v>
      </c>
      <c r="AV23" s="95">
        <v>10.0341223064286</v>
      </c>
      <c r="AW23" s="95">
        <v>0</v>
      </c>
      <c r="AX23" s="95">
        <v>87.524942202969598</v>
      </c>
      <c r="AY23" s="95">
        <v>4.4647839203690497E-2</v>
      </c>
      <c r="AZ23" s="95">
        <v>1.5699504656712798E-2</v>
      </c>
      <c r="BA23" s="95">
        <v>59.060739710202398</v>
      </c>
      <c r="BB23" s="95">
        <v>2.0064711174677698E-2</v>
      </c>
      <c r="BC23" s="95">
        <v>0</v>
      </c>
      <c r="BD23" s="95">
        <v>2.91015190925775E-3</v>
      </c>
      <c r="BE23" s="95">
        <v>83.2403754551746</v>
      </c>
      <c r="BF23" s="95">
        <v>76.580918650774194</v>
      </c>
      <c r="BG23" s="95">
        <v>6.6594568044004196</v>
      </c>
      <c r="BH23" s="95">
        <v>0</v>
      </c>
      <c r="BI23" s="95">
        <v>0</v>
      </c>
      <c r="BJ23" s="95">
        <v>0.31330091172142399</v>
      </c>
      <c r="BK23" s="95">
        <v>0</v>
      </c>
      <c r="BL23" s="95">
        <v>3.36199089314748</v>
      </c>
      <c r="BM23" s="95">
        <v>0</v>
      </c>
      <c r="BN23" s="95">
        <v>8.7381115913512705E-2</v>
      </c>
      <c r="BO23" s="95">
        <v>13.4479579749444</v>
      </c>
      <c r="BP23" s="95">
        <v>0.21382329940085301</v>
      </c>
      <c r="BQ23" s="95">
        <v>0</v>
      </c>
      <c r="BR23" s="95">
        <v>0.22591950560249499</v>
      </c>
      <c r="BS23" s="95">
        <v>3.0633229804284603E-4</v>
      </c>
      <c r="BT23" s="95">
        <v>186.414568163274</v>
      </c>
      <c r="BU23" s="95">
        <v>36.5567735563707</v>
      </c>
      <c r="BV23" s="95">
        <v>0</v>
      </c>
      <c r="BW23" s="95">
        <v>0</v>
      </c>
      <c r="BX23" s="95">
        <v>12.2460795914893</v>
      </c>
      <c r="BY23" s="95">
        <v>0</v>
      </c>
      <c r="BZ23" s="95">
        <v>1.99897797093966</v>
      </c>
      <c r="CA23" s="95">
        <v>244.794496982423</v>
      </c>
      <c r="CB23" s="95">
        <v>17.022234333178801</v>
      </c>
      <c r="CD23" s="35">
        <f t="shared" si="0"/>
        <v>8.0000001464602573E-3</v>
      </c>
      <c r="CE23" s="35">
        <f t="shared" si="8"/>
        <v>1.9247500527575855E-2</v>
      </c>
      <c r="CF23" s="81">
        <f t="shared" si="1"/>
        <v>-3.5726294931516986E-7</v>
      </c>
      <c r="CG23" s="81" t="str">
        <f t="shared" si="2"/>
        <v/>
      </c>
      <c r="CH23" s="81">
        <f t="shared" si="3"/>
        <v>-3.8227176915220119E-7</v>
      </c>
      <c r="CI23" s="81">
        <f t="shared" si="4"/>
        <v>-2.407241170015221E-5</v>
      </c>
      <c r="CJ23" s="81">
        <f t="shared" si="5"/>
        <v>-2.6185331155694898E-5</v>
      </c>
      <c r="CK23" s="81">
        <f t="shared" si="6"/>
        <v>-4.9264755250409564E-7</v>
      </c>
      <c r="CL23" s="81">
        <f t="shared" si="7"/>
        <v>-2.982810321099699E-7</v>
      </c>
      <c r="CM23" s="49">
        <f t="shared" si="9"/>
        <v>-4.9145094509903673E-4</v>
      </c>
      <c r="CN23" s="49">
        <f t="shared" si="10"/>
        <v>-5.5876570761897017E-4</v>
      </c>
      <c r="CO23" s="49">
        <f t="shared" si="11"/>
        <v>8.5670455554809105E-4</v>
      </c>
      <c r="CP23" s="49">
        <f t="shared" si="12"/>
        <v>-1.3376606984316678E-3</v>
      </c>
      <c r="CQ23" s="81" t="str">
        <f>IF(N23=0,"",(#REF!-N23)/N23)</f>
        <v/>
      </c>
      <c r="CR23" s="81" t="str">
        <f t="shared" si="13"/>
        <v/>
      </c>
    </row>
    <row r="24" spans="1:96" x14ac:dyDescent="0.25">
      <c r="A24" s="95" t="s">
        <v>23</v>
      </c>
      <c r="B24" s="95">
        <v>62.192570000000003</v>
      </c>
      <c r="C24" s="95">
        <v>0</v>
      </c>
      <c r="D24" s="95">
        <v>554.03179999999998</v>
      </c>
      <c r="E24" s="95">
        <v>10.059347899999999</v>
      </c>
      <c r="F24" s="95">
        <v>9.2546023999999996</v>
      </c>
      <c r="G24" s="95">
        <v>19.298887000000001</v>
      </c>
      <c r="H24" s="95">
        <v>41.441833000000003</v>
      </c>
      <c r="I24" s="95"/>
      <c r="J24" s="95"/>
      <c r="K24" s="95"/>
      <c r="L24" s="95"/>
      <c r="M24" s="95"/>
      <c r="N24" s="29"/>
      <c r="O24" s="29"/>
      <c r="P24" s="95"/>
      <c r="Q24" s="94" t="s">
        <v>23</v>
      </c>
      <c r="R24" s="94">
        <v>0</v>
      </c>
      <c r="S24" s="95">
        <v>1.0948274442330901</v>
      </c>
      <c r="T24" s="95">
        <v>0.405226014055874</v>
      </c>
      <c r="U24" s="95">
        <v>0.405226014055874</v>
      </c>
      <c r="V24" s="95">
        <v>3.2195161675126802</v>
      </c>
      <c r="W24" s="95">
        <v>0</v>
      </c>
      <c r="X24" s="95">
        <v>0.19628311976603</v>
      </c>
      <c r="Y24" s="95">
        <v>1.00759086976856</v>
      </c>
      <c r="Z24" s="95">
        <v>62.1925533468917</v>
      </c>
      <c r="AA24" s="95">
        <v>9.6440695674620898</v>
      </c>
      <c r="AB24" s="95">
        <v>7.3279267182261604E-2</v>
      </c>
      <c r="AC24" s="95">
        <v>1.68367717407761</v>
      </c>
      <c r="AD24" s="95">
        <v>0</v>
      </c>
      <c r="AE24" s="95">
        <v>0</v>
      </c>
      <c r="AF24" s="95">
        <v>1.7709133200143199</v>
      </c>
      <c r="AG24" s="95">
        <v>1.7709133200143199</v>
      </c>
      <c r="AH24" s="95">
        <v>4.4322531355787396</v>
      </c>
      <c r="AI24" s="95">
        <v>1.33338112136774</v>
      </c>
      <c r="AJ24" s="95">
        <v>5.3214689462225399E-2</v>
      </c>
      <c r="AK24" s="95">
        <v>1.39540269594317</v>
      </c>
      <c r="AL24" s="95">
        <v>0.14279052392202199</v>
      </c>
      <c r="AM24" s="95">
        <v>0</v>
      </c>
      <c r="AN24" s="95">
        <v>0.11298488201971101</v>
      </c>
      <c r="AO24" s="95">
        <v>0.17812338024768901</v>
      </c>
      <c r="AP24" s="95">
        <v>0</v>
      </c>
      <c r="AQ24" s="95">
        <v>42.614820306773098</v>
      </c>
      <c r="AR24" s="95">
        <v>498.62842780689601</v>
      </c>
      <c r="AS24" s="95">
        <v>50.970892287681103</v>
      </c>
      <c r="AT24" s="95">
        <v>554.03157323015603</v>
      </c>
      <c r="AU24" s="95">
        <v>0</v>
      </c>
      <c r="AV24" s="95">
        <v>1.69869946697751</v>
      </c>
      <c r="AW24" s="95">
        <v>0</v>
      </c>
      <c r="AX24" s="95">
        <v>14.817299097180801</v>
      </c>
      <c r="AY24" s="95">
        <v>5.39543761195345E-3</v>
      </c>
      <c r="AZ24" s="95">
        <v>1.89719402326978E-3</v>
      </c>
      <c r="BA24" s="95">
        <v>7.1371487370271698</v>
      </c>
      <c r="BB24" s="95">
        <v>2.4247044097951299E-3</v>
      </c>
      <c r="BC24" s="95">
        <v>0</v>
      </c>
      <c r="BD24" s="95">
        <v>3.5167414694907802E-4</v>
      </c>
      <c r="BE24" s="95">
        <v>10.059104366182501</v>
      </c>
      <c r="BF24" s="95">
        <v>9.2543620534238293</v>
      </c>
      <c r="BG24" s="95">
        <v>0.80474231275869801</v>
      </c>
      <c r="BH24" s="95">
        <v>0</v>
      </c>
      <c r="BI24" s="95">
        <v>0</v>
      </c>
      <c r="BJ24" s="95">
        <v>3.78605782723479E-2</v>
      </c>
      <c r="BK24" s="95">
        <v>0</v>
      </c>
      <c r="BL24" s="95">
        <v>0.40627718899673099</v>
      </c>
      <c r="BM24" s="95">
        <v>0</v>
      </c>
      <c r="BN24" s="95">
        <v>1.05594956486273E-2</v>
      </c>
      <c r="BO24" s="95">
        <v>1.6251089182470999</v>
      </c>
      <c r="BP24" s="95">
        <v>3.6198619957076003E-2</v>
      </c>
      <c r="BQ24" s="95">
        <v>0</v>
      </c>
      <c r="BR24" s="95">
        <v>2.7301106279314501E-2</v>
      </c>
      <c r="BS24" s="95">
        <v>3.7018760561517198E-5</v>
      </c>
      <c r="BT24" s="95">
        <v>19.2988812822081</v>
      </c>
      <c r="BU24" s="95">
        <v>6.1887761347560497</v>
      </c>
      <c r="BV24" s="95">
        <v>0</v>
      </c>
      <c r="BW24" s="95">
        <v>0</v>
      </c>
      <c r="BX24" s="95">
        <v>2.0731677670034201</v>
      </c>
      <c r="BY24" s="95">
        <v>0</v>
      </c>
      <c r="BZ24" s="95">
        <v>0.33841127518708902</v>
      </c>
      <c r="CA24" s="95">
        <v>41.441825404961499</v>
      </c>
      <c r="CB24" s="95">
        <v>2.8817338378731998</v>
      </c>
      <c r="CD24" s="35">
        <f t="shared" si="0"/>
        <v>8.0000009922493922E-3</v>
      </c>
      <c r="CE24" s="35">
        <f t="shared" si="8"/>
        <v>1.924750503810134E-2</v>
      </c>
      <c r="CF24" s="81">
        <f t="shared" si="1"/>
        <v>-2.6776684584507425E-7</v>
      </c>
      <c r="CG24" s="81" t="str">
        <f t="shared" si="2"/>
        <v/>
      </c>
      <c r="CH24" s="81">
        <f t="shared" si="3"/>
        <v>-4.0930835368692674E-7</v>
      </c>
      <c r="CI24" s="81">
        <f t="shared" si="4"/>
        <v>-2.4209702250975556E-5</v>
      </c>
      <c r="CJ24" s="81">
        <f t="shared" si="5"/>
        <v>-2.5970491846329893E-5</v>
      </c>
      <c r="CK24" s="81">
        <f t="shared" si="6"/>
        <v>-2.962757334345129E-7</v>
      </c>
      <c r="CL24" s="81">
        <f t="shared" si="7"/>
        <v>-1.8326984966841711E-7</v>
      </c>
      <c r="CM24" s="49">
        <f t="shared" si="9"/>
        <v>-4.9174001360978729E-4</v>
      </c>
      <c r="CN24" s="49">
        <f t="shared" si="10"/>
        <v>-5.5852771672614508E-4</v>
      </c>
      <c r="CO24" s="49">
        <f t="shared" si="11"/>
        <v>8.5517258522614843E-4</v>
      </c>
      <c r="CP24" s="49">
        <f t="shared" si="12"/>
        <v>-1.3373381649122449E-3</v>
      </c>
      <c r="CQ24" s="81" t="str">
        <f>IF(N24=0,"",(#REF!-N24)/N24)</f>
        <v/>
      </c>
      <c r="CR24" s="81" t="str">
        <f t="shared" si="13"/>
        <v/>
      </c>
    </row>
    <row r="25" spans="1:96" x14ac:dyDescent="0.25">
      <c r="A25" s="95" t="s">
        <v>24</v>
      </c>
      <c r="B25" s="95">
        <v>66.687140999999997</v>
      </c>
      <c r="C25" s="95">
        <v>0</v>
      </c>
      <c r="D25" s="95">
        <v>529.98424999999997</v>
      </c>
      <c r="E25" s="95">
        <v>12.320135540000001</v>
      </c>
      <c r="F25" s="95">
        <v>11.334516000000001</v>
      </c>
      <c r="G25" s="95">
        <v>27.123681999999999</v>
      </c>
      <c r="H25" s="95">
        <v>37.264034000000002</v>
      </c>
      <c r="I25" s="95"/>
      <c r="J25" s="95"/>
      <c r="K25" s="95"/>
      <c r="L25" s="95"/>
      <c r="M25" s="95"/>
      <c r="N25" s="29"/>
      <c r="O25" s="29"/>
      <c r="P25" s="95"/>
      <c r="Q25" s="94" t="s">
        <v>24</v>
      </c>
      <c r="R25" s="94">
        <v>0</v>
      </c>
      <c r="S25" s="95">
        <v>0.98442348902650501</v>
      </c>
      <c r="T25" s="95">
        <v>0.36436270604403498</v>
      </c>
      <c r="U25" s="95">
        <v>0.36436270604403498</v>
      </c>
      <c r="V25" s="95">
        <v>2.8948537095851399</v>
      </c>
      <c r="W25" s="95">
        <v>0</v>
      </c>
      <c r="X25" s="95">
        <v>0.176489811534739</v>
      </c>
      <c r="Y25" s="95">
        <v>0.90598465410539197</v>
      </c>
      <c r="Z25" s="95">
        <v>66.683903790737304</v>
      </c>
      <c r="AA25" s="95">
        <v>8.6715648005684596</v>
      </c>
      <c r="AB25" s="95">
        <v>6.5889739293969699E-2</v>
      </c>
      <c r="AC25" s="95">
        <v>1.5138933206610501</v>
      </c>
      <c r="AD25" s="95">
        <v>0</v>
      </c>
      <c r="AE25" s="95">
        <v>0</v>
      </c>
      <c r="AF25" s="95">
        <v>1.5923333536207001</v>
      </c>
      <c r="AG25" s="95">
        <v>1.5923333536207001</v>
      </c>
      <c r="AH25" s="95">
        <v>4.2396495279353097</v>
      </c>
      <c r="AI25" s="95">
        <v>1.1989218650219</v>
      </c>
      <c r="AJ25" s="95">
        <v>4.7848366299139598E-2</v>
      </c>
      <c r="AK25" s="95">
        <v>1.25468911361887</v>
      </c>
      <c r="AL25" s="95">
        <v>0.12839146026356199</v>
      </c>
      <c r="AM25" s="95">
        <v>0</v>
      </c>
      <c r="AN25" s="95">
        <v>0.10159117836027</v>
      </c>
      <c r="AO25" s="95">
        <v>0.21814360759933199</v>
      </c>
      <c r="AP25" s="95">
        <v>0</v>
      </c>
      <c r="AQ25" s="95">
        <v>38.317499892524602</v>
      </c>
      <c r="AR25" s="95">
        <v>476.960039489189</v>
      </c>
      <c r="AS25" s="95">
        <v>48.755890730556501</v>
      </c>
      <c r="AT25" s="95">
        <v>529.95557974768099</v>
      </c>
      <c r="AU25" s="95">
        <v>0</v>
      </c>
      <c r="AV25" s="95">
        <v>1.52740246774913</v>
      </c>
      <c r="AW25" s="95">
        <v>0</v>
      </c>
      <c r="AX25" s="95">
        <v>13.3231181696622</v>
      </c>
      <c r="AY25" s="95">
        <v>6.6076676973274399E-3</v>
      </c>
      <c r="AZ25" s="95">
        <v>2.3234511086492799E-3</v>
      </c>
      <c r="BA25" s="95">
        <v>8.7407139425806193</v>
      </c>
      <c r="BB25" s="95">
        <v>2.9694840148371E-3</v>
      </c>
      <c r="BC25" s="95">
        <v>0</v>
      </c>
      <c r="BD25" s="95">
        <v>4.3068881650379999E-4</v>
      </c>
      <c r="BE25" s="95">
        <v>12.319188322927101</v>
      </c>
      <c r="BF25" s="95">
        <v>11.3336195689243</v>
      </c>
      <c r="BG25" s="95">
        <v>0.985568754002766</v>
      </c>
      <c r="BH25" s="95">
        <v>0</v>
      </c>
      <c r="BI25" s="95">
        <v>0</v>
      </c>
      <c r="BJ25" s="95">
        <v>4.6367038233656802E-2</v>
      </c>
      <c r="BK25" s="95">
        <v>0</v>
      </c>
      <c r="BL25" s="95">
        <v>0.49755921151694499</v>
      </c>
      <c r="BM25" s="95">
        <v>0</v>
      </c>
      <c r="BN25" s="95">
        <v>1.29319912256044E-2</v>
      </c>
      <c r="BO25" s="95">
        <v>1.99023573824522</v>
      </c>
      <c r="BP25" s="95">
        <v>3.2548300498337103E-2</v>
      </c>
      <c r="BQ25" s="95">
        <v>0</v>
      </c>
      <c r="BR25" s="95">
        <v>3.3435019505393002E-2</v>
      </c>
      <c r="BS25" s="95">
        <v>4.5335979585200301E-5</v>
      </c>
      <c r="BT25" s="95">
        <v>27.1221882372393</v>
      </c>
      <c r="BU25" s="95">
        <v>5.5646929320380902</v>
      </c>
      <c r="BV25" s="95">
        <v>0</v>
      </c>
      <c r="BW25" s="95">
        <v>0</v>
      </c>
      <c r="BX25" s="95">
        <v>1.8641081049964201</v>
      </c>
      <c r="BY25" s="95">
        <v>0</v>
      </c>
      <c r="BZ25" s="95">
        <v>0.30428557391491201</v>
      </c>
      <c r="CA25" s="95">
        <v>37.262791922265002</v>
      </c>
      <c r="CB25" s="95">
        <v>2.5911378298387802</v>
      </c>
      <c r="CD25" s="35">
        <f t="shared" si="0"/>
        <v>8.0000092271013817E-3</v>
      </c>
      <c r="CE25" s="35">
        <f t="shared" si="8"/>
        <v>1.9247479260505698E-2</v>
      </c>
      <c r="CF25" s="81">
        <f t="shared" si="1"/>
        <v>-4.8543230586131833E-5</v>
      </c>
      <c r="CG25" s="81" t="str">
        <f t="shared" si="2"/>
        <v/>
      </c>
      <c r="CH25" s="81">
        <f t="shared" si="3"/>
        <v>-5.4096423278595142E-5</v>
      </c>
      <c r="CI25" s="81">
        <f t="shared" si="4"/>
        <v>-7.6883656825428928E-5</v>
      </c>
      <c r="CJ25" s="81">
        <f t="shared" si="5"/>
        <v>-7.9088606491929309E-5</v>
      </c>
      <c r="CK25" s="81">
        <f t="shared" si="6"/>
        <v>-5.5072270818505151E-5</v>
      </c>
      <c r="CL25" s="81">
        <f t="shared" si="7"/>
        <v>-3.3331810909151164E-5</v>
      </c>
      <c r="CM25" s="49">
        <f t="shared" si="9"/>
        <v>-4.9154112254250432E-4</v>
      </c>
      <c r="CN25" s="49">
        <f t="shared" si="10"/>
        <v>-5.581306648992871E-4</v>
      </c>
      <c r="CO25" s="49">
        <f t="shared" si="11"/>
        <v>8.5557103923538812E-4</v>
      </c>
      <c r="CP25" s="49">
        <f t="shared" si="12"/>
        <v>-1.3393005042769358E-3</v>
      </c>
      <c r="CQ25" s="81" t="str">
        <f>IF(N25=0,"",(#REF!-N25)/N25)</f>
        <v/>
      </c>
      <c r="CR25" s="81" t="str">
        <f t="shared" si="13"/>
        <v/>
      </c>
    </row>
    <row r="26" spans="1:96" x14ac:dyDescent="0.25">
      <c r="A26" s="95" t="s">
        <v>25</v>
      </c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29"/>
      <c r="O26" s="29"/>
      <c r="P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D26" s="35" t="e">
        <f t="shared" si="0"/>
        <v>#DIV/0!</v>
      </c>
      <c r="CE26" s="35" t="e">
        <f t="shared" si="8"/>
        <v>#DIV/0!</v>
      </c>
      <c r="CF26" s="81" t="str">
        <f t="shared" si="1"/>
        <v/>
      </c>
      <c r="CG26" s="81" t="str">
        <f t="shared" si="2"/>
        <v/>
      </c>
      <c r="CH26" s="81" t="str">
        <f t="shared" si="3"/>
        <v/>
      </c>
      <c r="CI26" s="81" t="str">
        <f t="shared" si="4"/>
        <v/>
      </c>
      <c r="CJ26" s="81" t="str">
        <f t="shared" si="5"/>
        <v/>
      </c>
      <c r="CK26" s="81" t="str">
        <f t="shared" si="6"/>
        <v/>
      </c>
      <c r="CL26" s="81" t="str">
        <f t="shared" si="7"/>
        <v/>
      </c>
      <c r="CM26" s="49" t="e">
        <f t="shared" si="9"/>
        <v>#DIV/0!</v>
      </c>
      <c r="CN26" s="49" t="e">
        <f t="shared" si="10"/>
        <v>#DIV/0!</v>
      </c>
      <c r="CO26" s="49" t="e">
        <f t="shared" si="11"/>
        <v>#DIV/0!</v>
      </c>
      <c r="CP26" s="49" t="e">
        <f t="shared" si="12"/>
        <v>#DIV/0!</v>
      </c>
      <c r="CQ26" s="81" t="str">
        <f>IF(N26=0,"",(#REF!-N26)/N26)</f>
        <v/>
      </c>
      <c r="CR26" s="81" t="str">
        <f t="shared" si="13"/>
        <v/>
      </c>
    </row>
    <row r="27" spans="1:96" x14ac:dyDescent="0.25">
      <c r="A27" s="95" t="s">
        <v>26</v>
      </c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29"/>
      <c r="O27" s="29"/>
      <c r="P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D27" s="35" t="e">
        <f t="shared" si="0"/>
        <v>#DIV/0!</v>
      </c>
      <c r="CE27" s="35" t="e">
        <f t="shared" si="8"/>
        <v>#DIV/0!</v>
      </c>
      <c r="CF27" s="81" t="str">
        <f t="shared" si="1"/>
        <v/>
      </c>
      <c r="CG27" s="81" t="str">
        <f t="shared" si="2"/>
        <v/>
      </c>
      <c r="CH27" s="81" t="str">
        <f t="shared" si="3"/>
        <v/>
      </c>
      <c r="CI27" s="81" t="str">
        <f t="shared" si="4"/>
        <v/>
      </c>
      <c r="CJ27" s="81" t="str">
        <f t="shared" si="5"/>
        <v/>
      </c>
      <c r="CK27" s="81" t="str">
        <f t="shared" si="6"/>
        <v/>
      </c>
      <c r="CL27" s="81" t="str">
        <f t="shared" si="7"/>
        <v/>
      </c>
      <c r="CM27" s="49" t="e">
        <f t="shared" si="9"/>
        <v>#DIV/0!</v>
      </c>
      <c r="CN27" s="49" t="e">
        <f t="shared" si="10"/>
        <v>#DIV/0!</v>
      </c>
      <c r="CO27" s="49" t="e">
        <f t="shared" si="11"/>
        <v>#DIV/0!</v>
      </c>
      <c r="CP27" s="49" t="e">
        <f t="shared" si="12"/>
        <v>#DIV/0!</v>
      </c>
      <c r="CQ27" s="81" t="str">
        <f>IF(N27=0,"",(#REF!-N27)/N27)</f>
        <v/>
      </c>
      <c r="CR27" s="81" t="str">
        <f t="shared" si="13"/>
        <v/>
      </c>
    </row>
    <row r="28" spans="1:96" x14ac:dyDescent="0.25">
      <c r="A28" s="95" t="s">
        <v>27</v>
      </c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29"/>
      <c r="O28" s="29"/>
      <c r="P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D28" s="35" t="e">
        <f t="shared" si="0"/>
        <v>#DIV/0!</v>
      </c>
      <c r="CE28" s="35" t="e">
        <f t="shared" si="8"/>
        <v>#DIV/0!</v>
      </c>
      <c r="CF28" s="81" t="str">
        <f t="shared" si="1"/>
        <v/>
      </c>
      <c r="CG28" s="81" t="str">
        <f t="shared" si="2"/>
        <v/>
      </c>
      <c r="CH28" s="81" t="str">
        <f t="shared" si="3"/>
        <v/>
      </c>
      <c r="CI28" s="81" t="str">
        <f t="shared" si="4"/>
        <v/>
      </c>
      <c r="CJ28" s="81" t="str">
        <f t="shared" si="5"/>
        <v/>
      </c>
      <c r="CK28" s="81" t="str">
        <f t="shared" si="6"/>
        <v/>
      </c>
      <c r="CL28" s="81" t="str">
        <f t="shared" si="7"/>
        <v/>
      </c>
      <c r="CM28" s="49" t="e">
        <f t="shared" si="9"/>
        <v>#DIV/0!</v>
      </c>
      <c r="CN28" s="49" t="e">
        <f t="shared" si="10"/>
        <v>#DIV/0!</v>
      </c>
      <c r="CO28" s="49" t="e">
        <f t="shared" si="11"/>
        <v>#DIV/0!</v>
      </c>
      <c r="CP28" s="49" t="e">
        <f t="shared" si="12"/>
        <v>#DIV/0!</v>
      </c>
      <c r="CQ28" s="81" t="str">
        <f>IF(N28=0,"",(#REF!-N28)/N28)</f>
        <v/>
      </c>
      <c r="CR28" s="81" t="str">
        <f t="shared" si="13"/>
        <v/>
      </c>
    </row>
    <row r="29" spans="1:96" x14ac:dyDescent="0.25">
      <c r="A29" s="95" t="s">
        <v>28</v>
      </c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29"/>
      <c r="O29" s="29"/>
      <c r="P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D29" s="35" t="e">
        <f t="shared" si="0"/>
        <v>#DIV/0!</v>
      </c>
      <c r="CE29" s="35" t="e">
        <f t="shared" si="8"/>
        <v>#DIV/0!</v>
      </c>
      <c r="CF29" s="81" t="str">
        <f t="shared" si="1"/>
        <v/>
      </c>
      <c r="CG29" s="81" t="str">
        <f t="shared" si="2"/>
        <v/>
      </c>
      <c r="CH29" s="81" t="str">
        <f t="shared" si="3"/>
        <v/>
      </c>
      <c r="CI29" s="81" t="str">
        <f t="shared" si="4"/>
        <v/>
      </c>
      <c r="CJ29" s="81" t="str">
        <f t="shared" si="5"/>
        <v/>
      </c>
      <c r="CK29" s="81" t="str">
        <f t="shared" si="6"/>
        <v/>
      </c>
      <c r="CL29" s="81" t="str">
        <f t="shared" si="7"/>
        <v/>
      </c>
      <c r="CM29" s="49" t="e">
        <f t="shared" si="9"/>
        <v>#DIV/0!</v>
      </c>
      <c r="CN29" s="49" t="e">
        <f t="shared" si="10"/>
        <v>#DIV/0!</v>
      </c>
      <c r="CO29" s="49" t="e">
        <f t="shared" si="11"/>
        <v>#DIV/0!</v>
      </c>
      <c r="CP29" s="49" t="e">
        <f t="shared" si="12"/>
        <v>#DIV/0!</v>
      </c>
      <c r="CQ29" s="81" t="str">
        <f>IF(N29=0,"",(#REF!-N29)/N29)</f>
        <v/>
      </c>
      <c r="CR29" s="81" t="str">
        <f t="shared" si="13"/>
        <v/>
      </c>
    </row>
    <row r="30" spans="1:96" x14ac:dyDescent="0.25">
      <c r="A30" s="95" t="s">
        <v>29</v>
      </c>
      <c r="B30" s="95">
        <v>11.095969999999999</v>
      </c>
      <c r="C30" s="95">
        <v>0</v>
      </c>
      <c r="D30" s="95">
        <v>76.353866999999994</v>
      </c>
      <c r="E30" s="95">
        <v>1.8029049500000001</v>
      </c>
      <c r="F30" s="95">
        <v>1.6586684</v>
      </c>
      <c r="G30" s="95">
        <v>3.5741591000000001</v>
      </c>
      <c r="H30" s="95">
        <v>7.2349353000000001</v>
      </c>
      <c r="I30" s="95"/>
      <c r="J30" s="95"/>
      <c r="K30" s="95"/>
      <c r="L30" s="95"/>
      <c r="M30" s="95"/>
      <c r="N30" s="29"/>
      <c r="O30" s="29"/>
      <c r="P30" s="95"/>
      <c r="Q30" s="94" t="s">
        <v>29</v>
      </c>
      <c r="R30" s="94">
        <v>0</v>
      </c>
      <c r="S30" s="95">
        <v>0.19113508020039999</v>
      </c>
      <c r="T30" s="95">
        <v>7.0744510703325103E-2</v>
      </c>
      <c r="U30" s="95">
        <v>7.0744510703325103E-2</v>
      </c>
      <c r="V30" s="95">
        <v>0.56206504449478201</v>
      </c>
      <c r="W30" s="95">
        <v>0</v>
      </c>
      <c r="X30" s="95">
        <v>3.4267134387250701E-2</v>
      </c>
      <c r="Y30" s="95">
        <v>0.17590527398005901</v>
      </c>
      <c r="Z30" s="95">
        <v>11.0959751318639</v>
      </c>
      <c r="AA30" s="95">
        <v>1.68366471079118</v>
      </c>
      <c r="AB30" s="95">
        <v>1.27931179565799E-2</v>
      </c>
      <c r="AC30" s="95">
        <v>0.29393654732188002</v>
      </c>
      <c r="AD30" s="95">
        <v>0</v>
      </c>
      <c r="AE30" s="95">
        <v>0</v>
      </c>
      <c r="AF30" s="95">
        <v>0.30916725823597102</v>
      </c>
      <c r="AG30" s="95">
        <v>0.30916725823597102</v>
      </c>
      <c r="AH30" s="95">
        <v>0.610830992355473</v>
      </c>
      <c r="AI30" s="95">
        <v>0.23278255443156501</v>
      </c>
      <c r="AJ30" s="95">
        <v>9.2902590430474392E-3</v>
      </c>
      <c r="AK30" s="95">
        <v>0.24361053717293801</v>
      </c>
      <c r="AL30" s="95">
        <v>2.4928411908706601E-2</v>
      </c>
      <c r="AM30" s="95">
        <v>0</v>
      </c>
      <c r="AN30" s="95">
        <v>1.9724949059605801E-2</v>
      </c>
      <c r="AO30" s="95">
        <v>3.1924397228790098E-2</v>
      </c>
      <c r="AP30" s="95">
        <v>0</v>
      </c>
      <c r="AQ30" s="95">
        <v>7.4397178745239403</v>
      </c>
      <c r="AR30" s="95">
        <v>68.718473519734104</v>
      </c>
      <c r="AS30" s="95">
        <v>7.02455020310079</v>
      </c>
      <c r="AT30" s="95">
        <v>76.353854715190295</v>
      </c>
      <c r="AU30" s="95">
        <v>0</v>
      </c>
      <c r="AV30" s="95">
        <v>0.29656025734001301</v>
      </c>
      <c r="AW30" s="95">
        <v>0</v>
      </c>
      <c r="AX30" s="95">
        <v>2.5868176818730402</v>
      </c>
      <c r="AY30" s="95">
        <v>9.6700494386481295E-4</v>
      </c>
      <c r="AZ30" s="95">
        <v>3.40027458566885E-4</v>
      </c>
      <c r="BA30" s="95">
        <v>1.2791662538511901</v>
      </c>
      <c r="BB30" s="95">
        <v>4.34571438019808E-4</v>
      </c>
      <c r="BC30" s="95">
        <v>0</v>
      </c>
      <c r="BD30" s="95">
        <v>6.3029425089700496E-5</v>
      </c>
      <c r="BE30" s="95">
        <v>1.80285988389005</v>
      </c>
      <c r="BF30" s="95">
        <v>1.6586270750362899</v>
      </c>
      <c r="BG30" s="95">
        <v>0.144232808853761</v>
      </c>
      <c r="BH30" s="95">
        <v>0</v>
      </c>
      <c r="BI30" s="95">
        <v>0</v>
      </c>
      <c r="BJ30" s="95">
        <v>6.7856153926707302E-3</v>
      </c>
      <c r="BK30" s="95">
        <v>0</v>
      </c>
      <c r="BL30" s="95">
        <v>7.2815595716419504E-2</v>
      </c>
      <c r="BM30" s="95">
        <v>0</v>
      </c>
      <c r="BN30" s="95">
        <v>1.89254286611881E-3</v>
      </c>
      <c r="BO30" s="95">
        <v>0.29126272590485902</v>
      </c>
      <c r="BP30" s="95">
        <v>6.3195571756058501E-3</v>
      </c>
      <c r="BQ30" s="95">
        <v>0</v>
      </c>
      <c r="BR30" s="95">
        <v>4.8930734084007103E-3</v>
      </c>
      <c r="BS30" s="95">
        <v>6.6346310840677496E-6</v>
      </c>
      <c r="BT30" s="95">
        <v>3.5741564862734698</v>
      </c>
      <c r="BU30" s="95">
        <v>1.0804435665932299</v>
      </c>
      <c r="BV30" s="95">
        <v>0</v>
      </c>
      <c r="BW30" s="95">
        <v>0</v>
      </c>
      <c r="BX30" s="95">
        <v>0.361934682021197</v>
      </c>
      <c r="BY30" s="95">
        <v>0</v>
      </c>
      <c r="BZ30" s="95">
        <v>5.9080097706641903E-2</v>
      </c>
      <c r="CA30" s="95">
        <v>7.2349356415725499</v>
      </c>
      <c r="CB30" s="95">
        <v>0.50309480989875199</v>
      </c>
      <c r="CD30" s="35">
        <f t="shared" si="0"/>
        <v>8.0000020252278189E-3</v>
      </c>
      <c r="CE30" s="35">
        <f t="shared" si="8"/>
        <v>1.9247483481536445E-2</v>
      </c>
      <c r="CF30" s="81">
        <f t="shared" si="1"/>
        <v>4.6249799710546577E-7</v>
      </c>
      <c r="CG30" s="81" t="str">
        <f t="shared" si="2"/>
        <v/>
      </c>
      <c r="CH30" s="81">
        <f t="shared" si="3"/>
        <v>-1.6089309136472606E-7</v>
      </c>
      <c r="CI30" s="81">
        <f t="shared" si="4"/>
        <v>-2.4996387053034367E-5</v>
      </c>
      <c r="CJ30" s="81">
        <f t="shared" si="5"/>
        <v>-2.4914542117110902E-5</v>
      </c>
      <c r="CK30" s="81">
        <f t="shared" si="6"/>
        <v>-7.3128432652048088E-7</v>
      </c>
      <c r="CL30" s="81">
        <f t="shared" si="7"/>
        <v>4.7211555547727158E-8</v>
      </c>
      <c r="CM30" s="49">
        <f t="shared" si="9"/>
        <v>-4.925824506253583E-4</v>
      </c>
      <c r="CN30" s="49">
        <f t="shared" si="10"/>
        <v>-5.6073663575191817E-4</v>
      </c>
      <c r="CO30" s="49">
        <f t="shared" si="11"/>
        <v>8.5608182569350843E-4</v>
      </c>
      <c r="CP30" s="49">
        <f t="shared" si="12"/>
        <v>-1.3378938338108803E-3</v>
      </c>
      <c r="CQ30" s="81" t="str">
        <f>IF(N30=0,"",(#REF!-N30)/N30)</f>
        <v/>
      </c>
      <c r="CR30" s="81" t="str">
        <f t="shared" si="13"/>
        <v/>
      </c>
    </row>
    <row r="31" spans="1:96" x14ac:dyDescent="0.25">
      <c r="A31" s="95" t="s">
        <v>30</v>
      </c>
      <c r="B31" s="95">
        <v>629.77710000000002</v>
      </c>
      <c r="C31" s="95">
        <v>0</v>
      </c>
      <c r="D31" s="95">
        <v>5117.8418000000001</v>
      </c>
      <c r="E31" s="95">
        <v>97.507941200000005</v>
      </c>
      <c r="F31" s="95">
        <v>89.707283000000004</v>
      </c>
      <c r="G31" s="95">
        <v>206.08989</v>
      </c>
      <c r="H31" s="95">
        <v>381.72906</v>
      </c>
      <c r="I31" s="95"/>
      <c r="J31" s="95"/>
      <c r="K31" s="95"/>
      <c r="L31" s="95"/>
      <c r="M31" s="95"/>
      <c r="N31" s="29"/>
      <c r="O31" s="29"/>
      <c r="P31" s="95"/>
      <c r="Q31" s="94" t="s">
        <v>30</v>
      </c>
      <c r="R31" s="94">
        <v>0</v>
      </c>
      <c r="S31" s="95">
        <v>10.084519354929499</v>
      </c>
      <c r="T31" s="95">
        <v>3.7325578605560299</v>
      </c>
      <c r="U31" s="95">
        <v>3.7325578605560299</v>
      </c>
      <c r="V31" s="95">
        <v>29.6551151548008</v>
      </c>
      <c r="W31" s="95">
        <v>0</v>
      </c>
      <c r="X31" s="95">
        <v>1.80797636406439</v>
      </c>
      <c r="Y31" s="95">
        <v>9.28096125694195</v>
      </c>
      <c r="Z31" s="95">
        <v>629.76301600136605</v>
      </c>
      <c r="AA31" s="95">
        <v>88.832120831868394</v>
      </c>
      <c r="AB31" s="95">
        <v>0.67497950323046696</v>
      </c>
      <c r="AC31" s="95">
        <v>15.508464440910499</v>
      </c>
      <c r="AD31" s="95">
        <v>0</v>
      </c>
      <c r="AE31" s="95">
        <v>0</v>
      </c>
      <c r="AF31" s="95">
        <v>16.311999207838301</v>
      </c>
      <c r="AG31" s="95">
        <v>16.311999207838301</v>
      </c>
      <c r="AH31" s="95">
        <v>40.941704199386002</v>
      </c>
      <c r="AI31" s="95">
        <v>12.2818469475091</v>
      </c>
      <c r="AJ31" s="95">
        <v>0.490163637673387</v>
      </c>
      <c r="AK31" s="95">
        <v>12.8531435903698</v>
      </c>
      <c r="AL31" s="95">
        <v>1.31525118098981</v>
      </c>
      <c r="AM31" s="95">
        <v>0</v>
      </c>
      <c r="AN31" s="95">
        <v>1.0407097361838</v>
      </c>
      <c r="AO31" s="95">
        <v>1.7264983880740901</v>
      </c>
      <c r="AP31" s="95">
        <v>0</v>
      </c>
      <c r="AQ31" s="95">
        <v>392.52761802256401</v>
      </c>
      <c r="AR31" s="95">
        <v>4605.9408018300501</v>
      </c>
      <c r="AS31" s="95">
        <v>470.82966876304101</v>
      </c>
      <c r="AT31" s="95">
        <v>5117.7121747924803</v>
      </c>
      <c r="AU31" s="95">
        <v>0</v>
      </c>
      <c r="AV31" s="95">
        <v>15.6468321133198</v>
      </c>
      <c r="AW31" s="95">
        <v>0</v>
      </c>
      <c r="AX31" s="95">
        <v>136.48302057625199</v>
      </c>
      <c r="AY31" s="95">
        <v>5.2296443181930899E-2</v>
      </c>
      <c r="AZ31" s="95">
        <v>1.8388969492881799E-2</v>
      </c>
      <c r="BA31" s="95">
        <v>69.178343048110307</v>
      </c>
      <c r="BB31" s="95">
        <v>2.3501974160287001E-2</v>
      </c>
      <c r="BC31" s="95">
        <v>0</v>
      </c>
      <c r="BD31" s="95">
        <v>3.4086827615095001E-3</v>
      </c>
      <c r="BE31" s="95">
        <v>97.500088850950405</v>
      </c>
      <c r="BF31" s="95">
        <v>89.699877821116303</v>
      </c>
      <c r="BG31" s="95">
        <v>7.8002110298340401</v>
      </c>
      <c r="BH31" s="95">
        <v>0</v>
      </c>
      <c r="BI31" s="95">
        <v>0</v>
      </c>
      <c r="BJ31" s="95">
        <v>0.36697170497748499</v>
      </c>
      <c r="BK31" s="95">
        <v>0</v>
      </c>
      <c r="BL31" s="95">
        <v>3.93792696847941</v>
      </c>
      <c r="BM31" s="95">
        <v>0</v>
      </c>
      <c r="BN31" s="95">
        <v>0.102350154896741</v>
      </c>
      <c r="BO31" s="95">
        <v>15.7517095349901</v>
      </c>
      <c r="BP31" s="95">
        <v>0.33342766440961102</v>
      </c>
      <c r="BQ31" s="95">
        <v>0</v>
      </c>
      <c r="BR31" s="95">
        <v>0.26462153223432899</v>
      </c>
      <c r="BS31" s="95">
        <v>3.5880783130232499E-4</v>
      </c>
      <c r="BT31" s="95">
        <v>206.07499706013601</v>
      </c>
      <c r="BU31" s="95">
        <v>57.005249747996501</v>
      </c>
      <c r="BV31" s="95">
        <v>0</v>
      </c>
      <c r="BW31" s="95">
        <v>0</v>
      </c>
      <c r="BX31" s="95">
        <v>19.096061061723699</v>
      </c>
      <c r="BY31" s="95">
        <v>0</v>
      </c>
      <c r="BZ31" s="95">
        <v>3.1171267954460902</v>
      </c>
      <c r="CA31" s="95">
        <v>381.72307378539102</v>
      </c>
      <c r="CB31" s="95">
        <v>26.543831783567299</v>
      </c>
      <c r="CD31" s="35">
        <f t="shared" si="0"/>
        <v>8.0000013289231453E-3</v>
      </c>
      <c r="CE31" s="35">
        <f t="shared" si="8"/>
        <v>1.9247499885308137E-2</v>
      </c>
      <c r="CF31" s="81">
        <f t="shared" si="1"/>
        <v>-2.2363465794428309E-5</v>
      </c>
      <c r="CG31" s="81" t="str">
        <f t="shared" si="2"/>
        <v/>
      </c>
      <c r="CH31" s="81">
        <f t="shared" si="3"/>
        <v>-2.5328099731393336E-5</v>
      </c>
      <c r="CI31" s="81">
        <f t="shared" si="4"/>
        <v>-8.053035427641291E-5</v>
      </c>
      <c r="CJ31" s="81">
        <f t="shared" si="5"/>
        <v>-8.2548246207624732E-5</v>
      </c>
      <c r="CK31" s="81">
        <f t="shared" si="6"/>
        <v>-7.226429139238056E-5</v>
      </c>
      <c r="CL31" s="81">
        <f t="shared" si="7"/>
        <v>-1.5681841484589357E-5</v>
      </c>
      <c r="CM31" s="49">
        <f t="shared" si="9"/>
        <v>-4.9244104730974513E-4</v>
      </c>
      <c r="CN31" s="49">
        <f t="shared" si="10"/>
        <v>-5.5792737020146697E-4</v>
      </c>
      <c r="CO31" s="49">
        <f t="shared" si="11"/>
        <v>8.5598282631843591E-4</v>
      </c>
      <c r="CP31" s="49">
        <f t="shared" si="12"/>
        <v>-1.3379233375727191E-3</v>
      </c>
      <c r="CQ31" s="81" t="str">
        <f>IF(N31=0,"",(#REF!-N31)/N31)</f>
        <v/>
      </c>
      <c r="CR31" s="81" t="str">
        <f t="shared" si="13"/>
        <v/>
      </c>
    </row>
    <row r="32" spans="1:96" x14ac:dyDescent="0.25">
      <c r="A32" s="95" t="s">
        <v>31</v>
      </c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29"/>
      <c r="O32" s="29"/>
      <c r="P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D32" s="35" t="e">
        <f t="shared" si="0"/>
        <v>#DIV/0!</v>
      </c>
      <c r="CE32" s="35" t="e">
        <f t="shared" si="8"/>
        <v>#DIV/0!</v>
      </c>
      <c r="CF32" s="81" t="str">
        <f t="shared" si="1"/>
        <v/>
      </c>
      <c r="CG32" s="81" t="str">
        <f t="shared" si="2"/>
        <v/>
      </c>
      <c r="CH32" s="81" t="str">
        <f t="shared" si="3"/>
        <v/>
      </c>
      <c r="CI32" s="81" t="str">
        <f t="shared" si="4"/>
        <v/>
      </c>
      <c r="CJ32" s="81" t="str">
        <f t="shared" si="5"/>
        <v/>
      </c>
      <c r="CK32" s="81" t="str">
        <f t="shared" si="6"/>
        <v/>
      </c>
      <c r="CL32" s="81" t="str">
        <f t="shared" si="7"/>
        <v/>
      </c>
      <c r="CM32" s="49" t="e">
        <f t="shared" si="9"/>
        <v>#DIV/0!</v>
      </c>
      <c r="CN32" s="49" t="e">
        <f t="shared" si="10"/>
        <v>#DIV/0!</v>
      </c>
      <c r="CO32" s="49" t="e">
        <f t="shared" si="11"/>
        <v>#DIV/0!</v>
      </c>
      <c r="CP32" s="49" t="e">
        <f t="shared" si="12"/>
        <v>#DIV/0!</v>
      </c>
      <c r="CQ32" s="81" t="str">
        <f>IF(N32=0,"",(#REF!-N32)/N32)</f>
        <v/>
      </c>
      <c r="CR32" s="81" t="str">
        <f t="shared" si="13"/>
        <v/>
      </c>
    </row>
    <row r="33" spans="1:96" x14ac:dyDescent="0.25">
      <c r="A33" s="95" t="s">
        <v>32</v>
      </c>
      <c r="B33" s="95">
        <v>304.82697000000002</v>
      </c>
      <c r="C33" s="95">
        <v>0</v>
      </c>
      <c r="D33" s="95">
        <v>2444.5470999999998</v>
      </c>
      <c r="E33" s="95">
        <v>40.716436399999999</v>
      </c>
      <c r="F33" s="95">
        <v>37.459094999999998</v>
      </c>
      <c r="G33" s="95">
        <v>75.781334000000001</v>
      </c>
      <c r="H33" s="95">
        <v>189.58882</v>
      </c>
      <c r="I33" s="95"/>
      <c r="J33" s="95"/>
      <c r="K33" s="95"/>
      <c r="L33" s="95"/>
      <c r="M33" s="95"/>
      <c r="N33" s="29"/>
      <c r="O33" s="29"/>
      <c r="P33" s="95"/>
      <c r="Q33" s="94" t="s">
        <v>32</v>
      </c>
      <c r="R33" s="94">
        <v>0</v>
      </c>
      <c r="S33" s="95">
        <v>5.0086303215960504</v>
      </c>
      <c r="T33" s="95">
        <v>1.85383678555466</v>
      </c>
      <c r="U33" s="95">
        <v>1.85383678555466</v>
      </c>
      <c r="V33" s="95">
        <v>14.728676683903499</v>
      </c>
      <c r="W33" s="95">
        <v>0</v>
      </c>
      <c r="X33" s="95">
        <v>0.89795916833454104</v>
      </c>
      <c r="Y33" s="95">
        <v>4.6095377086797296</v>
      </c>
      <c r="Z33" s="95">
        <v>304.82693956006699</v>
      </c>
      <c r="AA33" s="95">
        <v>44.119867963903403</v>
      </c>
      <c r="AB33" s="95">
        <v>0.33523913393390697</v>
      </c>
      <c r="AC33" s="95">
        <v>7.7025240522376697</v>
      </c>
      <c r="AD33" s="95">
        <v>0</v>
      </c>
      <c r="AE33" s="95">
        <v>0</v>
      </c>
      <c r="AF33" s="95">
        <v>8.1016191530782091</v>
      </c>
      <c r="AG33" s="95">
        <v>8.1016191530782091</v>
      </c>
      <c r="AH33" s="95">
        <v>19.556371308167499</v>
      </c>
      <c r="AI33" s="95">
        <v>6.0999729012568498</v>
      </c>
      <c r="AJ33" s="95">
        <v>0.24344767204880299</v>
      </c>
      <c r="AK33" s="95">
        <v>6.3837135044058</v>
      </c>
      <c r="AL33" s="95">
        <v>0.65324023758454897</v>
      </c>
      <c r="AM33" s="95">
        <v>0</v>
      </c>
      <c r="AN33" s="95">
        <v>0.51688519174498004</v>
      </c>
      <c r="AO33" s="95">
        <v>0.72097496789739701</v>
      </c>
      <c r="AP33" s="95">
        <v>0</v>
      </c>
      <c r="AQ33" s="95">
        <v>194.955021990001</v>
      </c>
      <c r="AR33" s="95">
        <v>2200.0916548496698</v>
      </c>
      <c r="AS33" s="95">
        <v>224.89824427498201</v>
      </c>
      <c r="AT33" s="95">
        <v>2444.5462704328202</v>
      </c>
      <c r="AU33" s="95">
        <v>0</v>
      </c>
      <c r="AV33" s="95">
        <v>7.7712344568423202</v>
      </c>
      <c r="AW33" s="95">
        <v>0</v>
      </c>
      <c r="AX33" s="95">
        <v>67.786440970369796</v>
      </c>
      <c r="AY33" s="95">
        <v>2.1838654967840002E-2</v>
      </c>
      <c r="AZ33" s="95">
        <v>7.6791120168433098E-3</v>
      </c>
      <c r="BA33" s="95">
        <v>28.888448022509099</v>
      </c>
      <c r="BB33" s="95">
        <v>9.8142871707534805E-3</v>
      </c>
      <c r="BC33" s="95">
        <v>0</v>
      </c>
      <c r="BD33" s="95">
        <v>1.4234433622689899E-3</v>
      </c>
      <c r="BE33" s="95">
        <v>40.715455013752504</v>
      </c>
      <c r="BF33" s="95">
        <v>37.458114196058197</v>
      </c>
      <c r="BG33" s="95">
        <v>3.2573408176942902</v>
      </c>
      <c r="BH33" s="95">
        <v>0</v>
      </c>
      <c r="BI33" s="95">
        <v>0</v>
      </c>
      <c r="BJ33" s="95">
        <v>0.15324521174843</v>
      </c>
      <c r="BK33" s="95">
        <v>0</v>
      </c>
      <c r="BL33" s="95">
        <v>1.6444542634633501</v>
      </c>
      <c r="BM33" s="95">
        <v>0</v>
      </c>
      <c r="BN33" s="95">
        <v>4.2740815601007502E-2</v>
      </c>
      <c r="BO33" s="95">
        <v>6.5778161370613404</v>
      </c>
      <c r="BP33" s="95">
        <v>0.16560226798873001</v>
      </c>
      <c r="BQ33" s="95">
        <v>0</v>
      </c>
      <c r="BR33" s="95">
        <v>0.110504411746225</v>
      </c>
      <c r="BS33" s="95">
        <v>1.49836410963585E-4</v>
      </c>
      <c r="BT33" s="95">
        <v>75.781333407408596</v>
      </c>
      <c r="BU33" s="95">
        <v>28.312546372258101</v>
      </c>
      <c r="BV33" s="95">
        <v>0</v>
      </c>
      <c r="BW33" s="95">
        <v>0</v>
      </c>
      <c r="BX33" s="95">
        <v>9.4843638237902201</v>
      </c>
      <c r="BY33" s="95">
        <v>0</v>
      </c>
      <c r="BZ33" s="95">
        <v>1.5481709914297499</v>
      </c>
      <c r="CA33" s="95">
        <v>189.58878055854001</v>
      </c>
      <c r="CB33" s="95">
        <v>13.183401346348401</v>
      </c>
      <c r="CD33" s="35">
        <f t="shared" si="0"/>
        <v>8.000000468268877E-3</v>
      </c>
      <c r="CE33" s="35">
        <f t="shared" si="8"/>
        <v>1.9247497728363133E-2</v>
      </c>
      <c r="CF33" s="81">
        <f t="shared" si="1"/>
        <v>-9.9859710666471982E-8</v>
      </c>
      <c r="CG33" s="81" t="str">
        <f t="shared" si="2"/>
        <v/>
      </c>
      <c r="CH33" s="81">
        <f t="shared" si="3"/>
        <v>-3.3935414032631776E-7</v>
      </c>
      <c r="CI33" s="81">
        <f t="shared" si="4"/>
        <v>-2.4102950411830827E-5</v>
      </c>
      <c r="CJ33" s="81">
        <f t="shared" si="5"/>
        <v>-2.6183332560502211E-5</v>
      </c>
      <c r="CK33" s="81">
        <f t="shared" si="6"/>
        <v>-7.8197542059574103E-9</v>
      </c>
      <c r="CL33" s="81">
        <f t="shared" si="7"/>
        <v>-2.0803684515561297E-7</v>
      </c>
      <c r="CM33" s="49">
        <f t="shared" si="9"/>
        <v>-4.9077023971777684E-4</v>
      </c>
      <c r="CN33" s="49">
        <f t="shared" si="10"/>
        <v>-5.5880288989639882E-4</v>
      </c>
      <c r="CO33" s="49">
        <f t="shared" si="11"/>
        <v>8.5693024856120894E-4</v>
      </c>
      <c r="CP33" s="49">
        <f t="shared" si="12"/>
        <v>-1.3373443637950634E-3</v>
      </c>
      <c r="CQ33" s="81" t="str">
        <f>IF(N33=0,"",(#REF!-N33)/N33)</f>
        <v/>
      </c>
      <c r="CR33" s="81" t="str">
        <f t="shared" si="13"/>
        <v/>
      </c>
    </row>
    <row r="34" spans="1:96" x14ac:dyDescent="0.25">
      <c r="A34" s="95" t="s">
        <v>33</v>
      </c>
      <c r="B34" s="95">
        <v>54.365192</v>
      </c>
      <c r="C34" s="95">
        <v>0</v>
      </c>
      <c r="D34" s="95">
        <v>424.77859000000001</v>
      </c>
      <c r="E34" s="95">
        <v>8.5824214999999988</v>
      </c>
      <c r="F34" s="95">
        <v>7.8958253999999997</v>
      </c>
      <c r="G34" s="95">
        <v>18.085360000000001</v>
      </c>
      <c r="H34" s="95">
        <v>31.137900999999999</v>
      </c>
      <c r="I34" s="95"/>
      <c r="J34" s="95"/>
      <c r="K34" s="95"/>
      <c r="L34" s="95"/>
      <c r="M34" s="95"/>
      <c r="N34" s="29"/>
      <c r="O34" s="29"/>
      <c r="P34" s="95"/>
      <c r="Q34" s="94" t="s">
        <v>33</v>
      </c>
      <c r="R34" s="94">
        <v>0</v>
      </c>
      <c r="S34" s="95">
        <v>0.82261433675738604</v>
      </c>
      <c r="T34" s="95">
        <v>0.30447229932561698</v>
      </c>
      <c r="U34" s="95">
        <v>0.30447229932561698</v>
      </c>
      <c r="V34" s="95">
        <v>2.4190248471535498</v>
      </c>
      <c r="W34" s="95">
        <v>0</v>
      </c>
      <c r="X34" s="95">
        <v>0.14748017064685501</v>
      </c>
      <c r="Y34" s="95">
        <v>0.75706609357694399</v>
      </c>
      <c r="Z34" s="95">
        <v>54.365170283900198</v>
      </c>
      <c r="AA34" s="95">
        <v>7.2461984649260103</v>
      </c>
      <c r="AB34" s="95">
        <v>5.5059371935703302E-2</v>
      </c>
      <c r="AC34" s="95">
        <v>1.26505429180872</v>
      </c>
      <c r="AD34" s="95">
        <v>0</v>
      </c>
      <c r="AE34" s="95">
        <v>0</v>
      </c>
      <c r="AF34" s="95">
        <v>1.3306020617452801</v>
      </c>
      <c r="AG34" s="95">
        <v>1.3306020617452801</v>
      </c>
      <c r="AH34" s="95">
        <v>3.3982281468498599</v>
      </c>
      <c r="AI34" s="95">
        <v>1.0018543867932099</v>
      </c>
      <c r="AJ34" s="95">
        <v>3.9983652197335698E-2</v>
      </c>
      <c r="AK34" s="95">
        <v>1.04845637895043</v>
      </c>
      <c r="AL34" s="95">
        <v>0.10728764450014</v>
      </c>
      <c r="AM34" s="95">
        <v>0</v>
      </c>
      <c r="AN34" s="95">
        <v>8.4892811235666901E-2</v>
      </c>
      <c r="AO34" s="95">
        <v>0.151970813251982</v>
      </c>
      <c r="AP34" s="95">
        <v>0</v>
      </c>
      <c r="AQ34" s="95">
        <v>32.019239083538601</v>
      </c>
      <c r="AR34" s="95">
        <v>382.30061068029102</v>
      </c>
      <c r="AS34" s="95">
        <v>39.079587101638602</v>
      </c>
      <c r="AT34" s="95">
        <v>424.77842592877897</v>
      </c>
      <c r="AU34" s="95">
        <v>0</v>
      </c>
      <c r="AV34" s="95">
        <v>1.27634170519243</v>
      </c>
      <c r="AW34" s="95">
        <v>0</v>
      </c>
      <c r="AX34" s="95">
        <v>11.1331806001025</v>
      </c>
      <c r="AY34" s="95">
        <v>4.6032603713685701E-3</v>
      </c>
      <c r="AZ34" s="95">
        <v>1.61864180183755E-3</v>
      </c>
      <c r="BA34" s="95">
        <v>6.0892568880658198</v>
      </c>
      <c r="BB34" s="95">
        <v>2.0687063641925299E-3</v>
      </c>
      <c r="BC34" s="95">
        <v>0</v>
      </c>
      <c r="BD34" s="95">
        <v>3.00040830370872E-4</v>
      </c>
      <c r="BE34" s="95">
        <v>8.5822155652136995</v>
      </c>
      <c r="BF34" s="95">
        <v>7.8956152162220397</v>
      </c>
      <c r="BG34" s="95">
        <v>0.686600348991661</v>
      </c>
      <c r="BH34" s="95">
        <v>0</v>
      </c>
      <c r="BI34" s="95">
        <v>0</v>
      </c>
      <c r="BJ34" s="95">
        <v>3.2301780761366201E-2</v>
      </c>
      <c r="BK34" s="95">
        <v>0</v>
      </c>
      <c r="BL34" s="95">
        <v>0.34662668595710899</v>
      </c>
      <c r="BM34" s="95">
        <v>0</v>
      </c>
      <c r="BN34" s="95">
        <v>9.0091294609148005E-3</v>
      </c>
      <c r="BO34" s="95">
        <v>1.3865058411459601</v>
      </c>
      <c r="BP34" s="95">
        <v>2.7198387232452E-2</v>
      </c>
      <c r="BQ34" s="95">
        <v>0</v>
      </c>
      <c r="BR34" s="95">
        <v>2.3292658476495899E-2</v>
      </c>
      <c r="BS34" s="95">
        <v>3.1582986601409799E-5</v>
      </c>
      <c r="BT34" s="95">
        <v>18.085347128975801</v>
      </c>
      <c r="BU34" s="95">
        <v>4.6500256332307703</v>
      </c>
      <c r="BV34" s="95">
        <v>0</v>
      </c>
      <c r="BW34" s="95">
        <v>0</v>
      </c>
      <c r="BX34" s="95">
        <v>1.55770252455611</v>
      </c>
      <c r="BY34" s="95">
        <v>0</v>
      </c>
      <c r="BZ34" s="95">
        <v>0.25427017702210603</v>
      </c>
      <c r="CA34" s="95">
        <v>31.1378931044935</v>
      </c>
      <c r="CB34" s="95">
        <v>2.1652294951019901</v>
      </c>
      <c r="CD34" s="35">
        <f t="shared" si="0"/>
        <v>8.0000017407184151E-3</v>
      </c>
      <c r="CE34" s="35">
        <f t="shared" si="8"/>
        <v>1.924749485508721E-2</v>
      </c>
      <c r="CF34" s="81">
        <f t="shared" si="1"/>
        <v>-3.9944859942643889E-7</v>
      </c>
      <c r="CG34" s="81" t="str">
        <f t="shared" si="2"/>
        <v/>
      </c>
      <c r="CH34" s="81">
        <f t="shared" si="3"/>
        <v>-3.8625115506883404E-7</v>
      </c>
      <c r="CI34" s="81">
        <f t="shared" si="4"/>
        <v>-2.3994951343192206E-5</v>
      </c>
      <c r="CJ34" s="81">
        <f t="shared" si="5"/>
        <v>-2.6619608123554081E-5</v>
      </c>
      <c r="CK34" s="81">
        <f t="shared" si="6"/>
        <v>-7.1168194607255763E-7</v>
      </c>
      <c r="CL34" s="81">
        <f t="shared" si="7"/>
        <v>-2.5356579106815703E-7</v>
      </c>
      <c r="CM34" s="49">
        <f t="shared" si="9"/>
        <v>-4.9145797609072761E-4</v>
      </c>
      <c r="CN34" s="49">
        <f t="shared" si="10"/>
        <v>-5.5776222989080122E-4</v>
      </c>
      <c r="CO34" s="49">
        <f t="shared" si="11"/>
        <v>8.5641897617897583E-4</v>
      </c>
      <c r="CP34" s="49">
        <f t="shared" si="12"/>
        <v>-1.3368037606517511E-3</v>
      </c>
      <c r="CQ34" s="81" t="str">
        <f>IF(N34=0,"",(#REF!-N34)/N34)</f>
        <v/>
      </c>
      <c r="CR34" s="81" t="str">
        <f t="shared" si="13"/>
        <v/>
      </c>
    </row>
    <row r="35" spans="1:96" x14ac:dyDescent="0.25">
      <c r="A35" s="95" t="s">
        <v>34</v>
      </c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29"/>
      <c r="O35" s="29"/>
      <c r="P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D35" s="35" t="e">
        <f t="shared" si="0"/>
        <v>#DIV/0!</v>
      </c>
      <c r="CE35" s="35" t="e">
        <f t="shared" si="8"/>
        <v>#DIV/0!</v>
      </c>
      <c r="CF35" s="81" t="str">
        <f t="shared" si="1"/>
        <v/>
      </c>
      <c r="CG35" s="81" t="str">
        <f t="shared" si="2"/>
        <v/>
      </c>
      <c r="CH35" s="81" t="str">
        <f t="shared" si="3"/>
        <v/>
      </c>
      <c r="CI35" s="81" t="str">
        <f t="shared" ref="CI35:CI60" si="14">IF(E35=0,"",(BE35-E35)/E35)</f>
        <v/>
      </c>
      <c r="CJ35" s="81" t="str">
        <f t="shared" ref="CJ35:CJ60" si="15">IF(F35=0,"",(BF35-F35)/F35)</f>
        <v/>
      </c>
      <c r="CK35" s="81" t="str">
        <f t="shared" si="6"/>
        <v/>
      </c>
      <c r="CL35" s="81" t="str">
        <f t="shared" si="7"/>
        <v/>
      </c>
      <c r="CM35" s="49" t="e">
        <f t="shared" si="9"/>
        <v>#DIV/0!</v>
      </c>
      <c r="CN35" s="49" t="e">
        <f t="shared" si="10"/>
        <v>#DIV/0!</v>
      </c>
      <c r="CO35" s="49" t="e">
        <f t="shared" si="11"/>
        <v>#DIV/0!</v>
      </c>
      <c r="CP35" s="49" t="e">
        <f t="shared" si="12"/>
        <v>#DIV/0!</v>
      </c>
      <c r="CQ35" s="81" t="str">
        <f>IF(N35=0,"",(#REF!-N35)/N35)</f>
        <v/>
      </c>
      <c r="CR35" s="81" t="str">
        <f t="shared" si="13"/>
        <v/>
      </c>
    </row>
    <row r="36" spans="1:96" x14ac:dyDescent="0.25">
      <c r="A36" s="95" t="s">
        <v>35</v>
      </c>
      <c r="B36" s="95">
        <v>68.698111999999995</v>
      </c>
      <c r="C36" s="95">
        <v>0</v>
      </c>
      <c r="D36" s="95">
        <v>604.37756000000002</v>
      </c>
      <c r="E36" s="95">
        <v>9.9493918299999997</v>
      </c>
      <c r="F36" s="95">
        <v>9.1534224000000002</v>
      </c>
      <c r="G36" s="95">
        <v>19.103027000000001</v>
      </c>
      <c r="H36" s="95">
        <v>41.814453</v>
      </c>
      <c r="I36" s="95"/>
      <c r="J36" s="95"/>
      <c r="K36" s="95"/>
      <c r="L36" s="95"/>
      <c r="M36" s="95"/>
      <c r="N36" s="29"/>
      <c r="O36" s="29"/>
      <c r="P36" s="95"/>
      <c r="Q36" s="94" t="s">
        <v>35</v>
      </c>
      <c r="R36" s="94">
        <v>0</v>
      </c>
      <c r="S36" s="95">
        <v>1.1046712561422201</v>
      </c>
      <c r="T36" s="95">
        <v>0.40886972384741599</v>
      </c>
      <c r="U36" s="95">
        <v>0.40886972384741599</v>
      </c>
      <c r="V36" s="95">
        <v>3.2484595998991299</v>
      </c>
      <c r="W36" s="95">
        <v>0</v>
      </c>
      <c r="X36" s="95">
        <v>0.198047868605468</v>
      </c>
      <c r="Y36" s="95">
        <v>1.0166487652610601</v>
      </c>
      <c r="Z36" s="95">
        <v>68.698109517242898</v>
      </c>
      <c r="AA36" s="95">
        <v>9.7307873328054306</v>
      </c>
      <c r="AB36" s="95">
        <v>7.3938060332951902E-2</v>
      </c>
      <c r="AC36" s="95">
        <v>1.69881729845648</v>
      </c>
      <c r="AD36" s="95">
        <v>0</v>
      </c>
      <c r="AE36" s="95">
        <v>0</v>
      </c>
      <c r="AF36" s="95">
        <v>1.7868383768304801</v>
      </c>
      <c r="AG36" s="95">
        <v>1.7868383768304801</v>
      </c>
      <c r="AH36" s="95">
        <v>4.8350186804455504</v>
      </c>
      <c r="AI36" s="95">
        <v>1.3453699360774201</v>
      </c>
      <c r="AJ36" s="95">
        <v>5.3693135773627401E-2</v>
      </c>
      <c r="AK36" s="95">
        <v>1.40794990234442</v>
      </c>
      <c r="AL36" s="95">
        <v>0.14407443396268599</v>
      </c>
      <c r="AM36" s="95">
        <v>0</v>
      </c>
      <c r="AN36" s="95">
        <v>0.114000788612548</v>
      </c>
      <c r="AO36" s="95">
        <v>0.17617581121821799</v>
      </c>
      <c r="AP36" s="95">
        <v>0</v>
      </c>
      <c r="AQ36" s="95">
        <v>42.997984036332099</v>
      </c>
      <c r="AR36" s="95">
        <v>543.93964724791499</v>
      </c>
      <c r="AS36" s="95">
        <v>55.602793034276303</v>
      </c>
      <c r="AT36" s="95">
        <v>604.37745896263698</v>
      </c>
      <c r="AU36" s="95">
        <v>0</v>
      </c>
      <c r="AV36" s="95">
        <v>1.7139733225885501</v>
      </c>
      <c r="AW36" s="95">
        <v>0</v>
      </c>
      <c r="AX36" s="95">
        <v>14.950520755508499</v>
      </c>
      <c r="AY36" s="95">
        <v>5.3364462044676597E-3</v>
      </c>
      <c r="AZ36" s="95">
        <v>1.8764512982467701E-3</v>
      </c>
      <c r="BA36" s="95">
        <v>7.0591169904705202</v>
      </c>
      <c r="BB36" s="95">
        <v>2.3981950197589199E-3</v>
      </c>
      <c r="BC36" s="95">
        <v>0</v>
      </c>
      <c r="BD36" s="95">
        <v>3.4782970772223901E-4</v>
      </c>
      <c r="BE36" s="95">
        <v>9.9491521256807101</v>
      </c>
      <c r="BF36" s="95">
        <v>9.1531806617565898</v>
      </c>
      <c r="BG36" s="95">
        <v>0.795971463924117</v>
      </c>
      <c r="BH36" s="95">
        <v>0</v>
      </c>
      <c r="BI36" s="95">
        <v>0</v>
      </c>
      <c r="BJ36" s="95">
        <v>3.7446642448894098E-2</v>
      </c>
      <c r="BK36" s="95">
        <v>0</v>
      </c>
      <c r="BL36" s="95">
        <v>0.40183504367907302</v>
      </c>
      <c r="BM36" s="95">
        <v>0</v>
      </c>
      <c r="BN36" s="95">
        <v>1.04440564052536E-2</v>
      </c>
      <c r="BO36" s="95">
        <v>1.60733978229357</v>
      </c>
      <c r="BP36" s="95">
        <v>3.6524144757709098E-2</v>
      </c>
      <c r="BQ36" s="95">
        <v>0</v>
      </c>
      <c r="BR36" s="95">
        <v>2.7002610625175599E-2</v>
      </c>
      <c r="BS36" s="95">
        <v>3.6613603906590103E-5</v>
      </c>
      <c r="BT36" s="95">
        <v>19.103017267701699</v>
      </c>
      <c r="BU36" s="95">
        <v>6.2444264597330799</v>
      </c>
      <c r="BV36" s="95">
        <v>0</v>
      </c>
      <c r="BW36" s="95">
        <v>0</v>
      </c>
      <c r="BX36" s="95">
        <v>2.09180786479507</v>
      </c>
      <c r="BY36" s="95">
        <v>0</v>
      </c>
      <c r="BZ36" s="95">
        <v>0.34145386678542899</v>
      </c>
      <c r="CA36" s="95">
        <v>41.8144419043524</v>
      </c>
      <c r="CB36" s="95">
        <v>2.9076420428482002</v>
      </c>
      <c r="CD36" s="35">
        <f t="shared" si="0"/>
        <v>7.9999983598734031E-3</v>
      </c>
      <c r="CE36" s="35">
        <f t="shared" si="8"/>
        <v>1.9247496332538031E-2</v>
      </c>
      <c r="CF36" s="81">
        <f t="shared" si="1"/>
        <v>-3.6140106685901571E-8</v>
      </c>
      <c r="CG36" s="81" t="str">
        <f t="shared" si="2"/>
        <v/>
      </c>
      <c r="CH36" s="81">
        <f t="shared" si="3"/>
        <v>-1.6717590083573514E-7</v>
      </c>
      <c r="CI36" s="81">
        <f t="shared" si="14"/>
        <v>-2.4092358948703452E-5</v>
      </c>
      <c r="CJ36" s="81">
        <f t="shared" si="15"/>
        <v>-2.6409602097062492E-5</v>
      </c>
      <c r="CK36" s="81">
        <f t="shared" si="6"/>
        <v>-5.0946367308004778E-7</v>
      </c>
      <c r="CL36" s="81">
        <f t="shared" si="7"/>
        <v>-2.6535436445173154E-7</v>
      </c>
      <c r="CM36" s="49">
        <f t="shared" si="9"/>
        <v>-4.9126302655911659E-4</v>
      </c>
      <c r="CN36" s="49">
        <f t="shared" si="10"/>
        <v>-5.5900453876127235E-4</v>
      </c>
      <c r="CO36" s="49">
        <f t="shared" si="11"/>
        <v>8.5641473257248282E-4</v>
      </c>
      <c r="CP36" s="49">
        <f t="shared" si="12"/>
        <v>-1.3371283819433749E-3</v>
      </c>
      <c r="CQ36" s="81" t="str">
        <f>IF(N36=0,"",(#REF!-N36)/N36)</f>
        <v/>
      </c>
      <c r="CR36" s="81" t="str">
        <f t="shared" si="13"/>
        <v/>
      </c>
    </row>
    <row r="37" spans="1:96" x14ac:dyDescent="0.25">
      <c r="A37" s="95" t="s">
        <v>36</v>
      </c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29"/>
      <c r="O37" s="29"/>
      <c r="P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D37" s="35" t="e">
        <f t="shared" si="0"/>
        <v>#DIV/0!</v>
      </c>
      <c r="CE37" s="35" t="e">
        <f t="shared" si="8"/>
        <v>#DIV/0!</v>
      </c>
      <c r="CF37" s="81" t="str">
        <f t="shared" si="1"/>
        <v/>
      </c>
      <c r="CG37" s="81" t="str">
        <f t="shared" si="2"/>
        <v/>
      </c>
      <c r="CH37" s="81" t="str">
        <f t="shared" si="3"/>
        <v/>
      </c>
      <c r="CI37" s="81" t="str">
        <f t="shared" si="14"/>
        <v/>
      </c>
      <c r="CJ37" s="81" t="str">
        <f t="shared" si="15"/>
        <v/>
      </c>
      <c r="CK37" s="81" t="str">
        <f t="shared" si="6"/>
        <v/>
      </c>
      <c r="CL37" s="81" t="str">
        <f t="shared" si="7"/>
        <v/>
      </c>
      <c r="CM37" s="49" t="e">
        <f t="shared" si="9"/>
        <v>#DIV/0!</v>
      </c>
      <c r="CN37" s="49" t="e">
        <f t="shared" si="10"/>
        <v>#DIV/0!</v>
      </c>
      <c r="CO37" s="49" t="e">
        <f t="shared" si="11"/>
        <v>#DIV/0!</v>
      </c>
      <c r="CP37" s="49" t="e">
        <f t="shared" si="12"/>
        <v>#DIV/0!</v>
      </c>
      <c r="CQ37" s="81" t="str">
        <f>IF(N37=0,"",(#REF!-N37)/N37)</f>
        <v/>
      </c>
      <c r="CR37" s="81" t="str">
        <f t="shared" si="13"/>
        <v/>
      </c>
    </row>
    <row r="38" spans="1:96" x14ac:dyDescent="0.25">
      <c r="A38" s="95" t="s">
        <v>37</v>
      </c>
      <c r="B38" s="95">
        <v>264.11928999999998</v>
      </c>
      <c r="C38" s="95">
        <v>0</v>
      </c>
      <c r="D38" s="95">
        <v>1930.1613</v>
      </c>
      <c r="E38" s="95">
        <v>39.288130600000002</v>
      </c>
      <c r="F38" s="95">
        <v>36.145057999999999</v>
      </c>
      <c r="G38" s="95">
        <v>74.352913000000001</v>
      </c>
      <c r="H38" s="95">
        <v>178.68556000000001</v>
      </c>
      <c r="I38" s="95"/>
      <c r="J38" s="95"/>
      <c r="K38" s="95"/>
      <c r="L38" s="95"/>
      <c r="M38" s="95"/>
      <c r="N38" s="29"/>
      <c r="O38" s="29"/>
      <c r="P38" s="95"/>
      <c r="Q38" s="94" t="s">
        <v>37</v>
      </c>
      <c r="R38" s="94">
        <v>0</v>
      </c>
      <c r="S38" s="95">
        <v>4.7205834621762301</v>
      </c>
      <c r="T38" s="95">
        <v>1.7472212787889201</v>
      </c>
      <c r="U38" s="95">
        <v>1.7472212787889201</v>
      </c>
      <c r="V38" s="95">
        <v>13.8816325749592</v>
      </c>
      <c r="W38" s="95">
        <v>0</v>
      </c>
      <c r="X38" s="95">
        <v>0.84631728320768695</v>
      </c>
      <c r="Y38" s="95">
        <v>4.3444415039729103</v>
      </c>
      <c r="Z38" s="95">
        <v>264.11924018981699</v>
      </c>
      <c r="AA38" s="95">
        <v>41.582540318160902</v>
      </c>
      <c r="AB38" s="95">
        <v>0.315959680429372</v>
      </c>
      <c r="AC38" s="95">
        <v>7.2595475199299599</v>
      </c>
      <c r="AD38" s="95">
        <v>0</v>
      </c>
      <c r="AE38" s="95">
        <v>0</v>
      </c>
      <c r="AF38" s="95">
        <v>7.6356885828353196</v>
      </c>
      <c r="AG38" s="95">
        <v>7.6356885828353196</v>
      </c>
      <c r="AH38" s="95">
        <v>15.441281534423499</v>
      </c>
      <c r="AI38" s="95">
        <v>5.7491674618264401</v>
      </c>
      <c r="AJ38" s="95">
        <v>0.229446706248147</v>
      </c>
      <c r="AK38" s="95">
        <v>6.0165920720069996</v>
      </c>
      <c r="AL38" s="95">
        <v>0.61567259026402099</v>
      </c>
      <c r="AM38" s="95">
        <v>0</v>
      </c>
      <c r="AN38" s="95">
        <v>0.48715876975787398</v>
      </c>
      <c r="AO38" s="95">
        <v>0.69568379748011699</v>
      </c>
      <c r="AP38" s="95">
        <v>0</v>
      </c>
      <c r="AQ38" s="95">
        <v>183.74315795455101</v>
      </c>
      <c r="AR38" s="95">
        <v>1737.1445986285</v>
      </c>
      <c r="AS38" s="95">
        <v>177.574799412159</v>
      </c>
      <c r="AT38" s="95">
        <v>1930.1606795750799</v>
      </c>
      <c r="AU38" s="95">
        <v>0</v>
      </c>
      <c r="AV38" s="95">
        <v>7.3243147506915802</v>
      </c>
      <c r="AW38" s="95">
        <v>0</v>
      </c>
      <c r="AX38" s="95">
        <v>63.888059331412798</v>
      </c>
      <c r="AY38" s="95">
        <v>2.1072558576696002E-2</v>
      </c>
      <c r="AZ38" s="95">
        <v>7.40973453992294E-3</v>
      </c>
      <c r="BA38" s="95">
        <v>27.87506047223</v>
      </c>
      <c r="BB38" s="95">
        <v>9.4700006103495896E-3</v>
      </c>
      <c r="BC38" s="95">
        <v>0</v>
      </c>
      <c r="BD38" s="95">
        <v>1.3735099025116099E-3</v>
      </c>
      <c r="BE38" s="95">
        <v>39.287181646507001</v>
      </c>
      <c r="BF38" s="95">
        <v>36.144109071673803</v>
      </c>
      <c r="BG38" s="95">
        <v>3.1430725748331301</v>
      </c>
      <c r="BH38" s="95">
        <v>0</v>
      </c>
      <c r="BI38" s="95">
        <v>0</v>
      </c>
      <c r="BJ38" s="95">
        <v>0.14786934086873099</v>
      </c>
      <c r="BK38" s="95">
        <v>0</v>
      </c>
      <c r="BL38" s="95">
        <v>1.58676811462932</v>
      </c>
      <c r="BM38" s="95">
        <v>0</v>
      </c>
      <c r="BN38" s="95">
        <v>4.1241485337610198E-2</v>
      </c>
      <c r="BO38" s="95">
        <v>6.3470713488428503</v>
      </c>
      <c r="BP38" s="95">
        <v>0.156078303479769</v>
      </c>
      <c r="BQ38" s="95">
        <v>0</v>
      </c>
      <c r="BR38" s="95">
        <v>0.106627925747229</v>
      </c>
      <c r="BS38" s="95">
        <v>1.4458038860320601E-4</v>
      </c>
      <c r="BT38" s="95">
        <v>74.352854110065707</v>
      </c>
      <c r="BU38" s="95">
        <v>26.6842869767538</v>
      </c>
      <c r="BV38" s="95">
        <v>0</v>
      </c>
      <c r="BW38" s="95">
        <v>0</v>
      </c>
      <c r="BX38" s="95">
        <v>8.9389095470897697</v>
      </c>
      <c r="BY38" s="95">
        <v>0</v>
      </c>
      <c r="BZ38" s="95">
        <v>1.45913592903182</v>
      </c>
      <c r="CA38" s="95">
        <v>178.68551831610901</v>
      </c>
      <c r="CB38" s="95">
        <v>12.425225950329599</v>
      </c>
      <c r="CD38" s="35">
        <f t="shared" si="0"/>
        <v>7.9999979783148718E-3</v>
      </c>
      <c r="CE38" s="35">
        <f t="shared" si="8"/>
        <v>1.9247501608092632E-2</v>
      </c>
      <c r="CF38" s="81">
        <f t="shared" si="1"/>
        <v>-1.8858972014585059E-7</v>
      </c>
      <c r="CG38" s="81" t="str">
        <f t="shared" si="2"/>
        <v/>
      </c>
      <c r="CH38" s="81">
        <f t="shared" si="3"/>
        <v>-3.2143682501750539E-7</v>
      </c>
      <c r="CI38" s="81">
        <f t="shared" si="14"/>
        <v>-2.4153694220339666E-5</v>
      </c>
      <c r="CJ38" s="81">
        <f t="shared" si="15"/>
        <v>-2.6253335274649211E-5</v>
      </c>
      <c r="CK38" s="81">
        <f t="shared" si="6"/>
        <v>-7.9203264429425251E-7</v>
      </c>
      <c r="CL38" s="81">
        <f t="shared" si="7"/>
        <v>-2.3328069150331039E-7</v>
      </c>
      <c r="CM38" s="49">
        <f t="shared" si="9"/>
        <v>-4.9148018875446787E-4</v>
      </c>
      <c r="CN38" s="49">
        <f t="shared" si="10"/>
        <v>-5.5903791621473187E-4</v>
      </c>
      <c r="CO38" s="49">
        <f t="shared" si="11"/>
        <v>8.5614870750267617E-4</v>
      </c>
      <c r="CP38" s="49">
        <f t="shared" si="12"/>
        <v>-1.3380071850086367E-3</v>
      </c>
      <c r="CQ38" s="81" t="str">
        <f>IF(N38=0,"",(#REF!-N38)/N38)</f>
        <v/>
      </c>
      <c r="CR38" s="81" t="str">
        <f t="shared" si="13"/>
        <v/>
      </c>
    </row>
    <row r="39" spans="1:96" x14ac:dyDescent="0.25">
      <c r="A39" s="95" t="s">
        <v>130</v>
      </c>
      <c r="B39" s="95">
        <v>116.76418</v>
      </c>
      <c r="C39" s="95">
        <v>0</v>
      </c>
      <c r="D39" s="95">
        <v>893.82397000000003</v>
      </c>
      <c r="E39" s="95">
        <v>21.6083344</v>
      </c>
      <c r="F39" s="95">
        <v>19.879635</v>
      </c>
      <c r="G39" s="95">
        <v>47.255352000000002</v>
      </c>
      <c r="H39" s="95">
        <v>70.285529999999994</v>
      </c>
      <c r="I39" s="95"/>
      <c r="J39" s="95"/>
      <c r="K39" s="95"/>
      <c r="L39" s="95"/>
      <c r="M39" s="95"/>
      <c r="N39" s="29"/>
      <c r="O39" s="29"/>
      <c r="P39" s="95"/>
      <c r="Q39" s="94" t="s">
        <v>130</v>
      </c>
      <c r="R39" s="94">
        <v>0</v>
      </c>
      <c r="S39" s="95">
        <v>1.8568301195568999</v>
      </c>
      <c r="T39" s="95">
        <v>0.68726483961643503</v>
      </c>
      <c r="U39" s="95">
        <v>0.68726483961643503</v>
      </c>
      <c r="V39" s="95">
        <v>5.4603032283767901</v>
      </c>
      <c r="W39" s="95">
        <v>0</v>
      </c>
      <c r="X39" s="95">
        <v>0.33289711894013801</v>
      </c>
      <c r="Y39" s="95">
        <v>1.70887609197594</v>
      </c>
      <c r="Z39" s="95">
        <v>116.76414554076599</v>
      </c>
      <c r="AA39" s="95">
        <v>16.3563793861112</v>
      </c>
      <c r="AB39" s="95">
        <v>0.12428202056167501</v>
      </c>
      <c r="AC39" s="95">
        <v>2.8555259916784301</v>
      </c>
      <c r="AD39" s="95">
        <v>0</v>
      </c>
      <c r="AE39" s="95">
        <v>0</v>
      </c>
      <c r="AF39" s="95">
        <v>3.00347887409536</v>
      </c>
      <c r="AG39" s="95">
        <v>3.00347887409536</v>
      </c>
      <c r="AH39" s="95">
        <v>7.1505890064319804</v>
      </c>
      <c r="AI39" s="95">
        <v>2.2614202467181399</v>
      </c>
      <c r="AJ39" s="95">
        <v>9.0252372132363298E-2</v>
      </c>
      <c r="AK39" s="95">
        <v>2.3666098633538</v>
      </c>
      <c r="AL39" s="95">
        <v>0.242173410174749</v>
      </c>
      <c r="AM39" s="95">
        <v>0</v>
      </c>
      <c r="AN39" s="95">
        <v>0.19162278961035201</v>
      </c>
      <c r="AO39" s="95">
        <v>0.38262317352028402</v>
      </c>
      <c r="AP39" s="95">
        <v>0</v>
      </c>
      <c r="AQ39" s="95">
        <v>72.274920011904896</v>
      </c>
      <c r="AR39" s="95">
        <v>804.44118710075702</v>
      </c>
      <c r="AS39" s="95">
        <v>82.231805805430994</v>
      </c>
      <c r="AT39" s="95">
        <v>893.82358191261903</v>
      </c>
      <c r="AU39" s="95">
        <v>0</v>
      </c>
      <c r="AV39" s="95">
        <v>2.88100249152598</v>
      </c>
      <c r="AW39" s="95">
        <v>0</v>
      </c>
      <c r="AX39" s="95">
        <v>25.130208370968401</v>
      </c>
      <c r="AY39" s="95">
        <v>1.1589827367074999E-2</v>
      </c>
      <c r="AZ39" s="95">
        <v>4.0753252555983501E-3</v>
      </c>
      <c r="BA39" s="95">
        <v>15.331169055925701</v>
      </c>
      <c r="BB39" s="95">
        <v>5.2084621019968299E-3</v>
      </c>
      <c r="BC39" s="95">
        <v>0</v>
      </c>
      <c r="BD39" s="95">
        <v>7.5542563501380597E-4</v>
      </c>
      <c r="BE39" s="95">
        <v>21.6078131603436</v>
      </c>
      <c r="BF39" s="95">
        <v>19.879110641562999</v>
      </c>
      <c r="BG39" s="95">
        <v>1.72870251878062</v>
      </c>
      <c r="BH39" s="95">
        <v>0</v>
      </c>
      <c r="BI39" s="95">
        <v>0</v>
      </c>
      <c r="BJ39" s="95">
        <v>8.1327601602760105E-2</v>
      </c>
      <c r="BK39" s="95">
        <v>0</v>
      </c>
      <c r="BL39" s="95">
        <v>0.87271673241951797</v>
      </c>
      <c r="BM39" s="95">
        <v>0</v>
      </c>
      <c r="BN39" s="95">
        <v>2.2682654563291899E-2</v>
      </c>
      <c r="BO39" s="95">
        <v>3.4908611466238901</v>
      </c>
      <c r="BP39" s="95">
        <v>6.1393093795651298E-2</v>
      </c>
      <c r="BQ39" s="95">
        <v>0</v>
      </c>
      <c r="BR39" s="95">
        <v>5.8644890887746097E-2</v>
      </c>
      <c r="BS39" s="95">
        <v>7.9519180365636498E-5</v>
      </c>
      <c r="BT39" s="95">
        <v>47.2553272357898</v>
      </c>
      <c r="BU39" s="95">
        <v>10.49621700826</v>
      </c>
      <c r="BV39" s="95">
        <v>0</v>
      </c>
      <c r="BW39" s="95">
        <v>0</v>
      </c>
      <c r="BX39" s="95">
        <v>3.5161014900345098</v>
      </c>
      <c r="BY39" s="95">
        <v>0</v>
      </c>
      <c r="BZ39" s="95">
        <v>0.57394699824864803</v>
      </c>
      <c r="CA39" s="95">
        <v>70.285515483611306</v>
      </c>
      <c r="CB39" s="95">
        <v>4.88743225820114</v>
      </c>
      <c r="CD39" s="35">
        <f t="shared" si="0"/>
        <v>8.0000003928415355E-3</v>
      </c>
      <c r="CE39" s="35">
        <f t="shared" si="8"/>
        <v>1.9247499569739313E-2</v>
      </c>
      <c r="CF39" s="81">
        <f t="shared" si="1"/>
        <v>-2.9511819464976784E-7</v>
      </c>
      <c r="CG39" s="81" t="str">
        <f t="shared" si="2"/>
        <v/>
      </c>
      <c r="CH39" s="81">
        <f t="shared" si="3"/>
        <v>-4.3418770812065349E-7</v>
      </c>
      <c r="CI39" s="81">
        <f t="shared" si="14"/>
        <v>-2.4122157994764102E-5</v>
      </c>
      <c r="CJ39" s="81">
        <f t="shared" si="15"/>
        <v>-2.6376663203392922E-5</v>
      </c>
      <c r="CK39" s="81">
        <f t="shared" si="6"/>
        <v>-5.2405090967213589E-7</v>
      </c>
      <c r="CL39" s="81">
        <f t="shared" si="7"/>
        <v>-2.0653452692801413E-7</v>
      </c>
      <c r="CM39" s="49">
        <f t="shared" si="9"/>
        <v>-4.9208374936337272E-4</v>
      </c>
      <c r="CN39" s="49">
        <f t="shared" si="10"/>
        <v>-5.5823594835833167E-4</v>
      </c>
      <c r="CO39" s="49">
        <f t="shared" si="11"/>
        <v>8.5590860478518673E-4</v>
      </c>
      <c r="CP39" s="49">
        <f t="shared" si="12"/>
        <v>-1.3376505414298956E-3</v>
      </c>
      <c r="CQ39" s="81" t="str">
        <f>IF(N39=0,"",(#REF!-N39)/N39)</f>
        <v/>
      </c>
      <c r="CR39" s="81"/>
    </row>
    <row r="40" spans="1:96" x14ac:dyDescent="0.25">
      <c r="A40" s="95" t="s">
        <v>39</v>
      </c>
      <c r="B40" s="95">
        <v>39.677245999999997</v>
      </c>
      <c r="C40" s="95">
        <v>0</v>
      </c>
      <c r="D40" s="95">
        <v>314.31353999999999</v>
      </c>
      <c r="E40" s="95">
        <v>6.0717005100000003</v>
      </c>
      <c r="F40" s="95">
        <v>5.5859690000000004</v>
      </c>
      <c r="G40" s="95">
        <v>12.031694</v>
      </c>
      <c r="H40" s="95">
        <v>23.929718000000001</v>
      </c>
      <c r="I40" s="95"/>
      <c r="J40" s="95"/>
      <c r="K40" s="95"/>
      <c r="L40" s="95"/>
      <c r="M40" s="95"/>
      <c r="N40" s="29"/>
      <c r="O40" s="29"/>
      <c r="P40" s="95"/>
      <c r="Q40" s="94" t="s">
        <v>39</v>
      </c>
      <c r="R40" s="94">
        <v>0</v>
      </c>
      <c r="S40" s="95">
        <v>0.63218460860944603</v>
      </c>
      <c r="T40" s="95">
        <v>0.23398944456086099</v>
      </c>
      <c r="U40" s="95">
        <v>0.23398944456086099</v>
      </c>
      <c r="V40" s="95">
        <v>1.85904038890524</v>
      </c>
      <c r="W40" s="95">
        <v>0</v>
      </c>
      <c r="X40" s="95">
        <v>0.113339578090264</v>
      </c>
      <c r="Y40" s="95">
        <v>0.58181092938994805</v>
      </c>
      <c r="Z40" s="95">
        <v>39.677216149737902</v>
      </c>
      <c r="AA40" s="95">
        <v>5.5687651823611501</v>
      </c>
      <c r="AB40" s="95">
        <v>4.2313501902948102E-2</v>
      </c>
      <c r="AC40" s="95">
        <v>0.97220469986950797</v>
      </c>
      <c r="AD40" s="95">
        <v>0</v>
      </c>
      <c r="AE40" s="95">
        <v>0</v>
      </c>
      <c r="AF40" s="95">
        <v>1.0225792476014199</v>
      </c>
      <c r="AG40" s="95">
        <v>1.0225792476014199</v>
      </c>
      <c r="AH40" s="95">
        <v>2.5145070280042101</v>
      </c>
      <c r="AI40" s="95">
        <v>0.76993229145962405</v>
      </c>
      <c r="AJ40" s="95">
        <v>3.0727657900837299E-2</v>
      </c>
      <c r="AK40" s="95">
        <v>0.80574751455907301</v>
      </c>
      <c r="AL40" s="95">
        <v>8.2451452747432999E-2</v>
      </c>
      <c r="AM40" s="95">
        <v>0</v>
      </c>
      <c r="AN40" s="95">
        <v>6.5240639527398905E-2</v>
      </c>
      <c r="AO40" s="95">
        <v>0.107512965348853</v>
      </c>
      <c r="AP40" s="95">
        <v>0</v>
      </c>
      <c r="AQ40" s="95">
        <v>24.607032863197698</v>
      </c>
      <c r="AR40" s="95">
        <v>282.88207942812102</v>
      </c>
      <c r="AS40" s="95">
        <v>28.916844875300999</v>
      </c>
      <c r="AT40" s="95">
        <v>314.31343133142599</v>
      </c>
      <c r="AU40" s="95">
        <v>0</v>
      </c>
      <c r="AV40" s="95">
        <v>0.98087797988723302</v>
      </c>
      <c r="AW40" s="95">
        <v>0</v>
      </c>
      <c r="AX40" s="95">
        <v>8.5559476824881298</v>
      </c>
      <c r="AY40" s="95">
        <v>3.2566194657098601E-3</v>
      </c>
      <c r="AZ40" s="95">
        <v>1.14512369913523E-3</v>
      </c>
      <c r="BA40" s="95">
        <v>4.3078976855878297</v>
      </c>
      <c r="BB40" s="95">
        <v>1.4635230631017901E-3</v>
      </c>
      <c r="BC40" s="95">
        <v>0</v>
      </c>
      <c r="BD40" s="95">
        <v>2.1226686023247701E-4</v>
      </c>
      <c r="BE40" s="95">
        <v>6.0715527431009901</v>
      </c>
      <c r="BF40" s="95">
        <v>5.5858215926741099</v>
      </c>
      <c r="BG40" s="95">
        <v>0.48573115042686899</v>
      </c>
      <c r="BH40" s="95">
        <v>0</v>
      </c>
      <c r="BI40" s="95">
        <v>0</v>
      </c>
      <c r="BJ40" s="95">
        <v>2.2852196090102798E-2</v>
      </c>
      <c r="BK40" s="95">
        <v>0</v>
      </c>
      <c r="BL40" s="95">
        <v>0.245223785446187</v>
      </c>
      <c r="BM40" s="95">
        <v>0</v>
      </c>
      <c r="BN40" s="95">
        <v>6.3735894442699097E-3</v>
      </c>
      <c r="BO40" s="95">
        <v>0.98089585894828502</v>
      </c>
      <c r="BP40" s="95">
        <v>2.0902117572543601E-2</v>
      </c>
      <c r="BQ40" s="95">
        <v>0</v>
      </c>
      <c r="BR40" s="95">
        <v>1.6478599921735899E-2</v>
      </c>
      <c r="BS40" s="95">
        <v>2.23441475222804E-5</v>
      </c>
      <c r="BT40" s="95">
        <v>12.0316859630615</v>
      </c>
      <c r="BU40" s="95">
        <v>3.5735810043642098</v>
      </c>
      <c r="BV40" s="95">
        <v>0</v>
      </c>
      <c r="BW40" s="95">
        <v>0</v>
      </c>
      <c r="BX40" s="95">
        <v>1.19710658756002</v>
      </c>
      <c r="BY40" s="95">
        <v>0</v>
      </c>
      <c r="BZ40" s="95">
        <v>0.19540875691992199</v>
      </c>
      <c r="CA40" s="95">
        <v>23.929713728732199</v>
      </c>
      <c r="CB40" s="95">
        <v>1.66399664904087</v>
      </c>
      <c r="CD40" s="35">
        <f t="shared" si="0"/>
        <v>7.9999986553320485E-3</v>
      </c>
      <c r="CE40" s="35">
        <f t="shared" si="8"/>
        <v>1.9247475696298266E-2</v>
      </c>
      <c r="CF40" s="81">
        <f t="shared" si="1"/>
        <v>-7.5232696581336049E-7</v>
      </c>
      <c r="CG40" s="81" t="str">
        <f t="shared" si="2"/>
        <v/>
      </c>
      <c r="CH40" s="81">
        <f t="shared" si="3"/>
        <v>-3.457330346017014E-7</v>
      </c>
      <c r="CI40" s="81">
        <f t="shared" si="14"/>
        <v>-2.4336987433227868E-5</v>
      </c>
      <c r="CJ40" s="81">
        <f t="shared" si="15"/>
        <v>-2.6388854984778748E-5</v>
      </c>
      <c r="CK40" s="81">
        <f t="shared" si="6"/>
        <v>-6.6798062680121442E-7</v>
      </c>
      <c r="CL40" s="81">
        <f t="shared" si="7"/>
        <v>-1.7849219124395299E-7</v>
      </c>
      <c r="CM40" s="49">
        <f t="shared" si="9"/>
        <v>-4.9099825772890493E-4</v>
      </c>
      <c r="CN40" s="49">
        <f t="shared" si="10"/>
        <v>-5.5849773450339564E-4</v>
      </c>
      <c r="CO40" s="49">
        <f t="shared" si="11"/>
        <v>8.5757817122755406E-4</v>
      </c>
      <c r="CP40" s="49">
        <f t="shared" si="12"/>
        <v>-1.3390704351531188E-3</v>
      </c>
      <c r="CQ40" s="81" t="str">
        <f>IF(N40=0,"",(#REF!-N40)/N40)</f>
        <v/>
      </c>
      <c r="CR40" s="81" t="str">
        <f t="shared" si="13"/>
        <v/>
      </c>
    </row>
    <row r="41" spans="1:96" x14ac:dyDescent="0.25">
      <c r="A41" s="95" t="s">
        <v>40</v>
      </c>
      <c r="B41" s="95">
        <v>405.51859000000002</v>
      </c>
      <c r="C41" s="95">
        <v>0</v>
      </c>
      <c r="D41" s="95">
        <v>3050.2251000000001</v>
      </c>
      <c r="E41" s="95">
        <v>62.268371799999997</v>
      </c>
      <c r="F41" s="95">
        <v>57.286864999999999</v>
      </c>
      <c r="G41" s="95">
        <v>123.39564</v>
      </c>
      <c r="H41" s="95">
        <v>267.52823000000001</v>
      </c>
      <c r="I41" s="95"/>
      <c r="J41" s="95"/>
      <c r="K41" s="95"/>
      <c r="L41" s="95"/>
      <c r="M41" s="95"/>
      <c r="N41" s="29"/>
      <c r="O41" s="29"/>
      <c r="P41" s="95"/>
      <c r="Q41" s="94" t="s">
        <v>40</v>
      </c>
      <c r="R41" s="94">
        <v>0</v>
      </c>
      <c r="S41" s="95">
        <v>7.0676557285297896</v>
      </c>
      <c r="T41" s="95">
        <v>2.6159445028199402</v>
      </c>
      <c r="U41" s="95">
        <v>2.6159445028199402</v>
      </c>
      <c r="V41" s="95">
        <v>20.7835834673192</v>
      </c>
      <c r="W41" s="95">
        <v>0</v>
      </c>
      <c r="X41" s="95">
        <v>1.2671089097288299</v>
      </c>
      <c r="Y41" s="95">
        <v>6.5045046927462398</v>
      </c>
      <c r="Z41" s="95">
        <v>405.518503597392</v>
      </c>
      <c r="AA41" s="95">
        <v>62.257382701524797</v>
      </c>
      <c r="AB41" s="95">
        <v>0.47305492374332198</v>
      </c>
      <c r="AC41" s="95">
        <v>10.8690027153554</v>
      </c>
      <c r="AD41" s="95">
        <v>0</v>
      </c>
      <c r="AE41" s="95">
        <v>0</v>
      </c>
      <c r="AF41" s="95">
        <v>11.432159382357501</v>
      </c>
      <c r="AG41" s="95">
        <v>11.432159382357501</v>
      </c>
      <c r="AH41" s="95">
        <v>24.401790350369499</v>
      </c>
      <c r="AI41" s="95">
        <v>8.6076472459082805</v>
      </c>
      <c r="AJ41" s="95">
        <v>0.343528172118783</v>
      </c>
      <c r="AK41" s="95">
        <v>9.0080492610283596</v>
      </c>
      <c r="AL41" s="95">
        <v>0.92178607018788805</v>
      </c>
      <c r="AM41" s="95">
        <v>0</v>
      </c>
      <c r="AN41" s="95">
        <v>0.72937405582176995</v>
      </c>
      <c r="AO41" s="95">
        <v>1.1026011083626801</v>
      </c>
      <c r="AP41" s="95">
        <v>0</v>
      </c>
      <c r="AQ41" s="95">
        <v>275.10045927787598</v>
      </c>
      <c r="AR41" s="95">
        <v>2745.2017784751702</v>
      </c>
      <c r="AS41" s="95">
        <v>280.620662348032</v>
      </c>
      <c r="AT41" s="95">
        <v>3050.2242311735699</v>
      </c>
      <c r="AU41" s="95">
        <v>0</v>
      </c>
      <c r="AV41" s="95">
        <v>10.965974330798</v>
      </c>
      <c r="AW41" s="95">
        <v>0</v>
      </c>
      <c r="AX41" s="95">
        <v>95.653255347816597</v>
      </c>
      <c r="AY41" s="95">
        <v>3.3398235674090698E-2</v>
      </c>
      <c r="AZ41" s="95">
        <v>1.1743801386707199E-2</v>
      </c>
      <c r="BA41" s="95">
        <v>44.179620991308298</v>
      </c>
      <c r="BB41" s="95">
        <v>1.5009146712081801E-2</v>
      </c>
      <c r="BC41" s="95">
        <v>0</v>
      </c>
      <c r="BD41" s="95">
        <v>2.1768986899033801E-3</v>
      </c>
      <c r="BE41" s="95">
        <v>62.266865576021502</v>
      </c>
      <c r="BF41" s="95">
        <v>57.285361676375899</v>
      </c>
      <c r="BG41" s="95">
        <v>4.9815038996455998</v>
      </c>
      <c r="BH41" s="95">
        <v>0</v>
      </c>
      <c r="BI41" s="95">
        <v>0</v>
      </c>
      <c r="BJ41" s="95">
        <v>0.23436059293308401</v>
      </c>
      <c r="BK41" s="95">
        <v>0</v>
      </c>
      <c r="BL41" s="95">
        <v>2.5148919283277298</v>
      </c>
      <c r="BM41" s="95">
        <v>0</v>
      </c>
      <c r="BN41" s="95">
        <v>6.5364330715344698E-2</v>
      </c>
      <c r="BO41" s="95">
        <v>10.059570534014499</v>
      </c>
      <c r="BP41" s="95">
        <v>0.233680879168257</v>
      </c>
      <c r="BQ41" s="95">
        <v>0</v>
      </c>
      <c r="BR41" s="95">
        <v>0.168996070746319</v>
      </c>
      <c r="BS41" s="95">
        <v>2.2914586782188799E-4</v>
      </c>
      <c r="BT41" s="95">
        <v>123.395548933459</v>
      </c>
      <c r="BU41" s="95">
        <v>39.951747234740303</v>
      </c>
      <c r="BV41" s="95">
        <v>0</v>
      </c>
      <c r="BW41" s="95">
        <v>0</v>
      </c>
      <c r="BX41" s="95">
        <v>13.383343193747001</v>
      </c>
      <c r="BY41" s="95">
        <v>0</v>
      </c>
      <c r="BZ41" s="95">
        <v>2.1846204907845599</v>
      </c>
      <c r="CA41" s="95">
        <v>267.52815046544998</v>
      </c>
      <c r="CB41" s="95">
        <v>18.6030585335232</v>
      </c>
      <c r="CD41" s="35">
        <f t="shared" si="0"/>
        <v>7.9999988528649708E-3</v>
      </c>
      <c r="CE41" s="35">
        <f t="shared" si="8"/>
        <v>1.9247519367890899E-2</v>
      </c>
      <c r="CF41" s="81">
        <f t="shared" si="1"/>
        <v>-2.1306694723760513E-7</v>
      </c>
      <c r="CG41" s="81" t="str">
        <f t="shared" si="2"/>
        <v/>
      </c>
      <c r="CH41" s="81">
        <f t="shared" si="3"/>
        <v>-2.8484010251510948E-7</v>
      </c>
      <c r="CI41" s="81">
        <f t="shared" si="14"/>
        <v>-2.4189230181466117E-5</v>
      </c>
      <c r="CJ41" s="81">
        <f t="shared" si="15"/>
        <v>-2.6242029898119764E-5</v>
      </c>
      <c r="CK41" s="81">
        <f t="shared" si="6"/>
        <v>-7.3800452757662432E-7</v>
      </c>
      <c r="CL41" s="81">
        <f t="shared" si="7"/>
        <v>-2.972940464080118E-7</v>
      </c>
      <c r="CM41" s="49">
        <f t="shared" si="9"/>
        <v>-4.9036355814352777E-4</v>
      </c>
      <c r="CN41" s="49">
        <f t="shared" si="10"/>
        <v>-5.5764825485965042E-4</v>
      </c>
      <c r="CO41" s="49">
        <f t="shared" si="11"/>
        <v>8.5599222296564267E-4</v>
      </c>
      <c r="CP41" s="49">
        <f t="shared" si="12"/>
        <v>-1.3387998508891886E-3</v>
      </c>
      <c r="CQ41" s="81" t="str">
        <f>IF(N41=0,"",(#REF!-N41)/N41)</f>
        <v/>
      </c>
      <c r="CR41" s="81" t="str">
        <f t="shared" si="13"/>
        <v/>
      </c>
    </row>
    <row r="42" spans="1:96" x14ac:dyDescent="0.25">
      <c r="A42" s="95" t="s">
        <v>41</v>
      </c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29"/>
      <c r="O42" s="29"/>
      <c r="P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D42" s="35" t="e">
        <f t="shared" si="0"/>
        <v>#DIV/0!</v>
      </c>
      <c r="CE42" s="35" t="e">
        <f t="shared" si="8"/>
        <v>#DIV/0!</v>
      </c>
      <c r="CF42" s="81" t="str">
        <f t="shared" si="1"/>
        <v/>
      </c>
      <c r="CG42" s="81" t="str">
        <f t="shared" si="2"/>
        <v/>
      </c>
      <c r="CH42" s="81" t="str">
        <f t="shared" si="3"/>
        <v/>
      </c>
      <c r="CI42" s="81" t="str">
        <f t="shared" si="14"/>
        <v/>
      </c>
      <c r="CJ42" s="81" t="str">
        <f t="shared" si="15"/>
        <v/>
      </c>
      <c r="CK42" s="81" t="str">
        <f t="shared" si="6"/>
        <v/>
      </c>
      <c r="CL42" s="81" t="str">
        <f t="shared" si="7"/>
        <v/>
      </c>
      <c r="CM42" s="49" t="e">
        <f t="shared" si="9"/>
        <v>#DIV/0!</v>
      </c>
      <c r="CN42" s="49" t="e">
        <f t="shared" si="10"/>
        <v>#DIV/0!</v>
      </c>
      <c r="CO42" s="49" t="e">
        <f t="shared" si="11"/>
        <v>#DIV/0!</v>
      </c>
      <c r="CP42" s="49" t="e">
        <f t="shared" si="12"/>
        <v>#DIV/0!</v>
      </c>
      <c r="CQ42" s="81" t="str">
        <f>IF(N42=0,"",(#REF!-N42)/N42)</f>
        <v/>
      </c>
      <c r="CR42" s="81" t="str">
        <f t="shared" si="13"/>
        <v/>
      </c>
    </row>
    <row r="43" spans="1:96" x14ac:dyDescent="0.25">
      <c r="A43" s="95" t="s">
        <v>42</v>
      </c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29"/>
      <c r="O43" s="29"/>
      <c r="P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D43" s="35" t="e">
        <f t="shared" si="0"/>
        <v>#DIV/0!</v>
      </c>
      <c r="CE43" s="35" t="e">
        <f t="shared" si="8"/>
        <v>#DIV/0!</v>
      </c>
      <c r="CF43" s="81" t="str">
        <f t="shared" si="1"/>
        <v/>
      </c>
      <c r="CG43" s="81" t="str">
        <f t="shared" si="2"/>
        <v/>
      </c>
      <c r="CH43" s="81" t="str">
        <f t="shared" si="3"/>
        <v/>
      </c>
      <c r="CI43" s="81" t="str">
        <f t="shared" si="14"/>
        <v/>
      </c>
      <c r="CJ43" s="81" t="str">
        <f t="shared" si="15"/>
        <v/>
      </c>
      <c r="CK43" s="81" t="str">
        <f t="shared" si="6"/>
        <v/>
      </c>
      <c r="CL43" s="81" t="str">
        <f t="shared" si="7"/>
        <v/>
      </c>
      <c r="CM43" s="49" t="e">
        <f t="shared" si="9"/>
        <v>#DIV/0!</v>
      </c>
      <c r="CN43" s="49" t="e">
        <f t="shared" si="10"/>
        <v>#DIV/0!</v>
      </c>
      <c r="CO43" s="49" t="e">
        <f t="shared" si="11"/>
        <v>#DIV/0!</v>
      </c>
      <c r="CP43" s="49" t="e">
        <f t="shared" si="12"/>
        <v>#DIV/0!</v>
      </c>
      <c r="CQ43" s="81" t="str">
        <f>IF(N43=0,"",(#REF!-N43)/N43)</f>
        <v/>
      </c>
      <c r="CR43" s="81" t="str">
        <f t="shared" si="13"/>
        <v/>
      </c>
    </row>
    <row r="44" spans="1:96" x14ac:dyDescent="0.25">
      <c r="A44" s="95" t="s">
        <v>43</v>
      </c>
      <c r="B44" s="95">
        <v>2576.8344999999999</v>
      </c>
      <c r="C44" s="95">
        <v>0</v>
      </c>
      <c r="D44" s="95">
        <v>18827.537</v>
      </c>
      <c r="E44" s="95">
        <v>441.541877</v>
      </c>
      <c r="F44" s="95">
        <v>406.21841000000001</v>
      </c>
      <c r="G44" s="95">
        <v>990.07836999999995</v>
      </c>
      <c r="H44" s="95">
        <v>1680.9591</v>
      </c>
      <c r="I44" s="95"/>
      <c r="J44" s="95"/>
      <c r="K44" s="95"/>
      <c r="L44" s="95"/>
      <c r="M44" s="95"/>
      <c r="N44" s="29"/>
      <c r="O44" s="29"/>
      <c r="P44" s="95"/>
      <c r="Q44" s="94" t="s">
        <v>43</v>
      </c>
      <c r="R44" s="94">
        <v>0</v>
      </c>
      <c r="S44" s="95">
        <v>44.379457598004301</v>
      </c>
      <c r="T44" s="95">
        <v>16.426085319095701</v>
      </c>
      <c r="U44" s="95">
        <v>16.426085319095701</v>
      </c>
      <c r="V44" s="95">
        <v>130.505009261288</v>
      </c>
      <c r="W44" s="95">
        <v>0</v>
      </c>
      <c r="X44" s="95">
        <v>7.9564612767019902</v>
      </c>
      <c r="Y44" s="95">
        <v>40.843277735837901</v>
      </c>
      <c r="Z44" s="95">
        <v>2575.4480427471699</v>
      </c>
      <c r="AA44" s="95">
        <v>390.92834968661998</v>
      </c>
      <c r="AB44" s="95">
        <v>2.9704178006783102</v>
      </c>
      <c r="AC44" s="95">
        <v>68.2488953822334</v>
      </c>
      <c r="AD44" s="95">
        <v>0</v>
      </c>
      <c r="AE44" s="95">
        <v>0</v>
      </c>
      <c r="AF44" s="95">
        <v>71.785081376048495</v>
      </c>
      <c r="AG44" s="95">
        <v>71.785081376048495</v>
      </c>
      <c r="AH44" s="95">
        <v>150.55012984441501</v>
      </c>
      <c r="AI44" s="95">
        <v>54.0493881533978</v>
      </c>
      <c r="AJ44" s="95">
        <v>2.1570898146870099</v>
      </c>
      <c r="AK44" s="95">
        <v>56.5635576670795</v>
      </c>
      <c r="AL44" s="95">
        <v>5.78810054896858</v>
      </c>
      <c r="AM44" s="95">
        <v>0</v>
      </c>
      <c r="AN44" s="95">
        <v>4.5799074215862197</v>
      </c>
      <c r="AO44" s="95">
        <v>7.8154753611336103</v>
      </c>
      <c r="AP44" s="95">
        <v>0</v>
      </c>
      <c r="AQ44" s="95">
        <v>1727.41773858386</v>
      </c>
      <c r="AR44" s="95">
        <v>16936.890635590498</v>
      </c>
      <c r="AS44" s="95">
        <v>1731.3266171518701</v>
      </c>
      <c r="AT44" s="95">
        <v>18818.767382586801</v>
      </c>
      <c r="AU44" s="95">
        <v>0</v>
      </c>
      <c r="AV44" s="95">
        <v>68.857830999752693</v>
      </c>
      <c r="AW44" s="95">
        <v>0</v>
      </c>
      <c r="AX44" s="95">
        <v>600.62832088853099</v>
      </c>
      <c r="AY44" s="95">
        <v>0.53387823014203195</v>
      </c>
      <c r="AZ44" s="95">
        <v>7.9953057780496703E-2</v>
      </c>
      <c r="BA44" s="95">
        <v>301.91722600098097</v>
      </c>
      <c r="BB44" s="95">
        <v>0.114702840848228</v>
      </c>
      <c r="BC44" s="95">
        <v>0</v>
      </c>
      <c r="BD44" s="95">
        <v>1.48205715642454E-2</v>
      </c>
      <c r="BE44" s="95">
        <v>441.36107260734701</v>
      </c>
      <c r="BF44" s="95">
        <v>406.05118917993099</v>
      </c>
      <c r="BG44" s="95">
        <v>35.3098834274155</v>
      </c>
      <c r="BH44" s="95">
        <v>5.3489794033190499E-2</v>
      </c>
      <c r="BI44" s="95">
        <v>0</v>
      </c>
      <c r="BJ44" s="95">
        <v>5.6009000788659398</v>
      </c>
      <c r="BK44" s="95">
        <v>0</v>
      </c>
      <c r="BL44" s="95">
        <v>18.829062448860999</v>
      </c>
      <c r="BM44" s="95">
        <v>0</v>
      </c>
      <c r="BN44" s="95">
        <v>0.44500713220125898</v>
      </c>
      <c r="BO44" s="95">
        <v>75.314652644278695</v>
      </c>
      <c r="BP44" s="95">
        <v>1.4673334583837301</v>
      </c>
      <c r="BQ44" s="95">
        <v>5.46291106003736E-2</v>
      </c>
      <c r="BR44" s="95">
        <v>3.0890310918941499</v>
      </c>
      <c r="BS44" s="95">
        <v>3.8361778806803399E-3</v>
      </c>
      <c r="BT44" s="95">
        <v>989.81001403047799</v>
      </c>
      <c r="BU44" s="95">
        <v>250.86604125499801</v>
      </c>
      <c r="BV44" s="95">
        <v>0</v>
      </c>
      <c r="BW44" s="95">
        <v>0</v>
      </c>
      <c r="BX44" s="95">
        <v>84.037079977987503</v>
      </c>
      <c r="BY44" s="95">
        <v>0</v>
      </c>
      <c r="BZ44" s="95">
        <v>13.717715246504801</v>
      </c>
      <c r="CA44" s="95">
        <v>1679.86961299834</v>
      </c>
      <c r="CB44" s="95">
        <v>116.812825100358</v>
      </c>
      <c r="CD44" s="35">
        <f t="shared" si="0"/>
        <v>7.999999510261261E-3</v>
      </c>
      <c r="CE44" s="35">
        <f t="shared" si="8"/>
        <v>1.9247512553572124E-2</v>
      </c>
      <c r="CF44" s="81">
        <f t="shared" si="1"/>
        <v>-5.3804668201626511E-4</v>
      </c>
      <c r="CG44" s="81" t="str">
        <f t="shared" si="2"/>
        <v/>
      </c>
      <c r="CH44" s="81">
        <f t="shared" si="3"/>
        <v>-4.6578675761995526E-4</v>
      </c>
      <c r="CI44" s="81">
        <f t="shared" si="14"/>
        <v>-4.094841329240163E-4</v>
      </c>
      <c r="CJ44" s="81">
        <f t="shared" si="15"/>
        <v>-4.1165249026753684E-4</v>
      </c>
      <c r="CK44" s="81">
        <f t="shared" si="6"/>
        <v>-2.7104517950630802E-4</v>
      </c>
      <c r="CL44" s="81">
        <f t="shared" si="7"/>
        <v>-6.4813415249664191E-4</v>
      </c>
      <c r="CM44" s="49">
        <f t="shared" si="9"/>
        <v>-4.9160423728506972E-4</v>
      </c>
      <c r="CN44" s="49">
        <f t="shared" si="10"/>
        <v>-5.5782865353606154E-4</v>
      </c>
      <c r="CO44" s="49">
        <f t="shared" si="11"/>
        <v>8.5562189835746696E-4</v>
      </c>
      <c r="CP44" s="49">
        <f t="shared" si="12"/>
        <v>-1.3381079294180291E-3</v>
      </c>
      <c r="CQ44" s="81" t="str">
        <f>IF(N44=0,"",(#REF!-N44)/N44)</f>
        <v/>
      </c>
      <c r="CR44" s="81" t="str">
        <f t="shared" si="13"/>
        <v/>
      </c>
    </row>
    <row r="45" spans="1:96" x14ac:dyDescent="0.25">
      <c r="A45" s="95" t="s">
        <v>44</v>
      </c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29"/>
      <c r="O45" s="29"/>
      <c r="P45" s="95"/>
      <c r="Q45" s="94" t="s">
        <v>44</v>
      </c>
      <c r="R45" s="94">
        <v>0</v>
      </c>
      <c r="S45" s="95">
        <v>0</v>
      </c>
      <c r="T45" s="95">
        <v>0</v>
      </c>
      <c r="U45" s="95">
        <v>0</v>
      </c>
      <c r="V45" s="95">
        <v>0</v>
      </c>
      <c r="W45" s="95">
        <v>0</v>
      </c>
      <c r="X45" s="95">
        <v>0</v>
      </c>
      <c r="Y45" s="95">
        <v>0</v>
      </c>
      <c r="Z45" s="95">
        <v>0</v>
      </c>
      <c r="AA45" s="95">
        <v>0</v>
      </c>
      <c r="AB45" s="95">
        <v>0</v>
      </c>
      <c r="AC45" s="95">
        <v>0</v>
      </c>
      <c r="AD45" s="95">
        <v>0</v>
      </c>
      <c r="AE45" s="95">
        <v>0</v>
      </c>
      <c r="AF45" s="95">
        <v>0</v>
      </c>
      <c r="AG45" s="95">
        <v>0</v>
      </c>
      <c r="AH45" s="95">
        <v>0</v>
      </c>
      <c r="AI45" s="95">
        <v>0</v>
      </c>
      <c r="AJ45" s="95">
        <v>0</v>
      </c>
      <c r="AK45" s="95">
        <v>0</v>
      </c>
      <c r="AL45" s="95">
        <v>0</v>
      </c>
      <c r="AM45" s="95">
        <v>0</v>
      </c>
      <c r="AN45" s="95">
        <v>0</v>
      </c>
      <c r="AO45" s="95">
        <v>0</v>
      </c>
      <c r="AP45" s="95">
        <v>0</v>
      </c>
      <c r="AQ45" s="95">
        <v>0</v>
      </c>
      <c r="AR45" s="95">
        <v>0</v>
      </c>
      <c r="AS45" s="95">
        <v>0</v>
      </c>
      <c r="AT45" s="95">
        <v>0</v>
      </c>
      <c r="AU45" s="95">
        <v>0</v>
      </c>
      <c r="AV45" s="95">
        <v>0</v>
      </c>
      <c r="AW45" s="95">
        <v>0</v>
      </c>
      <c r="AX45" s="95">
        <v>0</v>
      </c>
      <c r="AY45" s="95">
        <v>0</v>
      </c>
      <c r="AZ45" s="95">
        <v>0</v>
      </c>
      <c r="BA45" s="95">
        <v>0</v>
      </c>
      <c r="BB45" s="95">
        <v>0</v>
      </c>
      <c r="BC45" s="95">
        <v>0</v>
      </c>
      <c r="BD45" s="95">
        <v>0</v>
      </c>
      <c r="BE45" s="95">
        <v>0</v>
      </c>
      <c r="BF45" s="95">
        <v>0</v>
      </c>
      <c r="BG45" s="95">
        <v>0</v>
      </c>
      <c r="BH45" s="95">
        <v>0</v>
      </c>
      <c r="BI45" s="95">
        <v>0</v>
      </c>
      <c r="BJ45" s="95">
        <v>0</v>
      </c>
      <c r="BK45" s="95">
        <v>0</v>
      </c>
      <c r="BL45" s="95">
        <v>0</v>
      </c>
      <c r="BM45" s="95">
        <v>0</v>
      </c>
      <c r="BN45" s="95">
        <v>0</v>
      </c>
      <c r="BO45" s="95">
        <v>0</v>
      </c>
      <c r="BP45" s="95">
        <v>0</v>
      </c>
      <c r="BQ45" s="95">
        <v>0</v>
      </c>
      <c r="BR45" s="95">
        <v>0</v>
      </c>
      <c r="BS45" s="95">
        <v>0</v>
      </c>
      <c r="BT45" s="95">
        <v>0</v>
      </c>
      <c r="BU45" s="95">
        <v>0</v>
      </c>
      <c r="BV45" s="95">
        <v>0</v>
      </c>
      <c r="BW45" s="95">
        <v>0</v>
      </c>
      <c r="BX45" s="95">
        <v>0</v>
      </c>
      <c r="BY45" s="95">
        <v>0</v>
      </c>
      <c r="BZ45" s="95">
        <v>0</v>
      </c>
      <c r="CA45" s="95">
        <v>0</v>
      </c>
      <c r="CB45" s="95">
        <v>0</v>
      </c>
      <c r="CD45" s="35" t="e">
        <f t="shared" si="0"/>
        <v>#DIV/0!</v>
      </c>
      <c r="CE45" s="35" t="e">
        <f t="shared" si="8"/>
        <v>#DIV/0!</v>
      </c>
      <c r="CF45" s="81" t="str">
        <f t="shared" si="1"/>
        <v/>
      </c>
      <c r="CG45" s="81" t="str">
        <f t="shared" si="2"/>
        <v/>
      </c>
      <c r="CH45" s="81" t="str">
        <f t="shared" si="3"/>
        <v/>
      </c>
      <c r="CI45" s="81" t="str">
        <f t="shared" si="14"/>
        <v/>
      </c>
      <c r="CJ45" s="81" t="str">
        <f t="shared" si="15"/>
        <v/>
      </c>
      <c r="CK45" s="81" t="str">
        <f t="shared" si="6"/>
        <v/>
      </c>
      <c r="CL45" s="81" t="str">
        <f t="shared" si="7"/>
        <v/>
      </c>
      <c r="CM45" s="49" t="e">
        <f t="shared" si="9"/>
        <v>#DIV/0!</v>
      </c>
      <c r="CN45" s="49" t="e">
        <f t="shared" si="10"/>
        <v>#DIV/0!</v>
      </c>
      <c r="CO45" s="49" t="e">
        <f t="shared" si="11"/>
        <v>#DIV/0!</v>
      </c>
      <c r="CP45" s="49" t="e">
        <f t="shared" si="12"/>
        <v>#DIV/0!</v>
      </c>
      <c r="CQ45" s="81" t="str">
        <f>IF(N45=0,"",(#REF!-N45)/N45)</f>
        <v/>
      </c>
      <c r="CR45" s="81" t="str">
        <f t="shared" si="13"/>
        <v/>
      </c>
    </row>
    <row r="46" spans="1:96" x14ac:dyDescent="0.25">
      <c r="A46" s="95" t="s">
        <v>45</v>
      </c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29"/>
      <c r="O46" s="29"/>
      <c r="P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D46" s="35" t="e">
        <f t="shared" si="0"/>
        <v>#DIV/0!</v>
      </c>
      <c r="CE46" s="35" t="e">
        <f t="shared" si="8"/>
        <v>#DIV/0!</v>
      </c>
      <c r="CF46" s="81" t="str">
        <f t="shared" si="1"/>
        <v/>
      </c>
      <c r="CG46" s="81" t="str">
        <f t="shared" si="2"/>
        <v/>
      </c>
      <c r="CH46" s="81" t="str">
        <f t="shared" si="3"/>
        <v/>
      </c>
      <c r="CI46" s="81" t="str">
        <f t="shared" si="14"/>
        <v/>
      </c>
      <c r="CJ46" s="81" t="str">
        <f t="shared" si="15"/>
        <v/>
      </c>
      <c r="CK46" s="81" t="str">
        <f t="shared" si="6"/>
        <v/>
      </c>
      <c r="CL46" s="81" t="str">
        <f t="shared" si="7"/>
        <v/>
      </c>
      <c r="CM46" s="49" t="e">
        <f t="shared" si="9"/>
        <v>#DIV/0!</v>
      </c>
      <c r="CN46" s="49" t="e">
        <f t="shared" si="10"/>
        <v>#DIV/0!</v>
      </c>
      <c r="CO46" s="49" t="e">
        <f t="shared" si="11"/>
        <v>#DIV/0!</v>
      </c>
      <c r="CP46" s="49" t="e">
        <f t="shared" si="12"/>
        <v>#DIV/0!</v>
      </c>
      <c r="CQ46" s="81" t="str">
        <f>IF(N46=0,"",(#REF!-N46)/N46)</f>
        <v/>
      </c>
      <c r="CR46" s="81" t="str">
        <f t="shared" si="13"/>
        <v/>
      </c>
    </row>
    <row r="47" spans="1:96" x14ac:dyDescent="0.25">
      <c r="A47" s="95" t="s">
        <v>46</v>
      </c>
      <c r="B47" s="95">
        <v>835.23961999999995</v>
      </c>
      <c r="C47" s="95">
        <v>0</v>
      </c>
      <c r="D47" s="95">
        <v>6720.0907999999999</v>
      </c>
      <c r="E47" s="95">
        <v>126.618219</v>
      </c>
      <c r="F47" s="95">
        <v>116.48878999999999</v>
      </c>
      <c r="G47" s="95">
        <v>250.11458999999999</v>
      </c>
      <c r="H47" s="95">
        <v>525.42962999999997</v>
      </c>
      <c r="I47" s="95"/>
      <c r="J47" s="95"/>
      <c r="K47" s="95"/>
      <c r="L47" s="95"/>
      <c r="M47" s="95"/>
      <c r="N47" s="29"/>
      <c r="O47" s="29"/>
      <c r="P47" s="95"/>
      <c r="Q47" s="94" t="s">
        <v>46</v>
      </c>
      <c r="R47" s="94">
        <v>0</v>
      </c>
      <c r="S47" s="95">
        <v>13.881004664476301</v>
      </c>
      <c r="T47" s="95">
        <v>5.1377515737193802</v>
      </c>
      <c r="U47" s="95">
        <v>5.1377515737193802</v>
      </c>
      <c r="V47" s="95">
        <v>40.819281747824803</v>
      </c>
      <c r="W47" s="95">
        <v>0</v>
      </c>
      <c r="X47" s="95">
        <v>2.48862087546091</v>
      </c>
      <c r="Y47" s="95">
        <v>12.7749472559924</v>
      </c>
      <c r="Z47" s="95">
        <v>835.23933287785803</v>
      </c>
      <c r="AA47" s="95">
        <v>122.27449103785401</v>
      </c>
      <c r="AB47" s="95">
        <v>0.92908733887529904</v>
      </c>
      <c r="AC47" s="95">
        <v>21.3468843459171</v>
      </c>
      <c r="AD47" s="95">
        <v>0</v>
      </c>
      <c r="AE47" s="95">
        <v>0</v>
      </c>
      <c r="AF47" s="95">
        <v>22.452941939702502</v>
      </c>
      <c r="AG47" s="95">
        <v>22.452941939702502</v>
      </c>
      <c r="AH47" s="95">
        <v>53.760705830894402</v>
      </c>
      <c r="AI47" s="95">
        <v>16.905555364533299</v>
      </c>
      <c r="AJ47" s="95">
        <v>0.67469414045086396</v>
      </c>
      <c r="AK47" s="95">
        <v>17.6919404804142</v>
      </c>
      <c r="AL47" s="95">
        <v>1.8104011122082</v>
      </c>
      <c r="AM47" s="95">
        <v>0</v>
      </c>
      <c r="AN47" s="95">
        <v>1.4325031089676501</v>
      </c>
      <c r="AO47" s="95">
        <v>2.2420591197716</v>
      </c>
      <c r="AP47" s="95">
        <v>0</v>
      </c>
      <c r="AQ47" s="95">
        <v>540.30160291781704</v>
      </c>
      <c r="AR47" s="95">
        <v>6048.0792109084596</v>
      </c>
      <c r="AS47" s="95">
        <v>618.24822832520294</v>
      </c>
      <c r="AT47" s="95">
        <v>6720.0881450645602</v>
      </c>
      <c r="AU47" s="95">
        <v>0</v>
      </c>
      <c r="AV47" s="95">
        <v>21.537341076636999</v>
      </c>
      <c r="AW47" s="95">
        <v>0</v>
      </c>
      <c r="AX47" s="95">
        <v>187.864473469253</v>
      </c>
      <c r="AY47" s="95">
        <v>6.7912937684154795E-2</v>
      </c>
      <c r="AZ47" s="95">
        <v>2.3880195753897999E-2</v>
      </c>
      <c r="BA47" s="95">
        <v>89.836115141233606</v>
      </c>
      <c r="BB47" s="95">
        <v>3.0520052046715901E-2</v>
      </c>
      <c r="BC47" s="95">
        <v>0</v>
      </c>
      <c r="BD47" s="95">
        <v>4.4265749603443604E-3</v>
      </c>
      <c r="BE47" s="95">
        <v>126.615155351946</v>
      </c>
      <c r="BF47" s="95">
        <v>116.485711945584</v>
      </c>
      <c r="BG47" s="95">
        <v>10.1294434063614</v>
      </c>
      <c r="BH47" s="95">
        <v>0</v>
      </c>
      <c r="BI47" s="95">
        <v>0</v>
      </c>
      <c r="BJ47" s="95">
        <v>0.47655529485165599</v>
      </c>
      <c r="BK47" s="95">
        <v>0</v>
      </c>
      <c r="BL47" s="95">
        <v>5.1138576010405803</v>
      </c>
      <c r="BM47" s="95">
        <v>0</v>
      </c>
      <c r="BN47" s="95">
        <v>0.13291367877555299</v>
      </c>
      <c r="BO47" s="95">
        <v>20.4554227365972</v>
      </c>
      <c r="BP47" s="95">
        <v>0.45895239735672799</v>
      </c>
      <c r="BQ47" s="95">
        <v>0</v>
      </c>
      <c r="BR47" s="95">
        <v>0.34364177651746802</v>
      </c>
      <c r="BS47" s="95">
        <v>4.6595612364622402E-4</v>
      </c>
      <c r="BT47" s="95">
        <v>250.11447858066401</v>
      </c>
      <c r="BU47" s="95">
        <v>78.465844473286893</v>
      </c>
      <c r="BV47" s="95">
        <v>0</v>
      </c>
      <c r="BW47" s="95">
        <v>0</v>
      </c>
      <c r="BX47" s="95">
        <v>26.285099020677599</v>
      </c>
      <c r="BY47" s="95">
        <v>0</v>
      </c>
      <c r="BZ47" s="95">
        <v>4.2906255367079398</v>
      </c>
      <c r="CA47" s="95">
        <v>525.429491543621</v>
      </c>
      <c r="CB47" s="95">
        <v>36.536723333751297</v>
      </c>
      <c r="CD47" s="35">
        <f t="shared" si="0"/>
        <v>8.0000000997573102E-3</v>
      </c>
      <c r="CE47" s="35">
        <f t="shared" si="8"/>
        <v>1.9247503254467571E-2</v>
      </c>
      <c r="CF47" s="81">
        <f t="shared" si="1"/>
        <v>-3.4376020370385727E-7</v>
      </c>
      <c r="CG47" s="81" t="str">
        <f t="shared" si="2"/>
        <v/>
      </c>
      <c r="CH47" s="81">
        <f t="shared" si="3"/>
        <v>-3.9507434032740467E-7</v>
      </c>
      <c r="CI47" s="81">
        <f t="shared" si="14"/>
        <v>-2.4195949668154738E-5</v>
      </c>
      <c r="CJ47" s="81">
        <f t="shared" si="15"/>
        <v>-2.6423610512169001E-5</v>
      </c>
      <c r="CK47" s="81">
        <f t="shared" si="6"/>
        <v>-4.4547315684258967E-7</v>
      </c>
      <c r="CL47" s="81">
        <f t="shared" si="7"/>
        <v>-2.635107939706892E-7</v>
      </c>
      <c r="CM47" s="49">
        <f t="shared" si="9"/>
        <v>-4.9124632612014378E-4</v>
      </c>
      <c r="CN47" s="49">
        <f t="shared" si="10"/>
        <v>-5.5802376825148786E-4</v>
      </c>
      <c r="CO47" s="49">
        <f t="shared" si="11"/>
        <v>8.5604856058096651E-4</v>
      </c>
      <c r="CP47" s="49">
        <f t="shared" si="12"/>
        <v>-1.3381015220361276E-3</v>
      </c>
      <c r="CQ47" s="81" t="str">
        <f>IF(N47=0,"",(#REF!-N47)/N47)</f>
        <v/>
      </c>
      <c r="CR47" s="81" t="str">
        <f t="shared" si="13"/>
        <v/>
      </c>
    </row>
    <row r="48" spans="1:96" x14ac:dyDescent="0.25">
      <c r="A48" s="95" t="s">
        <v>47</v>
      </c>
      <c r="B48" s="95">
        <v>1467.7003</v>
      </c>
      <c r="C48" s="95">
        <v>0</v>
      </c>
      <c r="D48" s="95">
        <v>12944.852000000001</v>
      </c>
      <c r="E48" s="95">
        <v>222.002003</v>
      </c>
      <c r="F48" s="95">
        <v>204.24178000000001</v>
      </c>
      <c r="G48" s="95">
        <v>451.12759</v>
      </c>
      <c r="H48" s="95">
        <v>809.25280999999995</v>
      </c>
      <c r="I48" s="95"/>
      <c r="J48" s="95"/>
      <c r="K48" s="95"/>
      <c r="L48" s="95"/>
      <c r="M48" s="95"/>
      <c r="N48" s="29"/>
      <c r="O48" s="29"/>
      <c r="P48" s="95"/>
      <c r="Q48" s="94" t="s">
        <v>47</v>
      </c>
      <c r="R48" s="94">
        <v>0</v>
      </c>
      <c r="S48" s="95">
        <v>21.379151080021</v>
      </c>
      <c r="T48" s="95">
        <v>7.9130287662872698</v>
      </c>
      <c r="U48" s="95">
        <v>7.9130287662872698</v>
      </c>
      <c r="V48" s="95">
        <v>62.868817559053497</v>
      </c>
      <c r="W48" s="95">
        <v>0</v>
      </c>
      <c r="X48" s="95">
        <v>3.8329087921791301</v>
      </c>
      <c r="Y48" s="95">
        <v>19.675643056936099</v>
      </c>
      <c r="Z48" s="95">
        <v>1467.69986568781</v>
      </c>
      <c r="AA48" s="95">
        <v>188.324052739965</v>
      </c>
      <c r="AB48" s="95">
        <v>1.4309552854421901</v>
      </c>
      <c r="AC48" s="95">
        <v>32.8779124249237</v>
      </c>
      <c r="AD48" s="95">
        <v>0</v>
      </c>
      <c r="AE48" s="95">
        <v>0</v>
      </c>
      <c r="AF48" s="95">
        <v>34.581442559744197</v>
      </c>
      <c r="AG48" s="95">
        <v>34.581442559744197</v>
      </c>
      <c r="AH48" s="95">
        <v>103.558854144854</v>
      </c>
      <c r="AI48" s="95">
        <v>26.037497264647101</v>
      </c>
      <c r="AJ48" s="95">
        <v>1.03914631886535</v>
      </c>
      <c r="AK48" s="95">
        <v>27.248660897463498</v>
      </c>
      <c r="AL48" s="95">
        <v>2.7883319591093301</v>
      </c>
      <c r="AM48" s="95">
        <v>0</v>
      </c>
      <c r="AN48" s="95">
        <v>2.20630359634468</v>
      </c>
      <c r="AO48" s="95">
        <v>3.9310389587129402</v>
      </c>
      <c r="AP48" s="95">
        <v>0</v>
      </c>
      <c r="AQ48" s="95">
        <v>832.15824993799504</v>
      </c>
      <c r="AR48" s="95">
        <v>11650.361924901699</v>
      </c>
      <c r="AS48" s="95">
        <v>1190.92610154863</v>
      </c>
      <c r="AT48" s="95">
        <v>12944.8468805952</v>
      </c>
      <c r="AU48" s="95">
        <v>0</v>
      </c>
      <c r="AV48" s="95">
        <v>33.171256246978203</v>
      </c>
      <c r="AW48" s="95">
        <v>0</v>
      </c>
      <c r="AX48" s="95">
        <v>289.34391506287398</v>
      </c>
      <c r="AY48" s="95">
        <v>0.11907291974624799</v>
      </c>
      <c r="AZ48" s="95">
        <v>4.1869558858446697E-2</v>
      </c>
      <c r="BA48" s="95">
        <v>157.51119934302201</v>
      </c>
      <c r="BB48" s="95">
        <v>5.3511302402486798E-2</v>
      </c>
      <c r="BC48" s="95">
        <v>0</v>
      </c>
      <c r="BD48" s="95">
        <v>7.7611880053131401E-3</v>
      </c>
      <c r="BE48" s="95">
        <v>221.99661878236299</v>
      </c>
      <c r="BF48" s="95">
        <v>204.236393234763</v>
      </c>
      <c r="BG48" s="95">
        <v>17.760225547600498</v>
      </c>
      <c r="BH48" s="95">
        <v>0</v>
      </c>
      <c r="BI48" s="95">
        <v>0</v>
      </c>
      <c r="BJ48" s="95">
        <v>0.83555263150294501</v>
      </c>
      <c r="BK48" s="95">
        <v>0</v>
      </c>
      <c r="BL48" s="95">
        <v>8.9662127340068398</v>
      </c>
      <c r="BM48" s="95">
        <v>0</v>
      </c>
      <c r="BN48" s="95">
        <v>0.233039847914152</v>
      </c>
      <c r="BO48" s="95">
        <v>35.864843945501697</v>
      </c>
      <c r="BP48" s="95">
        <v>0.70686673618809803</v>
      </c>
      <c r="BQ48" s="95">
        <v>0</v>
      </c>
      <c r="BR48" s="95">
        <v>0.602512795901607</v>
      </c>
      <c r="BS48" s="95">
        <v>8.1696790056052398E-4</v>
      </c>
      <c r="BT48" s="95">
        <v>451.12746860673298</v>
      </c>
      <c r="BU48" s="95">
        <v>120.85103268887801</v>
      </c>
      <c r="BV48" s="95">
        <v>0</v>
      </c>
      <c r="BW48" s="95">
        <v>0</v>
      </c>
      <c r="BX48" s="95">
        <v>40.483641793539903</v>
      </c>
      <c r="BY48" s="95">
        <v>0</v>
      </c>
      <c r="BZ48" s="95">
        <v>6.6083093145878697</v>
      </c>
      <c r="CA48" s="95">
        <v>809.25260756075102</v>
      </c>
      <c r="CB48" s="95">
        <v>56.2729011503123</v>
      </c>
      <c r="CD48" s="35">
        <f t="shared" si="0"/>
        <v>8.0000061105467788E-3</v>
      </c>
      <c r="CE48" s="35">
        <f t="shared" si="8"/>
        <v>1.9247495005429029E-2</v>
      </c>
      <c r="CF48" s="81">
        <f t="shared" si="1"/>
        <v>-2.9591340276296383E-7</v>
      </c>
      <c r="CG48" s="81" t="str">
        <f t="shared" si="2"/>
        <v/>
      </c>
      <c r="CH48" s="81">
        <f t="shared" si="3"/>
        <v>-3.9547804803079066E-7</v>
      </c>
      <c r="CI48" s="81">
        <f t="shared" si="14"/>
        <v>-2.425301377580523E-5</v>
      </c>
      <c r="CJ48" s="81">
        <f t="shared" si="15"/>
        <v>-2.6374453047784223E-5</v>
      </c>
      <c r="CK48" s="81">
        <f t="shared" si="6"/>
        <v>-2.6908854548785275E-7</v>
      </c>
      <c r="CL48" s="81">
        <f t="shared" si="7"/>
        <v>-2.5015575656447887E-7</v>
      </c>
      <c r="CM48" s="49">
        <f t="shared" si="9"/>
        <v>-4.9128882627523355E-4</v>
      </c>
      <c r="CN48" s="49">
        <f t="shared" si="10"/>
        <v>-5.5783265071322123E-4</v>
      </c>
      <c r="CO48" s="49">
        <f t="shared" si="11"/>
        <v>8.564875079671208E-4</v>
      </c>
      <c r="CP48" s="49">
        <f t="shared" si="12"/>
        <v>-1.3380149038294343E-3</v>
      </c>
      <c r="CQ48" s="81" t="str">
        <f>IF(N48=0,"",(#REF!-N48)/N48)</f>
        <v/>
      </c>
      <c r="CR48" s="81" t="str">
        <f t="shared" si="13"/>
        <v/>
      </c>
    </row>
    <row r="49" spans="1:96" x14ac:dyDescent="0.25">
      <c r="A49" s="95" t="s">
        <v>48</v>
      </c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29"/>
      <c r="O49" s="29"/>
      <c r="P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D49" s="35" t="e">
        <f t="shared" si="0"/>
        <v>#DIV/0!</v>
      </c>
      <c r="CE49" s="35" t="e">
        <f t="shared" si="8"/>
        <v>#DIV/0!</v>
      </c>
      <c r="CF49" s="81" t="str">
        <f t="shared" si="1"/>
        <v/>
      </c>
      <c r="CG49" s="81" t="str">
        <f t="shared" si="2"/>
        <v/>
      </c>
      <c r="CH49" s="81" t="str">
        <f t="shared" si="3"/>
        <v/>
      </c>
      <c r="CI49" s="81" t="str">
        <f t="shared" si="14"/>
        <v/>
      </c>
      <c r="CJ49" s="81" t="str">
        <f t="shared" si="15"/>
        <v/>
      </c>
      <c r="CK49" s="81" t="str">
        <f t="shared" si="6"/>
        <v/>
      </c>
      <c r="CL49" s="81" t="str">
        <f t="shared" si="7"/>
        <v/>
      </c>
      <c r="CM49" s="49" t="e">
        <f t="shared" si="9"/>
        <v>#DIV/0!</v>
      </c>
      <c r="CN49" s="49" t="e">
        <f t="shared" si="10"/>
        <v>#DIV/0!</v>
      </c>
      <c r="CO49" s="49" t="e">
        <f t="shared" si="11"/>
        <v>#DIV/0!</v>
      </c>
      <c r="CP49" s="49" t="e">
        <f t="shared" si="12"/>
        <v>#DIV/0!</v>
      </c>
      <c r="CQ49" s="81" t="str">
        <f>IF(N49=0,"",(#REF!-N49)/N49)</f>
        <v/>
      </c>
      <c r="CR49" s="81" t="str">
        <f t="shared" si="13"/>
        <v/>
      </c>
    </row>
    <row r="50" spans="1:96" x14ac:dyDescent="0.25">
      <c r="A50" s="95" t="s">
        <v>49</v>
      </c>
      <c r="B50" s="95">
        <v>73.910347000000002</v>
      </c>
      <c r="C50" s="95">
        <v>0</v>
      </c>
      <c r="D50" s="95">
        <v>714.79711999999995</v>
      </c>
      <c r="E50" s="95">
        <v>12.17078744</v>
      </c>
      <c r="F50" s="95">
        <v>11.197129</v>
      </c>
      <c r="G50" s="95">
        <v>25.668223999999999</v>
      </c>
      <c r="H50" s="95">
        <v>42.622256999999998</v>
      </c>
      <c r="I50" s="95"/>
      <c r="J50" s="95"/>
      <c r="K50" s="95"/>
      <c r="L50" s="95"/>
      <c r="M50" s="95"/>
      <c r="N50" s="29"/>
      <c r="O50" s="29"/>
      <c r="P50" s="95"/>
      <c r="Q50" s="94" t="s">
        <v>49</v>
      </c>
      <c r="R50" s="94">
        <v>0</v>
      </c>
      <c r="S50" s="95">
        <v>1.1260104783193099</v>
      </c>
      <c r="T50" s="95">
        <v>0.41676820607064202</v>
      </c>
      <c r="U50" s="95">
        <v>0.41676820607064202</v>
      </c>
      <c r="V50" s="95">
        <v>3.3112174281171902</v>
      </c>
      <c r="W50" s="95">
        <v>0</v>
      </c>
      <c r="X50" s="95">
        <v>0.20187407771743099</v>
      </c>
      <c r="Y50" s="95">
        <v>1.03628934844773</v>
      </c>
      <c r="Z50" s="95">
        <v>73.910343022426503</v>
      </c>
      <c r="AA50" s="95">
        <v>9.9187730961814804</v>
      </c>
      <c r="AB50" s="95">
        <v>7.5366566469847296E-2</v>
      </c>
      <c r="AC50" s="95">
        <v>1.73163329187407</v>
      </c>
      <c r="AD50" s="95">
        <v>0</v>
      </c>
      <c r="AE50" s="95">
        <v>0</v>
      </c>
      <c r="AF50" s="95">
        <v>1.82135708739302</v>
      </c>
      <c r="AG50" s="95">
        <v>1.82135708739302</v>
      </c>
      <c r="AH50" s="95">
        <v>5.71837640798734</v>
      </c>
      <c r="AI50" s="95">
        <v>1.3713597683713099</v>
      </c>
      <c r="AJ50" s="95">
        <v>5.4730470159493901E-2</v>
      </c>
      <c r="AK50" s="95">
        <v>1.4351498148287201</v>
      </c>
      <c r="AL50" s="95">
        <v>0.146857636721065</v>
      </c>
      <c r="AM50" s="95">
        <v>0</v>
      </c>
      <c r="AN50" s="95">
        <v>0.116203070887341</v>
      </c>
      <c r="AO50" s="95">
        <v>0.21551096661320401</v>
      </c>
      <c r="AP50" s="95">
        <v>0</v>
      </c>
      <c r="AQ50" s="95">
        <v>43.828649620529397</v>
      </c>
      <c r="AR50" s="95">
        <v>643.31709486686805</v>
      </c>
      <c r="AS50" s="95">
        <v>65.761303829538605</v>
      </c>
      <c r="AT50" s="95">
        <v>714.79677510439399</v>
      </c>
      <c r="AU50" s="95">
        <v>0</v>
      </c>
      <c r="AV50" s="95">
        <v>1.7470848243109101</v>
      </c>
      <c r="AW50" s="95">
        <v>0</v>
      </c>
      <c r="AX50" s="95">
        <v>15.239365426948201</v>
      </c>
      <c r="AY50" s="95">
        <v>6.52791998104025E-3</v>
      </c>
      <c r="AZ50" s="95">
        <v>2.2954124197379802E-3</v>
      </c>
      <c r="BA50" s="95">
        <v>8.6352225197727002</v>
      </c>
      <c r="BB50" s="95">
        <v>2.9336443702221702E-3</v>
      </c>
      <c r="BC50" s="95">
        <v>0</v>
      </c>
      <c r="BD50" s="95">
        <v>4.2549009198785201E-4</v>
      </c>
      <c r="BE50" s="95">
        <v>12.1704991870405</v>
      </c>
      <c r="BF50" s="95">
        <v>11.1968339919591</v>
      </c>
      <c r="BG50" s="95">
        <v>0.97366519508148797</v>
      </c>
      <c r="BH50" s="95">
        <v>0</v>
      </c>
      <c r="BI50" s="95">
        <v>0</v>
      </c>
      <c r="BJ50" s="95">
        <v>4.58074729961363E-2</v>
      </c>
      <c r="BK50" s="95">
        <v>0</v>
      </c>
      <c r="BL50" s="95">
        <v>0.49155355765362002</v>
      </c>
      <c r="BM50" s="95">
        <v>0</v>
      </c>
      <c r="BN50" s="95">
        <v>1.2775915115439501E-2</v>
      </c>
      <c r="BO50" s="95">
        <v>1.9662157608426001</v>
      </c>
      <c r="BP50" s="95">
        <v>3.7229663647867103E-2</v>
      </c>
      <c r="BQ50" s="95">
        <v>0</v>
      </c>
      <c r="BR50" s="95">
        <v>3.3031510066855098E-2</v>
      </c>
      <c r="BS50" s="95">
        <v>4.4788648754112997E-5</v>
      </c>
      <c r="BT50" s="95">
        <v>25.668232987097401</v>
      </c>
      <c r="BU50" s="95">
        <v>6.3650594628696</v>
      </c>
      <c r="BV50" s="95">
        <v>0</v>
      </c>
      <c r="BW50" s="95">
        <v>0</v>
      </c>
      <c r="BX50" s="95">
        <v>2.13221769771754</v>
      </c>
      <c r="BY50" s="95">
        <v>0</v>
      </c>
      <c r="BZ50" s="95">
        <v>0.34805065118636203</v>
      </c>
      <c r="CA50" s="95">
        <v>42.6222452608894</v>
      </c>
      <c r="CB50" s="95">
        <v>2.9638177611202998</v>
      </c>
      <c r="CD50" s="35">
        <f t="shared" si="0"/>
        <v>8.0000030878037854E-3</v>
      </c>
      <c r="CE50" s="35">
        <f t="shared" si="8"/>
        <v>1.9247491457671979E-2</v>
      </c>
      <c r="CF50" s="81">
        <f t="shared" si="1"/>
        <v>-5.3816193002238201E-8</v>
      </c>
      <c r="CG50" s="81" t="str">
        <f t="shared" si="2"/>
        <v/>
      </c>
      <c r="CH50" s="81">
        <f t="shared" si="3"/>
        <v>-4.8250838778260219E-7</v>
      </c>
      <c r="CI50" s="81">
        <f t="shared" si="14"/>
        <v>-2.3684002446094589E-5</v>
      </c>
      <c r="CJ50" s="81">
        <f t="shared" si="15"/>
        <v>-2.6346757360817068E-5</v>
      </c>
      <c r="CK50" s="81">
        <f t="shared" si="6"/>
        <v>3.501254080636344E-7</v>
      </c>
      <c r="CL50" s="81">
        <f t="shared" si="7"/>
        <v>-2.7542207812634612E-7</v>
      </c>
      <c r="CM50" s="49">
        <f t="shared" si="9"/>
        <v>-4.9216401848249409E-4</v>
      </c>
      <c r="CN50" s="49">
        <f t="shared" si="10"/>
        <v>-5.58167972352092E-4</v>
      </c>
      <c r="CO50" s="49">
        <f t="shared" si="11"/>
        <v>8.5597552569459954E-4</v>
      </c>
      <c r="CP50" s="49">
        <f t="shared" si="12"/>
        <v>-1.3377481472399417E-3</v>
      </c>
      <c r="CQ50" s="81" t="str">
        <f>IF(N50=0,"",(#REF!-N50)/N50)</f>
        <v/>
      </c>
      <c r="CR50" s="81" t="str">
        <f t="shared" si="13"/>
        <v/>
      </c>
    </row>
    <row r="51" spans="1:96" x14ac:dyDescent="0.25">
      <c r="A51" s="95" t="s">
        <v>50</v>
      </c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29"/>
      <c r="O51" s="29"/>
      <c r="P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D51" s="35" t="e">
        <f t="shared" si="0"/>
        <v>#DIV/0!</v>
      </c>
      <c r="CE51" s="35" t="e">
        <f t="shared" si="8"/>
        <v>#DIV/0!</v>
      </c>
      <c r="CF51" s="81" t="str">
        <f t="shared" si="1"/>
        <v/>
      </c>
      <c r="CG51" s="81" t="str">
        <f t="shared" si="2"/>
        <v/>
      </c>
      <c r="CH51" s="81" t="str">
        <f t="shared" si="3"/>
        <v/>
      </c>
      <c r="CI51" s="81" t="str">
        <f t="shared" si="14"/>
        <v/>
      </c>
      <c r="CJ51" s="81" t="str">
        <f t="shared" si="15"/>
        <v/>
      </c>
      <c r="CK51" s="81" t="str">
        <f t="shared" si="6"/>
        <v/>
      </c>
      <c r="CL51" s="81" t="str">
        <f t="shared" si="7"/>
        <v/>
      </c>
      <c r="CM51" s="49"/>
      <c r="CN51" s="49"/>
      <c r="CO51" s="49"/>
      <c r="CP51" s="49"/>
      <c r="CQ51" s="81"/>
      <c r="CR51" s="81"/>
    </row>
    <row r="52" spans="1:96" x14ac:dyDescent="0.25">
      <c r="A52" s="40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29"/>
      <c r="O52" s="29"/>
      <c r="P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D52" s="35" t="e">
        <f t="shared" si="0"/>
        <v>#DIV/0!</v>
      </c>
      <c r="CE52" s="35" t="e">
        <f t="shared" si="8"/>
        <v>#DIV/0!</v>
      </c>
      <c r="CF52" s="81" t="str">
        <f t="shared" si="1"/>
        <v/>
      </c>
      <c r="CG52" s="81" t="str">
        <f t="shared" si="2"/>
        <v/>
      </c>
      <c r="CH52" s="81" t="str">
        <f t="shared" si="3"/>
        <v/>
      </c>
      <c r="CI52" s="81" t="str">
        <f t="shared" si="14"/>
        <v/>
      </c>
      <c r="CJ52" s="81" t="str">
        <f t="shared" si="15"/>
        <v/>
      </c>
      <c r="CK52" s="81" t="str">
        <f t="shared" si="6"/>
        <v/>
      </c>
      <c r="CL52" s="81" t="str">
        <f t="shared" si="7"/>
        <v/>
      </c>
      <c r="CM52" s="49"/>
      <c r="CN52" s="49"/>
      <c r="CO52" s="49"/>
      <c r="CP52" s="49"/>
      <c r="CQ52" s="81"/>
      <c r="CR52" s="81"/>
    </row>
    <row r="53" spans="1:96" x14ac:dyDescent="0.25">
      <c r="A53" s="40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29"/>
      <c r="P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D53" s="35" t="e">
        <f t="shared" si="0"/>
        <v>#DIV/0!</v>
      </c>
      <c r="CE53" s="35" t="e">
        <f t="shared" si="8"/>
        <v>#DIV/0!</v>
      </c>
      <c r="CF53" s="81" t="str">
        <f t="shared" si="1"/>
        <v/>
      </c>
      <c r="CG53" s="81" t="str">
        <f t="shared" si="2"/>
        <v/>
      </c>
      <c r="CH53" s="81" t="str">
        <f t="shared" si="3"/>
        <v/>
      </c>
      <c r="CI53" s="81" t="str">
        <f t="shared" si="14"/>
        <v/>
      </c>
      <c r="CJ53" s="81" t="str">
        <f t="shared" si="15"/>
        <v/>
      </c>
      <c r="CK53" s="81" t="str">
        <f t="shared" si="6"/>
        <v/>
      </c>
      <c r="CL53" s="81" t="str">
        <f t="shared" si="7"/>
        <v/>
      </c>
      <c r="CM53" s="49"/>
      <c r="CN53" s="49"/>
      <c r="CO53" s="49"/>
      <c r="CP53" s="49"/>
      <c r="CQ53" s="81"/>
      <c r="CR53" s="81"/>
    </row>
    <row r="54" spans="1:96" x14ac:dyDescent="0.25">
      <c r="A54" s="40" t="s">
        <v>229</v>
      </c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29"/>
      <c r="P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D54" s="35" t="e">
        <f t="shared" si="0"/>
        <v>#DIV/0!</v>
      </c>
      <c r="CE54" s="35" t="e">
        <f t="shared" si="8"/>
        <v>#DIV/0!</v>
      </c>
      <c r="CF54" s="81" t="str">
        <f t="shared" si="1"/>
        <v/>
      </c>
      <c r="CG54" s="81" t="str">
        <f t="shared" si="2"/>
        <v/>
      </c>
      <c r="CH54" s="81" t="str">
        <f t="shared" si="3"/>
        <v/>
      </c>
      <c r="CI54" s="81" t="str">
        <f t="shared" si="14"/>
        <v/>
      </c>
      <c r="CJ54" s="81" t="str">
        <f t="shared" si="15"/>
        <v/>
      </c>
      <c r="CK54" s="81" t="str">
        <f t="shared" si="6"/>
        <v/>
      </c>
      <c r="CL54" s="81" t="str">
        <f t="shared" si="7"/>
        <v/>
      </c>
      <c r="CM54" s="49"/>
      <c r="CN54" s="49"/>
      <c r="CO54" s="49"/>
      <c r="CP54" s="49"/>
      <c r="CQ54" s="81"/>
      <c r="CR54" s="81"/>
    </row>
    <row r="55" spans="1:96" x14ac:dyDescent="0.25">
      <c r="A55" s="95" t="s">
        <v>1</v>
      </c>
      <c r="B55" s="95">
        <v>642.30876862999901</v>
      </c>
      <c r="C55" s="95"/>
      <c r="D55" s="95">
        <v>6227.7066928799804</v>
      </c>
      <c r="E55" s="95">
        <v>141.52425118999901</v>
      </c>
      <c r="F55" s="95">
        <v>130.20238361</v>
      </c>
      <c r="G55" s="95">
        <v>490.94992173999998</v>
      </c>
      <c r="H55" s="95">
        <v>281.79497499000001</v>
      </c>
      <c r="I55" s="95"/>
      <c r="J55" s="95"/>
      <c r="K55" s="95"/>
      <c r="L55" s="95"/>
      <c r="M55" s="95"/>
      <c r="N55" s="29"/>
      <c r="O55" s="29"/>
      <c r="P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D55" s="35" t="e">
        <f t="shared" si="0"/>
        <v>#DIV/0!</v>
      </c>
      <c r="CE55" s="35" t="e">
        <f t="shared" si="8"/>
        <v>#DIV/0!</v>
      </c>
      <c r="CF55" s="81">
        <f t="shared" si="1"/>
        <v>-1</v>
      </c>
      <c r="CG55" s="81" t="str">
        <f t="shared" si="2"/>
        <v/>
      </c>
      <c r="CH55" s="81">
        <f t="shared" si="3"/>
        <v>-1</v>
      </c>
      <c r="CI55" s="81">
        <f t="shared" si="14"/>
        <v>-1</v>
      </c>
      <c r="CJ55" s="81">
        <f t="shared" si="15"/>
        <v>-1</v>
      </c>
      <c r="CK55" s="81">
        <f t="shared" si="6"/>
        <v>-1</v>
      </c>
      <c r="CL55" s="81">
        <f t="shared" si="7"/>
        <v>-1</v>
      </c>
      <c r="CM55" s="49"/>
      <c r="CN55" s="49"/>
      <c r="CO55" s="49"/>
      <c r="CP55" s="49"/>
      <c r="CQ55" s="81"/>
      <c r="CR55" s="81"/>
    </row>
    <row r="56" spans="1:96" x14ac:dyDescent="0.25">
      <c r="A56" s="95" t="s">
        <v>11</v>
      </c>
      <c r="B56" s="95">
        <v>303.83081320000002</v>
      </c>
      <c r="C56" s="95"/>
      <c r="D56" s="95">
        <v>2294.1211333399901</v>
      </c>
      <c r="E56" s="95">
        <v>48.766415359999897</v>
      </c>
      <c r="F56" s="95">
        <v>44.865081449999899</v>
      </c>
      <c r="G56" s="95">
        <v>93.923111320000004</v>
      </c>
      <c r="H56" s="95">
        <v>195.424399219999</v>
      </c>
      <c r="I56" s="95"/>
      <c r="J56" s="95"/>
      <c r="K56" s="95"/>
      <c r="L56" s="95"/>
      <c r="M56" s="95"/>
      <c r="N56" s="29"/>
      <c r="O56" s="29"/>
      <c r="P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D56" s="35" t="e">
        <f t="shared" si="0"/>
        <v>#DIV/0!</v>
      </c>
      <c r="CE56" s="35" t="e">
        <f t="shared" si="8"/>
        <v>#DIV/0!</v>
      </c>
      <c r="CF56" s="81">
        <f t="shared" si="1"/>
        <v>-1</v>
      </c>
      <c r="CG56" s="81" t="str">
        <f t="shared" si="2"/>
        <v/>
      </c>
      <c r="CH56" s="81">
        <f t="shared" si="3"/>
        <v>-1</v>
      </c>
      <c r="CI56" s="81">
        <f t="shared" si="14"/>
        <v>-1</v>
      </c>
      <c r="CJ56" s="81">
        <f t="shared" si="15"/>
        <v>-1</v>
      </c>
      <c r="CK56" s="81">
        <f t="shared" si="6"/>
        <v>-1</v>
      </c>
      <c r="CL56" s="81">
        <f t="shared" si="7"/>
        <v>-1</v>
      </c>
      <c r="CM56" s="49"/>
      <c r="CN56" s="49"/>
      <c r="CO56" s="49"/>
      <c r="CP56" s="49"/>
      <c r="CQ56" s="81"/>
      <c r="CR56" s="81"/>
    </row>
    <row r="57" spans="1:96" x14ac:dyDescent="0.25">
      <c r="A57" s="94" t="s">
        <v>58</v>
      </c>
      <c r="B57" s="95">
        <v>243.83554641999999</v>
      </c>
      <c r="C57" s="95"/>
      <c r="D57" s="95">
        <v>2120.01757967</v>
      </c>
      <c r="E57" s="95">
        <v>44.447785449999998</v>
      </c>
      <c r="F57" s="95">
        <v>40.8919335699999</v>
      </c>
      <c r="G57" s="95">
        <v>130.33110938999999</v>
      </c>
      <c r="H57" s="95">
        <v>133.749436919999</v>
      </c>
      <c r="I57" s="95"/>
      <c r="J57" s="95"/>
      <c r="K57" s="95"/>
      <c r="L57" s="95"/>
      <c r="M57" s="95"/>
      <c r="N57" s="95"/>
      <c r="O57" s="95"/>
      <c r="P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D57" s="35" t="e">
        <f t="shared" si="0"/>
        <v>#DIV/0!</v>
      </c>
      <c r="CE57" s="35" t="e">
        <f t="shared" si="8"/>
        <v>#DIV/0!</v>
      </c>
      <c r="CF57" s="81">
        <f t="shared" si="1"/>
        <v>-1</v>
      </c>
      <c r="CG57" s="81" t="str">
        <f t="shared" si="2"/>
        <v/>
      </c>
      <c r="CH57" s="81">
        <f t="shared" si="3"/>
        <v>-1</v>
      </c>
      <c r="CI57" s="81">
        <f t="shared" si="14"/>
        <v>-1</v>
      </c>
      <c r="CJ57" s="81">
        <f t="shared" si="15"/>
        <v>-1</v>
      </c>
      <c r="CK57" s="81">
        <f t="shared" si="6"/>
        <v>-1</v>
      </c>
      <c r="CL57" s="81">
        <f t="shared" si="7"/>
        <v>-1</v>
      </c>
      <c r="CM57" s="49"/>
      <c r="CN57" s="49"/>
      <c r="CO57" s="49"/>
      <c r="CP57" s="49"/>
      <c r="CQ57" s="81"/>
      <c r="CR57" s="81"/>
    </row>
    <row r="58" spans="1:96" x14ac:dyDescent="0.25">
      <c r="A58" s="94" t="s">
        <v>75</v>
      </c>
      <c r="B58" s="95">
        <v>218.296973269999</v>
      </c>
      <c r="C58" s="95"/>
      <c r="D58" s="95">
        <v>1819.63936463</v>
      </c>
      <c r="E58" s="95">
        <v>39.17013094</v>
      </c>
      <c r="F58" s="95">
        <v>36.036503849999903</v>
      </c>
      <c r="G58" s="95">
        <v>85.224611019999998</v>
      </c>
      <c r="H58" s="95">
        <v>122.124673039999</v>
      </c>
      <c r="I58" s="95"/>
      <c r="J58" s="95"/>
      <c r="K58" s="95"/>
      <c r="L58" s="95"/>
      <c r="M58" s="95"/>
      <c r="N58" s="95"/>
      <c r="O58" s="95"/>
      <c r="P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D58" s="35" t="e">
        <f t="shared" si="0"/>
        <v>#DIV/0!</v>
      </c>
      <c r="CE58" s="35" t="e">
        <f t="shared" si="8"/>
        <v>#DIV/0!</v>
      </c>
      <c r="CF58" s="81">
        <f t="shared" si="1"/>
        <v>-1</v>
      </c>
      <c r="CG58" s="81" t="str">
        <f t="shared" si="2"/>
        <v/>
      </c>
      <c r="CH58" s="81">
        <f t="shared" si="3"/>
        <v>-1</v>
      </c>
      <c r="CI58" s="81">
        <f t="shared" si="14"/>
        <v>-1</v>
      </c>
      <c r="CJ58" s="81">
        <f t="shared" si="15"/>
        <v>-1</v>
      </c>
      <c r="CK58" s="81">
        <f t="shared" si="6"/>
        <v>-1</v>
      </c>
      <c r="CL58" s="81">
        <f t="shared" si="7"/>
        <v>-1</v>
      </c>
      <c r="CM58" s="49"/>
      <c r="CN58" s="49"/>
      <c r="CO58" s="49"/>
      <c r="CP58" s="49"/>
      <c r="CQ58" s="81"/>
      <c r="CR58" s="81"/>
    </row>
    <row r="59" spans="1:96" x14ac:dyDescent="0.25">
      <c r="A59" s="94" t="s">
        <v>378</v>
      </c>
      <c r="B59" s="95">
        <v>27995.285</v>
      </c>
      <c r="C59" s="95">
        <v>0</v>
      </c>
      <c r="D59" s="95">
        <v>258744.44</v>
      </c>
      <c r="E59" s="95">
        <v>6283.43559</v>
      </c>
      <c r="F59" s="95">
        <v>5780.7602999999999</v>
      </c>
      <c r="G59" s="95">
        <v>27994.155999999999</v>
      </c>
      <c r="H59" s="95">
        <v>14897.477999999999</v>
      </c>
      <c r="I59" s="95"/>
      <c r="J59" s="95"/>
      <c r="K59" s="95"/>
      <c r="L59" s="95"/>
      <c r="M59" s="95"/>
      <c r="N59" s="95"/>
      <c r="O59" s="95"/>
      <c r="P59" s="95"/>
      <c r="Q59" s="94" t="s">
        <v>69</v>
      </c>
      <c r="R59" s="94">
        <v>0</v>
      </c>
      <c r="S59" s="95">
        <v>393.56474172820901</v>
      </c>
      <c r="T59" s="95">
        <v>145.66857292577899</v>
      </c>
      <c r="U59" s="95">
        <v>145.66857292577899</v>
      </c>
      <c r="V59" s="95">
        <v>1157.3353854792499</v>
      </c>
      <c r="W59" s="95">
        <v>0</v>
      </c>
      <c r="X59" s="95">
        <v>70.559034587064602</v>
      </c>
      <c r="Y59" s="95">
        <v>362.203203775855</v>
      </c>
      <c r="Z59" s="95">
        <v>27995.307771182201</v>
      </c>
      <c r="AA59" s="95">
        <v>3466.8064415826898</v>
      </c>
      <c r="AB59" s="95">
        <v>26.341832990684299</v>
      </c>
      <c r="AC59" s="95">
        <v>605.24268462964005</v>
      </c>
      <c r="AD59" s="95">
        <v>0</v>
      </c>
      <c r="AE59" s="95">
        <v>0</v>
      </c>
      <c r="AF59" s="95">
        <v>636.60023136229097</v>
      </c>
      <c r="AG59" s="95">
        <v>636.60023136229097</v>
      </c>
      <c r="AH59" s="95">
        <v>2069.9391534472002</v>
      </c>
      <c r="AI59" s="95">
        <v>479.31613544078601</v>
      </c>
      <c r="AJ59" s="95">
        <v>19.129371839458901</v>
      </c>
      <c r="AK59" s="95">
        <v>501.615489371433</v>
      </c>
      <c r="AL59" s="95">
        <v>51.329577330202703</v>
      </c>
      <c r="AM59" s="95">
        <v>0</v>
      </c>
      <c r="AN59" s="95">
        <v>40.615191976663603</v>
      </c>
      <c r="AO59" s="95">
        <v>111.261817694296</v>
      </c>
      <c r="AP59" s="95">
        <v>0</v>
      </c>
      <c r="AQ59" s="95">
        <v>15319.0234244393</v>
      </c>
      <c r="AR59" s="95">
        <v>232868.795885734</v>
      </c>
      <c r="AS59" s="95">
        <v>23804.3852621019</v>
      </c>
      <c r="AT59" s="95">
        <v>258743.12030128299</v>
      </c>
      <c r="AU59" s="95">
        <v>0</v>
      </c>
      <c r="AV59" s="95">
        <v>610.64200012400897</v>
      </c>
      <c r="AW59" s="95">
        <v>0</v>
      </c>
      <c r="AX59" s="95">
        <v>5326.4562510292799</v>
      </c>
      <c r="AY59" s="95">
        <v>51.7211715658879</v>
      </c>
      <c r="AZ59" s="95">
        <v>0.64975874656216703</v>
      </c>
      <c r="BA59" s="95">
        <v>2629.5012952154102</v>
      </c>
      <c r="BB59" s="95">
        <v>2.86750293159609</v>
      </c>
      <c r="BC59" s="95">
        <v>0</v>
      </c>
      <c r="BD59" s="95">
        <v>0.120443325121116</v>
      </c>
      <c r="BE59" s="95">
        <v>6283.2279818457</v>
      </c>
      <c r="BF59" s="95">
        <v>5780.5535757433099</v>
      </c>
      <c r="BG59" s="95">
        <v>502.67440610239299</v>
      </c>
      <c r="BH59" s="95">
        <v>8.7038192920958792</v>
      </c>
      <c r="BI59" s="95">
        <v>0</v>
      </c>
      <c r="BJ59" s="95">
        <v>664.71549700446894</v>
      </c>
      <c r="BK59" s="95">
        <v>0</v>
      </c>
      <c r="BL59" s="95">
        <v>416.973899039336</v>
      </c>
      <c r="BM59" s="95">
        <v>0</v>
      </c>
      <c r="BN59" s="95">
        <v>3.6164445719450802</v>
      </c>
      <c r="BO59" s="95">
        <v>1667.6330828882701</v>
      </c>
      <c r="BP59" s="95">
        <v>13.012503871604499</v>
      </c>
      <c r="BQ59" s="95">
        <v>8.8892061054801292</v>
      </c>
      <c r="BR59" s="95">
        <v>324.77840910067903</v>
      </c>
      <c r="BS59" s="95">
        <v>0.38304595644769202</v>
      </c>
      <c r="BT59" s="95">
        <v>27994.1734909638</v>
      </c>
      <c r="BU59" s="95">
        <v>2224.7044362412998</v>
      </c>
      <c r="BV59" s="95">
        <v>0</v>
      </c>
      <c r="BW59" s="95">
        <v>0</v>
      </c>
      <c r="BX59" s="95">
        <v>745.25596176696695</v>
      </c>
      <c r="BY59" s="95">
        <v>0</v>
      </c>
      <c r="BZ59" s="95">
        <v>121.65059552228</v>
      </c>
      <c r="CA59" s="95">
        <v>14897.290185133101</v>
      </c>
      <c r="CB59" s="95">
        <v>1035.9082048605801</v>
      </c>
      <c r="CD59" s="35">
        <f t="shared" si="0"/>
        <v>7.9999775493042793E-3</v>
      </c>
      <c r="CE59" s="35">
        <f t="shared" si="8"/>
        <v>1.9247606001124046E-2</v>
      </c>
      <c r="CF59" s="81">
        <f t="shared" si="1"/>
        <v>8.1339347682344368E-7</v>
      </c>
      <c r="CG59" s="81" t="str">
        <f t="shared" si="2"/>
        <v/>
      </c>
      <c r="CH59" s="81">
        <f t="shared" si="3"/>
        <v>-5.1003944935341514E-6</v>
      </c>
      <c r="CI59" s="81">
        <f t="shared" si="14"/>
        <v>-3.3040547854176822E-5</v>
      </c>
      <c r="CJ59" s="81">
        <f t="shared" si="15"/>
        <v>-3.5760738373807846E-5</v>
      </c>
      <c r="CK59" s="81">
        <f t="shared" si="6"/>
        <v>6.2480768489002766E-7</v>
      </c>
      <c r="CL59" s="81">
        <f t="shared" si="7"/>
        <v>-1.2607158533706629E-5</v>
      </c>
      <c r="CM59" s="49">
        <f t="shared" si="9"/>
        <v>-4.9140155118874746E-4</v>
      </c>
      <c r="CN59" s="49">
        <f t="shared" si="10"/>
        <v>-5.5558878205004569E-4</v>
      </c>
      <c r="CO59" s="49">
        <f t="shared" si="11"/>
        <v>8.5767720347320231E-4</v>
      </c>
      <c r="CP59" s="49">
        <f t="shared" si="12"/>
        <v>-1.3378598707443515E-3</v>
      </c>
      <c r="CQ59" s="81" t="str">
        <f>IF(N59=0,"",(#REF!-N59)/N59)</f>
        <v/>
      </c>
      <c r="CR59" s="81" t="str">
        <f t="shared" si="13"/>
        <v/>
      </c>
    </row>
    <row r="60" spans="1:96" x14ac:dyDescent="0.25">
      <c r="A60" s="95" t="s">
        <v>379</v>
      </c>
      <c r="B60" s="95">
        <v>127480.17</v>
      </c>
      <c r="C60" s="95">
        <v>0</v>
      </c>
      <c r="D60" s="95">
        <v>1489115.4</v>
      </c>
      <c r="E60" s="95">
        <v>129642.673</v>
      </c>
      <c r="F60" s="95">
        <v>119271.26</v>
      </c>
      <c r="G60" s="95">
        <v>960474.31</v>
      </c>
      <c r="H60" s="95">
        <v>55417.483999999997</v>
      </c>
      <c r="I60" s="95">
        <v>10.174588612999999</v>
      </c>
      <c r="J60" s="95">
        <v>0.43605374320000001</v>
      </c>
      <c r="K60" s="95">
        <v>69.768600789999994</v>
      </c>
      <c r="L60" s="95"/>
      <c r="M60" s="95"/>
      <c r="N60" s="95"/>
      <c r="O60" s="95"/>
      <c r="P60" s="95"/>
      <c r="Q60" s="94" t="s">
        <v>70</v>
      </c>
      <c r="R60" s="94">
        <v>0</v>
      </c>
      <c r="S60" s="95">
        <v>287.962120604066</v>
      </c>
      <c r="T60" s="95">
        <v>106.584993401676</v>
      </c>
      <c r="U60" s="95">
        <v>106.584993401676</v>
      </c>
      <c r="V60" s="95">
        <v>846.80542899188094</v>
      </c>
      <c r="W60" s="95">
        <v>0</v>
      </c>
      <c r="X60" s="95">
        <v>51.626011612427497</v>
      </c>
      <c r="Y60" s="95">
        <v>265.01983109288602</v>
      </c>
      <c r="Z60" s="95">
        <v>22620.080037037598</v>
      </c>
      <c r="AA60" s="95">
        <v>2536.6285751933701</v>
      </c>
      <c r="AB60" s="95">
        <v>19.273871526976201</v>
      </c>
      <c r="AC60" s="95">
        <v>442.838634034623</v>
      </c>
      <c r="AD60" s="95">
        <v>0</v>
      </c>
      <c r="AE60" s="95">
        <v>0</v>
      </c>
      <c r="AF60" s="95">
        <v>465.78527185436201</v>
      </c>
      <c r="AG60" s="95">
        <v>465.78527185436201</v>
      </c>
      <c r="AH60" s="95">
        <v>2022.9725381261801</v>
      </c>
      <c r="AI60" s="95">
        <v>350.70440688062502</v>
      </c>
      <c r="AJ60" s="95">
        <v>13.9966125463053</v>
      </c>
      <c r="AK60" s="95">
        <v>367.02422536254397</v>
      </c>
      <c r="AL60" s="95">
        <v>37.556839143063399</v>
      </c>
      <c r="AM60" s="95">
        <v>0</v>
      </c>
      <c r="AN60" s="95">
        <v>29.717499936572999</v>
      </c>
      <c r="AO60" s="95">
        <v>437.391628940072</v>
      </c>
      <c r="AP60" s="95">
        <v>0</v>
      </c>
      <c r="AQ60" s="95">
        <v>11208.622805712101</v>
      </c>
      <c r="AR60" s="95">
        <v>227583.12911478899</v>
      </c>
      <c r="AS60" s="95">
        <v>23263.808642338601</v>
      </c>
      <c r="AT60" s="95">
        <v>252869.91029525301</v>
      </c>
      <c r="AU60" s="95">
        <v>0</v>
      </c>
      <c r="AV60" s="95">
        <v>446.787623434029</v>
      </c>
      <c r="AW60" s="95">
        <v>0</v>
      </c>
      <c r="AX60" s="95">
        <v>3897.2249144033399</v>
      </c>
      <c r="AY60" s="95">
        <v>433.836001918021</v>
      </c>
      <c r="AZ60" s="95">
        <v>2.2874489767798099E-3</v>
      </c>
      <c r="BA60" s="95">
        <v>1619.00249188423</v>
      </c>
      <c r="BB60" s="95">
        <v>17.7229363360284</v>
      </c>
      <c r="BC60" s="95">
        <v>0</v>
      </c>
      <c r="BD60" s="95">
        <v>4.2401538826148999E-4</v>
      </c>
      <c r="BE60" s="95">
        <v>24699.944469672399</v>
      </c>
      <c r="BF60" s="95">
        <v>22723.8460230491</v>
      </c>
      <c r="BG60" s="95">
        <v>1976.0984466233399</v>
      </c>
      <c r="BH60" s="95">
        <v>75.711739281403496</v>
      </c>
      <c r="BI60" s="95">
        <v>0</v>
      </c>
      <c r="BJ60" s="95">
        <v>5669.3929088333598</v>
      </c>
      <c r="BK60" s="95">
        <v>0</v>
      </c>
      <c r="BL60" s="95">
        <v>2417.2093024024798</v>
      </c>
      <c r="BM60" s="95">
        <v>0</v>
      </c>
      <c r="BN60" s="95">
        <v>1.27316038073821E-2</v>
      </c>
      <c r="BO60" s="95">
        <v>9666.5582587895497</v>
      </c>
      <c r="BP60" s="95">
        <v>9.5209596828871703</v>
      </c>
      <c r="BQ60" s="95">
        <v>77.325463494215597</v>
      </c>
      <c r="BR60" s="95">
        <v>2743.84969879352</v>
      </c>
      <c r="BS60" s="95">
        <v>3.22177824809713</v>
      </c>
      <c r="BT60" s="95">
        <v>181925.08318810299</v>
      </c>
      <c r="BU60" s="95">
        <v>1627.7775992690999</v>
      </c>
      <c r="BV60" s="95">
        <v>0</v>
      </c>
      <c r="BW60" s="95">
        <v>0</v>
      </c>
      <c r="BX60" s="95">
        <v>545.29219153777899</v>
      </c>
      <c r="BY60" s="95">
        <v>0</v>
      </c>
      <c r="BZ60" s="95">
        <v>89.010009550422396</v>
      </c>
      <c r="CA60" s="95">
        <v>10900.2164056945</v>
      </c>
      <c r="CB60" s="95">
        <v>757.95470655709698</v>
      </c>
      <c r="CD60" s="35">
        <f t="shared" si="0"/>
        <v>8.0000524212791493E-3</v>
      </c>
      <c r="CE60" s="35">
        <f t="shared" si="8"/>
        <v>1.9248133810465879E-2</v>
      </c>
      <c r="CF60" s="81">
        <f t="shared" si="1"/>
        <v>-0.82256001041544269</v>
      </c>
      <c r="CG60" s="81" t="str">
        <f t="shared" si="2"/>
        <v/>
      </c>
      <c r="CH60" s="81">
        <f t="shared" si="3"/>
        <v>-0.83018783480766301</v>
      </c>
      <c r="CI60" s="81">
        <f t="shared" si="14"/>
        <v>-0.80947674173863726</v>
      </c>
      <c r="CJ60" s="81">
        <f t="shared" si="15"/>
        <v>-0.80947760572790872</v>
      </c>
      <c r="CK60" s="81">
        <f t="shared" si="6"/>
        <v>-0.81058828820928797</v>
      </c>
      <c r="CL60" s="81">
        <f t="shared" si="7"/>
        <v>-0.80330726660751139</v>
      </c>
      <c r="CM60" s="49">
        <f t="shared" si="9"/>
        <v>-4.8598314019627614E-4</v>
      </c>
      <c r="CN60" s="49">
        <f t="shared" si="10"/>
        <v>-5.8296927692699427E-4</v>
      </c>
      <c r="CO60" s="49">
        <f t="shared" si="11"/>
        <v>8.3720637588345604E-4</v>
      </c>
      <c r="CP60" s="49">
        <f t="shared" si="12"/>
        <v>-1.3472478756501106E-3</v>
      </c>
      <c r="CQ60" s="81" t="str">
        <f>IF(N60=0,"",(#REF!-N60)/N60)</f>
        <v/>
      </c>
      <c r="CR60" s="81" t="str">
        <f t="shared" si="13"/>
        <v/>
      </c>
    </row>
    <row r="61" spans="1:96" x14ac:dyDescent="0.25">
      <c r="A61" s="41" t="s">
        <v>453</v>
      </c>
      <c r="B61" s="1">
        <f>SUM(B3:B60)+SUM(B67:B90)</f>
        <v>245714.60833950998</v>
      </c>
      <c r="C61" s="1">
        <f t="shared" ref="C61:O61" si="16">SUM(C3:C60)+SUM(C67:C90)</f>
        <v>18.861456386500002</v>
      </c>
      <c r="D61" s="1">
        <f t="shared" si="16"/>
        <v>2161820.04472582</v>
      </c>
      <c r="E61" s="1">
        <f t="shared" si="16"/>
        <v>156402.657081368</v>
      </c>
      <c r="F61" s="1">
        <f t="shared" si="16"/>
        <v>143995.94240576998</v>
      </c>
      <c r="G61" s="1">
        <f t="shared" si="16"/>
        <v>1109118.0992077701</v>
      </c>
      <c r="H61" s="1">
        <f t="shared" si="16"/>
        <v>93428.182309529991</v>
      </c>
      <c r="I61" s="1">
        <f t="shared" si="16"/>
        <v>10.174588612999999</v>
      </c>
      <c r="J61" s="1">
        <f t="shared" si="16"/>
        <v>0.43605374320000001</v>
      </c>
      <c r="K61" s="1">
        <f t="shared" si="16"/>
        <v>69.768600789999994</v>
      </c>
      <c r="L61" s="1">
        <f t="shared" si="16"/>
        <v>0</v>
      </c>
      <c r="M61" s="1">
        <f t="shared" si="16"/>
        <v>0</v>
      </c>
      <c r="N61" s="1">
        <f t="shared" si="16"/>
        <v>0</v>
      </c>
      <c r="O61" s="1">
        <f t="shared" si="16"/>
        <v>0</v>
      </c>
      <c r="P61" s="95"/>
      <c r="Q61" s="95"/>
      <c r="R61" s="1">
        <f t="shared" ref="R61:CB61" si="17">SUM(R3:R60)+SUM(R67:R90)</f>
        <v>0</v>
      </c>
      <c r="S61" s="1">
        <f t="shared" si="17"/>
        <v>1032.0133531527397</v>
      </c>
      <c r="T61" s="1">
        <f t="shared" si="17"/>
        <v>381.97840702835481</v>
      </c>
      <c r="U61" s="1">
        <f t="shared" si="17"/>
        <v>381.97840702835481</v>
      </c>
      <c r="V61" s="1">
        <f t="shared" si="17"/>
        <v>3034.8022839979731</v>
      </c>
      <c r="W61" s="1">
        <f t="shared" si="17"/>
        <v>0</v>
      </c>
      <c r="X61" s="1">
        <f t="shared" si="17"/>
        <v>185.0211316655591</v>
      </c>
      <c r="Y61" s="1">
        <f t="shared" si="17"/>
        <v>949.78239650959449</v>
      </c>
      <c r="Z61" s="1">
        <f t="shared" si="17"/>
        <v>73246.302801283338</v>
      </c>
      <c r="AA61" s="1">
        <f t="shared" si="17"/>
        <v>9090.7882173332873</v>
      </c>
      <c r="AB61" s="1">
        <f t="shared" si="17"/>
        <v>69.074565594474294</v>
      </c>
      <c r="AC61" s="1">
        <f t="shared" si="17"/>
        <v>1587.0769081556373</v>
      </c>
      <c r="AD61" s="1">
        <f t="shared" si="17"/>
        <v>0</v>
      </c>
      <c r="AE61" s="1">
        <f t="shared" si="17"/>
        <v>0</v>
      </c>
      <c r="AF61" s="1">
        <f t="shared" si="17"/>
        <v>1669.3084147258703</v>
      </c>
      <c r="AG61" s="1">
        <f t="shared" si="17"/>
        <v>1669.3084147258703</v>
      </c>
      <c r="AH61" s="1">
        <f t="shared" si="17"/>
        <v>5610.6838354097672</v>
      </c>
      <c r="AI61" s="1">
        <f t="shared" si="17"/>
        <v>1256.8752995215377</v>
      </c>
      <c r="AJ61" s="1">
        <f t="shared" si="17"/>
        <v>50.161592913392049</v>
      </c>
      <c r="AK61" s="1">
        <f t="shared" si="17"/>
        <v>1315.349917376654</v>
      </c>
      <c r="AL61" s="1">
        <f t="shared" si="17"/>
        <v>134.59790550344258</v>
      </c>
      <c r="AM61" s="1">
        <f t="shared" si="17"/>
        <v>0</v>
      </c>
      <c r="AN61" s="1">
        <f t="shared" si="17"/>
        <v>106.50248035419138</v>
      </c>
      <c r="AO61" s="1">
        <f t="shared" si="17"/>
        <v>616.98762388130319</v>
      </c>
      <c r="AP61" s="1">
        <f t="shared" si="17"/>
        <v>0</v>
      </c>
      <c r="AQ61" s="1">
        <f t="shared" si="17"/>
        <v>40169.914078747628</v>
      </c>
      <c r="AR61" s="1">
        <f t="shared" si="17"/>
        <v>631201.19780540303</v>
      </c>
      <c r="AS61" s="1">
        <f t="shared" si="17"/>
        <v>64522.568295802492</v>
      </c>
      <c r="AT61" s="1">
        <f t="shared" si="17"/>
        <v>701334.4499366146</v>
      </c>
      <c r="AU61" s="1">
        <f t="shared" si="17"/>
        <v>0</v>
      </c>
      <c r="AV61" s="1">
        <f t="shared" si="17"/>
        <v>1601.2344800089184</v>
      </c>
      <c r="AW61" s="1">
        <f t="shared" si="17"/>
        <v>0</v>
      </c>
      <c r="AX61" s="1">
        <f t="shared" si="17"/>
        <v>13967.141367392416</v>
      </c>
      <c r="AY61" s="1">
        <f t="shared" si="17"/>
        <v>491.66628865687579</v>
      </c>
      <c r="AZ61" s="1">
        <f t="shared" si="17"/>
        <v>1.2686264056803178</v>
      </c>
      <c r="BA61" s="1">
        <f t="shared" si="17"/>
        <v>6584.216458372528</v>
      </c>
      <c r="BB61" s="1">
        <f t="shared" si="17"/>
        <v>21.556363561263712</v>
      </c>
      <c r="BC61" s="1">
        <f t="shared" si="17"/>
        <v>0</v>
      </c>
      <c r="BD61" s="1">
        <f t="shared" si="17"/>
        <v>0.23516025326765683</v>
      </c>
      <c r="BE61" s="1">
        <f t="shared" si="17"/>
        <v>34500.206211997232</v>
      </c>
      <c r="BF61" s="1">
        <f t="shared" si="17"/>
        <v>31740.063122549927</v>
      </c>
      <c r="BG61" s="1">
        <f t="shared" si="17"/>
        <v>2760.1430894473492</v>
      </c>
      <c r="BH61" s="1">
        <f t="shared" si="17"/>
        <v>85.17569046732477</v>
      </c>
      <c r="BI61" s="1">
        <f t="shared" si="17"/>
        <v>0</v>
      </c>
      <c r="BJ61" s="1">
        <f t="shared" si="17"/>
        <v>6403.3325282821015</v>
      </c>
      <c r="BK61" s="1">
        <f t="shared" si="17"/>
        <v>0</v>
      </c>
      <c r="BL61" s="1">
        <f t="shared" si="17"/>
        <v>2990.4853292407315</v>
      </c>
      <c r="BM61" s="1">
        <f t="shared" si="17"/>
        <v>0</v>
      </c>
      <c r="BN61" s="1">
        <f t="shared" si="17"/>
        <v>7.0609701695784128</v>
      </c>
      <c r="BO61" s="1">
        <f t="shared" si="17"/>
        <v>11959.377048688075</v>
      </c>
      <c r="BP61" s="1">
        <f t="shared" si="17"/>
        <v>34.121717842997612</v>
      </c>
      <c r="BQ61" s="1">
        <f t="shared" si="17"/>
        <v>86.990999791883652</v>
      </c>
      <c r="BR61" s="1">
        <f t="shared" si="17"/>
        <v>3105.0484579412259</v>
      </c>
      <c r="BS61" s="1">
        <f t="shared" si="17"/>
        <v>3.6492007193580496</v>
      </c>
      <c r="BT61" s="1">
        <f t="shared" si="17"/>
        <v>217302.85045768632</v>
      </c>
      <c r="BU61" s="1">
        <f t="shared" si="17"/>
        <v>5833.6953680857423</v>
      </c>
      <c r="BV61" s="1">
        <f t="shared" si="17"/>
        <v>0</v>
      </c>
      <c r="BW61" s="1">
        <f t="shared" si="17"/>
        <v>0</v>
      </c>
      <c r="BX61" s="1">
        <f t="shared" si="17"/>
        <v>1954.2305184859683</v>
      </c>
      <c r="BY61" s="1">
        <f t="shared" si="17"/>
        <v>0</v>
      </c>
      <c r="BZ61" s="1">
        <f t="shared" si="17"/>
        <v>318.99620711749003</v>
      </c>
      <c r="CA61" s="1">
        <f t="shared" si="17"/>
        <v>39064.26337518853</v>
      </c>
      <c r="CB61" s="1">
        <f t="shared" si="17"/>
        <v>2716.3915458060237</v>
      </c>
      <c r="CF61" s="81"/>
      <c r="CG61" s="81"/>
      <c r="CH61" s="81"/>
      <c r="CI61" s="81"/>
      <c r="CJ61" s="81"/>
      <c r="CK61" s="81"/>
      <c r="CL61" s="81"/>
      <c r="CM61" s="49"/>
      <c r="CN61" s="49"/>
      <c r="CO61" s="49"/>
      <c r="CP61" s="49"/>
      <c r="CQ61" s="81"/>
      <c r="CR61" s="81"/>
    </row>
    <row r="62" spans="1:96" x14ac:dyDescent="0.25">
      <c r="A62" s="10" t="s">
        <v>56</v>
      </c>
      <c r="B62" s="1">
        <f>SUM(B3:B51)</f>
        <v>13956.440891000002</v>
      </c>
      <c r="C62" s="1">
        <f t="shared" ref="C62:O62" si="18">SUM(C3:C51)</f>
        <v>0</v>
      </c>
      <c r="D62" s="1">
        <f t="shared" si="18"/>
        <v>110461.744317</v>
      </c>
      <c r="E62" s="1">
        <f t="shared" si="18"/>
        <v>2201.46667002</v>
      </c>
      <c r="F62" s="1">
        <f t="shared" si="18"/>
        <v>2025.3487124999997</v>
      </c>
      <c r="G62" s="1">
        <f t="shared" si="18"/>
        <v>4527.710039300001</v>
      </c>
      <c r="H62" s="1">
        <f t="shared" si="18"/>
        <v>8599.6802509999998</v>
      </c>
      <c r="I62" s="1">
        <f t="shared" si="18"/>
        <v>0</v>
      </c>
      <c r="J62" s="1">
        <f t="shared" si="18"/>
        <v>0</v>
      </c>
      <c r="K62" s="1">
        <f t="shared" si="18"/>
        <v>0</v>
      </c>
      <c r="L62" s="1">
        <f t="shared" si="18"/>
        <v>0</v>
      </c>
      <c r="M62" s="1">
        <f t="shared" si="18"/>
        <v>0</v>
      </c>
      <c r="N62" s="1">
        <f t="shared" si="18"/>
        <v>0</v>
      </c>
      <c r="O62" s="1">
        <f t="shared" si="18"/>
        <v>0</v>
      </c>
      <c r="R62" s="1">
        <f t="shared" ref="R62:CB62" si="19">SUM(R3:R51)</f>
        <v>0</v>
      </c>
      <c r="S62" s="1">
        <f t="shared" si="19"/>
        <v>227.15181303389011</v>
      </c>
      <c r="T62" s="1">
        <f t="shared" si="19"/>
        <v>84.075278649210674</v>
      </c>
      <c r="U62" s="1">
        <f t="shared" si="19"/>
        <v>84.075278649210674</v>
      </c>
      <c r="V62" s="1">
        <f t="shared" si="19"/>
        <v>667.97620911360832</v>
      </c>
      <c r="W62" s="1">
        <f t="shared" si="19"/>
        <v>0</v>
      </c>
      <c r="X62" s="1">
        <f t="shared" si="19"/>
        <v>40.724329052082226</v>
      </c>
      <c r="Y62" s="1">
        <f t="shared" si="19"/>
        <v>209.05214178964962</v>
      </c>
      <c r="Z62" s="1">
        <f t="shared" si="19"/>
        <v>13954.485053851598</v>
      </c>
      <c r="AA62" s="1">
        <f t="shared" si="19"/>
        <v>2000.9270931189737</v>
      </c>
      <c r="AB62" s="1">
        <f t="shared" si="19"/>
        <v>15.203785642489116</v>
      </c>
      <c r="AC62" s="1">
        <f t="shared" si="19"/>
        <v>349.32520755453083</v>
      </c>
      <c r="AD62" s="1">
        <f t="shared" si="19"/>
        <v>0</v>
      </c>
      <c r="AE62" s="1">
        <f t="shared" si="19"/>
        <v>0</v>
      </c>
      <c r="AF62" s="1">
        <f t="shared" si="19"/>
        <v>367.42488883326541</v>
      </c>
      <c r="AG62" s="1">
        <f t="shared" si="19"/>
        <v>367.42488883326541</v>
      </c>
      <c r="AH62" s="1">
        <f t="shared" si="19"/>
        <v>883.59016689453097</v>
      </c>
      <c r="AI62" s="1">
        <f t="shared" si="19"/>
        <v>276.64630621718214</v>
      </c>
      <c r="AJ62" s="1">
        <f t="shared" si="19"/>
        <v>11.040848649419953</v>
      </c>
      <c r="AK62" s="1">
        <f t="shared" si="19"/>
        <v>289.51477109154297</v>
      </c>
      <c r="AL62" s="1">
        <f t="shared" si="19"/>
        <v>29.625806025603659</v>
      </c>
      <c r="AM62" s="1">
        <f t="shared" si="19"/>
        <v>0</v>
      </c>
      <c r="AN62" s="1">
        <f t="shared" si="19"/>
        <v>23.441794761992032</v>
      </c>
      <c r="AO62" s="1">
        <f t="shared" si="19"/>
        <v>38.9771834976669</v>
      </c>
      <c r="AP62" s="1">
        <f t="shared" si="19"/>
        <v>0</v>
      </c>
      <c r="AQ62" s="1">
        <f t="shared" si="19"/>
        <v>8841.6135877122942</v>
      </c>
      <c r="AR62" s="1">
        <f t="shared" si="19"/>
        <v>99403.871541490822</v>
      </c>
      <c r="AS62" s="1">
        <f t="shared" si="19"/>
        <v>10161.28553147102</v>
      </c>
      <c r="AT62" s="1">
        <f t="shared" si="19"/>
        <v>110448.74723985643</v>
      </c>
      <c r="AU62" s="1">
        <f t="shared" si="19"/>
        <v>0</v>
      </c>
      <c r="AV62" s="1">
        <f t="shared" si="19"/>
        <v>352.44189355595842</v>
      </c>
      <c r="AW62" s="1">
        <f t="shared" si="19"/>
        <v>0</v>
      </c>
      <c r="AX62" s="1">
        <f t="shared" si="19"/>
        <v>3074.2554267237219</v>
      </c>
      <c r="AY62" s="1">
        <f t="shared" si="19"/>
        <v>1.4784890923218501</v>
      </c>
      <c r="AZ62" s="1">
        <f t="shared" si="19"/>
        <v>0.4118489178823499</v>
      </c>
      <c r="BA62" s="1">
        <f t="shared" si="19"/>
        <v>1550.4960027741829</v>
      </c>
      <c r="BB62" s="1">
        <f t="shared" si="19"/>
        <v>0.53891175724367046</v>
      </c>
      <c r="BC62" s="1">
        <f t="shared" si="19"/>
        <v>0</v>
      </c>
      <c r="BD62" s="1">
        <f t="shared" si="19"/>
        <v>7.6342742092979671E-2</v>
      </c>
      <c r="BE62" s="1">
        <f t="shared" si="19"/>
        <v>2201.1484130984895</v>
      </c>
      <c r="BF62" s="1">
        <f t="shared" si="19"/>
        <v>2025.0516319011585</v>
      </c>
      <c r="BG62" s="1">
        <f t="shared" si="19"/>
        <v>176.09678119732979</v>
      </c>
      <c r="BH62" s="1">
        <f t="shared" si="19"/>
        <v>5.3617428198217479E-2</v>
      </c>
      <c r="BI62" s="1">
        <f t="shared" si="19"/>
        <v>0</v>
      </c>
      <c r="BJ62" s="1">
        <f t="shared" si="19"/>
        <v>12.233803516159309</v>
      </c>
      <c r="BK62" s="1">
        <f t="shared" si="19"/>
        <v>0</v>
      </c>
      <c r="BL62" s="1">
        <f t="shared" si="19"/>
        <v>89.907433455204568</v>
      </c>
      <c r="BM62" s="1">
        <f t="shared" si="19"/>
        <v>0</v>
      </c>
      <c r="BN62" s="1">
        <f t="shared" si="19"/>
        <v>2.2922910323351871</v>
      </c>
      <c r="BO62" s="1">
        <f t="shared" si="19"/>
        <v>359.62809619978225</v>
      </c>
      <c r="BP62" s="1">
        <f t="shared" si="19"/>
        <v>7.5104005999692838</v>
      </c>
      <c r="BQ62" s="1">
        <f t="shared" si="19"/>
        <v>5.475946383593195E-2</v>
      </c>
      <c r="BR62" s="1">
        <f t="shared" si="19"/>
        <v>7.869717890410433</v>
      </c>
      <c r="BS62" s="1">
        <f t="shared" si="19"/>
        <v>1.0317631508499349E-2</v>
      </c>
      <c r="BT62" s="1">
        <f t="shared" si="19"/>
        <v>4527.2418979724698</v>
      </c>
      <c r="BU62" s="1">
        <f t="shared" si="19"/>
        <v>1284.0324401514918</v>
      </c>
      <c r="BV62" s="1">
        <f t="shared" si="19"/>
        <v>0</v>
      </c>
      <c r="BW62" s="1">
        <f t="shared" si="19"/>
        <v>0</v>
      </c>
      <c r="BX62" s="1">
        <f t="shared" si="19"/>
        <v>430.1353479654162</v>
      </c>
      <c r="BY62" s="1">
        <f t="shared" si="19"/>
        <v>0</v>
      </c>
      <c r="BZ62" s="1">
        <f t="shared" si="19"/>
        <v>70.212751241837381</v>
      </c>
      <c r="CA62" s="1">
        <f t="shared" si="19"/>
        <v>8598.2431367697682</v>
      </c>
      <c r="CB62" s="1">
        <f t="shared" si="19"/>
        <v>597.89474888534244</v>
      </c>
      <c r="CF62" s="81"/>
      <c r="CG62" s="81"/>
      <c r="CH62" s="81"/>
      <c r="CI62" s="81"/>
      <c r="CJ62" s="81"/>
      <c r="CK62" s="81"/>
      <c r="CL62" s="81"/>
      <c r="CM62" s="49"/>
      <c r="CN62" s="49"/>
      <c r="CO62" s="49"/>
      <c r="CP62" s="49"/>
      <c r="CQ62" s="81"/>
      <c r="CR62" s="81"/>
    </row>
    <row r="63" spans="1:96" x14ac:dyDescent="0.25">
      <c r="A63" s="94" t="s">
        <v>238</v>
      </c>
      <c r="B63" s="95">
        <f>+B3+B5+B8+B9+B11+B12+B14+B15+B16+B17+B18+B19+B20+B21+B22+B23+B24+B25+B26+B28+B30+B31+B33+B34+B35+B36+B37+B39+B40+B41+B42+B43+B44+B46+B47+B49+B50+B10</f>
        <v>10295.633501000004</v>
      </c>
      <c r="C63" s="95">
        <f t="shared" ref="C63:O63" si="20">+C3+C5+C8+C9+C11+C12+C14+C15+C16+C17+C18+C19+C20+C21+C22+C23+C24+C25+C26+C28+C30+C31+C33+C34+C35+C36+C37+C39+C40+C41+C42+C43+C44+C46+C47+C49+C50+C10</f>
        <v>0</v>
      </c>
      <c r="D63" s="95">
        <f t="shared" si="20"/>
        <v>81964.62801700001</v>
      </c>
      <c r="E63" s="95">
        <f t="shared" si="20"/>
        <v>1647.91207442</v>
      </c>
      <c r="F63" s="95">
        <f t="shared" si="20"/>
        <v>1516.0786344999999</v>
      </c>
      <c r="G63" s="95">
        <f t="shared" si="20"/>
        <v>3449.6437163000001</v>
      </c>
      <c r="H63" s="95">
        <f t="shared" si="20"/>
        <v>6260.786881</v>
      </c>
      <c r="I63" s="95">
        <f t="shared" si="20"/>
        <v>0</v>
      </c>
      <c r="J63" s="95">
        <f t="shared" si="20"/>
        <v>0</v>
      </c>
      <c r="K63" s="95">
        <f t="shared" si="20"/>
        <v>0</v>
      </c>
      <c r="L63" s="95">
        <f t="shared" si="20"/>
        <v>0</v>
      </c>
      <c r="M63" s="95">
        <f t="shared" si="20"/>
        <v>0</v>
      </c>
      <c r="N63" s="95">
        <f t="shared" si="20"/>
        <v>0</v>
      </c>
      <c r="O63" s="95">
        <f t="shared" si="20"/>
        <v>0</v>
      </c>
      <c r="R63" s="95">
        <f t="shared" ref="R63:CB63" si="21">+R3+R5+R8+R9+R11+R12+R14+R15+R16+R17+R18+R19+R20+R21+R22+R23+R24+R25+R26+R28+R30+R31+R33+R34+R35+R36+R37+R39+R40+R41+R42+R43+R44+R46+R47+R49+R50+R10</f>
        <v>0</v>
      </c>
      <c r="S63" s="95">
        <f t="shared" si="21"/>
        <v>165.36546193113361</v>
      </c>
      <c r="T63" s="95">
        <f t="shared" si="21"/>
        <v>61.206405016903069</v>
      </c>
      <c r="U63" s="95">
        <f t="shared" si="21"/>
        <v>61.206405016903069</v>
      </c>
      <c r="V63" s="95">
        <f t="shared" si="21"/>
        <v>486.28359406239554</v>
      </c>
      <c r="W63" s="95">
        <f t="shared" si="21"/>
        <v>0</v>
      </c>
      <c r="X63" s="95">
        <f t="shared" si="21"/>
        <v>29.647125088378488</v>
      </c>
      <c r="Y63" s="95">
        <f t="shared" si="21"/>
        <v>152.18897911335426</v>
      </c>
      <c r="Z63" s="95">
        <f t="shared" si="21"/>
        <v>10293.84500710569</v>
      </c>
      <c r="AA63" s="95">
        <f t="shared" si="21"/>
        <v>1456.6655524173736</v>
      </c>
      <c r="AB63" s="95">
        <f t="shared" si="21"/>
        <v>11.068285379256716</v>
      </c>
      <c r="AC63" s="95">
        <f t="shared" si="21"/>
        <v>254.30712273155922</v>
      </c>
      <c r="AD63" s="95">
        <f t="shared" si="21"/>
        <v>0</v>
      </c>
      <c r="AE63" s="95">
        <f t="shared" si="21"/>
        <v>0</v>
      </c>
      <c r="AF63" s="95">
        <f t="shared" si="21"/>
        <v>267.4835642508275</v>
      </c>
      <c r="AG63" s="95">
        <f t="shared" si="21"/>
        <v>267.4835642508275</v>
      </c>
      <c r="AH63" s="95">
        <f t="shared" si="21"/>
        <v>655.62171888980151</v>
      </c>
      <c r="AI63" s="95">
        <f t="shared" si="21"/>
        <v>201.39723789411133</v>
      </c>
      <c r="AJ63" s="95">
        <f t="shared" si="21"/>
        <v>8.0376865076438744</v>
      </c>
      <c r="AK63" s="95">
        <f t="shared" si="21"/>
        <v>210.76540915119887</v>
      </c>
      <c r="AL63" s="95">
        <f t="shared" si="21"/>
        <v>21.567450334378524</v>
      </c>
      <c r="AM63" s="95">
        <f t="shared" si="21"/>
        <v>0</v>
      </c>
      <c r="AN63" s="95">
        <f t="shared" si="21"/>
        <v>17.065517615393489</v>
      </c>
      <c r="AO63" s="95">
        <f t="shared" si="21"/>
        <v>29.175722205191843</v>
      </c>
      <c r="AP63" s="95">
        <f t="shared" si="21"/>
        <v>0</v>
      </c>
      <c r="AQ63" s="95">
        <f t="shared" si="21"/>
        <v>6436.6537124892793</v>
      </c>
      <c r="AR63" s="95">
        <f t="shared" si="21"/>
        <v>73757.431966647215</v>
      </c>
      <c r="AS63" s="95">
        <f t="shared" si="21"/>
        <v>7539.6490753887092</v>
      </c>
      <c r="AT63" s="95">
        <f t="shared" si="21"/>
        <v>81952.702760925749</v>
      </c>
      <c r="AU63" s="95">
        <f t="shared" si="21"/>
        <v>0</v>
      </c>
      <c r="AV63" s="95">
        <f t="shared" si="21"/>
        <v>256.57602991255146</v>
      </c>
      <c r="AW63" s="95">
        <f t="shared" si="21"/>
        <v>0</v>
      </c>
      <c r="AX63" s="95">
        <f t="shared" si="21"/>
        <v>2238.0436576582524</v>
      </c>
      <c r="AY63" s="95">
        <f t="shared" si="21"/>
        <v>1.1808895035998153</v>
      </c>
      <c r="AZ63" s="95">
        <f t="shared" si="21"/>
        <v>0.30746129408654199</v>
      </c>
      <c r="BA63" s="95">
        <f t="shared" si="21"/>
        <v>1157.7920909093498</v>
      </c>
      <c r="BB63" s="95">
        <f t="shared" si="21"/>
        <v>0.40546942385566265</v>
      </c>
      <c r="BC63" s="95">
        <f t="shared" si="21"/>
        <v>0</v>
      </c>
      <c r="BD63" s="95">
        <f t="shared" si="21"/>
        <v>5.6992835663287923E-2</v>
      </c>
      <c r="BE63" s="95">
        <f t="shared" si="21"/>
        <v>1647.6329070368245</v>
      </c>
      <c r="BF63" s="95">
        <f t="shared" si="21"/>
        <v>1515.8185952338276</v>
      </c>
      <c r="BG63" s="95">
        <f t="shared" si="21"/>
        <v>131.81431180299469</v>
      </c>
      <c r="BH63" s="95">
        <f t="shared" si="21"/>
        <v>5.3489794033190499E-2</v>
      </c>
      <c r="BI63" s="95">
        <f t="shared" si="21"/>
        <v>0</v>
      </c>
      <c r="BJ63" s="95">
        <f t="shared" si="21"/>
        <v>10.141076718436693</v>
      </c>
      <c r="BK63" s="95">
        <f t="shared" si="21"/>
        <v>0</v>
      </c>
      <c r="BL63" s="95">
        <f t="shared" si="21"/>
        <v>67.549125758494498</v>
      </c>
      <c r="BM63" s="95">
        <f t="shared" si="21"/>
        <v>0</v>
      </c>
      <c r="BN63" s="95">
        <f t="shared" si="21"/>
        <v>1.7112846069533751</v>
      </c>
      <c r="BO63" s="95">
        <f t="shared" si="21"/>
        <v>270.19488015983455</v>
      </c>
      <c r="BP63" s="95">
        <f t="shared" si="21"/>
        <v>5.467536263390568</v>
      </c>
      <c r="BQ63" s="95">
        <f t="shared" si="21"/>
        <v>5.46291106003736E-2</v>
      </c>
      <c r="BR63" s="95">
        <f t="shared" si="21"/>
        <v>6.3629297520384362</v>
      </c>
      <c r="BS63" s="95">
        <f t="shared" si="21"/>
        <v>8.2753668826402414E-3</v>
      </c>
      <c r="BT63" s="95">
        <f t="shared" si="21"/>
        <v>3449.223112351809</v>
      </c>
      <c r="BU63" s="95">
        <f t="shared" si="21"/>
        <v>934.76969518457122</v>
      </c>
      <c r="BV63" s="95">
        <f t="shared" si="21"/>
        <v>0</v>
      </c>
      <c r="BW63" s="95">
        <f t="shared" si="21"/>
        <v>0</v>
      </c>
      <c r="BX63" s="95">
        <f t="shared" si="21"/>
        <v>313.1365222332455</v>
      </c>
      <c r="BY63" s="95">
        <f t="shared" si="21"/>
        <v>0</v>
      </c>
      <c r="BZ63" s="95">
        <f t="shared" si="21"/>
        <v>51.114552479103487</v>
      </c>
      <c r="CA63" s="95">
        <f t="shared" si="21"/>
        <v>6259.481186157167</v>
      </c>
      <c r="CB63" s="95">
        <f t="shared" si="21"/>
        <v>435.26459070290065</v>
      </c>
      <c r="CF63" s="81"/>
      <c r="CG63" s="81"/>
      <c r="CH63" s="81"/>
      <c r="CI63" s="81"/>
      <c r="CJ63" s="81"/>
      <c r="CK63" s="81"/>
      <c r="CL63" s="81"/>
      <c r="CM63" s="49"/>
      <c r="CN63" s="49"/>
      <c r="CO63" s="49"/>
      <c r="CP63" s="49"/>
      <c r="CQ63" s="81"/>
      <c r="CR63" s="81"/>
    </row>
    <row r="64" spans="1:96" x14ac:dyDescent="0.25">
      <c r="A64" s="2" t="s">
        <v>333</v>
      </c>
      <c r="B64" s="1">
        <f>SUM(B67:B77)</f>
        <v>9306.9130000900004</v>
      </c>
      <c r="C64" s="1">
        <f t="shared" ref="C64:O64" si="22">SUM(C67:C77)</f>
        <v>18.861456386500002</v>
      </c>
      <c r="D64" s="1">
        <f t="shared" si="22"/>
        <v>86237.151990300001</v>
      </c>
      <c r="E64" s="1">
        <f t="shared" si="22"/>
        <v>1726.6418079480002</v>
      </c>
      <c r="F64" s="1">
        <f t="shared" si="22"/>
        <v>1588.51056629</v>
      </c>
      <c r="G64" s="1">
        <f t="shared" si="22"/>
        <v>5775.8251209999999</v>
      </c>
      <c r="H64" s="1">
        <f t="shared" si="22"/>
        <v>4934.06005336</v>
      </c>
      <c r="I64" s="1">
        <f t="shared" si="22"/>
        <v>0</v>
      </c>
      <c r="J64" s="1">
        <f t="shared" si="22"/>
        <v>0</v>
      </c>
      <c r="K64" s="1">
        <f t="shared" si="22"/>
        <v>0</v>
      </c>
      <c r="L64" s="1">
        <f t="shared" si="22"/>
        <v>0</v>
      </c>
      <c r="M64" s="1">
        <f t="shared" si="22"/>
        <v>0</v>
      </c>
      <c r="N64" s="1">
        <f t="shared" si="22"/>
        <v>0</v>
      </c>
      <c r="O64" s="1">
        <f t="shared" si="22"/>
        <v>0</v>
      </c>
      <c r="R64" s="1">
        <f t="shared" ref="R64:CB64" si="23">SUM(R67:R77)</f>
        <v>0</v>
      </c>
      <c r="S64" s="1">
        <f t="shared" si="23"/>
        <v>123.33467778657459</v>
      </c>
      <c r="T64" s="1">
        <f t="shared" si="23"/>
        <v>45.649562051689131</v>
      </c>
      <c r="U64" s="1">
        <f t="shared" si="23"/>
        <v>45.649562051689131</v>
      </c>
      <c r="V64" s="1">
        <f t="shared" si="23"/>
        <v>362.68526041323366</v>
      </c>
      <c r="W64" s="1">
        <f t="shared" si="23"/>
        <v>0</v>
      </c>
      <c r="X64" s="1">
        <f t="shared" si="23"/>
        <v>22.111756413984764</v>
      </c>
      <c r="Y64" s="1">
        <f t="shared" si="23"/>
        <v>113.5072198512039</v>
      </c>
      <c r="Z64" s="1">
        <f t="shared" si="23"/>
        <v>8676.429939211941</v>
      </c>
      <c r="AA64" s="1">
        <f t="shared" si="23"/>
        <v>1086.4261074382539</v>
      </c>
      <c r="AB64" s="1">
        <f t="shared" si="23"/>
        <v>8.2550754343246791</v>
      </c>
      <c r="AC64" s="1">
        <f t="shared" si="23"/>
        <v>189.67038193684328</v>
      </c>
      <c r="AD64" s="1">
        <f t="shared" si="23"/>
        <v>0</v>
      </c>
      <c r="AE64" s="1">
        <f t="shared" si="23"/>
        <v>0</v>
      </c>
      <c r="AF64" s="1">
        <f t="shared" si="23"/>
        <v>199.49802267595194</v>
      </c>
      <c r="AG64" s="1">
        <f t="shared" si="23"/>
        <v>199.49802267595194</v>
      </c>
      <c r="AH64" s="1">
        <f t="shared" si="23"/>
        <v>634.18197694185619</v>
      </c>
      <c r="AI64" s="1">
        <f t="shared" si="23"/>
        <v>150.20845098294461</v>
      </c>
      <c r="AJ64" s="1">
        <f t="shared" si="23"/>
        <v>5.9947598782078924</v>
      </c>
      <c r="AK64" s="1">
        <f t="shared" si="23"/>
        <v>157.19543155113399</v>
      </c>
      <c r="AL64" s="1">
        <f t="shared" si="23"/>
        <v>16.085683004572818</v>
      </c>
      <c r="AM64" s="1">
        <f t="shared" si="23"/>
        <v>0</v>
      </c>
      <c r="AN64" s="1">
        <f t="shared" si="23"/>
        <v>12.727993678962736</v>
      </c>
      <c r="AO64" s="1">
        <f t="shared" si="23"/>
        <v>29.356993749268312</v>
      </c>
      <c r="AP64" s="1">
        <f t="shared" si="23"/>
        <v>0</v>
      </c>
      <c r="AQ64" s="1">
        <f t="shared" si="23"/>
        <v>4800.6542608839281</v>
      </c>
      <c r="AR64" s="1">
        <f t="shared" si="23"/>
        <v>71345.401263389256</v>
      </c>
      <c r="AS64" s="1">
        <f t="shared" si="23"/>
        <v>7293.0888598909705</v>
      </c>
      <c r="AT64" s="1">
        <f t="shared" si="23"/>
        <v>79272.672100222218</v>
      </c>
      <c r="AU64" s="1">
        <f t="shared" si="23"/>
        <v>0</v>
      </c>
      <c r="AV64" s="1">
        <f t="shared" si="23"/>
        <v>191.36296289492202</v>
      </c>
      <c r="AW64" s="1">
        <f t="shared" si="23"/>
        <v>0</v>
      </c>
      <c r="AX64" s="1">
        <f t="shared" si="23"/>
        <v>1669.2047752360741</v>
      </c>
      <c r="AY64" s="1">
        <f t="shared" si="23"/>
        <v>4.6306260806450688</v>
      </c>
      <c r="AZ64" s="1">
        <f t="shared" si="23"/>
        <v>0.20473129225902092</v>
      </c>
      <c r="BA64" s="1">
        <f t="shared" si="23"/>
        <v>785.21666849870519</v>
      </c>
      <c r="BB64" s="1">
        <f t="shared" si="23"/>
        <v>0.42701253639555192</v>
      </c>
      <c r="BC64" s="1">
        <f t="shared" si="23"/>
        <v>0</v>
      </c>
      <c r="BD64" s="1">
        <f t="shared" si="23"/>
        <v>3.7950170665299668E-2</v>
      </c>
      <c r="BE64" s="1">
        <f t="shared" si="23"/>
        <v>1315.8853473806471</v>
      </c>
      <c r="BF64" s="1">
        <f t="shared" si="23"/>
        <v>1210.61189185636</v>
      </c>
      <c r="BG64" s="1">
        <f t="shared" si="23"/>
        <v>105.27345552428655</v>
      </c>
      <c r="BH64" s="1">
        <f t="shared" si="23"/>
        <v>0.70651446562718523</v>
      </c>
      <c r="BI64" s="1">
        <f t="shared" si="23"/>
        <v>0</v>
      </c>
      <c r="BJ64" s="1">
        <f t="shared" si="23"/>
        <v>56.990318928112742</v>
      </c>
      <c r="BK64" s="1">
        <f t="shared" si="23"/>
        <v>0</v>
      </c>
      <c r="BL64" s="1">
        <f t="shared" si="23"/>
        <v>66.39469434371135</v>
      </c>
      <c r="BM64" s="1">
        <f t="shared" si="23"/>
        <v>0</v>
      </c>
      <c r="BN64" s="1">
        <f t="shared" si="23"/>
        <v>1.1395029614907641</v>
      </c>
      <c r="BO64" s="1">
        <f t="shared" si="23"/>
        <v>265.55761081047331</v>
      </c>
      <c r="BP64" s="1">
        <f t="shared" si="23"/>
        <v>4.0778536885366607</v>
      </c>
      <c r="BQ64" s="1">
        <f t="shared" si="23"/>
        <v>0.72157072835199154</v>
      </c>
      <c r="BR64" s="1">
        <f t="shared" si="23"/>
        <v>28.550632156616292</v>
      </c>
      <c r="BS64" s="1">
        <f t="shared" si="23"/>
        <v>3.4058883304728255E-2</v>
      </c>
      <c r="BT64" s="1">
        <f t="shared" si="23"/>
        <v>2856.3518806470556</v>
      </c>
      <c r="BU64" s="1">
        <f t="shared" si="23"/>
        <v>697.18089242385042</v>
      </c>
      <c r="BV64" s="1">
        <f t="shared" si="23"/>
        <v>0</v>
      </c>
      <c r="BW64" s="1">
        <f t="shared" si="23"/>
        <v>0</v>
      </c>
      <c r="BX64" s="1">
        <f t="shared" si="23"/>
        <v>233.54701721580622</v>
      </c>
      <c r="BY64" s="1">
        <f t="shared" si="23"/>
        <v>0</v>
      </c>
      <c r="BZ64" s="1">
        <f t="shared" si="23"/>
        <v>38.122850802950282</v>
      </c>
      <c r="CA64" s="1">
        <f t="shared" si="23"/>
        <v>4668.5136475911586</v>
      </c>
      <c r="CB64" s="1">
        <f t="shared" si="23"/>
        <v>324.63388550300419</v>
      </c>
      <c r="CM64" s="49"/>
      <c r="CN64" s="49"/>
      <c r="CO64" s="49"/>
      <c r="CP64" s="49"/>
    </row>
    <row r="65" spans="1:96" x14ac:dyDescent="0.25">
      <c r="A65" s="2" t="s">
        <v>454</v>
      </c>
      <c r="B65" s="1">
        <f>SUM(B78:B86)</f>
        <v>65567.527346900009</v>
      </c>
      <c r="C65" s="1">
        <f t="shared" ref="C65:O65" si="24">SUM(C78:C86)</f>
        <v>0</v>
      </c>
      <c r="D65" s="1">
        <f t="shared" si="24"/>
        <v>204799.82364800002</v>
      </c>
      <c r="E65" s="1">
        <f t="shared" si="24"/>
        <v>16274.531430460002</v>
      </c>
      <c r="F65" s="1">
        <f t="shared" si="24"/>
        <v>15078.066924500001</v>
      </c>
      <c r="G65" s="1">
        <f t="shared" si="24"/>
        <v>109545.66929400002</v>
      </c>
      <c r="H65" s="1">
        <f t="shared" si="24"/>
        <v>8846.3865210000004</v>
      </c>
      <c r="I65" s="1">
        <f t="shared" si="24"/>
        <v>0</v>
      </c>
      <c r="J65" s="1">
        <f t="shared" si="24"/>
        <v>0</v>
      </c>
      <c r="K65" s="1">
        <f t="shared" si="24"/>
        <v>0</v>
      </c>
      <c r="L65" s="1">
        <f t="shared" si="24"/>
        <v>0</v>
      </c>
      <c r="M65" s="1">
        <f t="shared" si="24"/>
        <v>0</v>
      </c>
      <c r="N65" s="1">
        <f t="shared" si="24"/>
        <v>0</v>
      </c>
      <c r="O65" s="1">
        <f t="shared" si="24"/>
        <v>0</v>
      </c>
      <c r="R65" s="1">
        <f t="shared" ref="R65:CB65" si="25">SUM(R78:R86)</f>
        <v>0</v>
      </c>
      <c r="S65" s="1">
        <f t="shared" si="25"/>
        <v>0</v>
      </c>
      <c r="T65" s="1">
        <f t="shared" si="25"/>
        <v>0</v>
      </c>
      <c r="U65" s="1">
        <f t="shared" si="25"/>
        <v>0</v>
      </c>
      <c r="V65" s="1">
        <f t="shared" si="25"/>
        <v>0</v>
      </c>
      <c r="W65" s="1">
        <f t="shared" si="25"/>
        <v>0</v>
      </c>
      <c r="X65" s="1">
        <f t="shared" si="25"/>
        <v>0</v>
      </c>
      <c r="Y65" s="1">
        <f t="shared" si="25"/>
        <v>0</v>
      </c>
      <c r="Z65" s="1">
        <f t="shared" si="25"/>
        <v>0</v>
      </c>
      <c r="AA65" s="1">
        <f t="shared" si="25"/>
        <v>0</v>
      </c>
      <c r="AB65" s="1">
        <f t="shared" si="25"/>
        <v>0</v>
      </c>
      <c r="AC65" s="1">
        <f t="shared" si="25"/>
        <v>0</v>
      </c>
      <c r="AD65" s="1">
        <f t="shared" si="25"/>
        <v>0</v>
      </c>
      <c r="AE65" s="1">
        <f t="shared" si="25"/>
        <v>0</v>
      </c>
      <c r="AF65" s="1">
        <f t="shared" si="25"/>
        <v>0</v>
      </c>
      <c r="AG65" s="1">
        <f t="shared" si="25"/>
        <v>0</v>
      </c>
      <c r="AH65" s="1">
        <f t="shared" si="25"/>
        <v>0</v>
      </c>
      <c r="AI65" s="1">
        <f t="shared" si="25"/>
        <v>0</v>
      </c>
      <c r="AJ65" s="1">
        <f t="shared" si="25"/>
        <v>0</v>
      </c>
      <c r="AK65" s="1">
        <f t="shared" si="25"/>
        <v>0</v>
      </c>
      <c r="AL65" s="1">
        <f t="shared" si="25"/>
        <v>0</v>
      </c>
      <c r="AM65" s="1">
        <f t="shared" si="25"/>
        <v>0</v>
      </c>
      <c r="AN65" s="1">
        <f t="shared" si="25"/>
        <v>0</v>
      </c>
      <c r="AO65" s="1">
        <f t="shared" si="25"/>
        <v>0</v>
      </c>
      <c r="AP65" s="1">
        <f t="shared" si="25"/>
        <v>0</v>
      </c>
      <c r="AQ65" s="1">
        <f t="shared" si="25"/>
        <v>0</v>
      </c>
      <c r="AR65" s="1">
        <f t="shared" si="25"/>
        <v>0</v>
      </c>
      <c r="AS65" s="1">
        <f t="shared" si="25"/>
        <v>0</v>
      </c>
      <c r="AT65" s="1">
        <f t="shared" si="25"/>
        <v>0</v>
      </c>
      <c r="AU65" s="1">
        <f t="shared" si="25"/>
        <v>0</v>
      </c>
      <c r="AV65" s="1">
        <f t="shared" si="25"/>
        <v>0</v>
      </c>
      <c r="AW65" s="1">
        <f t="shared" si="25"/>
        <v>0</v>
      </c>
      <c r="AX65" s="1">
        <f t="shared" si="25"/>
        <v>0</v>
      </c>
      <c r="AY65" s="1">
        <f t="shared" si="25"/>
        <v>0</v>
      </c>
      <c r="AZ65" s="1">
        <f t="shared" si="25"/>
        <v>0</v>
      </c>
      <c r="BA65" s="1">
        <f t="shared" si="25"/>
        <v>0</v>
      </c>
      <c r="BB65" s="1">
        <f t="shared" si="25"/>
        <v>0</v>
      </c>
      <c r="BC65" s="1">
        <f t="shared" si="25"/>
        <v>0</v>
      </c>
      <c r="BD65" s="1">
        <f t="shared" si="25"/>
        <v>0</v>
      </c>
      <c r="BE65" s="1">
        <f t="shared" si="25"/>
        <v>0</v>
      </c>
      <c r="BF65" s="1">
        <f t="shared" si="25"/>
        <v>0</v>
      </c>
      <c r="BG65" s="1">
        <f t="shared" si="25"/>
        <v>0</v>
      </c>
      <c r="BH65" s="1">
        <f t="shared" si="25"/>
        <v>0</v>
      </c>
      <c r="BI65" s="1">
        <f t="shared" si="25"/>
        <v>0</v>
      </c>
      <c r="BJ65" s="1">
        <f t="shared" si="25"/>
        <v>0</v>
      </c>
      <c r="BK65" s="1">
        <f t="shared" si="25"/>
        <v>0</v>
      </c>
      <c r="BL65" s="1">
        <f t="shared" si="25"/>
        <v>0</v>
      </c>
      <c r="BM65" s="1">
        <f t="shared" si="25"/>
        <v>0</v>
      </c>
      <c r="BN65" s="1">
        <f t="shared" si="25"/>
        <v>0</v>
      </c>
      <c r="BO65" s="1">
        <f t="shared" si="25"/>
        <v>0</v>
      </c>
      <c r="BP65" s="1">
        <f t="shared" si="25"/>
        <v>0</v>
      </c>
      <c r="BQ65" s="1">
        <f t="shared" si="25"/>
        <v>0</v>
      </c>
      <c r="BR65" s="1">
        <f t="shared" si="25"/>
        <v>0</v>
      </c>
      <c r="BS65" s="1">
        <f t="shared" si="25"/>
        <v>0</v>
      </c>
      <c r="BT65" s="1">
        <f t="shared" si="25"/>
        <v>0</v>
      </c>
      <c r="BU65" s="1">
        <f t="shared" si="25"/>
        <v>0</v>
      </c>
      <c r="BV65" s="1">
        <f t="shared" si="25"/>
        <v>0</v>
      </c>
      <c r="BW65" s="1">
        <f t="shared" si="25"/>
        <v>0</v>
      </c>
      <c r="BX65" s="1">
        <f t="shared" si="25"/>
        <v>0</v>
      </c>
      <c r="BY65" s="1">
        <f t="shared" si="25"/>
        <v>0</v>
      </c>
      <c r="BZ65" s="1">
        <f t="shared" si="25"/>
        <v>0</v>
      </c>
      <c r="CA65" s="1">
        <f t="shared" si="25"/>
        <v>0</v>
      </c>
      <c r="CB65" s="1">
        <f t="shared" si="25"/>
        <v>0</v>
      </c>
      <c r="CM65" s="49"/>
      <c r="CN65" s="49"/>
      <c r="CO65" s="49"/>
      <c r="CP65" s="49"/>
    </row>
    <row r="66" spans="1:96" x14ac:dyDescent="0.25">
      <c r="A66" s="38"/>
      <c r="B66" s="53"/>
      <c r="C66" s="53"/>
      <c r="D66" s="53"/>
      <c r="E66" s="53"/>
      <c r="F66" s="53"/>
      <c r="G66" s="53"/>
      <c r="H66" s="53"/>
      <c r="I66" s="53"/>
      <c r="J66" s="53"/>
      <c r="CM66" s="49"/>
      <c r="CN66" s="49"/>
      <c r="CO66" s="49"/>
      <c r="CP66" s="49"/>
    </row>
    <row r="67" spans="1:96" x14ac:dyDescent="0.25">
      <c r="A67" s="25" t="s">
        <v>121</v>
      </c>
      <c r="B67" s="96">
        <v>329.29638999999997</v>
      </c>
      <c r="C67" s="96">
        <v>3.4376733E-2</v>
      </c>
      <c r="D67" s="96">
        <v>2989.1977999999999</v>
      </c>
      <c r="E67" s="96">
        <v>45.1566671</v>
      </c>
      <c r="F67" s="96">
        <v>41.544159000000001</v>
      </c>
      <c r="G67" s="96">
        <v>86.044028999999995</v>
      </c>
      <c r="H67" s="96">
        <v>182.85703000000001</v>
      </c>
      <c r="I67" s="53"/>
      <c r="J67" s="53"/>
      <c r="Q67" s="95" t="s">
        <v>121</v>
      </c>
      <c r="R67" s="95">
        <v>0</v>
      </c>
      <c r="S67" s="95">
        <v>4.8010881773232503</v>
      </c>
      <c r="T67" s="95">
        <v>1.77701813001537</v>
      </c>
      <c r="U67" s="95">
        <v>1.77701813001537</v>
      </c>
      <c r="V67" s="95">
        <v>14.118352967145601</v>
      </c>
      <c r="W67" s="95">
        <v>0</v>
      </c>
      <c r="X67" s="95">
        <v>0.86074995722151404</v>
      </c>
      <c r="Y67" s="95">
        <v>4.4185303835932004</v>
      </c>
      <c r="Z67" s="95">
        <v>326.79547743844898</v>
      </c>
      <c r="AA67" s="95">
        <v>42.291620304899197</v>
      </c>
      <c r="AB67" s="95">
        <v>0.32134763186891302</v>
      </c>
      <c r="AC67" s="95">
        <v>7.3833508232609599</v>
      </c>
      <c r="AD67" s="95">
        <v>0</v>
      </c>
      <c r="AE67" s="95">
        <v>0</v>
      </c>
      <c r="AF67" s="95">
        <v>7.7659011933839199</v>
      </c>
      <c r="AG67" s="95">
        <v>7.7659011933839199</v>
      </c>
      <c r="AH67" s="95">
        <v>23.694029376587999</v>
      </c>
      <c r="AI67" s="95">
        <v>5.8472027604071899</v>
      </c>
      <c r="AJ67" s="95">
        <v>0.233359372889653</v>
      </c>
      <c r="AK67" s="95">
        <v>6.1191920422009902</v>
      </c>
      <c r="AL67" s="95">
        <v>0.62617174305130696</v>
      </c>
      <c r="AM67" s="95">
        <v>0</v>
      </c>
      <c r="AN67" s="95">
        <v>0.495466108657385</v>
      </c>
      <c r="AO67" s="95">
        <v>0.78957672470334095</v>
      </c>
      <c r="AP67" s="95">
        <v>0</v>
      </c>
      <c r="AQ67" s="95">
        <v>186.87661833032899</v>
      </c>
      <c r="AR67" s="95">
        <v>2665.57718172147</v>
      </c>
      <c r="AS67" s="95">
        <v>272.481215628565</v>
      </c>
      <c r="AT67" s="95">
        <v>2961.7524267266299</v>
      </c>
      <c r="AU67" s="95">
        <v>0</v>
      </c>
      <c r="AV67" s="95">
        <v>7.4492154290469896</v>
      </c>
      <c r="AW67" s="95">
        <v>0</v>
      </c>
      <c r="AX67" s="95">
        <v>64.977528801732802</v>
      </c>
      <c r="AY67" s="95">
        <v>2.3916645447179901E-2</v>
      </c>
      <c r="AZ67" s="95">
        <v>8.4098029619096397E-3</v>
      </c>
      <c r="BA67" s="95">
        <v>31.637234522175699</v>
      </c>
      <c r="BB67" s="95">
        <v>1.0748137369996099E-2</v>
      </c>
      <c r="BC67" s="95">
        <v>0</v>
      </c>
      <c r="BD67" s="95">
        <v>1.5588876579749401E-3</v>
      </c>
      <c r="BE67" s="95">
        <v>44.589541884290398</v>
      </c>
      <c r="BF67" s="95">
        <v>41.022324943975001</v>
      </c>
      <c r="BG67" s="95">
        <v>3.5672169403153702</v>
      </c>
      <c r="BH67" s="95">
        <v>0</v>
      </c>
      <c r="BI67" s="95">
        <v>0</v>
      </c>
      <c r="BJ67" s="95">
        <v>0.16782667261914599</v>
      </c>
      <c r="BK67" s="95">
        <v>0</v>
      </c>
      <c r="BL67" s="95">
        <v>1.8009280356266799</v>
      </c>
      <c r="BM67" s="95">
        <v>0</v>
      </c>
      <c r="BN67" s="95">
        <v>4.6807700744610999E-2</v>
      </c>
      <c r="BO67" s="95">
        <v>7.2037113708890601</v>
      </c>
      <c r="BP67" s="95">
        <v>0.15874034552864</v>
      </c>
      <c r="BQ67" s="95">
        <v>0</v>
      </c>
      <c r="BR67" s="95">
        <v>0.12101907549176801</v>
      </c>
      <c r="BS67" s="95">
        <v>1.6409299095553799E-4</v>
      </c>
      <c r="BT67" s="95">
        <v>84.765867160501898</v>
      </c>
      <c r="BU67" s="95">
        <v>27.1393453303196</v>
      </c>
      <c r="BV67" s="95">
        <v>0</v>
      </c>
      <c r="BW67" s="95">
        <v>0</v>
      </c>
      <c r="BX67" s="95">
        <v>9.0913525453132404</v>
      </c>
      <c r="BY67" s="95">
        <v>0</v>
      </c>
      <c r="BZ67" s="95">
        <v>1.4840189075877499</v>
      </c>
      <c r="CA67" s="95">
        <v>181.73272981806301</v>
      </c>
      <c r="CB67" s="95">
        <v>12.637132347316101</v>
      </c>
      <c r="CD67" s="35">
        <f t="shared" ref="CD67:CD86" si="26">AH67/AT67</f>
        <v>8.0000033638108533E-3</v>
      </c>
      <c r="CE67" s="35">
        <f t="shared" ref="CE67:CE86" si="27">AO67/BF67</f>
        <v>1.9247488429329187E-2</v>
      </c>
      <c r="CF67" s="81">
        <f t="shared" ref="CF67:CF86" si="28">IF(B67=0,"",(Z67-B67)/B67)</f>
        <v>-7.5947159990153255E-3</v>
      </c>
      <c r="CG67" s="81">
        <f t="shared" ref="CG67:CG86" si="29">IF(C67=0,"",(AO67-C67)/C67)</f>
        <v>21.968346779879898</v>
      </c>
      <c r="CH67" s="81">
        <f t="shared" ref="CH67:CH86" si="30">IF(D67=0,"",(AT67-D67)/D67)</f>
        <v>-9.1815179555431309E-3</v>
      </c>
      <c r="CI67" s="81">
        <f t="shared" ref="CI67:CI86" si="31">IF(E67=0,"",(BE67-E67)/E67)</f>
        <v>-1.255905832141456E-2</v>
      </c>
      <c r="CJ67" s="81">
        <f t="shared" ref="CJ67:CJ86" si="32">IF(F67=0,"",(BF67-F67)/F67)</f>
        <v>-1.256094884542012E-2</v>
      </c>
      <c r="CK67" s="81">
        <f t="shared" ref="CK67:CK86" si="33">IF(G67=0,"",(BT67-G67)/G67)</f>
        <v>-1.4854741861263804E-2</v>
      </c>
      <c r="CL67" s="81">
        <f t="shared" ref="CL67:CL86" si="34">IF(H67=0,"",(CA67-H67)/H67)</f>
        <v>-6.1485204147579244E-3</v>
      </c>
      <c r="CM67" s="49">
        <f t="shared" si="9"/>
        <v>-4.9112439933652685E-4</v>
      </c>
      <c r="CN67" s="49">
        <f t="shared" si="10"/>
        <v>-5.5902441851597186E-4</v>
      </c>
      <c r="CO67" s="49">
        <f t="shared" si="11"/>
        <v>8.5582394851492472E-4</v>
      </c>
      <c r="CP67" s="49">
        <f t="shared" si="12"/>
        <v>-1.3388492413522284E-3</v>
      </c>
      <c r="CQ67" s="81" t="str">
        <f>IF(N67=0,"",(#REF!-N67)/N67)</f>
        <v/>
      </c>
      <c r="CR67" s="81" t="str">
        <f t="shared" ref="CR67:CR86" si="35">IF(O67=0,"",(AN67-O67)/O67)</f>
        <v/>
      </c>
    </row>
    <row r="68" spans="1:96" x14ac:dyDescent="0.25">
      <c r="A68" s="80" t="s">
        <v>77</v>
      </c>
      <c r="B68" s="96">
        <v>27.246839999999999</v>
      </c>
      <c r="C68" s="96">
        <v>0</v>
      </c>
      <c r="D68" s="96">
        <v>261.73090000000002</v>
      </c>
      <c r="E68" s="96">
        <v>4.4412198600000004</v>
      </c>
      <c r="F68" s="96">
        <v>4.0859318</v>
      </c>
      <c r="G68" s="96">
        <v>9.4975824000000006</v>
      </c>
      <c r="H68" s="96">
        <v>14.077353</v>
      </c>
      <c r="I68" s="53"/>
      <c r="J68" s="53"/>
      <c r="Q68" s="95" t="s">
        <v>77</v>
      </c>
      <c r="R68" s="95">
        <v>0</v>
      </c>
      <c r="S68" s="95">
        <v>0.371900761342846</v>
      </c>
      <c r="T68" s="95">
        <v>0.13765115050353999</v>
      </c>
      <c r="U68" s="95">
        <v>0.13765115050353999</v>
      </c>
      <c r="V68" s="95">
        <v>1.0936340068784201</v>
      </c>
      <c r="W68" s="95">
        <v>0</v>
      </c>
      <c r="X68" s="95">
        <v>6.6675385049392605E-2</v>
      </c>
      <c r="Y68" s="95">
        <v>0.34226737535849899</v>
      </c>
      <c r="Z68" s="95">
        <v>27.246843812452799</v>
      </c>
      <c r="AA68" s="95">
        <v>3.2759919848585399</v>
      </c>
      <c r="AB68" s="95">
        <v>2.48922103074323E-2</v>
      </c>
      <c r="AC68" s="95">
        <v>0.57192723491724395</v>
      </c>
      <c r="AD68" s="95">
        <v>0</v>
      </c>
      <c r="AE68" s="95">
        <v>0</v>
      </c>
      <c r="AF68" s="95">
        <v>0.60156299378825695</v>
      </c>
      <c r="AG68" s="95">
        <v>0.60156299378825695</v>
      </c>
      <c r="AH68" s="95">
        <v>2.0938477333730101</v>
      </c>
      <c r="AI68" s="95">
        <v>0.45293588736894802</v>
      </c>
      <c r="AJ68" s="95">
        <v>1.8076483521920001E-2</v>
      </c>
      <c r="AK68" s="95">
        <v>0.47400387034737901</v>
      </c>
      <c r="AL68" s="95">
        <v>4.8504390869998901E-2</v>
      </c>
      <c r="AM68" s="95">
        <v>0</v>
      </c>
      <c r="AN68" s="95">
        <v>3.8379729509553699E-2</v>
      </c>
      <c r="AO68" s="95">
        <v>7.8641840341275401E-2</v>
      </c>
      <c r="AP68" s="95">
        <v>0</v>
      </c>
      <c r="AQ68" s="95">
        <v>14.4758048909538</v>
      </c>
      <c r="AR68" s="95">
        <v>235.55766809195401</v>
      </c>
      <c r="AS68" s="95">
        <v>24.079250186235399</v>
      </c>
      <c r="AT68" s="95">
        <v>261.73076601156299</v>
      </c>
      <c r="AU68" s="95">
        <v>0</v>
      </c>
      <c r="AV68" s="95">
        <v>0.57702987486565505</v>
      </c>
      <c r="AW68" s="95">
        <v>0</v>
      </c>
      <c r="AX68" s="95">
        <v>5.0332741778567698</v>
      </c>
      <c r="AY68" s="95">
        <v>2.3820979954474499E-3</v>
      </c>
      <c r="AZ68" s="95">
        <v>8.3761753997255097E-4</v>
      </c>
      <c r="BA68" s="95">
        <v>3.1510689793151299</v>
      </c>
      <c r="BB68" s="95">
        <v>1.07051376510854E-3</v>
      </c>
      <c r="BC68" s="95">
        <v>0</v>
      </c>
      <c r="BD68" s="95">
        <v>1.5526576718089401E-4</v>
      </c>
      <c r="BE68" s="95">
        <v>4.4411117945113698</v>
      </c>
      <c r="BF68" s="95">
        <v>4.0858233695484296</v>
      </c>
      <c r="BG68" s="95">
        <v>0.355288424962934</v>
      </c>
      <c r="BH68" s="95">
        <v>0</v>
      </c>
      <c r="BI68" s="95">
        <v>0</v>
      </c>
      <c r="BJ68" s="95">
        <v>1.6715540711100801E-2</v>
      </c>
      <c r="BK68" s="95">
        <v>0</v>
      </c>
      <c r="BL68" s="95">
        <v>0.179372573620595</v>
      </c>
      <c r="BM68" s="95">
        <v>0</v>
      </c>
      <c r="BN68" s="95">
        <v>4.6620391871558704E-3</v>
      </c>
      <c r="BO68" s="95">
        <v>0.71748889487811196</v>
      </c>
      <c r="BP68" s="95">
        <v>1.22963204655456E-2</v>
      </c>
      <c r="BQ68" s="95">
        <v>0</v>
      </c>
      <c r="BR68" s="95">
        <v>1.2053502868764301E-2</v>
      </c>
      <c r="BS68" s="95">
        <v>1.6343899866069201E-5</v>
      </c>
      <c r="BT68" s="95">
        <v>9.4975990617128794</v>
      </c>
      <c r="BU68" s="95">
        <v>2.1022622233489301</v>
      </c>
      <c r="BV68" s="95">
        <v>0</v>
      </c>
      <c r="BW68" s="95">
        <v>0</v>
      </c>
      <c r="BX68" s="95">
        <v>0.70423265116100797</v>
      </c>
      <c r="BY68" s="95">
        <v>0</v>
      </c>
      <c r="BZ68" s="95">
        <v>0.11495482808313599</v>
      </c>
      <c r="CA68" s="95">
        <v>14.077350804962499</v>
      </c>
      <c r="CB68" s="95">
        <v>0.97889377249756104</v>
      </c>
      <c r="CD68" s="35">
        <f t="shared" si="26"/>
        <v>8.0000061333275058E-3</v>
      </c>
      <c r="CE68" s="35">
        <f t="shared" si="27"/>
        <v>1.9247488995092561E-2</v>
      </c>
      <c r="CF68" s="81">
        <f t="shared" si="28"/>
        <v>1.399227506631436E-7</v>
      </c>
      <c r="CG68" s="81" t="str">
        <f t="shared" si="29"/>
        <v/>
      </c>
      <c r="CH68" s="81">
        <f t="shared" si="30"/>
        <v>-5.1193205322017842E-7</v>
      </c>
      <c r="CI68" s="81">
        <f t="shared" si="31"/>
        <v>-2.4332388856451582E-5</v>
      </c>
      <c r="CJ68" s="81">
        <f t="shared" si="32"/>
        <v>-2.6537508915441242E-5</v>
      </c>
      <c r="CK68" s="81">
        <f t="shared" si="33"/>
        <v>1.7543109579896266E-6</v>
      </c>
      <c r="CL68" s="81">
        <f t="shared" si="34"/>
        <v>-1.5592686360112964E-7</v>
      </c>
      <c r="CM68" s="49">
        <f t="shared" ref="CM68:CM86" si="36">(T68/0.009783-$CA68)/$CA68</f>
        <v>-4.9065530069551861E-4</v>
      </c>
      <c r="CN68" s="49">
        <f t="shared" ref="CN68:CN86" si="37">(X68/0.004739-$CA68)/$CA68</f>
        <v>-5.5732252336094103E-4</v>
      </c>
      <c r="CO68" s="49">
        <f t="shared" ref="CO68:CO86" si="38">(AF68/0.042696-$CA68)/$CA68</f>
        <v>8.5920766439943549E-4</v>
      </c>
      <c r="CP68" s="49">
        <f t="shared" ref="CP68:CP86" si="39">(AN68/0.00273-$CA68)/$CA68</f>
        <v>-1.3384497811447281E-3</v>
      </c>
      <c r="CQ68" s="81" t="str">
        <f>IF(N68=0,"",(#REF!-N68)/N68)</f>
        <v/>
      </c>
      <c r="CR68" s="81" t="str">
        <f t="shared" si="35"/>
        <v/>
      </c>
    </row>
    <row r="69" spans="1:96" x14ac:dyDescent="0.25">
      <c r="A69" s="80" t="s">
        <v>71</v>
      </c>
      <c r="B69" s="96">
        <v>1565.6469</v>
      </c>
      <c r="C69" s="96">
        <v>0</v>
      </c>
      <c r="D69" s="96">
        <v>14647.287</v>
      </c>
      <c r="E69" s="96">
        <v>235.13942699999998</v>
      </c>
      <c r="F69" s="96">
        <v>216.32830999999999</v>
      </c>
      <c r="G69" s="96">
        <v>587.58630000000005</v>
      </c>
      <c r="H69" s="96">
        <v>831.01038000000005</v>
      </c>
      <c r="I69" s="53"/>
      <c r="J69" s="53"/>
      <c r="Q69" s="95" t="s">
        <v>71</v>
      </c>
      <c r="R69" s="95">
        <v>0</v>
      </c>
      <c r="S69" s="95">
        <v>21.950221118889701</v>
      </c>
      <c r="T69" s="95">
        <v>8.1244005789712102</v>
      </c>
      <c r="U69" s="95">
        <v>8.1244005789712102</v>
      </c>
      <c r="V69" s="95">
        <v>64.548052481026403</v>
      </c>
      <c r="W69" s="95">
        <v>0</v>
      </c>
      <c r="X69" s="95">
        <v>3.9352903676961102</v>
      </c>
      <c r="Y69" s="95">
        <v>20.2011818433946</v>
      </c>
      <c r="Z69" s="95">
        <v>1565.50355748827</v>
      </c>
      <c r="AA69" s="95">
        <v>193.35446718894099</v>
      </c>
      <c r="AB69" s="95">
        <v>1.4691806836852399</v>
      </c>
      <c r="AC69" s="95">
        <v>33.756151018369998</v>
      </c>
      <c r="AD69" s="95">
        <v>0</v>
      </c>
      <c r="AE69" s="95">
        <v>0</v>
      </c>
      <c r="AF69" s="95">
        <v>35.505249771325502</v>
      </c>
      <c r="AG69" s="95">
        <v>35.505249771325502</v>
      </c>
      <c r="AH69" s="95">
        <v>117.17153810964599</v>
      </c>
      <c r="AI69" s="95">
        <v>26.733036561781699</v>
      </c>
      <c r="AJ69" s="95">
        <v>1.06690540907312</v>
      </c>
      <c r="AK69" s="95">
        <v>27.976528784206099</v>
      </c>
      <c r="AL69" s="95">
        <v>2.86281366997911</v>
      </c>
      <c r="AM69" s="95">
        <v>0</v>
      </c>
      <c r="AN69" s="95">
        <v>2.2652368591874801</v>
      </c>
      <c r="AO69" s="95">
        <v>4.1633486003406102</v>
      </c>
      <c r="AP69" s="95">
        <v>0</v>
      </c>
      <c r="AQ69" s="95">
        <v>854.38527863666195</v>
      </c>
      <c r="AR69" s="95">
        <v>13181.788020304501</v>
      </c>
      <c r="AS69" s="95">
        <v>1347.47182371842</v>
      </c>
      <c r="AT69" s="95">
        <v>14646.4313821326</v>
      </c>
      <c r="AU69" s="95">
        <v>0</v>
      </c>
      <c r="AV69" s="95">
        <v>34.057338155943903</v>
      </c>
      <c r="AW69" s="95">
        <v>0</v>
      </c>
      <c r="AX69" s="95">
        <v>297.07314438069398</v>
      </c>
      <c r="AY69" s="95">
        <v>0.51334609809465503</v>
      </c>
      <c r="AZ69" s="95">
        <v>4.0056835154902201E-2</v>
      </c>
      <c r="BA69" s="95">
        <v>152.17450806616</v>
      </c>
      <c r="BB69" s="95">
        <v>6.7509147527791996E-2</v>
      </c>
      <c r="BC69" s="95">
        <v>0</v>
      </c>
      <c r="BD69" s="95">
        <v>7.4251491151198397E-3</v>
      </c>
      <c r="BE69" s="95">
        <v>235.11525664710001</v>
      </c>
      <c r="BF69" s="95">
        <v>216.30562388200801</v>
      </c>
      <c r="BG69" s="95">
        <v>18.809632765092001</v>
      </c>
      <c r="BH69" s="95">
        <v>6.9707595473911005E-2</v>
      </c>
      <c r="BI69" s="95">
        <v>0</v>
      </c>
      <c r="BJ69" s="95">
        <v>6.0191332528646297</v>
      </c>
      <c r="BK69" s="95">
        <v>0</v>
      </c>
      <c r="BL69" s="95">
        <v>10.803096832509301</v>
      </c>
      <c r="BM69" s="95">
        <v>0</v>
      </c>
      <c r="BN69" s="95">
        <v>0.22295014798525101</v>
      </c>
      <c r="BO69" s="95">
        <v>43.210294372151203</v>
      </c>
      <c r="BP69" s="95">
        <v>0.72574777856335704</v>
      </c>
      <c r="BQ69" s="95">
        <v>7.1192378842242707E-2</v>
      </c>
      <c r="BR69" s="95">
        <v>3.1026561836891</v>
      </c>
      <c r="BS69" s="95">
        <v>3.7478224397449202E-3</v>
      </c>
      <c r="BT69" s="95">
        <v>587.56601134278003</v>
      </c>
      <c r="BU69" s="95">
        <v>124.079275333851</v>
      </c>
      <c r="BV69" s="95">
        <v>0</v>
      </c>
      <c r="BW69" s="95">
        <v>0</v>
      </c>
      <c r="BX69" s="95">
        <v>41.564968821596402</v>
      </c>
      <c r="BY69" s="95">
        <v>0</v>
      </c>
      <c r="BZ69" s="95">
        <v>6.7848341420989096</v>
      </c>
      <c r="CA69" s="95">
        <v>830.86917332186897</v>
      </c>
      <c r="CB69" s="95">
        <v>57.776052444043899</v>
      </c>
      <c r="CD69" s="35">
        <f t="shared" si="26"/>
        <v>8.0000059436037985E-3</v>
      </c>
      <c r="CE69" s="35">
        <f t="shared" si="27"/>
        <v>1.924752822243616E-2</v>
      </c>
      <c r="CF69" s="81">
        <f t="shared" si="28"/>
        <v>-9.1554814645625126E-5</v>
      </c>
      <c r="CG69" s="81" t="str">
        <f t="shared" si="29"/>
        <v/>
      </c>
      <c r="CH69" s="81">
        <f t="shared" si="30"/>
        <v>-5.8414767690475663E-5</v>
      </c>
      <c r="CI69" s="81">
        <f t="shared" si="31"/>
        <v>-1.0279157863207755E-4</v>
      </c>
      <c r="CJ69" s="81">
        <f t="shared" si="32"/>
        <v>-1.04868928121247E-4</v>
      </c>
      <c r="CK69" s="81">
        <f t="shared" si="33"/>
        <v>-3.4528812567654105E-5</v>
      </c>
      <c r="CL69" s="81">
        <f t="shared" si="34"/>
        <v>-1.6992167791103177E-4</v>
      </c>
      <c r="CM69" s="49">
        <f t="shared" si="36"/>
        <v>-4.9118485983774363E-4</v>
      </c>
      <c r="CN69" s="49">
        <f t="shared" si="37"/>
        <v>-5.583875077031441E-4</v>
      </c>
      <c r="CO69" s="49">
        <f t="shared" si="38"/>
        <v>8.5862515275002607E-4</v>
      </c>
      <c r="CP69" s="49">
        <f t="shared" si="39"/>
        <v>-1.3384562577493419E-3</v>
      </c>
      <c r="CQ69" s="81" t="str">
        <f>IF(N69=0,"",(#REF!-N69)/N69)</f>
        <v/>
      </c>
      <c r="CR69" s="81" t="str">
        <f t="shared" si="35"/>
        <v/>
      </c>
    </row>
    <row r="70" spans="1:96" x14ac:dyDescent="0.25">
      <c r="A70" s="80" t="s">
        <v>122</v>
      </c>
      <c r="B70" s="96">
        <v>218.55348000000001</v>
      </c>
      <c r="C70" s="96">
        <v>0</v>
      </c>
      <c r="D70" s="96">
        <v>1555.5948000000001</v>
      </c>
      <c r="E70" s="96">
        <v>31.8180291</v>
      </c>
      <c r="F70" s="96">
        <v>29.272587000000001</v>
      </c>
      <c r="G70" s="96">
        <v>57.761817999999998</v>
      </c>
      <c r="H70" s="96">
        <v>159.67367999999999</v>
      </c>
      <c r="I70" s="53"/>
      <c r="J70" s="53"/>
      <c r="Q70" s="95" t="s">
        <v>122</v>
      </c>
      <c r="R70" s="95">
        <v>0</v>
      </c>
      <c r="S70" s="95">
        <v>4.21075320447979</v>
      </c>
      <c r="T70" s="95">
        <v>1.5585179575543899</v>
      </c>
      <c r="U70" s="95">
        <v>1.5585179575543899</v>
      </c>
      <c r="V70" s="95">
        <v>12.3823924887977</v>
      </c>
      <c r="W70" s="95">
        <v>0</v>
      </c>
      <c r="X70" s="95">
        <v>0.75491404557546704</v>
      </c>
      <c r="Y70" s="95">
        <v>3.87523569364572</v>
      </c>
      <c r="Z70" s="95">
        <v>218.241691826915</v>
      </c>
      <c r="AA70" s="95">
        <v>37.091567224888003</v>
      </c>
      <c r="AB70" s="95">
        <v>0.28183528838076</v>
      </c>
      <c r="AC70" s="95">
        <v>6.4755075622579703</v>
      </c>
      <c r="AD70" s="95">
        <v>0</v>
      </c>
      <c r="AE70" s="95">
        <v>0</v>
      </c>
      <c r="AF70" s="95">
        <v>6.8110180275070604</v>
      </c>
      <c r="AG70" s="95">
        <v>6.8110180275070604</v>
      </c>
      <c r="AH70" s="95">
        <v>12.430116719301999</v>
      </c>
      <c r="AI70" s="95">
        <v>5.1282367804472004</v>
      </c>
      <c r="AJ70" s="95">
        <v>0.204665866127416</v>
      </c>
      <c r="AK70" s="95">
        <v>5.3667705897266798</v>
      </c>
      <c r="AL70" s="95">
        <v>0.54917874223228902</v>
      </c>
      <c r="AM70" s="95">
        <v>0</v>
      </c>
      <c r="AN70" s="95">
        <v>0.43454451267514299</v>
      </c>
      <c r="AO70" s="95">
        <v>0.56277585663343199</v>
      </c>
      <c r="AP70" s="95">
        <v>0</v>
      </c>
      <c r="AQ70" s="95">
        <v>163.89853359568301</v>
      </c>
      <c r="AR70" s="95">
        <v>1398.38848966859</v>
      </c>
      <c r="AS70" s="95">
        <v>142.94638643716499</v>
      </c>
      <c r="AT70" s="95">
        <v>1553.7649928250501</v>
      </c>
      <c r="AU70" s="95">
        <v>0</v>
      </c>
      <c r="AV70" s="95">
        <v>6.5332767228293998</v>
      </c>
      <c r="AW70" s="95">
        <v>0</v>
      </c>
      <c r="AX70" s="95">
        <v>56.987997038641502</v>
      </c>
      <c r="AY70" s="95">
        <v>1.7046716380892502E-2</v>
      </c>
      <c r="AZ70" s="95">
        <v>5.9941303041827201E-3</v>
      </c>
      <c r="BA70" s="95">
        <v>22.549621080595401</v>
      </c>
      <c r="BB70" s="95">
        <v>7.6607823101131397E-3</v>
      </c>
      <c r="BC70" s="95">
        <v>0</v>
      </c>
      <c r="BD70" s="95">
        <v>1.11110721627892E-3</v>
      </c>
      <c r="BE70" s="95">
        <v>31.7814721580603</v>
      </c>
      <c r="BF70" s="95">
        <v>29.238895814756599</v>
      </c>
      <c r="BG70" s="95">
        <v>2.5425763433037298</v>
      </c>
      <c r="BH70" s="95">
        <v>0</v>
      </c>
      <c r="BI70" s="95">
        <v>0</v>
      </c>
      <c r="BJ70" s="95">
        <v>0.11961942602666401</v>
      </c>
      <c r="BK70" s="95">
        <v>0</v>
      </c>
      <c r="BL70" s="95">
        <v>1.2836214002656501</v>
      </c>
      <c r="BM70" s="95">
        <v>0</v>
      </c>
      <c r="BN70" s="95">
        <v>3.3362427839966402E-2</v>
      </c>
      <c r="BO70" s="95">
        <v>5.1344846971676104</v>
      </c>
      <c r="BP70" s="95">
        <v>0.139221690552643</v>
      </c>
      <c r="BQ70" s="95">
        <v>0</v>
      </c>
      <c r="BR70" s="95">
        <v>8.6257087584120096E-2</v>
      </c>
      <c r="BS70" s="95">
        <v>1.169590656812E-4</v>
      </c>
      <c r="BT70" s="95">
        <v>57.716277760324402</v>
      </c>
      <c r="BU70" s="95">
        <v>23.802336281343901</v>
      </c>
      <c r="BV70" s="95">
        <v>0</v>
      </c>
      <c r="BW70" s="95">
        <v>0</v>
      </c>
      <c r="BX70" s="95">
        <v>7.9734912069599799</v>
      </c>
      <c r="BY70" s="95">
        <v>0</v>
      </c>
      <c r="BZ70" s="95">
        <v>1.3015466317895401</v>
      </c>
      <c r="CA70" s="95">
        <v>159.387147053798</v>
      </c>
      <c r="CB70" s="95">
        <v>11.0832703554126</v>
      </c>
      <c r="CD70" s="35">
        <f t="shared" si="26"/>
        <v>7.9999979254916816E-3</v>
      </c>
      <c r="CE70" s="35">
        <f t="shared" si="27"/>
        <v>1.9247507163023723E-2</v>
      </c>
      <c r="CF70" s="81">
        <f t="shared" si="28"/>
        <v>-1.4265989865958934E-3</v>
      </c>
      <c r="CG70" s="81" t="str">
        <f t="shared" si="29"/>
        <v/>
      </c>
      <c r="CH70" s="81">
        <f t="shared" si="30"/>
        <v>-1.1762749367316087E-3</v>
      </c>
      <c r="CI70" s="81">
        <f t="shared" si="31"/>
        <v>-1.14893797553603E-3</v>
      </c>
      <c r="CJ70" s="81">
        <f t="shared" si="32"/>
        <v>-1.1509466260498974E-3</v>
      </c>
      <c r="CK70" s="81">
        <f t="shared" si="33"/>
        <v>-7.8841423716261374E-4</v>
      </c>
      <c r="CL70" s="81">
        <f t="shared" si="34"/>
        <v>-1.7944907777035467E-3</v>
      </c>
      <c r="CM70" s="49">
        <f t="shared" si="36"/>
        <v>-4.9157295718775952E-4</v>
      </c>
      <c r="CN70" s="49">
        <f t="shared" si="37"/>
        <v>-5.5822109047212764E-4</v>
      </c>
      <c r="CO70" s="49">
        <f t="shared" si="38"/>
        <v>8.558752644309142E-4</v>
      </c>
      <c r="CP70" s="49">
        <f t="shared" si="39"/>
        <v>-1.3384572785340579E-3</v>
      </c>
      <c r="CQ70" s="81" t="str">
        <f>IF(N70=0,"",(#REF!-N70)/N70)</f>
        <v/>
      </c>
      <c r="CR70" s="81" t="str">
        <f t="shared" si="35"/>
        <v/>
      </c>
    </row>
    <row r="71" spans="1:96" x14ac:dyDescent="0.25">
      <c r="A71" s="80" t="s">
        <v>123</v>
      </c>
      <c r="B71" s="96">
        <v>2603.8998999999999</v>
      </c>
      <c r="C71" s="96">
        <v>8.9555950000000006</v>
      </c>
      <c r="D71" s="96">
        <v>24783.23</v>
      </c>
      <c r="E71" s="96">
        <v>433.30164500000001</v>
      </c>
      <c r="F71" s="96">
        <v>398.63747999999998</v>
      </c>
      <c r="G71" s="96">
        <v>967.35608000000002</v>
      </c>
      <c r="H71" s="96">
        <v>1278.6378999999999</v>
      </c>
      <c r="I71" s="53"/>
      <c r="J71" s="53"/>
      <c r="Q71" s="95" t="s">
        <v>123</v>
      </c>
      <c r="R71" s="95">
        <v>0</v>
      </c>
      <c r="S71" s="95">
        <v>33.564395622645797</v>
      </c>
      <c r="T71" s="95">
        <v>12.423126500378601</v>
      </c>
      <c r="U71" s="95">
        <v>12.423126500378601</v>
      </c>
      <c r="V71" s="95">
        <v>98.701417434150599</v>
      </c>
      <c r="W71" s="95">
        <v>0</v>
      </c>
      <c r="X71" s="95">
        <v>6.0175107183319803</v>
      </c>
      <c r="Y71" s="95">
        <v>30.8899493701945</v>
      </c>
      <c r="Z71" s="95">
        <v>2584.1743419478898</v>
      </c>
      <c r="AA71" s="95">
        <v>295.66098144645201</v>
      </c>
      <c r="AB71" s="95">
        <v>2.2465444378048498</v>
      </c>
      <c r="AC71" s="95">
        <v>51.617050556722099</v>
      </c>
      <c r="AD71" s="95">
        <v>0</v>
      </c>
      <c r="AE71" s="95">
        <v>0</v>
      </c>
      <c r="AF71" s="95">
        <v>54.291486819997999</v>
      </c>
      <c r="AG71" s="95">
        <v>54.291486819997999</v>
      </c>
      <c r="AH71" s="95">
        <v>196.60956805943599</v>
      </c>
      <c r="AI71" s="95">
        <v>40.877788113780497</v>
      </c>
      <c r="AJ71" s="95">
        <v>1.6314205648704501</v>
      </c>
      <c r="AK71" s="95">
        <v>42.779240172546899</v>
      </c>
      <c r="AL71" s="95">
        <v>4.37756956453204</v>
      </c>
      <c r="AM71" s="95">
        <v>0</v>
      </c>
      <c r="AN71" s="95">
        <v>3.4638106411564298</v>
      </c>
      <c r="AO71" s="95">
        <v>12.982244415416901</v>
      </c>
      <c r="AP71" s="95">
        <v>0</v>
      </c>
      <c r="AQ71" s="95">
        <v>1306.4523530481599</v>
      </c>
      <c r="AR71" s="95">
        <v>22118.522107838999</v>
      </c>
      <c r="AS71" s="95">
        <v>2261.0082351449801</v>
      </c>
      <c r="AT71" s="95">
        <v>24576.139911043501</v>
      </c>
      <c r="AU71" s="95">
        <v>0</v>
      </c>
      <c r="AV71" s="95">
        <v>52.077688503447497</v>
      </c>
      <c r="AW71" s="95">
        <v>0</v>
      </c>
      <c r="AX71" s="95">
        <v>454.25912475735402</v>
      </c>
      <c r="AY71" s="95">
        <v>3.4299287355941699</v>
      </c>
      <c r="AZ71" s="95">
        <v>4.5429891367251403E-2</v>
      </c>
      <c r="BA71" s="95">
        <v>183.15752288673099</v>
      </c>
      <c r="BB71" s="95">
        <v>0.19287971031267001</v>
      </c>
      <c r="BC71" s="95">
        <v>0</v>
      </c>
      <c r="BD71" s="95">
        <v>8.4211553321538492E-3</v>
      </c>
      <c r="BE71" s="95">
        <v>428.70714881947902</v>
      </c>
      <c r="BF71" s="95">
        <v>394.40952496106001</v>
      </c>
      <c r="BG71" s="95">
        <v>34.297623858419101</v>
      </c>
      <c r="BH71" s="95">
        <v>0.57603410550218304</v>
      </c>
      <c r="BI71" s="95">
        <v>0</v>
      </c>
      <c r="BJ71" s="95">
        <v>44.040809426963598</v>
      </c>
      <c r="BK71" s="95">
        <v>0</v>
      </c>
      <c r="BL71" s="95">
        <v>28.115920787931799</v>
      </c>
      <c r="BM71" s="95">
        <v>0</v>
      </c>
      <c r="BN71" s="95">
        <v>0.25285625313469701</v>
      </c>
      <c r="BO71" s="95">
        <v>112.446430772113</v>
      </c>
      <c r="BP71" s="95">
        <v>1.1097509616847701</v>
      </c>
      <c r="BQ71" s="95">
        <v>0.58831021236021497</v>
      </c>
      <c r="BR71" s="95">
        <v>21.529582720172801</v>
      </c>
      <c r="BS71" s="95">
        <v>2.53983035433786E-2</v>
      </c>
      <c r="BT71" s="95">
        <v>955.80090411547803</v>
      </c>
      <c r="BU71" s="95">
        <v>189.73134770191299</v>
      </c>
      <c r="BV71" s="95">
        <v>0</v>
      </c>
      <c r="BW71" s="95">
        <v>0</v>
      </c>
      <c r="BX71" s="95">
        <v>63.557609691385899</v>
      </c>
      <c r="BY71" s="95">
        <v>0</v>
      </c>
      <c r="BZ71" s="95">
        <v>10.374779419633199</v>
      </c>
      <c r="CA71" s="95">
        <v>1270.4921444909201</v>
      </c>
      <c r="CB71" s="95">
        <v>88.346141228084704</v>
      </c>
      <c r="CD71" s="35">
        <f t="shared" si="26"/>
        <v>8.0000182604383595E-3</v>
      </c>
      <c r="CE71" s="35">
        <f t="shared" si="27"/>
        <v>3.291564628592232E-2</v>
      </c>
      <c r="CF71" s="81">
        <f t="shared" si="28"/>
        <v>-7.5753903028722598E-3</v>
      </c>
      <c r="CG71" s="81">
        <f t="shared" si="29"/>
        <v>0.44962388489172406</v>
      </c>
      <c r="CH71" s="81">
        <f t="shared" si="30"/>
        <v>-8.3560572595460011E-3</v>
      </c>
      <c r="CI71" s="81">
        <f t="shared" si="31"/>
        <v>-1.0603458891832711E-2</v>
      </c>
      <c r="CJ71" s="81">
        <f t="shared" si="32"/>
        <v>-1.060601486578725E-2</v>
      </c>
      <c r="CK71" s="81">
        <f t="shared" si="33"/>
        <v>-1.1945111136864913E-2</v>
      </c>
      <c r="CL71" s="81">
        <f t="shared" si="34"/>
        <v>-6.3706507597498015E-3</v>
      </c>
      <c r="CM71" s="49">
        <f t="shared" si="36"/>
        <v>-4.906298943022795E-4</v>
      </c>
      <c r="CN71" s="49">
        <f t="shared" si="37"/>
        <v>-5.566568804709211E-4</v>
      </c>
      <c r="CO71" s="49">
        <f t="shared" si="38"/>
        <v>8.5822244735654673E-4</v>
      </c>
      <c r="CP71" s="49">
        <f t="shared" si="39"/>
        <v>-1.3357326509823991E-3</v>
      </c>
      <c r="CQ71" s="81" t="str">
        <f>IF(N71=0,"",(#REF!-N71)/N71)</f>
        <v/>
      </c>
      <c r="CR71" s="81" t="str">
        <f t="shared" si="35"/>
        <v/>
      </c>
    </row>
    <row r="72" spans="1:96" x14ac:dyDescent="0.25">
      <c r="A72" s="80" t="s">
        <v>72</v>
      </c>
      <c r="B72" s="96">
        <v>514.56726000000003</v>
      </c>
      <c r="C72" s="96">
        <v>0.92801504999999995</v>
      </c>
      <c r="D72" s="96">
        <v>4742.9619000000002</v>
      </c>
      <c r="E72" s="96">
        <v>81.395568900000001</v>
      </c>
      <c r="F72" s="96">
        <v>74.883812000000006</v>
      </c>
      <c r="G72" s="96">
        <v>165.31625</v>
      </c>
      <c r="H72" s="96">
        <v>288.98880000000003</v>
      </c>
      <c r="I72" s="53"/>
      <c r="J72" s="53"/>
      <c r="Q72" s="95" t="s">
        <v>72</v>
      </c>
      <c r="R72" s="95">
        <v>0</v>
      </c>
      <c r="S72" s="95">
        <v>7.63639863744881</v>
      </c>
      <c r="T72" s="95">
        <v>2.82645159509052</v>
      </c>
      <c r="U72" s="95">
        <v>2.82645159509052</v>
      </c>
      <c r="V72" s="95">
        <v>22.456034888143002</v>
      </c>
      <c r="W72" s="95">
        <v>0</v>
      </c>
      <c r="X72" s="95">
        <v>1.3690728981001199</v>
      </c>
      <c r="Y72" s="95">
        <v>7.0279128711563699</v>
      </c>
      <c r="Z72" s="95">
        <v>514.71360924177498</v>
      </c>
      <c r="AA72" s="95">
        <v>67.267241905653094</v>
      </c>
      <c r="AB72" s="95">
        <v>0.51112171082458302</v>
      </c>
      <c r="AC72" s="95">
        <v>11.743630254137701</v>
      </c>
      <c r="AD72" s="95">
        <v>0</v>
      </c>
      <c r="AE72" s="95">
        <v>0</v>
      </c>
      <c r="AF72" s="95">
        <v>12.352099014379601</v>
      </c>
      <c r="AG72" s="95">
        <v>12.352099014379601</v>
      </c>
      <c r="AH72" s="95">
        <v>37.956396346941297</v>
      </c>
      <c r="AI72" s="95">
        <v>9.3003040766877891</v>
      </c>
      <c r="AJ72" s="95">
        <v>0.37117136772929399</v>
      </c>
      <c r="AK72" s="95">
        <v>9.7329355044331596</v>
      </c>
      <c r="AL72" s="95">
        <v>0.99596234690829299</v>
      </c>
      <c r="AM72" s="95">
        <v>0</v>
      </c>
      <c r="AN72" s="95">
        <v>0.78806823335554399</v>
      </c>
      <c r="AO72" s="95">
        <v>2.1067828833148701</v>
      </c>
      <c r="AP72" s="95">
        <v>0</v>
      </c>
      <c r="AQ72" s="95">
        <v>297.23814029111998</v>
      </c>
      <c r="AR72" s="95">
        <v>4270.0978228255499</v>
      </c>
      <c r="AS72" s="95">
        <v>436.49905212277503</v>
      </c>
      <c r="AT72" s="95">
        <v>4744.55327129527</v>
      </c>
      <c r="AU72" s="95">
        <v>0</v>
      </c>
      <c r="AV72" s="95">
        <v>11.8484117010312</v>
      </c>
      <c r="AW72" s="95">
        <v>0</v>
      </c>
      <c r="AX72" s="95">
        <v>103.350450450569</v>
      </c>
      <c r="AY72" s="95">
        <v>0.29893925715261999</v>
      </c>
      <c r="AZ72" s="95">
        <v>1.25316943071148E-2</v>
      </c>
      <c r="BA72" s="95">
        <v>48.120963860734001</v>
      </c>
      <c r="BB72" s="95">
        <v>2.67706388443371E-2</v>
      </c>
      <c r="BC72" s="95">
        <v>0</v>
      </c>
      <c r="BD72" s="95">
        <v>2.3229482409872302E-3</v>
      </c>
      <c r="BE72" s="95">
        <v>81.4278947207019</v>
      </c>
      <c r="BF72" s="95">
        <v>74.913388638700994</v>
      </c>
      <c r="BG72" s="95">
        <v>6.51450608200091</v>
      </c>
      <c r="BH72" s="95">
        <v>4.5950681503772899E-2</v>
      </c>
      <c r="BI72" s="95">
        <v>0</v>
      </c>
      <c r="BJ72" s="95">
        <v>3.6909113356151102</v>
      </c>
      <c r="BK72" s="95">
        <v>0</v>
      </c>
      <c r="BL72" s="95">
        <v>4.1503774864002301</v>
      </c>
      <c r="BM72" s="95">
        <v>0</v>
      </c>
      <c r="BN72" s="95">
        <v>6.97495262818498E-2</v>
      </c>
      <c r="BO72" s="95">
        <v>16.600134702403501</v>
      </c>
      <c r="BP72" s="95">
        <v>0.252484989909665</v>
      </c>
      <c r="BQ72" s="95">
        <v>4.6930317410450902E-2</v>
      </c>
      <c r="BR72" s="95">
        <v>1.84560635372057</v>
      </c>
      <c r="BS72" s="95">
        <v>2.19983608635504E-3</v>
      </c>
      <c r="BT72" s="95">
        <v>165.39312620909701</v>
      </c>
      <c r="BU72" s="95">
        <v>43.166576645123001</v>
      </c>
      <c r="BV72" s="95">
        <v>0</v>
      </c>
      <c r="BW72" s="95">
        <v>0</v>
      </c>
      <c r="BX72" s="95">
        <v>14.4602982024306</v>
      </c>
      <c r="BY72" s="95">
        <v>0</v>
      </c>
      <c r="BZ72" s="95">
        <v>2.3604202974255499</v>
      </c>
      <c r="CA72" s="95">
        <v>289.05608370949602</v>
      </c>
      <c r="CB72" s="95">
        <v>20.1000362971334</v>
      </c>
      <c r="CD72" s="35">
        <f t="shared" si="26"/>
        <v>7.9999937141772559E-3</v>
      </c>
      <c r="CE72" s="35">
        <f t="shared" si="27"/>
        <v>2.8122915297232799E-2</v>
      </c>
      <c r="CF72" s="81">
        <f t="shared" si="28"/>
        <v>2.8441226862148617E-4</v>
      </c>
      <c r="CG72" s="81">
        <f t="shared" si="29"/>
        <v>1.2702033585714694</v>
      </c>
      <c r="CH72" s="81">
        <f t="shared" si="30"/>
        <v>3.3552268156944497E-4</v>
      </c>
      <c r="CI72" s="81">
        <f t="shared" si="31"/>
        <v>3.9714472346294379E-4</v>
      </c>
      <c r="CJ72" s="81">
        <f t="shared" si="32"/>
        <v>3.9496705510915625E-4</v>
      </c>
      <c r="CK72" s="81">
        <f t="shared" si="33"/>
        <v>4.6502512062189012E-4</v>
      </c>
      <c r="CL72" s="81">
        <f t="shared" si="34"/>
        <v>2.3282462675368711E-4</v>
      </c>
      <c r="CM72" s="49">
        <f t="shared" si="36"/>
        <v>-4.894456405885551E-4</v>
      </c>
      <c r="CN72" s="49">
        <f t="shared" si="37"/>
        <v>-5.5764497635385404E-4</v>
      </c>
      <c r="CO72" s="49">
        <f t="shared" si="38"/>
        <v>8.5568458714625393E-4</v>
      </c>
      <c r="CP72" s="49">
        <f t="shared" si="39"/>
        <v>-1.3367688260317143E-3</v>
      </c>
      <c r="CQ72" s="81" t="str">
        <f>IF(N72=0,"",(#REF!-N72)/N72)</f>
        <v/>
      </c>
      <c r="CR72" s="81" t="str">
        <f t="shared" si="35"/>
        <v/>
      </c>
    </row>
    <row r="73" spans="1:96" x14ac:dyDescent="0.25">
      <c r="A73" s="80" t="s">
        <v>124</v>
      </c>
      <c r="B73" s="96">
        <v>32.071274000000003</v>
      </c>
      <c r="C73" s="96">
        <v>0.43611889999999998</v>
      </c>
      <c r="D73" s="96">
        <v>330.59453999999999</v>
      </c>
      <c r="E73" s="96">
        <v>21.1919392</v>
      </c>
      <c r="F73" s="96">
        <v>19.496583999999999</v>
      </c>
      <c r="G73" s="96">
        <v>156.87592000000001</v>
      </c>
      <c r="H73" s="96">
        <v>12.980309999999999</v>
      </c>
      <c r="I73" s="53"/>
      <c r="J73" s="53"/>
      <c r="Q73" s="95" t="s">
        <v>124</v>
      </c>
      <c r="R73" s="95">
        <v>0</v>
      </c>
      <c r="S73" s="95">
        <v>0</v>
      </c>
      <c r="T73" s="95">
        <v>0</v>
      </c>
      <c r="U73" s="95">
        <v>0</v>
      </c>
      <c r="V73" s="95">
        <v>0</v>
      </c>
      <c r="W73" s="95">
        <v>0</v>
      </c>
      <c r="X73" s="95">
        <v>0</v>
      </c>
      <c r="Y73" s="95">
        <v>0</v>
      </c>
      <c r="Z73" s="95">
        <v>0</v>
      </c>
      <c r="AA73" s="95">
        <v>0</v>
      </c>
      <c r="AB73" s="95">
        <v>0</v>
      </c>
      <c r="AC73" s="95">
        <v>0</v>
      </c>
      <c r="AD73" s="95">
        <v>0</v>
      </c>
      <c r="AE73" s="95">
        <v>0</v>
      </c>
      <c r="AF73" s="95">
        <v>0</v>
      </c>
      <c r="AG73" s="95">
        <v>0</v>
      </c>
      <c r="AH73" s="95">
        <v>0</v>
      </c>
      <c r="AI73" s="95">
        <v>0</v>
      </c>
      <c r="AJ73" s="95">
        <v>0</v>
      </c>
      <c r="AK73" s="95">
        <v>0</v>
      </c>
      <c r="AL73" s="95">
        <v>0</v>
      </c>
      <c r="AM73" s="95">
        <v>0</v>
      </c>
      <c r="AN73" s="95">
        <v>0</v>
      </c>
      <c r="AO73" s="95">
        <v>0</v>
      </c>
      <c r="AP73" s="95">
        <v>0</v>
      </c>
      <c r="AQ73" s="95">
        <v>0</v>
      </c>
      <c r="AR73" s="95">
        <v>0</v>
      </c>
      <c r="AS73" s="95">
        <v>0</v>
      </c>
      <c r="AT73" s="95">
        <v>0</v>
      </c>
      <c r="AU73" s="95">
        <v>0</v>
      </c>
      <c r="AV73" s="95">
        <v>0</v>
      </c>
      <c r="AW73" s="95">
        <v>0</v>
      </c>
      <c r="AX73" s="95">
        <v>0</v>
      </c>
      <c r="AY73" s="95">
        <v>0</v>
      </c>
      <c r="AZ73" s="95">
        <v>0</v>
      </c>
      <c r="BA73" s="95">
        <v>0</v>
      </c>
      <c r="BB73" s="95">
        <v>0</v>
      </c>
      <c r="BC73" s="95">
        <v>0</v>
      </c>
      <c r="BD73" s="95">
        <v>0</v>
      </c>
      <c r="BE73" s="95">
        <v>0</v>
      </c>
      <c r="BF73" s="95">
        <v>0</v>
      </c>
      <c r="BG73" s="95">
        <v>0</v>
      </c>
      <c r="BH73" s="95">
        <v>0</v>
      </c>
      <c r="BI73" s="95">
        <v>0</v>
      </c>
      <c r="BJ73" s="95">
        <v>0</v>
      </c>
      <c r="BK73" s="95">
        <v>0</v>
      </c>
      <c r="BL73" s="95">
        <v>0</v>
      </c>
      <c r="BM73" s="95">
        <v>0</v>
      </c>
      <c r="BN73" s="95">
        <v>0</v>
      </c>
      <c r="BO73" s="95">
        <v>0</v>
      </c>
      <c r="BP73" s="95">
        <v>0</v>
      </c>
      <c r="BQ73" s="95">
        <v>0</v>
      </c>
      <c r="BR73" s="95">
        <v>0</v>
      </c>
      <c r="BS73" s="95">
        <v>0</v>
      </c>
      <c r="BT73" s="95">
        <v>0</v>
      </c>
      <c r="BU73" s="95">
        <v>0</v>
      </c>
      <c r="BV73" s="95">
        <v>0</v>
      </c>
      <c r="BW73" s="95">
        <v>0</v>
      </c>
      <c r="BX73" s="95">
        <v>0</v>
      </c>
      <c r="BY73" s="95">
        <v>0</v>
      </c>
      <c r="BZ73" s="95">
        <v>0</v>
      </c>
      <c r="CA73" s="95">
        <v>0</v>
      </c>
      <c r="CB73" s="95">
        <v>0</v>
      </c>
      <c r="CD73" s="35" t="e">
        <f t="shared" si="26"/>
        <v>#DIV/0!</v>
      </c>
      <c r="CE73" s="35" t="e">
        <f t="shared" si="27"/>
        <v>#DIV/0!</v>
      </c>
      <c r="CF73" s="81">
        <f t="shared" si="28"/>
        <v>-1</v>
      </c>
      <c r="CG73" s="81">
        <f t="shared" si="29"/>
        <v>-1</v>
      </c>
      <c r="CH73" s="81">
        <f t="shared" si="30"/>
        <v>-1</v>
      </c>
      <c r="CI73" s="81">
        <f t="shared" si="31"/>
        <v>-1</v>
      </c>
      <c r="CJ73" s="81">
        <f t="shared" si="32"/>
        <v>-1</v>
      </c>
      <c r="CK73" s="81">
        <f t="shared" si="33"/>
        <v>-1</v>
      </c>
      <c r="CL73" s="81">
        <f t="shared" si="34"/>
        <v>-1</v>
      </c>
      <c r="CM73" s="49" t="e">
        <f t="shared" si="36"/>
        <v>#DIV/0!</v>
      </c>
      <c r="CN73" s="49" t="e">
        <f t="shared" si="37"/>
        <v>#DIV/0!</v>
      </c>
      <c r="CO73" s="49" t="e">
        <f t="shared" si="38"/>
        <v>#DIV/0!</v>
      </c>
      <c r="CP73" s="49" t="e">
        <f t="shared" si="39"/>
        <v>#DIV/0!</v>
      </c>
      <c r="CQ73" s="81" t="str">
        <f>IF(N73=0,"",(#REF!-N73)/N73)</f>
        <v/>
      </c>
      <c r="CR73" s="81" t="str">
        <f t="shared" si="35"/>
        <v/>
      </c>
    </row>
    <row r="74" spans="1:96" x14ac:dyDescent="0.25">
      <c r="A74" s="80" t="s">
        <v>73</v>
      </c>
      <c r="B74" s="96">
        <v>3440.0459000000001</v>
      </c>
      <c r="C74" s="96">
        <v>0</v>
      </c>
      <c r="D74" s="96">
        <v>30530.035</v>
      </c>
      <c r="E74" s="96">
        <v>489.867909</v>
      </c>
      <c r="F74" s="96">
        <v>450.67865</v>
      </c>
      <c r="G74" s="96">
        <v>995.66003000000001</v>
      </c>
      <c r="H74" s="96">
        <v>1923.1249</v>
      </c>
      <c r="I74" s="53"/>
      <c r="J74" s="53"/>
      <c r="Q74" s="95" t="s">
        <v>73</v>
      </c>
      <c r="R74" s="95">
        <v>0</v>
      </c>
      <c r="S74" s="95">
        <v>50.799920264444403</v>
      </c>
      <c r="T74" s="95">
        <v>18.802396139175499</v>
      </c>
      <c r="U74" s="95">
        <v>18.802396139175499</v>
      </c>
      <c r="V74" s="95">
        <v>149.38537614709199</v>
      </c>
      <c r="W74" s="95">
        <v>0</v>
      </c>
      <c r="X74" s="95">
        <v>9.1075430420101799</v>
      </c>
      <c r="Y74" s="95">
        <v>46.752142313861</v>
      </c>
      <c r="Z74" s="95">
        <v>3439.7544174561899</v>
      </c>
      <c r="AA74" s="95">
        <v>447.48423738256201</v>
      </c>
      <c r="AB74" s="95">
        <v>3.4001534714528998</v>
      </c>
      <c r="AC74" s="95">
        <v>78.122764487177307</v>
      </c>
      <c r="AD74" s="95">
        <v>0</v>
      </c>
      <c r="AE74" s="95">
        <v>0</v>
      </c>
      <c r="AF74" s="95">
        <v>82.170704855569596</v>
      </c>
      <c r="AG74" s="95">
        <v>82.170704855569596</v>
      </c>
      <c r="AH74" s="95">
        <v>244.22648059657001</v>
      </c>
      <c r="AI74" s="95">
        <v>61.868946802471299</v>
      </c>
      <c r="AJ74" s="95">
        <v>2.4691608139960399</v>
      </c>
      <c r="AK74" s="95">
        <v>64.746760587672796</v>
      </c>
      <c r="AL74" s="95">
        <v>6.6254825469997796</v>
      </c>
      <c r="AM74" s="95">
        <v>0</v>
      </c>
      <c r="AN74" s="95">
        <v>5.2424875944211999</v>
      </c>
      <c r="AO74" s="95">
        <v>8.6736234285178799</v>
      </c>
      <c r="AP74" s="95">
        <v>0</v>
      </c>
      <c r="AQ74" s="95">
        <v>1977.32753209102</v>
      </c>
      <c r="AR74" s="95">
        <v>27475.469972938201</v>
      </c>
      <c r="AS74" s="95">
        <v>2808.6028966528302</v>
      </c>
      <c r="AT74" s="95">
        <v>30528.299350187601</v>
      </c>
      <c r="AU74" s="95">
        <v>0</v>
      </c>
      <c r="AV74" s="95">
        <v>78.820002507757394</v>
      </c>
      <c r="AW74" s="95">
        <v>0</v>
      </c>
      <c r="AX74" s="95">
        <v>687.52325562922601</v>
      </c>
      <c r="AY74" s="95">
        <v>0.34506652998010301</v>
      </c>
      <c r="AZ74" s="95">
        <v>9.1471320623687596E-2</v>
      </c>
      <c r="BA74" s="95">
        <v>344.42574910299402</v>
      </c>
      <c r="BB74" s="95">
        <v>0.120373606265535</v>
      </c>
      <c r="BC74" s="95">
        <v>0</v>
      </c>
      <c r="BD74" s="95">
        <v>1.6955657335603998E-2</v>
      </c>
      <c r="BE74" s="95">
        <v>489.82292135650403</v>
      </c>
      <c r="BF74" s="95">
        <v>450.63631024631098</v>
      </c>
      <c r="BG74" s="95">
        <v>39.186611110192501</v>
      </c>
      <c r="BH74" s="95">
        <v>1.48220831473183E-2</v>
      </c>
      <c r="BI74" s="95">
        <v>0</v>
      </c>
      <c r="BJ74" s="95">
        <v>2.9353032733124902</v>
      </c>
      <c r="BK74" s="95">
        <v>0</v>
      </c>
      <c r="BL74" s="95">
        <v>20.061377227357099</v>
      </c>
      <c r="BM74" s="95">
        <v>0</v>
      </c>
      <c r="BN74" s="95">
        <v>0.50911486631723302</v>
      </c>
      <c r="BO74" s="95">
        <v>80.245066000870807</v>
      </c>
      <c r="BP74" s="95">
        <v>1.6796116018320399</v>
      </c>
      <c r="BQ74" s="95">
        <v>1.5137819739082899E-2</v>
      </c>
      <c r="BR74" s="95">
        <v>1.8534572330891701</v>
      </c>
      <c r="BS74" s="95">
        <v>2.4155252787468901E-3</v>
      </c>
      <c r="BT74" s="95">
        <v>995.61209499716097</v>
      </c>
      <c r="BU74" s="95">
        <v>287.15974890795098</v>
      </c>
      <c r="BV74" s="95">
        <v>0</v>
      </c>
      <c r="BW74" s="95">
        <v>0</v>
      </c>
      <c r="BX74" s="95">
        <v>96.195064096959101</v>
      </c>
      <c r="BY74" s="95">
        <v>0</v>
      </c>
      <c r="BZ74" s="95">
        <v>15.7022965763322</v>
      </c>
      <c r="CA74" s="95">
        <v>1922.89901839205</v>
      </c>
      <c r="CB74" s="95">
        <v>133.712359058516</v>
      </c>
      <c r="CD74" s="35">
        <f t="shared" si="26"/>
        <v>8.0000028103455172E-3</v>
      </c>
      <c r="CE74" s="35">
        <f t="shared" si="27"/>
        <v>1.9247502323496764E-2</v>
      </c>
      <c r="CF74" s="81">
        <f t="shared" si="28"/>
        <v>-8.4732167035957739E-5</v>
      </c>
      <c r="CG74" s="81" t="str">
        <f t="shared" si="29"/>
        <v/>
      </c>
      <c r="CH74" s="81">
        <f t="shared" si="30"/>
        <v>-5.6850567396960416E-5</v>
      </c>
      <c r="CI74" s="81">
        <f t="shared" si="31"/>
        <v>-9.1836273961705772E-5</v>
      </c>
      <c r="CJ74" s="81">
        <f t="shared" si="32"/>
        <v>-9.394665953006794E-5</v>
      </c>
      <c r="CK74" s="81">
        <f t="shared" si="33"/>
        <v>-4.8143946120886215E-5</v>
      </c>
      <c r="CL74" s="81">
        <f t="shared" si="34"/>
        <v>-1.1745550585403297E-4</v>
      </c>
      <c r="CM74" s="49">
        <f t="shared" si="36"/>
        <v>-4.9569934116497707E-4</v>
      </c>
      <c r="CN74" s="49">
        <f t="shared" si="37"/>
        <v>-5.5696462862115975E-4</v>
      </c>
      <c r="CO74" s="49">
        <f t="shared" si="38"/>
        <v>8.600278114394822E-4</v>
      </c>
      <c r="CP74" s="49">
        <f t="shared" si="39"/>
        <v>-1.3385477894676044E-3</v>
      </c>
      <c r="CQ74" s="81" t="str">
        <f>IF(N74=0,"",(#REF!-N74)/N74)</f>
        <v/>
      </c>
      <c r="CR74" s="81" t="str">
        <f t="shared" si="35"/>
        <v/>
      </c>
    </row>
    <row r="75" spans="1:96" x14ac:dyDescent="0.25">
      <c r="A75" s="80" t="s">
        <v>86</v>
      </c>
      <c r="B75" s="96">
        <v>0.53107309000000003</v>
      </c>
      <c r="C75" s="96">
        <v>8.3521735000000007E-3</v>
      </c>
      <c r="D75" s="96">
        <v>6.2477403000000002</v>
      </c>
      <c r="E75" s="96">
        <v>0.37260378799999999</v>
      </c>
      <c r="F75" s="96">
        <v>0.34279548999999998</v>
      </c>
      <c r="G75" s="96">
        <v>2.6521816</v>
      </c>
      <c r="H75" s="96">
        <v>0.23197735999999999</v>
      </c>
      <c r="I75" s="53"/>
      <c r="J75" s="53"/>
      <c r="Q75" s="95" t="s">
        <v>86</v>
      </c>
      <c r="R75" s="95">
        <v>0</v>
      </c>
      <c r="S75" s="95">
        <v>0</v>
      </c>
      <c r="T75" s="95">
        <v>0</v>
      </c>
      <c r="U75" s="95">
        <v>0</v>
      </c>
      <c r="V75" s="95">
        <v>0</v>
      </c>
      <c r="W75" s="95">
        <v>0</v>
      </c>
      <c r="X75" s="95">
        <v>0</v>
      </c>
      <c r="Y75" s="95">
        <v>0</v>
      </c>
      <c r="Z75" s="95">
        <v>0</v>
      </c>
      <c r="AA75" s="95">
        <v>0</v>
      </c>
      <c r="AB75" s="95">
        <v>0</v>
      </c>
      <c r="AC75" s="95">
        <v>0</v>
      </c>
      <c r="AD75" s="95">
        <v>0</v>
      </c>
      <c r="AE75" s="95">
        <v>0</v>
      </c>
      <c r="AF75" s="95">
        <v>0</v>
      </c>
      <c r="AG75" s="95">
        <v>0</v>
      </c>
      <c r="AH75" s="95">
        <v>0</v>
      </c>
      <c r="AI75" s="95">
        <v>0</v>
      </c>
      <c r="AJ75" s="95">
        <v>0</v>
      </c>
      <c r="AK75" s="95">
        <v>0</v>
      </c>
      <c r="AL75" s="95">
        <v>0</v>
      </c>
      <c r="AM75" s="95">
        <v>0</v>
      </c>
      <c r="AN75" s="95">
        <v>0</v>
      </c>
      <c r="AO75" s="95">
        <v>0</v>
      </c>
      <c r="AP75" s="95">
        <v>0</v>
      </c>
      <c r="AQ75" s="95">
        <v>0</v>
      </c>
      <c r="AR75" s="95">
        <v>0</v>
      </c>
      <c r="AS75" s="95">
        <v>0</v>
      </c>
      <c r="AT75" s="95">
        <v>0</v>
      </c>
      <c r="AU75" s="95">
        <v>0</v>
      </c>
      <c r="AV75" s="95">
        <v>0</v>
      </c>
      <c r="AW75" s="95">
        <v>0</v>
      </c>
      <c r="AX75" s="95">
        <v>0</v>
      </c>
      <c r="AY75" s="95">
        <v>0</v>
      </c>
      <c r="AZ75" s="95">
        <v>0</v>
      </c>
      <c r="BA75" s="95">
        <v>0</v>
      </c>
      <c r="BB75" s="95">
        <v>0</v>
      </c>
      <c r="BC75" s="95">
        <v>0</v>
      </c>
      <c r="BD75" s="95">
        <v>0</v>
      </c>
      <c r="BE75" s="95">
        <v>0</v>
      </c>
      <c r="BF75" s="95">
        <v>0</v>
      </c>
      <c r="BG75" s="95">
        <v>0</v>
      </c>
      <c r="BH75" s="95">
        <v>0</v>
      </c>
      <c r="BI75" s="95">
        <v>0</v>
      </c>
      <c r="BJ75" s="95">
        <v>0</v>
      </c>
      <c r="BK75" s="95">
        <v>0</v>
      </c>
      <c r="BL75" s="95">
        <v>0</v>
      </c>
      <c r="BM75" s="95">
        <v>0</v>
      </c>
      <c r="BN75" s="95">
        <v>0</v>
      </c>
      <c r="BO75" s="95">
        <v>0</v>
      </c>
      <c r="BP75" s="95">
        <v>0</v>
      </c>
      <c r="BQ75" s="95">
        <v>0</v>
      </c>
      <c r="BR75" s="95">
        <v>0</v>
      </c>
      <c r="BS75" s="95">
        <v>0</v>
      </c>
      <c r="BT75" s="95">
        <v>0</v>
      </c>
      <c r="BU75" s="95">
        <v>0</v>
      </c>
      <c r="BV75" s="95">
        <v>0</v>
      </c>
      <c r="BW75" s="95">
        <v>0</v>
      </c>
      <c r="BX75" s="95">
        <v>0</v>
      </c>
      <c r="BY75" s="95">
        <v>0</v>
      </c>
      <c r="BZ75" s="95">
        <v>0</v>
      </c>
      <c r="CA75" s="95">
        <v>0</v>
      </c>
      <c r="CB75" s="95">
        <v>0</v>
      </c>
      <c r="CD75" s="35" t="e">
        <f t="shared" si="26"/>
        <v>#DIV/0!</v>
      </c>
      <c r="CE75" s="35" t="e">
        <f t="shared" si="27"/>
        <v>#DIV/0!</v>
      </c>
      <c r="CF75" s="81">
        <f t="shared" si="28"/>
        <v>-1</v>
      </c>
      <c r="CG75" s="81">
        <f t="shared" si="29"/>
        <v>-1</v>
      </c>
      <c r="CH75" s="81">
        <f t="shared" si="30"/>
        <v>-1</v>
      </c>
      <c r="CI75" s="81">
        <f t="shared" si="31"/>
        <v>-1</v>
      </c>
      <c r="CJ75" s="81">
        <f t="shared" si="32"/>
        <v>-1</v>
      </c>
      <c r="CK75" s="81">
        <f t="shared" si="33"/>
        <v>-1</v>
      </c>
      <c r="CL75" s="81">
        <f t="shared" si="34"/>
        <v>-1</v>
      </c>
      <c r="CM75" s="49" t="e">
        <f t="shared" si="36"/>
        <v>#DIV/0!</v>
      </c>
      <c r="CN75" s="49" t="e">
        <f t="shared" si="37"/>
        <v>#DIV/0!</v>
      </c>
      <c r="CO75" s="49" t="e">
        <f t="shared" si="38"/>
        <v>#DIV/0!</v>
      </c>
      <c r="CP75" s="49" t="e">
        <f t="shared" si="39"/>
        <v>#DIV/0!</v>
      </c>
      <c r="CQ75" s="81" t="str">
        <f>IF(N75=0,"",(#REF!-N75)/N75)</f>
        <v/>
      </c>
      <c r="CR75" s="81" t="str">
        <f t="shared" si="35"/>
        <v/>
      </c>
    </row>
    <row r="76" spans="1:96" x14ac:dyDescent="0.25">
      <c r="A76" s="80" t="s">
        <v>180</v>
      </c>
      <c r="B76" s="96">
        <v>54.919823000000001</v>
      </c>
      <c r="C76" s="96">
        <v>0.84077822999999996</v>
      </c>
      <c r="D76" s="96">
        <v>641.05700999999999</v>
      </c>
      <c r="E76" s="96">
        <v>38.138235999999999</v>
      </c>
      <c r="F76" s="96">
        <v>35.087176999999997</v>
      </c>
      <c r="G76" s="96">
        <v>273.25292999999999</v>
      </c>
      <c r="H76" s="96">
        <v>23.681183000000001</v>
      </c>
      <c r="I76" s="53"/>
      <c r="J76" s="53"/>
      <c r="Q76" s="95" t="s">
        <v>180</v>
      </c>
      <c r="R76" s="95">
        <v>0</v>
      </c>
      <c r="S76" s="95">
        <v>0</v>
      </c>
      <c r="T76" s="95">
        <v>0</v>
      </c>
      <c r="U76" s="95">
        <v>0</v>
      </c>
      <c r="V76" s="95">
        <v>0</v>
      </c>
      <c r="W76" s="95">
        <v>0</v>
      </c>
      <c r="X76" s="95">
        <v>0</v>
      </c>
      <c r="Y76" s="95">
        <v>0</v>
      </c>
      <c r="Z76" s="95">
        <v>0</v>
      </c>
      <c r="AA76" s="95">
        <v>0</v>
      </c>
      <c r="AB76" s="95">
        <v>0</v>
      </c>
      <c r="AC76" s="95">
        <v>0</v>
      </c>
      <c r="AD76" s="95">
        <v>0</v>
      </c>
      <c r="AE76" s="95">
        <v>0</v>
      </c>
      <c r="AF76" s="95">
        <v>0</v>
      </c>
      <c r="AG76" s="95">
        <v>0</v>
      </c>
      <c r="AH76" s="95">
        <v>0</v>
      </c>
      <c r="AI76" s="95">
        <v>0</v>
      </c>
      <c r="AJ76" s="95">
        <v>0</v>
      </c>
      <c r="AK76" s="95">
        <v>0</v>
      </c>
      <c r="AL76" s="95">
        <v>0</v>
      </c>
      <c r="AM76" s="95">
        <v>0</v>
      </c>
      <c r="AN76" s="95">
        <v>0</v>
      </c>
      <c r="AO76" s="95">
        <v>0</v>
      </c>
      <c r="AP76" s="95">
        <v>0</v>
      </c>
      <c r="AQ76" s="95">
        <v>0</v>
      </c>
      <c r="AR76" s="95">
        <v>0</v>
      </c>
      <c r="AS76" s="95">
        <v>0</v>
      </c>
      <c r="AT76" s="95">
        <v>0</v>
      </c>
      <c r="AU76" s="95">
        <v>0</v>
      </c>
      <c r="AV76" s="95">
        <v>0</v>
      </c>
      <c r="AW76" s="95">
        <v>0</v>
      </c>
      <c r="AX76" s="95">
        <v>0</v>
      </c>
      <c r="AY76" s="95">
        <v>0</v>
      </c>
      <c r="AZ76" s="95">
        <v>0</v>
      </c>
      <c r="BA76" s="95">
        <v>0</v>
      </c>
      <c r="BB76" s="95">
        <v>0</v>
      </c>
      <c r="BC76" s="95">
        <v>0</v>
      </c>
      <c r="BD76" s="95">
        <v>0</v>
      </c>
      <c r="BE76" s="95">
        <v>0</v>
      </c>
      <c r="BF76" s="95">
        <v>0</v>
      </c>
      <c r="BG76" s="95">
        <v>0</v>
      </c>
      <c r="BH76" s="95">
        <v>0</v>
      </c>
      <c r="BI76" s="95">
        <v>0</v>
      </c>
      <c r="BJ76" s="95">
        <v>0</v>
      </c>
      <c r="BK76" s="95">
        <v>0</v>
      </c>
      <c r="BL76" s="95">
        <v>0</v>
      </c>
      <c r="BM76" s="95">
        <v>0</v>
      </c>
      <c r="BN76" s="95">
        <v>0</v>
      </c>
      <c r="BO76" s="95">
        <v>0</v>
      </c>
      <c r="BP76" s="95">
        <v>0</v>
      </c>
      <c r="BQ76" s="95">
        <v>0</v>
      </c>
      <c r="BR76" s="95">
        <v>0</v>
      </c>
      <c r="BS76" s="95">
        <v>0</v>
      </c>
      <c r="BT76" s="95">
        <v>0</v>
      </c>
      <c r="BU76" s="95">
        <v>0</v>
      </c>
      <c r="BV76" s="95">
        <v>0</v>
      </c>
      <c r="BW76" s="95">
        <v>0</v>
      </c>
      <c r="BX76" s="95">
        <v>0</v>
      </c>
      <c r="BY76" s="95">
        <v>0</v>
      </c>
      <c r="BZ76" s="95">
        <v>0</v>
      </c>
      <c r="CA76" s="95">
        <v>0</v>
      </c>
      <c r="CB76" s="95">
        <v>0</v>
      </c>
      <c r="CD76" s="35" t="e">
        <f t="shared" si="26"/>
        <v>#DIV/0!</v>
      </c>
      <c r="CE76" s="35" t="e">
        <f t="shared" si="27"/>
        <v>#DIV/0!</v>
      </c>
      <c r="CF76" s="81">
        <f t="shared" si="28"/>
        <v>-1</v>
      </c>
      <c r="CG76" s="81">
        <f t="shared" si="29"/>
        <v>-1</v>
      </c>
      <c r="CH76" s="81">
        <f t="shared" si="30"/>
        <v>-1</v>
      </c>
      <c r="CI76" s="81">
        <f t="shared" si="31"/>
        <v>-1</v>
      </c>
      <c r="CJ76" s="81">
        <f t="shared" si="32"/>
        <v>-1</v>
      </c>
      <c r="CK76" s="81">
        <f t="shared" si="33"/>
        <v>-1</v>
      </c>
      <c r="CL76" s="81">
        <f t="shared" si="34"/>
        <v>-1</v>
      </c>
      <c r="CM76" s="49" t="e">
        <f t="shared" si="36"/>
        <v>#DIV/0!</v>
      </c>
      <c r="CN76" s="49" t="e">
        <f t="shared" si="37"/>
        <v>#DIV/0!</v>
      </c>
      <c r="CO76" s="49" t="e">
        <f t="shared" si="38"/>
        <v>#DIV/0!</v>
      </c>
      <c r="CP76" s="49" t="e">
        <f t="shared" si="39"/>
        <v>#DIV/0!</v>
      </c>
      <c r="CQ76" s="81" t="str">
        <f>IF(N76=0,"",(#REF!-N76)/N76)</f>
        <v/>
      </c>
      <c r="CR76" s="81" t="str">
        <f t="shared" si="35"/>
        <v/>
      </c>
    </row>
    <row r="77" spans="1:96" x14ac:dyDescent="0.25">
      <c r="A77" s="13" t="s">
        <v>88</v>
      </c>
      <c r="B77" s="96">
        <v>520.13415999999995</v>
      </c>
      <c r="C77" s="96">
        <v>7.6582203</v>
      </c>
      <c r="D77" s="96">
        <v>5749.2152999999998</v>
      </c>
      <c r="E77" s="96">
        <v>345.81856299999998</v>
      </c>
      <c r="F77" s="96">
        <v>318.15307999999999</v>
      </c>
      <c r="G77" s="96">
        <v>2473.8220000000001</v>
      </c>
      <c r="H77" s="96">
        <v>218.79653999999999</v>
      </c>
      <c r="I77" s="53"/>
      <c r="J77" s="53"/>
      <c r="Q77" s="95" t="s">
        <v>88</v>
      </c>
      <c r="R77" s="95">
        <v>0</v>
      </c>
      <c r="S77" s="95">
        <v>0</v>
      </c>
      <c r="T77" s="95">
        <v>0</v>
      </c>
      <c r="U77" s="95">
        <v>0</v>
      </c>
      <c r="V77" s="95">
        <v>0</v>
      </c>
      <c r="W77" s="95">
        <v>0</v>
      </c>
      <c r="X77" s="95">
        <v>0</v>
      </c>
      <c r="Y77" s="95">
        <v>0</v>
      </c>
      <c r="Z77" s="95">
        <v>0</v>
      </c>
      <c r="AA77" s="95">
        <v>0</v>
      </c>
      <c r="AB77" s="95">
        <v>0</v>
      </c>
      <c r="AC77" s="95">
        <v>0</v>
      </c>
      <c r="AD77" s="95">
        <v>0</v>
      </c>
      <c r="AE77" s="95">
        <v>0</v>
      </c>
      <c r="AF77" s="95">
        <v>0</v>
      </c>
      <c r="AG77" s="95">
        <v>0</v>
      </c>
      <c r="AH77" s="95">
        <v>0</v>
      </c>
      <c r="AI77" s="95">
        <v>0</v>
      </c>
      <c r="AJ77" s="95">
        <v>0</v>
      </c>
      <c r="AK77" s="95">
        <v>0</v>
      </c>
      <c r="AL77" s="95">
        <v>0</v>
      </c>
      <c r="AM77" s="95">
        <v>0</v>
      </c>
      <c r="AN77" s="95">
        <v>0</v>
      </c>
      <c r="AO77" s="95">
        <v>0</v>
      </c>
      <c r="AP77" s="95">
        <v>0</v>
      </c>
      <c r="AQ77" s="95">
        <v>0</v>
      </c>
      <c r="AR77" s="95">
        <v>0</v>
      </c>
      <c r="AS77" s="95">
        <v>0</v>
      </c>
      <c r="AT77" s="95">
        <v>0</v>
      </c>
      <c r="AU77" s="95">
        <v>0</v>
      </c>
      <c r="AV77" s="95">
        <v>0</v>
      </c>
      <c r="AW77" s="95">
        <v>0</v>
      </c>
      <c r="AX77" s="95">
        <v>0</v>
      </c>
      <c r="AY77" s="95">
        <v>0</v>
      </c>
      <c r="AZ77" s="95">
        <v>0</v>
      </c>
      <c r="BA77" s="95">
        <v>0</v>
      </c>
      <c r="BB77" s="95">
        <v>0</v>
      </c>
      <c r="BC77" s="95">
        <v>0</v>
      </c>
      <c r="BD77" s="95">
        <v>0</v>
      </c>
      <c r="BE77" s="95">
        <v>0</v>
      </c>
      <c r="BF77" s="95">
        <v>0</v>
      </c>
      <c r="BG77" s="95">
        <v>0</v>
      </c>
      <c r="BH77" s="95">
        <v>0</v>
      </c>
      <c r="BI77" s="95">
        <v>0</v>
      </c>
      <c r="BJ77" s="95">
        <v>0</v>
      </c>
      <c r="BK77" s="95">
        <v>0</v>
      </c>
      <c r="BL77" s="95">
        <v>0</v>
      </c>
      <c r="BM77" s="95">
        <v>0</v>
      </c>
      <c r="BN77" s="95">
        <v>0</v>
      </c>
      <c r="BO77" s="95">
        <v>0</v>
      </c>
      <c r="BP77" s="95">
        <v>0</v>
      </c>
      <c r="BQ77" s="95">
        <v>0</v>
      </c>
      <c r="BR77" s="95">
        <v>0</v>
      </c>
      <c r="BS77" s="95">
        <v>0</v>
      </c>
      <c r="BT77" s="95">
        <v>0</v>
      </c>
      <c r="BU77" s="95">
        <v>0</v>
      </c>
      <c r="BV77" s="95">
        <v>0</v>
      </c>
      <c r="BW77" s="95">
        <v>0</v>
      </c>
      <c r="BX77" s="95">
        <v>0</v>
      </c>
      <c r="BY77" s="95">
        <v>0</v>
      </c>
      <c r="BZ77" s="95">
        <v>0</v>
      </c>
      <c r="CA77" s="95">
        <v>0</v>
      </c>
      <c r="CB77" s="95">
        <v>0</v>
      </c>
      <c r="CD77" s="35" t="e">
        <f t="shared" si="26"/>
        <v>#DIV/0!</v>
      </c>
      <c r="CE77" s="35" t="e">
        <f t="shared" si="27"/>
        <v>#DIV/0!</v>
      </c>
      <c r="CF77" s="81">
        <f t="shared" si="28"/>
        <v>-1</v>
      </c>
      <c r="CG77" s="81">
        <f t="shared" si="29"/>
        <v>-1</v>
      </c>
      <c r="CH77" s="81">
        <f t="shared" si="30"/>
        <v>-1</v>
      </c>
      <c r="CI77" s="81">
        <f t="shared" si="31"/>
        <v>-1</v>
      </c>
      <c r="CJ77" s="81">
        <f t="shared" si="32"/>
        <v>-1</v>
      </c>
      <c r="CK77" s="81">
        <f t="shared" si="33"/>
        <v>-1</v>
      </c>
      <c r="CL77" s="81">
        <f t="shared" si="34"/>
        <v>-1</v>
      </c>
      <c r="CM77" s="49" t="e">
        <f t="shared" si="36"/>
        <v>#DIV/0!</v>
      </c>
      <c r="CN77" s="49" t="e">
        <f t="shared" si="37"/>
        <v>#DIV/0!</v>
      </c>
      <c r="CO77" s="49" t="e">
        <f t="shared" si="38"/>
        <v>#DIV/0!</v>
      </c>
      <c r="CP77" s="49" t="e">
        <f t="shared" si="39"/>
        <v>#DIV/0!</v>
      </c>
      <c r="CQ77" s="81" t="str">
        <f>IF(N77=0,"",(#REF!-N77)/N77)</f>
        <v/>
      </c>
      <c r="CR77" s="81" t="str">
        <f t="shared" si="35"/>
        <v/>
      </c>
    </row>
    <row r="78" spans="1:96" x14ac:dyDescent="0.25">
      <c r="A78" s="94">
        <v>204</v>
      </c>
      <c r="B78" s="96">
        <v>5762.2943999999998</v>
      </c>
      <c r="C78" s="96">
        <v>0</v>
      </c>
      <c r="D78" s="96">
        <v>74010.343999999997</v>
      </c>
      <c r="E78" s="96">
        <v>5810.2455899999995</v>
      </c>
      <c r="F78" s="96">
        <v>5360.7201999999997</v>
      </c>
      <c r="G78" s="96">
        <v>42030.199000000001</v>
      </c>
      <c r="H78" s="96">
        <v>2459.3766999999998</v>
      </c>
      <c r="I78" s="53"/>
      <c r="J78" s="53"/>
      <c r="Q78" s="95" t="s">
        <v>183</v>
      </c>
      <c r="R78" s="95">
        <v>0</v>
      </c>
      <c r="S78" s="95">
        <v>0</v>
      </c>
      <c r="T78" s="95">
        <v>0</v>
      </c>
      <c r="U78" s="95">
        <v>0</v>
      </c>
      <c r="V78" s="95">
        <v>0</v>
      </c>
      <c r="W78" s="95">
        <v>0</v>
      </c>
      <c r="X78" s="95">
        <v>0</v>
      </c>
      <c r="Y78" s="95">
        <v>0</v>
      </c>
      <c r="Z78" s="95">
        <v>0</v>
      </c>
      <c r="AA78" s="95">
        <v>0</v>
      </c>
      <c r="AB78" s="95">
        <v>0</v>
      </c>
      <c r="AC78" s="95">
        <v>0</v>
      </c>
      <c r="AD78" s="95">
        <v>0</v>
      </c>
      <c r="AE78" s="95">
        <v>0</v>
      </c>
      <c r="AF78" s="95">
        <v>0</v>
      </c>
      <c r="AG78" s="95">
        <v>0</v>
      </c>
      <c r="AH78" s="95">
        <v>0</v>
      </c>
      <c r="AI78" s="95">
        <v>0</v>
      </c>
      <c r="AJ78" s="95">
        <v>0</v>
      </c>
      <c r="AK78" s="95">
        <v>0</v>
      </c>
      <c r="AL78" s="95">
        <v>0</v>
      </c>
      <c r="AM78" s="95">
        <v>0</v>
      </c>
      <c r="AN78" s="95">
        <v>0</v>
      </c>
      <c r="AO78" s="95">
        <v>0</v>
      </c>
      <c r="AP78" s="95">
        <v>0</v>
      </c>
      <c r="AQ78" s="95">
        <v>0</v>
      </c>
      <c r="AR78" s="95">
        <v>0</v>
      </c>
      <c r="AS78" s="95">
        <v>0</v>
      </c>
      <c r="AT78" s="95">
        <v>0</v>
      </c>
      <c r="AU78" s="95">
        <v>0</v>
      </c>
      <c r="AV78" s="95">
        <v>0</v>
      </c>
      <c r="AW78" s="95">
        <v>0</v>
      </c>
      <c r="AX78" s="95">
        <v>0</v>
      </c>
      <c r="AY78" s="95">
        <v>0</v>
      </c>
      <c r="AZ78" s="95">
        <v>0</v>
      </c>
      <c r="BA78" s="95">
        <v>0</v>
      </c>
      <c r="BB78" s="95">
        <v>0</v>
      </c>
      <c r="BC78" s="95">
        <v>0</v>
      </c>
      <c r="BD78" s="95">
        <v>0</v>
      </c>
      <c r="BE78" s="95">
        <v>0</v>
      </c>
      <c r="BF78" s="95">
        <v>0</v>
      </c>
      <c r="BG78" s="95">
        <v>0</v>
      </c>
      <c r="BH78" s="95">
        <v>0</v>
      </c>
      <c r="BI78" s="95">
        <v>0</v>
      </c>
      <c r="BJ78" s="95">
        <v>0</v>
      </c>
      <c r="BK78" s="95">
        <v>0</v>
      </c>
      <c r="BL78" s="95">
        <v>0</v>
      </c>
      <c r="BM78" s="95">
        <v>0</v>
      </c>
      <c r="BN78" s="95">
        <v>0</v>
      </c>
      <c r="BO78" s="95">
        <v>0</v>
      </c>
      <c r="BP78" s="95">
        <v>0</v>
      </c>
      <c r="BQ78" s="95">
        <v>0</v>
      </c>
      <c r="BR78" s="95">
        <v>0</v>
      </c>
      <c r="BS78" s="95">
        <v>0</v>
      </c>
      <c r="BT78" s="95">
        <v>0</v>
      </c>
      <c r="BU78" s="95">
        <v>0</v>
      </c>
      <c r="BV78" s="95">
        <v>0</v>
      </c>
      <c r="BW78" s="95">
        <v>0</v>
      </c>
      <c r="BX78" s="95">
        <v>0</v>
      </c>
      <c r="BY78" s="95">
        <v>0</v>
      </c>
      <c r="BZ78" s="95">
        <v>0</v>
      </c>
      <c r="CA78" s="95">
        <v>0</v>
      </c>
      <c r="CB78" s="95">
        <v>0</v>
      </c>
      <c r="CD78" s="35" t="e">
        <f t="shared" si="26"/>
        <v>#DIV/0!</v>
      </c>
      <c r="CE78" s="35" t="e">
        <f t="shared" si="27"/>
        <v>#DIV/0!</v>
      </c>
      <c r="CF78" s="81">
        <f t="shared" si="28"/>
        <v>-1</v>
      </c>
      <c r="CG78" s="81" t="str">
        <f t="shared" si="29"/>
        <v/>
      </c>
      <c r="CH78" s="81">
        <f t="shared" si="30"/>
        <v>-1</v>
      </c>
      <c r="CI78" s="81">
        <f t="shared" si="31"/>
        <v>-1</v>
      </c>
      <c r="CJ78" s="81">
        <f t="shared" si="32"/>
        <v>-1</v>
      </c>
      <c r="CK78" s="81">
        <f t="shared" si="33"/>
        <v>-1</v>
      </c>
      <c r="CL78" s="81">
        <f t="shared" si="34"/>
        <v>-1</v>
      </c>
      <c r="CM78" s="49" t="e">
        <f t="shared" si="36"/>
        <v>#DIV/0!</v>
      </c>
      <c r="CN78" s="49" t="e">
        <f t="shared" si="37"/>
        <v>#DIV/0!</v>
      </c>
      <c r="CO78" s="49" t="e">
        <f t="shared" si="38"/>
        <v>#DIV/0!</v>
      </c>
      <c r="CP78" s="49" t="e">
        <f t="shared" si="39"/>
        <v>#DIV/0!</v>
      </c>
      <c r="CQ78" s="81" t="str">
        <f>IF(N78=0,"",(#REF!-N78)/N78)</f>
        <v/>
      </c>
      <c r="CR78" s="81" t="str">
        <f t="shared" si="35"/>
        <v/>
      </c>
    </row>
    <row r="79" spans="1:96" x14ac:dyDescent="0.25">
      <c r="A79" s="94">
        <v>206</v>
      </c>
      <c r="B79" s="96">
        <v>13869.726000000001</v>
      </c>
      <c r="C79" s="96">
        <v>0</v>
      </c>
      <c r="D79" s="96">
        <v>29929.331999999999</v>
      </c>
      <c r="E79" s="96">
        <v>2393.9492999999998</v>
      </c>
      <c r="F79" s="96">
        <v>2223.1161999999999</v>
      </c>
      <c r="G79" s="96">
        <v>15439.668</v>
      </c>
      <c r="H79" s="96">
        <v>1467.5144</v>
      </c>
      <c r="I79" s="53"/>
      <c r="J79" s="53"/>
      <c r="Q79" s="95" t="s">
        <v>185</v>
      </c>
      <c r="R79" s="95">
        <v>0</v>
      </c>
      <c r="S79" s="95">
        <v>0</v>
      </c>
      <c r="T79" s="95">
        <v>0</v>
      </c>
      <c r="U79" s="95">
        <v>0</v>
      </c>
      <c r="V79" s="95">
        <v>0</v>
      </c>
      <c r="W79" s="95">
        <v>0</v>
      </c>
      <c r="X79" s="95">
        <v>0</v>
      </c>
      <c r="Y79" s="95">
        <v>0</v>
      </c>
      <c r="Z79" s="95">
        <v>0</v>
      </c>
      <c r="AA79" s="95">
        <v>0</v>
      </c>
      <c r="AB79" s="95">
        <v>0</v>
      </c>
      <c r="AC79" s="95">
        <v>0</v>
      </c>
      <c r="AD79" s="95">
        <v>0</v>
      </c>
      <c r="AE79" s="95">
        <v>0</v>
      </c>
      <c r="AF79" s="95">
        <v>0</v>
      </c>
      <c r="AG79" s="95">
        <v>0</v>
      </c>
      <c r="AH79" s="95">
        <v>0</v>
      </c>
      <c r="AI79" s="95">
        <v>0</v>
      </c>
      <c r="AJ79" s="95">
        <v>0</v>
      </c>
      <c r="AK79" s="95">
        <v>0</v>
      </c>
      <c r="AL79" s="95">
        <v>0</v>
      </c>
      <c r="AM79" s="95">
        <v>0</v>
      </c>
      <c r="AN79" s="95">
        <v>0</v>
      </c>
      <c r="AO79" s="95">
        <v>0</v>
      </c>
      <c r="AP79" s="95">
        <v>0</v>
      </c>
      <c r="AQ79" s="95">
        <v>0</v>
      </c>
      <c r="AR79" s="95">
        <v>0</v>
      </c>
      <c r="AS79" s="95">
        <v>0</v>
      </c>
      <c r="AT79" s="95">
        <v>0</v>
      </c>
      <c r="AU79" s="95">
        <v>0</v>
      </c>
      <c r="AV79" s="95">
        <v>0</v>
      </c>
      <c r="AW79" s="95">
        <v>0</v>
      </c>
      <c r="AX79" s="95">
        <v>0</v>
      </c>
      <c r="AY79" s="95">
        <v>0</v>
      </c>
      <c r="AZ79" s="95">
        <v>0</v>
      </c>
      <c r="BA79" s="95">
        <v>0</v>
      </c>
      <c r="BB79" s="95">
        <v>0</v>
      </c>
      <c r="BC79" s="95">
        <v>0</v>
      </c>
      <c r="BD79" s="95">
        <v>0</v>
      </c>
      <c r="BE79" s="95">
        <v>0</v>
      </c>
      <c r="BF79" s="95">
        <v>0</v>
      </c>
      <c r="BG79" s="95">
        <v>0</v>
      </c>
      <c r="BH79" s="95">
        <v>0</v>
      </c>
      <c r="BI79" s="95">
        <v>0</v>
      </c>
      <c r="BJ79" s="95">
        <v>0</v>
      </c>
      <c r="BK79" s="95">
        <v>0</v>
      </c>
      <c r="BL79" s="95">
        <v>0</v>
      </c>
      <c r="BM79" s="95">
        <v>0</v>
      </c>
      <c r="BN79" s="95">
        <v>0</v>
      </c>
      <c r="BO79" s="95">
        <v>0</v>
      </c>
      <c r="BP79" s="95">
        <v>0</v>
      </c>
      <c r="BQ79" s="95">
        <v>0</v>
      </c>
      <c r="BR79" s="95">
        <v>0</v>
      </c>
      <c r="BS79" s="95">
        <v>0</v>
      </c>
      <c r="BT79" s="95">
        <v>0</v>
      </c>
      <c r="BU79" s="95">
        <v>0</v>
      </c>
      <c r="BV79" s="95">
        <v>0</v>
      </c>
      <c r="BW79" s="95">
        <v>0</v>
      </c>
      <c r="BX79" s="95">
        <v>0</v>
      </c>
      <c r="BY79" s="95">
        <v>0</v>
      </c>
      <c r="BZ79" s="95">
        <v>0</v>
      </c>
      <c r="CA79" s="95">
        <v>0</v>
      </c>
      <c r="CB79" s="95">
        <v>0</v>
      </c>
      <c r="CD79" s="35" t="e">
        <f t="shared" si="26"/>
        <v>#DIV/0!</v>
      </c>
      <c r="CE79" s="35" t="e">
        <f t="shared" si="27"/>
        <v>#DIV/0!</v>
      </c>
      <c r="CF79" s="81">
        <f t="shared" si="28"/>
        <v>-1</v>
      </c>
      <c r="CG79" s="81" t="str">
        <f t="shared" si="29"/>
        <v/>
      </c>
      <c r="CH79" s="81">
        <f t="shared" si="30"/>
        <v>-1</v>
      </c>
      <c r="CI79" s="81">
        <f t="shared" si="31"/>
        <v>-1</v>
      </c>
      <c r="CJ79" s="81">
        <f t="shared" si="32"/>
        <v>-1</v>
      </c>
      <c r="CK79" s="81">
        <f t="shared" si="33"/>
        <v>-1</v>
      </c>
      <c r="CL79" s="81">
        <f t="shared" si="34"/>
        <v>-1</v>
      </c>
      <c r="CM79" s="49" t="e">
        <f t="shared" si="36"/>
        <v>#DIV/0!</v>
      </c>
      <c r="CN79" s="49" t="e">
        <f t="shared" si="37"/>
        <v>#DIV/0!</v>
      </c>
      <c r="CO79" s="49" t="e">
        <f t="shared" si="38"/>
        <v>#DIV/0!</v>
      </c>
      <c r="CP79" s="49" t="e">
        <f t="shared" si="39"/>
        <v>#DIV/0!</v>
      </c>
      <c r="CQ79" s="81" t="str">
        <f>IF(N79=0,"",(#REF!-N79)/N79)</f>
        <v/>
      </c>
      <c r="CR79" s="81" t="str">
        <f t="shared" si="35"/>
        <v/>
      </c>
    </row>
    <row r="80" spans="1:96" x14ac:dyDescent="0.25">
      <c r="A80" s="94">
        <v>207</v>
      </c>
      <c r="B80" s="96">
        <v>7.3683119000000001</v>
      </c>
      <c r="C80" s="96">
        <v>0</v>
      </c>
      <c r="D80" s="96">
        <v>70.523048000000003</v>
      </c>
      <c r="E80" s="96">
        <v>5.7309858600000005</v>
      </c>
      <c r="F80" s="96">
        <v>5.3156185000000002</v>
      </c>
      <c r="G80" s="96">
        <v>37.796363999999997</v>
      </c>
      <c r="H80" s="96">
        <v>2.6417769999999998</v>
      </c>
      <c r="I80" s="53"/>
      <c r="J80" s="53"/>
      <c r="Q80" s="95" t="s">
        <v>186</v>
      </c>
      <c r="R80" s="95">
        <v>0</v>
      </c>
      <c r="S80" s="95">
        <v>0</v>
      </c>
      <c r="T80" s="95">
        <v>0</v>
      </c>
      <c r="U80" s="95">
        <v>0</v>
      </c>
      <c r="V80" s="95">
        <v>0</v>
      </c>
      <c r="W80" s="95">
        <v>0</v>
      </c>
      <c r="X80" s="95">
        <v>0</v>
      </c>
      <c r="Y80" s="95">
        <v>0</v>
      </c>
      <c r="Z80" s="95">
        <v>0</v>
      </c>
      <c r="AA80" s="95">
        <v>0</v>
      </c>
      <c r="AB80" s="95">
        <v>0</v>
      </c>
      <c r="AC80" s="95">
        <v>0</v>
      </c>
      <c r="AD80" s="95">
        <v>0</v>
      </c>
      <c r="AE80" s="95">
        <v>0</v>
      </c>
      <c r="AF80" s="95">
        <v>0</v>
      </c>
      <c r="AG80" s="95">
        <v>0</v>
      </c>
      <c r="AH80" s="95">
        <v>0</v>
      </c>
      <c r="AI80" s="95">
        <v>0</v>
      </c>
      <c r="AJ80" s="95">
        <v>0</v>
      </c>
      <c r="AK80" s="95">
        <v>0</v>
      </c>
      <c r="AL80" s="95">
        <v>0</v>
      </c>
      <c r="AM80" s="95">
        <v>0</v>
      </c>
      <c r="AN80" s="95">
        <v>0</v>
      </c>
      <c r="AO80" s="95">
        <v>0</v>
      </c>
      <c r="AP80" s="95">
        <v>0</v>
      </c>
      <c r="AQ80" s="95">
        <v>0</v>
      </c>
      <c r="AR80" s="95">
        <v>0</v>
      </c>
      <c r="AS80" s="95">
        <v>0</v>
      </c>
      <c r="AT80" s="95">
        <v>0</v>
      </c>
      <c r="AU80" s="95">
        <v>0</v>
      </c>
      <c r="AV80" s="95">
        <v>0</v>
      </c>
      <c r="AW80" s="95">
        <v>0</v>
      </c>
      <c r="AX80" s="95">
        <v>0</v>
      </c>
      <c r="AY80" s="95">
        <v>0</v>
      </c>
      <c r="AZ80" s="95">
        <v>0</v>
      </c>
      <c r="BA80" s="95">
        <v>0</v>
      </c>
      <c r="BB80" s="95">
        <v>0</v>
      </c>
      <c r="BC80" s="95">
        <v>0</v>
      </c>
      <c r="BD80" s="95">
        <v>0</v>
      </c>
      <c r="BE80" s="95">
        <v>0</v>
      </c>
      <c r="BF80" s="95">
        <v>0</v>
      </c>
      <c r="BG80" s="95">
        <v>0</v>
      </c>
      <c r="BH80" s="95">
        <v>0</v>
      </c>
      <c r="BI80" s="95">
        <v>0</v>
      </c>
      <c r="BJ80" s="95">
        <v>0</v>
      </c>
      <c r="BK80" s="95">
        <v>0</v>
      </c>
      <c r="BL80" s="95">
        <v>0</v>
      </c>
      <c r="BM80" s="95">
        <v>0</v>
      </c>
      <c r="BN80" s="95">
        <v>0</v>
      </c>
      <c r="BO80" s="95">
        <v>0</v>
      </c>
      <c r="BP80" s="95">
        <v>0</v>
      </c>
      <c r="BQ80" s="95">
        <v>0</v>
      </c>
      <c r="BR80" s="95">
        <v>0</v>
      </c>
      <c r="BS80" s="95">
        <v>0</v>
      </c>
      <c r="BT80" s="95">
        <v>0</v>
      </c>
      <c r="BU80" s="95">
        <v>0</v>
      </c>
      <c r="BV80" s="95">
        <v>0</v>
      </c>
      <c r="BW80" s="95">
        <v>0</v>
      </c>
      <c r="BX80" s="95">
        <v>0</v>
      </c>
      <c r="BY80" s="95">
        <v>0</v>
      </c>
      <c r="BZ80" s="95">
        <v>0</v>
      </c>
      <c r="CA80" s="95">
        <v>0</v>
      </c>
      <c r="CB80" s="95">
        <v>0</v>
      </c>
      <c r="CD80" s="35" t="e">
        <f t="shared" si="26"/>
        <v>#DIV/0!</v>
      </c>
      <c r="CE80" s="35" t="e">
        <f t="shared" si="27"/>
        <v>#DIV/0!</v>
      </c>
      <c r="CF80" s="81">
        <f t="shared" si="28"/>
        <v>-1</v>
      </c>
      <c r="CG80" s="81" t="str">
        <f t="shared" si="29"/>
        <v/>
      </c>
      <c r="CH80" s="81">
        <f t="shared" si="30"/>
        <v>-1</v>
      </c>
      <c r="CI80" s="81">
        <f t="shared" si="31"/>
        <v>-1</v>
      </c>
      <c r="CJ80" s="81">
        <f t="shared" si="32"/>
        <v>-1</v>
      </c>
      <c r="CK80" s="81">
        <f t="shared" si="33"/>
        <v>-1</v>
      </c>
      <c r="CL80" s="81">
        <f t="shared" si="34"/>
        <v>-1</v>
      </c>
      <c r="CM80" s="49" t="e">
        <f t="shared" si="36"/>
        <v>#DIV/0!</v>
      </c>
      <c r="CN80" s="49" t="e">
        <f t="shared" si="37"/>
        <v>#DIV/0!</v>
      </c>
      <c r="CO80" s="49" t="e">
        <f t="shared" si="38"/>
        <v>#DIV/0!</v>
      </c>
      <c r="CP80" s="49" t="e">
        <f t="shared" si="39"/>
        <v>#DIV/0!</v>
      </c>
      <c r="CQ80" s="81" t="str">
        <f>IF(N80=0,"",(#REF!-N80)/N80)</f>
        <v/>
      </c>
      <c r="CR80" s="81" t="str">
        <f t="shared" si="35"/>
        <v/>
      </c>
    </row>
    <row r="81" spans="1:96" x14ac:dyDescent="0.25">
      <c r="A81" s="94">
        <v>212</v>
      </c>
      <c r="B81" s="96">
        <v>98.821335000000005</v>
      </c>
      <c r="C81" s="96">
        <v>0</v>
      </c>
      <c r="D81" s="96">
        <v>945.83159999999998</v>
      </c>
      <c r="E81" s="96">
        <v>76.862069600000012</v>
      </c>
      <c r="F81" s="96">
        <v>71.291306000000006</v>
      </c>
      <c r="G81" s="96">
        <v>506.91223000000002</v>
      </c>
      <c r="H81" s="96">
        <v>35.430633999999998</v>
      </c>
      <c r="I81" s="53"/>
      <c r="J81" s="53"/>
      <c r="Q81" s="95" t="s">
        <v>191</v>
      </c>
      <c r="R81" s="95">
        <v>0</v>
      </c>
      <c r="S81" s="95">
        <v>0</v>
      </c>
      <c r="T81" s="95">
        <v>0</v>
      </c>
      <c r="U81" s="95">
        <v>0</v>
      </c>
      <c r="V81" s="95">
        <v>0</v>
      </c>
      <c r="W81" s="95">
        <v>0</v>
      </c>
      <c r="X81" s="95">
        <v>0</v>
      </c>
      <c r="Y81" s="95">
        <v>0</v>
      </c>
      <c r="Z81" s="95">
        <v>0</v>
      </c>
      <c r="AA81" s="95">
        <v>0</v>
      </c>
      <c r="AB81" s="95">
        <v>0</v>
      </c>
      <c r="AC81" s="95">
        <v>0</v>
      </c>
      <c r="AD81" s="95">
        <v>0</v>
      </c>
      <c r="AE81" s="95">
        <v>0</v>
      </c>
      <c r="AF81" s="95">
        <v>0</v>
      </c>
      <c r="AG81" s="95">
        <v>0</v>
      </c>
      <c r="AH81" s="95">
        <v>0</v>
      </c>
      <c r="AI81" s="95">
        <v>0</v>
      </c>
      <c r="AJ81" s="95">
        <v>0</v>
      </c>
      <c r="AK81" s="95">
        <v>0</v>
      </c>
      <c r="AL81" s="95">
        <v>0</v>
      </c>
      <c r="AM81" s="95">
        <v>0</v>
      </c>
      <c r="AN81" s="95">
        <v>0</v>
      </c>
      <c r="AO81" s="95">
        <v>0</v>
      </c>
      <c r="AP81" s="95">
        <v>0</v>
      </c>
      <c r="AQ81" s="95">
        <v>0</v>
      </c>
      <c r="AR81" s="95">
        <v>0</v>
      </c>
      <c r="AS81" s="95">
        <v>0</v>
      </c>
      <c r="AT81" s="95">
        <v>0</v>
      </c>
      <c r="AU81" s="95">
        <v>0</v>
      </c>
      <c r="AV81" s="95">
        <v>0</v>
      </c>
      <c r="AW81" s="95">
        <v>0</v>
      </c>
      <c r="AX81" s="95">
        <v>0</v>
      </c>
      <c r="AY81" s="95">
        <v>0</v>
      </c>
      <c r="AZ81" s="95">
        <v>0</v>
      </c>
      <c r="BA81" s="95">
        <v>0</v>
      </c>
      <c r="BB81" s="95">
        <v>0</v>
      </c>
      <c r="BC81" s="95">
        <v>0</v>
      </c>
      <c r="BD81" s="95">
        <v>0</v>
      </c>
      <c r="BE81" s="95">
        <v>0</v>
      </c>
      <c r="BF81" s="95">
        <v>0</v>
      </c>
      <c r="BG81" s="95">
        <v>0</v>
      </c>
      <c r="BH81" s="95">
        <v>0</v>
      </c>
      <c r="BI81" s="95">
        <v>0</v>
      </c>
      <c r="BJ81" s="95">
        <v>0</v>
      </c>
      <c r="BK81" s="95">
        <v>0</v>
      </c>
      <c r="BL81" s="95">
        <v>0</v>
      </c>
      <c r="BM81" s="95">
        <v>0</v>
      </c>
      <c r="BN81" s="95">
        <v>0</v>
      </c>
      <c r="BO81" s="95">
        <v>0</v>
      </c>
      <c r="BP81" s="95">
        <v>0</v>
      </c>
      <c r="BQ81" s="95">
        <v>0</v>
      </c>
      <c r="BR81" s="95">
        <v>0</v>
      </c>
      <c r="BS81" s="95">
        <v>0</v>
      </c>
      <c r="BT81" s="95">
        <v>0</v>
      </c>
      <c r="BU81" s="95">
        <v>0</v>
      </c>
      <c r="BV81" s="95">
        <v>0</v>
      </c>
      <c r="BW81" s="95">
        <v>0</v>
      </c>
      <c r="BX81" s="95">
        <v>0</v>
      </c>
      <c r="BY81" s="95">
        <v>0</v>
      </c>
      <c r="BZ81" s="95">
        <v>0</v>
      </c>
      <c r="CA81" s="95">
        <v>0</v>
      </c>
      <c r="CB81" s="95">
        <v>0</v>
      </c>
      <c r="CD81" s="35" t="e">
        <f t="shared" si="26"/>
        <v>#DIV/0!</v>
      </c>
      <c r="CE81" s="35" t="e">
        <f t="shared" si="27"/>
        <v>#DIV/0!</v>
      </c>
      <c r="CF81" s="81">
        <f t="shared" si="28"/>
        <v>-1</v>
      </c>
      <c r="CG81" s="81" t="str">
        <f t="shared" si="29"/>
        <v/>
      </c>
      <c r="CH81" s="81">
        <f t="shared" si="30"/>
        <v>-1</v>
      </c>
      <c r="CI81" s="81">
        <f t="shared" si="31"/>
        <v>-1</v>
      </c>
      <c r="CJ81" s="81">
        <f t="shared" si="32"/>
        <v>-1</v>
      </c>
      <c r="CK81" s="81">
        <f t="shared" si="33"/>
        <v>-1</v>
      </c>
      <c r="CL81" s="81">
        <f t="shared" si="34"/>
        <v>-1</v>
      </c>
      <c r="CM81" s="49" t="e">
        <f t="shared" si="36"/>
        <v>#DIV/0!</v>
      </c>
      <c r="CN81" s="49" t="e">
        <f t="shared" si="37"/>
        <v>#DIV/0!</v>
      </c>
      <c r="CO81" s="49" t="e">
        <f t="shared" si="38"/>
        <v>#DIV/0!</v>
      </c>
      <c r="CP81" s="49" t="e">
        <f t="shared" si="39"/>
        <v>#DIV/0!</v>
      </c>
      <c r="CQ81" s="81" t="str">
        <f>IF(N81=0,"",(#REF!-N81)/N81)</f>
        <v/>
      </c>
      <c r="CR81" s="81" t="str">
        <f t="shared" si="35"/>
        <v/>
      </c>
    </row>
    <row r="82" spans="1:96" x14ac:dyDescent="0.25">
      <c r="A82" s="94">
        <v>216</v>
      </c>
      <c r="B82" s="96">
        <v>6248.6166999999996</v>
      </c>
      <c r="C82" s="96">
        <v>0</v>
      </c>
      <c r="D82" s="96">
        <v>13483.823</v>
      </c>
      <c r="E82" s="96">
        <v>1078.5268189999999</v>
      </c>
      <c r="F82" s="96">
        <v>1001.5626999999999</v>
      </c>
      <c r="G82" s="96">
        <v>6955.9102000000003</v>
      </c>
      <c r="H82" s="96">
        <v>661.14751999999999</v>
      </c>
      <c r="I82" s="53"/>
      <c r="J82" s="53"/>
      <c r="Q82" s="95" t="s">
        <v>195</v>
      </c>
      <c r="R82" s="95">
        <v>0</v>
      </c>
      <c r="S82" s="95">
        <v>0</v>
      </c>
      <c r="T82" s="95">
        <v>0</v>
      </c>
      <c r="U82" s="95">
        <v>0</v>
      </c>
      <c r="V82" s="95">
        <v>0</v>
      </c>
      <c r="W82" s="95">
        <v>0</v>
      </c>
      <c r="X82" s="95">
        <v>0</v>
      </c>
      <c r="Y82" s="95">
        <v>0</v>
      </c>
      <c r="Z82" s="95">
        <v>0</v>
      </c>
      <c r="AA82" s="95">
        <v>0</v>
      </c>
      <c r="AB82" s="95">
        <v>0</v>
      </c>
      <c r="AC82" s="95">
        <v>0</v>
      </c>
      <c r="AD82" s="95">
        <v>0</v>
      </c>
      <c r="AE82" s="95">
        <v>0</v>
      </c>
      <c r="AF82" s="95">
        <v>0</v>
      </c>
      <c r="AG82" s="95">
        <v>0</v>
      </c>
      <c r="AH82" s="95">
        <v>0</v>
      </c>
      <c r="AI82" s="95">
        <v>0</v>
      </c>
      <c r="AJ82" s="95">
        <v>0</v>
      </c>
      <c r="AK82" s="95">
        <v>0</v>
      </c>
      <c r="AL82" s="95">
        <v>0</v>
      </c>
      <c r="AM82" s="95">
        <v>0</v>
      </c>
      <c r="AN82" s="95">
        <v>0</v>
      </c>
      <c r="AO82" s="95">
        <v>0</v>
      </c>
      <c r="AP82" s="95">
        <v>0</v>
      </c>
      <c r="AQ82" s="95">
        <v>0</v>
      </c>
      <c r="AR82" s="95">
        <v>0</v>
      </c>
      <c r="AS82" s="95">
        <v>0</v>
      </c>
      <c r="AT82" s="95">
        <v>0</v>
      </c>
      <c r="AU82" s="95">
        <v>0</v>
      </c>
      <c r="AV82" s="95">
        <v>0</v>
      </c>
      <c r="AW82" s="95">
        <v>0</v>
      </c>
      <c r="AX82" s="95">
        <v>0</v>
      </c>
      <c r="AY82" s="95">
        <v>0</v>
      </c>
      <c r="AZ82" s="95">
        <v>0</v>
      </c>
      <c r="BA82" s="95">
        <v>0</v>
      </c>
      <c r="BB82" s="95">
        <v>0</v>
      </c>
      <c r="BC82" s="95">
        <v>0</v>
      </c>
      <c r="BD82" s="95">
        <v>0</v>
      </c>
      <c r="BE82" s="95">
        <v>0</v>
      </c>
      <c r="BF82" s="95">
        <v>0</v>
      </c>
      <c r="BG82" s="95">
        <v>0</v>
      </c>
      <c r="BH82" s="95">
        <v>0</v>
      </c>
      <c r="BI82" s="95">
        <v>0</v>
      </c>
      <c r="BJ82" s="95">
        <v>0</v>
      </c>
      <c r="BK82" s="95">
        <v>0</v>
      </c>
      <c r="BL82" s="95">
        <v>0</v>
      </c>
      <c r="BM82" s="95">
        <v>0</v>
      </c>
      <c r="BN82" s="95">
        <v>0</v>
      </c>
      <c r="BO82" s="95">
        <v>0</v>
      </c>
      <c r="BP82" s="95">
        <v>0</v>
      </c>
      <c r="BQ82" s="95">
        <v>0</v>
      </c>
      <c r="BR82" s="95">
        <v>0</v>
      </c>
      <c r="BS82" s="95">
        <v>0</v>
      </c>
      <c r="BT82" s="95">
        <v>0</v>
      </c>
      <c r="BU82" s="95">
        <v>0</v>
      </c>
      <c r="BV82" s="95">
        <v>0</v>
      </c>
      <c r="BW82" s="95">
        <v>0</v>
      </c>
      <c r="BX82" s="95">
        <v>0</v>
      </c>
      <c r="BY82" s="95">
        <v>0</v>
      </c>
      <c r="BZ82" s="95">
        <v>0</v>
      </c>
      <c r="CA82" s="95">
        <v>0</v>
      </c>
      <c r="CB82" s="95">
        <v>0</v>
      </c>
      <c r="CD82" s="35" t="e">
        <f t="shared" si="26"/>
        <v>#DIV/0!</v>
      </c>
      <c r="CE82" s="35" t="e">
        <f t="shared" si="27"/>
        <v>#DIV/0!</v>
      </c>
      <c r="CF82" s="81">
        <f t="shared" si="28"/>
        <v>-1</v>
      </c>
      <c r="CG82" s="81" t="str">
        <f t="shared" si="29"/>
        <v/>
      </c>
      <c r="CH82" s="81">
        <f t="shared" si="30"/>
        <v>-1</v>
      </c>
      <c r="CI82" s="81">
        <f t="shared" si="31"/>
        <v>-1</v>
      </c>
      <c r="CJ82" s="81">
        <f t="shared" si="32"/>
        <v>-1</v>
      </c>
      <c r="CK82" s="81">
        <f t="shared" si="33"/>
        <v>-1</v>
      </c>
      <c r="CL82" s="81">
        <f t="shared" si="34"/>
        <v>-1</v>
      </c>
      <c r="CM82" s="49" t="e">
        <f t="shared" si="36"/>
        <v>#DIV/0!</v>
      </c>
      <c r="CN82" s="49" t="e">
        <f t="shared" si="37"/>
        <v>#DIV/0!</v>
      </c>
      <c r="CO82" s="49" t="e">
        <f t="shared" si="38"/>
        <v>#DIV/0!</v>
      </c>
      <c r="CP82" s="49" t="e">
        <f t="shared" si="39"/>
        <v>#DIV/0!</v>
      </c>
      <c r="CQ82" s="81" t="str">
        <f>IF(N82=0,"",(#REF!-N82)/N82)</f>
        <v/>
      </c>
      <c r="CR82" s="81" t="str">
        <f t="shared" si="35"/>
        <v/>
      </c>
    </row>
    <row r="83" spans="1:96" x14ac:dyDescent="0.25">
      <c r="A83" s="94">
        <v>220</v>
      </c>
      <c r="B83" s="96">
        <v>10262.965</v>
      </c>
      <c r="C83" s="96">
        <v>0</v>
      </c>
      <c r="D83" s="96">
        <v>22146.346000000001</v>
      </c>
      <c r="E83" s="96">
        <v>1771.41364</v>
      </c>
      <c r="F83" s="96">
        <v>1645.0048999999999</v>
      </c>
      <c r="G83" s="96">
        <v>11424.651</v>
      </c>
      <c r="H83" s="96">
        <v>1085.8939</v>
      </c>
      <c r="I83" s="53"/>
      <c r="J83" s="53"/>
      <c r="Q83" s="95" t="s">
        <v>199</v>
      </c>
      <c r="R83" s="95">
        <v>0</v>
      </c>
      <c r="S83" s="95">
        <v>0</v>
      </c>
      <c r="T83" s="95">
        <v>0</v>
      </c>
      <c r="U83" s="95">
        <v>0</v>
      </c>
      <c r="V83" s="95">
        <v>0</v>
      </c>
      <c r="W83" s="95">
        <v>0</v>
      </c>
      <c r="X83" s="95">
        <v>0</v>
      </c>
      <c r="Y83" s="95">
        <v>0</v>
      </c>
      <c r="Z83" s="95">
        <v>0</v>
      </c>
      <c r="AA83" s="95">
        <v>0</v>
      </c>
      <c r="AB83" s="95">
        <v>0</v>
      </c>
      <c r="AC83" s="95">
        <v>0</v>
      </c>
      <c r="AD83" s="95">
        <v>0</v>
      </c>
      <c r="AE83" s="95">
        <v>0</v>
      </c>
      <c r="AF83" s="95">
        <v>0</v>
      </c>
      <c r="AG83" s="95">
        <v>0</v>
      </c>
      <c r="AH83" s="95">
        <v>0</v>
      </c>
      <c r="AI83" s="95">
        <v>0</v>
      </c>
      <c r="AJ83" s="95">
        <v>0</v>
      </c>
      <c r="AK83" s="95">
        <v>0</v>
      </c>
      <c r="AL83" s="95">
        <v>0</v>
      </c>
      <c r="AM83" s="95">
        <v>0</v>
      </c>
      <c r="AN83" s="95">
        <v>0</v>
      </c>
      <c r="AO83" s="95">
        <v>0</v>
      </c>
      <c r="AP83" s="95">
        <v>0</v>
      </c>
      <c r="AQ83" s="95">
        <v>0</v>
      </c>
      <c r="AR83" s="95">
        <v>0</v>
      </c>
      <c r="AS83" s="95">
        <v>0</v>
      </c>
      <c r="AT83" s="95">
        <v>0</v>
      </c>
      <c r="AU83" s="95">
        <v>0</v>
      </c>
      <c r="AV83" s="95">
        <v>0</v>
      </c>
      <c r="AW83" s="95">
        <v>0</v>
      </c>
      <c r="AX83" s="95">
        <v>0</v>
      </c>
      <c r="AY83" s="95">
        <v>0</v>
      </c>
      <c r="AZ83" s="95">
        <v>0</v>
      </c>
      <c r="BA83" s="95">
        <v>0</v>
      </c>
      <c r="BB83" s="95">
        <v>0</v>
      </c>
      <c r="BC83" s="95">
        <v>0</v>
      </c>
      <c r="BD83" s="95">
        <v>0</v>
      </c>
      <c r="BE83" s="95">
        <v>0</v>
      </c>
      <c r="BF83" s="95">
        <v>0</v>
      </c>
      <c r="BG83" s="95">
        <v>0</v>
      </c>
      <c r="BH83" s="95">
        <v>0</v>
      </c>
      <c r="BI83" s="95">
        <v>0</v>
      </c>
      <c r="BJ83" s="95">
        <v>0</v>
      </c>
      <c r="BK83" s="95">
        <v>0</v>
      </c>
      <c r="BL83" s="95">
        <v>0</v>
      </c>
      <c r="BM83" s="95">
        <v>0</v>
      </c>
      <c r="BN83" s="95">
        <v>0</v>
      </c>
      <c r="BO83" s="95">
        <v>0</v>
      </c>
      <c r="BP83" s="95">
        <v>0</v>
      </c>
      <c r="BQ83" s="95">
        <v>0</v>
      </c>
      <c r="BR83" s="95">
        <v>0</v>
      </c>
      <c r="BS83" s="95">
        <v>0</v>
      </c>
      <c r="BT83" s="95">
        <v>0</v>
      </c>
      <c r="BU83" s="95">
        <v>0</v>
      </c>
      <c r="BV83" s="95">
        <v>0</v>
      </c>
      <c r="BW83" s="95">
        <v>0</v>
      </c>
      <c r="BX83" s="95">
        <v>0</v>
      </c>
      <c r="BY83" s="95">
        <v>0</v>
      </c>
      <c r="BZ83" s="95">
        <v>0</v>
      </c>
      <c r="CA83" s="95">
        <v>0</v>
      </c>
      <c r="CB83" s="95">
        <v>0</v>
      </c>
      <c r="CD83" s="35" t="e">
        <f t="shared" si="26"/>
        <v>#DIV/0!</v>
      </c>
      <c r="CE83" s="35" t="e">
        <f t="shared" si="27"/>
        <v>#DIV/0!</v>
      </c>
      <c r="CF83" s="81">
        <f t="shared" si="28"/>
        <v>-1</v>
      </c>
      <c r="CG83" s="81" t="str">
        <f t="shared" si="29"/>
        <v/>
      </c>
      <c r="CH83" s="81">
        <f t="shared" si="30"/>
        <v>-1</v>
      </c>
      <c r="CI83" s="81">
        <f t="shared" si="31"/>
        <v>-1</v>
      </c>
      <c r="CJ83" s="81">
        <f t="shared" si="32"/>
        <v>-1</v>
      </c>
      <c r="CK83" s="81">
        <f t="shared" si="33"/>
        <v>-1</v>
      </c>
      <c r="CL83" s="81">
        <f t="shared" si="34"/>
        <v>-1</v>
      </c>
      <c r="CM83" s="49" t="e">
        <f t="shared" si="36"/>
        <v>#DIV/0!</v>
      </c>
      <c r="CN83" s="49" t="e">
        <f t="shared" si="37"/>
        <v>#DIV/0!</v>
      </c>
      <c r="CO83" s="49" t="e">
        <f t="shared" si="38"/>
        <v>#DIV/0!</v>
      </c>
      <c r="CP83" s="49" t="e">
        <f t="shared" si="39"/>
        <v>#DIV/0!</v>
      </c>
      <c r="CQ83" s="81" t="str">
        <f>IF(N83=0,"",(#REF!-N83)/N83)</f>
        <v/>
      </c>
      <c r="CR83" s="81" t="str">
        <f t="shared" si="35"/>
        <v/>
      </c>
    </row>
    <row r="84" spans="1:96" x14ac:dyDescent="0.25">
      <c r="A84" s="94">
        <v>223</v>
      </c>
      <c r="B84" s="96">
        <v>6740.0366000000004</v>
      </c>
      <c r="C84" s="96">
        <v>0</v>
      </c>
      <c r="D84" s="96">
        <v>15493.290999999999</v>
      </c>
      <c r="E84" s="96">
        <v>1240.82266</v>
      </c>
      <c r="F84" s="96">
        <v>1152.1658</v>
      </c>
      <c r="G84" s="96">
        <v>8017.1309000000001</v>
      </c>
      <c r="H84" s="96">
        <v>745.49694999999997</v>
      </c>
      <c r="I84" s="53"/>
      <c r="J84" s="53"/>
      <c r="Q84" s="95" t="s">
        <v>202</v>
      </c>
      <c r="R84" s="95">
        <v>0</v>
      </c>
      <c r="S84" s="95">
        <v>0</v>
      </c>
      <c r="T84" s="95">
        <v>0</v>
      </c>
      <c r="U84" s="95">
        <v>0</v>
      </c>
      <c r="V84" s="95">
        <v>0</v>
      </c>
      <c r="W84" s="95">
        <v>0</v>
      </c>
      <c r="X84" s="95">
        <v>0</v>
      </c>
      <c r="Y84" s="95">
        <v>0</v>
      </c>
      <c r="Z84" s="95">
        <v>0</v>
      </c>
      <c r="AA84" s="95">
        <v>0</v>
      </c>
      <c r="AB84" s="95">
        <v>0</v>
      </c>
      <c r="AC84" s="95">
        <v>0</v>
      </c>
      <c r="AD84" s="95">
        <v>0</v>
      </c>
      <c r="AE84" s="95">
        <v>0</v>
      </c>
      <c r="AF84" s="95">
        <v>0</v>
      </c>
      <c r="AG84" s="95">
        <v>0</v>
      </c>
      <c r="AH84" s="95">
        <v>0</v>
      </c>
      <c r="AI84" s="95">
        <v>0</v>
      </c>
      <c r="AJ84" s="95">
        <v>0</v>
      </c>
      <c r="AK84" s="95">
        <v>0</v>
      </c>
      <c r="AL84" s="95">
        <v>0</v>
      </c>
      <c r="AM84" s="95">
        <v>0</v>
      </c>
      <c r="AN84" s="95">
        <v>0</v>
      </c>
      <c r="AO84" s="95">
        <v>0</v>
      </c>
      <c r="AP84" s="95">
        <v>0</v>
      </c>
      <c r="AQ84" s="95">
        <v>0</v>
      </c>
      <c r="AR84" s="95">
        <v>0</v>
      </c>
      <c r="AS84" s="95">
        <v>0</v>
      </c>
      <c r="AT84" s="95">
        <v>0</v>
      </c>
      <c r="AU84" s="95">
        <v>0</v>
      </c>
      <c r="AV84" s="95">
        <v>0</v>
      </c>
      <c r="AW84" s="95">
        <v>0</v>
      </c>
      <c r="AX84" s="95">
        <v>0</v>
      </c>
      <c r="AY84" s="95">
        <v>0</v>
      </c>
      <c r="AZ84" s="95">
        <v>0</v>
      </c>
      <c r="BA84" s="95">
        <v>0</v>
      </c>
      <c r="BB84" s="95">
        <v>0</v>
      </c>
      <c r="BC84" s="95">
        <v>0</v>
      </c>
      <c r="BD84" s="95">
        <v>0</v>
      </c>
      <c r="BE84" s="95">
        <v>0</v>
      </c>
      <c r="BF84" s="95">
        <v>0</v>
      </c>
      <c r="BG84" s="95">
        <v>0</v>
      </c>
      <c r="BH84" s="95">
        <v>0</v>
      </c>
      <c r="BI84" s="95">
        <v>0</v>
      </c>
      <c r="BJ84" s="95">
        <v>0</v>
      </c>
      <c r="BK84" s="95">
        <v>0</v>
      </c>
      <c r="BL84" s="95">
        <v>0</v>
      </c>
      <c r="BM84" s="95">
        <v>0</v>
      </c>
      <c r="BN84" s="95">
        <v>0</v>
      </c>
      <c r="BO84" s="95">
        <v>0</v>
      </c>
      <c r="BP84" s="95">
        <v>0</v>
      </c>
      <c r="BQ84" s="95">
        <v>0</v>
      </c>
      <c r="BR84" s="95">
        <v>0</v>
      </c>
      <c r="BS84" s="95">
        <v>0</v>
      </c>
      <c r="BT84" s="95">
        <v>0</v>
      </c>
      <c r="BU84" s="95">
        <v>0</v>
      </c>
      <c r="BV84" s="95">
        <v>0</v>
      </c>
      <c r="BW84" s="95">
        <v>0</v>
      </c>
      <c r="BX84" s="95">
        <v>0</v>
      </c>
      <c r="BY84" s="95">
        <v>0</v>
      </c>
      <c r="BZ84" s="95">
        <v>0</v>
      </c>
      <c r="CA84" s="95">
        <v>0</v>
      </c>
      <c r="CB84" s="95">
        <v>0</v>
      </c>
      <c r="CD84" s="35" t="e">
        <f t="shared" si="26"/>
        <v>#DIV/0!</v>
      </c>
      <c r="CE84" s="35" t="e">
        <f t="shared" si="27"/>
        <v>#DIV/0!</v>
      </c>
      <c r="CF84" s="81">
        <f t="shared" si="28"/>
        <v>-1</v>
      </c>
      <c r="CG84" s="81" t="str">
        <f t="shared" si="29"/>
        <v/>
      </c>
      <c r="CH84" s="81">
        <f t="shared" si="30"/>
        <v>-1</v>
      </c>
      <c r="CI84" s="81">
        <f t="shared" si="31"/>
        <v>-1</v>
      </c>
      <c r="CJ84" s="81">
        <f t="shared" si="32"/>
        <v>-1</v>
      </c>
      <c r="CK84" s="81">
        <f t="shared" si="33"/>
        <v>-1</v>
      </c>
      <c r="CL84" s="81">
        <f t="shared" si="34"/>
        <v>-1</v>
      </c>
      <c r="CM84" s="49" t="e">
        <f t="shared" si="36"/>
        <v>#DIV/0!</v>
      </c>
      <c r="CN84" s="49" t="e">
        <f t="shared" si="37"/>
        <v>#DIV/0!</v>
      </c>
      <c r="CO84" s="49" t="e">
        <f t="shared" si="38"/>
        <v>#DIV/0!</v>
      </c>
      <c r="CP84" s="49" t="e">
        <f t="shared" si="39"/>
        <v>#DIV/0!</v>
      </c>
      <c r="CQ84" s="81" t="str">
        <f>IF(N84=0,"",(#REF!-N84)/N84)</f>
        <v/>
      </c>
      <c r="CR84" s="81" t="str">
        <f t="shared" si="35"/>
        <v/>
      </c>
    </row>
    <row r="85" spans="1:96" x14ac:dyDescent="0.25">
      <c r="A85" s="94">
        <v>227</v>
      </c>
      <c r="B85" s="96">
        <v>7197.3339999999998</v>
      </c>
      <c r="C85" s="96">
        <v>0</v>
      </c>
      <c r="D85" s="96">
        <v>15531.208000000001</v>
      </c>
      <c r="E85" s="96">
        <v>1242.290806</v>
      </c>
      <c r="F85" s="96">
        <v>1153.6404</v>
      </c>
      <c r="G85" s="96">
        <v>8012.1005999999998</v>
      </c>
      <c r="H85" s="96">
        <v>761.53394000000003</v>
      </c>
      <c r="I85" s="53"/>
      <c r="J85" s="53"/>
      <c r="Q85" s="95" t="s">
        <v>206</v>
      </c>
      <c r="R85" s="95">
        <v>0</v>
      </c>
      <c r="S85" s="95">
        <v>0</v>
      </c>
      <c r="T85" s="95">
        <v>0</v>
      </c>
      <c r="U85" s="95">
        <v>0</v>
      </c>
      <c r="V85" s="95">
        <v>0</v>
      </c>
      <c r="W85" s="95">
        <v>0</v>
      </c>
      <c r="X85" s="95">
        <v>0</v>
      </c>
      <c r="Y85" s="95">
        <v>0</v>
      </c>
      <c r="Z85" s="95">
        <v>0</v>
      </c>
      <c r="AA85" s="95">
        <v>0</v>
      </c>
      <c r="AB85" s="95">
        <v>0</v>
      </c>
      <c r="AC85" s="95">
        <v>0</v>
      </c>
      <c r="AD85" s="95">
        <v>0</v>
      </c>
      <c r="AE85" s="95">
        <v>0</v>
      </c>
      <c r="AF85" s="95">
        <v>0</v>
      </c>
      <c r="AG85" s="95">
        <v>0</v>
      </c>
      <c r="AH85" s="95">
        <v>0</v>
      </c>
      <c r="AI85" s="95">
        <v>0</v>
      </c>
      <c r="AJ85" s="95">
        <v>0</v>
      </c>
      <c r="AK85" s="95">
        <v>0</v>
      </c>
      <c r="AL85" s="95">
        <v>0</v>
      </c>
      <c r="AM85" s="95">
        <v>0</v>
      </c>
      <c r="AN85" s="95">
        <v>0</v>
      </c>
      <c r="AO85" s="95">
        <v>0</v>
      </c>
      <c r="AP85" s="95">
        <v>0</v>
      </c>
      <c r="AQ85" s="95">
        <v>0</v>
      </c>
      <c r="AR85" s="95">
        <v>0</v>
      </c>
      <c r="AS85" s="95">
        <v>0</v>
      </c>
      <c r="AT85" s="95">
        <v>0</v>
      </c>
      <c r="AU85" s="95">
        <v>0</v>
      </c>
      <c r="AV85" s="95">
        <v>0</v>
      </c>
      <c r="AW85" s="95">
        <v>0</v>
      </c>
      <c r="AX85" s="95">
        <v>0</v>
      </c>
      <c r="AY85" s="95">
        <v>0</v>
      </c>
      <c r="AZ85" s="95">
        <v>0</v>
      </c>
      <c r="BA85" s="95">
        <v>0</v>
      </c>
      <c r="BB85" s="95">
        <v>0</v>
      </c>
      <c r="BC85" s="95">
        <v>0</v>
      </c>
      <c r="BD85" s="95">
        <v>0</v>
      </c>
      <c r="BE85" s="95">
        <v>0</v>
      </c>
      <c r="BF85" s="95">
        <v>0</v>
      </c>
      <c r="BG85" s="95">
        <v>0</v>
      </c>
      <c r="BH85" s="95">
        <v>0</v>
      </c>
      <c r="BI85" s="95">
        <v>0</v>
      </c>
      <c r="BJ85" s="95">
        <v>0</v>
      </c>
      <c r="BK85" s="95">
        <v>0</v>
      </c>
      <c r="BL85" s="95">
        <v>0</v>
      </c>
      <c r="BM85" s="95">
        <v>0</v>
      </c>
      <c r="BN85" s="95">
        <v>0</v>
      </c>
      <c r="BO85" s="95">
        <v>0</v>
      </c>
      <c r="BP85" s="95">
        <v>0</v>
      </c>
      <c r="BQ85" s="95">
        <v>0</v>
      </c>
      <c r="BR85" s="95">
        <v>0</v>
      </c>
      <c r="BS85" s="95">
        <v>0</v>
      </c>
      <c r="BT85" s="95">
        <v>0</v>
      </c>
      <c r="BU85" s="95">
        <v>0</v>
      </c>
      <c r="BV85" s="95">
        <v>0</v>
      </c>
      <c r="BW85" s="95">
        <v>0</v>
      </c>
      <c r="BX85" s="95">
        <v>0</v>
      </c>
      <c r="BY85" s="95">
        <v>0</v>
      </c>
      <c r="BZ85" s="95">
        <v>0</v>
      </c>
      <c r="CA85" s="95">
        <v>0</v>
      </c>
      <c r="CB85" s="95">
        <v>0</v>
      </c>
      <c r="CD85" s="35" t="e">
        <f t="shared" si="26"/>
        <v>#DIV/0!</v>
      </c>
      <c r="CE85" s="35" t="e">
        <f t="shared" si="27"/>
        <v>#DIV/0!</v>
      </c>
      <c r="CF85" s="81">
        <f t="shared" si="28"/>
        <v>-1</v>
      </c>
      <c r="CG85" s="81" t="str">
        <f t="shared" si="29"/>
        <v/>
      </c>
      <c r="CH85" s="81">
        <f t="shared" si="30"/>
        <v>-1</v>
      </c>
      <c r="CI85" s="81">
        <f t="shared" si="31"/>
        <v>-1</v>
      </c>
      <c r="CJ85" s="81">
        <f t="shared" si="32"/>
        <v>-1</v>
      </c>
      <c r="CK85" s="81">
        <f t="shared" si="33"/>
        <v>-1</v>
      </c>
      <c r="CL85" s="81">
        <f t="shared" si="34"/>
        <v>-1</v>
      </c>
      <c r="CM85" s="49" t="e">
        <f t="shared" si="36"/>
        <v>#DIV/0!</v>
      </c>
      <c r="CN85" s="49" t="e">
        <f t="shared" si="37"/>
        <v>#DIV/0!</v>
      </c>
      <c r="CO85" s="49" t="e">
        <f t="shared" si="38"/>
        <v>#DIV/0!</v>
      </c>
      <c r="CP85" s="49" t="e">
        <f t="shared" si="39"/>
        <v>#DIV/0!</v>
      </c>
      <c r="CQ85" s="81" t="str">
        <f>IF(N85=0,"",(#REF!-N85)/N85)</f>
        <v/>
      </c>
      <c r="CR85" s="81" t="str">
        <f t="shared" si="35"/>
        <v/>
      </c>
    </row>
    <row r="86" spans="1:96" x14ac:dyDescent="0.25">
      <c r="A86" s="94">
        <v>230</v>
      </c>
      <c r="B86" s="96">
        <v>15380.365</v>
      </c>
      <c r="C86" s="96">
        <v>0</v>
      </c>
      <c r="D86" s="96">
        <v>33189.125</v>
      </c>
      <c r="E86" s="96">
        <v>2654.6895600000003</v>
      </c>
      <c r="F86" s="96">
        <v>2465.2498000000001</v>
      </c>
      <c r="G86" s="96">
        <v>17121.300999999999</v>
      </c>
      <c r="H86" s="96">
        <v>1627.3507</v>
      </c>
      <c r="I86" s="53"/>
      <c r="J86" s="53"/>
      <c r="Q86" s="95" t="s">
        <v>209</v>
      </c>
      <c r="R86" s="95">
        <v>0</v>
      </c>
      <c r="S86" s="95">
        <v>0</v>
      </c>
      <c r="T86" s="95">
        <v>0</v>
      </c>
      <c r="U86" s="95">
        <v>0</v>
      </c>
      <c r="V86" s="95">
        <v>0</v>
      </c>
      <c r="W86" s="95">
        <v>0</v>
      </c>
      <c r="X86" s="95">
        <v>0</v>
      </c>
      <c r="Y86" s="95">
        <v>0</v>
      </c>
      <c r="Z86" s="95">
        <v>0</v>
      </c>
      <c r="AA86" s="95">
        <v>0</v>
      </c>
      <c r="AB86" s="95">
        <v>0</v>
      </c>
      <c r="AC86" s="95">
        <v>0</v>
      </c>
      <c r="AD86" s="95">
        <v>0</v>
      </c>
      <c r="AE86" s="95">
        <v>0</v>
      </c>
      <c r="AF86" s="95">
        <v>0</v>
      </c>
      <c r="AG86" s="95">
        <v>0</v>
      </c>
      <c r="AH86" s="95">
        <v>0</v>
      </c>
      <c r="AI86" s="95">
        <v>0</v>
      </c>
      <c r="AJ86" s="95">
        <v>0</v>
      </c>
      <c r="AK86" s="95">
        <v>0</v>
      </c>
      <c r="AL86" s="95">
        <v>0</v>
      </c>
      <c r="AM86" s="95">
        <v>0</v>
      </c>
      <c r="AN86" s="95">
        <v>0</v>
      </c>
      <c r="AO86" s="95">
        <v>0</v>
      </c>
      <c r="AP86" s="95">
        <v>0</v>
      </c>
      <c r="AQ86" s="95">
        <v>0</v>
      </c>
      <c r="AR86" s="95">
        <v>0</v>
      </c>
      <c r="AS86" s="95">
        <v>0</v>
      </c>
      <c r="AT86" s="95">
        <v>0</v>
      </c>
      <c r="AU86" s="95">
        <v>0</v>
      </c>
      <c r="AV86" s="95">
        <v>0</v>
      </c>
      <c r="AW86" s="95">
        <v>0</v>
      </c>
      <c r="AX86" s="95">
        <v>0</v>
      </c>
      <c r="AY86" s="95">
        <v>0</v>
      </c>
      <c r="AZ86" s="95">
        <v>0</v>
      </c>
      <c r="BA86" s="95">
        <v>0</v>
      </c>
      <c r="BB86" s="95">
        <v>0</v>
      </c>
      <c r="BC86" s="95">
        <v>0</v>
      </c>
      <c r="BD86" s="95">
        <v>0</v>
      </c>
      <c r="BE86" s="95">
        <v>0</v>
      </c>
      <c r="BF86" s="95">
        <v>0</v>
      </c>
      <c r="BG86" s="95">
        <v>0</v>
      </c>
      <c r="BH86" s="95">
        <v>0</v>
      </c>
      <c r="BI86" s="95">
        <v>0</v>
      </c>
      <c r="BJ86" s="95">
        <v>0</v>
      </c>
      <c r="BK86" s="95">
        <v>0</v>
      </c>
      <c r="BL86" s="95">
        <v>0</v>
      </c>
      <c r="BM86" s="95">
        <v>0</v>
      </c>
      <c r="BN86" s="95">
        <v>0</v>
      </c>
      <c r="BO86" s="95">
        <v>0</v>
      </c>
      <c r="BP86" s="95">
        <v>0</v>
      </c>
      <c r="BQ86" s="95">
        <v>0</v>
      </c>
      <c r="BR86" s="95">
        <v>0</v>
      </c>
      <c r="BS86" s="95">
        <v>0</v>
      </c>
      <c r="BT86" s="95">
        <v>0</v>
      </c>
      <c r="BU86" s="95">
        <v>0</v>
      </c>
      <c r="BV86" s="95">
        <v>0</v>
      </c>
      <c r="BW86" s="95">
        <v>0</v>
      </c>
      <c r="BX86" s="95">
        <v>0</v>
      </c>
      <c r="BY86" s="95">
        <v>0</v>
      </c>
      <c r="BZ86" s="95">
        <v>0</v>
      </c>
      <c r="CA86" s="95">
        <v>0</v>
      </c>
      <c r="CB86" s="95">
        <v>0</v>
      </c>
      <c r="CD86" s="35" t="e">
        <f t="shared" si="26"/>
        <v>#DIV/0!</v>
      </c>
      <c r="CE86" s="35" t="e">
        <f t="shared" si="27"/>
        <v>#DIV/0!</v>
      </c>
      <c r="CF86" s="81">
        <f t="shared" si="28"/>
        <v>-1</v>
      </c>
      <c r="CG86" s="81" t="str">
        <f t="shared" si="29"/>
        <v/>
      </c>
      <c r="CH86" s="81">
        <f t="shared" si="30"/>
        <v>-1</v>
      </c>
      <c r="CI86" s="81">
        <f t="shared" si="31"/>
        <v>-1</v>
      </c>
      <c r="CJ86" s="81">
        <f t="shared" si="32"/>
        <v>-1</v>
      </c>
      <c r="CK86" s="81">
        <f t="shared" si="33"/>
        <v>-1</v>
      </c>
      <c r="CL86" s="81">
        <f t="shared" si="34"/>
        <v>-1</v>
      </c>
      <c r="CM86" s="49" t="e">
        <f t="shared" si="36"/>
        <v>#DIV/0!</v>
      </c>
      <c r="CN86" s="49" t="e">
        <f t="shared" si="37"/>
        <v>#DIV/0!</v>
      </c>
      <c r="CO86" s="49" t="e">
        <f t="shared" si="38"/>
        <v>#DIV/0!</v>
      </c>
      <c r="CP86" s="49" t="e">
        <f t="shared" si="39"/>
        <v>#DIV/0!</v>
      </c>
      <c r="CQ86" s="81" t="str">
        <f>IF(N86=0,"",(#REF!-N86)/N86)</f>
        <v/>
      </c>
      <c r="CR86" s="81" t="str">
        <f t="shared" si="35"/>
        <v/>
      </c>
    </row>
    <row r="87" spans="1:96" x14ac:dyDescent="0.25">
      <c r="A87" s="19"/>
    </row>
    <row r="88" spans="1:96" x14ac:dyDescent="0.25">
      <c r="A88" s="19"/>
    </row>
    <row r="89" spans="1:96" x14ac:dyDescent="0.25">
      <c r="A89" s="19"/>
    </row>
    <row r="90" spans="1:96" x14ac:dyDescent="0.25">
      <c r="A90" s="19"/>
    </row>
    <row r="91" spans="1:96" x14ac:dyDescent="0.25">
      <c r="A91" s="19"/>
    </row>
    <row r="92" spans="1:96" x14ac:dyDescent="0.25">
      <c r="A92" s="19"/>
    </row>
    <row r="93" spans="1:96" x14ac:dyDescent="0.25">
      <c r="A93" s="19"/>
    </row>
    <row r="94" spans="1:96" x14ac:dyDescent="0.25">
      <c r="A94" s="19"/>
    </row>
    <row r="95" spans="1:96" x14ac:dyDescent="0.25">
      <c r="A95" s="22"/>
    </row>
    <row r="96" spans="1:96" x14ac:dyDescent="0.25">
      <c r="A96" s="22"/>
    </row>
    <row r="97" spans="1:3" x14ac:dyDescent="0.25">
      <c r="A97" s="16"/>
      <c r="B97" s="14"/>
      <c r="C97" s="53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Y69"/>
  <sheetViews>
    <sheetView zoomScale="85" zoomScaleNormal="85" workbookViewId="0">
      <pane xSplit="1" ySplit="2" topLeftCell="BN24" activePane="bottomRight" state="frozen"/>
      <selection pane="topRight" activeCell="B1" sqref="B1"/>
      <selection pane="bottomLeft" activeCell="A3" sqref="A3"/>
      <selection pane="bottomRight" activeCell="B17" sqref="B17"/>
    </sheetView>
  </sheetViews>
  <sheetFormatPr defaultRowHeight="15" x14ac:dyDescent="0.25"/>
  <cols>
    <col min="1" max="1" width="19.5703125" customWidth="1"/>
    <col min="2" max="2" width="10.28515625" bestFit="1" customWidth="1"/>
    <col min="3" max="3" width="7.85546875" bestFit="1" customWidth="1"/>
    <col min="4" max="4" width="9.42578125" bestFit="1" customWidth="1"/>
    <col min="5" max="7" width="7.85546875" bestFit="1" customWidth="1"/>
    <col min="8" max="8" width="9.42578125" bestFit="1" customWidth="1"/>
    <col min="9" max="9" width="9" bestFit="1" customWidth="1"/>
    <col min="10" max="10" width="9.140625" bestFit="1" customWidth="1"/>
    <col min="11" max="11" width="6.85546875" bestFit="1" customWidth="1"/>
    <col min="12" max="12" width="9.85546875" bestFit="1" customWidth="1"/>
    <col min="13" max="13" width="6.85546875" bestFit="1" customWidth="1"/>
    <col min="14" max="14" width="11.140625" bestFit="1" customWidth="1"/>
    <col min="15" max="17" width="9.140625" style="28" customWidth="1"/>
    <col min="19" max="19" width="15.42578125" bestFit="1" customWidth="1"/>
    <col min="20" max="20" width="6" style="94" bestFit="1" customWidth="1"/>
    <col min="21" max="21" width="5.42578125" style="28" bestFit="1" customWidth="1"/>
    <col min="22" max="22" width="9.85546875" style="26" bestFit="1" customWidth="1"/>
    <col min="23" max="23" width="5.7109375" style="26" bestFit="1" customWidth="1"/>
    <col min="24" max="24" width="14.5703125" style="26" bestFit="1" customWidth="1"/>
    <col min="25" max="25" width="5.7109375" style="26" bestFit="1" customWidth="1"/>
    <col min="26" max="26" width="5.42578125" style="95" bestFit="1" customWidth="1"/>
    <col min="27" max="27" width="6.7109375" style="26" bestFit="1" customWidth="1"/>
    <col min="28" max="28" width="13.42578125" style="26" bestFit="1" customWidth="1"/>
    <col min="29" max="29" width="9.28515625" style="26" bestFit="1" customWidth="1"/>
    <col min="30" max="30" width="4" style="26" bestFit="1" customWidth="1"/>
    <col min="31" max="31" width="9.28515625" style="26" bestFit="1" customWidth="1"/>
    <col min="32" max="33" width="6.7109375" style="26" bestFit="1" customWidth="1"/>
    <col min="34" max="34" width="5.7109375" style="26" bestFit="1" customWidth="1"/>
    <col min="35" max="35" width="6.7109375" style="26" bestFit="1" customWidth="1"/>
    <col min="36" max="36" width="5.7109375" style="95" bestFit="1" customWidth="1"/>
    <col min="37" max="37" width="6.42578125" style="26" bestFit="1" customWidth="1"/>
    <col min="38" max="38" width="15.42578125" style="26" bestFit="1" customWidth="1"/>
    <col min="39" max="39" width="5.7109375" style="26" bestFit="1" customWidth="1"/>
    <col min="40" max="40" width="6.5703125" style="26" bestFit="1" customWidth="1"/>
    <col min="41" max="41" width="6.7109375" style="26" bestFit="1" customWidth="1"/>
    <col min="42" max="42" width="5.140625" style="26" bestFit="1" customWidth="1"/>
    <col min="43" max="43" width="5.7109375" style="95" bestFit="1" customWidth="1"/>
    <col min="44" max="44" width="4.140625" style="26" bestFit="1" customWidth="1"/>
    <col min="45" max="45" width="6.5703125" style="26" bestFit="1" customWidth="1"/>
    <col min="46" max="46" width="6.140625" style="26" bestFit="1" customWidth="1"/>
    <col min="47" max="47" width="7.7109375" style="26" bestFit="1" customWidth="1"/>
    <col min="48" max="48" width="10" style="26" bestFit="1" customWidth="1"/>
    <col min="49" max="49" width="7.7109375" style="95" bestFit="1" customWidth="1"/>
    <col min="50" max="50" width="7.7109375" style="26" bestFit="1" customWidth="1"/>
    <col min="51" max="51" width="6.7109375" style="26" bestFit="1" customWidth="1"/>
    <col min="52" max="52" width="7.7109375" style="26" bestFit="1" customWidth="1"/>
    <col min="53" max="53" width="6" style="26" bestFit="1" customWidth="1"/>
    <col min="54" max="54" width="6.7109375" style="26" bestFit="1" customWidth="1"/>
    <col min="55" max="55" width="4.28515625" style="26" bestFit="1" customWidth="1"/>
    <col min="56" max="56" width="7.7109375" style="26" bestFit="1" customWidth="1"/>
    <col min="57" max="57" width="5.7109375" style="26" bestFit="1" customWidth="1"/>
    <col min="58" max="59" width="6.7109375" style="26" bestFit="1" customWidth="1"/>
    <col min="60" max="60" width="4.140625" style="26" bestFit="1" customWidth="1"/>
    <col min="61" max="61" width="5.85546875" style="26" bestFit="1" customWidth="1"/>
    <col min="62" max="62" width="6.7109375" style="26" bestFit="1" customWidth="1"/>
    <col min="63" max="64" width="7.7109375" style="26" bestFit="1" customWidth="1"/>
    <col min="65" max="65" width="6.7109375" style="26" bestFit="1" customWidth="1"/>
    <col min="66" max="66" width="5.140625" style="26" bestFit="1" customWidth="1"/>
    <col min="67" max="67" width="5.28515625" style="26" bestFit="1" customWidth="1"/>
    <col min="68" max="68" width="8.7109375" style="26" bestFit="1" customWidth="1"/>
    <col min="69" max="69" width="5.7109375" style="26" bestFit="1" customWidth="1"/>
    <col min="70" max="70" width="7.85546875" style="26" bestFit="1" customWidth="1"/>
    <col min="71" max="71" width="5.85546875" style="26" bestFit="1" customWidth="1"/>
    <col min="72" max="72" width="6" style="26" bestFit="1" customWidth="1"/>
    <col min="73" max="73" width="7.7109375" style="26" bestFit="1" customWidth="1"/>
    <col min="74" max="74" width="5.7109375" style="26" bestFit="1" customWidth="1"/>
    <col min="75" max="76" width="6.7109375" style="26" bestFit="1" customWidth="1"/>
    <col min="77" max="77" width="3.85546875" style="26" bestFit="1" customWidth="1"/>
    <col min="78" max="78" width="7.7109375" style="26" bestFit="1" customWidth="1"/>
    <col min="79" max="79" width="8" style="26" bestFit="1" customWidth="1"/>
    <col min="80" max="81" width="5.7109375" style="26" bestFit="1" customWidth="1"/>
    <col min="82" max="82" width="6.7109375" style="26" bestFit="1" customWidth="1"/>
    <col min="83" max="83" width="4.85546875" style="95" bestFit="1" customWidth="1"/>
    <col min="84" max="84" width="6.7109375" style="26" bestFit="1" customWidth="1"/>
    <col min="85" max="85" width="9.140625" style="26" bestFit="1" customWidth="1"/>
    <col min="86" max="86" width="7.140625" style="26" bestFit="1" customWidth="1"/>
    <col min="87" max="87" width="7.7109375" style="26" customWidth="1"/>
    <col min="88" max="100" width="9.140625" style="8"/>
  </cols>
  <sheetData>
    <row r="1" spans="1:103" x14ac:dyDescent="0.25">
      <c r="B1" s="28" t="s">
        <v>477</v>
      </c>
      <c r="S1" s="28" t="s">
        <v>488</v>
      </c>
      <c r="CJ1" s="8" t="s">
        <v>310</v>
      </c>
    </row>
    <row r="2" spans="1:103" x14ac:dyDescent="0.25">
      <c r="A2" s="28" t="s">
        <v>227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I2" s="28" t="s">
        <v>63</v>
      </c>
      <c r="J2" s="28" t="s">
        <v>64</v>
      </c>
      <c r="K2" s="28" t="s">
        <v>225</v>
      </c>
      <c r="L2" s="28" t="s">
        <v>65</v>
      </c>
      <c r="M2" s="28" t="s">
        <v>67</v>
      </c>
      <c r="N2" s="28" t="s">
        <v>68</v>
      </c>
      <c r="O2" s="28" t="s">
        <v>311</v>
      </c>
      <c r="P2" s="28" t="s">
        <v>314</v>
      </c>
      <c r="Q2" s="28" t="s">
        <v>321</v>
      </c>
      <c r="S2" s="28" t="s">
        <v>226</v>
      </c>
      <c r="T2" s="94" t="s">
        <v>471</v>
      </c>
      <c r="U2" s="28" t="s">
        <v>359</v>
      </c>
      <c r="V2" s="28" t="s">
        <v>178</v>
      </c>
      <c r="W2" s="28" t="s">
        <v>131</v>
      </c>
      <c r="X2" s="28" t="s">
        <v>132</v>
      </c>
      <c r="Y2" s="28" t="s">
        <v>133</v>
      </c>
      <c r="Z2" s="94" t="s">
        <v>335</v>
      </c>
      <c r="AA2" s="28" t="s">
        <v>360</v>
      </c>
      <c r="AB2" s="28" t="s">
        <v>179</v>
      </c>
      <c r="AC2" s="28" t="s">
        <v>134</v>
      </c>
      <c r="AD2" s="28" t="s">
        <v>135</v>
      </c>
      <c r="AE2" s="28" t="s">
        <v>59</v>
      </c>
      <c r="AF2" s="28" t="s">
        <v>136</v>
      </c>
      <c r="AG2" s="28" t="s">
        <v>137</v>
      </c>
      <c r="AH2" s="28" t="s">
        <v>361</v>
      </c>
      <c r="AI2" s="28" t="s">
        <v>138</v>
      </c>
      <c r="AJ2" s="94" t="s">
        <v>472</v>
      </c>
      <c r="AK2" s="28" t="s">
        <v>139</v>
      </c>
      <c r="AL2" s="28" t="s">
        <v>140</v>
      </c>
      <c r="AM2" s="28" t="s">
        <v>67</v>
      </c>
      <c r="AN2" s="28" t="s">
        <v>141</v>
      </c>
      <c r="AO2" s="28" t="s">
        <v>142</v>
      </c>
      <c r="AP2" s="28" t="s">
        <v>143</v>
      </c>
      <c r="AQ2" s="94" t="s">
        <v>473</v>
      </c>
      <c r="AR2" s="28" t="s">
        <v>362</v>
      </c>
      <c r="AS2" s="28" t="s">
        <v>144</v>
      </c>
      <c r="AT2" s="28" t="s">
        <v>366</v>
      </c>
      <c r="AU2" s="28" t="s">
        <v>57</v>
      </c>
      <c r="AV2" s="28" t="s">
        <v>128</v>
      </c>
      <c r="AW2" s="94" t="s">
        <v>474</v>
      </c>
      <c r="AX2" s="28" t="s">
        <v>145</v>
      </c>
      <c r="AY2" s="28" t="s">
        <v>146</v>
      </c>
      <c r="AZ2" s="28" t="s">
        <v>60</v>
      </c>
      <c r="BA2" s="28" t="s">
        <v>147</v>
      </c>
      <c r="BB2" s="28" t="s">
        <v>148</v>
      </c>
      <c r="BC2" s="28" t="s">
        <v>149</v>
      </c>
      <c r="BD2" s="28" t="s">
        <v>150</v>
      </c>
      <c r="BE2" s="28" t="s">
        <v>151</v>
      </c>
      <c r="BF2" s="28" t="s">
        <v>152</v>
      </c>
      <c r="BG2" s="28" t="s">
        <v>153</v>
      </c>
      <c r="BH2" s="28" t="s">
        <v>154</v>
      </c>
      <c r="BI2" s="28" t="s">
        <v>155</v>
      </c>
      <c r="BJ2" s="28" t="s">
        <v>156</v>
      </c>
      <c r="BK2" s="28" t="s">
        <v>54</v>
      </c>
      <c r="BL2" s="28" t="s">
        <v>53</v>
      </c>
      <c r="BM2" s="28" t="s">
        <v>157</v>
      </c>
      <c r="BN2" s="28" t="s">
        <v>158</v>
      </c>
      <c r="BO2" s="28" t="s">
        <v>159</v>
      </c>
      <c r="BP2" s="28" t="s">
        <v>160</v>
      </c>
      <c r="BQ2" s="28" t="s">
        <v>161</v>
      </c>
      <c r="BR2" s="28" t="s">
        <v>162</v>
      </c>
      <c r="BS2" s="28" t="s">
        <v>163</v>
      </c>
      <c r="BT2" s="28" t="s">
        <v>164</v>
      </c>
      <c r="BU2" s="28" t="s">
        <v>165</v>
      </c>
      <c r="BV2" s="28" t="s">
        <v>363</v>
      </c>
      <c r="BW2" s="28" t="s">
        <v>166</v>
      </c>
      <c r="BX2" s="28" t="s">
        <v>167</v>
      </c>
      <c r="BY2" s="28" t="s">
        <v>168</v>
      </c>
      <c r="BZ2" s="28" t="s">
        <v>61</v>
      </c>
      <c r="CA2" s="28" t="s">
        <v>367</v>
      </c>
      <c r="CB2" s="28" t="s">
        <v>169</v>
      </c>
      <c r="CC2" s="28" t="s">
        <v>170</v>
      </c>
      <c r="CD2" s="28" t="s">
        <v>171</v>
      </c>
      <c r="CE2" s="94" t="s">
        <v>172</v>
      </c>
      <c r="CF2" s="28" t="s">
        <v>173</v>
      </c>
      <c r="CG2" s="28" t="s">
        <v>174</v>
      </c>
      <c r="CH2" s="28" t="s">
        <v>368</v>
      </c>
      <c r="CI2" s="28"/>
      <c r="CJ2" s="8" t="s">
        <v>59</v>
      </c>
      <c r="CK2" s="8" t="s">
        <v>57</v>
      </c>
      <c r="CL2" s="8" t="s">
        <v>60</v>
      </c>
      <c r="CM2" s="8" t="s">
        <v>54</v>
      </c>
      <c r="CN2" s="8" t="s">
        <v>53</v>
      </c>
      <c r="CO2" s="8" t="s">
        <v>61</v>
      </c>
      <c r="CP2" s="8" t="s">
        <v>62</v>
      </c>
      <c r="CQ2" s="8" t="s">
        <v>63</v>
      </c>
      <c r="CR2" s="8" t="s">
        <v>64</v>
      </c>
      <c r="CS2" s="8" t="s">
        <v>225</v>
      </c>
      <c r="CT2" s="8" t="s">
        <v>65</v>
      </c>
      <c r="CU2" s="8" t="s">
        <v>67</v>
      </c>
      <c r="CV2" s="8" t="s">
        <v>68</v>
      </c>
      <c r="CW2" s="28" t="s">
        <v>311</v>
      </c>
      <c r="CX2" s="28" t="s">
        <v>314</v>
      </c>
      <c r="CY2" s="28" t="s">
        <v>321</v>
      </c>
    </row>
    <row r="3" spans="1:103" x14ac:dyDescent="0.25">
      <c r="A3" s="28" t="s">
        <v>0</v>
      </c>
      <c r="B3" s="26">
        <v>49376.961743</v>
      </c>
      <c r="C3" s="26">
        <v>526.86351204000005</v>
      </c>
      <c r="D3" s="26">
        <v>8050.7733197999996</v>
      </c>
      <c r="E3" s="26">
        <v>17768.405346</v>
      </c>
      <c r="F3" s="26">
        <v>10303.228471</v>
      </c>
      <c r="G3" s="26">
        <v>18399.626080999999</v>
      </c>
      <c r="H3" s="26">
        <v>15271.257637999999</v>
      </c>
      <c r="I3" s="26">
        <v>98.066595332000006</v>
      </c>
      <c r="J3" s="26">
        <v>235.00547216000001</v>
      </c>
      <c r="K3" s="26"/>
      <c r="L3" s="26">
        <v>105.14925642999999</v>
      </c>
      <c r="M3" s="26">
        <v>46.554644013999997</v>
      </c>
      <c r="N3" s="26">
        <v>95.025999999999996</v>
      </c>
      <c r="O3" s="26">
        <v>4.4554465109999999</v>
      </c>
      <c r="P3" s="26">
        <v>24.198143769000001</v>
      </c>
      <c r="Q3" s="26">
        <v>7.2794277552000004</v>
      </c>
      <c r="R3" s="26"/>
      <c r="S3" s="26" t="s">
        <v>0</v>
      </c>
      <c r="T3" s="95">
        <v>44.081942123320097</v>
      </c>
      <c r="U3" s="26">
        <v>3.62691768163155</v>
      </c>
      <c r="V3" s="26">
        <v>4.4676603463841804</v>
      </c>
      <c r="W3" s="26">
        <v>98.610839874998504</v>
      </c>
      <c r="X3" s="26">
        <v>98.610771891467095</v>
      </c>
      <c r="Y3" s="26">
        <v>51.513955813720401</v>
      </c>
      <c r="Z3" s="95">
        <v>10.0892504360405</v>
      </c>
      <c r="AA3" s="26">
        <v>235.64091334663101</v>
      </c>
      <c r="AB3" s="26">
        <v>24.2907430088623</v>
      </c>
      <c r="AC3" s="26">
        <v>401.225010686041</v>
      </c>
      <c r="AD3" s="26">
        <v>0</v>
      </c>
      <c r="AE3" s="26">
        <v>49600.4127361012</v>
      </c>
      <c r="AF3" s="26">
        <v>632.96632484828001</v>
      </c>
      <c r="AG3" s="26">
        <v>14.806850267049301</v>
      </c>
      <c r="AH3" s="26">
        <v>66.269178884374696</v>
      </c>
      <c r="AI3" s="26">
        <v>440.99661633276799</v>
      </c>
      <c r="AJ3" s="95">
        <v>1.0466150903288699E-3</v>
      </c>
      <c r="AK3" s="26">
        <v>105.792339191379</v>
      </c>
      <c r="AL3" s="26">
        <v>105.792339191379</v>
      </c>
      <c r="AM3" s="26">
        <v>46.682023189986502</v>
      </c>
      <c r="AN3" s="26">
        <v>0</v>
      </c>
      <c r="AO3" s="26">
        <v>992.58539709220202</v>
      </c>
      <c r="AP3" s="26">
        <v>2.8897509362649201</v>
      </c>
      <c r="AQ3" s="95">
        <v>53.201702937371799</v>
      </c>
      <c r="AR3" s="26">
        <v>2.0943518891017998</v>
      </c>
      <c r="AS3" s="26">
        <v>95.286980396888197</v>
      </c>
      <c r="AT3" s="26">
        <v>7.3013031284584704</v>
      </c>
      <c r="AU3" s="26">
        <v>529.63492223758101</v>
      </c>
      <c r="AV3" s="26">
        <v>0</v>
      </c>
      <c r="AW3" s="95">
        <v>15240.2537298345</v>
      </c>
      <c r="AX3" s="26">
        <v>7262.8858071286404</v>
      </c>
      <c r="AY3" s="26">
        <v>806.98756366562395</v>
      </c>
      <c r="AZ3" s="26">
        <v>8069.8733707942602</v>
      </c>
      <c r="BA3" s="26">
        <v>4.9545901189293202E-4</v>
      </c>
      <c r="BB3" s="26">
        <v>490.91870294327998</v>
      </c>
      <c r="BC3" s="26">
        <v>85.881869795025295</v>
      </c>
      <c r="BD3" s="26">
        <v>10247.4150288728</v>
      </c>
      <c r="BE3" s="26">
        <v>51.242144958304998</v>
      </c>
      <c r="BF3" s="26">
        <v>680.08555685995702</v>
      </c>
      <c r="BG3" s="26">
        <v>917.92471491481797</v>
      </c>
      <c r="BH3" s="26">
        <v>42.456525352601702</v>
      </c>
      <c r="BI3" s="26">
        <v>1.75382902495081E-2</v>
      </c>
      <c r="BJ3" s="26">
        <v>528.82031669394905</v>
      </c>
      <c r="BK3" s="26">
        <v>17807.2778607443</v>
      </c>
      <c r="BL3" s="26">
        <v>10338.6824846082</v>
      </c>
      <c r="BM3" s="26">
        <v>7468.5953761360697</v>
      </c>
      <c r="BN3" s="26">
        <v>7.2321507696886496</v>
      </c>
      <c r="BO3" s="26">
        <v>0.48547176970518702</v>
      </c>
      <c r="BP3" s="26">
        <v>1022.29856457062</v>
      </c>
      <c r="BQ3" s="26">
        <v>53.472529043138898</v>
      </c>
      <c r="BR3" s="26">
        <v>2433.9943150515001</v>
      </c>
      <c r="BS3" s="26">
        <v>137.369223047118</v>
      </c>
      <c r="BT3" s="26">
        <v>33.362870599712302</v>
      </c>
      <c r="BU3" s="26">
        <v>3942.30472494584</v>
      </c>
      <c r="BV3" s="26">
        <v>64.417062584962494</v>
      </c>
      <c r="BW3" s="26">
        <v>127.62400329590901</v>
      </c>
      <c r="BX3" s="26">
        <v>267.98621593169997</v>
      </c>
      <c r="BY3" s="26">
        <v>6.1237487183981196</v>
      </c>
      <c r="BZ3" s="26">
        <v>18398.0744549347</v>
      </c>
      <c r="CA3" s="26">
        <v>8625.6942336908305</v>
      </c>
      <c r="CB3" s="26">
        <v>404.36106908646002</v>
      </c>
      <c r="CC3" s="26">
        <v>26.871831675642198</v>
      </c>
      <c r="CD3" s="26">
        <v>755.49517624697398</v>
      </c>
      <c r="CE3" s="95">
        <v>0</v>
      </c>
      <c r="CF3" s="26">
        <v>344.77286543659801</v>
      </c>
      <c r="CG3" s="26">
        <v>15318.021283971801</v>
      </c>
      <c r="CH3" s="26">
        <v>501.88377899071799</v>
      </c>
      <c r="CI3" s="28"/>
      <c r="CJ3" s="54">
        <f t="shared" ref="CJ3:CJ34" si="0">IF(AE3=0,"",(AE3-B3)/B3)</f>
        <v>4.5254099323532746E-3</v>
      </c>
      <c r="CK3" s="54">
        <f t="shared" ref="CK3:CK34" si="1">IF(AU3=0,"",(AU3-C3)/C3)</f>
        <v>5.2602052225065726E-3</v>
      </c>
      <c r="CL3" s="54">
        <f t="shared" ref="CL3:CL34" si="2">IF(AZ3=0,"",(AZ3-D3)/D3)</f>
        <v>2.3724492338252816E-3</v>
      </c>
      <c r="CM3" s="54">
        <f t="shared" ref="CM3:CM34" si="3">IF(BK3=0,"",(BK3-E3)/E3)</f>
        <v>2.1877323252900162E-3</v>
      </c>
      <c r="CN3" s="54">
        <f t="shared" ref="CN3:CN34" si="4">IF(BL3=0,"",(BL3-F3)/F3)</f>
        <v>3.4410586650572977E-3</v>
      </c>
      <c r="CO3" s="54">
        <f t="shared" ref="CO3:CO34" si="5">IF(BZ3=0,"",(BZ3-G3)/G3)</f>
        <v>-8.4329217260601489E-5</v>
      </c>
      <c r="CP3" s="54">
        <f t="shared" ref="CP3:CP34" si="6">IF(CG3=0,"",(CG3-H3)/H3)</f>
        <v>3.0622000545284401E-3</v>
      </c>
      <c r="CQ3" s="54">
        <f t="shared" ref="CQ3:CQ34" si="7">IF(X3=0,"",(X3-I3)/I3)</f>
        <v>5.5490512097907015E-3</v>
      </c>
      <c r="CR3" s="54">
        <f t="shared" ref="CR3:CR34" si="8">IF(AA3=0,"",AA3-J3)/J3</f>
        <v>2.7039420860735025E-3</v>
      </c>
      <c r="CS3" s="54" t="str">
        <f t="shared" ref="CS3:CS34" si="9">IF(AD3=0,"",(AD3-K3)/K3)</f>
        <v/>
      </c>
      <c r="CT3" s="54">
        <f t="shared" ref="CT3:CT34" si="10">IF(AL3=0,"",(AL3-L3)/L3)</f>
        <v>6.1159040321613596E-3</v>
      </c>
      <c r="CU3" s="54">
        <f t="shared" ref="CU3:CU34" si="11">IF(AM3=0,"",(AM3-M3)/M3)</f>
        <v>2.7361217915918149E-3</v>
      </c>
      <c r="CV3" s="54">
        <f t="shared" ref="CV3:CV34" si="12">IF(AS3=0,"",(AS3-N3)/N3)</f>
        <v>2.7464104233388812E-3</v>
      </c>
      <c r="CW3" s="54">
        <f t="shared" ref="CW3:CW34" si="13">IF(V3=0,"",(V3-O3)/O3)</f>
        <v>2.7413269027079397E-3</v>
      </c>
      <c r="CX3" s="54">
        <f t="shared" ref="CX3:CX34" si="14">IF(AB3=0,"",(AB3-P3)/P3)</f>
        <v>3.8267083932663772E-3</v>
      </c>
      <c r="CY3" s="54">
        <f t="shared" ref="CY3:CY34" si="15">IF(AT3=0,"",(AT3-Q3)/Q3)</f>
        <v>3.0050951797472684E-3</v>
      </c>
    </row>
    <row r="4" spans="1:103" x14ac:dyDescent="0.25">
      <c r="A4" s="28" t="s">
        <v>2</v>
      </c>
      <c r="B4" s="26">
        <v>12309.709212</v>
      </c>
      <c r="C4" s="26">
        <v>1602.24323</v>
      </c>
      <c r="D4" s="26">
        <v>7445.1582549000004</v>
      </c>
      <c r="E4" s="26">
        <v>5073.2770008999996</v>
      </c>
      <c r="F4" s="26">
        <v>4357.2444029999997</v>
      </c>
      <c r="G4" s="26">
        <v>665.53575619000003</v>
      </c>
      <c r="H4" s="26">
        <v>10917.997332000001</v>
      </c>
      <c r="I4" s="26">
        <v>66.996831814000004</v>
      </c>
      <c r="J4" s="26">
        <v>124.48044144000001</v>
      </c>
      <c r="K4" s="26"/>
      <c r="L4" s="26">
        <v>76.109432091000002</v>
      </c>
      <c r="M4" s="26">
        <v>18.810740241000001</v>
      </c>
      <c r="N4" s="26">
        <v>136.74248399000001</v>
      </c>
      <c r="O4" s="26">
        <v>1.3814433182999999</v>
      </c>
      <c r="P4" s="26">
        <v>8.0002572419</v>
      </c>
      <c r="Q4" s="26">
        <v>8.7137498052000009</v>
      </c>
      <c r="R4" s="26"/>
      <c r="S4" s="26" t="s">
        <v>2</v>
      </c>
      <c r="T4" s="95">
        <v>71.880382560414006</v>
      </c>
      <c r="U4" s="26">
        <v>6.6241091766839499</v>
      </c>
      <c r="V4" s="26">
        <v>1.3850213918483201</v>
      </c>
      <c r="W4" s="26">
        <v>67.9996823650105</v>
      </c>
      <c r="X4" s="26">
        <v>67.975067640609396</v>
      </c>
      <c r="Y4" s="26">
        <v>87.640957611088197</v>
      </c>
      <c r="Z4" s="95">
        <v>16.528832974546901</v>
      </c>
      <c r="AA4" s="26">
        <v>126.371809662613</v>
      </c>
      <c r="AB4" s="26">
        <v>8.0645656832254495</v>
      </c>
      <c r="AC4" s="26">
        <v>1363.4939169399299</v>
      </c>
      <c r="AD4" s="26">
        <v>0</v>
      </c>
      <c r="AE4" s="26">
        <v>12397.0082485931</v>
      </c>
      <c r="AF4" s="26">
        <v>128.94626946736199</v>
      </c>
      <c r="AG4" s="26">
        <v>29.267025621962599</v>
      </c>
      <c r="AH4" s="26">
        <v>20.4197025126897</v>
      </c>
      <c r="AI4" s="26">
        <v>634.97358095132495</v>
      </c>
      <c r="AJ4" s="95">
        <v>0.17974807185300601</v>
      </c>
      <c r="AK4" s="26">
        <v>77.947526417052799</v>
      </c>
      <c r="AL4" s="26">
        <v>77.947526417052799</v>
      </c>
      <c r="AM4" s="26">
        <v>18.862192587271601</v>
      </c>
      <c r="AN4" s="26">
        <v>0</v>
      </c>
      <c r="AO4" s="26">
        <v>653.95660176003798</v>
      </c>
      <c r="AP4" s="26">
        <v>2.5075986667794301</v>
      </c>
      <c r="AQ4" s="95">
        <v>88.965326451878198</v>
      </c>
      <c r="AR4" s="26">
        <v>3.9160764102049699</v>
      </c>
      <c r="AS4" s="26">
        <v>137.74480485975499</v>
      </c>
      <c r="AT4" s="26">
        <v>8.8159611999231</v>
      </c>
      <c r="AU4" s="26">
        <v>1607.26774598014</v>
      </c>
      <c r="AV4" s="26">
        <v>0</v>
      </c>
      <c r="AW4" s="95">
        <v>10909.5605301013</v>
      </c>
      <c r="AX4" s="26">
        <v>6714.3102838560999</v>
      </c>
      <c r="AY4" s="26">
        <v>746.03442104091096</v>
      </c>
      <c r="AZ4" s="26">
        <v>7460.3447048970102</v>
      </c>
      <c r="BA4" s="26">
        <v>2.12537604418888E-3</v>
      </c>
      <c r="BB4" s="26">
        <v>215.878565399119</v>
      </c>
      <c r="BC4" s="26">
        <v>6.8259040040344603</v>
      </c>
      <c r="BD4" s="26">
        <v>6982.9328440582603</v>
      </c>
      <c r="BE4" s="26">
        <v>10.4610384805745</v>
      </c>
      <c r="BF4" s="26">
        <v>140.34212227935799</v>
      </c>
      <c r="BG4" s="26">
        <v>263.40532702811402</v>
      </c>
      <c r="BH4" s="26">
        <v>5.3659735809123799</v>
      </c>
      <c r="BI4" s="26">
        <v>0.92054136873955805</v>
      </c>
      <c r="BJ4" s="26">
        <v>101.200411933618</v>
      </c>
      <c r="BK4" s="26">
        <v>5095.9644854380304</v>
      </c>
      <c r="BL4" s="26">
        <v>4376.8155071149704</v>
      </c>
      <c r="BM4" s="26">
        <v>719.14897832305405</v>
      </c>
      <c r="BN4" s="26">
        <v>3.444552348198</v>
      </c>
      <c r="BO4" s="26">
        <v>0.28837831842457601</v>
      </c>
      <c r="BP4" s="26">
        <v>275.896441773177</v>
      </c>
      <c r="BQ4" s="26">
        <v>18.3902158324928</v>
      </c>
      <c r="BR4" s="26">
        <v>1076.0933850317199</v>
      </c>
      <c r="BS4" s="26">
        <v>23.793362070580901</v>
      </c>
      <c r="BT4" s="26">
        <v>18.273886281188499</v>
      </c>
      <c r="BU4" s="26">
        <v>2319.1019882383398</v>
      </c>
      <c r="BV4" s="26">
        <v>32.308493342351099</v>
      </c>
      <c r="BW4" s="26">
        <v>20.574936203751101</v>
      </c>
      <c r="BX4" s="26">
        <v>91.878997811912498</v>
      </c>
      <c r="BY4" s="26">
        <v>0.55804452983680297</v>
      </c>
      <c r="BZ4" s="26">
        <v>665.93089153811002</v>
      </c>
      <c r="CA4" s="26">
        <v>6073.4939035336101</v>
      </c>
      <c r="CB4" s="26">
        <v>0.20167548351659201</v>
      </c>
      <c r="CC4" s="26">
        <v>43.759182013533199</v>
      </c>
      <c r="CD4" s="26">
        <v>571.56608947489303</v>
      </c>
      <c r="CE4" s="95">
        <v>0</v>
      </c>
      <c r="CF4" s="26">
        <v>323.05961317574599</v>
      </c>
      <c r="CG4" s="26">
        <v>10950.178197831699</v>
      </c>
      <c r="CH4" s="26">
        <v>491.18960207008399</v>
      </c>
      <c r="CI4" s="28"/>
      <c r="CJ4" s="54">
        <f t="shared" si="0"/>
        <v>7.0918845514236365E-3</v>
      </c>
      <c r="CK4" s="54">
        <f t="shared" si="1"/>
        <v>3.1359258607321404E-3</v>
      </c>
      <c r="CL4" s="54">
        <f t="shared" si="2"/>
        <v>2.0397753112923866E-3</v>
      </c>
      <c r="CM4" s="54">
        <f t="shared" si="3"/>
        <v>4.4719585652441152E-3</v>
      </c>
      <c r="CN4" s="54">
        <f t="shared" si="4"/>
        <v>4.49162413324711E-3</v>
      </c>
      <c r="CO4" s="54">
        <f t="shared" si="5"/>
        <v>5.9371017174497784E-4</v>
      </c>
      <c r="CP4" s="54">
        <f t="shared" si="6"/>
        <v>2.9475062919623921E-3</v>
      </c>
      <c r="CQ4" s="54">
        <f t="shared" si="7"/>
        <v>1.4601225164276723E-2</v>
      </c>
      <c r="CR4" s="54">
        <f t="shared" si="8"/>
        <v>1.5194099576877241E-2</v>
      </c>
      <c r="CS4" s="54" t="str">
        <f t="shared" si="9"/>
        <v/>
      </c>
      <c r="CT4" s="54">
        <f t="shared" si="10"/>
        <v>2.4150677196685497E-2</v>
      </c>
      <c r="CU4" s="54">
        <f t="shared" si="11"/>
        <v>2.7352643017978305E-3</v>
      </c>
      <c r="CV4" s="54">
        <f t="shared" si="12"/>
        <v>7.3299887533729586E-3</v>
      </c>
      <c r="CW4" s="54">
        <f t="shared" si="13"/>
        <v>2.5900979800773504E-3</v>
      </c>
      <c r="CX4" s="54">
        <f t="shared" si="14"/>
        <v>8.0382966923419567E-3</v>
      </c>
      <c r="CY4" s="54">
        <f t="shared" si="15"/>
        <v>1.1729897806120583E-2</v>
      </c>
    </row>
    <row r="5" spans="1:103" x14ac:dyDescent="0.25">
      <c r="A5" s="28" t="s">
        <v>3</v>
      </c>
      <c r="B5" s="26">
        <v>42979.753528000001</v>
      </c>
      <c r="C5" s="26">
        <v>748.35606170000005</v>
      </c>
      <c r="D5" s="26">
        <v>10738.682763999999</v>
      </c>
      <c r="E5" s="26">
        <v>17059.273866</v>
      </c>
      <c r="F5" s="26">
        <v>14888.822539000001</v>
      </c>
      <c r="G5" s="26">
        <v>881.61450064999997</v>
      </c>
      <c r="H5" s="26">
        <v>16195.185917999999</v>
      </c>
      <c r="I5" s="26">
        <v>105.17720482</v>
      </c>
      <c r="J5" s="26">
        <v>181.46356852</v>
      </c>
      <c r="K5" s="26"/>
      <c r="L5" s="26">
        <v>99.285518070999998</v>
      </c>
      <c r="M5" s="26">
        <v>30.783864320999999</v>
      </c>
      <c r="N5" s="26">
        <v>58.589530500000002</v>
      </c>
      <c r="O5" s="26">
        <v>4.6302421335000004</v>
      </c>
      <c r="P5" s="26">
        <v>18.954975142999999</v>
      </c>
      <c r="Q5" s="26">
        <v>10.824178865</v>
      </c>
      <c r="R5" s="26"/>
      <c r="S5" s="26" t="s">
        <v>3</v>
      </c>
      <c r="T5" s="95">
        <v>27.167922681303299</v>
      </c>
      <c r="U5" s="26">
        <v>22.455708350446201</v>
      </c>
      <c r="V5" s="26">
        <v>4.6379317111500598</v>
      </c>
      <c r="W5" s="26">
        <v>105.506372761272</v>
      </c>
      <c r="X5" s="26">
        <v>105.50632410448701</v>
      </c>
      <c r="Y5" s="26">
        <v>81.287681439722803</v>
      </c>
      <c r="Z5" s="95">
        <v>6.2180782377035602</v>
      </c>
      <c r="AA5" s="26">
        <v>181.92249051819701</v>
      </c>
      <c r="AB5" s="26">
        <v>19.014452841533998</v>
      </c>
      <c r="AC5" s="26">
        <v>551.62994586371303</v>
      </c>
      <c r="AD5" s="26">
        <v>0</v>
      </c>
      <c r="AE5" s="26">
        <v>43086.568950324297</v>
      </c>
      <c r="AF5" s="26">
        <v>379.12675304967001</v>
      </c>
      <c r="AG5" s="26">
        <v>20.244142176071001</v>
      </c>
      <c r="AH5" s="26">
        <v>55.635811984803702</v>
      </c>
      <c r="AI5" s="26">
        <v>619.27147740492205</v>
      </c>
      <c r="AJ5" s="95">
        <v>8.5586363729559E-4</v>
      </c>
      <c r="AK5" s="26">
        <v>99.6938863659893</v>
      </c>
      <c r="AL5" s="26">
        <v>99.6938863659893</v>
      </c>
      <c r="AM5" s="26">
        <v>30.868187659906098</v>
      </c>
      <c r="AN5" s="26">
        <v>0</v>
      </c>
      <c r="AO5" s="26">
        <v>1092.25549091791</v>
      </c>
      <c r="AP5" s="26">
        <v>4.6118137583862104</v>
      </c>
      <c r="AQ5" s="95">
        <v>121.372593414946</v>
      </c>
      <c r="AR5" s="26">
        <v>7.2133145708736297</v>
      </c>
      <c r="AS5" s="26">
        <v>58.751126618008499</v>
      </c>
      <c r="AT5" s="26">
        <v>10.8370876826437</v>
      </c>
      <c r="AU5" s="26">
        <v>750.91010892265604</v>
      </c>
      <c r="AV5" s="26">
        <v>0</v>
      </c>
      <c r="AW5" s="95">
        <v>16178.956836036699</v>
      </c>
      <c r="AX5" s="26">
        <v>9679.9156890601207</v>
      </c>
      <c r="AY5" s="26">
        <v>1075.54698561594</v>
      </c>
      <c r="AZ5" s="26">
        <v>10755.462674676</v>
      </c>
      <c r="BA5" s="26">
        <v>7.0375122105354399E-3</v>
      </c>
      <c r="BB5" s="26">
        <v>413.45847247292397</v>
      </c>
      <c r="BC5" s="26">
        <v>11.799530372526</v>
      </c>
      <c r="BD5" s="26">
        <v>10925.243671006399</v>
      </c>
      <c r="BE5" s="26">
        <v>69.698486050805499</v>
      </c>
      <c r="BF5" s="26">
        <v>442.76596262063299</v>
      </c>
      <c r="BG5" s="26">
        <v>867.13386883601402</v>
      </c>
      <c r="BH5" s="26">
        <v>5.7988278840589196</v>
      </c>
      <c r="BI5" s="26">
        <v>1.4342773392417201E-2</v>
      </c>
      <c r="BJ5" s="26">
        <v>1169.6131104460501</v>
      </c>
      <c r="BK5" s="26">
        <v>17076.9362863807</v>
      </c>
      <c r="BL5" s="26">
        <v>14904.329202820099</v>
      </c>
      <c r="BM5" s="26">
        <v>2172.6070835606802</v>
      </c>
      <c r="BN5" s="26">
        <v>17.942297627275501</v>
      </c>
      <c r="BO5" s="26">
        <v>5.0236953519954497E-2</v>
      </c>
      <c r="BP5" s="26">
        <v>1852.15946548939</v>
      </c>
      <c r="BQ5" s="26">
        <v>44.856165963943397</v>
      </c>
      <c r="BR5" s="26">
        <v>2713.6067406317302</v>
      </c>
      <c r="BS5" s="26">
        <v>77.951292613965194</v>
      </c>
      <c r="BT5" s="26">
        <v>16.454540508275599</v>
      </c>
      <c r="BU5" s="26">
        <v>5538.6494030434797</v>
      </c>
      <c r="BV5" s="26">
        <v>57.059668391906797</v>
      </c>
      <c r="BW5" s="26">
        <v>1339.5329313094801</v>
      </c>
      <c r="BX5" s="26">
        <v>735.497067588199</v>
      </c>
      <c r="BY5" s="26">
        <v>0.80493210734304499</v>
      </c>
      <c r="BZ5" s="26">
        <v>882.37657749632103</v>
      </c>
      <c r="CA5" s="26">
        <v>9086.8909336414908</v>
      </c>
      <c r="CB5" s="26">
        <v>0.317889970106428</v>
      </c>
      <c r="CC5" s="26">
        <v>16.561022339066199</v>
      </c>
      <c r="CD5" s="26">
        <v>895.87638431494997</v>
      </c>
      <c r="CE5" s="95">
        <v>0</v>
      </c>
      <c r="CF5" s="26">
        <v>406.64912421891898</v>
      </c>
      <c r="CG5" s="26">
        <v>16239.3241149269</v>
      </c>
      <c r="CH5" s="26">
        <v>691.15395597462998</v>
      </c>
      <c r="CI5" s="28"/>
      <c r="CJ5" s="54">
        <f t="shared" si="0"/>
        <v>2.4852497642805088E-3</v>
      </c>
      <c r="CK5" s="54">
        <f t="shared" si="1"/>
        <v>3.412877042585972E-3</v>
      </c>
      <c r="CL5" s="54">
        <f t="shared" si="2"/>
        <v>1.5625669409151043E-3</v>
      </c>
      <c r="CM5" s="54">
        <f t="shared" si="3"/>
        <v>1.0353559312921636E-3</v>
      </c>
      <c r="CN5" s="54">
        <f t="shared" si="4"/>
        <v>1.0414969873863687E-3</v>
      </c>
      <c r="CO5" s="54">
        <f t="shared" si="5"/>
        <v>8.6441051702212067E-4</v>
      </c>
      <c r="CP5" s="54">
        <f t="shared" si="6"/>
        <v>2.7253899492344497E-3</v>
      </c>
      <c r="CQ5" s="54">
        <f t="shared" si="7"/>
        <v>3.1291883545513564E-3</v>
      </c>
      <c r="CR5" s="54">
        <f t="shared" si="8"/>
        <v>2.5290034905625322E-3</v>
      </c>
      <c r="CS5" s="54" t="str">
        <f t="shared" si="9"/>
        <v/>
      </c>
      <c r="CT5" s="54">
        <f t="shared" si="10"/>
        <v>4.1130700924305371E-3</v>
      </c>
      <c r="CU5" s="54">
        <f t="shared" si="11"/>
        <v>2.739205774389273E-3</v>
      </c>
      <c r="CV5" s="54">
        <f t="shared" si="12"/>
        <v>2.7581056995924654E-3</v>
      </c>
      <c r="CW5" s="54">
        <f t="shared" si="13"/>
        <v>1.6607290565702761E-3</v>
      </c>
      <c r="CX5" s="54">
        <f t="shared" si="14"/>
        <v>3.13784101985302E-3</v>
      </c>
      <c r="CY5" s="54">
        <f t="shared" si="15"/>
        <v>1.1925909396638353E-3</v>
      </c>
    </row>
    <row r="6" spans="1:103" x14ac:dyDescent="0.25">
      <c r="A6" s="28" t="s">
        <v>4</v>
      </c>
      <c r="B6" s="26">
        <v>75721.789124000003</v>
      </c>
      <c r="C6" s="26">
        <v>39918.341763999997</v>
      </c>
      <c r="D6" s="26">
        <v>42327.835923999999</v>
      </c>
      <c r="E6" s="26">
        <v>33719.651571000002</v>
      </c>
      <c r="F6" s="26">
        <v>23560.404794999999</v>
      </c>
      <c r="G6" s="26">
        <v>4004.7409972999999</v>
      </c>
      <c r="H6" s="26">
        <v>45005.022529000002</v>
      </c>
      <c r="I6" s="26">
        <v>664.12650185999996</v>
      </c>
      <c r="J6" s="26">
        <v>893.01513104000003</v>
      </c>
      <c r="K6" s="26">
        <v>32.049034493000001</v>
      </c>
      <c r="L6" s="26">
        <v>1059.6024778999999</v>
      </c>
      <c r="M6" s="26">
        <v>129.35171070000001</v>
      </c>
      <c r="N6" s="26">
        <v>10.350096926000001</v>
      </c>
      <c r="O6" s="26">
        <v>15.284963849</v>
      </c>
      <c r="P6" s="26">
        <v>429.27743303</v>
      </c>
      <c r="Q6" s="26">
        <v>158.78346404000001</v>
      </c>
      <c r="R6" s="26"/>
      <c r="S6" s="26" t="s">
        <v>4</v>
      </c>
      <c r="T6" s="95">
        <v>25.861876988986602</v>
      </c>
      <c r="U6" s="26">
        <v>182.260236239731</v>
      </c>
      <c r="V6" s="26">
        <v>15.326703660696699</v>
      </c>
      <c r="W6" s="26">
        <v>806.72501074715694</v>
      </c>
      <c r="X6" s="26">
        <v>798.71965056035594</v>
      </c>
      <c r="Y6" s="26">
        <v>1117.9511456980999</v>
      </c>
      <c r="Z6" s="95">
        <v>90.699326064673599</v>
      </c>
      <c r="AA6" s="26">
        <v>1145.90794781562</v>
      </c>
      <c r="AB6" s="26">
        <v>430.62581134719301</v>
      </c>
      <c r="AC6" s="26">
        <v>822275.168727629</v>
      </c>
      <c r="AD6" s="26">
        <v>32.246746755791897</v>
      </c>
      <c r="AE6" s="26">
        <v>76194.073969256497</v>
      </c>
      <c r="AF6" s="26">
        <v>909.78710643414695</v>
      </c>
      <c r="AG6" s="26">
        <v>17372.851382650901</v>
      </c>
      <c r="AH6" s="26">
        <v>143.541131089706</v>
      </c>
      <c r="AI6" s="26">
        <v>8156.6353721708101</v>
      </c>
      <c r="AJ6" s="95">
        <v>11.9055631463778</v>
      </c>
      <c r="AK6" s="26">
        <v>1109.6553654504901</v>
      </c>
      <c r="AL6" s="26">
        <v>1109.6553654504901</v>
      </c>
      <c r="AM6" s="26">
        <v>129.70535373432699</v>
      </c>
      <c r="AN6" s="26">
        <v>0</v>
      </c>
      <c r="AO6" s="26">
        <v>2161.5650403130899</v>
      </c>
      <c r="AP6" s="26">
        <v>21.958813331644599</v>
      </c>
      <c r="AQ6" s="95">
        <v>2909.7181946095502</v>
      </c>
      <c r="AR6" s="26">
        <v>112.33216030026399</v>
      </c>
      <c r="AS6" s="26">
        <v>54.221428924425503</v>
      </c>
      <c r="AT6" s="26">
        <v>163.424701844579</v>
      </c>
      <c r="AU6" s="26">
        <v>40016.091903816698</v>
      </c>
      <c r="AV6" s="26">
        <v>0</v>
      </c>
      <c r="AW6" s="95">
        <v>63194.840320221301</v>
      </c>
      <c r="AX6" s="26">
        <v>38178.488768531199</v>
      </c>
      <c r="AY6" s="26">
        <v>4242.0550896917302</v>
      </c>
      <c r="AZ6" s="26">
        <v>42420.543858222904</v>
      </c>
      <c r="BA6" s="26">
        <v>9.4360179289327994E-2</v>
      </c>
      <c r="BB6" s="26">
        <v>1097.77309245109</v>
      </c>
      <c r="BC6" s="26">
        <v>23.624136406686599</v>
      </c>
      <c r="BD6" s="26">
        <v>16134.777291370499</v>
      </c>
      <c r="BE6" s="26">
        <v>54.899808878012699</v>
      </c>
      <c r="BF6" s="26">
        <v>662.29443130331697</v>
      </c>
      <c r="BG6" s="26">
        <v>1258.01139771711</v>
      </c>
      <c r="BH6" s="26">
        <v>79.010891372873203</v>
      </c>
      <c r="BI6" s="26">
        <v>96.385048123370595</v>
      </c>
      <c r="BJ6" s="26">
        <v>370.19111595606199</v>
      </c>
      <c r="BK6" s="26">
        <v>33869.153709762701</v>
      </c>
      <c r="BL6" s="26">
        <v>23670.776031009202</v>
      </c>
      <c r="BM6" s="26">
        <v>10198.377678753501</v>
      </c>
      <c r="BN6" s="26">
        <v>10.9535231510662</v>
      </c>
      <c r="BO6" s="26">
        <v>6.0055438696627501</v>
      </c>
      <c r="BP6" s="26">
        <v>3794.402263298</v>
      </c>
      <c r="BQ6" s="26">
        <v>152.844257130464</v>
      </c>
      <c r="BR6" s="26">
        <v>4834.7647684099702</v>
      </c>
      <c r="BS6" s="26">
        <v>138.82772357961099</v>
      </c>
      <c r="BT6" s="26">
        <v>182.556997079978</v>
      </c>
      <c r="BU6" s="26">
        <v>11051.272910321401</v>
      </c>
      <c r="BV6" s="26">
        <v>860.45342674750498</v>
      </c>
      <c r="BW6" s="26">
        <v>86.373226791448204</v>
      </c>
      <c r="BX6" s="26">
        <v>842.04606748899096</v>
      </c>
      <c r="BY6" s="26">
        <v>26.311920131108799</v>
      </c>
      <c r="BZ6" s="26">
        <v>4012.6100220440098</v>
      </c>
      <c r="CA6" s="26">
        <v>13133.5442747124</v>
      </c>
      <c r="CB6" s="26">
        <v>21.7681821276771</v>
      </c>
      <c r="CC6" s="26">
        <v>180.16797033102</v>
      </c>
      <c r="CD6" s="26">
        <v>5062.5404199759796</v>
      </c>
      <c r="CE6" s="95">
        <v>0</v>
      </c>
      <c r="CF6" s="26">
        <v>1260.0741894600501</v>
      </c>
      <c r="CG6" s="26">
        <v>45138.613034827496</v>
      </c>
      <c r="CH6" s="26">
        <v>792.28796187238902</v>
      </c>
      <c r="CI6" s="28"/>
      <c r="CJ6" s="54">
        <f t="shared" si="0"/>
        <v>6.2371062638667029E-3</v>
      </c>
      <c r="CK6" s="54">
        <f t="shared" si="1"/>
        <v>2.4487525156883052E-3</v>
      </c>
      <c r="CL6" s="54">
        <f t="shared" si="2"/>
        <v>2.1902356262522458E-3</v>
      </c>
      <c r="CM6" s="54">
        <f t="shared" si="3"/>
        <v>4.4336798216288555E-3</v>
      </c>
      <c r="CN6" s="54">
        <f t="shared" si="4"/>
        <v>4.6846069483757842E-3</v>
      </c>
      <c r="CO6" s="54">
        <f t="shared" si="5"/>
        <v>1.9649272572971016E-3</v>
      </c>
      <c r="CP6" s="54">
        <f t="shared" si="6"/>
        <v>2.9683466049019911E-3</v>
      </c>
      <c r="CQ6" s="54">
        <f t="shared" si="7"/>
        <v>0.20266191504691475</v>
      </c>
      <c r="CR6" s="54">
        <f t="shared" si="8"/>
        <v>0.28318984526175106</v>
      </c>
      <c r="CS6" s="54">
        <f t="shared" si="9"/>
        <v>6.1690551968134732E-3</v>
      </c>
      <c r="CT6" s="54">
        <f t="shared" si="10"/>
        <v>4.7237420253762263E-2</v>
      </c>
      <c r="CU6" s="54">
        <f t="shared" si="11"/>
        <v>2.7339648808137368E-3</v>
      </c>
      <c r="CV6" s="54">
        <f t="shared" si="12"/>
        <v>4.2387363434460559</v>
      </c>
      <c r="CW6" s="54">
        <f t="shared" si="13"/>
        <v>2.7307759513889667E-3</v>
      </c>
      <c r="CX6" s="54">
        <f t="shared" si="14"/>
        <v>3.1410416980824116E-3</v>
      </c>
      <c r="CY6" s="54">
        <f t="shared" si="15"/>
        <v>2.9229982055371913E-2</v>
      </c>
    </row>
    <row r="7" spans="1:103" x14ac:dyDescent="0.25">
      <c r="A7" s="28" t="s">
        <v>5</v>
      </c>
      <c r="B7" s="26">
        <v>8399.2241365000009</v>
      </c>
      <c r="C7" s="26">
        <v>1453.8646214</v>
      </c>
      <c r="D7" s="26">
        <v>7309.0155797999996</v>
      </c>
      <c r="E7" s="26">
        <v>3786.9861725000001</v>
      </c>
      <c r="F7" s="26">
        <v>3446.8059214</v>
      </c>
      <c r="G7" s="26">
        <v>108.22479704</v>
      </c>
      <c r="H7" s="26">
        <v>3172.4111573</v>
      </c>
      <c r="I7" s="26">
        <v>62.890089314999997</v>
      </c>
      <c r="J7" s="26">
        <v>107.70608987</v>
      </c>
      <c r="K7" s="26"/>
      <c r="L7" s="26">
        <v>73.390473190999998</v>
      </c>
      <c r="M7" s="26">
        <v>19.851451081</v>
      </c>
      <c r="N7" s="26">
        <v>117.00790600000001</v>
      </c>
      <c r="O7" s="26">
        <v>1.5744365380000001</v>
      </c>
      <c r="P7" s="26">
        <v>9.1720935476999994</v>
      </c>
      <c r="Q7" s="26">
        <v>7.0399060139999996</v>
      </c>
      <c r="R7" s="26"/>
      <c r="S7" s="26" t="s">
        <v>5</v>
      </c>
      <c r="T7" s="95">
        <v>54.778775335878301</v>
      </c>
      <c r="U7" s="26">
        <v>4.3415404401039002</v>
      </c>
      <c r="V7" s="26">
        <v>1.57875078931598</v>
      </c>
      <c r="W7" s="26">
        <v>63.367786744161101</v>
      </c>
      <c r="X7" s="26">
        <v>63.367558620565298</v>
      </c>
      <c r="Y7" s="26">
        <v>71.660368045453694</v>
      </c>
      <c r="Z7" s="95">
        <v>12.5377925439238</v>
      </c>
      <c r="AA7" s="26">
        <v>107.990977276352</v>
      </c>
      <c r="AB7" s="26">
        <v>9.2263612443945497</v>
      </c>
      <c r="AC7" s="26">
        <v>552.71982781952295</v>
      </c>
      <c r="AD7" s="26">
        <v>0</v>
      </c>
      <c r="AE7" s="26">
        <v>8483.5005818658792</v>
      </c>
      <c r="AF7" s="26">
        <v>77.519338135757806</v>
      </c>
      <c r="AG7" s="26">
        <v>20.398677610087901</v>
      </c>
      <c r="AH7" s="26">
        <v>13.485289491107901</v>
      </c>
      <c r="AI7" s="26">
        <v>245.09925318771101</v>
      </c>
      <c r="AJ7" s="95">
        <v>1.83464746784669E-3</v>
      </c>
      <c r="AK7" s="26">
        <v>73.998055390822998</v>
      </c>
      <c r="AL7" s="26">
        <v>73.998055390822998</v>
      </c>
      <c r="AM7" s="26">
        <v>19.9058226209075</v>
      </c>
      <c r="AN7" s="26">
        <v>0</v>
      </c>
      <c r="AO7" s="26">
        <v>104.454303640901</v>
      </c>
      <c r="AP7" s="26">
        <v>0.41797780594144301</v>
      </c>
      <c r="AQ7" s="95">
        <v>61.462106279235101</v>
      </c>
      <c r="AR7" s="26">
        <v>2.7667378825147901</v>
      </c>
      <c r="AS7" s="26">
        <v>117.32923791957199</v>
      </c>
      <c r="AT7" s="26">
        <v>7.0615506168077999</v>
      </c>
      <c r="AU7" s="26">
        <v>1462.5258418502201</v>
      </c>
      <c r="AV7" s="26">
        <v>0</v>
      </c>
      <c r="AW7" s="95">
        <v>2817.1572598753201</v>
      </c>
      <c r="AX7" s="26">
        <v>6619.5036660504702</v>
      </c>
      <c r="AY7" s="26">
        <v>735.50023477129798</v>
      </c>
      <c r="AZ7" s="26">
        <v>7355.00390082177</v>
      </c>
      <c r="BA7" s="26">
        <v>6.9077572785250995E-4</v>
      </c>
      <c r="BB7" s="26">
        <v>60.737471640238702</v>
      </c>
      <c r="BC7" s="26">
        <v>1.43576660504748</v>
      </c>
      <c r="BD7" s="26">
        <v>1328.49553597314</v>
      </c>
      <c r="BE7" s="26">
        <v>1.8684533484349899</v>
      </c>
      <c r="BF7" s="26">
        <v>119.346219326818</v>
      </c>
      <c r="BG7" s="26">
        <v>202.202820670536</v>
      </c>
      <c r="BH7" s="26">
        <v>1.8743224325798999</v>
      </c>
      <c r="BI7" s="26">
        <v>3.0745710610294401E-2</v>
      </c>
      <c r="BJ7" s="26">
        <v>82.964318435600205</v>
      </c>
      <c r="BK7" s="26">
        <v>3807.30342354914</v>
      </c>
      <c r="BL7" s="26">
        <v>3464.2353617646099</v>
      </c>
      <c r="BM7" s="26">
        <v>343.06806178453098</v>
      </c>
      <c r="BN7" s="26">
        <v>2.7855217775867098</v>
      </c>
      <c r="BO7" s="26">
        <v>0.148067432706669</v>
      </c>
      <c r="BP7" s="26">
        <v>81.153722107398195</v>
      </c>
      <c r="BQ7" s="26">
        <v>15.33654096353</v>
      </c>
      <c r="BR7" s="26">
        <v>916.40804014616504</v>
      </c>
      <c r="BS7" s="26">
        <v>19.7606630856991</v>
      </c>
      <c r="BT7" s="26">
        <v>14.910658464370499</v>
      </c>
      <c r="BU7" s="26">
        <v>1973.62347779118</v>
      </c>
      <c r="BV7" s="26">
        <v>9.0770012705730405</v>
      </c>
      <c r="BW7" s="26">
        <v>2.1788346824517602</v>
      </c>
      <c r="BX7" s="26">
        <v>28.098194521514301</v>
      </c>
      <c r="BY7" s="26">
        <v>0.108994262372063</v>
      </c>
      <c r="BZ7" s="26">
        <v>108.76178566091799</v>
      </c>
      <c r="CA7" s="26">
        <v>1355.3393109358501</v>
      </c>
      <c r="CB7" s="26">
        <v>0.39302668182741102</v>
      </c>
      <c r="CC7" s="26">
        <v>33.392244978853597</v>
      </c>
      <c r="CD7" s="26">
        <v>80.4057355765176</v>
      </c>
      <c r="CE7" s="95">
        <v>0</v>
      </c>
      <c r="CF7" s="26">
        <v>61.921211014738901</v>
      </c>
      <c r="CG7" s="26">
        <v>3184.7932992719202</v>
      </c>
      <c r="CH7" s="26">
        <v>83.438551350643493</v>
      </c>
      <c r="CI7" s="28"/>
      <c r="CJ7" s="54">
        <f t="shared" si="0"/>
        <v>1.0033836934966798E-2</v>
      </c>
      <c r="CK7" s="54">
        <f t="shared" si="1"/>
        <v>5.9573775458403701E-3</v>
      </c>
      <c r="CL7" s="54">
        <f t="shared" si="2"/>
        <v>6.2919993150471285E-3</v>
      </c>
      <c r="CM7" s="54">
        <f t="shared" si="3"/>
        <v>5.3650185460612319E-3</v>
      </c>
      <c r="CN7" s="54">
        <f t="shared" si="4"/>
        <v>5.0566932870797013E-3</v>
      </c>
      <c r="CO7" s="54">
        <f t="shared" si="5"/>
        <v>4.961789124164619E-3</v>
      </c>
      <c r="CP7" s="54">
        <f t="shared" si="6"/>
        <v>3.9030697340184869E-3</v>
      </c>
      <c r="CQ7" s="54">
        <f t="shared" si="7"/>
        <v>7.5921231908859521E-3</v>
      </c>
      <c r="CR7" s="54">
        <f t="shared" si="8"/>
        <v>2.6450445531525134E-3</v>
      </c>
      <c r="CS7" s="54" t="str">
        <f t="shared" si="9"/>
        <v/>
      </c>
      <c r="CT7" s="54">
        <f t="shared" si="10"/>
        <v>8.2787611716544796E-3</v>
      </c>
      <c r="CU7" s="54">
        <f t="shared" si="11"/>
        <v>2.7389201769506535E-3</v>
      </c>
      <c r="CV7" s="54">
        <f t="shared" si="12"/>
        <v>2.7462410922214865E-3</v>
      </c>
      <c r="CW7" s="54">
        <f t="shared" si="13"/>
        <v>2.7401874968300283E-3</v>
      </c>
      <c r="CX7" s="54">
        <f t="shared" si="14"/>
        <v>5.9166095954351168E-3</v>
      </c>
      <c r="CY7" s="54">
        <f t="shared" si="15"/>
        <v>3.0745584905191238E-3</v>
      </c>
    </row>
    <row r="8" spans="1:103" x14ac:dyDescent="0.25">
      <c r="A8" s="28" t="s">
        <v>6</v>
      </c>
      <c r="B8" s="26">
        <v>7992.9512453999996</v>
      </c>
      <c r="C8" s="26">
        <v>788.11906406000003</v>
      </c>
      <c r="D8" s="26">
        <v>10615.335879</v>
      </c>
      <c r="E8" s="26">
        <v>3285.3447166999999</v>
      </c>
      <c r="F8" s="26">
        <v>2917.2239847000001</v>
      </c>
      <c r="G8" s="26">
        <v>7878.0672973000001</v>
      </c>
      <c r="H8" s="26">
        <v>5237.6259937000004</v>
      </c>
      <c r="I8" s="26">
        <v>28.670270567999999</v>
      </c>
      <c r="J8" s="26">
        <v>36.368117648999998</v>
      </c>
      <c r="K8" s="26"/>
      <c r="L8" s="26">
        <v>39.894308084999999</v>
      </c>
      <c r="M8" s="26">
        <v>2.6695872435000001</v>
      </c>
      <c r="N8" s="26">
        <v>71.256859449999993</v>
      </c>
      <c r="O8" s="26">
        <v>0.2247875218</v>
      </c>
      <c r="P8" s="26">
        <v>0.95086918480000004</v>
      </c>
      <c r="Q8" s="26">
        <v>4.9110286128</v>
      </c>
      <c r="R8" s="26"/>
      <c r="S8" s="26" t="s">
        <v>6</v>
      </c>
      <c r="T8" s="95">
        <v>33.096633265974504</v>
      </c>
      <c r="U8" s="26">
        <v>11.381960956754799</v>
      </c>
      <c r="V8" s="26">
        <v>0.224836269196657</v>
      </c>
      <c r="W8" s="26">
        <v>28.955890353237901</v>
      </c>
      <c r="X8" s="26">
        <v>28.9557904174467</v>
      </c>
      <c r="Y8" s="26">
        <v>48.734583446981503</v>
      </c>
      <c r="Z8" s="95">
        <v>7.5753484448511301</v>
      </c>
      <c r="AA8" s="26">
        <v>47.037102976782997</v>
      </c>
      <c r="AB8" s="26">
        <v>0.97339023457759999</v>
      </c>
      <c r="AC8" s="26">
        <v>52560.891851371198</v>
      </c>
      <c r="AD8" s="26">
        <v>0</v>
      </c>
      <c r="AE8" s="26">
        <v>8047.0545438912604</v>
      </c>
      <c r="AF8" s="26">
        <v>34.731002139320999</v>
      </c>
      <c r="AG8" s="26">
        <v>345.14572308404502</v>
      </c>
      <c r="AH8" s="26">
        <v>8.7198957281205107</v>
      </c>
      <c r="AI8" s="26">
        <v>179.22122321740301</v>
      </c>
      <c r="AJ8" s="95">
        <v>1.18603180823095E-3</v>
      </c>
      <c r="AK8" s="26">
        <v>40.378516487726301</v>
      </c>
      <c r="AL8" s="26">
        <v>40.378516487726301</v>
      </c>
      <c r="AM8" s="26">
        <v>2.6768887509383501</v>
      </c>
      <c r="AN8" s="26">
        <v>0</v>
      </c>
      <c r="AO8" s="26">
        <v>273.91297036965898</v>
      </c>
      <c r="AP8" s="26">
        <v>1.10272354474092</v>
      </c>
      <c r="AQ8" s="95">
        <v>47.545397855142397</v>
      </c>
      <c r="AR8" s="26">
        <v>4.4464254094170403</v>
      </c>
      <c r="AS8" s="26">
        <v>71.452933278814598</v>
      </c>
      <c r="AT8" s="26">
        <v>4.9247122514484296</v>
      </c>
      <c r="AU8" s="26">
        <v>792.30195596267595</v>
      </c>
      <c r="AV8" s="26">
        <v>0</v>
      </c>
      <c r="AW8" s="95">
        <v>5539.6132990514498</v>
      </c>
      <c r="AX8" s="26">
        <v>9587.4934764133195</v>
      </c>
      <c r="AY8" s="26">
        <v>1065.27709062649</v>
      </c>
      <c r="AZ8" s="26">
        <v>10652.770567039801</v>
      </c>
      <c r="BA8" s="26">
        <v>1.17534416331619E-3</v>
      </c>
      <c r="BB8" s="26">
        <v>78.477320321654304</v>
      </c>
      <c r="BC8" s="26">
        <v>0.73820516763394395</v>
      </c>
      <c r="BD8" s="26">
        <v>3315.7014657186801</v>
      </c>
      <c r="BE8" s="26">
        <v>8.0230761531550794</v>
      </c>
      <c r="BF8" s="26">
        <v>19.6167357264505</v>
      </c>
      <c r="BG8" s="26">
        <v>137.10696814872301</v>
      </c>
      <c r="BH8" s="26">
        <v>1.6182776831627399</v>
      </c>
      <c r="BI8" s="26">
        <v>1.98739026769622E-2</v>
      </c>
      <c r="BJ8" s="26">
        <v>102.761675733174</v>
      </c>
      <c r="BK8" s="26">
        <v>3298.93580143179</v>
      </c>
      <c r="BL8" s="26">
        <v>2928.7798891316502</v>
      </c>
      <c r="BM8" s="26">
        <v>370.15591230013598</v>
      </c>
      <c r="BN8" s="26">
        <v>2.668756229435</v>
      </c>
      <c r="BO8" s="26">
        <v>8.0569090097389204E-2</v>
      </c>
      <c r="BP8" s="26">
        <v>373.90764606998499</v>
      </c>
      <c r="BQ8" s="26">
        <v>6.31153516647651</v>
      </c>
      <c r="BR8" s="26">
        <v>558.82968457370805</v>
      </c>
      <c r="BS8" s="26">
        <v>1.0973151121325799</v>
      </c>
      <c r="BT8" s="26">
        <v>6.4021048077294003</v>
      </c>
      <c r="BU8" s="26">
        <v>1390.77583679183</v>
      </c>
      <c r="BV8" s="26">
        <v>36.411626358654402</v>
      </c>
      <c r="BW8" s="26">
        <v>153.95144121651001</v>
      </c>
      <c r="BX8" s="26">
        <v>164.818314346026</v>
      </c>
      <c r="BY8" s="26">
        <v>5.1873212740510502E-2</v>
      </c>
      <c r="BZ8" s="26">
        <v>7922.6940445443897</v>
      </c>
      <c r="CA8" s="26">
        <v>3061.31682553566</v>
      </c>
      <c r="CB8" s="26">
        <v>111.56220487089099</v>
      </c>
      <c r="CC8" s="26">
        <v>20.175690373387699</v>
      </c>
      <c r="CD8" s="26">
        <v>469.55733629757901</v>
      </c>
      <c r="CE8" s="95">
        <v>0</v>
      </c>
      <c r="CF8" s="26">
        <v>158.93599579159701</v>
      </c>
      <c r="CG8" s="26">
        <v>5253.8624788769603</v>
      </c>
      <c r="CH8" s="26">
        <v>161.47208392724701</v>
      </c>
      <c r="CI8" s="28"/>
      <c r="CJ8" s="54">
        <f t="shared" si="0"/>
        <v>6.7688763299285307E-3</v>
      </c>
      <c r="CK8" s="54">
        <f t="shared" si="1"/>
        <v>5.3074365199691107E-3</v>
      </c>
      <c r="CL8" s="54">
        <f t="shared" si="2"/>
        <v>3.5264723101090557E-3</v>
      </c>
      <c r="CM8" s="54">
        <f t="shared" si="3"/>
        <v>4.1368823985818287E-3</v>
      </c>
      <c r="CN8" s="54">
        <f t="shared" si="4"/>
        <v>3.9612674557241738E-3</v>
      </c>
      <c r="CO8" s="54">
        <f t="shared" si="5"/>
        <v>5.6646821562040097E-3</v>
      </c>
      <c r="CP8" s="54">
        <f t="shared" si="6"/>
        <v>3.0999703293991673E-3</v>
      </c>
      <c r="CQ8" s="54">
        <f t="shared" si="7"/>
        <v>9.9587427600135794E-3</v>
      </c>
      <c r="CR8" s="54">
        <f t="shared" si="8"/>
        <v>0.29336094407614632</v>
      </c>
      <c r="CS8" s="54" t="str">
        <f t="shared" si="9"/>
        <v/>
      </c>
      <c r="CT8" s="54">
        <f t="shared" si="10"/>
        <v>1.2137280378309455E-2</v>
      </c>
      <c r="CU8" s="54">
        <f t="shared" si="11"/>
        <v>2.7350697963244922E-3</v>
      </c>
      <c r="CV8" s="54">
        <f t="shared" si="12"/>
        <v>2.7516484774660482E-3</v>
      </c>
      <c r="CW8" s="54">
        <f t="shared" si="13"/>
        <v>2.1685988735786077E-4</v>
      </c>
      <c r="CX8" s="54">
        <f t="shared" si="14"/>
        <v>2.3684698313508692E-2</v>
      </c>
      <c r="CY8" s="54">
        <f t="shared" si="15"/>
        <v>2.7863080684899376E-3</v>
      </c>
    </row>
    <row r="9" spans="1:103" x14ac:dyDescent="0.25">
      <c r="A9" s="28" t="s">
        <v>7</v>
      </c>
      <c r="B9" s="26">
        <v>3039.6402539000001</v>
      </c>
      <c r="C9" s="26">
        <v>79.391591188999996</v>
      </c>
      <c r="D9" s="26">
        <v>2657.3743298999998</v>
      </c>
      <c r="E9" s="26">
        <v>476.59887381999999</v>
      </c>
      <c r="F9" s="26">
        <v>453.80162625999998</v>
      </c>
      <c r="G9" s="26">
        <v>399.03263878000001</v>
      </c>
      <c r="H9" s="26">
        <v>1424.7221580999999</v>
      </c>
      <c r="I9" s="26">
        <v>6.6024946</v>
      </c>
      <c r="J9" s="26">
        <v>10.053402758000001</v>
      </c>
      <c r="K9" s="26"/>
      <c r="L9" s="26">
        <v>9.3298433407000001</v>
      </c>
      <c r="M9" s="26">
        <v>1.1985350511999999</v>
      </c>
      <c r="N9" s="26">
        <v>24.06234555</v>
      </c>
      <c r="O9" s="26">
        <v>5.1731667299999999E-2</v>
      </c>
      <c r="P9" s="26">
        <v>0.65049108509999998</v>
      </c>
      <c r="Q9" s="26">
        <v>1.2722361082</v>
      </c>
      <c r="R9" s="26"/>
      <c r="S9" s="26" t="s">
        <v>7</v>
      </c>
      <c r="T9" s="95">
        <v>19.304640909163201</v>
      </c>
      <c r="U9" s="26">
        <v>2.1990924978909399</v>
      </c>
      <c r="V9" s="26">
        <v>5.1873277702475198E-2</v>
      </c>
      <c r="W9" s="26">
        <v>7.7988572138183496</v>
      </c>
      <c r="X9" s="26">
        <v>7.7949018833975403</v>
      </c>
      <c r="Y9" s="26">
        <v>10.7547040843929</v>
      </c>
      <c r="Z9" s="95">
        <v>2.5785508239883299</v>
      </c>
      <c r="AA9" s="26">
        <v>11.327758279822699</v>
      </c>
      <c r="AB9" s="26">
        <v>0.65746846170639905</v>
      </c>
      <c r="AC9" s="26">
        <v>233.31102063239501</v>
      </c>
      <c r="AD9" s="26">
        <v>0</v>
      </c>
      <c r="AE9" s="26">
        <v>3053.3685967029901</v>
      </c>
      <c r="AF9" s="26">
        <v>13.303348372294501</v>
      </c>
      <c r="AG9" s="26">
        <v>9.1102343143239697</v>
      </c>
      <c r="AH9" s="26">
        <v>2.3702462798955</v>
      </c>
      <c r="AI9" s="26">
        <v>81.061775044627296</v>
      </c>
      <c r="AJ9" s="95">
        <v>6.2074929361541598</v>
      </c>
      <c r="AK9" s="26">
        <v>14.2163492551574</v>
      </c>
      <c r="AL9" s="26">
        <v>14.2163492551574</v>
      </c>
      <c r="AM9" s="26">
        <v>1.20182128791812</v>
      </c>
      <c r="AN9" s="26">
        <v>0</v>
      </c>
      <c r="AO9" s="26">
        <v>65.1785625432518</v>
      </c>
      <c r="AP9" s="26">
        <v>0.47307243547644601</v>
      </c>
      <c r="AQ9" s="95">
        <v>13.055245581449199</v>
      </c>
      <c r="AR9" s="26">
        <v>2.3041949477625701</v>
      </c>
      <c r="AS9" s="26">
        <v>28.489206697502699</v>
      </c>
      <c r="AT9" s="26">
        <v>1.2882318572059701</v>
      </c>
      <c r="AU9" s="26">
        <v>79.518252616610695</v>
      </c>
      <c r="AV9" s="26">
        <v>0</v>
      </c>
      <c r="AW9" s="95">
        <v>1415.5567360571399</v>
      </c>
      <c r="AX9" s="26">
        <v>2396.1063031244998</v>
      </c>
      <c r="AY9" s="26">
        <v>266.23401114436302</v>
      </c>
      <c r="AZ9" s="26">
        <v>2662.3403142688599</v>
      </c>
      <c r="BA9" s="26">
        <v>2.9227137989495001E-4</v>
      </c>
      <c r="BB9" s="26">
        <v>24.686050510645501</v>
      </c>
      <c r="BC9" s="26">
        <v>0.26470324795934602</v>
      </c>
      <c r="BD9" s="26">
        <v>880.30084846310297</v>
      </c>
      <c r="BE9" s="26">
        <v>0.38138498762655798</v>
      </c>
      <c r="BF9" s="26">
        <v>8.5225989186329105</v>
      </c>
      <c r="BG9" s="26">
        <v>23.109108726444902</v>
      </c>
      <c r="BH9" s="26">
        <v>0.40933516316958402</v>
      </c>
      <c r="BI9" s="26">
        <v>0.116530888407546</v>
      </c>
      <c r="BJ9" s="26">
        <v>5.6594103738487602</v>
      </c>
      <c r="BK9" s="26">
        <v>479.55532989632701</v>
      </c>
      <c r="BL9" s="26">
        <v>456.34965167193002</v>
      </c>
      <c r="BM9" s="26">
        <v>23.205678224397399</v>
      </c>
      <c r="BN9" s="26">
        <v>0.26909811119011001</v>
      </c>
      <c r="BO9" s="26">
        <v>3.2847542673214297E-2</v>
      </c>
      <c r="BP9" s="26">
        <v>28.0292903872969</v>
      </c>
      <c r="BQ9" s="26">
        <v>2.4451175559560498</v>
      </c>
      <c r="BR9" s="26">
        <v>118.275688751467</v>
      </c>
      <c r="BS9" s="26">
        <v>1.3639512006922401</v>
      </c>
      <c r="BT9" s="26">
        <v>1.9920802482404301</v>
      </c>
      <c r="BU9" s="26">
        <v>254.65640437176501</v>
      </c>
      <c r="BV9" s="26">
        <v>36.085685278482302</v>
      </c>
      <c r="BW9" s="26">
        <v>0.76797067852753198</v>
      </c>
      <c r="BX9" s="26">
        <v>10.036012169513301</v>
      </c>
      <c r="BY9" s="26">
        <v>1.81183485176672E-2</v>
      </c>
      <c r="BZ9" s="26">
        <v>401.15656303841001</v>
      </c>
      <c r="CA9" s="26">
        <v>753.44046167443298</v>
      </c>
      <c r="CB9" s="26">
        <v>4.8728198036784303</v>
      </c>
      <c r="CC9" s="26">
        <v>7.2943434001424396</v>
      </c>
      <c r="CD9" s="26">
        <v>63.413078001708499</v>
      </c>
      <c r="CE9" s="95">
        <v>0</v>
      </c>
      <c r="CF9" s="26">
        <v>38.381260710659902</v>
      </c>
      <c r="CG9" s="26">
        <v>1429.2308867540701</v>
      </c>
      <c r="CH9" s="26">
        <v>53.177023754415998</v>
      </c>
      <c r="CI9" s="28"/>
      <c r="CJ9" s="54">
        <f t="shared" si="0"/>
        <v>4.5164367018024334E-3</v>
      </c>
      <c r="CK9" s="54">
        <f t="shared" si="1"/>
        <v>1.5954010458005359E-3</v>
      </c>
      <c r="CL9" s="54">
        <f t="shared" si="2"/>
        <v>1.8687560547959907E-3</v>
      </c>
      <c r="CM9" s="54">
        <f t="shared" si="3"/>
        <v>6.2032376464313636E-3</v>
      </c>
      <c r="CN9" s="54">
        <f t="shared" si="4"/>
        <v>5.6148441620396082E-3</v>
      </c>
      <c r="CO9" s="54">
        <f t="shared" si="5"/>
        <v>5.3226830389205082E-3</v>
      </c>
      <c r="CP9" s="54">
        <f t="shared" si="6"/>
        <v>3.1646371388530893E-3</v>
      </c>
      <c r="CQ9" s="54">
        <f t="shared" si="7"/>
        <v>0.18059950907003244</v>
      </c>
      <c r="CR9" s="54">
        <f t="shared" si="8"/>
        <v>0.1267586261585541</v>
      </c>
      <c r="CS9" s="54" t="str">
        <f t="shared" si="9"/>
        <v/>
      </c>
      <c r="CT9" s="54">
        <f t="shared" si="10"/>
        <v>0.52375004981496021</v>
      </c>
      <c r="CU9" s="54">
        <f t="shared" si="11"/>
        <v>2.7418778573308003E-3</v>
      </c>
      <c r="CV9" s="54">
        <f t="shared" si="12"/>
        <v>0.18397463116403043</v>
      </c>
      <c r="CW9" s="54">
        <f t="shared" si="13"/>
        <v>2.7374026368409618E-3</v>
      </c>
      <c r="CX9" s="54">
        <f t="shared" si="14"/>
        <v>1.0726321645632461E-2</v>
      </c>
      <c r="CY9" s="54">
        <f t="shared" si="15"/>
        <v>1.2572940590879322E-2</v>
      </c>
    </row>
    <row r="10" spans="1:103" x14ac:dyDescent="0.25">
      <c r="A10" s="28" t="s">
        <v>8</v>
      </c>
      <c r="B10" s="26">
        <v>1103.0830134</v>
      </c>
      <c r="C10" s="26">
        <v>155.70735622999999</v>
      </c>
      <c r="D10" s="26">
        <v>1642.9376473</v>
      </c>
      <c r="E10" s="26">
        <v>467.98213277999997</v>
      </c>
      <c r="F10" s="26">
        <v>432.65419740999999</v>
      </c>
      <c r="G10" s="26">
        <v>39.646448206000002</v>
      </c>
      <c r="H10" s="26">
        <v>284.47720411</v>
      </c>
      <c r="I10" s="26">
        <v>5.8758205506000003</v>
      </c>
      <c r="J10" s="26">
        <v>7.3504109015000001</v>
      </c>
      <c r="K10" s="26"/>
      <c r="L10" s="26">
        <v>7.6201980497999999</v>
      </c>
      <c r="M10" s="26">
        <v>0.35909627220000001</v>
      </c>
      <c r="N10" s="26">
        <v>0.19524069999999999</v>
      </c>
      <c r="O10" s="26">
        <v>1.54800548E-2</v>
      </c>
      <c r="P10" s="26">
        <v>7.4222723199999993E-2</v>
      </c>
      <c r="Q10" s="26">
        <v>0.34928369640000001</v>
      </c>
      <c r="R10" s="26"/>
      <c r="S10" s="26" t="s">
        <v>8</v>
      </c>
      <c r="T10" s="95">
        <v>2.7740749284875602E-4</v>
      </c>
      <c r="U10" s="26">
        <v>3.2800292668529497E-2</v>
      </c>
      <c r="V10" s="26">
        <v>1.5503254302595301E-2</v>
      </c>
      <c r="W10" s="26">
        <v>5.9178158798260503</v>
      </c>
      <c r="X10" s="26">
        <v>5.9178008263297901</v>
      </c>
      <c r="Y10" s="26">
        <v>11.3710938474511</v>
      </c>
      <c r="Z10" s="95">
        <v>1.3295558991385301E-4</v>
      </c>
      <c r="AA10" s="26">
        <v>7.3701294794402497</v>
      </c>
      <c r="AB10" s="26">
        <v>7.6901686215181994E-2</v>
      </c>
      <c r="AC10" s="26">
        <v>134.61731783572199</v>
      </c>
      <c r="AD10" s="26">
        <v>0</v>
      </c>
      <c r="AE10" s="26">
        <v>1110.39322387384</v>
      </c>
      <c r="AF10" s="26">
        <v>7.0443181598240701</v>
      </c>
      <c r="AG10" s="26">
        <v>3.14996014061078</v>
      </c>
      <c r="AH10" s="26">
        <v>1.6010336234064599</v>
      </c>
      <c r="AI10" s="26">
        <v>7.0738497042080599</v>
      </c>
      <c r="AJ10" s="95">
        <v>1.5952279154747901E-4</v>
      </c>
      <c r="AK10" s="26">
        <v>7.67502536633652</v>
      </c>
      <c r="AL10" s="26">
        <v>7.67502536633652</v>
      </c>
      <c r="AM10" s="26">
        <v>0.360077149026935</v>
      </c>
      <c r="AN10" s="26">
        <v>0</v>
      </c>
      <c r="AO10" s="26">
        <v>8.7826621510496903</v>
      </c>
      <c r="AP10" s="26">
        <v>4.4129433091596601E-2</v>
      </c>
      <c r="AQ10" s="95">
        <v>5.4498187555618802</v>
      </c>
      <c r="AR10" s="26">
        <v>0.23950775407441599</v>
      </c>
      <c r="AS10" s="26">
        <v>0.19580846650242101</v>
      </c>
      <c r="AT10" s="26">
        <v>0.35041803538583599</v>
      </c>
      <c r="AU10" s="26">
        <v>156.65151683504399</v>
      </c>
      <c r="AV10" s="26">
        <v>0</v>
      </c>
      <c r="AW10" s="95">
        <v>253.99210767373799</v>
      </c>
      <c r="AX10" s="26">
        <v>1483.21181324646</v>
      </c>
      <c r="AY10" s="26">
        <v>164.80160386249699</v>
      </c>
      <c r="AZ10" s="26">
        <v>1648.0134171089601</v>
      </c>
      <c r="BA10" s="26">
        <v>1.11398452234108E-4</v>
      </c>
      <c r="BB10" s="26">
        <v>5.07717560696</v>
      </c>
      <c r="BC10" s="26">
        <v>0.200258822621626</v>
      </c>
      <c r="BD10" s="26">
        <v>142.47278376295901</v>
      </c>
      <c r="BE10" s="26">
        <v>0.27242271422036202</v>
      </c>
      <c r="BF10" s="26">
        <v>3.5574376780921</v>
      </c>
      <c r="BG10" s="26">
        <v>17.172530630466699</v>
      </c>
      <c r="BH10" s="26">
        <v>0.36465316335697701</v>
      </c>
      <c r="BI10" s="26">
        <v>2.67331272011772E-3</v>
      </c>
      <c r="BJ10" s="26">
        <v>1.15330423232306</v>
      </c>
      <c r="BK10" s="26">
        <v>470.066300708455</v>
      </c>
      <c r="BL10" s="26">
        <v>434.47551172935999</v>
      </c>
      <c r="BM10" s="26">
        <v>35.590788979094597</v>
      </c>
      <c r="BN10" s="26">
        <v>0.32312637444402198</v>
      </c>
      <c r="BO10" s="26">
        <v>2.5488537619118401E-2</v>
      </c>
      <c r="BP10" s="26">
        <v>20.369981866984102</v>
      </c>
      <c r="BQ10" s="26">
        <v>1.3509646874672701</v>
      </c>
      <c r="BR10" s="26">
        <v>108.386257158131</v>
      </c>
      <c r="BS10" s="26">
        <v>0.11620079697084899</v>
      </c>
      <c r="BT10" s="26">
        <v>1.9032269052067601</v>
      </c>
      <c r="BU10" s="26">
        <v>270.94897512635202</v>
      </c>
      <c r="BV10" s="26">
        <v>5.1126030628813304</v>
      </c>
      <c r="BW10" s="26">
        <v>0.75620463301311003</v>
      </c>
      <c r="BX10" s="26">
        <v>7.5573186285046701</v>
      </c>
      <c r="BY10" s="26">
        <v>1.4486460865203801E-2</v>
      </c>
      <c r="BZ10" s="26">
        <v>39.791510132993601</v>
      </c>
      <c r="CA10" s="26">
        <v>103.136164278245</v>
      </c>
      <c r="CB10" s="26">
        <v>0.262943975705067</v>
      </c>
      <c r="CC10" s="26">
        <v>1.1800564346632699E-4</v>
      </c>
      <c r="CD10" s="26">
        <v>10.827380201370101</v>
      </c>
      <c r="CE10" s="95">
        <v>0</v>
      </c>
      <c r="CF10" s="26">
        <v>9.8819743646554894</v>
      </c>
      <c r="CG10" s="26">
        <v>285.450225587945</v>
      </c>
      <c r="CH10" s="26">
        <v>8.7653143349482292</v>
      </c>
      <c r="CI10" s="28"/>
      <c r="CJ10" s="54">
        <f t="shared" si="0"/>
        <v>6.6270719293446204E-3</v>
      </c>
      <c r="CK10" s="54">
        <f t="shared" si="1"/>
        <v>6.0636865714254152E-3</v>
      </c>
      <c r="CL10" s="54">
        <f t="shared" si="2"/>
        <v>3.0894476228611671E-3</v>
      </c>
      <c r="CM10" s="54">
        <f t="shared" si="3"/>
        <v>4.4535203001752326E-3</v>
      </c>
      <c r="CN10" s="54">
        <f t="shared" si="4"/>
        <v>4.2096305323349277E-3</v>
      </c>
      <c r="CO10" s="54">
        <f t="shared" si="5"/>
        <v>3.6588883382407279E-3</v>
      </c>
      <c r="CP10" s="54">
        <f t="shared" si="6"/>
        <v>3.4203847053022717E-3</v>
      </c>
      <c r="CQ10" s="54">
        <f t="shared" si="7"/>
        <v>7.1445809769501972E-3</v>
      </c>
      <c r="CR10" s="54">
        <f t="shared" si="8"/>
        <v>2.6826497463190236E-3</v>
      </c>
      <c r="CS10" s="54" t="str">
        <f t="shared" si="9"/>
        <v/>
      </c>
      <c r="CT10" s="54">
        <f t="shared" si="10"/>
        <v>7.1949988934945155E-3</v>
      </c>
      <c r="CU10" s="54">
        <f t="shared" si="11"/>
        <v>2.7315149247460896E-3</v>
      </c>
      <c r="CV10" s="54">
        <f t="shared" si="12"/>
        <v>2.9080335320505347E-3</v>
      </c>
      <c r="CW10" s="54">
        <f t="shared" si="13"/>
        <v>1.4986705728780906E-3</v>
      </c>
      <c r="CX10" s="54">
        <f t="shared" si="14"/>
        <v>3.6093569458012037E-2</v>
      </c>
      <c r="CY10" s="54">
        <f t="shared" si="15"/>
        <v>3.2476150405169064E-3</v>
      </c>
    </row>
    <row r="11" spans="1:103" x14ac:dyDescent="0.25">
      <c r="A11" s="28" t="s">
        <v>9</v>
      </c>
      <c r="B11" s="26">
        <v>90294.043737999993</v>
      </c>
      <c r="C11" s="26">
        <v>881.97036690000004</v>
      </c>
      <c r="D11" s="26">
        <v>6620.0715827000004</v>
      </c>
      <c r="E11" s="26">
        <v>22946.820704000002</v>
      </c>
      <c r="F11" s="26">
        <v>19007.451657000001</v>
      </c>
      <c r="G11" s="26">
        <v>5930.8419014999999</v>
      </c>
      <c r="H11" s="26">
        <v>45484.483233999999</v>
      </c>
      <c r="I11" s="26">
        <v>185.52705925999999</v>
      </c>
      <c r="J11" s="26">
        <v>414.51323804999998</v>
      </c>
      <c r="K11" s="26"/>
      <c r="L11" s="26">
        <v>201.16500288</v>
      </c>
      <c r="M11" s="26">
        <v>58.279421812000002</v>
      </c>
      <c r="N11" s="26">
        <v>455.22672649999998</v>
      </c>
      <c r="O11" s="26">
        <v>3.9146080834000001</v>
      </c>
      <c r="P11" s="26">
        <v>22.700501606</v>
      </c>
      <c r="Q11" s="26">
        <v>27.015235878999999</v>
      </c>
      <c r="R11" s="26"/>
      <c r="S11" s="26" t="s">
        <v>9</v>
      </c>
      <c r="T11" s="95">
        <v>211.95826400537001</v>
      </c>
      <c r="U11" s="26">
        <v>18.3023836634712</v>
      </c>
      <c r="V11" s="26">
        <v>3.92516972900148</v>
      </c>
      <c r="W11" s="26">
        <v>187.02075206635399</v>
      </c>
      <c r="X11" s="26">
        <v>187.01974625000599</v>
      </c>
      <c r="Y11" s="26">
        <v>235.32334291727699</v>
      </c>
      <c r="Z11" s="95">
        <v>48.5134365015046</v>
      </c>
      <c r="AA11" s="26">
        <v>415.61973988226703</v>
      </c>
      <c r="AB11" s="26">
        <v>22.8568521980539</v>
      </c>
      <c r="AC11" s="26">
        <v>2026.1418230597401</v>
      </c>
      <c r="AD11" s="26">
        <v>0</v>
      </c>
      <c r="AE11" s="26">
        <v>90685.267367074994</v>
      </c>
      <c r="AF11" s="26">
        <v>1177.11507791488</v>
      </c>
      <c r="AG11" s="26">
        <v>66.139913251331805</v>
      </c>
      <c r="AH11" s="26">
        <v>134.94295068565</v>
      </c>
      <c r="AI11" s="26">
        <v>1946.5195407640799</v>
      </c>
      <c r="AJ11" s="95">
        <v>9.2286655209246095E-3</v>
      </c>
      <c r="AK11" s="26">
        <v>202.964216281658</v>
      </c>
      <c r="AL11" s="26">
        <v>202.964216281658</v>
      </c>
      <c r="AM11" s="26">
        <v>58.438901772361703</v>
      </c>
      <c r="AN11" s="26">
        <v>0</v>
      </c>
      <c r="AO11" s="26">
        <v>2957.2607280403399</v>
      </c>
      <c r="AP11" s="26">
        <v>9.5869168656777308</v>
      </c>
      <c r="AQ11" s="95">
        <v>246.064745345006</v>
      </c>
      <c r="AR11" s="26">
        <v>10.0794035155067</v>
      </c>
      <c r="AS11" s="26">
        <v>456.47822847246198</v>
      </c>
      <c r="AT11" s="26">
        <v>27.0954584936872</v>
      </c>
      <c r="AU11" s="26">
        <v>884.48355479598899</v>
      </c>
      <c r="AV11" s="26">
        <v>0</v>
      </c>
      <c r="AW11" s="95">
        <v>45704.839790340397</v>
      </c>
      <c r="AX11" s="26">
        <v>5974.8215389143297</v>
      </c>
      <c r="AY11" s="26">
        <v>663.86946387341095</v>
      </c>
      <c r="AZ11" s="26">
        <v>6638.6910027877402</v>
      </c>
      <c r="BA11" s="26">
        <v>2.5724384752011599E-3</v>
      </c>
      <c r="BB11" s="26">
        <v>1185.84446166917</v>
      </c>
      <c r="BC11" s="26">
        <v>33.703572519386803</v>
      </c>
      <c r="BD11" s="26">
        <v>30491.520608822899</v>
      </c>
      <c r="BE11" s="26">
        <v>25.719127525256699</v>
      </c>
      <c r="BF11" s="26">
        <v>1030.32059458655</v>
      </c>
      <c r="BG11" s="26">
        <v>1465.1599034375499</v>
      </c>
      <c r="BH11" s="26">
        <v>19.8913348225554</v>
      </c>
      <c r="BI11" s="26">
        <v>0.15464639230145899</v>
      </c>
      <c r="BJ11" s="26">
        <v>811.12396787865703</v>
      </c>
      <c r="BK11" s="26">
        <v>23030.302495326599</v>
      </c>
      <c r="BL11" s="26">
        <v>19080.451737542899</v>
      </c>
      <c r="BM11" s="26">
        <v>3949.8507577836899</v>
      </c>
      <c r="BN11" s="26">
        <v>15.3108799836857</v>
      </c>
      <c r="BO11" s="26">
        <v>0.56920620942806599</v>
      </c>
      <c r="BP11" s="26">
        <v>785.12807916797499</v>
      </c>
      <c r="BQ11" s="26">
        <v>94.6299490401627</v>
      </c>
      <c r="BR11" s="26">
        <v>4929.8429126363399</v>
      </c>
      <c r="BS11" s="26">
        <v>193.88852407171601</v>
      </c>
      <c r="BT11" s="26">
        <v>69.200699151771602</v>
      </c>
      <c r="BU11" s="26">
        <v>9216.0717329982308</v>
      </c>
      <c r="BV11" s="26">
        <v>141.43757620397301</v>
      </c>
      <c r="BW11" s="26">
        <v>106.58261251674099</v>
      </c>
      <c r="BX11" s="26">
        <v>280.86468376351002</v>
      </c>
      <c r="BY11" s="26">
        <v>2.2893108411184002</v>
      </c>
      <c r="BZ11" s="26">
        <v>5932.1115155299003</v>
      </c>
      <c r="CA11" s="26">
        <v>26247.555153136698</v>
      </c>
      <c r="CB11" s="26">
        <v>109.732953809443</v>
      </c>
      <c r="CC11" s="26">
        <v>129.203738748159</v>
      </c>
      <c r="CD11" s="26">
        <v>2413.7253665949502</v>
      </c>
      <c r="CE11" s="95">
        <v>0</v>
      </c>
      <c r="CF11" s="26">
        <v>1167.5241372125799</v>
      </c>
      <c r="CG11" s="26">
        <v>45613.881006850803</v>
      </c>
      <c r="CH11" s="26">
        <v>1793.9129206171399</v>
      </c>
      <c r="CI11" s="28"/>
      <c r="CJ11" s="54">
        <f t="shared" si="0"/>
        <v>4.3327733799384078E-3</v>
      </c>
      <c r="CK11" s="54">
        <f t="shared" si="1"/>
        <v>2.8495151201309017E-3</v>
      </c>
      <c r="CL11" s="54">
        <f t="shared" si="2"/>
        <v>2.8125708091128999E-3</v>
      </c>
      <c r="CM11" s="54">
        <f t="shared" si="3"/>
        <v>3.6380548052151584E-3</v>
      </c>
      <c r="CN11" s="54">
        <f t="shared" si="4"/>
        <v>3.8406032465700349E-3</v>
      </c>
      <c r="CO11" s="54">
        <f t="shared" si="5"/>
        <v>2.1406978148907706E-4</v>
      </c>
      <c r="CP11" s="54">
        <f t="shared" si="6"/>
        <v>2.8448772779301936E-3</v>
      </c>
      <c r="CQ11" s="54">
        <f t="shared" si="7"/>
        <v>8.0456564986250128E-3</v>
      </c>
      <c r="CR11" s="54">
        <f t="shared" si="8"/>
        <v>2.6694004695058077E-3</v>
      </c>
      <c r="CS11" s="54" t="str">
        <f t="shared" si="9"/>
        <v/>
      </c>
      <c r="CT11" s="54">
        <f t="shared" si="10"/>
        <v>8.9439682643569478E-3</v>
      </c>
      <c r="CU11" s="54">
        <f t="shared" si="11"/>
        <v>2.7364712175106526E-3</v>
      </c>
      <c r="CV11" s="54">
        <f t="shared" si="12"/>
        <v>2.7491838673096773E-3</v>
      </c>
      <c r="CW11" s="54">
        <f t="shared" si="13"/>
        <v>2.6980084280382533E-3</v>
      </c>
      <c r="CX11" s="54">
        <f t="shared" si="14"/>
        <v>6.8875390847123637E-3</v>
      </c>
      <c r="CY11" s="54">
        <f t="shared" si="15"/>
        <v>2.9695322686248238E-3</v>
      </c>
    </row>
    <row r="12" spans="1:103" x14ac:dyDescent="0.25">
      <c r="A12" s="28" t="s">
        <v>10</v>
      </c>
      <c r="B12" s="26">
        <v>197670.83751000001</v>
      </c>
      <c r="C12" s="26">
        <v>1633.7059646</v>
      </c>
      <c r="D12" s="26">
        <v>18193.226609000001</v>
      </c>
      <c r="E12" s="26">
        <v>26958.315901000002</v>
      </c>
      <c r="F12" s="26">
        <v>25939.598375000001</v>
      </c>
      <c r="G12" s="26">
        <v>2445.9015175999998</v>
      </c>
      <c r="H12" s="26">
        <v>42029.059251999999</v>
      </c>
      <c r="I12" s="26">
        <v>148.73297516</v>
      </c>
      <c r="J12" s="26">
        <v>343.88861866000002</v>
      </c>
      <c r="K12" s="26"/>
      <c r="L12" s="26">
        <v>165.88150891999999</v>
      </c>
      <c r="M12" s="26">
        <v>59.883402013000001</v>
      </c>
      <c r="N12" s="26">
        <v>205.09733790000001</v>
      </c>
      <c r="O12" s="26">
        <v>5.5426659344999996</v>
      </c>
      <c r="P12" s="26">
        <v>30.425210870000001</v>
      </c>
      <c r="Q12" s="26">
        <v>13.875618657</v>
      </c>
      <c r="R12" s="26"/>
      <c r="S12" s="26" t="s">
        <v>10</v>
      </c>
      <c r="T12" s="95">
        <v>97.366027932559703</v>
      </c>
      <c r="U12" s="26">
        <v>11.645787030506</v>
      </c>
      <c r="V12" s="26">
        <v>5.5577271108188002</v>
      </c>
      <c r="W12" s="26">
        <v>152.06422152117599</v>
      </c>
      <c r="X12" s="26">
        <v>151.91044077718001</v>
      </c>
      <c r="Y12" s="26">
        <v>121.287401378814</v>
      </c>
      <c r="Z12" s="95">
        <v>22.768677074525101</v>
      </c>
      <c r="AA12" s="26">
        <v>352.34449011999197</v>
      </c>
      <c r="AB12" s="26">
        <v>30.5608076303836</v>
      </c>
      <c r="AC12" s="26">
        <v>1154.28917476538</v>
      </c>
      <c r="AD12" s="26">
        <v>0</v>
      </c>
      <c r="AE12" s="26">
        <v>198852.59236340999</v>
      </c>
      <c r="AF12" s="26">
        <v>2557.8061548731598</v>
      </c>
      <c r="AG12" s="26">
        <v>37.116155623888098</v>
      </c>
      <c r="AH12" s="26">
        <v>261.67390706033302</v>
      </c>
      <c r="AI12" s="26">
        <v>4956.7235535445298</v>
      </c>
      <c r="AJ12" s="95">
        <v>1.11396650049901</v>
      </c>
      <c r="AK12" s="26">
        <v>171.14585891628499</v>
      </c>
      <c r="AL12" s="26">
        <v>171.14585891628499</v>
      </c>
      <c r="AM12" s="26">
        <v>60.047440634984</v>
      </c>
      <c r="AN12" s="26">
        <v>0</v>
      </c>
      <c r="AO12" s="26">
        <v>2408.70371980453</v>
      </c>
      <c r="AP12" s="26">
        <v>7.1082664323125497</v>
      </c>
      <c r="AQ12" s="95">
        <v>151.22112689436901</v>
      </c>
      <c r="AR12" s="26">
        <v>7.1911209979011899</v>
      </c>
      <c r="AS12" s="26">
        <v>209.632149711019</v>
      </c>
      <c r="AT12" s="26">
        <v>14.3938240393088</v>
      </c>
      <c r="AU12" s="26">
        <v>1642.84266601288</v>
      </c>
      <c r="AV12" s="26">
        <v>0</v>
      </c>
      <c r="AW12" s="95">
        <v>41889.087085214102</v>
      </c>
      <c r="AX12" s="26">
        <v>16445.822052150299</v>
      </c>
      <c r="AY12" s="26">
        <v>1827.3133518653799</v>
      </c>
      <c r="AZ12" s="26">
        <v>18273.135404015698</v>
      </c>
      <c r="BA12" s="26">
        <v>9.0237557286882899E-3</v>
      </c>
      <c r="BB12" s="26">
        <v>1644.7896530243499</v>
      </c>
      <c r="BC12" s="26">
        <v>8.2133033553244292</v>
      </c>
      <c r="BD12" s="26">
        <v>24983.669204186499</v>
      </c>
      <c r="BE12" s="26">
        <v>9.3533210863274796</v>
      </c>
      <c r="BF12" s="26">
        <v>1987.95288612576</v>
      </c>
      <c r="BG12" s="26">
        <v>2511.9414116194498</v>
      </c>
      <c r="BH12" s="26">
        <v>5.0454977308928104</v>
      </c>
      <c r="BI12" s="26">
        <v>13.427817045255299</v>
      </c>
      <c r="BJ12" s="26">
        <v>1531.77665459636</v>
      </c>
      <c r="BK12" s="26">
        <v>27105.111338914801</v>
      </c>
      <c r="BL12" s="26">
        <v>26079.8952269861</v>
      </c>
      <c r="BM12" s="26">
        <v>1025.21611192865</v>
      </c>
      <c r="BN12" s="26">
        <v>20.4440710869337</v>
      </c>
      <c r="BO12" s="26">
        <v>0.22313339081973299</v>
      </c>
      <c r="BP12" s="26">
        <v>1106.50300223217</v>
      </c>
      <c r="BQ12" s="26">
        <v>154.109969267569</v>
      </c>
      <c r="BR12" s="26">
        <v>6880.03693833121</v>
      </c>
      <c r="BS12" s="26">
        <v>389.36096576773099</v>
      </c>
      <c r="BT12" s="26">
        <v>93.949399097207305</v>
      </c>
      <c r="BU12" s="26">
        <v>10908.055171657301</v>
      </c>
      <c r="BV12" s="26">
        <v>280.529010122606</v>
      </c>
      <c r="BW12" s="26">
        <v>7.4994764376615599</v>
      </c>
      <c r="BX12" s="26">
        <v>451.64902961358399</v>
      </c>
      <c r="BY12" s="26">
        <v>0.35317854450856201</v>
      </c>
      <c r="BZ12" s="26">
        <v>2446.2395149549402</v>
      </c>
      <c r="CA12" s="26">
        <v>19969.643383889201</v>
      </c>
      <c r="CB12" s="26">
        <v>29.199617384604</v>
      </c>
      <c r="CC12" s="26">
        <v>58.996247307338798</v>
      </c>
      <c r="CD12" s="26">
        <v>1517.8717249185099</v>
      </c>
      <c r="CE12" s="95">
        <v>0</v>
      </c>
      <c r="CF12" s="26">
        <v>757.16356809755405</v>
      </c>
      <c r="CG12" s="26">
        <v>42187.371048683497</v>
      </c>
      <c r="CH12" s="26">
        <v>1216.1517236936299</v>
      </c>
      <c r="CI12" s="28"/>
      <c r="CJ12" s="54">
        <f t="shared" si="0"/>
        <v>5.9783975638297831E-3</v>
      </c>
      <c r="CK12" s="54">
        <f t="shared" si="1"/>
        <v>5.5926229143180477E-3</v>
      </c>
      <c r="CL12" s="54">
        <f t="shared" si="2"/>
        <v>4.3922277632801651E-3</v>
      </c>
      <c r="CM12" s="54">
        <f t="shared" si="3"/>
        <v>5.4452747884505001E-3</v>
      </c>
      <c r="CN12" s="54">
        <f t="shared" si="4"/>
        <v>5.4085976952254478E-3</v>
      </c>
      <c r="CO12" s="54">
        <f t="shared" si="5"/>
        <v>1.3818927397864033E-4</v>
      </c>
      <c r="CP12" s="54">
        <f t="shared" si="6"/>
        <v>3.7667223464195078E-3</v>
      </c>
      <c r="CQ12" s="54">
        <f t="shared" si="7"/>
        <v>2.1363558509885583E-2</v>
      </c>
      <c r="CR12" s="54">
        <f t="shared" si="8"/>
        <v>2.4588983179906303E-2</v>
      </c>
      <c r="CS12" s="54" t="str">
        <f t="shared" si="9"/>
        <v/>
      </c>
      <c r="CT12" s="54">
        <f t="shared" si="10"/>
        <v>3.173560471302353E-2</v>
      </c>
      <c r="CU12" s="54">
        <f t="shared" si="11"/>
        <v>2.7393003147748235E-3</v>
      </c>
      <c r="CV12" s="54">
        <f t="shared" si="12"/>
        <v>2.2110534721957415E-2</v>
      </c>
      <c r="CW12" s="54">
        <f t="shared" si="13"/>
        <v>2.7173162692438763E-3</v>
      </c>
      <c r="CX12" s="54">
        <f t="shared" si="14"/>
        <v>4.4567237664505707E-3</v>
      </c>
      <c r="CY12" s="54">
        <f t="shared" si="15"/>
        <v>3.7346470461507998E-2</v>
      </c>
    </row>
    <row r="13" spans="1:103" x14ac:dyDescent="0.25">
      <c r="A13" s="28" t="s">
        <v>12</v>
      </c>
      <c r="B13" s="26">
        <v>11738.696841999999</v>
      </c>
      <c r="C13" s="26">
        <v>949.78151099000002</v>
      </c>
      <c r="D13" s="26">
        <v>4526.4807881999996</v>
      </c>
      <c r="E13" s="26">
        <v>4394.6348508000001</v>
      </c>
      <c r="F13" s="26">
        <v>3718.4715906000001</v>
      </c>
      <c r="G13" s="26">
        <v>435.9690574</v>
      </c>
      <c r="H13" s="26">
        <v>13691.088173</v>
      </c>
      <c r="I13" s="26">
        <v>22.534445686000002</v>
      </c>
      <c r="J13" s="26">
        <v>202.28813478999999</v>
      </c>
      <c r="K13" s="26">
        <v>4.0642655935000001</v>
      </c>
      <c r="L13" s="26">
        <v>22.414759989</v>
      </c>
      <c r="M13" s="26">
        <v>116.49186955</v>
      </c>
      <c r="N13" s="26">
        <v>29.789956188000001</v>
      </c>
      <c r="O13" s="26">
        <v>4.0362255408000003</v>
      </c>
      <c r="P13" s="26">
        <v>2.5389252182000002</v>
      </c>
      <c r="Q13" s="26">
        <v>4.1111096918000003</v>
      </c>
      <c r="R13" s="26"/>
      <c r="S13" s="26" t="s">
        <v>12</v>
      </c>
      <c r="T13" s="95">
        <v>13.8889923678227</v>
      </c>
      <c r="U13" s="26">
        <v>11.220541740483901</v>
      </c>
      <c r="V13" s="26">
        <v>4.0461050684115598</v>
      </c>
      <c r="W13" s="26">
        <v>22.603901665539201</v>
      </c>
      <c r="X13" s="26">
        <v>22.596921475868999</v>
      </c>
      <c r="Y13" s="26">
        <v>30.965896484399501</v>
      </c>
      <c r="Z13" s="95">
        <v>3.2008673915232602</v>
      </c>
      <c r="AA13" s="26">
        <v>202.700540737322</v>
      </c>
      <c r="AB13" s="26">
        <v>2.5449589753783801</v>
      </c>
      <c r="AC13" s="26">
        <v>51005.384156420099</v>
      </c>
      <c r="AD13" s="26">
        <v>4.0637659029050202</v>
      </c>
      <c r="AE13" s="26">
        <v>11779.394943831699</v>
      </c>
      <c r="AF13" s="26">
        <v>100.231458139176</v>
      </c>
      <c r="AG13" s="26">
        <v>332.59559168945498</v>
      </c>
      <c r="AH13" s="26">
        <v>15.705303005700401</v>
      </c>
      <c r="AI13" s="26">
        <v>642.41442500181199</v>
      </c>
      <c r="AJ13" s="95">
        <v>5.0909664732898902E-2</v>
      </c>
      <c r="AK13" s="26">
        <v>22.612831337132501</v>
      </c>
      <c r="AL13" s="26">
        <v>22.612831337132501</v>
      </c>
      <c r="AM13" s="26">
        <v>116.528056481859</v>
      </c>
      <c r="AN13" s="26">
        <v>0</v>
      </c>
      <c r="AO13" s="26">
        <v>950.39021160406003</v>
      </c>
      <c r="AP13" s="26">
        <v>3.5953032233872899</v>
      </c>
      <c r="AQ13" s="95">
        <v>48.843868425294097</v>
      </c>
      <c r="AR13" s="26">
        <v>4.3114196262812898</v>
      </c>
      <c r="AS13" s="26">
        <v>29.916520206463801</v>
      </c>
      <c r="AT13" s="26">
        <v>4.1210655178328999</v>
      </c>
      <c r="AU13" s="26">
        <v>953.12156035758903</v>
      </c>
      <c r="AV13" s="26">
        <v>0</v>
      </c>
      <c r="AW13" s="95">
        <v>14052.495923984599</v>
      </c>
      <c r="AX13" s="26">
        <v>4083.8399871977599</v>
      </c>
      <c r="AY13" s="26">
        <v>453.75990081802399</v>
      </c>
      <c r="AZ13" s="26">
        <v>4537.5998880157804</v>
      </c>
      <c r="BA13" s="26">
        <v>2.1362052870825001E-3</v>
      </c>
      <c r="BB13" s="26">
        <v>271.45093834284</v>
      </c>
      <c r="BC13" s="26">
        <v>0.89915087462865895</v>
      </c>
      <c r="BD13" s="26">
        <v>9269.0147684419298</v>
      </c>
      <c r="BE13" s="26">
        <v>15.8129394182002</v>
      </c>
      <c r="BF13" s="26">
        <v>90.904725585189297</v>
      </c>
      <c r="BG13" s="26">
        <v>196.136962923769</v>
      </c>
      <c r="BH13" s="26">
        <v>0.82589894012797704</v>
      </c>
      <c r="BI13" s="26">
        <v>0.23413629832944699</v>
      </c>
      <c r="BJ13" s="26">
        <v>262.77908132299302</v>
      </c>
      <c r="BK13" s="26">
        <v>4402.0597945119798</v>
      </c>
      <c r="BL13" s="26">
        <v>3724.4696993164098</v>
      </c>
      <c r="BM13" s="26">
        <v>677.59009519557696</v>
      </c>
      <c r="BN13" s="26">
        <v>4.4254660549942901</v>
      </c>
      <c r="BO13" s="26">
        <v>4.8446122312428001E-2</v>
      </c>
      <c r="BP13" s="26">
        <v>474.757369919035</v>
      </c>
      <c r="BQ13" s="26">
        <v>10.602039021809199</v>
      </c>
      <c r="BR13" s="26">
        <v>683.35990771452305</v>
      </c>
      <c r="BS13" s="26">
        <v>14.928871834300599</v>
      </c>
      <c r="BT13" s="26">
        <v>5.7474056687445199</v>
      </c>
      <c r="BU13" s="26">
        <v>1472.7260985355699</v>
      </c>
      <c r="BV13" s="26">
        <v>26.0117481211898</v>
      </c>
      <c r="BW13" s="26">
        <v>316.00797622976501</v>
      </c>
      <c r="BX13" s="26">
        <v>174.22443067841701</v>
      </c>
      <c r="BY13" s="26">
        <v>4.8792173691143401E-2</v>
      </c>
      <c r="BZ13" s="26">
        <v>436.97325971130499</v>
      </c>
      <c r="CA13" s="26">
        <v>7754.7920717732004</v>
      </c>
      <c r="CB13" s="26">
        <v>2.00416993569337</v>
      </c>
      <c r="CC13" s="26">
        <v>8.4504206130885802</v>
      </c>
      <c r="CD13" s="26">
        <v>1009.5170913472</v>
      </c>
      <c r="CE13" s="95">
        <v>0</v>
      </c>
      <c r="CF13" s="26">
        <v>404.954170662411</v>
      </c>
      <c r="CG13" s="26">
        <v>13725.536130557701</v>
      </c>
      <c r="CH13" s="26">
        <v>698.96800717010296</v>
      </c>
      <c r="CI13" s="28"/>
      <c r="CJ13" s="54">
        <f t="shared" si="0"/>
        <v>3.4670033973520785E-3</v>
      </c>
      <c r="CK13" s="54">
        <f t="shared" si="1"/>
        <v>3.5166502284378369E-3</v>
      </c>
      <c r="CL13" s="54">
        <f t="shared" si="2"/>
        <v>2.4564557624472873E-3</v>
      </c>
      <c r="CM13" s="54">
        <f t="shared" si="3"/>
        <v>1.6895473603746815E-3</v>
      </c>
      <c r="CN13" s="54">
        <f t="shared" si="4"/>
        <v>1.6130575614917704E-3</v>
      </c>
      <c r="CO13" s="54">
        <f t="shared" si="5"/>
        <v>2.3033797795049518E-3</v>
      </c>
      <c r="CP13" s="54">
        <f t="shared" si="6"/>
        <v>2.5160861665937534E-3</v>
      </c>
      <c r="CQ13" s="54">
        <f t="shared" si="7"/>
        <v>2.7724573632539906E-3</v>
      </c>
      <c r="CR13" s="54">
        <f t="shared" si="8"/>
        <v>2.0387055708934311E-3</v>
      </c>
      <c r="CS13" s="54">
        <f t="shared" si="9"/>
        <v>-1.2294732799427612E-4</v>
      </c>
      <c r="CT13" s="54">
        <f t="shared" si="10"/>
        <v>8.8366481831482595E-3</v>
      </c>
      <c r="CU13" s="54">
        <f t="shared" si="11"/>
        <v>3.1063912012726787E-4</v>
      </c>
      <c r="CV13" s="54">
        <f t="shared" si="12"/>
        <v>4.2485466465634501E-3</v>
      </c>
      <c r="CW13" s="54">
        <f t="shared" si="13"/>
        <v>2.4477144578995335E-3</v>
      </c>
      <c r="CX13" s="54">
        <f t="shared" si="14"/>
        <v>2.3765005503618777E-3</v>
      </c>
      <c r="CY13" s="54">
        <f t="shared" si="15"/>
        <v>2.4216882494664193E-3</v>
      </c>
    </row>
    <row r="14" spans="1:103" x14ac:dyDescent="0.25">
      <c r="A14" s="28" t="s">
        <v>13</v>
      </c>
      <c r="B14" s="26">
        <v>60003.147681000002</v>
      </c>
      <c r="C14" s="26">
        <v>5538.7225927999998</v>
      </c>
      <c r="D14" s="26">
        <v>48458.856303</v>
      </c>
      <c r="E14" s="26">
        <v>13873.31424</v>
      </c>
      <c r="F14" s="26">
        <v>12301.103021999999</v>
      </c>
      <c r="G14" s="26">
        <v>5317.9216462000004</v>
      </c>
      <c r="H14" s="26">
        <v>24432.395229999998</v>
      </c>
      <c r="I14" s="26">
        <v>181.79904796</v>
      </c>
      <c r="J14" s="26">
        <v>466.84448902999998</v>
      </c>
      <c r="K14" s="26"/>
      <c r="L14" s="26">
        <v>248.72269406000001</v>
      </c>
      <c r="M14" s="26">
        <v>229.44433515</v>
      </c>
      <c r="N14" s="26">
        <v>251.07143764</v>
      </c>
      <c r="O14" s="26">
        <v>50.655114154000003</v>
      </c>
      <c r="P14" s="26">
        <v>43.642644246000003</v>
      </c>
      <c r="Q14" s="26">
        <v>20.600536533</v>
      </c>
      <c r="R14" s="26"/>
      <c r="S14" s="26" t="s">
        <v>13</v>
      </c>
      <c r="T14" s="95">
        <v>116.669747328943</v>
      </c>
      <c r="U14" s="26">
        <v>11.953258095182701</v>
      </c>
      <c r="V14" s="26">
        <v>50.793826753803998</v>
      </c>
      <c r="W14" s="26">
        <v>183.07247187767899</v>
      </c>
      <c r="X14" s="26">
        <v>183.00066553511101</v>
      </c>
      <c r="Y14" s="26">
        <v>114.553068623472</v>
      </c>
      <c r="Z14" s="95">
        <v>26.928140786894101</v>
      </c>
      <c r="AA14" s="26">
        <v>964.886425138547</v>
      </c>
      <c r="AB14" s="26">
        <v>43.830494738544502</v>
      </c>
      <c r="AC14" s="26">
        <v>7756.5215499132601</v>
      </c>
      <c r="AD14" s="26">
        <v>0</v>
      </c>
      <c r="AE14" s="26">
        <v>60388.379954254</v>
      </c>
      <c r="AF14" s="26">
        <v>818.89261705136198</v>
      </c>
      <c r="AG14" s="26">
        <v>270.02089486779403</v>
      </c>
      <c r="AH14" s="26">
        <v>53.5499205926046</v>
      </c>
      <c r="AI14" s="26">
        <v>1082.6958708992599</v>
      </c>
      <c r="AJ14" s="95">
        <v>0.52101785183121296</v>
      </c>
      <c r="AK14" s="26">
        <v>250.20052931139901</v>
      </c>
      <c r="AL14" s="26">
        <v>250.20052931139901</v>
      </c>
      <c r="AM14" s="26">
        <v>230.11348476619301</v>
      </c>
      <c r="AN14" s="26">
        <v>0</v>
      </c>
      <c r="AO14" s="26">
        <v>1216.56905950952</v>
      </c>
      <c r="AP14" s="26">
        <v>4.6937342539420603</v>
      </c>
      <c r="AQ14" s="95">
        <v>140.163089536679</v>
      </c>
      <c r="AR14" s="26">
        <v>6.3443510890960404</v>
      </c>
      <c r="AS14" s="26">
        <v>251.883780452286</v>
      </c>
      <c r="AT14" s="26">
        <v>20.708676964126699</v>
      </c>
      <c r="AU14" s="26">
        <v>5569.9049154672903</v>
      </c>
      <c r="AV14" s="26">
        <v>0</v>
      </c>
      <c r="AW14" s="95">
        <v>23501.761689291499</v>
      </c>
      <c r="AX14" s="26">
        <v>43768.907950307803</v>
      </c>
      <c r="AY14" s="26">
        <v>4863.21179616064</v>
      </c>
      <c r="AZ14" s="26">
        <v>48632.119746468401</v>
      </c>
      <c r="BA14" s="26">
        <v>4.81361463564245E-3</v>
      </c>
      <c r="BB14" s="26">
        <v>437.26920314031798</v>
      </c>
      <c r="BC14" s="26">
        <v>51.186842446689496</v>
      </c>
      <c r="BD14" s="26">
        <v>14277.6206780177</v>
      </c>
      <c r="BE14" s="26">
        <v>60.7101960195549</v>
      </c>
      <c r="BF14" s="26">
        <v>767.72079586853795</v>
      </c>
      <c r="BG14" s="26">
        <v>817.36194745283501</v>
      </c>
      <c r="BH14" s="26">
        <v>70.629671049455098</v>
      </c>
      <c r="BI14" s="26">
        <v>1.25921840374344</v>
      </c>
      <c r="BJ14" s="26">
        <v>395.00594222787998</v>
      </c>
      <c r="BK14" s="26">
        <v>13932.282098227</v>
      </c>
      <c r="BL14" s="26">
        <v>12350.8078016943</v>
      </c>
      <c r="BM14" s="26">
        <v>1581.47429653268</v>
      </c>
      <c r="BN14" s="26">
        <v>7.0600725684397299</v>
      </c>
      <c r="BO14" s="26">
        <v>1.3925991824159301</v>
      </c>
      <c r="BP14" s="26">
        <v>1089.7814250676499</v>
      </c>
      <c r="BQ14" s="26">
        <v>61.186791514409897</v>
      </c>
      <c r="BR14" s="26">
        <v>2701.71950903068</v>
      </c>
      <c r="BS14" s="26">
        <v>303.16185122108499</v>
      </c>
      <c r="BT14" s="26">
        <v>102.21069500708199</v>
      </c>
      <c r="BU14" s="26">
        <v>5349.08588049846</v>
      </c>
      <c r="BV14" s="26">
        <v>351.71970935517299</v>
      </c>
      <c r="BW14" s="26">
        <v>165.288818322613</v>
      </c>
      <c r="BX14" s="26">
        <v>401.45518103804602</v>
      </c>
      <c r="BY14" s="26">
        <v>4.5903647747702996</v>
      </c>
      <c r="BZ14" s="26">
        <v>5330.92506783512</v>
      </c>
      <c r="CA14" s="26">
        <v>12103.005634347301</v>
      </c>
      <c r="CB14" s="26">
        <v>60.670301239570698</v>
      </c>
      <c r="CC14" s="26">
        <v>70.953808065893597</v>
      </c>
      <c r="CD14" s="26">
        <v>1137.0820442823299</v>
      </c>
      <c r="CE14" s="95">
        <v>0</v>
      </c>
      <c r="CF14" s="26">
        <v>632.16718116712798</v>
      </c>
      <c r="CG14" s="26">
        <v>24498.123648649402</v>
      </c>
      <c r="CH14" s="26">
        <v>911.68880320507003</v>
      </c>
      <c r="CI14" s="28"/>
      <c r="CJ14" s="54">
        <f t="shared" si="0"/>
        <v>6.420201075150957E-3</v>
      </c>
      <c r="CK14" s="54">
        <f t="shared" si="1"/>
        <v>5.6298762295525643E-3</v>
      </c>
      <c r="CL14" s="54">
        <f t="shared" si="2"/>
        <v>3.5754752936188071E-3</v>
      </c>
      <c r="CM14" s="54">
        <f t="shared" si="3"/>
        <v>4.2504521419245789E-3</v>
      </c>
      <c r="CN14" s="54">
        <f t="shared" si="4"/>
        <v>4.0406766454525083E-3</v>
      </c>
      <c r="CO14" s="54">
        <f t="shared" si="5"/>
        <v>2.4452074513755541E-3</v>
      </c>
      <c r="CP14" s="54">
        <f t="shared" si="6"/>
        <v>2.6902159215522591E-3</v>
      </c>
      <c r="CQ14" s="54">
        <f t="shared" si="7"/>
        <v>6.6095922316127811E-3</v>
      </c>
      <c r="CR14" s="54">
        <f t="shared" si="8"/>
        <v>1.0668262083233937</v>
      </c>
      <c r="CS14" s="54" t="str">
        <f t="shared" si="9"/>
        <v/>
      </c>
      <c r="CT14" s="54">
        <f t="shared" si="10"/>
        <v>5.9416984726069991E-3</v>
      </c>
      <c r="CU14" s="54">
        <f t="shared" si="11"/>
        <v>2.9163919682547472E-3</v>
      </c>
      <c r="CV14" s="54">
        <f t="shared" si="12"/>
        <v>3.2355046831363849E-3</v>
      </c>
      <c r="CW14" s="54">
        <f t="shared" si="13"/>
        <v>2.7383730571070358E-3</v>
      </c>
      <c r="CX14" s="54">
        <f t="shared" si="14"/>
        <v>4.3042876019528933E-3</v>
      </c>
      <c r="CY14" s="54">
        <f t="shared" si="15"/>
        <v>5.2493987694674452E-3</v>
      </c>
    </row>
    <row r="15" spans="1:103" x14ac:dyDescent="0.25">
      <c r="A15" s="28" t="s">
        <v>14</v>
      </c>
      <c r="B15" s="26">
        <v>39252.610196000001</v>
      </c>
      <c r="C15" s="26">
        <v>1777.3778308000001</v>
      </c>
      <c r="D15" s="26">
        <v>12828.495639999999</v>
      </c>
      <c r="E15" s="26">
        <v>9326.2780949999997</v>
      </c>
      <c r="F15" s="26">
        <v>8410.6868969999996</v>
      </c>
      <c r="G15" s="26">
        <v>746.72047566000003</v>
      </c>
      <c r="H15" s="26">
        <v>19849.833179000001</v>
      </c>
      <c r="I15" s="26">
        <v>106.62516445</v>
      </c>
      <c r="J15" s="26">
        <v>245.23074839</v>
      </c>
      <c r="K15" s="26"/>
      <c r="L15" s="26">
        <v>120.02767136</v>
      </c>
      <c r="M15" s="26">
        <v>44.554072701999999</v>
      </c>
      <c r="N15" s="26">
        <v>134.63652859999999</v>
      </c>
      <c r="O15" s="26">
        <v>4.2923107067000004</v>
      </c>
      <c r="P15" s="26">
        <v>22.874769089000001</v>
      </c>
      <c r="Q15" s="26">
        <v>9.8078936386999995</v>
      </c>
      <c r="R15" s="26"/>
      <c r="S15" s="26" t="s">
        <v>14</v>
      </c>
      <c r="T15" s="95">
        <v>62.179801638886502</v>
      </c>
      <c r="U15" s="26">
        <v>7.4902045994154101</v>
      </c>
      <c r="V15" s="26">
        <v>4.3035627332595503</v>
      </c>
      <c r="W15" s="26">
        <v>107.317564075934</v>
      </c>
      <c r="X15" s="26">
        <v>107.31735551217101</v>
      </c>
      <c r="Y15" s="26">
        <v>76.390709838886195</v>
      </c>
      <c r="Z15" s="95">
        <v>14.231408953871</v>
      </c>
      <c r="AA15" s="26">
        <v>246.09287456668901</v>
      </c>
      <c r="AB15" s="26">
        <v>22.9760221405799</v>
      </c>
      <c r="AC15" s="26">
        <v>807.51647464775999</v>
      </c>
      <c r="AD15" s="26">
        <v>0</v>
      </c>
      <c r="AE15" s="26">
        <v>39432.957447488603</v>
      </c>
      <c r="AF15" s="26">
        <v>413.63263526394201</v>
      </c>
      <c r="AG15" s="26">
        <v>21.6258286739751</v>
      </c>
      <c r="AH15" s="26">
        <v>48.185306357559803</v>
      </c>
      <c r="AI15" s="26">
        <v>906.16911378684597</v>
      </c>
      <c r="AJ15" s="95">
        <v>1.8749931233287499E-3</v>
      </c>
      <c r="AK15" s="26">
        <v>121.276537665966</v>
      </c>
      <c r="AL15" s="26">
        <v>121.276537665966</v>
      </c>
      <c r="AM15" s="26">
        <v>44.676123253916202</v>
      </c>
      <c r="AN15" s="26">
        <v>0</v>
      </c>
      <c r="AO15" s="26">
        <v>1287.3426473854499</v>
      </c>
      <c r="AP15" s="26">
        <v>4.3649677248261298</v>
      </c>
      <c r="AQ15" s="95">
        <v>87.939416441868602</v>
      </c>
      <c r="AR15" s="26">
        <v>3.5835662310073402</v>
      </c>
      <c r="AS15" s="26">
        <v>135.00598502794199</v>
      </c>
      <c r="AT15" s="26">
        <v>9.8361030699044196</v>
      </c>
      <c r="AU15" s="26">
        <v>1787.7312805653701</v>
      </c>
      <c r="AV15" s="26">
        <v>0</v>
      </c>
      <c r="AW15" s="95">
        <v>19523.182534653901</v>
      </c>
      <c r="AX15" s="26">
        <v>11598.8220071098</v>
      </c>
      <c r="AY15" s="26">
        <v>1288.75883218748</v>
      </c>
      <c r="AZ15" s="26">
        <v>12887.580839297299</v>
      </c>
      <c r="BA15" s="26">
        <v>1.4421889439703E-3</v>
      </c>
      <c r="BB15" s="26">
        <v>481.26375854770498</v>
      </c>
      <c r="BC15" s="26">
        <v>2.6615194001223501</v>
      </c>
      <c r="BD15" s="26">
        <v>12960.671835625501</v>
      </c>
      <c r="BE15" s="26">
        <v>10.2507201463869</v>
      </c>
      <c r="BF15" s="26">
        <v>494.96118156715499</v>
      </c>
      <c r="BG15" s="26">
        <v>686.35226210750795</v>
      </c>
      <c r="BH15" s="26">
        <v>2.2474148422868501</v>
      </c>
      <c r="BI15" s="26">
        <v>3.1421264505034803E-2</v>
      </c>
      <c r="BJ15" s="26">
        <v>469.26456797676298</v>
      </c>
      <c r="BK15" s="26">
        <v>9361.5529503428097</v>
      </c>
      <c r="BL15" s="26">
        <v>8441.2664459363205</v>
      </c>
      <c r="BM15" s="26">
        <v>920.28650440648801</v>
      </c>
      <c r="BN15" s="26">
        <v>7.4663326587189998</v>
      </c>
      <c r="BO15" s="26">
        <v>0.12578068993975799</v>
      </c>
      <c r="BP15" s="26">
        <v>359.73351499418499</v>
      </c>
      <c r="BQ15" s="26">
        <v>43.162276878475701</v>
      </c>
      <c r="BR15" s="26">
        <v>2123.60363365796</v>
      </c>
      <c r="BS15" s="26">
        <v>94.272748965205494</v>
      </c>
      <c r="BT15" s="26">
        <v>28.285077740482901</v>
      </c>
      <c r="BU15" s="26">
        <v>3795.6571682732801</v>
      </c>
      <c r="BV15" s="26">
        <v>61.3014311468377</v>
      </c>
      <c r="BW15" s="26">
        <v>152.10398522462299</v>
      </c>
      <c r="BX15" s="26">
        <v>170.93797530823301</v>
      </c>
      <c r="BY15" s="26">
        <v>0.148864240480166</v>
      </c>
      <c r="BZ15" s="26">
        <v>749.15939119804705</v>
      </c>
      <c r="CA15" s="26">
        <v>10879.3352858542</v>
      </c>
      <c r="CB15" s="26">
        <v>2.8883248683917802</v>
      </c>
      <c r="CC15" s="26">
        <v>37.903256495116302</v>
      </c>
      <c r="CD15" s="26">
        <v>1062.19529166336</v>
      </c>
      <c r="CE15" s="95">
        <v>0</v>
      </c>
      <c r="CF15" s="26">
        <v>539.35812115246495</v>
      </c>
      <c r="CG15" s="26">
        <v>19908.4110194723</v>
      </c>
      <c r="CH15" s="26">
        <v>873.70810663272096</v>
      </c>
      <c r="CI15" s="28"/>
      <c r="CJ15" s="54">
        <f t="shared" si="0"/>
        <v>4.594528888348417E-3</v>
      </c>
      <c r="CK15" s="54">
        <f t="shared" si="1"/>
        <v>5.8251259726300776E-3</v>
      </c>
      <c r="CL15" s="54">
        <f t="shared" si="2"/>
        <v>4.6057777120077255E-3</v>
      </c>
      <c r="CM15" s="54">
        <f t="shared" si="3"/>
        <v>3.7823079028408537E-3</v>
      </c>
      <c r="CN15" s="54">
        <f t="shared" si="4"/>
        <v>3.6357968511737436E-3</v>
      </c>
      <c r="CO15" s="54">
        <f t="shared" si="5"/>
        <v>3.2661693599487025E-3</v>
      </c>
      <c r="CP15" s="54">
        <f t="shared" si="6"/>
        <v>2.9510495097898725E-3</v>
      </c>
      <c r="CQ15" s="54">
        <f t="shared" si="7"/>
        <v>6.4918170653382326E-3</v>
      </c>
      <c r="CR15" s="54">
        <f t="shared" si="8"/>
        <v>3.5155712827574549E-3</v>
      </c>
      <c r="CS15" s="54" t="str">
        <f t="shared" si="9"/>
        <v/>
      </c>
      <c r="CT15" s="54">
        <f t="shared" si="10"/>
        <v>1.0404819920402096E-2</v>
      </c>
      <c r="CU15" s="54">
        <f t="shared" si="11"/>
        <v>2.7393803644514955E-3</v>
      </c>
      <c r="CV15" s="54">
        <f t="shared" si="12"/>
        <v>2.7441024496378604E-3</v>
      </c>
      <c r="CW15" s="54">
        <f t="shared" si="13"/>
        <v>2.6214380384873576E-3</v>
      </c>
      <c r="CX15" s="54">
        <f t="shared" si="14"/>
        <v>4.4264075928351016E-3</v>
      </c>
      <c r="CY15" s="54">
        <f t="shared" si="15"/>
        <v>2.8761966884623714E-3</v>
      </c>
    </row>
    <row r="16" spans="1:103" x14ac:dyDescent="0.25">
      <c r="A16" s="28" t="s">
        <v>15</v>
      </c>
      <c r="B16" s="26">
        <v>22718.279981</v>
      </c>
      <c r="C16" s="26">
        <v>1038.9679398000001</v>
      </c>
      <c r="D16" s="26">
        <v>9372.1012064999995</v>
      </c>
      <c r="E16" s="26">
        <v>4464.2844812000003</v>
      </c>
      <c r="F16" s="26">
        <v>4034.2349792</v>
      </c>
      <c r="G16" s="26">
        <v>411.20810466</v>
      </c>
      <c r="H16" s="26">
        <v>9904.5037412999991</v>
      </c>
      <c r="I16" s="26">
        <v>59.461519607</v>
      </c>
      <c r="J16" s="26">
        <v>140.39337144999999</v>
      </c>
      <c r="K16" s="26"/>
      <c r="L16" s="26">
        <v>68.411962649000003</v>
      </c>
      <c r="M16" s="26">
        <v>26.915364097000001</v>
      </c>
      <c r="N16" s="26">
        <v>62.974075526</v>
      </c>
      <c r="O16" s="26">
        <v>2.5788454976000001</v>
      </c>
      <c r="P16" s="26">
        <v>13.818206537</v>
      </c>
      <c r="Q16" s="26">
        <v>4.8885591099000001</v>
      </c>
      <c r="R16" s="26"/>
      <c r="S16" s="26" t="s">
        <v>15</v>
      </c>
      <c r="T16" s="95">
        <v>29.180099159269901</v>
      </c>
      <c r="U16" s="26">
        <v>3.2576620953840201</v>
      </c>
      <c r="V16" s="26">
        <v>2.5857126527621999</v>
      </c>
      <c r="W16" s="26">
        <v>59.823981155822999</v>
      </c>
      <c r="X16" s="26">
        <v>59.823903406942797</v>
      </c>
      <c r="Y16" s="26">
        <v>36.668417288629101</v>
      </c>
      <c r="Z16" s="95">
        <v>6.6785684003444103</v>
      </c>
      <c r="AA16" s="26">
        <v>142.02065561459801</v>
      </c>
      <c r="AB16" s="26">
        <v>13.875270159267901</v>
      </c>
      <c r="AC16" s="26">
        <v>551.39288395916697</v>
      </c>
      <c r="AD16" s="26">
        <v>0</v>
      </c>
      <c r="AE16" s="26">
        <v>22803.026182311201</v>
      </c>
      <c r="AF16" s="26">
        <v>169.625357095997</v>
      </c>
      <c r="AG16" s="26">
        <v>10.5102389331397</v>
      </c>
      <c r="AH16" s="26">
        <v>20.177506774081898</v>
      </c>
      <c r="AI16" s="26">
        <v>427.48092178749903</v>
      </c>
      <c r="AJ16" s="95">
        <v>9.6483473132326998E-4</v>
      </c>
      <c r="AK16" s="26">
        <v>71.352535163588399</v>
      </c>
      <c r="AL16" s="26">
        <v>71.352535163588399</v>
      </c>
      <c r="AM16" s="26">
        <v>26.989055438456202</v>
      </c>
      <c r="AN16" s="26">
        <v>0</v>
      </c>
      <c r="AO16" s="26">
        <v>637.10509665810105</v>
      </c>
      <c r="AP16" s="26">
        <v>2.1748318166005598</v>
      </c>
      <c r="AQ16" s="95">
        <v>41.055562057616697</v>
      </c>
      <c r="AR16" s="26">
        <v>1.6411617370798599</v>
      </c>
      <c r="AS16" s="26">
        <v>63.1469582801871</v>
      </c>
      <c r="AT16" s="26">
        <v>4.9028261833186697</v>
      </c>
      <c r="AU16" s="26">
        <v>1044.0114373418801</v>
      </c>
      <c r="AV16" s="26">
        <v>0</v>
      </c>
      <c r="AW16" s="95">
        <v>9708.5816317509598</v>
      </c>
      <c r="AX16" s="26">
        <v>8466.1597316534098</v>
      </c>
      <c r="AY16" s="26">
        <v>940.68436460920304</v>
      </c>
      <c r="AZ16" s="26">
        <v>9406.84409626261</v>
      </c>
      <c r="BA16" s="26">
        <v>6.1446783911424895E-4</v>
      </c>
      <c r="BB16" s="26">
        <v>221.910708338707</v>
      </c>
      <c r="BC16" s="26">
        <v>1.2782876370310301</v>
      </c>
      <c r="BD16" s="26">
        <v>6509.3118734965801</v>
      </c>
      <c r="BE16" s="26">
        <v>4.1775560067681798</v>
      </c>
      <c r="BF16" s="26">
        <v>241.44102316506499</v>
      </c>
      <c r="BG16" s="26">
        <v>334.89956590993</v>
      </c>
      <c r="BH16" s="26">
        <v>1.0855983216212699</v>
      </c>
      <c r="BI16" s="26">
        <v>1.6168147886043101E-2</v>
      </c>
      <c r="BJ16" s="26">
        <v>217.938926128628</v>
      </c>
      <c r="BK16" s="26">
        <v>4481.7180867768002</v>
      </c>
      <c r="BL16" s="26">
        <v>4049.3518044859802</v>
      </c>
      <c r="BM16" s="26">
        <v>432.36628229082203</v>
      </c>
      <c r="BN16" s="26">
        <v>3.4725755860160801</v>
      </c>
      <c r="BO16" s="26">
        <v>6.2927225296934994E-2</v>
      </c>
      <c r="BP16" s="26">
        <v>169.990513897385</v>
      </c>
      <c r="BQ16" s="26">
        <v>20.9924544277076</v>
      </c>
      <c r="BR16" s="26">
        <v>1026.8000946885099</v>
      </c>
      <c r="BS16" s="26">
        <v>45.929846018177102</v>
      </c>
      <c r="BT16" s="26">
        <v>13.8701487524595</v>
      </c>
      <c r="BU16" s="26">
        <v>1826.85166674934</v>
      </c>
      <c r="BV16" s="26">
        <v>38.588127832011303</v>
      </c>
      <c r="BW16" s="26">
        <v>56.958339777443399</v>
      </c>
      <c r="BX16" s="26">
        <v>83.5106652116162</v>
      </c>
      <c r="BY16" s="26">
        <v>7.5446835099786697E-2</v>
      </c>
      <c r="BZ16" s="26">
        <v>412.52374104069099</v>
      </c>
      <c r="CA16" s="26">
        <v>5500.5485588322099</v>
      </c>
      <c r="CB16" s="26">
        <v>1.9260449872010601</v>
      </c>
      <c r="CC16" s="26">
        <v>17.787462259704</v>
      </c>
      <c r="CD16" s="26">
        <v>541.02406851670298</v>
      </c>
      <c r="CE16" s="95">
        <v>0</v>
      </c>
      <c r="CF16" s="26">
        <v>260.90034318411301</v>
      </c>
      <c r="CG16" s="26">
        <v>9933.5405934842493</v>
      </c>
      <c r="CH16" s="26">
        <v>425.93874533320002</v>
      </c>
      <c r="CI16" s="28"/>
      <c r="CJ16" s="54">
        <f t="shared" si="0"/>
        <v>3.7303088694248684E-3</v>
      </c>
      <c r="CK16" s="54">
        <f t="shared" si="1"/>
        <v>4.8543341412930234E-3</v>
      </c>
      <c r="CL16" s="54">
        <f t="shared" si="2"/>
        <v>3.7070544797910047E-3</v>
      </c>
      <c r="CM16" s="54">
        <f t="shared" si="3"/>
        <v>3.9051287278434677E-3</v>
      </c>
      <c r="CN16" s="54">
        <f t="shared" si="4"/>
        <v>3.7471355446374918E-3</v>
      </c>
      <c r="CO16" s="54">
        <f t="shared" si="5"/>
        <v>3.1994417565743252E-3</v>
      </c>
      <c r="CP16" s="54">
        <f t="shared" si="6"/>
        <v>2.931681681654752E-3</v>
      </c>
      <c r="CQ16" s="54">
        <f t="shared" si="7"/>
        <v>6.0944254761382977E-3</v>
      </c>
      <c r="CR16" s="54">
        <f t="shared" si="8"/>
        <v>1.1590890280582572E-2</v>
      </c>
      <c r="CS16" s="54" t="str">
        <f t="shared" si="9"/>
        <v/>
      </c>
      <c r="CT16" s="54">
        <f t="shared" si="10"/>
        <v>4.2983308777085338E-2</v>
      </c>
      <c r="CU16" s="54">
        <f t="shared" si="11"/>
        <v>2.7378913096113029E-3</v>
      </c>
      <c r="CV16" s="54">
        <f t="shared" si="12"/>
        <v>2.7453003913606015E-3</v>
      </c>
      <c r="CW16" s="54">
        <f t="shared" si="13"/>
        <v>2.6628796368726327E-3</v>
      </c>
      <c r="CX16" s="54">
        <f t="shared" si="14"/>
        <v>4.1295968557935169E-3</v>
      </c>
      <c r="CY16" s="54">
        <f t="shared" si="15"/>
        <v>2.9184618816977879E-3</v>
      </c>
    </row>
    <row r="17" spans="1:103" x14ac:dyDescent="0.25">
      <c r="A17" s="28" t="s">
        <v>16</v>
      </c>
      <c r="B17" s="26">
        <v>14677.918258</v>
      </c>
      <c r="C17" s="26">
        <v>969.25077436000004</v>
      </c>
      <c r="D17" s="26">
        <v>7101.9261841999996</v>
      </c>
      <c r="E17" s="26">
        <v>3728.5347360000001</v>
      </c>
      <c r="F17" s="26">
        <v>3120.4743982</v>
      </c>
      <c r="G17" s="26">
        <v>2539.5899078000002</v>
      </c>
      <c r="H17" s="26">
        <v>11430.950041</v>
      </c>
      <c r="I17" s="26">
        <v>44.493158192000003</v>
      </c>
      <c r="J17" s="26">
        <v>118.64104390999999</v>
      </c>
      <c r="K17" s="26"/>
      <c r="L17" s="26">
        <v>51.578802734999996</v>
      </c>
      <c r="M17" s="26">
        <v>18.704155704000001</v>
      </c>
      <c r="N17" s="26">
        <v>42.653242599999999</v>
      </c>
      <c r="O17" s="26">
        <v>1.7165317574000001</v>
      </c>
      <c r="P17" s="26">
        <v>9.3583702429999995</v>
      </c>
      <c r="Q17" s="26">
        <v>3.6694039922999999</v>
      </c>
      <c r="R17" s="26"/>
      <c r="S17" s="26" t="s">
        <v>16</v>
      </c>
      <c r="T17" s="95">
        <v>19.654597874616002</v>
      </c>
      <c r="U17" s="26">
        <v>2.55442324367643</v>
      </c>
      <c r="V17" s="26">
        <v>1.72117010612965</v>
      </c>
      <c r="W17" s="26">
        <v>44.796120058133297</v>
      </c>
      <c r="X17" s="26">
        <v>44.7960534391284</v>
      </c>
      <c r="Y17" s="26">
        <v>33.7729528509796</v>
      </c>
      <c r="Z17" s="95">
        <v>4.4986267176828001</v>
      </c>
      <c r="AA17" s="26">
        <v>120.841202977538</v>
      </c>
      <c r="AB17" s="26">
        <v>9.4013543507355202</v>
      </c>
      <c r="AC17" s="26">
        <v>418.48160862653799</v>
      </c>
      <c r="AD17" s="26">
        <v>0</v>
      </c>
      <c r="AE17" s="26">
        <v>14749.851021787101</v>
      </c>
      <c r="AF17" s="26">
        <v>138.27178455293699</v>
      </c>
      <c r="AG17" s="26">
        <v>10.0277112402271</v>
      </c>
      <c r="AH17" s="26">
        <v>16.786690330342399</v>
      </c>
      <c r="AI17" s="26">
        <v>439.25444004007602</v>
      </c>
      <c r="AJ17" s="95">
        <v>9.2671897830155596E-4</v>
      </c>
      <c r="AK17" s="26">
        <v>55.719467355030503</v>
      </c>
      <c r="AL17" s="26">
        <v>55.719467355030503</v>
      </c>
      <c r="AM17" s="26">
        <v>18.7553785745399</v>
      </c>
      <c r="AN17" s="26">
        <v>0</v>
      </c>
      <c r="AO17" s="26">
        <v>782.35762358109901</v>
      </c>
      <c r="AP17" s="26">
        <v>2.67288268318101</v>
      </c>
      <c r="AQ17" s="95">
        <v>34.5996418194798</v>
      </c>
      <c r="AR17" s="26">
        <v>1.2243441005340401</v>
      </c>
      <c r="AS17" s="26">
        <v>42.770722048795399</v>
      </c>
      <c r="AT17" s="26">
        <v>3.6806408333514602</v>
      </c>
      <c r="AU17" s="26">
        <v>973.84736197093002</v>
      </c>
      <c r="AV17" s="26">
        <v>0</v>
      </c>
      <c r="AW17" s="95">
        <v>11277.4947121039</v>
      </c>
      <c r="AX17" s="26">
        <v>6416.2365069396001</v>
      </c>
      <c r="AY17" s="26">
        <v>712.91600039021705</v>
      </c>
      <c r="AZ17" s="26">
        <v>7129.1525073298199</v>
      </c>
      <c r="BA17" s="26">
        <v>4.1464546873430397E-4</v>
      </c>
      <c r="BB17" s="26">
        <v>239.62448010010601</v>
      </c>
      <c r="BC17" s="26">
        <v>4.8774946853177603</v>
      </c>
      <c r="BD17" s="26">
        <v>7828.1186081535698</v>
      </c>
      <c r="BE17" s="26">
        <v>4.3952390276514697</v>
      </c>
      <c r="BF17" s="26">
        <v>179.339285008019</v>
      </c>
      <c r="BG17" s="26">
        <v>249.86346164233299</v>
      </c>
      <c r="BH17" s="26">
        <v>2.8393760622144302</v>
      </c>
      <c r="BI17" s="26">
        <v>1.5529251078886801E-2</v>
      </c>
      <c r="BJ17" s="26">
        <v>147.069770719313</v>
      </c>
      <c r="BK17" s="26">
        <v>3743.0985599032101</v>
      </c>
      <c r="BL17" s="26">
        <v>3133.13272463257</v>
      </c>
      <c r="BM17" s="26">
        <v>609.96583527064399</v>
      </c>
      <c r="BN17" s="26">
        <v>2.5380864593219701</v>
      </c>
      <c r="BO17" s="26">
        <v>7.9765667862233006E-2</v>
      </c>
      <c r="BP17" s="26">
        <v>140.59283450453799</v>
      </c>
      <c r="BQ17" s="26">
        <v>16.093634222347099</v>
      </c>
      <c r="BR17" s="26">
        <v>799.58687301928398</v>
      </c>
      <c r="BS17" s="26">
        <v>34.125157971086402</v>
      </c>
      <c r="BT17" s="26">
        <v>11.3873105617928</v>
      </c>
      <c r="BU17" s="26">
        <v>1453.2979668976</v>
      </c>
      <c r="BV17" s="26">
        <v>27.1725602079011</v>
      </c>
      <c r="BW17" s="26">
        <v>25.506795290706901</v>
      </c>
      <c r="BX17" s="26">
        <v>61.171129164393101</v>
      </c>
      <c r="BY17" s="26">
        <v>0.35301447770851502</v>
      </c>
      <c r="BZ17" s="26">
        <v>2539.58835553585</v>
      </c>
      <c r="CA17" s="26">
        <v>6618.1928918350504</v>
      </c>
      <c r="CB17" s="26">
        <v>51.135546199804203</v>
      </c>
      <c r="CC17" s="26">
        <v>11.980777467897299</v>
      </c>
      <c r="CD17" s="26">
        <v>680.22128857302698</v>
      </c>
      <c r="CE17" s="95">
        <v>0</v>
      </c>
      <c r="CF17" s="26">
        <v>312.07996161034299</v>
      </c>
      <c r="CG17" s="26">
        <v>11464.010922027999</v>
      </c>
      <c r="CH17" s="26">
        <v>509.47328380046599</v>
      </c>
      <c r="CI17" s="28"/>
      <c r="CJ17" s="54">
        <f t="shared" si="0"/>
        <v>4.9007469944108107E-3</v>
      </c>
      <c r="CK17" s="54">
        <f t="shared" si="1"/>
        <v>4.7424131427340165E-3</v>
      </c>
      <c r="CL17" s="54">
        <f t="shared" si="2"/>
        <v>3.8336533531412864E-3</v>
      </c>
      <c r="CM17" s="54">
        <f t="shared" si="3"/>
        <v>3.9060448498957072E-3</v>
      </c>
      <c r="CN17" s="54">
        <f t="shared" si="4"/>
        <v>4.0565391082432092E-3</v>
      </c>
      <c r="CO17" s="54">
        <f t="shared" si="5"/>
        <v>-6.1122630288061143E-7</v>
      </c>
      <c r="CP17" s="54">
        <f t="shared" si="6"/>
        <v>2.8922251352177992E-3</v>
      </c>
      <c r="CQ17" s="54">
        <f t="shared" si="7"/>
        <v>6.8076814377015533E-3</v>
      </c>
      <c r="CR17" s="54">
        <f t="shared" si="8"/>
        <v>1.8544670503801625E-2</v>
      </c>
      <c r="CS17" s="54" t="str">
        <f t="shared" si="9"/>
        <v/>
      </c>
      <c r="CT17" s="54">
        <f t="shared" si="10"/>
        <v>8.0278416722937271E-2</v>
      </c>
      <c r="CU17" s="54">
        <f t="shared" si="11"/>
        <v>2.73858234236922E-3</v>
      </c>
      <c r="CV17" s="54">
        <f t="shared" si="12"/>
        <v>2.7542911543001957E-3</v>
      </c>
      <c r="CW17" s="54">
        <f t="shared" si="13"/>
        <v>2.7021630736827089E-3</v>
      </c>
      <c r="CX17" s="54">
        <f t="shared" si="14"/>
        <v>4.5931189533425943E-3</v>
      </c>
      <c r="CY17" s="54">
        <f t="shared" si="15"/>
        <v>3.0623068691918473E-3</v>
      </c>
    </row>
    <row r="18" spans="1:103" x14ac:dyDescent="0.25">
      <c r="A18" s="28" t="s">
        <v>17</v>
      </c>
      <c r="B18" s="26">
        <v>30277.003694999999</v>
      </c>
      <c r="C18" s="26">
        <v>710.08133476</v>
      </c>
      <c r="D18" s="26">
        <v>5971.9276454999999</v>
      </c>
      <c r="E18" s="26">
        <v>8113.3146863000002</v>
      </c>
      <c r="F18" s="26">
        <v>7306.5997085999998</v>
      </c>
      <c r="G18" s="26">
        <v>506.53737898000003</v>
      </c>
      <c r="H18" s="26">
        <v>15678.842773</v>
      </c>
      <c r="I18" s="26">
        <v>95.048554394999996</v>
      </c>
      <c r="J18" s="26">
        <v>222.8224472</v>
      </c>
      <c r="K18" s="26"/>
      <c r="L18" s="26">
        <v>101.43960736</v>
      </c>
      <c r="M18" s="26">
        <v>42.840881836000001</v>
      </c>
      <c r="N18" s="26">
        <v>87.023005835000006</v>
      </c>
      <c r="O18" s="26">
        <v>4.3139642200999999</v>
      </c>
      <c r="P18" s="26">
        <v>22.697501380999999</v>
      </c>
      <c r="Q18" s="26">
        <v>7.2810360649000003</v>
      </c>
      <c r="R18" s="26"/>
      <c r="S18" s="26" t="s">
        <v>17</v>
      </c>
      <c r="T18" s="95">
        <v>40.3193851557564</v>
      </c>
      <c r="U18" s="26">
        <v>5.5894596655066398</v>
      </c>
      <c r="V18" s="26">
        <v>4.3252200067213797</v>
      </c>
      <c r="W18" s="26">
        <v>95.556817506735399</v>
      </c>
      <c r="X18" s="26">
        <v>95.556743307566805</v>
      </c>
      <c r="Y18" s="26">
        <v>53.106967701293001</v>
      </c>
      <c r="Z18" s="95">
        <v>9.2280654846658994</v>
      </c>
      <c r="AA18" s="26">
        <v>223.430793166537</v>
      </c>
      <c r="AB18" s="26">
        <v>22.783762809264701</v>
      </c>
      <c r="AC18" s="26">
        <v>422.97279540379401</v>
      </c>
      <c r="AD18" s="26">
        <v>0</v>
      </c>
      <c r="AE18" s="26">
        <v>30424.3768136818</v>
      </c>
      <c r="AF18" s="26">
        <v>349.04609707441801</v>
      </c>
      <c r="AG18" s="26">
        <v>14.8331917494944</v>
      </c>
      <c r="AH18" s="26">
        <v>39.874181837155</v>
      </c>
      <c r="AI18" s="26">
        <v>614.30929668271494</v>
      </c>
      <c r="AJ18" s="95">
        <v>9.2017856241670502E-4</v>
      </c>
      <c r="AK18" s="26">
        <v>102.067876740721</v>
      </c>
      <c r="AL18" s="26">
        <v>102.067876740721</v>
      </c>
      <c r="AM18" s="26">
        <v>42.958214430820597</v>
      </c>
      <c r="AN18" s="26">
        <v>0</v>
      </c>
      <c r="AO18" s="26">
        <v>1045.8109263423801</v>
      </c>
      <c r="AP18" s="26">
        <v>3.5129730722377301</v>
      </c>
      <c r="AQ18" s="95">
        <v>61.969004484247897</v>
      </c>
      <c r="AR18" s="26">
        <v>2.5855953268578902</v>
      </c>
      <c r="AS18" s="26">
        <v>87.262261072077095</v>
      </c>
      <c r="AT18" s="26">
        <v>7.3009296787697799</v>
      </c>
      <c r="AU18" s="26">
        <v>714.01788992124</v>
      </c>
      <c r="AV18" s="26">
        <v>0</v>
      </c>
      <c r="AW18" s="95">
        <v>15590.8112800586</v>
      </c>
      <c r="AX18" s="26">
        <v>5397.4640313210602</v>
      </c>
      <c r="AY18" s="26">
        <v>599.71836008024798</v>
      </c>
      <c r="AZ18" s="26">
        <v>5997.1823914013103</v>
      </c>
      <c r="BA18" s="26">
        <v>1.2052022832399201E-3</v>
      </c>
      <c r="BB18" s="26">
        <v>390.45761058441201</v>
      </c>
      <c r="BC18" s="26">
        <v>2.1250349914295299</v>
      </c>
      <c r="BD18" s="26">
        <v>10533.6300309459</v>
      </c>
      <c r="BE18" s="26">
        <v>9.3453188499589501</v>
      </c>
      <c r="BF18" s="26">
        <v>449.72600785947702</v>
      </c>
      <c r="BG18" s="26">
        <v>617.145705164878</v>
      </c>
      <c r="BH18" s="26">
        <v>1.5886201042786099</v>
      </c>
      <c r="BI18" s="26">
        <v>1.54199212949949E-2</v>
      </c>
      <c r="BJ18" s="26">
        <v>435.86959329133498</v>
      </c>
      <c r="BK18" s="26">
        <v>8142.85057334659</v>
      </c>
      <c r="BL18" s="26">
        <v>7332.4551545951799</v>
      </c>
      <c r="BM18" s="26">
        <v>810.39541875141094</v>
      </c>
      <c r="BN18" s="26">
        <v>6.5510406656856004</v>
      </c>
      <c r="BO18" s="26">
        <v>8.2709043097493801E-2</v>
      </c>
      <c r="BP18" s="26">
        <v>342.721177466558</v>
      </c>
      <c r="BQ18" s="26">
        <v>37.722801995182799</v>
      </c>
      <c r="BR18" s="26">
        <v>1827.61534174396</v>
      </c>
      <c r="BS18" s="26">
        <v>86.0791287444126</v>
      </c>
      <c r="BT18" s="26">
        <v>23.022482213660901</v>
      </c>
      <c r="BU18" s="26">
        <v>3179.8463437997698</v>
      </c>
      <c r="BV18" s="26">
        <v>40.839157045307402</v>
      </c>
      <c r="BW18" s="26">
        <v>149.09271462744599</v>
      </c>
      <c r="BX18" s="26">
        <v>163.80181749036799</v>
      </c>
      <c r="BY18" s="26">
        <v>0.10389662237581</v>
      </c>
      <c r="BZ18" s="26">
        <v>508.25993437898501</v>
      </c>
      <c r="CA18" s="26">
        <v>8881.5805998799497</v>
      </c>
      <c r="CB18" s="26">
        <v>1.59441479208584</v>
      </c>
      <c r="CC18" s="26">
        <v>24.577881874560401</v>
      </c>
      <c r="CD18" s="26">
        <v>860.50241389102496</v>
      </c>
      <c r="CE18" s="95">
        <v>0</v>
      </c>
      <c r="CF18" s="26">
        <v>406.30798163646199</v>
      </c>
      <c r="CG18" s="26">
        <v>15725.4998606678</v>
      </c>
      <c r="CH18" s="26">
        <v>654.47268782632898</v>
      </c>
      <c r="CI18" s="28"/>
      <c r="CJ18" s="54">
        <f t="shared" si="0"/>
        <v>4.8674934998980063E-3</v>
      </c>
      <c r="CK18" s="54">
        <f t="shared" si="1"/>
        <v>5.5438088125080885E-3</v>
      </c>
      <c r="CL18" s="54">
        <f t="shared" si="2"/>
        <v>4.2289102280635366E-3</v>
      </c>
      <c r="CM18" s="54">
        <f t="shared" si="3"/>
        <v>3.6404217251012777E-3</v>
      </c>
      <c r="CN18" s="54">
        <f t="shared" si="4"/>
        <v>3.5386427375716004E-3</v>
      </c>
      <c r="CO18" s="54">
        <f t="shared" si="5"/>
        <v>3.4006481465467388E-3</v>
      </c>
      <c r="CP18" s="54">
        <f t="shared" si="6"/>
        <v>2.9757991927915938E-3</v>
      </c>
      <c r="CQ18" s="54">
        <f t="shared" si="7"/>
        <v>5.3466243206066223E-3</v>
      </c>
      <c r="CR18" s="54">
        <f t="shared" si="8"/>
        <v>2.7301825923802233E-3</v>
      </c>
      <c r="CS18" s="54" t="str">
        <f t="shared" si="9"/>
        <v/>
      </c>
      <c r="CT18" s="54">
        <f t="shared" si="10"/>
        <v>6.1935312751294153E-3</v>
      </c>
      <c r="CU18" s="54">
        <f t="shared" si="11"/>
        <v>2.7387997116809781E-3</v>
      </c>
      <c r="CV18" s="54">
        <f t="shared" si="12"/>
        <v>2.7493331766858132E-3</v>
      </c>
      <c r="CW18" s="54">
        <f t="shared" si="13"/>
        <v>2.6091515940108822E-3</v>
      </c>
      <c r="CX18" s="54">
        <f t="shared" si="14"/>
        <v>3.8004812431429759E-3</v>
      </c>
      <c r="CY18" s="54">
        <f t="shared" si="15"/>
        <v>2.7322504232167731E-3</v>
      </c>
    </row>
    <row r="19" spans="1:103" x14ac:dyDescent="0.25">
      <c r="A19" s="28" t="s">
        <v>18</v>
      </c>
      <c r="B19" s="26">
        <v>51214.345630000003</v>
      </c>
      <c r="C19" s="26">
        <v>749.02160289999995</v>
      </c>
      <c r="D19" s="26">
        <v>9905.4104929999994</v>
      </c>
      <c r="E19" s="26">
        <v>21781.04307</v>
      </c>
      <c r="F19" s="26">
        <v>18683.306403999999</v>
      </c>
      <c r="G19" s="26">
        <v>3327.5986782</v>
      </c>
      <c r="H19" s="26">
        <v>36149.644830999998</v>
      </c>
      <c r="I19" s="26">
        <v>128.79358239999999</v>
      </c>
      <c r="J19" s="26">
        <v>241.88937188</v>
      </c>
      <c r="K19" s="26"/>
      <c r="L19" s="26">
        <v>117.12923601</v>
      </c>
      <c r="M19" s="26">
        <v>29.501530571</v>
      </c>
      <c r="N19" s="26">
        <v>91.521307300000004</v>
      </c>
      <c r="O19" s="26">
        <v>4.8761760565000003</v>
      </c>
      <c r="P19" s="26">
        <v>19.154480199999998</v>
      </c>
      <c r="Q19" s="26">
        <v>13.872912836999999</v>
      </c>
      <c r="R19" s="26"/>
      <c r="S19" s="26" t="s">
        <v>18</v>
      </c>
      <c r="T19" s="95">
        <v>42.360089445242501</v>
      </c>
      <c r="U19" s="26">
        <v>28.389371861661001</v>
      </c>
      <c r="V19" s="26">
        <v>4.8834082863048902</v>
      </c>
      <c r="W19" s="26">
        <v>129.24205371162699</v>
      </c>
      <c r="X19" s="26">
        <v>129.242023318132</v>
      </c>
      <c r="Y19" s="26">
        <v>123.570621337555</v>
      </c>
      <c r="Z19" s="95">
        <v>9.6949750890152195</v>
      </c>
      <c r="AA19" s="26">
        <v>242.64428007704799</v>
      </c>
      <c r="AB19" s="26">
        <v>19.220529904896502</v>
      </c>
      <c r="AC19" s="26">
        <v>558.82332656660697</v>
      </c>
      <c r="AD19" s="26">
        <v>0</v>
      </c>
      <c r="AE19" s="26">
        <v>51353.4757497092</v>
      </c>
      <c r="AF19" s="26">
        <v>481.08045510846699</v>
      </c>
      <c r="AG19" s="26">
        <v>30.205781296819701</v>
      </c>
      <c r="AH19" s="26">
        <v>71.758532651431693</v>
      </c>
      <c r="AI19" s="26">
        <v>688.10283510970396</v>
      </c>
      <c r="AJ19" s="95">
        <v>9.1559936143619902E-4</v>
      </c>
      <c r="AK19" s="26">
        <v>117.950247003127</v>
      </c>
      <c r="AL19" s="26">
        <v>117.950247003127</v>
      </c>
      <c r="AM19" s="26">
        <v>29.582296380429501</v>
      </c>
      <c r="AN19" s="26">
        <v>0</v>
      </c>
      <c r="AO19" s="26">
        <v>2594.2937337990402</v>
      </c>
      <c r="AP19" s="26">
        <v>9.87180038908547</v>
      </c>
      <c r="AQ19" s="95">
        <v>169.94170510058399</v>
      </c>
      <c r="AR19" s="26">
        <v>9.6377523271791308</v>
      </c>
      <c r="AS19" s="26">
        <v>91.771681373276095</v>
      </c>
      <c r="AT19" s="26">
        <v>13.8906493606076</v>
      </c>
      <c r="AU19" s="26">
        <v>752.084477790086</v>
      </c>
      <c r="AV19" s="26">
        <v>0</v>
      </c>
      <c r="AW19" s="95">
        <v>36204.9882230195</v>
      </c>
      <c r="AX19" s="26">
        <v>8929.8227592387393</v>
      </c>
      <c r="AY19" s="26">
        <v>992.20334581810698</v>
      </c>
      <c r="AZ19" s="26">
        <v>9922.0261050568497</v>
      </c>
      <c r="BA19" s="26">
        <v>8.8989295643336196E-3</v>
      </c>
      <c r="BB19" s="26">
        <v>764.72429015322098</v>
      </c>
      <c r="BC19" s="26">
        <v>10.0719762101445</v>
      </c>
      <c r="BD19" s="26">
        <v>26314.9705171315</v>
      </c>
      <c r="BE19" s="26">
        <v>83.423952350402502</v>
      </c>
      <c r="BF19" s="26">
        <v>521.28431323269206</v>
      </c>
      <c r="BG19" s="26">
        <v>1044.4304462706</v>
      </c>
      <c r="BH19" s="26">
        <v>5.5272930524644899</v>
      </c>
      <c r="BI19" s="26">
        <v>1.53435893450619E-2</v>
      </c>
      <c r="BJ19" s="26">
        <v>1414.97529280135</v>
      </c>
      <c r="BK19" s="26">
        <v>21805.434211879099</v>
      </c>
      <c r="BL19" s="26">
        <v>18704.7333456831</v>
      </c>
      <c r="BM19" s="26">
        <v>3100.7008661959699</v>
      </c>
      <c r="BN19" s="26">
        <v>22.394827250230001</v>
      </c>
      <c r="BO19" s="26">
        <v>0.132009160490969</v>
      </c>
      <c r="BP19" s="26">
        <v>2237.7159830685</v>
      </c>
      <c r="BQ19" s="26">
        <v>55.685803151507102</v>
      </c>
      <c r="BR19" s="26">
        <v>3455.7512295727902</v>
      </c>
      <c r="BS19" s="26">
        <v>88.684838042956997</v>
      </c>
      <c r="BT19" s="26">
        <v>24.311170422791299</v>
      </c>
      <c r="BU19" s="26">
        <v>7214.8529975694</v>
      </c>
      <c r="BV19" s="26">
        <v>55.554562071095901</v>
      </c>
      <c r="BW19" s="26">
        <v>1641.12533607808</v>
      </c>
      <c r="BX19" s="26">
        <v>883.67739016848805</v>
      </c>
      <c r="BY19" s="26">
        <v>0.67314369086790404</v>
      </c>
      <c r="BZ19" s="26">
        <v>3328.03182796893</v>
      </c>
      <c r="CA19" s="26">
        <v>22875.986239422899</v>
      </c>
      <c r="CB19" s="26">
        <v>51.752864944415997</v>
      </c>
      <c r="CC19" s="26">
        <v>25.821832476310799</v>
      </c>
      <c r="CD19" s="26">
        <v>2328.2610125763899</v>
      </c>
      <c r="CE19" s="95">
        <v>0</v>
      </c>
      <c r="CF19" s="26">
        <v>920.08958377783995</v>
      </c>
      <c r="CG19" s="26">
        <v>36249.171523999998</v>
      </c>
      <c r="CH19" s="26">
        <v>1305.44398899105</v>
      </c>
      <c r="CI19" s="28"/>
      <c r="CJ19" s="54">
        <f t="shared" si="0"/>
        <v>2.7166239848956972E-3</v>
      </c>
      <c r="CK19" s="54">
        <f t="shared" si="1"/>
        <v>4.0891676264442362E-3</v>
      </c>
      <c r="CL19" s="54">
        <f t="shared" si="2"/>
        <v>1.6774279136227916E-3</v>
      </c>
      <c r="CM19" s="54">
        <f t="shared" si="3"/>
        <v>1.119833508464728E-3</v>
      </c>
      <c r="CN19" s="54">
        <f t="shared" si="4"/>
        <v>1.1468495575554967E-3</v>
      </c>
      <c r="CO19" s="54">
        <f t="shared" si="5"/>
        <v>1.3016887275730119E-4</v>
      </c>
      <c r="CP19" s="54">
        <f t="shared" si="6"/>
        <v>2.7531859155266454E-3</v>
      </c>
      <c r="CQ19" s="54">
        <f t="shared" si="7"/>
        <v>3.4818576343288942E-3</v>
      </c>
      <c r="CR19" s="54">
        <f t="shared" si="8"/>
        <v>3.1208820428146049E-3</v>
      </c>
      <c r="CS19" s="54" t="str">
        <f t="shared" si="9"/>
        <v/>
      </c>
      <c r="CT19" s="54">
        <f t="shared" si="10"/>
        <v>7.0094454731772478E-3</v>
      </c>
      <c r="CU19" s="54">
        <f t="shared" si="11"/>
        <v>2.7376820072140093E-3</v>
      </c>
      <c r="CV19" s="54">
        <f t="shared" si="12"/>
        <v>2.7356916182958821E-3</v>
      </c>
      <c r="CW19" s="54">
        <f t="shared" si="13"/>
        <v>1.4831765139507757E-3</v>
      </c>
      <c r="CX19" s="54">
        <f t="shared" si="14"/>
        <v>3.4482640200543483E-3</v>
      </c>
      <c r="CY19" s="54">
        <f t="shared" si="15"/>
        <v>1.278500327652641E-3</v>
      </c>
    </row>
    <row r="20" spans="1:103" x14ac:dyDescent="0.25">
      <c r="A20" s="28" t="s">
        <v>19</v>
      </c>
      <c r="B20" s="26">
        <v>26581.186234000001</v>
      </c>
      <c r="C20" s="26">
        <v>312.59744345000001</v>
      </c>
      <c r="D20" s="26">
        <v>8980.1831571999992</v>
      </c>
      <c r="E20" s="26">
        <v>10920.166128000001</v>
      </c>
      <c r="F20" s="26">
        <v>9602.1727219000004</v>
      </c>
      <c r="G20" s="26">
        <v>6345.0092377999999</v>
      </c>
      <c r="H20" s="26">
        <v>3009.5976206999999</v>
      </c>
      <c r="I20" s="26">
        <v>68.151030536999997</v>
      </c>
      <c r="J20" s="26">
        <v>89.960020693000004</v>
      </c>
      <c r="K20" s="26"/>
      <c r="L20" s="26">
        <v>67.074901892</v>
      </c>
      <c r="M20" s="26">
        <v>20.07451923</v>
      </c>
      <c r="N20" s="26">
        <v>11.908027000000001</v>
      </c>
      <c r="O20" s="26">
        <v>2.9254699501000001</v>
      </c>
      <c r="P20" s="26">
        <v>11.986954355</v>
      </c>
      <c r="Q20" s="26">
        <v>5.8062753888999996</v>
      </c>
      <c r="R20" s="26"/>
      <c r="S20" s="26" t="s">
        <v>19</v>
      </c>
      <c r="T20" s="95">
        <v>5.4723331293376702</v>
      </c>
      <c r="U20" s="26">
        <v>16.656121288046801</v>
      </c>
      <c r="V20" s="26">
        <v>2.9303327137648498</v>
      </c>
      <c r="W20" s="26">
        <v>68.344652369055595</v>
      </c>
      <c r="X20" s="26">
        <v>68.344621776466397</v>
      </c>
      <c r="Y20" s="26">
        <v>52.803473974106701</v>
      </c>
      <c r="Z20" s="95">
        <v>1.25272831671533</v>
      </c>
      <c r="AA20" s="26">
        <v>90.185186054746495</v>
      </c>
      <c r="AB20" s="26">
        <v>12.0226077433431</v>
      </c>
      <c r="AC20" s="26">
        <v>353.56108394051898</v>
      </c>
      <c r="AD20" s="26">
        <v>0</v>
      </c>
      <c r="AE20" s="26">
        <v>26643.552334308799</v>
      </c>
      <c r="AF20" s="26">
        <v>227.08455717611</v>
      </c>
      <c r="AG20" s="26">
        <v>12.258593267467999</v>
      </c>
      <c r="AH20" s="26">
        <v>33.702009551100303</v>
      </c>
      <c r="AI20" s="26">
        <v>80.614620813981603</v>
      </c>
      <c r="AJ20" s="95">
        <v>7.4662088473685304E-4</v>
      </c>
      <c r="AK20" s="26">
        <v>67.324269563178404</v>
      </c>
      <c r="AL20" s="26">
        <v>67.324269563178404</v>
      </c>
      <c r="AM20" s="26">
        <v>20.129399672613602</v>
      </c>
      <c r="AN20" s="26">
        <v>0</v>
      </c>
      <c r="AO20" s="26">
        <v>153.49751526268599</v>
      </c>
      <c r="AP20" s="26">
        <v>1.0377153127605701</v>
      </c>
      <c r="AQ20" s="95">
        <v>65.817259897151999</v>
      </c>
      <c r="AR20" s="26">
        <v>4.3168883593555902</v>
      </c>
      <c r="AS20" s="26">
        <v>11.940787328018001</v>
      </c>
      <c r="AT20" s="26">
        <v>5.81181012319598</v>
      </c>
      <c r="AU20" s="26">
        <v>313.51561513913799</v>
      </c>
      <c r="AV20" s="26">
        <v>0</v>
      </c>
      <c r="AW20" s="95">
        <v>3028.3760821662599</v>
      </c>
      <c r="AX20" s="26">
        <v>8098.8183933817199</v>
      </c>
      <c r="AY20" s="26">
        <v>899.86836546018606</v>
      </c>
      <c r="AZ20" s="26">
        <v>8998.68675884191</v>
      </c>
      <c r="BA20" s="26">
        <v>4.4326101947673299E-3</v>
      </c>
      <c r="BB20" s="26">
        <v>131.401297212255</v>
      </c>
      <c r="BC20" s="26">
        <v>1.0857113345128</v>
      </c>
      <c r="BD20" s="26">
        <v>1746.5980156748601</v>
      </c>
      <c r="BE20" s="26">
        <v>40.137579325054901</v>
      </c>
      <c r="BF20" s="26">
        <v>274.16737126385402</v>
      </c>
      <c r="BG20" s="26">
        <v>574.65974856286095</v>
      </c>
      <c r="BH20" s="26">
        <v>1.0515570671913601</v>
      </c>
      <c r="BI20" s="26">
        <v>1.25115812100067E-2</v>
      </c>
      <c r="BJ20" s="26">
        <v>727.57369268671698</v>
      </c>
      <c r="BK20" s="26">
        <v>10932.330269632899</v>
      </c>
      <c r="BL20" s="26">
        <v>9612.9040398121597</v>
      </c>
      <c r="BM20" s="26">
        <v>1319.42622982082</v>
      </c>
      <c r="BN20" s="26">
        <v>11.2436803739038</v>
      </c>
      <c r="BO20" s="26">
        <v>3.17186873680671E-2</v>
      </c>
      <c r="BP20" s="26">
        <v>1210.3439448403501</v>
      </c>
      <c r="BQ20" s="26">
        <v>28.120461736029501</v>
      </c>
      <c r="BR20" s="26">
        <v>1744.85158914664</v>
      </c>
      <c r="BS20" s="26">
        <v>47.408516785440597</v>
      </c>
      <c r="BT20" s="26">
        <v>11.6451282042802</v>
      </c>
      <c r="BU20" s="26">
        <v>3602.1976712577798</v>
      </c>
      <c r="BV20" s="26">
        <v>36.9969179375408</v>
      </c>
      <c r="BW20" s="26">
        <v>831.17423943297104</v>
      </c>
      <c r="BX20" s="26">
        <v>507.15031884345501</v>
      </c>
      <c r="BY20" s="26">
        <v>4.85986825178987E-2</v>
      </c>
      <c r="BZ20" s="26">
        <v>6376.4629660322898</v>
      </c>
      <c r="CA20" s="26">
        <v>1323.4163047971499</v>
      </c>
      <c r="CB20" s="26">
        <v>76.926481750469904</v>
      </c>
      <c r="CC20" s="26">
        <v>3.3355869102288298</v>
      </c>
      <c r="CD20" s="26">
        <v>89.718521740972307</v>
      </c>
      <c r="CE20" s="95">
        <v>0</v>
      </c>
      <c r="CF20" s="26">
        <v>46.980350820417002</v>
      </c>
      <c r="CG20" s="26">
        <v>3017.7801300726901</v>
      </c>
      <c r="CH20" s="26">
        <v>74.098559844397698</v>
      </c>
      <c r="CI20" s="28"/>
      <c r="CJ20" s="54">
        <f t="shared" si="0"/>
        <v>2.3462497030710279E-3</v>
      </c>
      <c r="CK20" s="54">
        <f t="shared" si="1"/>
        <v>2.9372335199050964E-3</v>
      </c>
      <c r="CL20" s="54">
        <f t="shared" si="2"/>
        <v>2.0604926779333277E-3</v>
      </c>
      <c r="CM20" s="54">
        <f t="shared" si="3"/>
        <v>1.1139154377614118E-3</v>
      </c>
      <c r="CN20" s="54">
        <f t="shared" si="4"/>
        <v>1.1175926764662339E-3</v>
      </c>
      <c r="CO20" s="54">
        <f t="shared" si="5"/>
        <v>4.9572391549733714E-3</v>
      </c>
      <c r="CP20" s="54">
        <f t="shared" si="6"/>
        <v>2.7188051041810222E-3</v>
      </c>
      <c r="CQ20" s="54">
        <f t="shared" si="7"/>
        <v>2.8406208672266098E-3</v>
      </c>
      <c r="CR20" s="54">
        <f t="shared" si="8"/>
        <v>2.5029491991214233E-3</v>
      </c>
      <c r="CS20" s="54" t="str">
        <f t="shared" si="9"/>
        <v/>
      </c>
      <c r="CT20" s="54">
        <f t="shared" si="10"/>
        <v>3.717749324179731E-3</v>
      </c>
      <c r="CU20" s="54">
        <f t="shared" si="11"/>
        <v>2.7338359631341263E-3</v>
      </c>
      <c r="CV20" s="54">
        <f t="shared" si="12"/>
        <v>2.7511130112486304E-3</v>
      </c>
      <c r="CW20" s="54">
        <f t="shared" si="13"/>
        <v>1.6622162414225111E-3</v>
      </c>
      <c r="CX20" s="54">
        <f t="shared" si="14"/>
        <v>2.9743492205948118E-3</v>
      </c>
      <c r="CY20" s="54">
        <f t="shared" si="15"/>
        <v>9.5323317019397344E-4</v>
      </c>
    </row>
    <row r="21" spans="1:103" x14ac:dyDescent="0.25">
      <c r="A21" s="28" t="s">
        <v>20</v>
      </c>
      <c r="B21" s="26">
        <v>31322.876681999998</v>
      </c>
      <c r="C21" s="26">
        <v>1161.1630356000001</v>
      </c>
      <c r="D21" s="26">
        <v>11975.274052999999</v>
      </c>
      <c r="E21" s="26">
        <v>7204.5732552999998</v>
      </c>
      <c r="F21" s="26">
        <v>6570.2315404999999</v>
      </c>
      <c r="G21" s="26">
        <v>3765.4225356000002</v>
      </c>
      <c r="H21" s="26">
        <v>8743.3520004999991</v>
      </c>
      <c r="I21" s="26">
        <v>54.563905183000003</v>
      </c>
      <c r="J21" s="26">
        <v>49.969099084</v>
      </c>
      <c r="K21" s="26"/>
      <c r="L21" s="26">
        <v>64.957471294000001</v>
      </c>
      <c r="M21" s="26">
        <v>8.7635503824000001</v>
      </c>
      <c r="N21" s="26">
        <v>0.85795112640000004</v>
      </c>
      <c r="O21" s="26">
        <v>0.86798791190000002</v>
      </c>
      <c r="P21" s="26">
        <v>5.9567482251000001</v>
      </c>
      <c r="Q21" s="26">
        <v>2.2690810042999998</v>
      </c>
      <c r="R21" s="26"/>
      <c r="S21" s="26" t="s">
        <v>20</v>
      </c>
      <c r="T21" s="95">
        <v>44.177772819509698</v>
      </c>
      <c r="U21" s="26">
        <v>13.6257795887956</v>
      </c>
      <c r="V21" s="26">
        <v>0.86932457428989696</v>
      </c>
      <c r="W21" s="26">
        <v>61.186399456265399</v>
      </c>
      <c r="X21" s="26">
        <v>61.159871845247402</v>
      </c>
      <c r="Y21" s="26">
        <v>83.103020885464403</v>
      </c>
      <c r="Z21" s="95">
        <v>0.159930899535111</v>
      </c>
      <c r="AA21" s="26">
        <v>71.900528345974806</v>
      </c>
      <c r="AB21" s="26">
        <v>6.0027877304160899</v>
      </c>
      <c r="AC21" s="26">
        <v>17854.516092694601</v>
      </c>
      <c r="AD21" s="26">
        <v>0</v>
      </c>
      <c r="AE21" s="26">
        <v>31455.3555550411</v>
      </c>
      <c r="AF21" s="26">
        <v>348.31133709221302</v>
      </c>
      <c r="AG21" s="26">
        <v>141.99599423113401</v>
      </c>
      <c r="AH21" s="26">
        <v>45.7351305416624</v>
      </c>
      <c r="AI21" s="26">
        <v>1195.99472571143</v>
      </c>
      <c r="AJ21" s="95">
        <v>33.6698487422791</v>
      </c>
      <c r="AK21" s="26">
        <v>91.647654001913494</v>
      </c>
      <c r="AL21" s="26">
        <v>91.647654001913494</v>
      </c>
      <c r="AM21" s="26">
        <v>8.7918233844386595</v>
      </c>
      <c r="AN21" s="26">
        <v>0</v>
      </c>
      <c r="AO21" s="26">
        <v>466.49590732623398</v>
      </c>
      <c r="AP21" s="26">
        <v>3.0261395611078199</v>
      </c>
      <c r="AQ21" s="95">
        <v>58.431182542708299</v>
      </c>
      <c r="AR21" s="26">
        <v>13.4045773507322</v>
      </c>
      <c r="AS21" s="26">
        <v>24.6194379245749</v>
      </c>
      <c r="AT21" s="26">
        <v>2.3558243413262399</v>
      </c>
      <c r="AU21" s="26">
        <v>1167.5799140715401</v>
      </c>
      <c r="AV21" s="26">
        <v>0</v>
      </c>
      <c r="AW21" s="95">
        <v>8693.5271221415696</v>
      </c>
      <c r="AX21" s="26">
        <v>10816.152259969</v>
      </c>
      <c r="AY21" s="26">
        <v>1201.7944520378901</v>
      </c>
      <c r="AZ21" s="26">
        <v>12017.9467120069</v>
      </c>
      <c r="BA21" s="26">
        <v>3.4771520808655298E-3</v>
      </c>
      <c r="BB21" s="26">
        <v>268.31741471364597</v>
      </c>
      <c r="BC21" s="26">
        <v>2.8270812292972201</v>
      </c>
      <c r="BD21" s="26">
        <v>4716.8592551199499</v>
      </c>
      <c r="BE21" s="26">
        <v>17.349157764954199</v>
      </c>
      <c r="BF21" s="26">
        <v>226.86078341242401</v>
      </c>
      <c r="BG21" s="26">
        <v>407.260555344279</v>
      </c>
      <c r="BH21" s="26">
        <v>3.2109694924409</v>
      </c>
      <c r="BI21" s="26">
        <v>0.39771923345293397</v>
      </c>
      <c r="BJ21" s="26">
        <v>351.83567596466003</v>
      </c>
      <c r="BK21" s="26">
        <v>7227.92221208507</v>
      </c>
      <c r="BL21" s="26">
        <v>6590.62199107172</v>
      </c>
      <c r="BM21" s="26">
        <v>637.30022101335396</v>
      </c>
      <c r="BN21" s="26">
        <v>6.3026399246019196</v>
      </c>
      <c r="BO21" s="26">
        <v>0.17017197043601801</v>
      </c>
      <c r="BP21" s="26">
        <v>559.58743674112804</v>
      </c>
      <c r="BQ21" s="26">
        <v>27.386180437286701</v>
      </c>
      <c r="BR21" s="26">
        <v>1456.20639781301</v>
      </c>
      <c r="BS21" s="26">
        <v>43.032044479350901</v>
      </c>
      <c r="BT21" s="26">
        <v>16.84481437634</v>
      </c>
      <c r="BU21" s="26">
        <v>2941.44921024928</v>
      </c>
      <c r="BV21" s="26">
        <v>66.126627580270807</v>
      </c>
      <c r="BW21" s="26">
        <v>303.62291208518599</v>
      </c>
      <c r="BX21" s="26">
        <v>226.040811631585</v>
      </c>
      <c r="BY21" s="26">
        <v>0.23742892199496199</v>
      </c>
      <c r="BZ21" s="26">
        <v>3782.7835682468199</v>
      </c>
      <c r="CA21" s="26">
        <v>3615.13164763951</v>
      </c>
      <c r="CB21" s="26">
        <v>53.842017728026697</v>
      </c>
      <c r="CC21" s="26">
        <v>2.6806390243623399</v>
      </c>
      <c r="CD21" s="26">
        <v>416.19691156944401</v>
      </c>
      <c r="CE21" s="95">
        <v>0</v>
      </c>
      <c r="CF21" s="26">
        <v>200.96960721718199</v>
      </c>
      <c r="CG21" s="26">
        <v>8756.1090992465706</v>
      </c>
      <c r="CH21" s="26">
        <v>340.262087942542</v>
      </c>
      <c r="CI21" s="28"/>
      <c r="CJ21" s="54">
        <f t="shared" si="0"/>
        <v>4.2294606075320091E-3</v>
      </c>
      <c r="CK21" s="54">
        <f t="shared" si="1"/>
        <v>5.5262510731098839E-3</v>
      </c>
      <c r="CL21" s="54">
        <f t="shared" si="2"/>
        <v>3.5633972816021607E-3</v>
      </c>
      <c r="CM21" s="54">
        <f t="shared" si="3"/>
        <v>3.2408521584389011E-3</v>
      </c>
      <c r="CN21" s="54">
        <f t="shared" si="4"/>
        <v>3.1034599688047428E-3</v>
      </c>
      <c r="CO21" s="54">
        <f t="shared" si="5"/>
        <v>4.6106466094258149E-3</v>
      </c>
      <c r="CP21" s="54">
        <f t="shared" si="6"/>
        <v>1.4590626965312584E-3</v>
      </c>
      <c r="CQ21" s="54">
        <f t="shared" si="7"/>
        <v>0.12088516465464511</v>
      </c>
      <c r="CR21" s="54">
        <f t="shared" si="8"/>
        <v>0.43889983337716815</v>
      </c>
      <c r="CS21" s="54" t="str">
        <f t="shared" si="9"/>
        <v/>
      </c>
      <c r="CT21" s="54">
        <f t="shared" si="10"/>
        <v>0.41088703387348169</v>
      </c>
      <c r="CU21" s="54">
        <f t="shared" si="11"/>
        <v>3.2262040845272765E-3</v>
      </c>
      <c r="CV21" s="54">
        <f t="shared" si="12"/>
        <v>27.6956181617001</v>
      </c>
      <c r="CW21" s="54">
        <f t="shared" si="13"/>
        <v>1.5399550749169097E-3</v>
      </c>
      <c r="CX21" s="54">
        <f t="shared" si="14"/>
        <v>7.7289661366066725E-3</v>
      </c>
      <c r="CY21" s="54">
        <f t="shared" si="15"/>
        <v>3.8228400335579879E-2</v>
      </c>
    </row>
    <row r="22" spans="1:103" x14ac:dyDescent="0.25">
      <c r="A22" s="28" t="s">
        <v>129</v>
      </c>
      <c r="B22" s="26">
        <v>34903.018187000001</v>
      </c>
      <c r="C22" s="26">
        <v>10299.210442</v>
      </c>
      <c r="D22" s="26">
        <v>21851.825867</v>
      </c>
      <c r="E22" s="26">
        <v>9765.7049072000009</v>
      </c>
      <c r="F22" s="26">
        <v>8820.3825560999994</v>
      </c>
      <c r="G22" s="26">
        <v>7315.8396843</v>
      </c>
      <c r="H22" s="26">
        <v>15134.803947</v>
      </c>
      <c r="I22" s="26">
        <v>259.88105968000002</v>
      </c>
      <c r="J22" s="26">
        <v>133.32856211999999</v>
      </c>
      <c r="K22" s="26"/>
      <c r="L22" s="26">
        <v>258.49060221000002</v>
      </c>
      <c r="M22" s="26">
        <v>16.150175467</v>
      </c>
      <c r="N22" s="26">
        <v>1.5687409000000001</v>
      </c>
      <c r="O22" s="26">
        <v>1.6137443704000001</v>
      </c>
      <c r="P22" s="26">
        <v>11.15571081</v>
      </c>
      <c r="Q22" s="26">
        <v>7.9890712009999998</v>
      </c>
      <c r="R22" s="26"/>
      <c r="S22" s="26" t="s">
        <v>129</v>
      </c>
      <c r="T22" s="95">
        <v>60.259708897009197</v>
      </c>
      <c r="U22" s="26">
        <v>24.7325289544886</v>
      </c>
      <c r="V22" s="26">
        <v>1.61715079381086</v>
      </c>
      <c r="W22" s="26">
        <v>266.86634282928901</v>
      </c>
      <c r="X22" s="26">
        <v>266.75564859560802</v>
      </c>
      <c r="Y22" s="26">
        <v>375.43052410406898</v>
      </c>
      <c r="Z22" s="95">
        <v>14.1467314442235</v>
      </c>
      <c r="AA22" s="26">
        <v>168.08423154887501</v>
      </c>
      <c r="AB22" s="26">
        <v>11.3331119466836</v>
      </c>
      <c r="AC22" s="26">
        <v>121896.393026965</v>
      </c>
      <c r="AD22" s="26">
        <v>0</v>
      </c>
      <c r="AE22" s="26">
        <v>35057.335639367797</v>
      </c>
      <c r="AF22" s="26">
        <v>365.61091314029602</v>
      </c>
      <c r="AG22" s="26">
        <v>816.03962498483702</v>
      </c>
      <c r="AH22" s="26">
        <v>53.6388462875858</v>
      </c>
      <c r="AI22" s="26">
        <v>1090.24915470151</v>
      </c>
      <c r="AJ22" s="95">
        <v>0.803444865613961</v>
      </c>
      <c r="AK22" s="26">
        <v>268.97605800189802</v>
      </c>
      <c r="AL22" s="26">
        <v>268.97605800189802</v>
      </c>
      <c r="AM22" s="26">
        <v>16.194428222768199</v>
      </c>
      <c r="AN22" s="26">
        <v>0</v>
      </c>
      <c r="AO22" s="26">
        <v>722.78863340068494</v>
      </c>
      <c r="AP22" s="26">
        <v>3.41219545274999</v>
      </c>
      <c r="AQ22" s="95">
        <v>239.41145763007299</v>
      </c>
      <c r="AR22" s="26">
        <v>18.954856120782399</v>
      </c>
      <c r="AS22" s="26">
        <v>131.88200889824</v>
      </c>
      <c r="AT22" s="26">
        <v>13.5279630495689</v>
      </c>
      <c r="AU22" s="26">
        <v>10326.938008785401</v>
      </c>
      <c r="AV22" s="26">
        <v>0</v>
      </c>
      <c r="AW22" s="95">
        <v>15890.069848818001</v>
      </c>
      <c r="AX22" s="26">
        <v>19729.5682643121</v>
      </c>
      <c r="AY22" s="26">
        <v>2192.1738338773198</v>
      </c>
      <c r="AZ22" s="26">
        <v>21921.742098189399</v>
      </c>
      <c r="BA22" s="26">
        <v>1.15950602261864E-2</v>
      </c>
      <c r="BB22" s="26">
        <v>345.65297261914498</v>
      </c>
      <c r="BC22" s="26">
        <v>2.2633211131136401</v>
      </c>
      <c r="BD22" s="26">
        <v>8523.6525094727003</v>
      </c>
      <c r="BE22" s="26">
        <v>16.2478015333146</v>
      </c>
      <c r="BF22" s="26">
        <v>283.53643887409902</v>
      </c>
      <c r="BG22" s="26">
        <v>601.15810909571803</v>
      </c>
      <c r="BH22" s="26">
        <v>3.71944575913402</v>
      </c>
      <c r="BI22" s="26">
        <v>1.77195568445245</v>
      </c>
      <c r="BJ22" s="26">
        <v>385.68970210045302</v>
      </c>
      <c r="BK22" s="26">
        <v>9798.8356723777397</v>
      </c>
      <c r="BL22" s="26">
        <v>8849.1211466746008</v>
      </c>
      <c r="BM22" s="26">
        <v>949.714525703135</v>
      </c>
      <c r="BN22" s="26">
        <v>7.3353271361409202</v>
      </c>
      <c r="BO22" s="26">
        <v>0.162256042703527</v>
      </c>
      <c r="BP22" s="26">
        <v>991.65202268555902</v>
      </c>
      <c r="BQ22" s="26">
        <v>30.194007407529799</v>
      </c>
      <c r="BR22" s="26">
        <v>1865.8984998649601</v>
      </c>
      <c r="BS22" s="26">
        <v>50.789489707171001</v>
      </c>
      <c r="BT22" s="26">
        <v>22.539777454433199</v>
      </c>
      <c r="BU22" s="26">
        <v>3864.7045354585898</v>
      </c>
      <c r="BV22" s="26">
        <v>102.96754915833</v>
      </c>
      <c r="BW22" s="26">
        <v>294.611522787524</v>
      </c>
      <c r="BX22" s="26">
        <v>426.71656861610302</v>
      </c>
      <c r="BY22" s="26">
        <v>0.13036535359380899</v>
      </c>
      <c r="BZ22" s="26">
        <v>7353.9157568963301</v>
      </c>
      <c r="CA22" s="26">
        <v>7230.4017804451496</v>
      </c>
      <c r="CB22" s="26">
        <v>92.423563227566504</v>
      </c>
      <c r="CC22" s="26">
        <v>36.489282406892201</v>
      </c>
      <c r="CD22" s="26">
        <v>1079.0609015715199</v>
      </c>
      <c r="CE22" s="95">
        <v>0</v>
      </c>
      <c r="CF22" s="26">
        <v>406.51348446171301</v>
      </c>
      <c r="CG22" s="26">
        <v>15189.8701538275</v>
      </c>
      <c r="CH22" s="26">
        <v>470.51588846733</v>
      </c>
      <c r="CI22" s="28"/>
      <c r="CJ22" s="54">
        <f t="shared" si="0"/>
        <v>4.4213211459538625E-3</v>
      </c>
      <c r="CK22" s="54">
        <f t="shared" si="1"/>
        <v>2.6922031491199037E-3</v>
      </c>
      <c r="CL22" s="54">
        <f t="shared" si="2"/>
        <v>3.1995601472820257E-3</v>
      </c>
      <c r="CM22" s="54">
        <f t="shared" si="3"/>
        <v>3.39256259456625E-3</v>
      </c>
      <c r="CN22" s="54">
        <f t="shared" si="4"/>
        <v>3.2582022822498068E-3</v>
      </c>
      <c r="CO22" s="54">
        <f t="shared" si="5"/>
        <v>5.2046072958709562E-3</v>
      </c>
      <c r="CP22" s="54">
        <f t="shared" si="6"/>
        <v>3.6383825664563548E-3</v>
      </c>
      <c r="CQ22" s="54">
        <f t="shared" si="7"/>
        <v>2.6452827782343605E-2</v>
      </c>
      <c r="CR22" s="54">
        <f t="shared" si="8"/>
        <v>0.26067684880298797</v>
      </c>
      <c r="CS22" s="54" t="str">
        <f t="shared" si="9"/>
        <v/>
      </c>
      <c r="CT22" s="54">
        <f t="shared" si="10"/>
        <v>4.0564166365241891E-2</v>
      </c>
      <c r="CU22" s="54">
        <f t="shared" si="11"/>
        <v>2.740078945805947E-3</v>
      </c>
      <c r="CV22" s="54">
        <f t="shared" si="12"/>
        <v>83.068700508949561</v>
      </c>
      <c r="CW22" s="54">
        <f t="shared" si="13"/>
        <v>2.1108816695766977E-3</v>
      </c>
      <c r="CX22" s="54">
        <f t="shared" si="14"/>
        <v>1.5902271016614785E-2</v>
      </c>
      <c r="CY22" s="54">
        <f t="shared" si="15"/>
        <v>0.69330860987640108</v>
      </c>
    </row>
    <row r="23" spans="1:103" x14ac:dyDescent="0.25">
      <c r="A23" s="28" t="s">
        <v>22</v>
      </c>
      <c r="B23" s="26">
        <v>76545.360702999998</v>
      </c>
      <c r="C23" s="26">
        <v>4181.3504092000003</v>
      </c>
      <c r="D23" s="26">
        <v>39688.306108999997</v>
      </c>
      <c r="E23" s="26">
        <v>23152.535768999998</v>
      </c>
      <c r="F23" s="26">
        <v>19299.706326</v>
      </c>
      <c r="G23" s="26">
        <v>6898.6165247999998</v>
      </c>
      <c r="H23" s="26">
        <v>22926.876117</v>
      </c>
      <c r="I23" s="26">
        <v>185.96305111000001</v>
      </c>
      <c r="J23" s="26">
        <v>345.81057910999999</v>
      </c>
      <c r="K23" s="26"/>
      <c r="L23" s="26">
        <v>209.20735977999999</v>
      </c>
      <c r="M23" s="26">
        <v>228.47962845999999</v>
      </c>
      <c r="N23" s="26">
        <v>172.08087252000001</v>
      </c>
      <c r="O23" s="26">
        <v>7.1871461004999997</v>
      </c>
      <c r="P23" s="26">
        <v>34.426876870999997</v>
      </c>
      <c r="Q23" s="26">
        <v>17.704446515000001</v>
      </c>
      <c r="R23" s="26"/>
      <c r="S23" s="26" t="s">
        <v>22</v>
      </c>
      <c r="T23" s="95">
        <v>79.364136479422996</v>
      </c>
      <c r="U23" s="26">
        <v>23.7489806264938</v>
      </c>
      <c r="V23" s="26">
        <v>7.2027544880970904</v>
      </c>
      <c r="W23" s="26">
        <v>186.989473178585</v>
      </c>
      <c r="X23" s="26">
        <v>186.98915467574</v>
      </c>
      <c r="Y23" s="26">
        <v>154.721039642553</v>
      </c>
      <c r="Z23" s="95">
        <v>18.165190927788899</v>
      </c>
      <c r="AA23" s="26">
        <v>346.71767597782599</v>
      </c>
      <c r="AB23" s="26">
        <v>34.573598576883498</v>
      </c>
      <c r="AC23" s="26">
        <v>2060.9942805045098</v>
      </c>
      <c r="AD23" s="26">
        <v>0</v>
      </c>
      <c r="AE23" s="26">
        <v>76831.385912685902</v>
      </c>
      <c r="AF23" s="26">
        <v>623.07934158975399</v>
      </c>
      <c r="AG23" s="26">
        <v>42.372905344773798</v>
      </c>
      <c r="AH23" s="26">
        <v>84.636010506629006</v>
      </c>
      <c r="AI23" s="26">
        <v>1005.75873292482</v>
      </c>
      <c r="AJ23" s="95">
        <v>3.9416249071148601E-3</v>
      </c>
      <c r="AK23" s="26">
        <v>210.530871365347</v>
      </c>
      <c r="AL23" s="26">
        <v>210.530871365347</v>
      </c>
      <c r="AM23" s="26">
        <v>228.62868167112899</v>
      </c>
      <c r="AN23" s="26">
        <v>0</v>
      </c>
      <c r="AO23" s="26">
        <v>1350.5728344715101</v>
      </c>
      <c r="AP23" s="26">
        <v>5.2480642691605297</v>
      </c>
      <c r="AQ23" s="95">
        <v>176.16535163807399</v>
      </c>
      <c r="AR23" s="26">
        <v>9.1526218646029101</v>
      </c>
      <c r="AS23" s="26">
        <v>172.55339453458799</v>
      </c>
      <c r="AT23" s="26">
        <v>17.619587370446499</v>
      </c>
      <c r="AU23" s="26">
        <v>4204.9545766173296</v>
      </c>
      <c r="AV23" s="26">
        <v>0</v>
      </c>
      <c r="AW23" s="95">
        <v>22039.979394280101</v>
      </c>
      <c r="AX23" s="26">
        <v>35841.458598462203</v>
      </c>
      <c r="AY23" s="26">
        <v>3982.3860042306601</v>
      </c>
      <c r="AZ23" s="26">
        <v>39823.844602692901</v>
      </c>
      <c r="BA23" s="26">
        <v>6.69751560135617E-3</v>
      </c>
      <c r="BB23" s="26">
        <v>586.76414019968297</v>
      </c>
      <c r="BC23" s="26">
        <v>24.002032501529399</v>
      </c>
      <c r="BD23" s="26">
        <v>14136.205285894201</v>
      </c>
      <c r="BE23" s="26">
        <v>68.420508814629798</v>
      </c>
      <c r="BF23" s="26">
        <v>748.73670971191098</v>
      </c>
      <c r="BG23" s="26">
        <v>1257.84118123646</v>
      </c>
      <c r="BH23" s="26">
        <v>13.696987448425601</v>
      </c>
      <c r="BI23" s="26">
        <v>0.29040697756245998</v>
      </c>
      <c r="BJ23" s="26">
        <v>1253.2596321477899</v>
      </c>
      <c r="BK23" s="26">
        <v>23203.0161793058</v>
      </c>
      <c r="BL23" s="26">
        <v>19343.5998335769</v>
      </c>
      <c r="BM23" s="26">
        <v>3859.41634572882</v>
      </c>
      <c r="BN23" s="26">
        <v>20.174805596432901</v>
      </c>
      <c r="BO23" s="26">
        <v>0.29737331128711297</v>
      </c>
      <c r="BP23" s="26">
        <v>1843.1212786917699</v>
      </c>
      <c r="BQ23" s="26">
        <v>73.177166365184505</v>
      </c>
      <c r="BR23" s="26">
        <v>4047.0922557140998</v>
      </c>
      <c r="BS23" s="26">
        <v>137.93553689710399</v>
      </c>
      <c r="BT23" s="26">
        <v>43.856110744776402</v>
      </c>
      <c r="BU23" s="26">
        <v>7950.0439901453401</v>
      </c>
      <c r="BV23" s="26">
        <v>147.47874918783299</v>
      </c>
      <c r="BW23" s="26">
        <v>1133.09393092919</v>
      </c>
      <c r="BX23" s="26">
        <v>726.87678448166503</v>
      </c>
      <c r="BY23" s="26">
        <v>1.6831418618032701</v>
      </c>
      <c r="BZ23" s="26">
        <v>6901.5909580515499</v>
      </c>
      <c r="CA23" s="26">
        <v>11765.161801851</v>
      </c>
      <c r="CB23" s="26">
        <v>114.410821535849</v>
      </c>
      <c r="CC23" s="26">
        <v>48.378250859298198</v>
      </c>
      <c r="CD23" s="26">
        <v>1109.2704817680501</v>
      </c>
      <c r="CE23" s="95">
        <v>0</v>
      </c>
      <c r="CF23" s="26">
        <v>577.84947014064301</v>
      </c>
      <c r="CG23" s="26">
        <v>22995.320027447498</v>
      </c>
      <c r="CH23" s="26">
        <v>909.59665413671303</v>
      </c>
      <c r="CI23" s="28"/>
      <c r="CJ23" s="54">
        <f t="shared" si="0"/>
        <v>3.73667596649909E-3</v>
      </c>
      <c r="CK23" s="54">
        <f t="shared" si="1"/>
        <v>5.6451062712645078E-3</v>
      </c>
      <c r="CL23" s="54">
        <f t="shared" si="2"/>
        <v>3.4150737832111299E-3</v>
      </c>
      <c r="CM23" s="54">
        <f t="shared" si="3"/>
        <v>2.1803404520982059E-3</v>
      </c>
      <c r="CN23" s="54">
        <f t="shared" si="4"/>
        <v>2.27430961049228E-3</v>
      </c>
      <c r="CO23" s="54">
        <f t="shared" si="5"/>
        <v>4.3116373273645818E-4</v>
      </c>
      <c r="CP23" s="54">
        <f t="shared" si="6"/>
        <v>2.9853133980493884E-3</v>
      </c>
      <c r="CQ23" s="54">
        <f t="shared" si="7"/>
        <v>5.5177819443983592E-3</v>
      </c>
      <c r="CR23" s="54">
        <f t="shared" si="8"/>
        <v>2.6231032901323052E-3</v>
      </c>
      <c r="CS23" s="54" t="str">
        <f t="shared" si="9"/>
        <v/>
      </c>
      <c r="CT23" s="54">
        <f t="shared" si="10"/>
        <v>6.3263146513525895E-3</v>
      </c>
      <c r="CU23" s="54">
        <f t="shared" si="11"/>
        <v>6.523698070311578E-4</v>
      </c>
      <c r="CV23" s="54">
        <f t="shared" si="12"/>
        <v>2.7459299088169234E-3</v>
      </c>
      <c r="CW23" s="54">
        <f t="shared" si="13"/>
        <v>2.1717086836463306E-3</v>
      </c>
      <c r="CX23" s="54">
        <f t="shared" si="14"/>
        <v>4.2618360774716009E-3</v>
      </c>
      <c r="CY23" s="54">
        <f t="shared" si="15"/>
        <v>-4.7930978515258833E-3</v>
      </c>
    </row>
    <row r="24" spans="1:103" x14ac:dyDescent="0.25">
      <c r="A24" s="28" t="s">
        <v>23</v>
      </c>
      <c r="B24" s="26">
        <v>32218.134803000001</v>
      </c>
      <c r="C24" s="26">
        <v>1623.8495301999999</v>
      </c>
      <c r="D24" s="26">
        <v>20504.427201999999</v>
      </c>
      <c r="E24" s="26">
        <v>7402.3585880999999</v>
      </c>
      <c r="F24" s="26">
        <v>6040.5778665999997</v>
      </c>
      <c r="G24" s="26">
        <v>2777.2193504000002</v>
      </c>
      <c r="H24" s="26">
        <v>14935.777264</v>
      </c>
      <c r="I24" s="26">
        <v>79.193979654000003</v>
      </c>
      <c r="J24" s="26">
        <v>148.91542860000001</v>
      </c>
      <c r="K24" s="26"/>
      <c r="L24" s="26">
        <v>99.688297626999997</v>
      </c>
      <c r="M24" s="26">
        <v>55.105583043999999</v>
      </c>
      <c r="N24" s="26"/>
      <c r="O24" s="26">
        <v>15.011131097</v>
      </c>
      <c r="P24" s="26">
        <v>10.286673316</v>
      </c>
      <c r="Q24" s="26">
        <v>3.5718937338000001</v>
      </c>
      <c r="R24" s="26"/>
      <c r="S24" s="26" t="s">
        <v>23</v>
      </c>
      <c r="T24" s="95">
        <v>2.0381563145049801</v>
      </c>
      <c r="U24" s="26">
        <v>6.3616160636305601</v>
      </c>
      <c r="V24" s="26">
        <v>15.051600061871801</v>
      </c>
      <c r="W24" s="26">
        <v>81.9504920327376</v>
      </c>
      <c r="X24" s="26">
        <v>81.788650272608393</v>
      </c>
      <c r="Y24" s="26">
        <v>69.246406133500798</v>
      </c>
      <c r="Z24" s="95">
        <v>0.97717154686206298</v>
      </c>
      <c r="AA24" s="26">
        <v>156.48829853213499</v>
      </c>
      <c r="AB24" s="26">
        <v>10.3456340250283</v>
      </c>
      <c r="AC24" s="26">
        <v>1197.5805662964499</v>
      </c>
      <c r="AD24" s="26">
        <v>0</v>
      </c>
      <c r="AE24" s="26">
        <v>32353.400605521401</v>
      </c>
      <c r="AF24" s="26">
        <v>393.44960493115599</v>
      </c>
      <c r="AG24" s="26">
        <v>22.995461695273701</v>
      </c>
      <c r="AH24" s="26">
        <v>47.518874974185998</v>
      </c>
      <c r="AI24" s="26">
        <v>438.24982153043197</v>
      </c>
      <c r="AJ24" s="95">
        <v>1.1725934938884599</v>
      </c>
      <c r="AK24" s="26">
        <v>104.703583433799</v>
      </c>
      <c r="AL24" s="26">
        <v>104.703583433799</v>
      </c>
      <c r="AM24" s="26">
        <v>55.256550255425303</v>
      </c>
      <c r="AN24" s="26">
        <v>0</v>
      </c>
      <c r="AO24" s="26">
        <v>972.67157477267597</v>
      </c>
      <c r="AP24" s="26">
        <v>4.34654001464905</v>
      </c>
      <c r="AQ24" s="95">
        <v>76.3686723179555</v>
      </c>
      <c r="AR24" s="26">
        <v>4.5548696936928996</v>
      </c>
      <c r="AS24" s="26">
        <v>3.7126342953271299</v>
      </c>
      <c r="AT24" s="26">
        <v>4.0234121965178398</v>
      </c>
      <c r="AU24" s="26">
        <v>1633.1982944168999</v>
      </c>
      <c r="AV24" s="26">
        <v>0</v>
      </c>
      <c r="AW24" s="95">
        <v>14556.886861445</v>
      </c>
      <c r="AX24" s="26">
        <v>18509.900888705099</v>
      </c>
      <c r="AY24" s="26">
        <v>2056.65656277164</v>
      </c>
      <c r="AZ24" s="26">
        <v>20566.557451476699</v>
      </c>
      <c r="BA24" s="26">
        <v>9.6488988465477203E-3</v>
      </c>
      <c r="BB24" s="26">
        <v>394.20953312857898</v>
      </c>
      <c r="BC24" s="26">
        <v>11.603578197611199</v>
      </c>
      <c r="BD24" s="26">
        <v>10053.689594279</v>
      </c>
      <c r="BE24" s="26">
        <v>15.0594596549766</v>
      </c>
      <c r="BF24" s="26">
        <v>270.27722574777999</v>
      </c>
      <c r="BG24" s="26">
        <v>434.57204226260302</v>
      </c>
      <c r="BH24" s="26">
        <v>7.0160312189905998</v>
      </c>
      <c r="BI24" s="26">
        <v>0.37427899072405302</v>
      </c>
      <c r="BJ24" s="26">
        <v>294.94214215402599</v>
      </c>
      <c r="BK24" s="26">
        <v>7426.7318341929104</v>
      </c>
      <c r="BL24" s="26">
        <v>6061.6758900359901</v>
      </c>
      <c r="BM24" s="26">
        <v>1365.0559441569201</v>
      </c>
      <c r="BN24" s="26">
        <v>5.2081182219723603</v>
      </c>
      <c r="BO24" s="26">
        <v>0.15573246978289901</v>
      </c>
      <c r="BP24" s="26">
        <v>476.02350173338402</v>
      </c>
      <c r="BQ24" s="26">
        <v>26.0255557554412</v>
      </c>
      <c r="BR24" s="26">
        <v>1398.0208292354901</v>
      </c>
      <c r="BS24" s="26">
        <v>51.436808368744998</v>
      </c>
      <c r="BT24" s="26">
        <v>19.1113079735665</v>
      </c>
      <c r="BU24" s="26">
        <v>2698.65770168157</v>
      </c>
      <c r="BV24" s="26">
        <v>101.00699637664</v>
      </c>
      <c r="BW24" s="26">
        <v>166.61971543841599</v>
      </c>
      <c r="BX24" s="26">
        <v>185.758985311705</v>
      </c>
      <c r="BY24" s="26">
        <v>0.81287561919564399</v>
      </c>
      <c r="BZ24" s="26">
        <v>2782.9810358504601</v>
      </c>
      <c r="CA24" s="26">
        <v>8240.1275431918802</v>
      </c>
      <c r="CB24" s="26">
        <v>33.563965009121603</v>
      </c>
      <c r="CC24" s="26">
        <v>0.86694021631928597</v>
      </c>
      <c r="CD24" s="26">
        <v>814.03255211897203</v>
      </c>
      <c r="CE24" s="95">
        <v>0</v>
      </c>
      <c r="CF24" s="26">
        <v>356.753191759321</v>
      </c>
      <c r="CG24" s="26">
        <v>14979.249770664101</v>
      </c>
      <c r="CH24" s="26">
        <v>590.14540027033001</v>
      </c>
      <c r="CI24" s="28"/>
      <c r="CJ24" s="54">
        <f t="shared" si="0"/>
        <v>4.1984367918407603E-3</v>
      </c>
      <c r="CK24" s="54">
        <f t="shared" si="1"/>
        <v>5.7571616353816824E-3</v>
      </c>
      <c r="CL24" s="54">
        <f t="shared" si="2"/>
        <v>3.0300894955329638E-3</v>
      </c>
      <c r="CM24" s="54">
        <f t="shared" si="3"/>
        <v>3.2926324498914138E-3</v>
      </c>
      <c r="CN24" s="54">
        <f t="shared" si="4"/>
        <v>3.4927160781499261E-3</v>
      </c>
      <c r="CO24" s="54">
        <f t="shared" si="5"/>
        <v>2.0746238317942318E-3</v>
      </c>
      <c r="CP24" s="54">
        <f t="shared" si="6"/>
        <v>2.9106290148610482E-3</v>
      </c>
      <c r="CQ24" s="54">
        <f t="shared" si="7"/>
        <v>3.2763483157994523E-2</v>
      </c>
      <c r="CR24" s="54">
        <f t="shared" si="8"/>
        <v>5.0853494519203749E-2</v>
      </c>
      <c r="CS24" s="54" t="str">
        <f t="shared" si="9"/>
        <v/>
      </c>
      <c r="CT24" s="54">
        <f t="shared" si="10"/>
        <v>5.0309674517309028E-2</v>
      </c>
      <c r="CU24" s="54">
        <f t="shared" si="11"/>
        <v>2.7395992036734497E-3</v>
      </c>
      <c r="CV24" s="54" t="e">
        <f t="shared" si="12"/>
        <v>#DIV/0!</v>
      </c>
      <c r="CW24" s="54">
        <f t="shared" si="13"/>
        <v>2.6959304139238809E-3</v>
      </c>
      <c r="CX24" s="54">
        <f t="shared" si="14"/>
        <v>5.7317567319448036E-3</v>
      </c>
      <c r="CY24" s="54">
        <f t="shared" si="15"/>
        <v>0.12640870540050658</v>
      </c>
    </row>
    <row r="25" spans="1:103" x14ac:dyDescent="0.25">
      <c r="A25" s="28" t="s">
        <v>24</v>
      </c>
      <c r="B25" s="26">
        <v>50235.71974</v>
      </c>
      <c r="C25" s="26">
        <v>522.97411039999997</v>
      </c>
      <c r="D25" s="26">
        <v>8188.8044558000001</v>
      </c>
      <c r="E25" s="26">
        <v>19359.074198999999</v>
      </c>
      <c r="F25" s="26">
        <v>17051.497006000001</v>
      </c>
      <c r="G25" s="26">
        <v>957.79344325</v>
      </c>
      <c r="H25" s="26">
        <v>28876.351030999998</v>
      </c>
      <c r="I25" s="26">
        <v>121.31965193000001</v>
      </c>
      <c r="J25" s="26">
        <v>231.08940333000001</v>
      </c>
      <c r="K25" s="26"/>
      <c r="L25" s="26">
        <v>110.46587622</v>
      </c>
      <c r="M25" s="26">
        <v>35.063584698</v>
      </c>
      <c r="N25" s="26">
        <v>58.255779500000003</v>
      </c>
      <c r="O25" s="26">
        <v>5.2664630726999997</v>
      </c>
      <c r="P25" s="26">
        <v>21.886767604999999</v>
      </c>
      <c r="Q25" s="26">
        <v>11.522061896</v>
      </c>
      <c r="R25" s="26"/>
      <c r="S25" s="26" t="s">
        <v>24</v>
      </c>
      <c r="T25" s="95">
        <v>27.018808132822802</v>
      </c>
      <c r="U25" s="26">
        <v>24.2095015672339</v>
      </c>
      <c r="V25" s="26">
        <v>5.2754780697458301</v>
      </c>
      <c r="W25" s="26">
        <v>121.670560353391</v>
      </c>
      <c r="X25" s="26">
        <v>121.67054130343401</v>
      </c>
      <c r="Y25" s="26">
        <v>94.205851047586705</v>
      </c>
      <c r="Z25" s="95">
        <v>6.1838467324847803</v>
      </c>
      <c r="AA25" s="26">
        <v>231.684031296038</v>
      </c>
      <c r="AB25" s="26">
        <v>21.952423230129298</v>
      </c>
      <c r="AC25" s="26">
        <v>374.68150826327502</v>
      </c>
      <c r="AD25" s="26">
        <v>0</v>
      </c>
      <c r="AE25" s="26">
        <v>50393.119136228997</v>
      </c>
      <c r="AF25" s="26">
        <v>491.02294505817298</v>
      </c>
      <c r="AG25" s="26">
        <v>21.931410049780901</v>
      </c>
      <c r="AH25" s="26">
        <v>68.189728789950195</v>
      </c>
      <c r="AI25" s="26">
        <v>758.87707881500603</v>
      </c>
      <c r="AJ25" s="95">
        <v>5.0329877095190096E-4</v>
      </c>
      <c r="AK25" s="26">
        <v>110.882159237745</v>
      </c>
      <c r="AL25" s="26">
        <v>110.882159237745</v>
      </c>
      <c r="AM25" s="26">
        <v>35.159601491955797</v>
      </c>
      <c r="AN25" s="26">
        <v>0</v>
      </c>
      <c r="AO25" s="26">
        <v>2062.82694988194</v>
      </c>
      <c r="AP25" s="26">
        <v>7.9089098104084803</v>
      </c>
      <c r="AQ25" s="95">
        <v>139.78770438035701</v>
      </c>
      <c r="AR25" s="26">
        <v>7.9612170685207504</v>
      </c>
      <c r="AS25" s="26">
        <v>58.416034406764297</v>
      </c>
      <c r="AT25" s="26">
        <v>11.535233991943601</v>
      </c>
      <c r="AU25" s="26">
        <v>524.92868238275503</v>
      </c>
      <c r="AV25" s="26">
        <v>0</v>
      </c>
      <c r="AW25" s="95">
        <v>28919.713601084601</v>
      </c>
      <c r="AX25" s="26">
        <v>7383.3062206033001</v>
      </c>
      <c r="AY25" s="26">
        <v>820.36698337141797</v>
      </c>
      <c r="AZ25" s="26">
        <v>8203.6732039747094</v>
      </c>
      <c r="BA25" s="26">
        <v>7.7195650104826099E-3</v>
      </c>
      <c r="BB25" s="26">
        <v>666.20352172627395</v>
      </c>
      <c r="BC25" s="26">
        <v>2.1008068117307901</v>
      </c>
      <c r="BD25" s="26">
        <v>20594.149111188901</v>
      </c>
      <c r="BE25" s="26">
        <v>69.863965614290294</v>
      </c>
      <c r="BF25" s="26">
        <v>559.09048869855599</v>
      </c>
      <c r="BG25" s="26">
        <v>1024.1710463356401</v>
      </c>
      <c r="BH25" s="26">
        <v>1.26960923615359</v>
      </c>
      <c r="BI25" s="26">
        <v>8.4339582995750593E-3</v>
      </c>
      <c r="BJ25" s="26">
        <v>1328.4294296201899</v>
      </c>
      <c r="BK25" s="26">
        <v>19384.625931389801</v>
      </c>
      <c r="BL25" s="26">
        <v>17074.152998129299</v>
      </c>
      <c r="BM25" s="26">
        <v>2310.4729332605798</v>
      </c>
      <c r="BN25" s="26">
        <v>20.316654928046599</v>
      </c>
      <c r="BO25" s="26">
        <v>5.75141976181264E-2</v>
      </c>
      <c r="BP25" s="26">
        <v>1926.97938473409</v>
      </c>
      <c r="BQ25" s="26">
        <v>55.085192614516302</v>
      </c>
      <c r="BR25" s="26">
        <v>3236.0548050287398</v>
      </c>
      <c r="BS25" s="26">
        <v>98.2904869238359</v>
      </c>
      <c r="BT25" s="26">
        <v>23.424057166950501</v>
      </c>
      <c r="BU25" s="26">
        <v>6502.39372586627</v>
      </c>
      <c r="BV25" s="26">
        <v>53.908703205228399</v>
      </c>
      <c r="BW25" s="26">
        <v>1439.9428263099501</v>
      </c>
      <c r="BX25" s="26">
        <v>786.58367403561499</v>
      </c>
      <c r="BY25" s="26">
        <v>9.0896048766238399E-2</v>
      </c>
      <c r="BZ25" s="26">
        <v>959.03070853067504</v>
      </c>
      <c r="CA25" s="26">
        <v>17549.035332324798</v>
      </c>
      <c r="CB25" s="26">
        <v>0</v>
      </c>
      <c r="CC25" s="26">
        <v>16.469923961529201</v>
      </c>
      <c r="CD25" s="26">
        <v>1779.5286204885599</v>
      </c>
      <c r="CE25" s="95">
        <v>0</v>
      </c>
      <c r="CF25" s="26">
        <v>729.55960565068801</v>
      </c>
      <c r="CG25" s="26">
        <v>28957.746758158399</v>
      </c>
      <c r="CH25" s="26">
        <v>1144.4009164730501</v>
      </c>
      <c r="CI25" s="28"/>
      <c r="CJ25" s="54">
        <f t="shared" si="0"/>
        <v>3.1332167040431244E-3</v>
      </c>
      <c r="CK25" s="54">
        <f t="shared" si="1"/>
        <v>3.7374163345487393E-3</v>
      </c>
      <c r="CL25" s="54">
        <f t="shared" si="2"/>
        <v>1.8157410223879453E-3</v>
      </c>
      <c r="CM25" s="54">
        <f t="shared" si="3"/>
        <v>1.3198840051515449E-3</v>
      </c>
      <c r="CN25" s="54">
        <f t="shared" si="4"/>
        <v>1.3286805329365092E-3</v>
      </c>
      <c r="CO25" s="54">
        <f t="shared" si="5"/>
        <v>1.2917871691381999E-3</v>
      </c>
      <c r="CP25" s="54">
        <f t="shared" si="6"/>
        <v>2.8187677546591193E-3</v>
      </c>
      <c r="CQ25" s="54">
        <f t="shared" si="7"/>
        <v>2.8922715145643478E-3</v>
      </c>
      <c r="CR25" s="54">
        <f t="shared" si="8"/>
        <v>2.573151159115895E-3</v>
      </c>
      <c r="CS25" s="54" t="str">
        <f t="shared" si="9"/>
        <v/>
      </c>
      <c r="CT25" s="54">
        <f t="shared" si="10"/>
        <v>3.7684308674286624E-3</v>
      </c>
      <c r="CU25" s="54">
        <f t="shared" si="11"/>
        <v>2.7383621721162577E-3</v>
      </c>
      <c r="CV25" s="54">
        <f t="shared" si="12"/>
        <v>2.7508842580038599E-3</v>
      </c>
      <c r="CW25" s="54">
        <f t="shared" si="13"/>
        <v>1.7117744720478272E-3</v>
      </c>
      <c r="CX25" s="54">
        <f t="shared" si="14"/>
        <v>2.9997862779106805E-3</v>
      </c>
      <c r="CY25" s="54">
        <f t="shared" si="15"/>
        <v>1.1432064905130745E-3</v>
      </c>
    </row>
    <row r="26" spans="1:103" x14ac:dyDescent="0.25">
      <c r="A26" s="28" t="s">
        <v>25</v>
      </c>
      <c r="B26" s="26">
        <v>47802.738641999997</v>
      </c>
      <c r="C26" s="26">
        <v>1390.4032995</v>
      </c>
      <c r="D26" s="26">
        <v>14258.500441</v>
      </c>
      <c r="E26" s="26">
        <v>10284.265281</v>
      </c>
      <c r="F26" s="26">
        <v>9288.0440847999998</v>
      </c>
      <c r="G26" s="26">
        <v>586.54039833000002</v>
      </c>
      <c r="H26" s="26">
        <v>17569.056486000001</v>
      </c>
      <c r="I26" s="26">
        <v>105.27978138</v>
      </c>
      <c r="J26" s="26">
        <v>238.63800244999999</v>
      </c>
      <c r="K26" s="26"/>
      <c r="L26" s="26">
        <v>118.73896623</v>
      </c>
      <c r="M26" s="26">
        <v>44.232283774000003</v>
      </c>
      <c r="N26" s="26">
        <v>123.95297650000001</v>
      </c>
      <c r="O26" s="26">
        <v>4.2500845098999998</v>
      </c>
      <c r="P26" s="26">
        <v>22.612463265999999</v>
      </c>
      <c r="Q26" s="26">
        <v>9.3543638668</v>
      </c>
      <c r="R26" s="26"/>
      <c r="S26" s="26" t="s">
        <v>25</v>
      </c>
      <c r="T26" s="95">
        <v>57.522445391641703</v>
      </c>
      <c r="U26" s="26">
        <v>6.9923135890179697</v>
      </c>
      <c r="V26" s="26">
        <v>4.2612708270053599</v>
      </c>
      <c r="W26" s="26">
        <v>105.942365182356</v>
      </c>
      <c r="X26" s="26">
        <v>105.942218488463</v>
      </c>
      <c r="Y26" s="26">
        <v>74.351005211875105</v>
      </c>
      <c r="Z26" s="95">
        <v>13.165525718383501</v>
      </c>
      <c r="AA26" s="26">
        <v>239.48691026463899</v>
      </c>
      <c r="AB26" s="26">
        <v>22.710451641398699</v>
      </c>
      <c r="AC26" s="26">
        <v>987.66397029002201</v>
      </c>
      <c r="AD26" s="26">
        <v>0</v>
      </c>
      <c r="AE26" s="26">
        <v>47994.484805899498</v>
      </c>
      <c r="AF26" s="26">
        <v>515.03973191946397</v>
      </c>
      <c r="AG26" s="26">
        <v>20.987376019737301</v>
      </c>
      <c r="AH26" s="26">
        <v>57.923084286635998</v>
      </c>
      <c r="AI26" s="26">
        <v>804.61817844457096</v>
      </c>
      <c r="AJ26" s="95">
        <v>1.8939713405710999E-3</v>
      </c>
      <c r="AK26" s="26">
        <v>119.96063128717201</v>
      </c>
      <c r="AL26" s="26">
        <v>119.96063128717201</v>
      </c>
      <c r="AM26" s="26">
        <v>44.353461531837397</v>
      </c>
      <c r="AN26" s="26">
        <v>0</v>
      </c>
      <c r="AO26" s="26">
        <v>1108.1365884495699</v>
      </c>
      <c r="AP26" s="26">
        <v>3.6344867721770799</v>
      </c>
      <c r="AQ26" s="95">
        <v>82.336481253965303</v>
      </c>
      <c r="AR26" s="26">
        <v>3.4309528496754198</v>
      </c>
      <c r="AS26" s="26">
        <v>124.29362687801201</v>
      </c>
      <c r="AT26" s="26">
        <v>9.3813255471373296</v>
      </c>
      <c r="AU26" s="26">
        <v>1398.1001951477299</v>
      </c>
      <c r="AV26" s="26">
        <v>0</v>
      </c>
      <c r="AW26" s="95">
        <v>17317.4722128342</v>
      </c>
      <c r="AX26" s="26">
        <v>12876.3237531793</v>
      </c>
      <c r="AY26" s="26">
        <v>1430.7026792398401</v>
      </c>
      <c r="AZ26" s="26">
        <v>14307.026432419099</v>
      </c>
      <c r="BA26" s="26">
        <v>1.4189174997341E-3</v>
      </c>
      <c r="BB26" s="26">
        <v>482.27749885334299</v>
      </c>
      <c r="BC26" s="26">
        <v>2.9616713584329499</v>
      </c>
      <c r="BD26" s="26">
        <v>11354.451571983</v>
      </c>
      <c r="BE26" s="26">
        <v>10.4962995346042</v>
      </c>
      <c r="BF26" s="26">
        <v>571.11645148453704</v>
      </c>
      <c r="BG26" s="26">
        <v>782.35163787981503</v>
      </c>
      <c r="BH26" s="26">
        <v>2.5073588702414602</v>
      </c>
      <c r="BI26" s="26">
        <v>3.1738965988194201E-2</v>
      </c>
      <c r="BJ26" s="26">
        <v>528.06254216063996</v>
      </c>
      <c r="BK26" s="26">
        <v>10321.631785207601</v>
      </c>
      <c r="BL26" s="26">
        <v>9320.6027970408995</v>
      </c>
      <c r="BM26" s="26">
        <v>1001.0289881666901</v>
      </c>
      <c r="BN26" s="26">
        <v>8.12472362296554</v>
      </c>
      <c r="BO26" s="26">
        <v>0.12300292956916099</v>
      </c>
      <c r="BP26" s="26">
        <v>398.97431642939301</v>
      </c>
      <c r="BQ26" s="26">
        <v>48.454964806516799</v>
      </c>
      <c r="BR26" s="26">
        <v>2353.80764298351</v>
      </c>
      <c r="BS26" s="26">
        <v>109.841418654408</v>
      </c>
      <c r="BT26" s="26">
        <v>31.099888593836901</v>
      </c>
      <c r="BU26" s="26">
        <v>4125.3512679332198</v>
      </c>
      <c r="BV26" s="26">
        <v>86.443326703477595</v>
      </c>
      <c r="BW26" s="26">
        <v>151.90925200923701</v>
      </c>
      <c r="BX26" s="26">
        <v>195.240041976002</v>
      </c>
      <c r="BY26" s="26">
        <v>0.14857684797477899</v>
      </c>
      <c r="BZ26" s="26">
        <v>588.14688737402003</v>
      </c>
      <c r="CA26" s="26">
        <v>9425.5892304860099</v>
      </c>
      <c r="CB26" s="26">
        <v>0.58603808125531198</v>
      </c>
      <c r="CC26" s="26">
        <v>35.064348844299303</v>
      </c>
      <c r="CD26" s="26">
        <v>872.24656628339096</v>
      </c>
      <c r="CE26" s="95">
        <v>0</v>
      </c>
      <c r="CF26" s="26">
        <v>438.37743102533398</v>
      </c>
      <c r="CG26" s="26">
        <v>17620.279534053101</v>
      </c>
      <c r="CH26" s="26">
        <v>737.14074279686599</v>
      </c>
      <c r="CI26" s="28"/>
      <c r="CJ26" s="54">
        <f t="shared" si="0"/>
        <v>4.0111962064665208E-3</v>
      </c>
      <c r="CK26" s="54">
        <f t="shared" si="1"/>
        <v>5.5357288424860282E-3</v>
      </c>
      <c r="CL26" s="54">
        <f t="shared" si="2"/>
        <v>3.4033025857027588E-3</v>
      </c>
      <c r="CM26" s="54">
        <f t="shared" si="3"/>
        <v>3.6333664278997979E-3</v>
      </c>
      <c r="CN26" s="54">
        <f t="shared" si="4"/>
        <v>3.5054433359314511E-3</v>
      </c>
      <c r="CO26" s="54">
        <f t="shared" si="5"/>
        <v>2.738923096506243E-3</v>
      </c>
      <c r="CP26" s="54">
        <f t="shared" si="6"/>
        <v>2.9155264025656209E-3</v>
      </c>
      <c r="CQ26" s="54">
        <f t="shared" si="7"/>
        <v>6.2921588531037621E-3</v>
      </c>
      <c r="CR26" s="54">
        <f t="shared" si="8"/>
        <v>3.5573035556936113E-3</v>
      </c>
      <c r="CS26" s="54" t="str">
        <f t="shared" si="9"/>
        <v/>
      </c>
      <c r="CT26" s="54">
        <f t="shared" si="10"/>
        <v>1.0288661725466023E-2</v>
      </c>
      <c r="CU26" s="54">
        <f t="shared" si="11"/>
        <v>2.7395772385739449E-3</v>
      </c>
      <c r="CV26" s="54">
        <f t="shared" si="12"/>
        <v>2.7482226537093321E-3</v>
      </c>
      <c r="CW26" s="54">
        <f t="shared" si="13"/>
        <v>2.6320222760990025E-3</v>
      </c>
      <c r="CX26" s="54">
        <f t="shared" si="14"/>
        <v>4.333379085950116E-3</v>
      </c>
      <c r="CY26" s="54">
        <f t="shared" si="15"/>
        <v>2.8822569574207531E-3</v>
      </c>
    </row>
    <row r="27" spans="1:103" x14ac:dyDescent="0.25">
      <c r="A27" s="28" t="s">
        <v>26</v>
      </c>
      <c r="B27" s="26">
        <v>8493.2372145000008</v>
      </c>
      <c r="C27" s="26">
        <v>288.50556437</v>
      </c>
      <c r="D27" s="26">
        <v>4981.8369525999997</v>
      </c>
      <c r="E27" s="26">
        <v>3834.6112274000002</v>
      </c>
      <c r="F27" s="26">
        <v>2210.9163435</v>
      </c>
      <c r="G27" s="26">
        <v>3315.0423519999999</v>
      </c>
      <c r="H27" s="26">
        <v>8291.0835635999993</v>
      </c>
      <c r="I27" s="26">
        <v>24.434140951</v>
      </c>
      <c r="J27" s="26">
        <v>72.408394463999997</v>
      </c>
      <c r="K27" s="26"/>
      <c r="L27" s="26">
        <v>27.413864725</v>
      </c>
      <c r="M27" s="26">
        <v>10.981282113000001</v>
      </c>
      <c r="N27" s="26">
        <v>20.425328364999999</v>
      </c>
      <c r="O27" s="26">
        <v>1.0604117574</v>
      </c>
      <c r="P27" s="26">
        <v>5.5155922312000003</v>
      </c>
      <c r="Q27" s="26">
        <v>2.0778988887000001</v>
      </c>
      <c r="R27" s="26"/>
      <c r="S27" s="26" t="s">
        <v>26</v>
      </c>
      <c r="T27" s="95">
        <v>9.5000692884225195</v>
      </c>
      <c r="U27" s="26">
        <v>1.5340254945198599</v>
      </c>
      <c r="V27" s="26">
        <v>1.0631170736765301</v>
      </c>
      <c r="W27" s="26">
        <v>24.5621805318609</v>
      </c>
      <c r="X27" s="26">
        <v>24.562132151866301</v>
      </c>
      <c r="Y27" s="26">
        <v>15.618458829863201</v>
      </c>
      <c r="Z27" s="95">
        <v>2.1744275277601099</v>
      </c>
      <c r="AA27" s="26">
        <v>72.597042084067496</v>
      </c>
      <c r="AB27" s="26">
        <v>5.5366792308944204</v>
      </c>
      <c r="AC27" s="26">
        <v>216.19442761141599</v>
      </c>
      <c r="AD27" s="26">
        <v>0</v>
      </c>
      <c r="AE27" s="26">
        <v>8524.5177288866107</v>
      </c>
      <c r="AF27" s="26">
        <v>76.138157251876507</v>
      </c>
      <c r="AG27" s="26">
        <v>5.4369048176095101</v>
      </c>
      <c r="AH27" s="26">
        <v>10.074472348624401</v>
      </c>
      <c r="AI27" s="26">
        <v>177.48445410975401</v>
      </c>
      <c r="AJ27" s="95">
        <v>5.0195273356867603E-4</v>
      </c>
      <c r="AK27" s="26">
        <v>27.570860331000802</v>
      </c>
      <c r="AL27" s="26">
        <v>27.570860331000802</v>
      </c>
      <c r="AM27" s="26">
        <v>11.011368684050099</v>
      </c>
      <c r="AN27" s="26">
        <v>0</v>
      </c>
      <c r="AO27" s="26">
        <v>588.48854412549701</v>
      </c>
      <c r="AP27" s="26">
        <v>2.0066154455119598</v>
      </c>
      <c r="AQ27" s="95">
        <v>18.313360358405099</v>
      </c>
      <c r="AR27" s="26">
        <v>0.70637619200191704</v>
      </c>
      <c r="AS27" s="26">
        <v>20.481353771622</v>
      </c>
      <c r="AT27" s="26">
        <v>2.0830372345030401</v>
      </c>
      <c r="AU27" s="26">
        <v>289.92858343766699</v>
      </c>
      <c r="AV27" s="26">
        <v>0</v>
      </c>
      <c r="AW27" s="95">
        <v>8246.4578303212693</v>
      </c>
      <c r="AX27" s="26">
        <v>4493.2977430998098</v>
      </c>
      <c r="AY27" s="26">
        <v>499.25513374184902</v>
      </c>
      <c r="AZ27" s="26">
        <v>4992.5528768416598</v>
      </c>
      <c r="BA27" s="26">
        <v>3.5592017570388403E-4</v>
      </c>
      <c r="BB27" s="26">
        <v>160.65474717251101</v>
      </c>
      <c r="BC27" s="26">
        <v>20.3163758751522</v>
      </c>
      <c r="BD27" s="26">
        <v>6037.2701947250998</v>
      </c>
      <c r="BE27" s="26">
        <v>14.1258890124946</v>
      </c>
      <c r="BF27" s="26">
        <v>103.182363376819</v>
      </c>
      <c r="BG27" s="26">
        <v>164.12014994736401</v>
      </c>
      <c r="BH27" s="26">
        <v>10.2008792877968</v>
      </c>
      <c r="BI27" s="26">
        <v>8.4113653334215097E-3</v>
      </c>
      <c r="BJ27" s="26">
        <v>106.667144518482</v>
      </c>
      <c r="BK27" s="26">
        <v>3840.85360523184</v>
      </c>
      <c r="BL27" s="26">
        <v>2216.5969216557301</v>
      </c>
      <c r="BM27" s="26">
        <v>1624.2566835761099</v>
      </c>
      <c r="BN27" s="26">
        <v>1.66870049427625</v>
      </c>
      <c r="BO27" s="26">
        <v>0.120849026180327</v>
      </c>
      <c r="BP27" s="26">
        <v>301.10449243759501</v>
      </c>
      <c r="BQ27" s="26">
        <v>9.0340421270192905</v>
      </c>
      <c r="BR27" s="26">
        <v>460.70020171188901</v>
      </c>
      <c r="BS27" s="26">
        <v>20.7118459652661</v>
      </c>
      <c r="BT27" s="26">
        <v>6.0795653777344203</v>
      </c>
      <c r="BU27" s="26">
        <v>838.53602781130598</v>
      </c>
      <c r="BV27" s="26">
        <v>17.790415890844699</v>
      </c>
      <c r="BW27" s="26">
        <v>73.954499962851997</v>
      </c>
      <c r="BX27" s="26">
        <v>84.607929891918403</v>
      </c>
      <c r="BY27" s="26">
        <v>1.45755346624999</v>
      </c>
      <c r="BZ27" s="26">
        <v>3315.03456192772</v>
      </c>
      <c r="CA27" s="26">
        <v>5246.0623589220004</v>
      </c>
      <c r="CB27" s="26">
        <v>68.449022400174101</v>
      </c>
      <c r="CC27" s="26">
        <v>5.7909974735475602</v>
      </c>
      <c r="CD27" s="26">
        <v>535.94322555846895</v>
      </c>
      <c r="CE27" s="95">
        <v>0</v>
      </c>
      <c r="CF27" s="26">
        <v>211.393530634038</v>
      </c>
      <c r="CG27" s="26">
        <v>8314.0445844011901</v>
      </c>
      <c r="CH27" s="26">
        <v>310.969174365904</v>
      </c>
      <c r="CI27" s="28"/>
      <c r="CJ27" s="54">
        <f t="shared" si="0"/>
        <v>3.6829907839152892E-3</v>
      </c>
      <c r="CK27" s="54">
        <f t="shared" si="1"/>
        <v>4.9323799725470956E-3</v>
      </c>
      <c r="CL27" s="54">
        <f t="shared" si="2"/>
        <v>2.1509985861876729E-3</v>
      </c>
      <c r="CM27" s="54">
        <f t="shared" si="3"/>
        <v>1.6279037069612799E-3</v>
      </c>
      <c r="CN27" s="54">
        <f t="shared" si="4"/>
        <v>2.5693320203772864E-3</v>
      </c>
      <c r="CO27" s="54">
        <f t="shared" si="5"/>
        <v>-2.3499163668999598E-6</v>
      </c>
      <c r="CP27" s="54">
        <f t="shared" si="6"/>
        <v>2.7693630904886447E-3</v>
      </c>
      <c r="CQ27" s="54">
        <f t="shared" si="7"/>
        <v>5.2382116123081014E-3</v>
      </c>
      <c r="CR27" s="54">
        <f t="shared" si="8"/>
        <v>2.6053280350152074E-3</v>
      </c>
      <c r="CS27" s="54" t="str">
        <f t="shared" si="9"/>
        <v/>
      </c>
      <c r="CT27" s="54">
        <f t="shared" si="10"/>
        <v>5.7268687788347488E-3</v>
      </c>
      <c r="CU27" s="54">
        <f t="shared" si="11"/>
        <v>2.7398049463168905E-3</v>
      </c>
      <c r="CV27" s="54">
        <f t="shared" si="12"/>
        <v>2.7429378671828195E-3</v>
      </c>
      <c r="CW27" s="54">
        <f t="shared" si="13"/>
        <v>2.5511941542058522E-3</v>
      </c>
      <c r="CX27" s="54">
        <f t="shared" si="14"/>
        <v>3.8231614685250723E-3</v>
      </c>
      <c r="CY27" s="54">
        <f t="shared" si="15"/>
        <v>2.4728565143296174E-3</v>
      </c>
    </row>
    <row r="28" spans="1:103" x14ac:dyDescent="0.25">
      <c r="A28" s="28" t="s">
        <v>27</v>
      </c>
      <c r="B28" s="26">
        <v>7102.4351858999999</v>
      </c>
      <c r="C28" s="26">
        <v>469.37686693000001</v>
      </c>
      <c r="D28" s="26">
        <v>2770.0353458999998</v>
      </c>
      <c r="E28" s="26">
        <v>2052.9391716</v>
      </c>
      <c r="F28" s="26">
        <v>1861.8871357999999</v>
      </c>
      <c r="G28" s="26">
        <v>95.939634608999995</v>
      </c>
      <c r="H28" s="26">
        <v>5911.2983173000002</v>
      </c>
      <c r="I28" s="26">
        <v>29.419038217000001</v>
      </c>
      <c r="J28" s="26">
        <v>72.923921261000004</v>
      </c>
      <c r="K28" s="26"/>
      <c r="L28" s="26">
        <v>33.027878573000002</v>
      </c>
      <c r="M28" s="26">
        <v>12.339736323</v>
      </c>
      <c r="N28" s="26">
        <v>37.307046800000002</v>
      </c>
      <c r="O28" s="26">
        <v>1.1382046264000001</v>
      </c>
      <c r="P28" s="26">
        <v>6.2392327417000004</v>
      </c>
      <c r="Q28" s="26">
        <v>2.7296495846000002</v>
      </c>
      <c r="R28" s="26"/>
      <c r="S28" s="26" t="s">
        <v>27</v>
      </c>
      <c r="T28" s="95">
        <v>17.363354496273001</v>
      </c>
      <c r="U28" s="26">
        <v>1.6670297401226599</v>
      </c>
      <c r="V28" s="26">
        <v>1.14127168449354</v>
      </c>
      <c r="W28" s="26">
        <v>29.617391116532598</v>
      </c>
      <c r="X28" s="26">
        <v>29.617367035794601</v>
      </c>
      <c r="Y28" s="26">
        <v>22.0881431823707</v>
      </c>
      <c r="Z28" s="95">
        <v>3.9740945419434102</v>
      </c>
      <c r="AA28" s="26">
        <v>73.121168632805194</v>
      </c>
      <c r="AB28" s="26">
        <v>6.2676101753774098</v>
      </c>
      <c r="AC28" s="26">
        <v>169.620043515063</v>
      </c>
      <c r="AD28" s="26">
        <v>0</v>
      </c>
      <c r="AE28" s="26">
        <v>7144.9069848377103</v>
      </c>
      <c r="AF28" s="26">
        <v>71.535050099735102</v>
      </c>
      <c r="AG28" s="26">
        <v>6.3561018739381403</v>
      </c>
      <c r="AH28" s="26">
        <v>9.0030319538577004</v>
      </c>
      <c r="AI28" s="26">
        <v>298.11898769971998</v>
      </c>
      <c r="AJ28" s="95">
        <v>5.6136796377585503E-4</v>
      </c>
      <c r="AK28" s="26">
        <v>33.275186459271701</v>
      </c>
      <c r="AL28" s="26">
        <v>33.275186459271701</v>
      </c>
      <c r="AM28" s="26">
        <v>12.3735491129284</v>
      </c>
      <c r="AN28" s="26">
        <v>0</v>
      </c>
      <c r="AO28" s="26">
        <v>395.60852146653798</v>
      </c>
      <c r="AP28" s="26">
        <v>1.3781944045419201</v>
      </c>
      <c r="AQ28" s="95">
        <v>24.532724548532201</v>
      </c>
      <c r="AR28" s="26">
        <v>0.923055379527983</v>
      </c>
      <c r="AS28" s="26">
        <v>37.4094128629187</v>
      </c>
      <c r="AT28" s="26">
        <v>2.7378581945192799</v>
      </c>
      <c r="AU28" s="26">
        <v>472.155090528382</v>
      </c>
      <c r="AV28" s="26">
        <v>0</v>
      </c>
      <c r="AW28" s="95">
        <v>5808.9092669080701</v>
      </c>
      <c r="AX28" s="26">
        <v>2507.9565933920799</v>
      </c>
      <c r="AY28" s="26">
        <v>278.66166852670602</v>
      </c>
      <c r="AZ28" s="26">
        <v>2786.6182619187898</v>
      </c>
      <c r="BA28" s="26">
        <v>2.92248295911048E-4</v>
      </c>
      <c r="BB28" s="26">
        <v>125.025836281491</v>
      </c>
      <c r="BC28" s="26">
        <v>0.64532025683846095</v>
      </c>
      <c r="BD28" s="26">
        <v>3884.7805384573098</v>
      </c>
      <c r="BE28" s="26">
        <v>1.5840231884345499</v>
      </c>
      <c r="BF28" s="26">
        <v>104.110481478419</v>
      </c>
      <c r="BG28" s="26">
        <v>146.02541637042</v>
      </c>
      <c r="BH28" s="26">
        <v>0.59681755838114503</v>
      </c>
      <c r="BI28" s="26">
        <v>9.4068921113113508E-3</v>
      </c>
      <c r="BJ28" s="26">
        <v>88.768126159493406</v>
      </c>
      <c r="BK28" s="26">
        <v>2062.0333695466502</v>
      </c>
      <c r="BL28" s="26">
        <v>1869.7428180935301</v>
      </c>
      <c r="BM28" s="26">
        <v>192.290551453121</v>
      </c>
      <c r="BN28" s="26">
        <v>1.58395191212376</v>
      </c>
      <c r="BO28" s="26">
        <v>3.9886705707104897E-2</v>
      </c>
      <c r="BP28" s="26">
        <v>61.689970107530399</v>
      </c>
      <c r="BQ28" s="26">
        <v>9.5838764959738008</v>
      </c>
      <c r="BR28" s="26">
        <v>484.70345240496698</v>
      </c>
      <c r="BS28" s="26">
        <v>19.486806545522601</v>
      </c>
      <c r="BT28" s="26">
        <v>6.8555898330550002</v>
      </c>
      <c r="BU28" s="26">
        <v>897.41767875350604</v>
      </c>
      <c r="BV28" s="26">
        <v>7.9721546579540101</v>
      </c>
      <c r="BW28" s="26">
        <v>17.553209789293199</v>
      </c>
      <c r="BX28" s="26">
        <v>29.048181309214701</v>
      </c>
      <c r="BY28" s="26">
        <v>4.0622332545180898E-2</v>
      </c>
      <c r="BZ28" s="26">
        <v>96.290962214763198</v>
      </c>
      <c r="CA28" s="26">
        <v>3274.47639581268</v>
      </c>
      <c r="CB28" s="26">
        <v>0.25840773935547801</v>
      </c>
      <c r="CC28" s="26">
        <v>10.584344605889701</v>
      </c>
      <c r="CD28" s="26">
        <v>331.98677173367798</v>
      </c>
      <c r="CE28" s="95">
        <v>0</v>
      </c>
      <c r="CF28" s="26">
        <v>161.96767630987199</v>
      </c>
      <c r="CG28" s="26">
        <v>5928.7903404487497</v>
      </c>
      <c r="CH28" s="26">
        <v>285.47560296366601</v>
      </c>
      <c r="CI28" s="28"/>
      <c r="CJ28" s="54">
        <f t="shared" si="0"/>
        <v>5.9798925053236576E-3</v>
      </c>
      <c r="CK28" s="54">
        <f t="shared" si="1"/>
        <v>5.9189614872867729E-3</v>
      </c>
      <c r="CL28" s="54">
        <f t="shared" si="2"/>
        <v>5.9865358914408077E-3</v>
      </c>
      <c r="CM28" s="54">
        <f t="shared" si="3"/>
        <v>4.4298428674642296E-3</v>
      </c>
      <c r="CN28" s="54">
        <f t="shared" si="4"/>
        <v>4.2192043451413849E-3</v>
      </c>
      <c r="CO28" s="54">
        <f t="shared" si="5"/>
        <v>3.6619652263116392E-3</v>
      </c>
      <c r="CP28" s="54">
        <f t="shared" si="6"/>
        <v>2.9590831336590352E-3</v>
      </c>
      <c r="CQ28" s="54">
        <f t="shared" si="7"/>
        <v>6.7415126671270462E-3</v>
      </c>
      <c r="CR28" s="54">
        <f t="shared" si="8"/>
        <v>2.7048377047529781E-3</v>
      </c>
      <c r="CS28" s="54" t="str">
        <f t="shared" si="9"/>
        <v/>
      </c>
      <c r="CT28" s="54">
        <f t="shared" si="10"/>
        <v>7.4878525947431234E-3</v>
      </c>
      <c r="CU28" s="54">
        <f t="shared" si="11"/>
        <v>2.7401549792742124E-3</v>
      </c>
      <c r="CV28" s="54">
        <f t="shared" si="12"/>
        <v>2.7438800896643946E-3</v>
      </c>
      <c r="CW28" s="54">
        <f t="shared" si="13"/>
        <v>2.6946456044908492E-3</v>
      </c>
      <c r="CX28" s="54">
        <f t="shared" si="14"/>
        <v>4.5482248943445299E-3</v>
      </c>
      <c r="CY28" s="54">
        <f t="shared" si="15"/>
        <v>3.0072028166511422E-3</v>
      </c>
    </row>
    <row r="29" spans="1:103" x14ac:dyDescent="0.25">
      <c r="A29" s="28" t="s">
        <v>28</v>
      </c>
      <c r="B29" s="26">
        <v>6916.4207130000004</v>
      </c>
      <c r="C29" s="26">
        <v>496.36037718</v>
      </c>
      <c r="D29" s="26">
        <v>3247.4820826</v>
      </c>
      <c r="E29" s="26">
        <v>2283.6565558000002</v>
      </c>
      <c r="F29" s="26">
        <v>1709.571381</v>
      </c>
      <c r="G29" s="26">
        <v>3497.2910704000001</v>
      </c>
      <c r="H29" s="26">
        <v>8367.5673083000001</v>
      </c>
      <c r="I29" s="26">
        <v>27.654082434999999</v>
      </c>
      <c r="J29" s="26">
        <v>47.769032308</v>
      </c>
      <c r="K29" s="26"/>
      <c r="L29" s="26">
        <v>30.404580674000002</v>
      </c>
      <c r="M29" s="26">
        <v>5.5346594381000003</v>
      </c>
      <c r="N29" s="26">
        <v>69.569683655999995</v>
      </c>
      <c r="O29" s="26">
        <v>0.37314297390000001</v>
      </c>
      <c r="P29" s="26">
        <v>2.2756059632999999</v>
      </c>
      <c r="Q29" s="26">
        <v>4.0963995132999997</v>
      </c>
      <c r="R29" s="26"/>
      <c r="S29" s="26" t="s">
        <v>28</v>
      </c>
      <c r="T29" s="95">
        <v>34.446989096493901</v>
      </c>
      <c r="U29" s="26">
        <v>7.55067532104158</v>
      </c>
      <c r="V29" s="26">
        <v>0.374103938249495</v>
      </c>
      <c r="W29" s="26">
        <v>32.192742323475002</v>
      </c>
      <c r="X29" s="26">
        <v>32.0083747397805</v>
      </c>
      <c r="Y29" s="26">
        <v>45.253652215314403</v>
      </c>
      <c r="Z29" s="95">
        <v>8.4656023841292001</v>
      </c>
      <c r="AA29" s="26">
        <v>57.458573278506897</v>
      </c>
      <c r="AB29" s="26">
        <v>2.2956255534791201</v>
      </c>
      <c r="AC29" s="26">
        <v>809.68044448771104</v>
      </c>
      <c r="AD29" s="26">
        <v>0</v>
      </c>
      <c r="AE29" s="26">
        <v>6958.1161790814303</v>
      </c>
      <c r="AF29" s="26">
        <v>82.592125641102598</v>
      </c>
      <c r="AG29" s="26">
        <v>14.910886605003</v>
      </c>
      <c r="AH29" s="26">
        <v>13.5444158089508</v>
      </c>
      <c r="AI29" s="26">
        <v>384.27902237059698</v>
      </c>
      <c r="AJ29" s="95">
        <v>1.3360970089317501</v>
      </c>
      <c r="AK29" s="26">
        <v>37.695227634466796</v>
      </c>
      <c r="AL29" s="26">
        <v>37.695227634466796</v>
      </c>
      <c r="AM29" s="26">
        <v>5.5497363140792704</v>
      </c>
      <c r="AN29" s="26">
        <v>0</v>
      </c>
      <c r="AO29" s="26">
        <v>485.73014460585102</v>
      </c>
      <c r="AP29" s="26">
        <v>2.9633759242567601</v>
      </c>
      <c r="AQ29" s="95">
        <v>75.157209336789506</v>
      </c>
      <c r="AR29" s="26">
        <v>4.7435768889955199</v>
      </c>
      <c r="AS29" s="26">
        <v>74.528655246358596</v>
      </c>
      <c r="AT29" s="26">
        <v>4.6923405075200701</v>
      </c>
      <c r="AU29" s="26">
        <v>498.95578787424699</v>
      </c>
      <c r="AV29" s="26">
        <v>0</v>
      </c>
      <c r="AW29" s="95">
        <v>7922.0636478777697</v>
      </c>
      <c r="AX29" s="26">
        <v>2932.1452397206699</v>
      </c>
      <c r="AY29" s="26">
        <v>325.79180930063802</v>
      </c>
      <c r="AZ29" s="26">
        <v>3257.93704902131</v>
      </c>
      <c r="BA29" s="26">
        <v>9.9706194439911407E-3</v>
      </c>
      <c r="BB29" s="26">
        <v>160.51583540551201</v>
      </c>
      <c r="BC29" s="26">
        <v>21.245644864498399</v>
      </c>
      <c r="BD29" s="26">
        <v>5212.1249409580296</v>
      </c>
      <c r="BE29" s="26">
        <v>15.3687527081025</v>
      </c>
      <c r="BF29" s="26">
        <v>66.607394324200698</v>
      </c>
      <c r="BG29" s="26">
        <v>122.215946405639</v>
      </c>
      <c r="BH29" s="26">
        <v>12.8369826628526</v>
      </c>
      <c r="BI29" s="26">
        <v>0.40004401093933001</v>
      </c>
      <c r="BJ29" s="26">
        <v>53.5292503403385</v>
      </c>
      <c r="BK29" s="26">
        <v>2292.6741106719701</v>
      </c>
      <c r="BL29" s="26">
        <v>1716.75767444342</v>
      </c>
      <c r="BM29" s="26">
        <v>575.91643622855202</v>
      </c>
      <c r="BN29" s="26">
        <v>0.91154005147792205</v>
      </c>
      <c r="BO29" s="26">
        <v>0.190214564892277</v>
      </c>
      <c r="BP29" s="26">
        <v>266.33235028136397</v>
      </c>
      <c r="BQ29" s="26">
        <v>7.8070200929248097</v>
      </c>
      <c r="BR29" s="26">
        <v>329.56857972739903</v>
      </c>
      <c r="BS29" s="26">
        <v>19.6781865584197</v>
      </c>
      <c r="BT29" s="26">
        <v>11.453183718866599</v>
      </c>
      <c r="BU29" s="26">
        <v>648.90161664930497</v>
      </c>
      <c r="BV29" s="26">
        <v>55.405046769074801</v>
      </c>
      <c r="BW29" s="26">
        <v>46.716104387748899</v>
      </c>
      <c r="BX29" s="26">
        <v>89.336810778396895</v>
      </c>
      <c r="BY29" s="26">
        <v>3.6580523160545999</v>
      </c>
      <c r="BZ29" s="26">
        <v>3497.34827137927</v>
      </c>
      <c r="CA29" s="26">
        <v>4460.0012328583098</v>
      </c>
      <c r="CB29" s="26">
        <v>24.326005635729501</v>
      </c>
      <c r="CC29" s="26">
        <v>20.570516843153399</v>
      </c>
      <c r="CD29" s="26">
        <v>454.55378419602999</v>
      </c>
      <c r="CE29" s="95">
        <v>0</v>
      </c>
      <c r="CF29" s="26">
        <v>255.921332482151</v>
      </c>
      <c r="CG29" s="26">
        <v>8392.2263343198993</v>
      </c>
      <c r="CH29" s="26">
        <v>359.95187281910398</v>
      </c>
      <c r="CI29" s="28"/>
      <c r="CJ29" s="54">
        <f t="shared" si="0"/>
        <v>6.028474526290707E-3</v>
      </c>
      <c r="CK29" s="54">
        <f t="shared" si="1"/>
        <v>5.2288837174966412E-3</v>
      </c>
      <c r="CL29" s="54">
        <f t="shared" si="2"/>
        <v>3.2194069606504374E-3</v>
      </c>
      <c r="CM29" s="54">
        <f t="shared" si="3"/>
        <v>3.9487351322891407E-3</v>
      </c>
      <c r="CN29" s="54">
        <f t="shared" si="4"/>
        <v>4.2035644274861826E-3</v>
      </c>
      <c r="CO29" s="54">
        <f t="shared" si="5"/>
        <v>1.6355795991387778E-5</v>
      </c>
      <c r="CP29" s="54">
        <f t="shared" si="6"/>
        <v>2.9469767151366916E-3</v>
      </c>
      <c r="CQ29" s="54">
        <f t="shared" si="7"/>
        <v>0.15745567819923584</v>
      </c>
      <c r="CR29" s="54">
        <f t="shared" si="8"/>
        <v>0.20284147495456309</v>
      </c>
      <c r="CS29" s="54" t="str">
        <f t="shared" si="9"/>
        <v/>
      </c>
      <c r="CT29" s="54">
        <f t="shared" si="10"/>
        <v>0.23978778193449241</v>
      </c>
      <c r="CU29" s="54">
        <f t="shared" si="11"/>
        <v>2.7240837756850053E-3</v>
      </c>
      <c r="CV29" s="54">
        <f t="shared" si="12"/>
        <v>7.1280640212181237E-2</v>
      </c>
      <c r="CW29" s="54">
        <f t="shared" si="13"/>
        <v>2.5753247862373781E-3</v>
      </c>
      <c r="CX29" s="54">
        <f t="shared" si="14"/>
        <v>8.7974765851327706E-3</v>
      </c>
      <c r="CY29" s="54">
        <f t="shared" si="15"/>
        <v>0.14547921712352441</v>
      </c>
    </row>
    <row r="30" spans="1:103" x14ac:dyDescent="0.25">
      <c r="A30" s="28" t="s">
        <v>29</v>
      </c>
      <c r="B30" s="26">
        <v>15849.315619999999</v>
      </c>
      <c r="C30" s="26">
        <v>201.66762942</v>
      </c>
      <c r="D30" s="26">
        <v>8136.9124836000001</v>
      </c>
      <c r="E30" s="26">
        <v>2828.4646335000002</v>
      </c>
      <c r="F30" s="26">
        <v>2580.4997315999999</v>
      </c>
      <c r="G30" s="26">
        <v>4336.8975849999997</v>
      </c>
      <c r="H30" s="26">
        <v>2415.3883953</v>
      </c>
      <c r="I30" s="26">
        <v>16.097904559</v>
      </c>
      <c r="J30" s="26">
        <v>13.006204861000001</v>
      </c>
      <c r="K30" s="26"/>
      <c r="L30" s="26">
        <v>60.503592212000001</v>
      </c>
      <c r="M30" s="26">
        <v>1.3911301186</v>
      </c>
      <c r="N30" s="26">
        <v>26.1775074</v>
      </c>
      <c r="O30" s="26">
        <v>4.9902179999999997E-2</v>
      </c>
      <c r="P30" s="26">
        <v>0.28278315110000002</v>
      </c>
      <c r="Q30" s="26">
        <v>3.0072922604999999</v>
      </c>
      <c r="R30" s="26"/>
      <c r="S30" s="26" t="s">
        <v>29</v>
      </c>
      <c r="T30" s="95">
        <v>12.279218564460299</v>
      </c>
      <c r="U30" s="26">
        <v>2.43449703038387</v>
      </c>
      <c r="V30" s="26">
        <v>4.9940554939872303E-2</v>
      </c>
      <c r="W30" s="26">
        <v>16.3540840967575</v>
      </c>
      <c r="X30" s="26">
        <v>16.344444420471898</v>
      </c>
      <c r="Y30" s="26">
        <v>16.574207480447701</v>
      </c>
      <c r="Z30" s="95">
        <v>2.8407756328299101</v>
      </c>
      <c r="AA30" s="26">
        <v>15.2460977708483</v>
      </c>
      <c r="AB30" s="26">
        <v>0.29137427654822301</v>
      </c>
      <c r="AC30" s="26">
        <v>8634.1466756635109</v>
      </c>
      <c r="AD30" s="26">
        <v>0</v>
      </c>
      <c r="AE30" s="26">
        <v>15905.017220522799</v>
      </c>
      <c r="AF30" s="26">
        <v>190.16368995995299</v>
      </c>
      <c r="AG30" s="26">
        <v>58.817621265860801</v>
      </c>
      <c r="AH30" s="26">
        <v>20.268686787615501</v>
      </c>
      <c r="AI30" s="26">
        <v>95.071598826301198</v>
      </c>
      <c r="AJ30" s="95">
        <v>6.9981317283684993E-2</v>
      </c>
      <c r="AK30" s="26">
        <v>60.9628003171591</v>
      </c>
      <c r="AL30" s="26">
        <v>60.9628003171591</v>
      </c>
      <c r="AM30" s="26">
        <v>1.3949293729062999</v>
      </c>
      <c r="AN30" s="26">
        <v>0</v>
      </c>
      <c r="AO30" s="26">
        <v>101.87249734453199</v>
      </c>
      <c r="AP30" s="26">
        <v>0.27578927675093801</v>
      </c>
      <c r="AQ30" s="95">
        <v>16.987374169237299</v>
      </c>
      <c r="AR30" s="26">
        <v>1.2054680389226</v>
      </c>
      <c r="AS30" s="26">
        <v>26.4969912000224</v>
      </c>
      <c r="AT30" s="26">
        <v>3.0420259868187198</v>
      </c>
      <c r="AU30" s="26">
        <v>202.670424206749</v>
      </c>
      <c r="AV30" s="26">
        <v>0</v>
      </c>
      <c r="AW30" s="95">
        <v>2453.6834683113102</v>
      </c>
      <c r="AX30" s="26">
        <v>7338.43048573333</v>
      </c>
      <c r="AY30" s="26">
        <v>815.381488362352</v>
      </c>
      <c r="AZ30" s="26">
        <v>8153.8119740956799</v>
      </c>
      <c r="BA30" s="26">
        <v>7.5659765157161905E-4</v>
      </c>
      <c r="BB30" s="26">
        <v>105.10842779587399</v>
      </c>
      <c r="BC30" s="26">
        <v>0.69486473100855894</v>
      </c>
      <c r="BD30" s="26">
        <v>1473.3526691611901</v>
      </c>
      <c r="BE30" s="26">
        <v>1.66132231904187</v>
      </c>
      <c r="BF30" s="26">
        <v>139.35789381438099</v>
      </c>
      <c r="BG30" s="26">
        <v>232.54586120802199</v>
      </c>
      <c r="BH30" s="26">
        <v>0.98842506324509205</v>
      </c>
      <c r="BI30" s="26">
        <v>0.23748959473536199</v>
      </c>
      <c r="BJ30" s="26">
        <v>116.789048981189</v>
      </c>
      <c r="BK30" s="26">
        <v>2838.2806591264098</v>
      </c>
      <c r="BL30" s="26">
        <v>2589.0936365235302</v>
      </c>
      <c r="BM30" s="26">
        <v>249.187022602886</v>
      </c>
      <c r="BN30" s="26">
        <v>1.75964134878773</v>
      </c>
      <c r="BO30" s="26">
        <v>2.8434207135259001E-2</v>
      </c>
      <c r="BP30" s="26">
        <v>248.46989059563299</v>
      </c>
      <c r="BQ30" s="26">
        <v>11.527835347806599</v>
      </c>
      <c r="BR30" s="26">
        <v>596.00260597342196</v>
      </c>
      <c r="BS30" s="26">
        <v>26.947356603118401</v>
      </c>
      <c r="BT30" s="26">
        <v>7.4306347657864702</v>
      </c>
      <c r="BU30" s="26">
        <v>1057.1098166305601</v>
      </c>
      <c r="BV30" s="26">
        <v>32.262894966984597</v>
      </c>
      <c r="BW30" s="26">
        <v>20.784793366292401</v>
      </c>
      <c r="BX30" s="26">
        <v>126.72552312924</v>
      </c>
      <c r="BY30" s="26">
        <v>3.2198844116690599E-2</v>
      </c>
      <c r="BZ30" s="26">
        <v>4357.7536619763196</v>
      </c>
      <c r="CA30" s="26">
        <v>1163.1511967721999</v>
      </c>
      <c r="CB30" s="26">
        <v>49.989844647343197</v>
      </c>
      <c r="CC30" s="26">
        <v>7.4628983938553004</v>
      </c>
      <c r="CD30" s="26">
        <v>80.3036291607268</v>
      </c>
      <c r="CE30" s="95">
        <v>0</v>
      </c>
      <c r="CF30" s="26">
        <v>41.687020572297698</v>
      </c>
      <c r="CG30" s="26">
        <v>2421.9802460358101</v>
      </c>
      <c r="CH30" s="26">
        <v>41.661725154676198</v>
      </c>
      <c r="CI30" s="28"/>
      <c r="CJ30" s="54">
        <f t="shared" si="0"/>
        <v>3.5144483117309335E-3</v>
      </c>
      <c r="CK30" s="54">
        <f t="shared" si="1"/>
        <v>4.9725123939477261E-3</v>
      </c>
      <c r="CL30" s="54">
        <f t="shared" si="2"/>
        <v>2.0768922524041999E-3</v>
      </c>
      <c r="CM30" s="54">
        <f t="shared" si="3"/>
        <v>3.4704431196168092E-3</v>
      </c>
      <c r="CN30" s="54">
        <f t="shared" si="4"/>
        <v>3.3303258350667591E-3</v>
      </c>
      <c r="CO30" s="54">
        <f t="shared" si="5"/>
        <v>4.8089853559038697E-3</v>
      </c>
      <c r="CP30" s="54">
        <f t="shared" si="6"/>
        <v>2.7291059063780012E-3</v>
      </c>
      <c r="CQ30" s="54">
        <f t="shared" si="7"/>
        <v>1.5315028149676989E-2</v>
      </c>
      <c r="CR30" s="54">
        <f t="shared" si="8"/>
        <v>0.1722172558241622</v>
      </c>
      <c r="CS30" s="54" t="str">
        <f t="shared" si="9"/>
        <v/>
      </c>
      <c r="CT30" s="54">
        <f t="shared" si="10"/>
        <v>7.589765968772054E-3</v>
      </c>
      <c r="CU30" s="54">
        <f t="shared" si="11"/>
        <v>2.7310560353070224E-3</v>
      </c>
      <c r="CV30" s="54">
        <f t="shared" si="12"/>
        <v>1.2204515698939322E-2</v>
      </c>
      <c r="CW30" s="54">
        <f t="shared" si="13"/>
        <v>7.6900327545421313E-4</v>
      </c>
      <c r="CX30" s="54">
        <f t="shared" si="14"/>
        <v>3.038061290004131E-2</v>
      </c>
      <c r="CY30" s="54">
        <f t="shared" si="15"/>
        <v>1.1549833973551025E-2</v>
      </c>
    </row>
    <row r="31" spans="1:103" x14ac:dyDescent="0.25">
      <c r="A31" s="28" t="s">
        <v>30</v>
      </c>
      <c r="B31" s="26">
        <v>16954.328898</v>
      </c>
      <c r="C31" s="26">
        <v>407.59548931</v>
      </c>
      <c r="D31" s="26">
        <v>20141.541957000001</v>
      </c>
      <c r="E31" s="26">
        <v>4658.0535435000002</v>
      </c>
      <c r="F31" s="26">
        <v>4382.2383116999999</v>
      </c>
      <c r="G31" s="26">
        <v>1075.5291992</v>
      </c>
      <c r="H31" s="26">
        <v>18485.131015999999</v>
      </c>
      <c r="I31" s="26">
        <v>63.673381519000003</v>
      </c>
      <c r="J31" s="26">
        <v>35.117722745000002</v>
      </c>
      <c r="K31" s="26"/>
      <c r="L31" s="26">
        <v>89.43015595</v>
      </c>
      <c r="M31" s="26">
        <v>5.4766005248000003</v>
      </c>
      <c r="N31" s="26">
        <v>184.04160734999999</v>
      </c>
      <c r="O31" s="26">
        <v>0.25847975740000001</v>
      </c>
      <c r="P31" s="26">
        <v>4.3332637520999997</v>
      </c>
      <c r="Q31" s="26">
        <v>8.8755526311999997</v>
      </c>
      <c r="R31" s="26"/>
      <c r="S31" s="26" t="s">
        <v>30</v>
      </c>
      <c r="T31" s="95">
        <v>87.042781374872106</v>
      </c>
      <c r="U31" s="26">
        <v>19.2250461215563</v>
      </c>
      <c r="V31" s="26">
        <v>0.25872695227268899</v>
      </c>
      <c r="W31" s="26">
        <v>70.109841461713998</v>
      </c>
      <c r="X31" s="26">
        <v>69.982404535258794</v>
      </c>
      <c r="Y31" s="26">
        <v>104.071370409563</v>
      </c>
      <c r="Z31" s="95">
        <v>20.3234298828988</v>
      </c>
      <c r="AA31" s="26">
        <v>87.433818240145001</v>
      </c>
      <c r="AB31" s="26">
        <v>4.3918511285422897</v>
      </c>
      <c r="AC31" s="26">
        <v>52116.773640560998</v>
      </c>
      <c r="AD31" s="26">
        <v>0</v>
      </c>
      <c r="AE31" s="26">
        <v>17084.2583790516</v>
      </c>
      <c r="AF31" s="26">
        <v>81.4628469302436</v>
      </c>
      <c r="AG31" s="26">
        <v>459.53963394504802</v>
      </c>
      <c r="AH31" s="26">
        <v>17.334246699634502</v>
      </c>
      <c r="AI31" s="26">
        <v>1639.16246712358</v>
      </c>
      <c r="AJ31" s="95">
        <v>0.92374113287256598</v>
      </c>
      <c r="AK31" s="26">
        <v>94.490096204608804</v>
      </c>
      <c r="AL31" s="26">
        <v>94.490096204608804</v>
      </c>
      <c r="AM31" s="26">
        <v>5.4915817730980798</v>
      </c>
      <c r="AN31" s="26">
        <v>0</v>
      </c>
      <c r="AO31" s="26">
        <v>686.33377184940196</v>
      </c>
      <c r="AP31" s="26">
        <v>8.5424381220281393</v>
      </c>
      <c r="AQ31" s="95">
        <v>157.23303002668399</v>
      </c>
      <c r="AR31" s="26">
        <v>9.2836741566185399</v>
      </c>
      <c r="AS31" s="26">
        <v>187.837405940032</v>
      </c>
      <c r="AT31" s="26">
        <v>16.734287543535199</v>
      </c>
      <c r="AU31" s="26">
        <v>408.96943971736698</v>
      </c>
      <c r="AV31" s="26">
        <v>0</v>
      </c>
      <c r="AW31" s="95">
        <v>18540.992062368699</v>
      </c>
      <c r="AX31" s="26">
        <v>18199.152282279701</v>
      </c>
      <c r="AY31" s="26">
        <v>2022.12795310768</v>
      </c>
      <c r="AZ31" s="26">
        <v>20221.280235387399</v>
      </c>
      <c r="BA31" s="26">
        <v>8.1482316412198105E-3</v>
      </c>
      <c r="BB31" s="26">
        <v>236.17370246146001</v>
      </c>
      <c r="BC31" s="26">
        <v>2.7906019521927701</v>
      </c>
      <c r="BD31" s="26">
        <v>10964.0568628614</v>
      </c>
      <c r="BE31" s="26">
        <v>9.8888503227015399</v>
      </c>
      <c r="BF31" s="26">
        <v>45.326892684512998</v>
      </c>
      <c r="BG31" s="26">
        <v>169.38064782817099</v>
      </c>
      <c r="BH31" s="26">
        <v>4.50699553233353</v>
      </c>
      <c r="BI31" s="26">
        <v>2.82423454091502</v>
      </c>
      <c r="BJ31" s="26">
        <v>96.996475250362295</v>
      </c>
      <c r="BK31" s="26">
        <v>4683.9670549655202</v>
      </c>
      <c r="BL31" s="26">
        <v>4404.6327296625204</v>
      </c>
      <c r="BM31" s="26">
        <v>279.334325302997</v>
      </c>
      <c r="BN31" s="26">
        <v>3.4898579584098002</v>
      </c>
      <c r="BO31" s="26">
        <v>0.25337606838737398</v>
      </c>
      <c r="BP31" s="26">
        <v>527.16840666457199</v>
      </c>
      <c r="BQ31" s="26">
        <v>12.004375447124801</v>
      </c>
      <c r="BR31" s="26">
        <v>923.21605416756199</v>
      </c>
      <c r="BS31" s="26">
        <v>7.5537877191531999</v>
      </c>
      <c r="BT31" s="26">
        <v>17.332572683631199</v>
      </c>
      <c r="BU31" s="26">
        <v>2298.6857990376802</v>
      </c>
      <c r="BV31" s="26">
        <v>480.44041495261001</v>
      </c>
      <c r="BW31" s="26">
        <v>139.59373909401</v>
      </c>
      <c r="BX31" s="26">
        <v>143.34249761625199</v>
      </c>
      <c r="BY31" s="26">
        <v>0.27756509455072498</v>
      </c>
      <c r="BZ31" s="26">
        <v>1079.6235597017101</v>
      </c>
      <c r="CA31" s="26">
        <v>8430.1984321920609</v>
      </c>
      <c r="CB31" s="26">
        <v>7.9009186044742696</v>
      </c>
      <c r="CC31" s="26">
        <v>52.764500384714097</v>
      </c>
      <c r="CD31" s="26">
        <v>1023.12964225261</v>
      </c>
      <c r="CE31" s="95">
        <v>0</v>
      </c>
      <c r="CF31" s="26">
        <v>640.33016844789097</v>
      </c>
      <c r="CG31" s="26">
        <v>18537.623826452102</v>
      </c>
      <c r="CH31" s="26">
        <v>1200.1631935238099</v>
      </c>
      <c r="CI31" s="28"/>
      <c r="CJ31" s="54">
        <f t="shared" si="0"/>
        <v>7.6634989112973565E-3</v>
      </c>
      <c r="CK31" s="54">
        <f t="shared" si="1"/>
        <v>3.3708675473638704E-3</v>
      </c>
      <c r="CL31" s="54">
        <f t="shared" si="2"/>
        <v>3.9588964220133053E-3</v>
      </c>
      <c r="CM31" s="54">
        <f t="shared" si="3"/>
        <v>5.5631630730566886E-3</v>
      </c>
      <c r="CN31" s="54">
        <f t="shared" si="4"/>
        <v>5.1102693120842705E-3</v>
      </c>
      <c r="CO31" s="54">
        <f t="shared" si="5"/>
        <v>3.8068334218685439E-3</v>
      </c>
      <c r="CP31" s="54">
        <f t="shared" si="6"/>
        <v>2.839731587872792E-3</v>
      </c>
      <c r="CQ31" s="54">
        <f t="shared" si="7"/>
        <v>9.908415205459431E-2</v>
      </c>
      <c r="CR31" s="54">
        <f t="shared" si="8"/>
        <v>1.4897348519728169</v>
      </c>
      <c r="CS31" s="54" t="str">
        <f t="shared" si="9"/>
        <v/>
      </c>
      <c r="CT31" s="54">
        <f t="shared" si="10"/>
        <v>5.6579799071778368E-2</v>
      </c>
      <c r="CU31" s="54">
        <f t="shared" si="11"/>
        <v>2.7355013808728844E-3</v>
      </c>
      <c r="CV31" s="54">
        <f t="shared" si="12"/>
        <v>2.0624676369041757E-2</v>
      </c>
      <c r="CW31" s="54">
        <f t="shared" si="13"/>
        <v>9.5634132117528351E-4</v>
      </c>
      <c r="CX31" s="54">
        <f t="shared" si="14"/>
        <v>1.3520380893938698E-2</v>
      </c>
      <c r="CY31" s="54">
        <f t="shared" si="15"/>
        <v>0.88543612312202313</v>
      </c>
    </row>
    <row r="32" spans="1:103" x14ac:dyDescent="0.25">
      <c r="A32" s="28" t="s">
        <v>31</v>
      </c>
      <c r="B32" s="26">
        <v>10570.271094</v>
      </c>
      <c r="C32" s="26">
        <v>500.95781462000002</v>
      </c>
      <c r="D32" s="26">
        <v>7300.8553070999997</v>
      </c>
      <c r="E32" s="26">
        <v>2677.1887409000001</v>
      </c>
      <c r="F32" s="26">
        <v>2172.5864812</v>
      </c>
      <c r="G32" s="26">
        <v>840.65759656</v>
      </c>
      <c r="H32" s="26">
        <v>9040.8193922999999</v>
      </c>
      <c r="I32" s="26">
        <v>30.198608658000001</v>
      </c>
      <c r="J32" s="26">
        <v>83.451930403999995</v>
      </c>
      <c r="K32" s="26"/>
      <c r="L32" s="26">
        <v>35.753868257999997</v>
      </c>
      <c r="M32" s="26">
        <v>12.240005519</v>
      </c>
      <c r="N32" s="26">
        <v>40.499524299999997</v>
      </c>
      <c r="O32" s="26">
        <v>1.1151197476000001</v>
      </c>
      <c r="P32" s="26">
        <v>5.9567532816000002</v>
      </c>
      <c r="Q32" s="26">
        <v>2.9718210079</v>
      </c>
      <c r="R32" s="26"/>
      <c r="S32" s="26" t="s">
        <v>31</v>
      </c>
      <c r="T32" s="95">
        <v>18.8827463003079</v>
      </c>
      <c r="U32" s="26">
        <v>2.0308527707641999</v>
      </c>
      <c r="V32" s="26">
        <v>1.1180353310554001</v>
      </c>
      <c r="W32" s="26">
        <v>30.389604041737499</v>
      </c>
      <c r="X32" s="26">
        <v>30.389554088409799</v>
      </c>
      <c r="Y32" s="26">
        <v>24.5015388590089</v>
      </c>
      <c r="Z32" s="95">
        <v>4.3219328122728697</v>
      </c>
      <c r="AA32" s="26">
        <v>85.859190147510503</v>
      </c>
      <c r="AB32" s="26">
        <v>5.9835066882009702</v>
      </c>
      <c r="AC32" s="26">
        <v>507.00230817769199</v>
      </c>
      <c r="AD32" s="26">
        <v>0</v>
      </c>
      <c r="AE32" s="26">
        <v>10610.391917855701</v>
      </c>
      <c r="AF32" s="26">
        <v>75.117192992761403</v>
      </c>
      <c r="AG32" s="26">
        <v>7.2148031216791599</v>
      </c>
      <c r="AH32" s="26">
        <v>9.93346358703816</v>
      </c>
      <c r="AI32" s="26">
        <v>428.64919535740501</v>
      </c>
      <c r="AJ32" s="95">
        <v>7.76135664991154E-4</v>
      </c>
      <c r="AK32" s="26">
        <v>40.363144007147802</v>
      </c>
      <c r="AL32" s="26">
        <v>40.363144007147802</v>
      </c>
      <c r="AM32" s="26">
        <v>12.2735383062683</v>
      </c>
      <c r="AN32" s="26">
        <v>0</v>
      </c>
      <c r="AO32" s="26">
        <v>614.30077154032494</v>
      </c>
      <c r="AP32" s="26">
        <v>2.1610272931157399</v>
      </c>
      <c r="AQ32" s="95">
        <v>29.961478238063499</v>
      </c>
      <c r="AR32" s="26">
        <v>1.0726243122139301</v>
      </c>
      <c r="AS32" s="26">
        <v>40.610728488788197</v>
      </c>
      <c r="AT32" s="26">
        <v>2.98033562356007</v>
      </c>
      <c r="AU32" s="26">
        <v>503.114174045315</v>
      </c>
      <c r="AV32" s="26">
        <v>0</v>
      </c>
      <c r="AW32" s="95">
        <v>8977.3210279049999</v>
      </c>
      <c r="AX32" s="26">
        <v>6582.3537752497996</v>
      </c>
      <c r="AY32" s="26">
        <v>731.37286135639295</v>
      </c>
      <c r="AZ32" s="26">
        <v>7313.7266366062004</v>
      </c>
      <c r="BA32" s="26">
        <v>3.9477563062887799E-4</v>
      </c>
      <c r="BB32" s="26">
        <v>177.86815668132701</v>
      </c>
      <c r="BC32" s="26">
        <v>4.6367262535205001</v>
      </c>
      <c r="BD32" s="26">
        <v>6184.0099521625698</v>
      </c>
      <c r="BE32" s="26">
        <v>4.73343832294404</v>
      </c>
      <c r="BF32" s="26">
        <v>104.27421456483501</v>
      </c>
      <c r="BG32" s="26">
        <v>160.15922810672501</v>
      </c>
      <c r="BH32" s="26">
        <v>2.7716342030567001</v>
      </c>
      <c r="BI32" s="26">
        <v>1.30063671687693E-2</v>
      </c>
      <c r="BJ32" s="26">
        <v>98.982942508969998</v>
      </c>
      <c r="BK32" s="26">
        <v>2686.2294934950301</v>
      </c>
      <c r="BL32" s="26">
        <v>2180.4670643102399</v>
      </c>
      <c r="BM32" s="26">
        <v>505.76242918478601</v>
      </c>
      <c r="BN32" s="26">
        <v>1.8060547618181499</v>
      </c>
      <c r="BO32" s="26">
        <v>6.3014158743806295E-2</v>
      </c>
      <c r="BP32" s="26">
        <v>140.85897901750999</v>
      </c>
      <c r="BQ32" s="26">
        <v>9.8619377877720602</v>
      </c>
      <c r="BR32" s="26">
        <v>525.54684927550602</v>
      </c>
      <c r="BS32" s="26">
        <v>19.909512412572901</v>
      </c>
      <c r="BT32" s="26">
        <v>7.3701252952815599</v>
      </c>
      <c r="BU32" s="26">
        <v>1004.07025998004</v>
      </c>
      <c r="BV32" s="26">
        <v>33.223290705746599</v>
      </c>
      <c r="BW32" s="26">
        <v>40.586056849484898</v>
      </c>
      <c r="BX32" s="26">
        <v>54.502404905283903</v>
      </c>
      <c r="BY32" s="26">
        <v>0.320679539002518</v>
      </c>
      <c r="BZ32" s="26">
        <v>840.75767910271895</v>
      </c>
      <c r="CA32" s="26">
        <v>5197.8047967252796</v>
      </c>
      <c r="CB32" s="26">
        <v>15.1406232808356</v>
      </c>
      <c r="CC32" s="26">
        <v>11.510515061483201</v>
      </c>
      <c r="CD32" s="26">
        <v>535.44782242972894</v>
      </c>
      <c r="CE32" s="95">
        <v>0</v>
      </c>
      <c r="CF32" s="26">
        <v>245.76590538242999</v>
      </c>
      <c r="CG32" s="26">
        <v>9065.8919349415992</v>
      </c>
      <c r="CH32" s="26">
        <v>440.033162272384</v>
      </c>
      <c r="CI32" s="28"/>
      <c r="CJ32" s="54">
        <f t="shared" si="0"/>
        <v>3.7956286550185825E-3</v>
      </c>
      <c r="CK32" s="54">
        <f t="shared" si="1"/>
        <v>4.3044730761424973E-3</v>
      </c>
      <c r="CL32" s="54">
        <f t="shared" si="2"/>
        <v>1.7629892615024826E-3</v>
      </c>
      <c r="CM32" s="54">
        <f t="shared" si="3"/>
        <v>3.376957499078197E-3</v>
      </c>
      <c r="CN32" s="54">
        <f t="shared" si="4"/>
        <v>3.6272816656242979E-3</v>
      </c>
      <c r="CO32" s="54">
        <f t="shared" si="5"/>
        <v>1.1905268343317463E-4</v>
      </c>
      <c r="CP32" s="54">
        <f t="shared" si="6"/>
        <v>2.7732599838188768E-3</v>
      </c>
      <c r="CQ32" s="54">
        <f t="shared" si="7"/>
        <v>6.3229876770900112E-3</v>
      </c>
      <c r="CR32" s="54">
        <f t="shared" si="8"/>
        <v>2.8846064217528562E-2</v>
      </c>
      <c r="CS32" s="54" t="str">
        <f t="shared" si="9"/>
        <v/>
      </c>
      <c r="CT32" s="54">
        <f t="shared" si="10"/>
        <v>0.12891684099430195</v>
      </c>
      <c r="CU32" s="54">
        <f t="shared" si="11"/>
        <v>2.739605567681081E-3</v>
      </c>
      <c r="CV32" s="54">
        <f t="shared" si="12"/>
        <v>2.7458146906728003E-3</v>
      </c>
      <c r="CW32" s="54">
        <f t="shared" si="13"/>
        <v>2.6145922549349666E-3</v>
      </c>
      <c r="CX32" s="54">
        <f t="shared" si="14"/>
        <v>4.4912732383275734E-3</v>
      </c>
      <c r="CY32" s="54">
        <f t="shared" si="15"/>
        <v>2.8651172588912725E-3</v>
      </c>
    </row>
    <row r="33" spans="1:103" x14ac:dyDescent="0.25">
      <c r="A33" s="28" t="s">
        <v>32</v>
      </c>
      <c r="B33" s="26">
        <v>78367.385188999993</v>
      </c>
      <c r="C33" s="26">
        <v>1637.7834335</v>
      </c>
      <c r="D33" s="26">
        <v>51475.426346</v>
      </c>
      <c r="E33" s="26">
        <v>18942.995429999999</v>
      </c>
      <c r="F33" s="26">
        <v>17024.5376</v>
      </c>
      <c r="G33" s="26">
        <v>6022.3493197999996</v>
      </c>
      <c r="H33" s="26">
        <v>37514.944877000002</v>
      </c>
      <c r="I33" s="26">
        <v>119.58128563</v>
      </c>
      <c r="J33" s="26">
        <v>177.59703403</v>
      </c>
      <c r="K33" s="26"/>
      <c r="L33" s="26">
        <v>161.73263039</v>
      </c>
      <c r="M33" s="26">
        <v>10.490583874</v>
      </c>
      <c r="N33" s="26">
        <v>398.51364097999999</v>
      </c>
      <c r="O33" s="26">
        <v>0.82011635459999999</v>
      </c>
      <c r="P33" s="26">
        <v>9.5749861767999995</v>
      </c>
      <c r="Q33" s="26">
        <v>24.688268374</v>
      </c>
      <c r="R33" s="26"/>
      <c r="S33" s="26" t="s">
        <v>32</v>
      </c>
      <c r="T33" s="95">
        <v>185.70387976674601</v>
      </c>
      <c r="U33" s="26">
        <v>31.593886302913798</v>
      </c>
      <c r="V33" s="26">
        <v>0.82026945153763597</v>
      </c>
      <c r="W33" s="26">
        <v>120.787979097842</v>
      </c>
      <c r="X33" s="26">
        <v>120.787432723912</v>
      </c>
      <c r="Y33" s="26">
        <v>206.61331504424601</v>
      </c>
      <c r="Z33" s="95">
        <v>42.503000274028501</v>
      </c>
      <c r="AA33" s="26">
        <v>178.403134703191</v>
      </c>
      <c r="AB33" s="26">
        <v>9.6860179022266006</v>
      </c>
      <c r="AC33" s="26">
        <v>11634.9755709484</v>
      </c>
      <c r="AD33" s="26">
        <v>0</v>
      </c>
      <c r="AE33" s="26">
        <v>78731.070273428195</v>
      </c>
      <c r="AF33" s="26">
        <v>738.15293417992302</v>
      </c>
      <c r="AG33" s="26">
        <v>112.41121429878901</v>
      </c>
      <c r="AH33" s="26">
        <v>93.345371726285094</v>
      </c>
      <c r="AI33" s="26">
        <v>1907.7247086125701</v>
      </c>
      <c r="AJ33" s="95">
        <v>4.6604590049603902E-3</v>
      </c>
      <c r="AK33" s="26">
        <v>164.01474439624201</v>
      </c>
      <c r="AL33" s="26">
        <v>164.01474439624201</v>
      </c>
      <c r="AM33" s="26">
        <v>10.5193113949767</v>
      </c>
      <c r="AN33" s="26">
        <v>0</v>
      </c>
      <c r="AO33" s="26">
        <v>2295.0914880057599</v>
      </c>
      <c r="AP33" s="26">
        <v>8.1098372618595906</v>
      </c>
      <c r="AQ33" s="95">
        <v>238.97466486838201</v>
      </c>
      <c r="AR33" s="26">
        <v>11.0974861769892</v>
      </c>
      <c r="AS33" s="26">
        <v>399.60668682639999</v>
      </c>
      <c r="AT33" s="26">
        <v>24.7574622841246</v>
      </c>
      <c r="AU33" s="26">
        <v>1644.9445632698901</v>
      </c>
      <c r="AV33" s="26">
        <v>0</v>
      </c>
      <c r="AW33" s="95">
        <v>36645.190929192999</v>
      </c>
      <c r="AX33" s="26">
        <v>46507.146895506397</v>
      </c>
      <c r="AY33" s="26">
        <v>5167.4623723628602</v>
      </c>
      <c r="AZ33" s="26">
        <v>51674.609267869302</v>
      </c>
      <c r="BA33" s="26">
        <v>4.6048127040584797E-3</v>
      </c>
      <c r="BB33" s="26">
        <v>865.76441093712901</v>
      </c>
      <c r="BC33" s="26">
        <v>7.8814815765251804</v>
      </c>
      <c r="BD33" s="26">
        <v>24147.204296569002</v>
      </c>
      <c r="BE33" s="26">
        <v>47.390201290806097</v>
      </c>
      <c r="BF33" s="26">
        <v>584.71027431009099</v>
      </c>
      <c r="BG33" s="26">
        <v>1128.32142032771</v>
      </c>
      <c r="BH33" s="26">
        <v>7.5947936873956197</v>
      </c>
      <c r="BI33" s="26">
        <v>7.8098360819457896E-2</v>
      </c>
      <c r="BJ33" s="26">
        <v>728.40178056294906</v>
      </c>
      <c r="BK33" s="26">
        <v>19018.209722554398</v>
      </c>
      <c r="BL33" s="26">
        <v>17089.9186945943</v>
      </c>
      <c r="BM33" s="26">
        <v>1928.2910279601099</v>
      </c>
      <c r="BN33" s="26">
        <v>14.0873247286937</v>
      </c>
      <c r="BO33" s="26">
        <v>0.61230175840649903</v>
      </c>
      <c r="BP33" s="26">
        <v>1303.01716628912</v>
      </c>
      <c r="BQ33" s="26">
        <v>90.299035841641995</v>
      </c>
      <c r="BR33" s="26">
        <v>3744.1143409558099</v>
      </c>
      <c r="BS33" s="26">
        <v>100.72476729994401</v>
      </c>
      <c r="BT33" s="26">
        <v>95.336616654816794</v>
      </c>
      <c r="BU33" s="26">
        <v>7891.0567824644304</v>
      </c>
      <c r="BV33" s="26">
        <v>177.74087769348901</v>
      </c>
      <c r="BW33" s="26">
        <v>562.67237182052099</v>
      </c>
      <c r="BX33" s="26">
        <v>781.78774067031395</v>
      </c>
      <c r="BY33" s="26">
        <v>1.83219599431207</v>
      </c>
      <c r="BZ33" s="26">
        <v>6031.49332001741</v>
      </c>
      <c r="CA33" s="26">
        <v>20634.150741325499</v>
      </c>
      <c r="CB33" s="26">
        <v>13.353962478656401</v>
      </c>
      <c r="CC33" s="26">
        <v>113.202769705135</v>
      </c>
      <c r="CD33" s="26">
        <v>1945.1479418484</v>
      </c>
      <c r="CE33" s="95">
        <v>0</v>
      </c>
      <c r="CF33" s="26">
        <v>969.732479649531</v>
      </c>
      <c r="CG33" s="26">
        <v>37598.518922490999</v>
      </c>
      <c r="CH33" s="26">
        <v>1590.6722097341899</v>
      </c>
      <c r="CI33" s="28"/>
      <c r="CJ33" s="54">
        <f t="shared" si="0"/>
        <v>4.6407709476473658E-3</v>
      </c>
      <c r="CK33" s="54">
        <f t="shared" si="1"/>
        <v>4.3724521957011642E-3</v>
      </c>
      <c r="CL33" s="54">
        <f t="shared" si="2"/>
        <v>3.8694759035207064E-3</v>
      </c>
      <c r="CM33" s="54">
        <f t="shared" si="3"/>
        <v>3.9705596104026211E-3</v>
      </c>
      <c r="CN33" s="54">
        <f t="shared" si="4"/>
        <v>3.8404035475419034E-3</v>
      </c>
      <c r="CO33" s="54">
        <f t="shared" si="5"/>
        <v>1.5183443755657242E-3</v>
      </c>
      <c r="CP33" s="54">
        <f t="shared" si="6"/>
        <v>2.2277533864173611E-3</v>
      </c>
      <c r="CQ33" s="54">
        <f t="shared" si="7"/>
        <v>1.0086420191567299E-2</v>
      </c>
      <c r="CR33" s="54">
        <f t="shared" si="8"/>
        <v>4.5389309432658041E-3</v>
      </c>
      <c r="CS33" s="54" t="str">
        <f t="shared" si="9"/>
        <v/>
      </c>
      <c r="CT33" s="54">
        <f t="shared" si="10"/>
        <v>1.4110411737810427E-2</v>
      </c>
      <c r="CU33" s="54">
        <f t="shared" si="11"/>
        <v>2.7384101134636189E-3</v>
      </c>
      <c r="CV33" s="54">
        <f t="shared" si="12"/>
        <v>2.7428066043412016E-3</v>
      </c>
      <c r="CW33" s="54">
        <f t="shared" si="13"/>
        <v>1.8667709377733228E-4</v>
      </c>
      <c r="CX33" s="54">
        <f t="shared" si="14"/>
        <v>1.1596019396417382E-2</v>
      </c>
      <c r="CY33" s="54">
        <f t="shared" si="15"/>
        <v>2.8027040647966334E-3</v>
      </c>
    </row>
    <row r="34" spans="1:103" x14ac:dyDescent="0.25">
      <c r="A34" s="28" t="s">
        <v>33</v>
      </c>
      <c r="B34" s="26">
        <v>25211.634730000002</v>
      </c>
      <c r="C34" s="26">
        <v>1232.8469431999999</v>
      </c>
      <c r="D34" s="26">
        <v>10711.504545</v>
      </c>
      <c r="E34" s="26">
        <v>8060.1877064999999</v>
      </c>
      <c r="F34" s="26">
        <v>7313.3946248000002</v>
      </c>
      <c r="G34" s="26">
        <v>1758.2709251000001</v>
      </c>
      <c r="H34" s="26">
        <v>17803.516920999999</v>
      </c>
      <c r="I34" s="26">
        <v>120.48713551</v>
      </c>
      <c r="J34" s="26">
        <v>268.78439223999999</v>
      </c>
      <c r="K34" s="26"/>
      <c r="L34" s="26">
        <v>138.04121961999999</v>
      </c>
      <c r="M34" s="26">
        <v>52.805607858999998</v>
      </c>
      <c r="N34" s="26">
        <v>1.19945838</v>
      </c>
      <c r="O34" s="26">
        <v>4.0722968831999999</v>
      </c>
      <c r="P34" s="26">
        <v>22.784254577999999</v>
      </c>
      <c r="Q34" s="26">
        <v>4.9900746360000001</v>
      </c>
      <c r="R34" s="26"/>
      <c r="S34" s="26" t="s">
        <v>33</v>
      </c>
      <c r="T34" s="95">
        <v>8.27429931678647</v>
      </c>
      <c r="U34" s="26">
        <v>16.901667129439801</v>
      </c>
      <c r="V34" s="26">
        <v>4.0833892378194303</v>
      </c>
      <c r="W34" s="26">
        <v>131.55663088179301</v>
      </c>
      <c r="X34" s="26">
        <v>130.899556875863</v>
      </c>
      <c r="Y34" s="26">
        <v>128.46506485814899</v>
      </c>
      <c r="Z34" s="95">
        <v>3.9670521914791101</v>
      </c>
      <c r="AA34" s="26">
        <v>301.45128396512598</v>
      </c>
      <c r="AB34" s="26">
        <v>22.9008007605951</v>
      </c>
      <c r="AC34" s="26">
        <v>1318.61824631436</v>
      </c>
      <c r="AD34" s="26">
        <v>0</v>
      </c>
      <c r="AE34" s="26">
        <v>25385.003415091702</v>
      </c>
      <c r="AF34" s="26">
        <v>320.56512189981498</v>
      </c>
      <c r="AG34" s="26">
        <v>47.474497943462602</v>
      </c>
      <c r="AH34" s="26">
        <v>47.129361454185997</v>
      </c>
      <c r="AI34" s="26">
        <v>502.18082763940902</v>
      </c>
      <c r="AJ34" s="95">
        <v>4.7603820303131501</v>
      </c>
      <c r="AK34" s="26">
        <v>156.70207372200201</v>
      </c>
      <c r="AL34" s="26">
        <v>156.70207372200201</v>
      </c>
      <c r="AM34" s="26">
        <v>52.950308980968501</v>
      </c>
      <c r="AN34" s="26">
        <v>0</v>
      </c>
      <c r="AO34" s="26">
        <v>1164.6692537234801</v>
      </c>
      <c r="AP34" s="26">
        <v>8.4495688825987205</v>
      </c>
      <c r="AQ34" s="95">
        <v>186.43145031981001</v>
      </c>
      <c r="AR34" s="26">
        <v>13.1302285769061</v>
      </c>
      <c r="AS34" s="26">
        <v>18.195377249060101</v>
      </c>
      <c r="AT34" s="26">
        <v>7.0462921609784699</v>
      </c>
      <c r="AU34" s="26">
        <v>1238.4826623522199</v>
      </c>
      <c r="AV34" s="26">
        <v>0</v>
      </c>
      <c r="AW34" s="95">
        <v>17789.333476303</v>
      </c>
      <c r="AX34" s="26">
        <v>9671.5856879269304</v>
      </c>
      <c r="AY34" s="26">
        <v>1074.6209938039001</v>
      </c>
      <c r="AZ34" s="26">
        <v>10746.2066817308</v>
      </c>
      <c r="BA34" s="26">
        <v>3.4877899083772902E-2</v>
      </c>
      <c r="BB34" s="26">
        <v>427.16049093834198</v>
      </c>
      <c r="BC34" s="26">
        <v>3.0628585049355901</v>
      </c>
      <c r="BD34" s="26">
        <v>11919.4914273585</v>
      </c>
      <c r="BE34" s="26">
        <v>3.4601324027623899</v>
      </c>
      <c r="BF34" s="26">
        <v>368.71767894089902</v>
      </c>
      <c r="BG34" s="26">
        <v>552.87118902980103</v>
      </c>
      <c r="BH34" s="26">
        <v>3.3697358582868899</v>
      </c>
      <c r="BI34" s="26">
        <v>4.8825396914631503E-2</v>
      </c>
      <c r="BJ34" s="26">
        <v>273.69665435385201</v>
      </c>
      <c r="BK34" s="26">
        <v>8101.8643288848098</v>
      </c>
      <c r="BL34" s="26">
        <v>7349.2853351735002</v>
      </c>
      <c r="BM34" s="26">
        <v>752.57899371131498</v>
      </c>
      <c r="BN34" s="26">
        <v>5.8327972495136002</v>
      </c>
      <c r="BO34" s="26">
        <v>0.198950899177124</v>
      </c>
      <c r="BP34" s="26">
        <v>215.971072284043</v>
      </c>
      <c r="BQ34" s="26">
        <v>35.904839144165699</v>
      </c>
      <c r="BR34" s="26">
        <v>1936.32894867088</v>
      </c>
      <c r="BS34" s="26">
        <v>68.519823834168307</v>
      </c>
      <c r="BT34" s="26">
        <v>28.2076201326079</v>
      </c>
      <c r="BU34" s="26">
        <v>3747.4528152471598</v>
      </c>
      <c r="BV34" s="26">
        <v>88.474974057541004</v>
      </c>
      <c r="BW34" s="26">
        <v>5.2768071383455402</v>
      </c>
      <c r="BX34" s="26">
        <v>100.194391178205</v>
      </c>
      <c r="BY34" s="26">
        <v>0.17019490776412699</v>
      </c>
      <c r="BZ34" s="26">
        <v>1766.9058896696899</v>
      </c>
      <c r="CA34" s="26">
        <v>9924.3906901380305</v>
      </c>
      <c r="CB34" s="26">
        <v>20.0158796946818</v>
      </c>
      <c r="CC34" s="26">
        <v>3.5192008817519</v>
      </c>
      <c r="CD34" s="26">
        <v>1058.22171861947</v>
      </c>
      <c r="CE34" s="95">
        <v>0</v>
      </c>
      <c r="CF34" s="26">
        <v>553.42735481664704</v>
      </c>
      <c r="CG34" s="26">
        <v>17856.853969917898</v>
      </c>
      <c r="CH34" s="26">
        <v>742.16321757871503</v>
      </c>
      <c r="CI34" s="28"/>
      <c r="CJ34" s="54">
        <f t="shared" si="0"/>
        <v>6.8765348597329993E-3</v>
      </c>
      <c r="CK34" s="54">
        <f t="shared" si="1"/>
        <v>4.5713048025181353E-3</v>
      </c>
      <c r="CL34" s="54">
        <f t="shared" si="2"/>
        <v>3.2397070444225538E-3</v>
      </c>
      <c r="CM34" s="54">
        <f t="shared" si="3"/>
        <v>5.1706764038758667E-3</v>
      </c>
      <c r="CN34" s="54">
        <f t="shared" si="4"/>
        <v>4.9075309366998022E-3</v>
      </c>
      <c r="CO34" s="54">
        <f t="shared" si="5"/>
        <v>4.9110546312416117E-3</v>
      </c>
      <c r="CP34" s="54">
        <f t="shared" si="6"/>
        <v>2.9958714985681492E-3</v>
      </c>
      <c r="CQ34" s="54">
        <f t="shared" si="7"/>
        <v>8.6419361882819457E-2</v>
      </c>
      <c r="CR34" s="54">
        <f t="shared" si="8"/>
        <v>0.12153567196698473</v>
      </c>
      <c r="CS34" s="54" t="str">
        <f t="shared" si="9"/>
        <v/>
      </c>
      <c r="CT34" s="54">
        <f t="shared" si="10"/>
        <v>0.13518320218679347</v>
      </c>
      <c r="CU34" s="54">
        <f t="shared" si="11"/>
        <v>2.7402605108699653E-3</v>
      </c>
      <c r="CV34" s="54">
        <f t="shared" si="12"/>
        <v>14.169661200799732</v>
      </c>
      <c r="CW34" s="54">
        <f t="shared" si="13"/>
        <v>2.7238570609110463E-3</v>
      </c>
      <c r="CX34" s="54">
        <f t="shared" si="14"/>
        <v>5.1152071794192408E-3</v>
      </c>
      <c r="CY34" s="54">
        <f t="shared" si="15"/>
        <v>0.41206147702566542</v>
      </c>
    </row>
    <row r="35" spans="1:103" x14ac:dyDescent="0.25">
      <c r="A35" s="28" t="s">
        <v>34</v>
      </c>
      <c r="B35" s="26">
        <v>2631.8399438000001</v>
      </c>
      <c r="C35" s="26">
        <v>148.97184511</v>
      </c>
      <c r="D35" s="26">
        <v>1229.3503232</v>
      </c>
      <c r="E35" s="26">
        <v>866.11712385999999</v>
      </c>
      <c r="F35" s="26">
        <v>785.09836545999997</v>
      </c>
      <c r="G35" s="26">
        <v>169.86534911999999</v>
      </c>
      <c r="H35" s="26">
        <v>3191.5526063000002</v>
      </c>
      <c r="I35" s="26">
        <v>13.935213467000001</v>
      </c>
      <c r="J35" s="26">
        <v>39.161330167000003</v>
      </c>
      <c r="K35" s="26"/>
      <c r="L35" s="26">
        <v>15.434752399000001</v>
      </c>
      <c r="M35" s="26">
        <v>6.5118291058000004</v>
      </c>
      <c r="N35" s="26">
        <v>14.7255115</v>
      </c>
      <c r="O35" s="26">
        <v>0.62577778049999999</v>
      </c>
      <c r="P35" s="26">
        <v>3.3671779789</v>
      </c>
      <c r="Q35" s="26">
        <v>1.2367941706000001</v>
      </c>
      <c r="R35" s="26"/>
      <c r="S35" s="26" t="s">
        <v>34</v>
      </c>
      <c r="T35" s="95">
        <v>6.8309939177828003</v>
      </c>
      <c r="U35" s="26">
        <v>0.69875729953575105</v>
      </c>
      <c r="V35" s="26">
        <v>0.62746096406132501</v>
      </c>
      <c r="W35" s="26">
        <v>14.015054906204201</v>
      </c>
      <c r="X35" s="26">
        <v>14.015036400115701</v>
      </c>
      <c r="Y35" s="26">
        <v>7.7998541172952498</v>
      </c>
      <c r="Z35" s="95">
        <v>1.5634517798613199</v>
      </c>
      <c r="AA35" s="26">
        <v>39.2665789983213</v>
      </c>
      <c r="AB35" s="26">
        <v>3.38040374508943</v>
      </c>
      <c r="AC35" s="26">
        <v>59.356411739621997</v>
      </c>
      <c r="AD35" s="26">
        <v>0</v>
      </c>
      <c r="AE35" s="26">
        <v>2647.3070672905701</v>
      </c>
      <c r="AF35" s="26">
        <v>23.584758830100998</v>
      </c>
      <c r="AG35" s="26">
        <v>2.2407629409118202</v>
      </c>
      <c r="AH35" s="26">
        <v>3.0427278442665999</v>
      </c>
      <c r="AI35" s="26">
        <v>140.603168118425</v>
      </c>
      <c r="AJ35" s="95">
        <v>1.8799141721258499E-4</v>
      </c>
      <c r="AK35" s="26">
        <v>15.533676917906201</v>
      </c>
      <c r="AL35" s="26">
        <v>15.533676917906201</v>
      </c>
      <c r="AM35" s="26">
        <v>6.5296554069875503</v>
      </c>
      <c r="AN35" s="26">
        <v>0</v>
      </c>
      <c r="AO35" s="26">
        <v>221.01974472938801</v>
      </c>
      <c r="AP35" s="26">
        <v>0.77326439273940795</v>
      </c>
      <c r="AQ35" s="95">
        <v>9.9956306935904404</v>
      </c>
      <c r="AR35" s="26">
        <v>0.353190124728054</v>
      </c>
      <c r="AS35" s="26">
        <v>14.7660018690313</v>
      </c>
      <c r="AT35" s="26">
        <v>1.2403955963520701</v>
      </c>
      <c r="AU35" s="26">
        <v>149.83587828921301</v>
      </c>
      <c r="AV35" s="26">
        <v>0</v>
      </c>
      <c r="AW35" s="95">
        <v>3155.8060688834098</v>
      </c>
      <c r="AX35" s="26">
        <v>1112.9692829114199</v>
      </c>
      <c r="AY35" s="26">
        <v>123.663623408896</v>
      </c>
      <c r="AZ35" s="26">
        <v>1236.63290632032</v>
      </c>
      <c r="BA35" s="26">
        <v>1.1710741033673301E-4</v>
      </c>
      <c r="BB35" s="26">
        <v>61.863242692449603</v>
      </c>
      <c r="BC35" s="26">
        <v>0.25554921565061101</v>
      </c>
      <c r="BD35" s="26">
        <v>2173.3435693371198</v>
      </c>
      <c r="BE35" s="26">
        <v>0.736146101181125</v>
      </c>
      <c r="BF35" s="26">
        <v>46.173225207647803</v>
      </c>
      <c r="BG35" s="26">
        <v>64.139294873702596</v>
      </c>
      <c r="BH35" s="26">
        <v>0.224157744892166</v>
      </c>
      <c r="BI35" s="26">
        <v>3.1500727194563398E-3</v>
      </c>
      <c r="BJ35" s="26">
        <v>40.5380913926045</v>
      </c>
      <c r="BK35" s="26">
        <v>869.66057599644103</v>
      </c>
      <c r="BL35" s="26">
        <v>788.17306845387702</v>
      </c>
      <c r="BM35" s="26">
        <v>81.487507542562994</v>
      </c>
      <c r="BN35" s="26">
        <v>0.67007005087165195</v>
      </c>
      <c r="BO35" s="26">
        <v>1.4045144850719501E-2</v>
      </c>
      <c r="BP35" s="26">
        <v>30.217650512298999</v>
      </c>
      <c r="BQ35" s="26">
        <v>4.0854203034662104</v>
      </c>
      <c r="BR35" s="26">
        <v>201.86457999195301</v>
      </c>
      <c r="BS35" s="26">
        <v>8.73231749863589</v>
      </c>
      <c r="BT35" s="26">
        <v>2.7814833479389498</v>
      </c>
      <c r="BU35" s="26">
        <v>363.75489773309698</v>
      </c>
      <c r="BV35" s="26">
        <v>2.8412561795708702</v>
      </c>
      <c r="BW35" s="26">
        <v>9.2630746004398201</v>
      </c>
      <c r="BX35" s="26">
        <v>14.704479305764499</v>
      </c>
      <c r="BY35" s="26">
        <v>1.5435356162194E-2</v>
      </c>
      <c r="BZ35" s="26">
        <v>170.83024535723101</v>
      </c>
      <c r="CA35" s="26">
        <v>1845.39065449794</v>
      </c>
      <c r="CB35" s="26">
        <v>2.1627828867033698</v>
      </c>
      <c r="CC35" s="26">
        <v>4.1640460525528802</v>
      </c>
      <c r="CD35" s="26">
        <v>192.13942108034101</v>
      </c>
      <c r="CE35" s="95">
        <v>0</v>
      </c>
      <c r="CF35" s="26">
        <v>89.458355059375904</v>
      </c>
      <c r="CG35" s="26">
        <v>3200.73866399907</v>
      </c>
      <c r="CH35" s="26">
        <v>151.88186808647399</v>
      </c>
      <c r="CI35" s="28"/>
      <c r="CJ35" s="54">
        <f t="shared" ref="CJ35:CJ51" si="16">IF(AE35=0,"",(AE35-B35)/B35)</f>
        <v>5.8769240610573236E-3</v>
      </c>
      <c r="CK35" s="54">
        <f t="shared" ref="CK35:CK61" si="17">IF(AU35=0,"",(AU35-C35)/C35)</f>
        <v>5.7999763550959068E-3</v>
      </c>
      <c r="CL35" s="54">
        <f t="shared" ref="CL35:CL61" si="18">IF(AZ35=0,"",(AZ35-D35)/D35)</f>
        <v>5.9239282594105236E-3</v>
      </c>
      <c r="CM35" s="54">
        <f t="shared" ref="CM35:CM61" si="19">IF(BK35=0,"",(BK35-E35)/E35)</f>
        <v>4.0911927946292396E-3</v>
      </c>
      <c r="CN35" s="54">
        <f t="shared" ref="CN35:CN61" si="20">IF(BL35=0,"",(BL35-F35)/F35)</f>
        <v>3.9163283597916333E-3</v>
      </c>
      <c r="CO35" s="54">
        <f t="shared" ref="CO35:CO61" si="21">IF(BZ35=0,"",(BZ35-G35)/G35)</f>
        <v>5.680359427215338E-3</v>
      </c>
      <c r="CP35" s="54">
        <f t="shared" ref="CP35:CP61" si="22">IF(CG35=0,"",(CG35-H35)/H35)</f>
        <v>2.8782410419733915E-3</v>
      </c>
      <c r="CQ35" s="54">
        <f t="shared" ref="CQ35:CQ61" si="23">IF(X35=0,"",(X35-I35)/I35)</f>
        <v>5.7281457011569377E-3</v>
      </c>
      <c r="CR35" s="54">
        <f t="shared" ref="CR35:CR51" si="24">IF(AA35=0,"",AA35-J35)/J35</f>
        <v>2.687570388249667E-3</v>
      </c>
      <c r="CS35" s="54" t="str">
        <f t="shared" ref="CS35:CS61" si="25">IF(AD35=0,"",(AD35-K35)/K35)</f>
        <v/>
      </c>
      <c r="CT35" s="54">
        <f t="shared" ref="CT35:CT61" si="26">IF(AL35=0,"",(AL35-L35)/L35)</f>
        <v>6.4092067270615383E-3</v>
      </c>
      <c r="CU35" s="54">
        <f t="shared" ref="CU35:CU61" si="27">IF(AM35=0,"",(AM35-M35)/M35)</f>
        <v>2.7375259543700645E-3</v>
      </c>
      <c r="CV35" s="54">
        <f t="shared" ref="CV35:CV61" si="28">IF(AS35=0,"",(AS35-N35)/N35)</f>
        <v>2.7496748775959244E-3</v>
      </c>
      <c r="CW35" s="54">
        <f t="shared" ref="CW35:CW51" si="29">IF(V35=0,"",(V35-O35)/O35)</f>
        <v>2.6897464463825254E-3</v>
      </c>
      <c r="CX35" s="54">
        <f t="shared" ref="CX35:CX51" si="30">IF(AB35=0,"",(AB35-P35)/P35)</f>
        <v>3.9278488610663157E-3</v>
      </c>
      <c r="CY35" s="54">
        <f t="shared" ref="CY35:CY61" si="31">IF(AT35=0,"",(AT35-Q35)/Q35)</f>
        <v>2.9119038864185995E-3</v>
      </c>
    </row>
    <row r="36" spans="1:103" x14ac:dyDescent="0.25">
      <c r="A36" s="28" t="s">
        <v>35</v>
      </c>
      <c r="B36" s="26">
        <v>71853.565929000004</v>
      </c>
      <c r="C36" s="26">
        <v>3821.6023743999999</v>
      </c>
      <c r="D36" s="26">
        <v>34216.669994999997</v>
      </c>
      <c r="E36" s="26">
        <v>17928.549376999999</v>
      </c>
      <c r="F36" s="26">
        <v>15806.561256000001</v>
      </c>
      <c r="G36" s="26">
        <v>2378.9687641</v>
      </c>
      <c r="H36" s="26">
        <v>38540.040583000002</v>
      </c>
      <c r="I36" s="26">
        <v>180.23672293000001</v>
      </c>
      <c r="J36" s="26">
        <v>395.96745797</v>
      </c>
      <c r="K36" s="26"/>
      <c r="L36" s="26">
        <v>208.72763856</v>
      </c>
      <c r="M36" s="26">
        <v>66.464896895999999</v>
      </c>
      <c r="N36" s="26">
        <v>252.8958848</v>
      </c>
      <c r="O36" s="26">
        <v>6.5647570656000003</v>
      </c>
      <c r="P36" s="26">
        <v>33.783299421000002</v>
      </c>
      <c r="Q36" s="26">
        <v>18.987960527999999</v>
      </c>
      <c r="R36" s="26"/>
      <c r="S36" s="26" t="s">
        <v>35</v>
      </c>
      <c r="T36" s="95">
        <v>116.81796748732</v>
      </c>
      <c r="U36" s="26">
        <v>19.033975120095199</v>
      </c>
      <c r="V36" s="26">
        <v>6.5808182407868099</v>
      </c>
      <c r="W36" s="26">
        <v>181.43100737361999</v>
      </c>
      <c r="X36" s="26">
        <v>181.43059495638201</v>
      </c>
      <c r="Y36" s="26">
        <v>154.26699334192</v>
      </c>
      <c r="Z36" s="95">
        <v>26.737070377882301</v>
      </c>
      <c r="AA36" s="26">
        <v>397.22045921926701</v>
      </c>
      <c r="AB36" s="26">
        <v>33.944067088153503</v>
      </c>
      <c r="AC36" s="26">
        <v>2204.12404507257</v>
      </c>
      <c r="AD36" s="26">
        <v>0</v>
      </c>
      <c r="AE36" s="26">
        <v>72160.592779642495</v>
      </c>
      <c r="AF36" s="26">
        <v>652.96935080441801</v>
      </c>
      <c r="AG36" s="26">
        <v>42.702209149488901</v>
      </c>
      <c r="AH36" s="26">
        <v>81.254278144118103</v>
      </c>
      <c r="AI36" s="26">
        <v>1598.11568791646</v>
      </c>
      <c r="AJ36" s="95">
        <v>3.9863280545643903E-3</v>
      </c>
      <c r="AK36" s="26">
        <v>210.60266565507999</v>
      </c>
      <c r="AL36" s="26">
        <v>210.60266565507999</v>
      </c>
      <c r="AM36" s="26">
        <v>66.646998533220895</v>
      </c>
      <c r="AN36" s="26">
        <v>0</v>
      </c>
      <c r="AO36" s="26">
        <v>2495.0188556725202</v>
      </c>
      <c r="AP36" s="26">
        <v>8.75400267542331</v>
      </c>
      <c r="AQ36" s="95">
        <v>180.20402140682901</v>
      </c>
      <c r="AR36" s="26">
        <v>7.85904143294918</v>
      </c>
      <c r="AS36" s="26">
        <v>253.59057749339499</v>
      </c>
      <c r="AT36" s="26">
        <v>19.038882636791701</v>
      </c>
      <c r="AU36" s="26">
        <v>3842.8011270777201</v>
      </c>
      <c r="AV36" s="26">
        <v>0</v>
      </c>
      <c r="AW36" s="95">
        <v>37883.993444556501</v>
      </c>
      <c r="AX36" s="26">
        <v>30900.517434856101</v>
      </c>
      <c r="AY36" s="26">
        <v>3433.3913870026399</v>
      </c>
      <c r="AZ36" s="26">
        <v>34333.9088218588</v>
      </c>
      <c r="BA36" s="26">
        <v>3.9529109346979896E-3</v>
      </c>
      <c r="BB36" s="26">
        <v>861.10177563534398</v>
      </c>
      <c r="BC36" s="26">
        <v>8.9069118768498203</v>
      </c>
      <c r="BD36" s="26">
        <v>25637.084357644799</v>
      </c>
      <c r="BE36" s="26">
        <v>32.715812953256403</v>
      </c>
      <c r="BF36" s="26">
        <v>753.79119286584296</v>
      </c>
      <c r="BG36" s="26">
        <v>1150.1247649597301</v>
      </c>
      <c r="BH36" s="26">
        <v>6.75242468118409</v>
      </c>
      <c r="BI36" s="26">
        <v>6.6797516493328199E-2</v>
      </c>
      <c r="BJ36" s="26">
        <v>893.54829290607699</v>
      </c>
      <c r="BK36" s="26">
        <v>17988.0997369826</v>
      </c>
      <c r="BL36" s="26">
        <v>15857.840548504</v>
      </c>
      <c r="BM36" s="26">
        <v>2130.2591884786402</v>
      </c>
      <c r="BN36" s="26">
        <v>14.912525393387201</v>
      </c>
      <c r="BO36" s="26">
        <v>0.262944225158043</v>
      </c>
      <c r="BP36" s="26">
        <v>1018.71067786614</v>
      </c>
      <c r="BQ36" s="26">
        <v>70.455568654684498</v>
      </c>
      <c r="BR36" s="26">
        <v>3709.2263129350599</v>
      </c>
      <c r="BS36" s="26">
        <v>141.51613632280001</v>
      </c>
      <c r="BT36" s="26">
        <v>47.131044494783303</v>
      </c>
      <c r="BU36" s="26">
        <v>7032.3141551061799</v>
      </c>
      <c r="BV36" s="26">
        <v>153.71495042139</v>
      </c>
      <c r="BW36" s="26">
        <v>533.47269024509899</v>
      </c>
      <c r="BX36" s="26">
        <v>443.35254341727398</v>
      </c>
      <c r="BY36" s="26">
        <v>0.57975208397405198</v>
      </c>
      <c r="BZ36" s="26">
        <v>2389.0946694224399</v>
      </c>
      <c r="CA36" s="26">
        <v>21753.364396024001</v>
      </c>
      <c r="CB36" s="26">
        <v>20.014150721186901</v>
      </c>
      <c r="CC36" s="26">
        <v>71.209681837935307</v>
      </c>
      <c r="CD36" s="26">
        <v>2146.5298709716999</v>
      </c>
      <c r="CE36" s="95">
        <v>0</v>
      </c>
      <c r="CF36" s="26">
        <v>1042.1594041994699</v>
      </c>
      <c r="CG36" s="26">
        <v>38651.768488896902</v>
      </c>
      <c r="CH36" s="26">
        <v>1632.67361385462</v>
      </c>
      <c r="CI36" s="28"/>
      <c r="CJ36" s="54">
        <f t="shared" si="16"/>
        <v>4.2729521725598206E-3</v>
      </c>
      <c r="CK36" s="54">
        <f t="shared" si="17"/>
        <v>5.5470848615035394E-3</v>
      </c>
      <c r="CL36" s="54">
        <f t="shared" si="18"/>
        <v>3.4263657707174792E-3</v>
      </c>
      <c r="CM36" s="54">
        <f t="shared" si="19"/>
        <v>3.3215381083199079E-3</v>
      </c>
      <c r="CN36" s="54">
        <f t="shared" si="20"/>
        <v>3.2441776344323036E-3</v>
      </c>
      <c r="CO36" s="54">
        <f t="shared" si="21"/>
        <v>4.256426345417205E-3</v>
      </c>
      <c r="CP36" s="54">
        <f t="shared" si="22"/>
        <v>2.8990085170326183E-3</v>
      </c>
      <c r="CQ36" s="54">
        <f t="shared" si="23"/>
        <v>6.6239110819034898E-3</v>
      </c>
      <c r="CR36" s="54">
        <f t="shared" si="24"/>
        <v>3.1644046096382683E-3</v>
      </c>
      <c r="CS36" s="54" t="str">
        <f t="shared" si="25"/>
        <v/>
      </c>
      <c r="CT36" s="54">
        <f t="shared" si="26"/>
        <v>8.9831280036304258E-3</v>
      </c>
      <c r="CU36" s="54">
        <f t="shared" si="27"/>
        <v>2.739816741246689E-3</v>
      </c>
      <c r="CV36" s="54">
        <f t="shared" si="28"/>
        <v>2.7469513548801878E-3</v>
      </c>
      <c r="CW36" s="54">
        <f t="shared" si="29"/>
        <v>2.4465757112280377E-3</v>
      </c>
      <c r="CX36" s="54">
        <f t="shared" si="30"/>
        <v>4.7587911751913051E-3</v>
      </c>
      <c r="CY36" s="54">
        <f t="shared" si="31"/>
        <v>2.6818103353760392E-3</v>
      </c>
    </row>
    <row r="37" spans="1:103" x14ac:dyDescent="0.25">
      <c r="A37" s="28" t="s">
        <v>36</v>
      </c>
      <c r="B37" s="26">
        <v>25505.510201000001</v>
      </c>
      <c r="C37" s="26">
        <v>846.07249449000005</v>
      </c>
      <c r="D37" s="26">
        <v>8354.2530607000008</v>
      </c>
      <c r="E37" s="26">
        <v>8234.8274356999991</v>
      </c>
      <c r="F37" s="26">
        <v>7327.6866263000002</v>
      </c>
      <c r="G37" s="26">
        <v>1210.0822696</v>
      </c>
      <c r="H37" s="26">
        <v>15925.992695999999</v>
      </c>
      <c r="I37" s="26">
        <v>81.032981109999994</v>
      </c>
      <c r="J37" s="26">
        <v>176.04139706000001</v>
      </c>
      <c r="K37" s="26"/>
      <c r="L37" s="26">
        <v>85.765687158000006</v>
      </c>
      <c r="M37" s="26">
        <v>31.471497442</v>
      </c>
      <c r="N37" s="26">
        <v>76.697797399999999</v>
      </c>
      <c r="O37" s="26">
        <v>3.3764221559999998</v>
      </c>
      <c r="P37" s="26">
        <v>16.69549464</v>
      </c>
      <c r="Q37" s="26">
        <v>7.3308970412000001</v>
      </c>
      <c r="R37" s="26"/>
      <c r="S37" s="26" t="s">
        <v>36</v>
      </c>
      <c r="T37" s="95">
        <v>35.547181145297401</v>
      </c>
      <c r="U37" s="26">
        <v>9.8518337945492895</v>
      </c>
      <c r="V37" s="26">
        <v>3.3842684632387798</v>
      </c>
      <c r="W37" s="26">
        <v>81.446572574494198</v>
      </c>
      <c r="X37" s="26">
        <v>81.446451233602403</v>
      </c>
      <c r="Y37" s="26">
        <v>57.945905289869202</v>
      </c>
      <c r="Z37" s="95">
        <v>8.13603382369425</v>
      </c>
      <c r="AA37" s="26">
        <v>176.51592994533999</v>
      </c>
      <c r="AB37" s="26">
        <v>16.760560492504698</v>
      </c>
      <c r="AC37" s="26">
        <v>572.93556214424802</v>
      </c>
      <c r="AD37" s="26">
        <v>0</v>
      </c>
      <c r="AE37" s="26">
        <v>25604.278798701402</v>
      </c>
      <c r="AF37" s="26">
        <v>237.78635459084299</v>
      </c>
      <c r="AG37" s="26">
        <v>15.3540970283017</v>
      </c>
      <c r="AH37" s="26">
        <v>31.352240679942099</v>
      </c>
      <c r="AI37" s="26">
        <v>710.60202726186901</v>
      </c>
      <c r="AJ37" s="95">
        <v>1.2818719352849701E-3</v>
      </c>
      <c r="AK37" s="26">
        <v>86.275559442996993</v>
      </c>
      <c r="AL37" s="26">
        <v>86.275559442996993</v>
      </c>
      <c r="AM37" s="26">
        <v>31.557747388645002</v>
      </c>
      <c r="AN37" s="26">
        <v>0</v>
      </c>
      <c r="AO37" s="26">
        <v>1079.12061211685</v>
      </c>
      <c r="AP37" s="26">
        <v>3.95088190975116</v>
      </c>
      <c r="AQ37" s="95">
        <v>74.367998385928203</v>
      </c>
      <c r="AR37" s="26">
        <v>3.4463562103643701</v>
      </c>
      <c r="AS37" s="26">
        <v>76.907971650092904</v>
      </c>
      <c r="AT37" s="26">
        <v>7.3475656917705399</v>
      </c>
      <c r="AU37" s="26">
        <v>850.67455564498903</v>
      </c>
      <c r="AV37" s="26">
        <v>0</v>
      </c>
      <c r="AW37" s="95">
        <v>15808.5217020784</v>
      </c>
      <c r="AX37" s="26">
        <v>7543.5918056691798</v>
      </c>
      <c r="AY37" s="26">
        <v>838.17701062076605</v>
      </c>
      <c r="AZ37" s="26">
        <v>8381.7688162899503</v>
      </c>
      <c r="BA37" s="26">
        <v>2.3563943310178099E-3</v>
      </c>
      <c r="BB37" s="26">
        <v>355.37957814866797</v>
      </c>
      <c r="BC37" s="26">
        <v>1.6475315667697299</v>
      </c>
      <c r="BD37" s="26">
        <v>10711.1598277054</v>
      </c>
      <c r="BE37" s="26">
        <v>19.7700621670331</v>
      </c>
      <c r="BF37" s="26">
        <v>316.94381827300901</v>
      </c>
      <c r="BG37" s="26">
        <v>501.13688652259401</v>
      </c>
      <c r="BH37" s="26">
        <v>1.42086259605262</v>
      </c>
      <c r="BI37" s="26">
        <v>2.1479540402453701E-2</v>
      </c>
      <c r="BJ37" s="26">
        <v>477.79814924188503</v>
      </c>
      <c r="BK37" s="26">
        <v>8254.98408696148</v>
      </c>
      <c r="BL37" s="26">
        <v>7345.2098412453397</v>
      </c>
      <c r="BM37" s="26">
        <v>909.77424571614301</v>
      </c>
      <c r="BN37" s="26">
        <v>7.6152071154174701</v>
      </c>
      <c r="BO37" s="26">
        <v>7.6283239696423505E-2</v>
      </c>
      <c r="BP37" s="26">
        <v>593.24158716248598</v>
      </c>
      <c r="BQ37" s="26">
        <v>29.674637929418999</v>
      </c>
      <c r="BR37" s="26">
        <v>1604.5900823977399</v>
      </c>
      <c r="BS37" s="26">
        <v>58.351207162816799</v>
      </c>
      <c r="BT37" s="26">
        <v>17.240202458153501</v>
      </c>
      <c r="BU37" s="26">
        <v>3076.5659872021602</v>
      </c>
      <c r="BV37" s="26">
        <v>41.382208439315797</v>
      </c>
      <c r="BW37" s="26">
        <v>381.02050206958802</v>
      </c>
      <c r="BX37" s="26">
        <v>257.98750251602399</v>
      </c>
      <c r="BY37" s="26">
        <v>0.107852084084282</v>
      </c>
      <c r="BZ37" s="26">
        <v>1210.56812277275</v>
      </c>
      <c r="CA37" s="26">
        <v>8989.4218651654392</v>
      </c>
      <c r="CB37" s="26">
        <v>11.574656078506599</v>
      </c>
      <c r="CC37" s="26">
        <v>21.668789727357002</v>
      </c>
      <c r="CD37" s="26">
        <v>912.08056691629099</v>
      </c>
      <c r="CE37" s="95">
        <v>0</v>
      </c>
      <c r="CF37" s="26">
        <v>431.33617850083402</v>
      </c>
      <c r="CG37" s="26">
        <v>15971.2806305218</v>
      </c>
      <c r="CH37" s="26">
        <v>738.39093197618399</v>
      </c>
      <c r="CI37" s="28"/>
      <c r="CJ37" s="54">
        <f t="shared" si="16"/>
        <v>3.8724415596096671E-3</v>
      </c>
      <c r="CK37" s="54">
        <f t="shared" si="17"/>
        <v>5.4393224989107199E-3</v>
      </c>
      <c r="CL37" s="54">
        <f t="shared" si="18"/>
        <v>3.2936224687026669E-3</v>
      </c>
      <c r="CM37" s="54">
        <f t="shared" si="19"/>
        <v>2.4477320768249303E-3</v>
      </c>
      <c r="CN37" s="54">
        <f t="shared" si="20"/>
        <v>2.3913706793145988E-3</v>
      </c>
      <c r="CO37" s="54">
        <f t="shared" si="21"/>
        <v>4.0150424888930392E-4</v>
      </c>
      <c r="CP37" s="54">
        <f t="shared" si="22"/>
        <v>2.8436490827460511E-3</v>
      </c>
      <c r="CQ37" s="54">
        <f t="shared" si="23"/>
        <v>5.1024918241763121E-3</v>
      </c>
      <c r="CR37" s="54">
        <f t="shared" si="24"/>
        <v>2.695575547939148E-3</v>
      </c>
      <c r="CS37" s="54" t="str">
        <f t="shared" si="25"/>
        <v/>
      </c>
      <c r="CT37" s="54">
        <f t="shared" si="26"/>
        <v>5.9449449062034115E-3</v>
      </c>
      <c r="CU37" s="54">
        <f t="shared" si="27"/>
        <v>2.7405733331867773E-3</v>
      </c>
      <c r="CV37" s="54">
        <f t="shared" si="28"/>
        <v>2.7402905587599691E-3</v>
      </c>
      <c r="CW37" s="54">
        <f t="shared" si="29"/>
        <v>2.3238525504984254E-3</v>
      </c>
      <c r="CX37" s="54">
        <f t="shared" si="30"/>
        <v>3.8972102299269489E-3</v>
      </c>
      <c r="CY37" s="54">
        <f t="shared" si="31"/>
        <v>2.2737531951221189E-3</v>
      </c>
    </row>
    <row r="38" spans="1:103" x14ac:dyDescent="0.25">
      <c r="A38" s="28" t="s">
        <v>37</v>
      </c>
      <c r="B38" s="26">
        <v>29427.805950000002</v>
      </c>
      <c r="C38" s="26">
        <v>625.16995070999997</v>
      </c>
      <c r="D38" s="26">
        <v>8067.1397573000004</v>
      </c>
      <c r="E38" s="26">
        <v>5181.0801621999999</v>
      </c>
      <c r="F38" s="26">
        <v>4230.6335898999996</v>
      </c>
      <c r="G38" s="26">
        <v>1885.1125958</v>
      </c>
      <c r="H38" s="26">
        <v>9025.3945421999997</v>
      </c>
      <c r="I38" s="26">
        <v>57.398873709999997</v>
      </c>
      <c r="J38" s="26">
        <v>128.63254479</v>
      </c>
      <c r="K38" s="26"/>
      <c r="L38" s="26">
        <v>65.780626064000003</v>
      </c>
      <c r="M38" s="26">
        <v>20.665486161</v>
      </c>
      <c r="N38" s="26">
        <v>95.882737599999999</v>
      </c>
      <c r="O38" s="26">
        <v>1.7256822680999999</v>
      </c>
      <c r="P38" s="26">
        <v>9.4144527735000008</v>
      </c>
      <c r="Q38" s="26">
        <v>6.4617325400999999</v>
      </c>
      <c r="R38" s="26"/>
      <c r="S38" s="26" t="s">
        <v>37</v>
      </c>
      <c r="T38" s="95">
        <v>44.475302750119603</v>
      </c>
      <c r="U38" s="26">
        <v>4.9465664527017896</v>
      </c>
      <c r="V38" s="26">
        <v>1.73029007863051</v>
      </c>
      <c r="W38" s="26">
        <v>57.780330226561297</v>
      </c>
      <c r="X38" s="26">
        <v>57.780112975474502</v>
      </c>
      <c r="Y38" s="26">
        <v>55.825919245180899</v>
      </c>
      <c r="Z38" s="95">
        <v>10.1794994181187</v>
      </c>
      <c r="AA38" s="26">
        <v>129.381785289135</v>
      </c>
      <c r="AB38" s="26">
        <v>9.4617504886908801</v>
      </c>
      <c r="AC38" s="26">
        <v>767.07917351730805</v>
      </c>
      <c r="AD38" s="26">
        <v>0</v>
      </c>
      <c r="AE38" s="26">
        <v>29539.5517814778</v>
      </c>
      <c r="AF38" s="26">
        <v>331.623325693239</v>
      </c>
      <c r="AG38" s="26">
        <v>15.9330236577946</v>
      </c>
      <c r="AH38" s="26">
        <v>37.650079986758001</v>
      </c>
      <c r="AI38" s="26">
        <v>424.07930310948598</v>
      </c>
      <c r="AJ38" s="95">
        <v>1.89281934499578E-3</v>
      </c>
      <c r="AK38" s="26">
        <v>67.076638571061807</v>
      </c>
      <c r="AL38" s="26">
        <v>67.076638571061807</v>
      </c>
      <c r="AM38" s="26">
        <v>20.722002314866302</v>
      </c>
      <c r="AN38" s="26">
        <v>0</v>
      </c>
      <c r="AO38" s="26">
        <v>536.52047171398306</v>
      </c>
      <c r="AP38" s="26">
        <v>1.6748279946293301</v>
      </c>
      <c r="AQ38" s="95">
        <v>55.591527137594802</v>
      </c>
      <c r="AR38" s="26">
        <v>2.3272222135695801</v>
      </c>
      <c r="AS38" s="26">
        <v>96.145891837203393</v>
      </c>
      <c r="AT38" s="26">
        <v>6.48062854934774</v>
      </c>
      <c r="AU38" s="26">
        <v>628.11129240254297</v>
      </c>
      <c r="AV38" s="26">
        <v>0</v>
      </c>
      <c r="AW38" s="95">
        <v>8977.8246014870092</v>
      </c>
      <c r="AX38" s="26">
        <v>7275.99010986954</v>
      </c>
      <c r="AY38" s="26">
        <v>808.44364837094895</v>
      </c>
      <c r="AZ38" s="26">
        <v>8084.4337582404896</v>
      </c>
      <c r="BA38" s="26">
        <v>6.9469367071351405E-4</v>
      </c>
      <c r="BB38" s="26">
        <v>269.13054291208499</v>
      </c>
      <c r="BC38" s="26">
        <v>7.19108687125558</v>
      </c>
      <c r="BD38" s="26">
        <v>5727.4071411263303</v>
      </c>
      <c r="BE38" s="26">
        <v>6.78051561522732</v>
      </c>
      <c r="BF38" s="26">
        <v>316.79317021335203</v>
      </c>
      <c r="BG38" s="26">
        <v>395.31196628030602</v>
      </c>
      <c r="BH38" s="26">
        <v>4.2888239674377298</v>
      </c>
      <c r="BI38" s="26">
        <v>3.1720927925395603E-2</v>
      </c>
      <c r="BJ38" s="26">
        <v>259.51365744583501</v>
      </c>
      <c r="BK38" s="26">
        <v>5199.95572536483</v>
      </c>
      <c r="BL38" s="26">
        <v>4246.8492945927101</v>
      </c>
      <c r="BM38" s="26">
        <v>953.10643077211205</v>
      </c>
      <c r="BN38" s="26">
        <v>3.2090555903150899</v>
      </c>
      <c r="BO38" s="26">
        <v>0.141178209565854</v>
      </c>
      <c r="BP38" s="26">
        <v>244.724743894574</v>
      </c>
      <c r="BQ38" s="26">
        <v>24.318366904214599</v>
      </c>
      <c r="BR38" s="26">
        <v>1066.7726287361399</v>
      </c>
      <c r="BS38" s="26">
        <v>61.683863281469598</v>
      </c>
      <c r="BT38" s="26">
        <v>18.390357307495101</v>
      </c>
      <c r="BU38" s="26">
        <v>1687.7751004480799</v>
      </c>
      <c r="BV38" s="26">
        <v>60.554855528463001</v>
      </c>
      <c r="BW38" s="26">
        <v>42.122241052265998</v>
      </c>
      <c r="BX38" s="26">
        <v>107.30722890038901</v>
      </c>
      <c r="BY38" s="26">
        <v>0.49358894685207499</v>
      </c>
      <c r="BZ38" s="26">
        <v>1887.35104991198</v>
      </c>
      <c r="CA38" s="26">
        <v>4797.7525929755202</v>
      </c>
      <c r="CB38" s="26">
        <v>29.681005455050499</v>
      </c>
      <c r="CC38" s="26">
        <v>27.110688338965499</v>
      </c>
      <c r="CD38" s="26">
        <v>413.81846698499203</v>
      </c>
      <c r="CE38" s="95">
        <v>0</v>
      </c>
      <c r="CF38" s="26">
        <v>222.57777823244399</v>
      </c>
      <c r="CG38" s="26">
        <v>9051.3236938441296</v>
      </c>
      <c r="CH38" s="26">
        <v>344.29528339033197</v>
      </c>
      <c r="CI38" s="28"/>
      <c r="CJ38" s="54">
        <f t="shared" si="16"/>
        <v>3.7972872210609966E-3</v>
      </c>
      <c r="CK38" s="54">
        <f t="shared" si="17"/>
        <v>4.7048673551928558E-3</v>
      </c>
      <c r="CL38" s="54">
        <f t="shared" si="18"/>
        <v>2.143758687809989E-3</v>
      </c>
      <c r="CM38" s="54">
        <f t="shared" si="19"/>
        <v>3.6431714186825241E-3</v>
      </c>
      <c r="CN38" s="54">
        <f t="shared" si="20"/>
        <v>3.8329258131507803E-3</v>
      </c>
      <c r="CO38" s="54">
        <f t="shared" si="21"/>
        <v>1.1874378840644477E-3</v>
      </c>
      <c r="CP38" s="54">
        <f t="shared" si="22"/>
        <v>2.872910599408487E-3</v>
      </c>
      <c r="CQ38" s="54">
        <f t="shared" si="23"/>
        <v>6.6419293765355904E-3</v>
      </c>
      <c r="CR38" s="54">
        <f t="shared" si="24"/>
        <v>5.8246573630194179E-3</v>
      </c>
      <c r="CS38" s="54" t="str">
        <f t="shared" si="25"/>
        <v/>
      </c>
      <c r="CT38" s="54">
        <f t="shared" si="26"/>
        <v>1.9702039713043667E-2</v>
      </c>
      <c r="CU38" s="54">
        <f t="shared" si="27"/>
        <v>2.7348088221103074E-3</v>
      </c>
      <c r="CV38" s="54">
        <f t="shared" si="28"/>
        <v>2.7445423836479489E-3</v>
      </c>
      <c r="CW38" s="54">
        <f t="shared" si="29"/>
        <v>2.6701384233282603E-3</v>
      </c>
      <c r="CX38" s="54">
        <f t="shared" si="30"/>
        <v>5.023947363569971E-3</v>
      </c>
      <c r="CY38" s="54">
        <f t="shared" si="31"/>
        <v>2.9242945495617377E-3</v>
      </c>
    </row>
    <row r="39" spans="1:103" x14ac:dyDescent="0.25">
      <c r="A39" s="28" t="s">
        <v>130</v>
      </c>
      <c r="B39" s="26">
        <v>114713.08642000001</v>
      </c>
      <c r="C39" s="26">
        <v>3177.3571086000002</v>
      </c>
      <c r="D39" s="26">
        <v>50556.404112999997</v>
      </c>
      <c r="E39" s="26">
        <v>28508.029986000001</v>
      </c>
      <c r="F39" s="26">
        <v>25524.309294999999</v>
      </c>
      <c r="G39" s="26">
        <v>9075.2326974999996</v>
      </c>
      <c r="H39" s="26">
        <v>24558.189118999999</v>
      </c>
      <c r="I39" s="26">
        <v>214.56484825999999</v>
      </c>
      <c r="J39" s="26">
        <v>360.95321709000001</v>
      </c>
      <c r="K39" s="26"/>
      <c r="L39" s="26">
        <v>243.06749400000001</v>
      </c>
      <c r="M39" s="26">
        <v>71.096217483000004</v>
      </c>
      <c r="N39" s="26">
        <v>267.21445649999998</v>
      </c>
      <c r="O39" s="26">
        <v>7.9026297511000001</v>
      </c>
      <c r="P39" s="26">
        <v>37.443866677000003</v>
      </c>
      <c r="Q39" s="26">
        <v>27.516167973000002</v>
      </c>
      <c r="R39" s="26"/>
      <c r="S39" s="26" t="s">
        <v>130</v>
      </c>
      <c r="T39" s="95">
        <v>123.7511372299</v>
      </c>
      <c r="U39" s="26">
        <v>27.432015093183502</v>
      </c>
      <c r="V39" s="26">
        <v>7.9195985540744402</v>
      </c>
      <c r="W39" s="26">
        <v>215.876417916836</v>
      </c>
      <c r="X39" s="26">
        <v>215.87604163770101</v>
      </c>
      <c r="Y39" s="26">
        <v>187.23976113778301</v>
      </c>
      <c r="Z39" s="95">
        <v>28.323778281575901</v>
      </c>
      <c r="AA39" s="26">
        <v>365.00914241525601</v>
      </c>
      <c r="AB39" s="26">
        <v>37.618285818463498</v>
      </c>
      <c r="AC39" s="26">
        <v>2509.1589342645798</v>
      </c>
      <c r="AD39" s="26">
        <v>0</v>
      </c>
      <c r="AE39" s="26">
        <v>115119.36423111</v>
      </c>
      <c r="AF39" s="26">
        <v>1120.6463527501201</v>
      </c>
      <c r="AG39" s="26">
        <v>51.227718879415299</v>
      </c>
      <c r="AH39" s="26">
        <v>135.542123261694</v>
      </c>
      <c r="AI39" s="26">
        <v>795.71512799414199</v>
      </c>
      <c r="AJ39" s="95">
        <v>4.3961424959903404E-3</v>
      </c>
      <c r="AK39" s="26">
        <v>250.92390239734499</v>
      </c>
      <c r="AL39" s="26">
        <v>250.92390239734499</v>
      </c>
      <c r="AM39" s="26">
        <v>71.290865719596297</v>
      </c>
      <c r="AN39" s="26">
        <v>0</v>
      </c>
      <c r="AO39" s="26">
        <v>1307.97138527011</v>
      </c>
      <c r="AP39" s="26">
        <v>4.5747232178671497</v>
      </c>
      <c r="AQ39" s="95">
        <v>207.036947801883</v>
      </c>
      <c r="AR39" s="26">
        <v>10.8402669566361</v>
      </c>
      <c r="AS39" s="26">
        <v>267.94790127860801</v>
      </c>
      <c r="AT39" s="26">
        <v>27.5706877253164</v>
      </c>
      <c r="AU39" s="26">
        <v>3193.3671917469901</v>
      </c>
      <c r="AV39" s="26">
        <v>0</v>
      </c>
      <c r="AW39" s="95">
        <v>24160.775507421298</v>
      </c>
      <c r="AX39" s="26">
        <v>45605.028663877798</v>
      </c>
      <c r="AY39" s="26">
        <v>5067.2262111586897</v>
      </c>
      <c r="AZ39" s="26">
        <v>50672.254875036502</v>
      </c>
      <c r="BA39" s="26">
        <v>6.9809309493220201E-3</v>
      </c>
      <c r="BB39" s="26">
        <v>774.75115392356599</v>
      </c>
      <c r="BC39" s="26">
        <v>6.1724699148464701</v>
      </c>
      <c r="BD39" s="26">
        <v>15612.1276080226</v>
      </c>
      <c r="BE39" s="26">
        <v>58.792924614053298</v>
      </c>
      <c r="BF39" s="26">
        <v>1137.9251904517801</v>
      </c>
      <c r="BG39" s="26">
        <v>1886.80726742615</v>
      </c>
      <c r="BH39" s="26">
        <v>6.6934590776963896</v>
      </c>
      <c r="BI39" s="26">
        <v>7.3667545296714598E-2</v>
      </c>
      <c r="BJ39" s="26">
        <v>1549.2586442677</v>
      </c>
      <c r="BK39" s="26">
        <v>28584.937402244399</v>
      </c>
      <c r="BL39" s="26">
        <v>25591.2262417864</v>
      </c>
      <c r="BM39" s="26">
        <v>2993.7111604578899</v>
      </c>
      <c r="BN39" s="26">
        <v>24.343929003455699</v>
      </c>
      <c r="BO39" s="26">
        <v>0.25350394924960101</v>
      </c>
      <c r="BP39" s="26">
        <v>2255.0132175906701</v>
      </c>
      <c r="BQ39" s="26">
        <v>103.226413080022</v>
      </c>
      <c r="BR39" s="26">
        <v>5584.4162205062903</v>
      </c>
      <c r="BS39" s="26">
        <v>213.221726494595</v>
      </c>
      <c r="BT39" s="26">
        <v>61.537496012389902</v>
      </c>
      <c r="BU39" s="26">
        <v>10563.000922634301</v>
      </c>
      <c r="BV39" s="26">
        <v>235.000138365998</v>
      </c>
      <c r="BW39" s="26">
        <v>1111.4844123855601</v>
      </c>
      <c r="BX39" s="26">
        <v>1028.70249012053</v>
      </c>
      <c r="BY39" s="26">
        <v>0.30228671186141698</v>
      </c>
      <c r="BZ39" s="26">
        <v>9120.5655679403699</v>
      </c>
      <c r="CA39" s="26">
        <v>13119.884830396401</v>
      </c>
      <c r="CB39" s="26">
        <v>104.53557299875899</v>
      </c>
      <c r="CC39" s="26">
        <v>75.435302748606603</v>
      </c>
      <c r="CD39" s="26">
        <v>996.98572370903503</v>
      </c>
      <c r="CE39" s="95">
        <v>0</v>
      </c>
      <c r="CF39" s="26">
        <v>531.31796463843602</v>
      </c>
      <c r="CG39" s="26">
        <v>24629.003264934901</v>
      </c>
      <c r="CH39" s="26">
        <v>662.43173196140503</v>
      </c>
      <c r="CI39" s="28"/>
      <c r="CJ39" s="54">
        <f t="shared" si="16"/>
        <v>3.5416866879728276E-3</v>
      </c>
      <c r="CK39" s="54">
        <f t="shared" si="17"/>
        <v>5.038805082266706E-3</v>
      </c>
      <c r="CL39" s="54">
        <f t="shared" si="18"/>
        <v>2.2915150725032604E-3</v>
      </c>
      <c r="CM39" s="54">
        <f t="shared" si="19"/>
        <v>2.6977457327695404E-3</v>
      </c>
      <c r="CN39" s="54">
        <f t="shared" si="20"/>
        <v>2.6216947151439557E-3</v>
      </c>
      <c r="CO39" s="54">
        <f t="shared" si="21"/>
        <v>4.9952295386164938E-3</v>
      </c>
      <c r="CP39" s="54">
        <f t="shared" si="22"/>
        <v>2.8835247416559577E-3</v>
      </c>
      <c r="CQ39" s="54">
        <f t="shared" si="23"/>
        <v>6.1109421619340533E-3</v>
      </c>
      <c r="CR39" s="54">
        <f t="shared" si="24"/>
        <v>1.1236706401884471E-2</v>
      </c>
      <c r="CS39" s="54" t="str">
        <f t="shared" si="25"/>
        <v/>
      </c>
      <c r="CT39" s="54">
        <f t="shared" si="26"/>
        <v>3.2321921241122341E-2</v>
      </c>
      <c r="CU39" s="54">
        <f t="shared" si="27"/>
        <v>2.7378142394542497E-3</v>
      </c>
      <c r="CV39" s="54">
        <f t="shared" si="28"/>
        <v>2.7447795610116323E-3</v>
      </c>
      <c r="CW39" s="54">
        <f t="shared" si="29"/>
        <v>2.1472349722670716E-3</v>
      </c>
      <c r="CX39" s="54">
        <f t="shared" si="30"/>
        <v>4.6581498371436325E-3</v>
      </c>
      <c r="CY39" s="54">
        <f t="shared" si="31"/>
        <v>1.9813715474442345E-3</v>
      </c>
    </row>
    <row r="40" spans="1:103" x14ac:dyDescent="0.25">
      <c r="A40" s="28" t="s">
        <v>39</v>
      </c>
      <c r="B40" s="26">
        <v>6741.8102947999996</v>
      </c>
      <c r="C40" s="26">
        <v>253.90757212</v>
      </c>
      <c r="D40" s="26">
        <v>2617.3181248999999</v>
      </c>
      <c r="E40" s="26">
        <v>1374.1698269000001</v>
      </c>
      <c r="F40" s="26">
        <v>1246.2791554999999</v>
      </c>
      <c r="G40" s="26">
        <v>276.00391911999998</v>
      </c>
      <c r="H40" s="26">
        <v>1088.7372413000001</v>
      </c>
      <c r="I40" s="26">
        <v>10.883633765000001</v>
      </c>
      <c r="J40" s="26">
        <v>17.044223201000001</v>
      </c>
      <c r="K40" s="26"/>
      <c r="L40" s="26">
        <v>14.315323123000001</v>
      </c>
      <c r="M40" s="26">
        <v>2.8513697542999998</v>
      </c>
      <c r="N40" s="26">
        <v>20.670839999999998</v>
      </c>
      <c r="O40" s="26">
        <v>0.2391922407</v>
      </c>
      <c r="P40" s="26">
        <v>1.3675719276</v>
      </c>
      <c r="Q40" s="26">
        <v>1.3346256157</v>
      </c>
      <c r="R40" s="26"/>
      <c r="S40" s="26" t="s">
        <v>39</v>
      </c>
      <c r="T40" s="95">
        <v>9.6033280878541802</v>
      </c>
      <c r="U40" s="26">
        <v>1.15037371749797</v>
      </c>
      <c r="V40" s="26">
        <v>0.239816138108259</v>
      </c>
      <c r="W40" s="26">
        <v>10.9737719961837</v>
      </c>
      <c r="X40" s="26">
        <v>10.9737429575039</v>
      </c>
      <c r="Y40" s="26">
        <v>13.3816316078308</v>
      </c>
      <c r="Z40" s="95">
        <v>2.1979259876549202</v>
      </c>
      <c r="AA40" s="26">
        <v>17.1066821519372</v>
      </c>
      <c r="AB40" s="26">
        <v>1.37763559039463</v>
      </c>
      <c r="AC40" s="26">
        <v>159.81900390614899</v>
      </c>
      <c r="AD40" s="26">
        <v>0</v>
      </c>
      <c r="AE40" s="26">
        <v>6771.9415162287696</v>
      </c>
      <c r="AF40" s="26">
        <v>75.122489534357399</v>
      </c>
      <c r="AG40" s="26">
        <v>3.81525608522958</v>
      </c>
      <c r="AH40" s="26">
        <v>8.5337205257920896</v>
      </c>
      <c r="AI40" s="26">
        <v>49.418519428695497</v>
      </c>
      <c r="AJ40" s="95">
        <v>2.4033173826868901E-4</v>
      </c>
      <c r="AK40" s="26">
        <v>14.35292099456</v>
      </c>
      <c r="AL40" s="26">
        <v>14.35292099456</v>
      </c>
      <c r="AM40" s="26">
        <v>2.8591808414953901</v>
      </c>
      <c r="AN40" s="26">
        <v>0</v>
      </c>
      <c r="AO40" s="26">
        <v>48.000687289869198</v>
      </c>
      <c r="AP40" s="26">
        <v>0.121988804347845</v>
      </c>
      <c r="AQ40" s="95">
        <v>11.636120079089</v>
      </c>
      <c r="AR40" s="26">
        <v>0.52989717947056003</v>
      </c>
      <c r="AS40" s="26">
        <v>20.728012533969199</v>
      </c>
      <c r="AT40" s="26">
        <v>1.33533170617536</v>
      </c>
      <c r="AU40" s="26">
        <v>255.313009805056</v>
      </c>
      <c r="AV40" s="26">
        <v>0</v>
      </c>
      <c r="AW40" s="95">
        <v>1051.7554506522899</v>
      </c>
      <c r="AX40" s="26">
        <v>2365.3470771672701</v>
      </c>
      <c r="AY40" s="26">
        <v>262.81592189024201</v>
      </c>
      <c r="AZ40" s="26">
        <v>2628.1629990575202</v>
      </c>
      <c r="BA40" s="26">
        <v>1.6517825275439899E-4</v>
      </c>
      <c r="BB40" s="26">
        <v>43.409788957764903</v>
      </c>
      <c r="BC40" s="26">
        <v>0.39638381476765899</v>
      </c>
      <c r="BD40" s="26">
        <v>608.25405637990002</v>
      </c>
      <c r="BE40" s="26">
        <v>0.85672035251905398</v>
      </c>
      <c r="BF40" s="26">
        <v>65.295419798607696</v>
      </c>
      <c r="BG40" s="26">
        <v>100.970216328532</v>
      </c>
      <c r="BH40" s="26">
        <v>0.46545904418613598</v>
      </c>
      <c r="BI40" s="26">
        <v>5.1604603270556798E-3</v>
      </c>
      <c r="BJ40" s="26">
        <v>54.026569442836902</v>
      </c>
      <c r="BK40" s="26">
        <v>1380.19604039518</v>
      </c>
      <c r="BL40" s="26">
        <v>1251.51919454786</v>
      </c>
      <c r="BM40" s="26">
        <v>128.67684584731899</v>
      </c>
      <c r="BN40" s="26">
        <v>0.96294882631436796</v>
      </c>
      <c r="BO40" s="26">
        <v>2.4780388785087801E-2</v>
      </c>
      <c r="BP40" s="26">
        <v>71.311641837111495</v>
      </c>
      <c r="BQ40" s="26">
        <v>5.93064359529754</v>
      </c>
      <c r="BR40" s="26">
        <v>310.61983487381298</v>
      </c>
      <c r="BS40" s="26">
        <v>12.258436002579399</v>
      </c>
      <c r="BT40" s="26">
        <v>4.2309580625781997</v>
      </c>
      <c r="BU40" s="26">
        <v>578.79484041292505</v>
      </c>
      <c r="BV40" s="26">
        <v>12.5906986994009</v>
      </c>
      <c r="BW40" s="26">
        <v>9.0150834284076602</v>
      </c>
      <c r="BX40" s="26">
        <v>36.330727844926798</v>
      </c>
      <c r="BY40" s="26">
        <v>2.33700333449075E-2</v>
      </c>
      <c r="BZ40" s="26">
        <v>277.256366981376</v>
      </c>
      <c r="CA40" s="26">
        <v>509.44549244558198</v>
      </c>
      <c r="CB40" s="26">
        <v>3.11306466090157</v>
      </c>
      <c r="CC40" s="26">
        <v>5.8539404366397099</v>
      </c>
      <c r="CD40" s="26">
        <v>28.225735207553001</v>
      </c>
      <c r="CE40" s="95">
        <v>0</v>
      </c>
      <c r="CF40" s="26">
        <v>20.793687342383301</v>
      </c>
      <c r="CG40" s="26">
        <v>1092.3838404515</v>
      </c>
      <c r="CH40" s="26">
        <v>24.033166898041699</v>
      </c>
      <c r="CI40" s="28"/>
      <c r="CJ40" s="54">
        <f t="shared" si="16"/>
        <v>4.4693072203485767E-3</v>
      </c>
      <c r="CK40" s="54">
        <f t="shared" si="17"/>
        <v>5.5352334446795168E-3</v>
      </c>
      <c r="CL40" s="54">
        <f t="shared" si="18"/>
        <v>4.1435063068363653E-3</v>
      </c>
      <c r="CM40" s="54">
        <f t="shared" si="19"/>
        <v>4.3853484316232769E-3</v>
      </c>
      <c r="CN40" s="54">
        <f t="shared" si="20"/>
        <v>4.2045468101870511E-3</v>
      </c>
      <c r="CO40" s="54">
        <f t="shared" si="21"/>
        <v>4.5377901348983814E-3</v>
      </c>
      <c r="CP40" s="54">
        <f t="shared" si="22"/>
        <v>3.3493840507795194E-3</v>
      </c>
      <c r="CQ40" s="54">
        <f t="shared" si="23"/>
        <v>8.2793297210785946E-3</v>
      </c>
      <c r="CR40" s="54">
        <f t="shared" si="24"/>
        <v>3.6645231760127463E-3</v>
      </c>
      <c r="CS40" s="54" t="str">
        <f t="shared" si="25"/>
        <v/>
      </c>
      <c r="CT40" s="54">
        <f t="shared" si="26"/>
        <v>2.6264074682038987E-3</v>
      </c>
      <c r="CU40" s="54">
        <f t="shared" si="27"/>
        <v>2.7394157434723317E-3</v>
      </c>
      <c r="CV40" s="54">
        <f t="shared" si="28"/>
        <v>2.7658544098450215E-3</v>
      </c>
      <c r="CW40" s="54">
        <f t="shared" si="29"/>
        <v>2.608351368059216E-3</v>
      </c>
      <c r="CX40" s="54">
        <f t="shared" si="30"/>
        <v>7.3587813492860133E-3</v>
      </c>
      <c r="CY40" s="54">
        <f t="shared" si="31"/>
        <v>5.2905509009702886E-4</v>
      </c>
    </row>
    <row r="41" spans="1:103" x14ac:dyDescent="0.25">
      <c r="A41" s="28" t="s">
        <v>40</v>
      </c>
      <c r="B41" s="26">
        <v>60874.773701999999</v>
      </c>
      <c r="C41" s="26">
        <v>584.74958770000001</v>
      </c>
      <c r="D41" s="26">
        <v>9662.4657822999998</v>
      </c>
      <c r="E41" s="26">
        <v>19521.839798000001</v>
      </c>
      <c r="F41" s="26">
        <v>17303.200309</v>
      </c>
      <c r="G41" s="26">
        <v>1053.6978867</v>
      </c>
      <c r="H41" s="26">
        <v>20486.042131999999</v>
      </c>
      <c r="I41" s="26">
        <v>127.58406223</v>
      </c>
      <c r="J41" s="26">
        <v>225.43842092</v>
      </c>
      <c r="K41" s="26"/>
      <c r="L41" s="26">
        <v>122.36006322999999</v>
      </c>
      <c r="M41" s="26">
        <v>38.420840929999997</v>
      </c>
      <c r="N41" s="26">
        <v>98.328543999999994</v>
      </c>
      <c r="O41" s="26">
        <v>5.0509149925000001</v>
      </c>
      <c r="P41" s="26">
        <v>22.192299555999998</v>
      </c>
      <c r="Q41" s="26">
        <v>12.567846629</v>
      </c>
      <c r="R41" s="26"/>
      <c r="S41" s="26" t="s">
        <v>40</v>
      </c>
      <c r="T41" s="95">
        <v>46.033678151596099</v>
      </c>
      <c r="U41" s="26">
        <v>21.714159838538599</v>
      </c>
      <c r="V41" s="26">
        <v>5.0602696511697696</v>
      </c>
      <c r="W41" s="26">
        <v>128.07581849380099</v>
      </c>
      <c r="X41" s="26">
        <v>128.07575973660599</v>
      </c>
      <c r="Y41" s="26">
        <v>107.723536084938</v>
      </c>
      <c r="Z41" s="95">
        <v>10.536052957008</v>
      </c>
      <c r="AA41" s="26">
        <v>226.01951101227499</v>
      </c>
      <c r="AB41" s="26">
        <v>22.269941286466299</v>
      </c>
      <c r="AC41" s="26">
        <v>686.43907847618698</v>
      </c>
      <c r="AD41" s="26">
        <v>0</v>
      </c>
      <c r="AE41" s="26">
        <v>61088.255192931902</v>
      </c>
      <c r="AF41" s="26">
        <v>647.45268182283701</v>
      </c>
      <c r="AG41" s="26">
        <v>26.569857896296501</v>
      </c>
      <c r="AH41" s="26">
        <v>82.396778839771102</v>
      </c>
      <c r="AI41" s="26">
        <v>826.43657213345398</v>
      </c>
      <c r="AJ41" s="95">
        <v>1.4483800462309199E-3</v>
      </c>
      <c r="AK41" s="26">
        <v>122.948116100438</v>
      </c>
      <c r="AL41" s="26">
        <v>122.948116100438</v>
      </c>
      <c r="AM41" s="26">
        <v>38.5260190814002</v>
      </c>
      <c r="AN41" s="26">
        <v>0</v>
      </c>
      <c r="AO41" s="26">
        <v>1366.5185201837501</v>
      </c>
      <c r="AP41" s="26">
        <v>5.2384781446073196</v>
      </c>
      <c r="AQ41" s="95">
        <v>140.699265384044</v>
      </c>
      <c r="AR41" s="26">
        <v>7.7311318725287501</v>
      </c>
      <c r="AS41" s="26">
        <v>98.596996062151902</v>
      </c>
      <c r="AT41" s="26">
        <v>12.587974757788</v>
      </c>
      <c r="AU41" s="26">
        <v>587.03480064044197</v>
      </c>
      <c r="AV41" s="26">
        <v>0</v>
      </c>
      <c r="AW41" s="95">
        <v>20491.211515401999</v>
      </c>
      <c r="AX41" s="26">
        <v>8711.7480517865606</v>
      </c>
      <c r="AY41" s="26">
        <v>967.97261564950804</v>
      </c>
      <c r="AZ41" s="26">
        <v>9679.7206674360696</v>
      </c>
      <c r="BA41" s="26">
        <v>6.6385730486846596E-3</v>
      </c>
      <c r="BB41" s="26">
        <v>592.37007328659502</v>
      </c>
      <c r="BC41" s="26">
        <v>2.9039004447824799</v>
      </c>
      <c r="BD41" s="26">
        <v>13660.931769880401</v>
      </c>
      <c r="BE41" s="26">
        <v>58.754394175388597</v>
      </c>
      <c r="BF41" s="26">
        <v>674.02235144981398</v>
      </c>
      <c r="BG41" s="26">
        <v>1129.25739248334</v>
      </c>
      <c r="BH41" s="26">
        <v>2.1351573796965302</v>
      </c>
      <c r="BI41" s="26">
        <v>2.4271220092924799E-2</v>
      </c>
      <c r="BJ41" s="26">
        <v>1254.6495668468899</v>
      </c>
      <c r="BK41" s="26">
        <v>19558.0363462848</v>
      </c>
      <c r="BL41" s="26">
        <v>17335.207805358699</v>
      </c>
      <c r="BM41" s="26">
        <v>2222.8285409260402</v>
      </c>
      <c r="BN41" s="26">
        <v>19.333764353467</v>
      </c>
      <c r="BO41" s="26">
        <v>0.106658806638116</v>
      </c>
      <c r="BP41" s="26">
        <v>1672.4498505817401</v>
      </c>
      <c r="BQ41" s="26">
        <v>63.388339015746503</v>
      </c>
      <c r="BR41" s="26">
        <v>3541.0916237592101</v>
      </c>
      <c r="BS41" s="26">
        <v>122.093183253691</v>
      </c>
      <c r="BT41" s="26">
        <v>31.636627556672501</v>
      </c>
      <c r="BU41" s="26">
        <v>6884.9506428126497</v>
      </c>
      <c r="BV41" s="26">
        <v>78.951829642262496</v>
      </c>
      <c r="BW41" s="26">
        <v>1184.8294760164599</v>
      </c>
      <c r="BX41" s="26">
        <v>693.45329739799399</v>
      </c>
      <c r="BY41" s="26">
        <v>0.12730780447207499</v>
      </c>
      <c r="BZ41" s="26">
        <v>1055.6544404239401</v>
      </c>
      <c r="CA41" s="26">
        <v>11310.9855283464</v>
      </c>
      <c r="CB41" s="26">
        <v>0.57208366358306095</v>
      </c>
      <c r="CC41" s="26">
        <v>28.0612113855316</v>
      </c>
      <c r="CD41" s="26">
        <v>1059.3270646743799</v>
      </c>
      <c r="CE41" s="95">
        <v>0</v>
      </c>
      <c r="CF41" s="26">
        <v>476.94578883645499</v>
      </c>
      <c r="CG41" s="26">
        <v>20545.4164049229</v>
      </c>
      <c r="CH41" s="26">
        <v>848.17453022315203</v>
      </c>
      <c r="CI41" s="28"/>
      <c r="CJ41" s="54">
        <f t="shared" si="16"/>
        <v>3.5068958445243332E-3</v>
      </c>
      <c r="CK41" s="54">
        <f t="shared" si="17"/>
        <v>3.9080197549696636E-3</v>
      </c>
      <c r="CL41" s="54">
        <f t="shared" si="18"/>
        <v>1.7857641646377485E-3</v>
      </c>
      <c r="CM41" s="54">
        <f t="shared" si="19"/>
        <v>1.8541566091791911E-3</v>
      </c>
      <c r="CN41" s="54">
        <f t="shared" si="20"/>
        <v>1.8498021052239227E-3</v>
      </c>
      <c r="CO41" s="54">
        <f t="shared" si="21"/>
        <v>1.8568450678662946E-3</v>
      </c>
      <c r="CP41" s="54">
        <f t="shared" si="22"/>
        <v>2.8982793523672709E-3</v>
      </c>
      <c r="CQ41" s="54">
        <f t="shared" si="23"/>
        <v>3.85391010453632E-3</v>
      </c>
      <c r="CR41" s="54">
        <f t="shared" si="24"/>
        <v>2.5776000821137708E-3</v>
      </c>
      <c r="CS41" s="54" t="str">
        <f t="shared" si="25"/>
        <v/>
      </c>
      <c r="CT41" s="54">
        <f t="shared" si="26"/>
        <v>4.8059215965967879E-3</v>
      </c>
      <c r="CU41" s="54">
        <f t="shared" si="27"/>
        <v>2.7375286134894874E-3</v>
      </c>
      <c r="CV41" s="54">
        <f t="shared" si="28"/>
        <v>2.7301539434155401E-3</v>
      </c>
      <c r="CW41" s="54">
        <f t="shared" si="29"/>
        <v>1.8520720866734084E-3</v>
      </c>
      <c r="CX41" s="54">
        <f t="shared" si="30"/>
        <v>3.4985887906919992E-3</v>
      </c>
      <c r="CY41" s="54">
        <f t="shared" si="31"/>
        <v>1.6015574809415038E-3</v>
      </c>
    </row>
    <row r="42" spans="1:103" x14ac:dyDescent="0.25">
      <c r="A42" s="28" t="s">
        <v>41</v>
      </c>
      <c r="B42" s="26">
        <v>4036.6643822000001</v>
      </c>
      <c r="C42" s="26">
        <v>165.58569968</v>
      </c>
      <c r="D42" s="26">
        <v>1213.1152297000001</v>
      </c>
      <c r="E42" s="26">
        <v>1250.4834192999999</v>
      </c>
      <c r="F42" s="26">
        <v>1134.3795497999999</v>
      </c>
      <c r="G42" s="26">
        <v>122.17407124</v>
      </c>
      <c r="H42" s="26">
        <v>3515.3339681000002</v>
      </c>
      <c r="I42" s="26">
        <v>18.416453534999999</v>
      </c>
      <c r="J42" s="26">
        <v>46.368866875999998</v>
      </c>
      <c r="K42" s="26"/>
      <c r="L42" s="26">
        <v>20.015771246</v>
      </c>
      <c r="M42" s="26">
        <v>8.4373413215999999</v>
      </c>
      <c r="N42" s="26">
        <v>16.813079599999998</v>
      </c>
      <c r="O42" s="26">
        <v>0.81696380040000005</v>
      </c>
      <c r="P42" s="26">
        <v>4.4008509911000004</v>
      </c>
      <c r="Q42" s="26">
        <v>1.4256166236000001</v>
      </c>
      <c r="R42" s="26"/>
      <c r="S42" s="26" t="s">
        <v>41</v>
      </c>
      <c r="T42" s="95">
        <v>7.8643929034800699</v>
      </c>
      <c r="U42" s="26">
        <v>0.84641272847541504</v>
      </c>
      <c r="V42" s="26">
        <v>0.81915781329555704</v>
      </c>
      <c r="W42" s="26">
        <v>18.516994130922001</v>
      </c>
      <c r="X42" s="26">
        <v>18.516985725244002</v>
      </c>
      <c r="Y42" s="26">
        <v>10.5785769153921</v>
      </c>
      <c r="Z42" s="95">
        <v>1.79997041262862</v>
      </c>
      <c r="AA42" s="26">
        <v>46.494608692517502</v>
      </c>
      <c r="AB42" s="26">
        <v>4.4177181674429802</v>
      </c>
      <c r="AC42" s="26">
        <v>79.326665797207198</v>
      </c>
      <c r="AD42" s="26">
        <v>0</v>
      </c>
      <c r="AE42" s="26">
        <v>4057.2960210320898</v>
      </c>
      <c r="AF42" s="26">
        <v>40.2601803527727</v>
      </c>
      <c r="AG42" s="26">
        <v>3.0077952629313902</v>
      </c>
      <c r="AH42" s="26">
        <v>4.9503205175922202</v>
      </c>
      <c r="AI42" s="26">
        <v>144.12131364253901</v>
      </c>
      <c r="AJ42" s="95">
        <v>2.0886845888324899E-4</v>
      </c>
      <c r="AK42" s="26">
        <v>20.1375367961028</v>
      </c>
      <c r="AL42" s="26">
        <v>20.1375367961028</v>
      </c>
      <c r="AM42" s="26">
        <v>8.4604641286264606</v>
      </c>
      <c r="AN42" s="26">
        <v>0</v>
      </c>
      <c r="AO42" s="26">
        <v>241.97793255775801</v>
      </c>
      <c r="AP42" s="26">
        <v>0.83655468212072503</v>
      </c>
      <c r="AQ42" s="95">
        <v>12.0464718911965</v>
      </c>
      <c r="AR42" s="26">
        <v>0.45582333584483897</v>
      </c>
      <c r="AS42" s="26">
        <v>16.859279261103499</v>
      </c>
      <c r="AT42" s="26">
        <v>1.42974427069101</v>
      </c>
      <c r="AU42" s="26">
        <v>166.54799676416599</v>
      </c>
      <c r="AV42" s="26">
        <v>0</v>
      </c>
      <c r="AW42" s="95">
        <v>3478.6313502758499</v>
      </c>
      <c r="AX42" s="26">
        <v>1098.0404131924499</v>
      </c>
      <c r="AY42" s="26">
        <v>122.00446322459</v>
      </c>
      <c r="AZ42" s="26">
        <v>1220.0448764170401</v>
      </c>
      <c r="BA42" s="26">
        <v>1.7007203452123801E-4</v>
      </c>
      <c r="BB42" s="26">
        <v>73.115825706708094</v>
      </c>
      <c r="BC42" s="26">
        <v>0.36149778005588701</v>
      </c>
      <c r="BD42" s="26">
        <v>2394.02552439193</v>
      </c>
      <c r="BE42" s="26">
        <v>1.1119221597579301</v>
      </c>
      <c r="BF42" s="26">
        <v>67.789750943853804</v>
      </c>
      <c r="BG42" s="26">
        <v>93.160109657897706</v>
      </c>
      <c r="BH42" s="26">
        <v>0.30601749852565902</v>
      </c>
      <c r="BI42" s="26">
        <v>3.50024352254501E-3</v>
      </c>
      <c r="BJ42" s="26">
        <v>60.482906562608498</v>
      </c>
      <c r="BK42" s="26">
        <v>1255.2421061868399</v>
      </c>
      <c r="BL42" s="26">
        <v>1138.5321400498301</v>
      </c>
      <c r="BM42" s="26">
        <v>116.70996613700601</v>
      </c>
      <c r="BN42" s="26">
        <v>0.98118608277253105</v>
      </c>
      <c r="BO42" s="26">
        <v>1.9035342040377601E-2</v>
      </c>
      <c r="BP42" s="26">
        <v>43.2835158319416</v>
      </c>
      <c r="BQ42" s="26">
        <v>5.9146151633900397</v>
      </c>
      <c r="BR42" s="26">
        <v>291.48838693320499</v>
      </c>
      <c r="BS42" s="26">
        <v>12.8507972453248</v>
      </c>
      <c r="BT42" s="26">
        <v>3.9362968336116602</v>
      </c>
      <c r="BU42" s="26">
        <v>521.21424064551297</v>
      </c>
      <c r="BV42" s="26">
        <v>4.5445552882642399</v>
      </c>
      <c r="BW42" s="26">
        <v>14.8653764535348</v>
      </c>
      <c r="BX42" s="26">
        <v>20.742907110457001</v>
      </c>
      <c r="BY42" s="26">
        <v>2.0077561820356301E-2</v>
      </c>
      <c r="BZ42" s="26">
        <v>122.782225395702</v>
      </c>
      <c r="CA42" s="26">
        <v>2039.1988953582299</v>
      </c>
      <c r="CB42" s="26">
        <v>1.1860269587032399</v>
      </c>
      <c r="CC42" s="26">
        <v>4.7939551041228396</v>
      </c>
      <c r="CD42" s="26">
        <v>207.02520167598499</v>
      </c>
      <c r="CE42" s="95">
        <v>0</v>
      </c>
      <c r="CF42" s="26">
        <v>91.716818731877197</v>
      </c>
      <c r="CG42" s="26">
        <v>3525.47762617327</v>
      </c>
      <c r="CH42" s="26">
        <v>157.94389157593</v>
      </c>
      <c r="CI42" s="28"/>
      <c r="CJ42" s="54">
        <f t="shared" si="16"/>
        <v>5.1110612324043111E-3</v>
      </c>
      <c r="CK42" s="54">
        <f t="shared" si="17"/>
        <v>5.8114745779717326E-3</v>
      </c>
      <c r="CL42" s="54">
        <f t="shared" si="18"/>
        <v>5.7122741083331947E-3</v>
      </c>
      <c r="CM42" s="54">
        <f t="shared" si="19"/>
        <v>3.8054777963420186E-3</v>
      </c>
      <c r="CN42" s="54">
        <f t="shared" si="20"/>
        <v>3.6606709373086716E-3</v>
      </c>
      <c r="CO42" s="54">
        <f t="shared" si="21"/>
        <v>4.977767782718248E-3</v>
      </c>
      <c r="CP42" s="54">
        <f t="shared" si="22"/>
        <v>2.8855460577341101E-3</v>
      </c>
      <c r="CQ42" s="54">
        <f t="shared" si="23"/>
        <v>5.4588246348812059E-3</v>
      </c>
      <c r="CR42" s="54">
        <f t="shared" si="24"/>
        <v>2.7117724669391582E-3</v>
      </c>
      <c r="CS42" s="54" t="str">
        <f t="shared" si="25"/>
        <v/>
      </c>
      <c r="CT42" s="54">
        <f t="shared" si="26"/>
        <v>6.0834803019211396E-3</v>
      </c>
      <c r="CU42" s="54">
        <f t="shared" si="27"/>
        <v>2.7405323721188257E-3</v>
      </c>
      <c r="CV42" s="54">
        <f t="shared" si="28"/>
        <v>2.7478405029082533E-3</v>
      </c>
      <c r="CW42" s="54">
        <f t="shared" si="29"/>
        <v>2.6855692926452276E-3</v>
      </c>
      <c r="CX42" s="54">
        <f t="shared" si="30"/>
        <v>3.8327078960616566E-3</v>
      </c>
      <c r="CY42" s="54">
        <f t="shared" si="31"/>
        <v>2.8953415824982797E-3</v>
      </c>
    </row>
    <row r="43" spans="1:103" x14ac:dyDescent="0.25">
      <c r="A43" s="28" t="s">
        <v>42</v>
      </c>
      <c r="B43" s="26">
        <v>71954.126499999998</v>
      </c>
      <c r="C43" s="26">
        <v>1155.6065959</v>
      </c>
      <c r="D43" s="26">
        <v>16748.722542</v>
      </c>
      <c r="E43" s="26">
        <v>25533.911938000001</v>
      </c>
      <c r="F43" s="26">
        <v>16510.910668</v>
      </c>
      <c r="G43" s="26">
        <v>988.06937092999999</v>
      </c>
      <c r="H43" s="26">
        <v>22668.870943999998</v>
      </c>
      <c r="I43" s="26">
        <v>193.13196119</v>
      </c>
      <c r="J43" s="26">
        <v>271.00062500000001</v>
      </c>
      <c r="K43" s="26"/>
      <c r="L43" s="26">
        <v>140.42941734999999</v>
      </c>
      <c r="M43" s="26">
        <v>54.388214394000002</v>
      </c>
      <c r="N43" s="26">
        <v>5613.7094417999997</v>
      </c>
      <c r="O43" s="26">
        <v>5.4691131629000003</v>
      </c>
      <c r="P43" s="26">
        <v>26.878892100000002</v>
      </c>
      <c r="Q43" s="26">
        <v>226.39333823999999</v>
      </c>
      <c r="R43" s="26"/>
      <c r="S43" s="26" t="s">
        <v>42</v>
      </c>
      <c r="T43" s="95">
        <v>60.954094735662203</v>
      </c>
      <c r="U43" s="26">
        <v>14.124215376032501</v>
      </c>
      <c r="V43" s="26">
        <v>5.4816930509026403</v>
      </c>
      <c r="W43" s="26">
        <v>133.153607618411</v>
      </c>
      <c r="X43" s="26">
        <v>133.152316319791</v>
      </c>
      <c r="Y43" s="26">
        <v>98.187361774533201</v>
      </c>
      <c r="Z43" s="95">
        <v>13.9550719759927</v>
      </c>
      <c r="AA43" s="26">
        <v>274.537869823297</v>
      </c>
      <c r="AB43" s="26">
        <v>26.985763493599201</v>
      </c>
      <c r="AC43" s="26">
        <v>967.76768317412996</v>
      </c>
      <c r="AD43" s="26">
        <v>0</v>
      </c>
      <c r="AE43" s="26">
        <v>72238.954899386605</v>
      </c>
      <c r="AF43" s="26">
        <v>768.81042815364594</v>
      </c>
      <c r="AG43" s="26">
        <v>26.2862444638446</v>
      </c>
      <c r="AH43" s="26">
        <v>87.634174218029997</v>
      </c>
      <c r="AI43" s="26">
        <v>1032.7596726455699</v>
      </c>
      <c r="AJ43" s="95">
        <v>1.0096715169442201E-2</v>
      </c>
      <c r="AK43" s="26">
        <v>140.31475325350601</v>
      </c>
      <c r="AL43" s="26">
        <v>140.31475325350601</v>
      </c>
      <c r="AM43" s="26">
        <v>54.537203500243002</v>
      </c>
      <c r="AN43" s="26">
        <v>0</v>
      </c>
      <c r="AO43" s="26">
        <v>1467.31926887234</v>
      </c>
      <c r="AP43" s="26">
        <v>5.0450545925560899</v>
      </c>
      <c r="AQ43" s="95">
        <v>119.566122383788</v>
      </c>
      <c r="AR43" s="26">
        <v>5.6683314568291996</v>
      </c>
      <c r="AS43" s="26">
        <v>132.057582271938</v>
      </c>
      <c r="AT43" s="26">
        <v>12.0385393722432</v>
      </c>
      <c r="AU43" s="26">
        <v>1160.95948752349</v>
      </c>
      <c r="AV43" s="26">
        <v>0</v>
      </c>
      <c r="AW43" s="95">
        <v>22580.024218874802</v>
      </c>
      <c r="AX43" s="26">
        <v>15106.96792178</v>
      </c>
      <c r="AY43" s="26">
        <v>1678.5518151777201</v>
      </c>
      <c r="AZ43" s="26">
        <v>16785.5197369577</v>
      </c>
      <c r="BA43" s="26">
        <v>3.7861247597957399E-3</v>
      </c>
      <c r="BB43" s="26">
        <v>673.888403690426</v>
      </c>
      <c r="BC43" s="26">
        <v>70.480725052773096</v>
      </c>
      <c r="BD43" s="26">
        <v>14779.4663121513</v>
      </c>
      <c r="BE43" s="26">
        <v>71.152729736492503</v>
      </c>
      <c r="BF43" s="26">
        <v>795.09376102999897</v>
      </c>
      <c r="BG43" s="26">
        <v>1246.3261318253701</v>
      </c>
      <c r="BH43" s="26">
        <v>36.467135518995498</v>
      </c>
      <c r="BI43" s="26">
        <v>0.203077558094545</v>
      </c>
      <c r="BJ43" s="26">
        <v>978.46568638149904</v>
      </c>
      <c r="BK43" s="26">
        <v>25582.391589039798</v>
      </c>
      <c r="BL43" s="26">
        <v>16554.7675175439</v>
      </c>
      <c r="BM43" s="26">
        <v>9027.6240714958894</v>
      </c>
      <c r="BN43" s="26">
        <v>14.6502567899601</v>
      </c>
      <c r="BO43" s="26">
        <v>0.45302675576646401</v>
      </c>
      <c r="BP43" s="26">
        <v>1802.70569340322</v>
      </c>
      <c r="BQ43" s="26">
        <v>69.075507553585993</v>
      </c>
      <c r="BR43" s="26">
        <v>3524.2177267040302</v>
      </c>
      <c r="BS43" s="26">
        <v>156.29803942966399</v>
      </c>
      <c r="BT43" s="26">
        <v>42.464875544679401</v>
      </c>
      <c r="BU43" s="26">
        <v>6401.5394137910098</v>
      </c>
      <c r="BV43" s="26">
        <v>107.22926274243</v>
      </c>
      <c r="BW43" s="26">
        <v>695.80743257439201</v>
      </c>
      <c r="BX43" s="26">
        <v>644.36725383466501</v>
      </c>
      <c r="BY43" s="26">
        <v>4.9990440597011601</v>
      </c>
      <c r="BZ43" s="26">
        <v>990.52521060643596</v>
      </c>
      <c r="CA43" s="26">
        <v>12100.8792782614</v>
      </c>
      <c r="CB43" s="26">
        <v>0.71118922569330401</v>
      </c>
      <c r="CC43" s="26">
        <v>37.154741418859999</v>
      </c>
      <c r="CD43" s="26">
        <v>1126.9700641551001</v>
      </c>
      <c r="CE43" s="95">
        <v>0</v>
      </c>
      <c r="CF43" s="26">
        <v>570.49961078066701</v>
      </c>
      <c r="CG43" s="26">
        <v>22737.1398086388</v>
      </c>
      <c r="CH43" s="26">
        <v>970.465144166757</v>
      </c>
      <c r="CI43" s="28"/>
      <c r="CJ43" s="54">
        <f t="shared" si="16"/>
        <v>3.9584720604815653E-3</v>
      </c>
      <c r="CK43" s="54">
        <f t="shared" si="17"/>
        <v>4.6321054608736466E-3</v>
      </c>
      <c r="CL43" s="54">
        <f t="shared" si="18"/>
        <v>2.1970150180364969E-3</v>
      </c>
      <c r="CM43" s="54">
        <f t="shared" si="19"/>
        <v>1.8986378255518724E-3</v>
      </c>
      <c r="CN43" s="54">
        <f t="shared" si="20"/>
        <v>2.6562344395030216E-3</v>
      </c>
      <c r="CO43" s="54">
        <f t="shared" si="21"/>
        <v>2.4854931735455604E-3</v>
      </c>
      <c r="CP43" s="54">
        <f t="shared" si="22"/>
        <v>3.0115688076150469E-3</v>
      </c>
      <c r="CQ43" s="54">
        <f t="shared" si="23"/>
        <v>-0.3105630186771729</v>
      </c>
      <c r="CR43" s="54">
        <f t="shared" si="24"/>
        <v>1.3052533820897968E-2</v>
      </c>
      <c r="CS43" s="54" t="str">
        <f t="shared" si="25"/>
        <v/>
      </c>
      <c r="CT43" s="54">
        <f t="shared" si="26"/>
        <v>-8.165247613909723E-4</v>
      </c>
      <c r="CU43" s="54">
        <f t="shared" si="27"/>
        <v>2.7393638107640578E-3</v>
      </c>
      <c r="CV43" s="54">
        <f t="shared" si="28"/>
        <v>-0.97647587862516894</v>
      </c>
      <c r="CW43" s="54">
        <f t="shared" si="29"/>
        <v>2.300169630421304E-3</v>
      </c>
      <c r="CX43" s="54">
        <f t="shared" si="30"/>
        <v>3.9760341758728734E-3</v>
      </c>
      <c r="CY43" s="54">
        <f t="shared" si="31"/>
        <v>-0.94682467485204391</v>
      </c>
    </row>
    <row r="44" spans="1:103" x14ac:dyDescent="0.25">
      <c r="A44" s="28" t="s">
        <v>43</v>
      </c>
      <c r="B44" s="26">
        <v>136581.77384000001</v>
      </c>
      <c r="C44" s="26">
        <v>3271.7935971000002</v>
      </c>
      <c r="D44" s="26">
        <v>43845.742957000002</v>
      </c>
      <c r="E44" s="26">
        <v>24739.805293000001</v>
      </c>
      <c r="F44" s="26">
        <v>22613.281973000001</v>
      </c>
      <c r="G44" s="26">
        <v>3842.8337007</v>
      </c>
      <c r="H44" s="26">
        <v>72239.862242000003</v>
      </c>
      <c r="I44" s="26">
        <v>297.32613605</v>
      </c>
      <c r="J44" s="26">
        <v>535.68176596000001</v>
      </c>
      <c r="K44" s="26"/>
      <c r="L44" s="26">
        <v>331.85655996999998</v>
      </c>
      <c r="M44" s="26">
        <v>94.982971964000001</v>
      </c>
      <c r="N44" s="26">
        <v>551.66897229000006</v>
      </c>
      <c r="O44" s="26">
        <v>7.9272280469999998</v>
      </c>
      <c r="P44" s="26">
        <v>51.946519817999999</v>
      </c>
      <c r="Q44" s="26">
        <v>29.094521018999998</v>
      </c>
      <c r="R44" s="26"/>
      <c r="S44" s="26" t="s">
        <v>43</v>
      </c>
      <c r="T44" s="95">
        <v>257.622100568858</v>
      </c>
      <c r="U44" s="26">
        <v>27.7023705940992</v>
      </c>
      <c r="V44" s="26">
        <v>7.9484661399913801</v>
      </c>
      <c r="W44" s="26">
        <v>301.19317541402802</v>
      </c>
      <c r="X44" s="26">
        <v>301.062644362816</v>
      </c>
      <c r="Y44" s="26">
        <v>284.38593484596402</v>
      </c>
      <c r="Z44" s="95">
        <v>59.373594400520403</v>
      </c>
      <c r="AA44" s="26">
        <v>547.85402629494502</v>
      </c>
      <c r="AB44" s="26">
        <v>52.205571357560402</v>
      </c>
      <c r="AC44" s="26">
        <v>3979.4526344444098</v>
      </c>
      <c r="AD44" s="26">
        <v>0</v>
      </c>
      <c r="AE44" s="26">
        <v>137564.482119483</v>
      </c>
      <c r="AF44" s="26">
        <v>1368.2447150796099</v>
      </c>
      <c r="AG44" s="26">
        <v>75.822632609412693</v>
      </c>
      <c r="AH44" s="26">
        <v>156.304496597617</v>
      </c>
      <c r="AI44" s="26">
        <v>2727.6649860355201</v>
      </c>
      <c r="AJ44" s="95">
        <v>0.94893473013252305</v>
      </c>
      <c r="AK44" s="26">
        <v>343.62634158804599</v>
      </c>
      <c r="AL44" s="26">
        <v>343.62634158804599</v>
      </c>
      <c r="AM44" s="26">
        <v>95.243090278869602</v>
      </c>
      <c r="AN44" s="26">
        <v>0</v>
      </c>
      <c r="AO44" s="26">
        <v>4718.61040806864</v>
      </c>
      <c r="AP44" s="26">
        <v>16.3843304830372</v>
      </c>
      <c r="AQ44" s="95">
        <v>327.68910023850702</v>
      </c>
      <c r="AR44" s="26">
        <v>14.214382091013301</v>
      </c>
      <c r="AS44" s="26">
        <v>556.54732059232504</v>
      </c>
      <c r="AT44" s="26">
        <v>29.566876917803398</v>
      </c>
      <c r="AU44" s="26">
        <v>3286.6119399081399</v>
      </c>
      <c r="AV44" s="26">
        <v>0</v>
      </c>
      <c r="AW44" s="95">
        <v>72072.428079388497</v>
      </c>
      <c r="AX44" s="26">
        <v>39544.2243133179</v>
      </c>
      <c r="AY44" s="26">
        <v>4393.8044632382598</v>
      </c>
      <c r="AZ44" s="26">
        <v>43938.028776556203</v>
      </c>
      <c r="BA44" s="26">
        <v>9.5182642548478705E-3</v>
      </c>
      <c r="BB44" s="26">
        <v>1672.80668321188</v>
      </c>
      <c r="BC44" s="26">
        <v>8.4788281253548003</v>
      </c>
      <c r="BD44" s="26">
        <v>49421.7321357935</v>
      </c>
      <c r="BE44" s="26">
        <v>10.3026008176943</v>
      </c>
      <c r="BF44" s="26">
        <v>1308.5097974150799</v>
      </c>
      <c r="BG44" s="26">
        <v>1833.4166433527801</v>
      </c>
      <c r="BH44" s="26">
        <v>9.4609842805822399</v>
      </c>
      <c r="BI44" s="26">
        <v>3.7301047156268998</v>
      </c>
      <c r="BJ44" s="26">
        <v>981.95477725083595</v>
      </c>
      <c r="BK44" s="26">
        <v>24850.337450115901</v>
      </c>
      <c r="BL44" s="26">
        <v>22709.329873736198</v>
      </c>
      <c r="BM44" s="26">
        <v>2141.0075763796699</v>
      </c>
      <c r="BN44" s="26">
        <v>17.503801936429699</v>
      </c>
      <c r="BO44" s="26">
        <v>0.53431629231551403</v>
      </c>
      <c r="BP44" s="26">
        <v>954.87096160705903</v>
      </c>
      <c r="BQ44" s="26">
        <v>116.48153492540099</v>
      </c>
      <c r="BR44" s="26">
        <v>5905.2157276079197</v>
      </c>
      <c r="BS44" s="26">
        <v>249.84852696098301</v>
      </c>
      <c r="BT44" s="26">
        <v>88.188214140776097</v>
      </c>
      <c r="BU44" s="26">
        <v>10793.978492545601</v>
      </c>
      <c r="BV44" s="26">
        <v>302.84826431947101</v>
      </c>
      <c r="BW44" s="26">
        <v>14.730481498481501</v>
      </c>
      <c r="BX44" s="26">
        <v>411.64176498729501</v>
      </c>
      <c r="BY44" s="26">
        <v>0.48231527597678497</v>
      </c>
      <c r="BZ44" s="26">
        <v>3845.3756268823599</v>
      </c>
      <c r="CA44" s="26">
        <v>42484.958978046998</v>
      </c>
      <c r="CB44" s="26">
        <v>37.512448932299897</v>
      </c>
      <c r="CC44" s="26">
        <v>156.739672337732</v>
      </c>
      <c r="CD44" s="26">
        <v>4071.7408628850699</v>
      </c>
      <c r="CE44" s="95">
        <v>0</v>
      </c>
      <c r="CF44" s="26">
        <v>1915.71954158362</v>
      </c>
      <c r="CG44" s="26">
        <v>72443.085997563801</v>
      </c>
      <c r="CH44" s="26">
        <v>2852.9145495697398</v>
      </c>
      <c r="CI44" s="28"/>
      <c r="CJ44" s="54">
        <f t="shared" si="16"/>
        <v>7.1950176941924472E-3</v>
      </c>
      <c r="CK44" s="54">
        <f t="shared" si="17"/>
        <v>4.529119080517236E-3</v>
      </c>
      <c r="CL44" s="54">
        <f t="shared" si="18"/>
        <v>2.104784029927512E-3</v>
      </c>
      <c r="CM44" s="54">
        <f t="shared" si="19"/>
        <v>4.4677860559870566E-3</v>
      </c>
      <c r="CN44" s="54">
        <f t="shared" si="20"/>
        <v>4.2474109176579245E-3</v>
      </c>
      <c r="CO44" s="54">
        <f t="shared" si="21"/>
        <v>6.6147181489974432E-4</v>
      </c>
      <c r="CP44" s="54">
        <f t="shared" si="22"/>
        <v>2.8131802754967727E-3</v>
      </c>
      <c r="CQ44" s="54">
        <f t="shared" si="23"/>
        <v>1.2567036192834551E-2</v>
      </c>
      <c r="CR44" s="54">
        <f t="shared" si="24"/>
        <v>2.2722931987671811E-2</v>
      </c>
      <c r="CS44" s="54" t="str">
        <f t="shared" si="25"/>
        <v/>
      </c>
      <c r="CT44" s="54">
        <f t="shared" si="26"/>
        <v>3.5466472680576226E-2</v>
      </c>
      <c r="CU44" s="54">
        <f t="shared" si="27"/>
        <v>2.7385783945378097E-3</v>
      </c>
      <c r="CV44" s="54">
        <f t="shared" si="28"/>
        <v>8.8428904784598646E-3</v>
      </c>
      <c r="CW44" s="54">
        <f t="shared" si="29"/>
        <v>2.679132335472251E-3</v>
      </c>
      <c r="CX44" s="54">
        <f t="shared" si="30"/>
        <v>4.9868892173723436E-3</v>
      </c>
      <c r="CY44" s="54">
        <f t="shared" si="31"/>
        <v>1.6235218256211568E-2</v>
      </c>
    </row>
    <row r="45" spans="1:103" x14ac:dyDescent="0.25">
      <c r="A45" s="28" t="s">
        <v>44</v>
      </c>
      <c r="B45" s="26">
        <v>4485.2439962999997</v>
      </c>
      <c r="C45" s="26">
        <v>6366.9839634999998</v>
      </c>
      <c r="D45" s="26">
        <v>4816.6095728999999</v>
      </c>
      <c r="E45" s="26">
        <v>1302.2786034999999</v>
      </c>
      <c r="F45" s="26">
        <v>1146.5548652</v>
      </c>
      <c r="G45" s="26">
        <v>59.034381306</v>
      </c>
      <c r="H45" s="26">
        <v>5603.4926417999995</v>
      </c>
      <c r="I45" s="26">
        <v>17.974229039000001</v>
      </c>
      <c r="J45" s="26">
        <v>40.049025354000001</v>
      </c>
      <c r="K45" s="26"/>
      <c r="L45" s="26">
        <v>23.280425319999999</v>
      </c>
      <c r="M45" s="26">
        <v>2.6152432297999999</v>
      </c>
      <c r="N45" s="26">
        <v>60.376849206999999</v>
      </c>
      <c r="O45" s="26">
        <v>0.18489086699999999</v>
      </c>
      <c r="P45" s="26">
        <v>1.2722448815</v>
      </c>
      <c r="Q45" s="26">
        <v>3.3445565560000001</v>
      </c>
      <c r="R45" s="26"/>
      <c r="S45" s="26" t="s">
        <v>44</v>
      </c>
      <c r="T45" s="95">
        <v>27.927322177533402</v>
      </c>
      <c r="U45" s="26">
        <v>12.9000088066899</v>
      </c>
      <c r="V45" s="26">
        <v>0.18536754964470101</v>
      </c>
      <c r="W45" s="26">
        <v>19.016227071583799</v>
      </c>
      <c r="X45" s="26">
        <v>18.983207863680299</v>
      </c>
      <c r="Y45" s="26">
        <v>30.3867913957423</v>
      </c>
      <c r="Z45" s="95">
        <v>6.4963590730250198</v>
      </c>
      <c r="AA45" s="26">
        <v>64.401357236128504</v>
      </c>
      <c r="AB45" s="26">
        <v>1.29007796092633</v>
      </c>
      <c r="AC45" s="26">
        <v>95542.539461669396</v>
      </c>
      <c r="AD45" s="26">
        <v>0</v>
      </c>
      <c r="AE45" s="26">
        <v>4523.8533019395099</v>
      </c>
      <c r="AF45" s="26">
        <v>25.307590564414699</v>
      </c>
      <c r="AG45" s="26">
        <v>617.21106596200002</v>
      </c>
      <c r="AH45" s="26">
        <v>5.4341989753421798</v>
      </c>
      <c r="AI45" s="26">
        <v>746.09065803343594</v>
      </c>
      <c r="AJ45" s="95">
        <v>0.239626517921261</v>
      </c>
      <c r="AK45" s="26">
        <v>25.0689913112478</v>
      </c>
      <c r="AL45" s="26">
        <v>25.0689913112478</v>
      </c>
      <c r="AM45" s="26">
        <v>2.6224072057540599</v>
      </c>
      <c r="AN45" s="26">
        <v>0</v>
      </c>
      <c r="AO45" s="26">
        <v>254.51373687207601</v>
      </c>
      <c r="AP45" s="26">
        <v>1.1464807121221601</v>
      </c>
      <c r="AQ45" s="95">
        <v>94.819452590540394</v>
      </c>
      <c r="AR45" s="26">
        <v>5.6905378385846301</v>
      </c>
      <c r="AS45" s="26">
        <v>71.559202710367202</v>
      </c>
      <c r="AT45" s="26">
        <v>3.8788172117599702</v>
      </c>
      <c r="AU45" s="26">
        <v>6381.7340328378395</v>
      </c>
      <c r="AV45" s="26">
        <v>0</v>
      </c>
      <c r="AW45" s="95">
        <v>6196.9414269415802</v>
      </c>
      <c r="AX45" s="26">
        <v>4353.5238383840097</v>
      </c>
      <c r="AY45" s="26">
        <v>483.72449390763802</v>
      </c>
      <c r="AZ45" s="26">
        <v>4837.2483322916496</v>
      </c>
      <c r="BA45" s="26">
        <v>2.0216922364771199E-3</v>
      </c>
      <c r="BB45" s="26">
        <v>77.062789339572305</v>
      </c>
      <c r="BC45" s="26">
        <v>1.1857498508022</v>
      </c>
      <c r="BD45" s="26">
        <v>2905.5576160412702</v>
      </c>
      <c r="BE45" s="26">
        <v>4.4230968790268896</v>
      </c>
      <c r="BF45" s="26">
        <v>17.614592785374501</v>
      </c>
      <c r="BG45" s="26">
        <v>49.032788615332002</v>
      </c>
      <c r="BH45" s="26">
        <v>1.3970604008002701</v>
      </c>
      <c r="BI45" s="26">
        <v>0.87066796077977404</v>
      </c>
      <c r="BJ45" s="26">
        <v>15.7976658840258</v>
      </c>
      <c r="BK45" s="26">
        <v>1310.53128569815</v>
      </c>
      <c r="BL45" s="26">
        <v>1153.4466797688201</v>
      </c>
      <c r="BM45" s="26">
        <v>157.08460592933</v>
      </c>
      <c r="BN45" s="26">
        <v>1.04651296736608</v>
      </c>
      <c r="BO45" s="26">
        <v>0.11425665923709</v>
      </c>
      <c r="BP45" s="26">
        <v>90.089083098816701</v>
      </c>
      <c r="BQ45" s="26">
        <v>3.9707949998070902</v>
      </c>
      <c r="BR45" s="26">
        <v>275.13090660670002</v>
      </c>
      <c r="BS45" s="26">
        <v>2.2580818289544</v>
      </c>
      <c r="BT45" s="26">
        <v>4.7831660868510797</v>
      </c>
      <c r="BU45" s="26">
        <v>658.10366365184598</v>
      </c>
      <c r="BV45" s="26">
        <v>25.658173265760698</v>
      </c>
      <c r="BW45" s="26">
        <v>12.933460767539099</v>
      </c>
      <c r="BX45" s="26">
        <v>14.5848077139723</v>
      </c>
      <c r="BY45" s="26">
        <v>0.1103230115908</v>
      </c>
      <c r="BZ45" s="26">
        <v>59.2865025660698</v>
      </c>
      <c r="CA45" s="26">
        <v>2713.4071921345999</v>
      </c>
      <c r="CB45" s="26">
        <v>0.31275747557554301</v>
      </c>
      <c r="CC45" s="26">
        <v>16.9482266423929</v>
      </c>
      <c r="CD45" s="26">
        <v>602.55895649502304</v>
      </c>
      <c r="CE45" s="95">
        <v>0</v>
      </c>
      <c r="CF45" s="26">
        <v>179.78268912242501</v>
      </c>
      <c r="CG45" s="26">
        <v>5620.2397870335099</v>
      </c>
      <c r="CH45" s="26">
        <v>192.27101037786301</v>
      </c>
      <c r="CI45" s="28"/>
      <c r="CJ45" s="54">
        <f t="shared" si="16"/>
        <v>8.6080725310284361E-3</v>
      </c>
      <c r="CK45" s="54">
        <f t="shared" si="17"/>
        <v>2.3166493621465684E-3</v>
      </c>
      <c r="CL45" s="54">
        <f t="shared" si="18"/>
        <v>4.2849143322246644E-3</v>
      </c>
      <c r="CM45" s="54">
        <f t="shared" si="19"/>
        <v>6.3371095677761929E-3</v>
      </c>
      <c r="CN45" s="54">
        <f t="shared" si="20"/>
        <v>6.0108894724527039E-3</v>
      </c>
      <c r="CO45" s="54">
        <f t="shared" si="21"/>
        <v>4.2707529831294225E-3</v>
      </c>
      <c r="CP45" s="54">
        <f t="shared" si="22"/>
        <v>2.9886976398581754E-3</v>
      </c>
      <c r="CQ45" s="54">
        <f t="shared" si="23"/>
        <v>5.6134748393994703E-2</v>
      </c>
      <c r="CR45" s="54">
        <f t="shared" si="24"/>
        <v>0.60806303441529941</v>
      </c>
      <c r="CS45" s="54" t="str">
        <f t="shared" si="25"/>
        <v/>
      </c>
      <c r="CT45" s="54">
        <f t="shared" si="26"/>
        <v>7.6827032438761322E-2</v>
      </c>
      <c r="CU45" s="54">
        <f t="shared" si="27"/>
        <v>2.7393153617332588E-3</v>
      </c>
      <c r="CV45" s="54">
        <f t="shared" si="28"/>
        <v>0.18520929214157697</v>
      </c>
      <c r="CW45" s="54">
        <f t="shared" si="29"/>
        <v>2.5781838358788205E-3</v>
      </c>
      <c r="CX45" s="54">
        <f t="shared" si="30"/>
        <v>1.4017018017242418E-2</v>
      </c>
      <c r="CY45" s="54">
        <f t="shared" si="31"/>
        <v>0.1597403562518708</v>
      </c>
    </row>
    <row r="46" spans="1:103" x14ac:dyDescent="0.25">
      <c r="A46" s="28" t="s">
        <v>45</v>
      </c>
      <c r="B46" s="26">
        <v>5646.9363360999996</v>
      </c>
      <c r="C46" s="26">
        <v>121.40997079</v>
      </c>
      <c r="D46" s="26">
        <v>2940.8121095000001</v>
      </c>
      <c r="E46" s="26">
        <v>1509.9438023</v>
      </c>
      <c r="F46" s="26">
        <v>1354.2280581</v>
      </c>
      <c r="G46" s="26">
        <v>491.96187501999998</v>
      </c>
      <c r="H46" s="26">
        <v>1497.7109026999999</v>
      </c>
      <c r="I46" s="26">
        <v>12.855737436</v>
      </c>
      <c r="J46" s="26">
        <v>23.611022811000002</v>
      </c>
      <c r="K46" s="26"/>
      <c r="L46" s="26">
        <v>15.159861000999999</v>
      </c>
      <c r="M46" s="26">
        <v>4.9295500364000002</v>
      </c>
      <c r="N46" s="26">
        <v>26.5826648</v>
      </c>
      <c r="O46" s="26">
        <v>0.50807263979999995</v>
      </c>
      <c r="P46" s="26">
        <v>2.5190459275000001</v>
      </c>
      <c r="Q46" s="26">
        <v>1.7375639016</v>
      </c>
      <c r="R46" s="26"/>
      <c r="S46" s="26" t="s">
        <v>45</v>
      </c>
      <c r="T46" s="95">
        <v>12.400145195618</v>
      </c>
      <c r="U46" s="26">
        <v>2.6426271251628899</v>
      </c>
      <c r="V46" s="26">
        <v>0.50930672548572697</v>
      </c>
      <c r="W46" s="26">
        <v>12.9298278010262</v>
      </c>
      <c r="X46" s="26">
        <v>12.9298068281068</v>
      </c>
      <c r="Y46" s="26">
        <v>9.3763014201293107</v>
      </c>
      <c r="Z46" s="95">
        <v>2.8380952943061799</v>
      </c>
      <c r="AA46" s="26">
        <v>23.6985936746152</v>
      </c>
      <c r="AB46" s="26">
        <v>2.5297147345031501</v>
      </c>
      <c r="AC46" s="26">
        <v>108.20293175457201</v>
      </c>
      <c r="AD46" s="26">
        <v>0</v>
      </c>
      <c r="AE46" s="26">
        <v>5668.6569438427596</v>
      </c>
      <c r="AF46" s="26">
        <v>53.9728813721159</v>
      </c>
      <c r="AG46" s="26">
        <v>2.5420700215512801</v>
      </c>
      <c r="AH46" s="26">
        <v>6.46163377055076</v>
      </c>
      <c r="AI46" s="26">
        <v>67.014554803736402</v>
      </c>
      <c r="AJ46" s="95">
        <v>2.7273012462342199E-4</v>
      </c>
      <c r="AK46" s="26">
        <v>15.3031615053886</v>
      </c>
      <c r="AL46" s="26">
        <v>15.3031615053886</v>
      </c>
      <c r="AM46" s="26">
        <v>4.9430197772846798</v>
      </c>
      <c r="AN46" s="26">
        <v>0</v>
      </c>
      <c r="AO46" s="26">
        <v>77.996361101638499</v>
      </c>
      <c r="AP46" s="26">
        <v>0.26834610475075099</v>
      </c>
      <c r="AQ46" s="95">
        <v>13.2492736559124</v>
      </c>
      <c r="AR46" s="26">
        <v>0.65572286821938097</v>
      </c>
      <c r="AS46" s="26">
        <v>26.655854472839199</v>
      </c>
      <c r="AT46" s="26">
        <v>1.74224856414618</v>
      </c>
      <c r="AU46" s="26">
        <v>121.95973432100401</v>
      </c>
      <c r="AV46" s="26">
        <v>0</v>
      </c>
      <c r="AW46" s="95">
        <v>1486.3950834724999</v>
      </c>
      <c r="AX46" s="26">
        <v>2654.6654996059201</v>
      </c>
      <c r="AY46" s="26">
        <v>294.96247739325503</v>
      </c>
      <c r="AZ46" s="26">
        <v>2949.6279769991802</v>
      </c>
      <c r="BA46" s="26">
        <v>3.0847946339059799E-4</v>
      </c>
      <c r="BB46" s="26">
        <v>41.300669871801198</v>
      </c>
      <c r="BC46" s="26">
        <v>0.312367504753716</v>
      </c>
      <c r="BD46" s="26">
        <v>943.55875156335196</v>
      </c>
      <c r="BE46" s="26">
        <v>2.56424619564917</v>
      </c>
      <c r="BF46" s="26">
        <v>61.390630246311297</v>
      </c>
      <c r="BG46" s="26">
        <v>108.985493146381</v>
      </c>
      <c r="BH46" s="26">
        <v>0.394024139949403</v>
      </c>
      <c r="BI46" s="26">
        <v>4.5698832983349603E-3</v>
      </c>
      <c r="BJ46" s="26">
        <v>75.677416623952098</v>
      </c>
      <c r="BK46" s="26">
        <v>1514.6744293588999</v>
      </c>
      <c r="BL46" s="26">
        <v>1358.3628395508699</v>
      </c>
      <c r="BM46" s="26">
        <v>156.31158980803201</v>
      </c>
      <c r="BN46" s="26">
        <v>1.1823318419065501</v>
      </c>
      <c r="BO46" s="26">
        <v>1.36781323324349E-2</v>
      </c>
      <c r="BP46" s="26">
        <v>129.22712533827101</v>
      </c>
      <c r="BQ46" s="26">
        <v>5.4445068646417196</v>
      </c>
      <c r="BR46" s="26">
        <v>295.15802741447402</v>
      </c>
      <c r="BS46" s="26">
        <v>11.556570699471401</v>
      </c>
      <c r="BT46" s="26">
        <v>3.2919983167711102</v>
      </c>
      <c r="BU46" s="26">
        <v>553.12240094357799</v>
      </c>
      <c r="BV46" s="26">
        <v>10.573922656142599</v>
      </c>
      <c r="BW46" s="26">
        <v>47.644603283784399</v>
      </c>
      <c r="BX46" s="26">
        <v>62.375780133048899</v>
      </c>
      <c r="BY46" s="26">
        <v>1.7068842297877501E-2</v>
      </c>
      <c r="BZ46" s="26">
        <v>493.70002539283598</v>
      </c>
      <c r="CA46" s="26">
        <v>828.79239215719804</v>
      </c>
      <c r="CB46" s="26">
        <v>5.3497674721253103</v>
      </c>
      <c r="CC46" s="26">
        <v>7.5590143949865896</v>
      </c>
      <c r="CD46" s="26">
        <v>60.371188019244201</v>
      </c>
      <c r="CE46" s="95">
        <v>0</v>
      </c>
      <c r="CF46" s="26">
        <v>33.190306420145802</v>
      </c>
      <c r="CG46" s="26">
        <v>1502.0790065973299</v>
      </c>
      <c r="CH46" s="26">
        <v>42.804546555468299</v>
      </c>
      <c r="CI46" s="28"/>
      <c r="CJ46" s="54">
        <f t="shared" si="16"/>
        <v>3.8464410522752747E-3</v>
      </c>
      <c r="CK46" s="54">
        <f t="shared" si="17"/>
        <v>4.5281580040482591E-3</v>
      </c>
      <c r="CL46" s="54">
        <f t="shared" si="18"/>
        <v>2.9977663213169169E-3</v>
      </c>
      <c r="CM46" s="54">
        <f t="shared" si="19"/>
        <v>3.1329822021813445E-3</v>
      </c>
      <c r="CN46" s="54">
        <f t="shared" si="20"/>
        <v>3.0532386521891124E-3</v>
      </c>
      <c r="CO46" s="54">
        <f t="shared" si="21"/>
        <v>3.5330997402295474E-3</v>
      </c>
      <c r="CP46" s="54">
        <f t="shared" si="22"/>
        <v>2.9165200636887922E-3</v>
      </c>
      <c r="CQ46" s="54">
        <f t="shared" si="23"/>
        <v>5.7615825210760065E-3</v>
      </c>
      <c r="CR46" s="54">
        <f t="shared" si="24"/>
        <v>3.7088975058886696E-3</v>
      </c>
      <c r="CS46" s="54" t="str">
        <f t="shared" si="25"/>
        <v/>
      </c>
      <c r="CT46" s="54">
        <f t="shared" si="26"/>
        <v>9.4526265365591135E-3</v>
      </c>
      <c r="CU46" s="54">
        <f t="shared" si="27"/>
        <v>2.732448354356572E-3</v>
      </c>
      <c r="CV46" s="54">
        <f t="shared" si="28"/>
        <v>2.7532857743892834E-3</v>
      </c>
      <c r="CW46" s="54">
        <f t="shared" si="29"/>
        <v>2.4289552104455334E-3</v>
      </c>
      <c r="CX46" s="54">
        <f t="shared" si="30"/>
        <v>4.2352570418349314E-3</v>
      </c>
      <c r="CY46" s="54">
        <f t="shared" si="31"/>
        <v>2.6961095024282426E-3</v>
      </c>
    </row>
    <row r="47" spans="1:103" x14ac:dyDescent="0.25">
      <c r="A47" s="28" t="s">
        <v>46</v>
      </c>
      <c r="B47" s="26">
        <v>64994.049827000003</v>
      </c>
      <c r="C47" s="26">
        <v>1156.6187477000001</v>
      </c>
      <c r="D47" s="26">
        <v>17266.803833999998</v>
      </c>
      <c r="E47" s="26">
        <v>19781.596440000001</v>
      </c>
      <c r="F47" s="26">
        <v>17530.024221</v>
      </c>
      <c r="G47" s="26">
        <v>3692.7000346</v>
      </c>
      <c r="H47" s="26">
        <v>30388.523531999999</v>
      </c>
      <c r="I47" s="26">
        <v>155.54387315</v>
      </c>
      <c r="J47" s="26">
        <v>304.67733894000003</v>
      </c>
      <c r="K47" s="26"/>
      <c r="L47" s="26">
        <v>177.37764378</v>
      </c>
      <c r="M47" s="26">
        <v>47.856802965</v>
      </c>
      <c r="N47" s="26">
        <v>165.56307169999999</v>
      </c>
      <c r="O47" s="26">
        <v>5.8289282807999996</v>
      </c>
      <c r="P47" s="26">
        <v>27.291223805000001</v>
      </c>
      <c r="Q47" s="26">
        <v>16.039170567999999</v>
      </c>
      <c r="R47" s="26"/>
      <c r="S47" s="26" t="s">
        <v>46</v>
      </c>
      <c r="T47" s="95">
        <v>77.659395705412905</v>
      </c>
      <c r="U47" s="26">
        <v>23.6452346962196</v>
      </c>
      <c r="V47" s="26">
        <v>5.8410083034569</v>
      </c>
      <c r="W47" s="26">
        <v>157.231379781035</v>
      </c>
      <c r="X47" s="26">
        <v>157.173669969397</v>
      </c>
      <c r="Y47" s="26">
        <v>138.08098097775999</v>
      </c>
      <c r="Z47" s="95">
        <v>17.955117544068401</v>
      </c>
      <c r="AA47" s="26">
        <v>951.14139421287405</v>
      </c>
      <c r="AB47" s="26">
        <v>27.404129260176799</v>
      </c>
      <c r="AC47" s="26">
        <v>7755.61560170968</v>
      </c>
      <c r="AD47" s="26">
        <v>0</v>
      </c>
      <c r="AE47" s="26">
        <v>65259.197008768802</v>
      </c>
      <c r="AF47" s="26">
        <v>1325.0099264135899</v>
      </c>
      <c r="AG47" s="26">
        <v>255.880117015883</v>
      </c>
      <c r="AH47" s="26">
        <v>82.179890183472594</v>
      </c>
      <c r="AI47" s="26">
        <v>2379.9758891226402</v>
      </c>
      <c r="AJ47" s="95">
        <v>0.417275582718313</v>
      </c>
      <c r="AK47" s="26">
        <v>179.99601074096901</v>
      </c>
      <c r="AL47" s="26">
        <v>179.99601074096901</v>
      </c>
      <c r="AM47" s="26">
        <v>47.987921027609502</v>
      </c>
      <c r="AN47" s="26">
        <v>0</v>
      </c>
      <c r="AO47" s="26">
        <v>1830.34286135664</v>
      </c>
      <c r="AP47" s="26">
        <v>7.2006769991795601</v>
      </c>
      <c r="AQ47" s="95">
        <v>178.17715004383899</v>
      </c>
      <c r="AR47" s="26">
        <v>9.4574484788401492</v>
      </c>
      <c r="AS47" s="26">
        <v>167.50571648147701</v>
      </c>
      <c r="AT47" s="26">
        <v>16.2518051304754</v>
      </c>
      <c r="AU47" s="26">
        <v>1161.8908275927099</v>
      </c>
      <c r="AV47" s="26">
        <v>0</v>
      </c>
      <c r="AW47" s="95">
        <v>30652.711781169201</v>
      </c>
      <c r="AX47" s="26">
        <v>15577.7296095724</v>
      </c>
      <c r="AY47" s="26">
        <v>1730.85987326289</v>
      </c>
      <c r="AZ47" s="26">
        <v>17308.589482835301</v>
      </c>
      <c r="BA47" s="26">
        <v>9.1912855352140905E-3</v>
      </c>
      <c r="BB47" s="26">
        <v>718.85668648233195</v>
      </c>
      <c r="BC47" s="26">
        <v>4.3746749537304899</v>
      </c>
      <c r="BD47" s="26">
        <v>18698.295592676099</v>
      </c>
      <c r="BE47" s="26">
        <v>53.424010865479403</v>
      </c>
      <c r="BF47" s="26">
        <v>687.31376272976297</v>
      </c>
      <c r="BG47" s="26">
        <v>1152.2173167435501</v>
      </c>
      <c r="BH47" s="26">
        <v>3.6418981334567899</v>
      </c>
      <c r="BI47" s="26">
        <v>2.0351175052497499E-2</v>
      </c>
      <c r="BJ47" s="26">
        <v>1172.38284017041</v>
      </c>
      <c r="BK47" s="26">
        <v>19829.998869110699</v>
      </c>
      <c r="BL47" s="26">
        <v>17572.3049473637</v>
      </c>
      <c r="BM47" s="26">
        <v>2257.6939217469398</v>
      </c>
      <c r="BN47" s="26">
        <v>18.7921626360665</v>
      </c>
      <c r="BO47" s="26">
        <v>0.171222580446105</v>
      </c>
      <c r="BP47" s="26">
        <v>1563.21770528613</v>
      </c>
      <c r="BQ47" s="26">
        <v>66.066311945193107</v>
      </c>
      <c r="BR47" s="26">
        <v>3711.4397830651901</v>
      </c>
      <c r="BS47" s="26">
        <v>124.831492889212</v>
      </c>
      <c r="BT47" s="26">
        <v>36.997339733350898</v>
      </c>
      <c r="BU47" s="26">
        <v>7279.5445224513096</v>
      </c>
      <c r="BV47" s="26">
        <v>115.561478336859</v>
      </c>
      <c r="BW47" s="26">
        <v>1046.43879000424</v>
      </c>
      <c r="BX47" s="26">
        <v>651.20268182344205</v>
      </c>
      <c r="BY47" s="26">
        <v>0.228080177692532</v>
      </c>
      <c r="BZ47" s="26">
        <v>3705.7875698032899</v>
      </c>
      <c r="CA47" s="26">
        <v>15769.9954908891</v>
      </c>
      <c r="CB47" s="26">
        <v>28.778993260580702</v>
      </c>
      <c r="CC47" s="26">
        <v>47.206210232782503</v>
      </c>
      <c r="CD47" s="26">
        <v>1523.7980116958299</v>
      </c>
      <c r="CE47" s="95">
        <v>0</v>
      </c>
      <c r="CF47" s="26">
        <v>713.95746106051297</v>
      </c>
      <c r="CG47" s="26">
        <v>30477.142373496001</v>
      </c>
      <c r="CH47" s="26">
        <v>1146.5741546957299</v>
      </c>
      <c r="CI47" s="28"/>
      <c r="CJ47" s="54">
        <f t="shared" si="16"/>
        <v>4.0795608594104199E-3</v>
      </c>
      <c r="CK47" s="54">
        <f t="shared" si="17"/>
        <v>4.5581829822434108E-3</v>
      </c>
      <c r="CL47" s="54">
        <f t="shared" si="18"/>
        <v>2.4199990477115833E-3</v>
      </c>
      <c r="CM47" s="54">
        <f t="shared" si="19"/>
        <v>2.446841399151402E-3</v>
      </c>
      <c r="CN47" s="54">
        <f t="shared" si="20"/>
        <v>2.4119034766107482E-3</v>
      </c>
      <c r="CO47" s="54">
        <f t="shared" si="21"/>
        <v>3.5441641835680768E-3</v>
      </c>
      <c r="CP47" s="54">
        <f t="shared" si="22"/>
        <v>2.9161943785351511E-3</v>
      </c>
      <c r="CQ47" s="54">
        <f t="shared" si="23"/>
        <v>1.047805218162012E-2</v>
      </c>
      <c r="CR47" s="54">
        <f t="shared" si="24"/>
        <v>2.121798941535924</v>
      </c>
      <c r="CS47" s="54" t="str">
        <f t="shared" si="25"/>
        <v/>
      </c>
      <c r="CT47" s="54">
        <f t="shared" si="26"/>
        <v>1.4761538743949892E-2</v>
      </c>
      <c r="CU47" s="54">
        <f t="shared" si="27"/>
        <v>2.7397998714079443E-3</v>
      </c>
      <c r="CV47" s="54">
        <f t="shared" si="28"/>
        <v>1.1733563297237461E-2</v>
      </c>
      <c r="CW47" s="54">
        <f t="shared" si="29"/>
        <v>2.0724260232693249E-3</v>
      </c>
      <c r="CX47" s="54">
        <f t="shared" si="30"/>
        <v>4.1370609095262292E-3</v>
      </c>
      <c r="CY47" s="54">
        <f t="shared" si="31"/>
        <v>1.3257204390583106E-2</v>
      </c>
    </row>
    <row r="48" spans="1:103" x14ac:dyDescent="0.25">
      <c r="A48" s="28" t="s">
        <v>47</v>
      </c>
      <c r="B48" s="26">
        <v>13028.088868999999</v>
      </c>
      <c r="C48" s="26">
        <v>1150.4428558</v>
      </c>
      <c r="D48" s="26">
        <v>10237.896627</v>
      </c>
      <c r="E48" s="26">
        <v>7058.1777183000004</v>
      </c>
      <c r="F48" s="26">
        <v>5844.7248694999998</v>
      </c>
      <c r="G48" s="26">
        <v>1812.2437992</v>
      </c>
      <c r="H48" s="26">
        <v>12202.541111</v>
      </c>
      <c r="I48" s="26">
        <v>69.187356773999994</v>
      </c>
      <c r="J48" s="26">
        <v>137.79672976000001</v>
      </c>
      <c r="K48" s="26"/>
      <c r="L48" s="26">
        <v>81.609156788999996</v>
      </c>
      <c r="M48" s="26">
        <v>66.590384654000005</v>
      </c>
      <c r="N48" s="26">
        <v>163.68763367</v>
      </c>
      <c r="O48" s="26">
        <v>16.627772152999999</v>
      </c>
      <c r="P48" s="26">
        <v>4.6826184702999996</v>
      </c>
      <c r="Q48" s="26">
        <v>10.993112912999999</v>
      </c>
      <c r="R48" s="26"/>
      <c r="S48" s="26" t="s">
        <v>47</v>
      </c>
      <c r="T48" s="95">
        <v>76.518561737913998</v>
      </c>
      <c r="U48" s="26">
        <v>10.880532793546701</v>
      </c>
      <c r="V48" s="26">
        <v>16.6724260103719</v>
      </c>
      <c r="W48" s="26">
        <v>69.886768930588502</v>
      </c>
      <c r="X48" s="26">
        <v>69.852654459433396</v>
      </c>
      <c r="Y48" s="26">
        <v>109.66397583837301</v>
      </c>
      <c r="Z48" s="95">
        <v>17.621386312415801</v>
      </c>
      <c r="AA48" s="26">
        <v>139.52411736468099</v>
      </c>
      <c r="AB48" s="26">
        <v>4.7308832340207498</v>
      </c>
      <c r="AC48" s="26">
        <v>1087.9594303193601</v>
      </c>
      <c r="AD48" s="26">
        <v>0</v>
      </c>
      <c r="AE48" s="26">
        <v>13120.8222324663</v>
      </c>
      <c r="AF48" s="26">
        <v>103.082383449193</v>
      </c>
      <c r="AG48" s="26">
        <v>31.2078016226538</v>
      </c>
      <c r="AH48" s="26">
        <v>21.929595988072801</v>
      </c>
      <c r="AI48" s="26">
        <v>506.93582832838302</v>
      </c>
      <c r="AJ48" s="95">
        <v>0.24981291438648001</v>
      </c>
      <c r="AK48" s="26">
        <v>84.534345369696496</v>
      </c>
      <c r="AL48" s="26">
        <v>84.534345369696496</v>
      </c>
      <c r="AM48" s="26">
        <v>66.773064708825601</v>
      </c>
      <c r="AN48" s="26">
        <v>0</v>
      </c>
      <c r="AO48" s="26">
        <v>741.61262805159902</v>
      </c>
      <c r="AP48" s="26">
        <v>3.0775396558433901</v>
      </c>
      <c r="AQ48" s="95">
        <v>112.626840921287</v>
      </c>
      <c r="AR48" s="26">
        <v>5.5377089358739404</v>
      </c>
      <c r="AS48" s="26">
        <v>164.381392358629</v>
      </c>
      <c r="AT48" s="26">
        <v>11.046719515742099</v>
      </c>
      <c r="AU48" s="26">
        <v>1156.2444756416801</v>
      </c>
      <c r="AV48" s="26">
        <v>0</v>
      </c>
      <c r="AW48" s="95">
        <v>12082.643531363499</v>
      </c>
      <c r="AX48" s="26">
        <v>9241.9768538478693</v>
      </c>
      <c r="AY48" s="26">
        <v>1026.8869522002601</v>
      </c>
      <c r="AZ48" s="26">
        <v>10268.863806048101</v>
      </c>
      <c r="BA48" s="26">
        <v>3.9888541131954296E-3</v>
      </c>
      <c r="BB48" s="26">
        <v>215.54063167003901</v>
      </c>
      <c r="BC48" s="26">
        <v>9.1400976014815107</v>
      </c>
      <c r="BD48" s="26">
        <v>7998.6588990237897</v>
      </c>
      <c r="BE48" s="26">
        <v>18.096323127807398</v>
      </c>
      <c r="BF48" s="26">
        <v>90.133055771424793</v>
      </c>
      <c r="BG48" s="26">
        <v>259.27636547121</v>
      </c>
      <c r="BH48" s="26">
        <v>6.3163083701780698</v>
      </c>
      <c r="BI48" s="26">
        <v>0.94185763058251903</v>
      </c>
      <c r="BJ48" s="26">
        <v>213.126182112799</v>
      </c>
      <c r="BK48" s="26">
        <v>7082.32074060591</v>
      </c>
      <c r="BL48" s="26">
        <v>5865.4226440985803</v>
      </c>
      <c r="BM48" s="26">
        <v>1216.8980965073199</v>
      </c>
      <c r="BN48" s="26">
        <v>5.6500750885431303</v>
      </c>
      <c r="BO48" s="26">
        <v>0.227211726905757</v>
      </c>
      <c r="BP48" s="26">
        <v>544.11873300374202</v>
      </c>
      <c r="BQ48" s="26">
        <v>17.110115549749999</v>
      </c>
      <c r="BR48" s="26">
        <v>1259.43667729294</v>
      </c>
      <c r="BS48" s="26">
        <v>11.735529111482199</v>
      </c>
      <c r="BT48" s="26">
        <v>16.592830839354701</v>
      </c>
      <c r="BU48" s="26">
        <v>2977.8305827366999</v>
      </c>
      <c r="BV48" s="26">
        <v>38.565668486134101</v>
      </c>
      <c r="BW48" s="26">
        <v>263.61922833159701</v>
      </c>
      <c r="BX48" s="26">
        <v>171.421579125536</v>
      </c>
      <c r="BY48" s="26">
        <v>0.64989120653449794</v>
      </c>
      <c r="BZ48" s="26">
        <v>1816.12219567122</v>
      </c>
      <c r="CA48" s="26">
        <v>7189.8039111940698</v>
      </c>
      <c r="CB48" s="26">
        <v>30.969641246272801</v>
      </c>
      <c r="CC48" s="26">
        <v>46.565183045315997</v>
      </c>
      <c r="CD48" s="26">
        <v>693.61690311509301</v>
      </c>
      <c r="CE48" s="95">
        <v>0</v>
      </c>
      <c r="CF48" s="26">
        <v>342.12515611171398</v>
      </c>
      <c r="CG48" s="26">
        <v>12238.7592466806</v>
      </c>
      <c r="CH48" s="26">
        <v>456.37429633272501</v>
      </c>
      <c r="CI48" s="28"/>
      <c r="CJ48" s="54">
        <f t="shared" si="16"/>
        <v>7.1179560101833194E-3</v>
      </c>
      <c r="CK48" s="54">
        <f t="shared" si="17"/>
        <v>5.0429448211452158E-3</v>
      </c>
      <c r="CL48" s="54">
        <f t="shared" si="18"/>
        <v>3.0247598873417167E-3</v>
      </c>
      <c r="CM48" s="54">
        <f t="shared" si="19"/>
        <v>3.4205744413764393E-3</v>
      </c>
      <c r="CN48" s="54">
        <f t="shared" si="20"/>
        <v>3.5412744073873141E-3</v>
      </c>
      <c r="CO48" s="54">
        <f t="shared" si="21"/>
        <v>2.1401074584622907E-3</v>
      </c>
      <c r="CP48" s="54">
        <f t="shared" si="22"/>
        <v>2.9680814308382553E-3</v>
      </c>
      <c r="CQ48" s="54">
        <f t="shared" si="23"/>
        <v>9.615885278094833E-3</v>
      </c>
      <c r="CR48" s="54">
        <f t="shared" si="24"/>
        <v>1.2535766325438699E-2</v>
      </c>
      <c r="CS48" s="54" t="str">
        <f t="shared" si="25"/>
        <v/>
      </c>
      <c r="CT48" s="54">
        <f t="shared" si="26"/>
        <v>3.5843877032813332E-2</v>
      </c>
      <c r="CU48" s="54">
        <f t="shared" si="27"/>
        <v>2.7433398346441693E-3</v>
      </c>
      <c r="CV48" s="54">
        <f t="shared" si="28"/>
        <v>4.2383084969488003E-3</v>
      </c>
      <c r="CW48" s="54">
        <f t="shared" si="29"/>
        <v>2.6854985118283125E-3</v>
      </c>
      <c r="CX48" s="54">
        <f t="shared" si="30"/>
        <v>1.0307216790536027E-2</v>
      </c>
      <c r="CY48" s="54">
        <f t="shared" si="31"/>
        <v>4.8763806181511254E-3</v>
      </c>
    </row>
    <row r="49" spans="1:103" x14ac:dyDescent="0.25">
      <c r="A49" s="28" t="s">
        <v>48</v>
      </c>
      <c r="B49" s="26">
        <v>18817.084443</v>
      </c>
      <c r="C49" s="26">
        <v>299.54430544000002</v>
      </c>
      <c r="D49" s="26">
        <v>4501.6989821999996</v>
      </c>
      <c r="E49" s="26">
        <v>4844.0866619999997</v>
      </c>
      <c r="F49" s="26">
        <v>4126.5265196</v>
      </c>
      <c r="G49" s="26">
        <v>1643.1591335999999</v>
      </c>
      <c r="H49" s="26">
        <v>5590.0693707</v>
      </c>
      <c r="I49" s="26">
        <v>47.252654514</v>
      </c>
      <c r="J49" s="26">
        <v>106.78834822</v>
      </c>
      <c r="K49" s="26"/>
      <c r="L49" s="26">
        <v>50.572560633999998</v>
      </c>
      <c r="M49" s="26">
        <v>22.664962194000001</v>
      </c>
      <c r="N49" s="26">
        <v>35.414053500000001</v>
      </c>
      <c r="O49" s="26">
        <v>2.2925736830000001</v>
      </c>
      <c r="P49" s="26">
        <v>11.895609624</v>
      </c>
      <c r="Q49" s="26">
        <v>3.2930905562000001</v>
      </c>
      <c r="R49" s="26"/>
      <c r="S49" s="26" t="s">
        <v>48</v>
      </c>
      <c r="T49" s="95">
        <v>16.420796044379902</v>
      </c>
      <c r="U49" s="26">
        <v>2.61116676893334</v>
      </c>
      <c r="V49" s="26">
        <v>2.29854780732094</v>
      </c>
      <c r="W49" s="26">
        <v>47.488849401629601</v>
      </c>
      <c r="X49" s="26">
        <v>47.488813554884601</v>
      </c>
      <c r="Y49" s="26">
        <v>22.233263954215499</v>
      </c>
      <c r="Z49" s="95">
        <v>3.7583649749827499</v>
      </c>
      <c r="AA49" s="26">
        <v>107.07162682963001</v>
      </c>
      <c r="AB49" s="26">
        <v>11.938572189326299</v>
      </c>
      <c r="AC49" s="26">
        <v>207.27261040401299</v>
      </c>
      <c r="AD49" s="26">
        <v>0</v>
      </c>
      <c r="AE49" s="26">
        <v>18900.238195296399</v>
      </c>
      <c r="AF49" s="26">
        <v>215.20004059961599</v>
      </c>
      <c r="AG49" s="26">
        <v>6.3653634327981603</v>
      </c>
      <c r="AH49" s="26">
        <v>23.815013346421701</v>
      </c>
      <c r="AI49" s="26">
        <v>265.00459587357</v>
      </c>
      <c r="AJ49" s="95">
        <v>5.3989579866565204E-4</v>
      </c>
      <c r="AK49" s="26">
        <v>50.852341775384197</v>
      </c>
      <c r="AL49" s="26">
        <v>50.852341775384197</v>
      </c>
      <c r="AM49" s="26">
        <v>22.727079982354201</v>
      </c>
      <c r="AN49" s="26">
        <v>0</v>
      </c>
      <c r="AO49" s="26">
        <v>346.80825567034202</v>
      </c>
      <c r="AP49" s="26">
        <v>1.11504072410555</v>
      </c>
      <c r="AQ49" s="95">
        <v>26.300118506990898</v>
      </c>
      <c r="AR49" s="26">
        <v>1.1490547603315699</v>
      </c>
      <c r="AS49" s="26">
        <v>35.511259483586301</v>
      </c>
      <c r="AT49" s="26">
        <v>3.3020235798450601</v>
      </c>
      <c r="AU49" s="26">
        <v>301.17433938821699</v>
      </c>
      <c r="AV49" s="26">
        <v>0</v>
      </c>
      <c r="AW49" s="95">
        <v>5555.7154001664403</v>
      </c>
      <c r="AX49" s="26">
        <v>4061.5526297943602</v>
      </c>
      <c r="AY49" s="26">
        <v>451.28325664996601</v>
      </c>
      <c r="AZ49" s="26">
        <v>4512.8358864443198</v>
      </c>
      <c r="BA49" s="26">
        <v>6.0419357909863997E-4</v>
      </c>
      <c r="BB49" s="26">
        <v>174.91762281464</v>
      </c>
      <c r="BC49" s="26">
        <v>4.8098345343011601</v>
      </c>
      <c r="BD49" s="26">
        <v>3562.8077329750799</v>
      </c>
      <c r="BE49" s="26">
        <v>7.2932842286854402</v>
      </c>
      <c r="BF49" s="26">
        <v>262.070547683217</v>
      </c>
      <c r="BG49" s="26">
        <v>363.04704674349699</v>
      </c>
      <c r="BH49" s="26">
        <v>2.6188821036503001</v>
      </c>
      <c r="BI49" s="26">
        <v>9.0475066055986306E-3</v>
      </c>
      <c r="BJ49" s="26">
        <v>253.309535320799</v>
      </c>
      <c r="BK49" s="26">
        <v>4860.0227176511899</v>
      </c>
      <c r="BL49" s="26">
        <v>4140.5950908716504</v>
      </c>
      <c r="BM49" s="26">
        <v>719.42762677954295</v>
      </c>
      <c r="BN49" s="26">
        <v>3.5784291715581702</v>
      </c>
      <c r="BO49" s="26">
        <v>4.9255174545434398E-2</v>
      </c>
      <c r="BP49" s="26">
        <v>254.23883926652201</v>
      </c>
      <c r="BQ49" s="26">
        <v>21.177537029382002</v>
      </c>
      <c r="BR49" s="26">
        <v>1005.0431761989</v>
      </c>
      <c r="BS49" s="26">
        <v>50.8958065003279</v>
      </c>
      <c r="BT49" s="26">
        <v>12.3394410941538</v>
      </c>
      <c r="BU49" s="26">
        <v>1695.43274679365</v>
      </c>
      <c r="BV49" s="26">
        <v>27.948593534991801</v>
      </c>
      <c r="BW49" s="26">
        <v>89.605648660416506</v>
      </c>
      <c r="BX49" s="26">
        <v>114.759873476743</v>
      </c>
      <c r="BY49" s="26">
        <v>0.31615938469000199</v>
      </c>
      <c r="BZ49" s="26">
        <v>1645.1991148883601</v>
      </c>
      <c r="CA49" s="26">
        <v>2881.6700135813899</v>
      </c>
      <c r="CB49" s="26">
        <v>27.2558878947072</v>
      </c>
      <c r="CC49" s="26">
        <v>10.009912272285099</v>
      </c>
      <c r="CD49" s="26">
        <v>251.650576999967</v>
      </c>
      <c r="CE49" s="95">
        <v>0</v>
      </c>
      <c r="CF49" s="26">
        <v>133.680072968269</v>
      </c>
      <c r="CG49" s="26">
        <v>5607.0237579986397</v>
      </c>
      <c r="CH49" s="26">
        <v>233.77773057170799</v>
      </c>
      <c r="CI49" s="28"/>
      <c r="CJ49" s="54">
        <f t="shared" si="16"/>
        <v>4.4190561268024932E-3</v>
      </c>
      <c r="CK49" s="54">
        <f t="shared" si="17"/>
        <v>5.4417123564496498E-3</v>
      </c>
      <c r="CL49" s="54">
        <f t="shared" si="18"/>
        <v>2.47393357227044E-3</v>
      </c>
      <c r="CM49" s="54">
        <f t="shared" si="19"/>
        <v>3.2897957371824877E-3</v>
      </c>
      <c r="CN49" s="54">
        <f t="shared" si="20"/>
        <v>3.4093010683023841E-3</v>
      </c>
      <c r="CO49" s="54">
        <f t="shared" si="21"/>
        <v>1.2414995277364262E-3</v>
      </c>
      <c r="CP49" s="54">
        <f t="shared" si="22"/>
        <v>3.0329475672529207E-3</v>
      </c>
      <c r="CQ49" s="54">
        <f t="shared" si="23"/>
        <v>4.99779416232864E-3</v>
      </c>
      <c r="CR49" s="54">
        <f t="shared" si="24"/>
        <v>2.6527108467527395E-3</v>
      </c>
      <c r="CS49" s="54" t="str">
        <f t="shared" si="25"/>
        <v/>
      </c>
      <c r="CT49" s="54">
        <f t="shared" si="26"/>
        <v>5.5322716088870762E-3</v>
      </c>
      <c r="CU49" s="54">
        <f t="shared" si="27"/>
        <v>2.7406967557459471E-3</v>
      </c>
      <c r="CV49" s="54">
        <f t="shared" si="28"/>
        <v>2.7448420606892483E-3</v>
      </c>
      <c r="CW49" s="54">
        <f t="shared" si="29"/>
        <v>2.6058592424921903E-3</v>
      </c>
      <c r="CX49" s="54">
        <f t="shared" si="30"/>
        <v>3.6116320797565226E-3</v>
      </c>
      <c r="CY49" s="54">
        <f t="shared" si="31"/>
        <v>2.7126565433317706E-3</v>
      </c>
    </row>
    <row r="50" spans="1:103" x14ac:dyDescent="0.25">
      <c r="A50" s="28" t="s">
        <v>49</v>
      </c>
      <c r="B50" s="26">
        <v>56706.366008999998</v>
      </c>
      <c r="C50" s="26">
        <v>1863.5260811000001</v>
      </c>
      <c r="D50" s="26">
        <v>20667.381952</v>
      </c>
      <c r="E50" s="26">
        <v>18263.318378</v>
      </c>
      <c r="F50" s="26">
        <v>16152.571736</v>
      </c>
      <c r="G50" s="26">
        <v>1804.4632425</v>
      </c>
      <c r="H50" s="26">
        <v>14235.997684</v>
      </c>
      <c r="I50" s="26">
        <v>134.29325703999999</v>
      </c>
      <c r="J50" s="26">
        <v>225.19210548999999</v>
      </c>
      <c r="K50" s="26"/>
      <c r="L50" s="26">
        <v>139.35226983999999</v>
      </c>
      <c r="M50" s="26">
        <v>43.002963753000003</v>
      </c>
      <c r="N50" s="26">
        <v>114.9053499</v>
      </c>
      <c r="O50" s="26">
        <v>5.3366112388999998</v>
      </c>
      <c r="P50" s="26">
        <v>24.081614291000001</v>
      </c>
      <c r="Q50" s="26">
        <v>13.450002236</v>
      </c>
      <c r="R50" s="26"/>
      <c r="S50" s="26" t="s">
        <v>49</v>
      </c>
      <c r="T50" s="95">
        <v>53.622850426062499</v>
      </c>
      <c r="U50" s="26">
        <v>21.884823173202498</v>
      </c>
      <c r="V50" s="26">
        <v>5.3469547803830801</v>
      </c>
      <c r="W50" s="26">
        <v>134.91631905126499</v>
      </c>
      <c r="X50" s="26">
        <v>134.916196778028</v>
      </c>
      <c r="Y50" s="26">
        <v>111.531663614246</v>
      </c>
      <c r="Z50" s="95">
        <v>12.273197011378601</v>
      </c>
      <c r="AA50" s="26">
        <v>225.917459254563</v>
      </c>
      <c r="AB50" s="26">
        <v>24.175041229366698</v>
      </c>
      <c r="AC50" s="26">
        <v>1101.02764469977</v>
      </c>
      <c r="AD50" s="26">
        <v>0</v>
      </c>
      <c r="AE50" s="26">
        <v>56892.802252682697</v>
      </c>
      <c r="AF50" s="26">
        <v>503.87739498247299</v>
      </c>
      <c r="AG50" s="26">
        <v>28.1947615983822</v>
      </c>
      <c r="AH50" s="26">
        <v>68.4985678629223</v>
      </c>
      <c r="AI50" s="26">
        <v>622.58928260732102</v>
      </c>
      <c r="AJ50" s="95">
        <v>2.08208661030605E-3</v>
      </c>
      <c r="AK50" s="26">
        <v>140.42309535321399</v>
      </c>
      <c r="AL50" s="26">
        <v>140.42309535321399</v>
      </c>
      <c r="AM50" s="26">
        <v>43.120764720580603</v>
      </c>
      <c r="AN50" s="26">
        <v>0</v>
      </c>
      <c r="AO50" s="26">
        <v>844.07295193651703</v>
      </c>
      <c r="AP50" s="26">
        <v>3.5443760337878101</v>
      </c>
      <c r="AQ50" s="95">
        <v>139.26490556439299</v>
      </c>
      <c r="AR50" s="26">
        <v>7.8545162146728504</v>
      </c>
      <c r="AS50" s="26">
        <v>115.220366992385</v>
      </c>
      <c r="AT50" s="26">
        <v>13.4742707594761</v>
      </c>
      <c r="AU50" s="26">
        <v>1873.46817318849</v>
      </c>
      <c r="AV50" s="26">
        <v>0</v>
      </c>
      <c r="AW50" s="95">
        <v>13854.1628641346</v>
      </c>
      <c r="AX50" s="26">
        <v>18658.8992005158</v>
      </c>
      <c r="AY50" s="26">
        <v>2073.21084553426</v>
      </c>
      <c r="AZ50" s="26">
        <v>20732.1100460501</v>
      </c>
      <c r="BA50" s="26">
        <v>6.5227359244824298E-3</v>
      </c>
      <c r="BB50" s="26">
        <v>413.49401041198797</v>
      </c>
      <c r="BC50" s="26">
        <v>2.8115205438802402</v>
      </c>
      <c r="BD50" s="26">
        <v>8778.8688730402191</v>
      </c>
      <c r="BE50" s="26">
        <v>57.431364155051</v>
      </c>
      <c r="BF50" s="26">
        <v>578.41918340801396</v>
      </c>
      <c r="BG50" s="26">
        <v>1013.14601387809</v>
      </c>
      <c r="BH50" s="26">
        <v>2.39831296494099</v>
      </c>
      <c r="BI50" s="26">
        <v>3.4890132045834001E-2</v>
      </c>
      <c r="BJ50" s="26">
        <v>1158.98286600858</v>
      </c>
      <c r="BK50" s="26">
        <v>18296.2905776646</v>
      </c>
      <c r="BL50" s="26">
        <v>16181.219805771299</v>
      </c>
      <c r="BM50" s="26">
        <v>2115.0707718932699</v>
      </c>
      <c r="BN50" s="26">
        <v>18.1894198129378</v>
      </c>
      <c r="BO50" s="26">
        <v>0.11539611735434301</v>
      </c>
      <c r="BP50" s="26">
        <v>1624.3515499043699</v>
      </c>
      <c r="BQ50" s="26">
        <v>56.889038498211399</v>
      </c>
      <c r="BR50" s="26">
        <v>3247.2104178309801</v>
      </c>
      <c r="BS50" s="26">
        <v>103.81090469970199</v>
      </c>
      <c r="BT50" s="26">
        <v>29.561361739887602</v>
      </c>
      <c r="BU50" s="26">
        <v>6460.2120682109999</v>
      </c>
      <c r="BV50" s="26">
        <v>90.537865781544397</v>
      </c>
      <c r="BW50" s="26">
        <v>1153.5467848123501</v>
      </c>
      <c r="BX50" s="26">
        <v>673.95990398871095</v>
      </c>
      <c r="BY50" s="26">
        <v>0.14880906518515999</v>
      </c>
      <c r="BZ50" s="26">
        <v>1810.9720094930999</v>
      </c>
      <c r="CA50" s="26">
        <v>7287.0865070847603</v>
      </c>
      <c r="CB50" s="26">
        <v>12.9207456437661</v>
      </c>
      <c r="CC50" s="26">
        <v>32.687109445595603</v>
      </c>
      <c r="CD50" s="26">
        <v>645.59050852729695</v>
      </c>
      <c r="CE50" s="95">
        <v>0</v>
      </c>
      <c r="CF50" s="26">
        <v>312.41585983498402</v>
      </c>
      <c r="CG50" s="26">
        <v>14277.713199071801</v>
      </c>
      <c r="CH50" s="26">
        <v>537.80818831866702</v>
      </c>
      <c r="CI50" s="28"/>
      <c r="CJ50" s="54">
        <f t="shared" si="16"/>
        <v>3.2877480396664785E-3</v>
      </c>
      <c r="CK50" s="54">
        <f t="shared" si="17"/>
        <v>5.3350968303171615E-3</v>
      </c>
      <c r="CL50" s="54">
        <f t="shared" si="18"/>
        <v>3.1318961540669011E-3</v>
      </c>
      <c r="CM50" s="54">
        <f t="shared" si="19"/>
        <v>1.805378353602961E-3</v>
      </c>
      <c r="CN50" s="54">
        <f t="shared" si="20"/>
        <v>1.7735918613783497E-3</v>
      </c>
      <c r="CO50" s="54">
        <f t="shared" si="21"/>
        <v>3.6070377272314682E-3</v>
      </c>
      <c r="CP50" s="54">
        <f t="shared" si="22"/>
        <v>2.9302839181187404E-3</v>
      </c>
      <c r="CQ50" s="54">
        <f t="shared" si="23"/>
        <v>4.6386523922229616E-3</v>
      </c>
      <c r="CR50" s="54">
        <f t="shared" si="24"/>
        <v>3.2210443744672963E-3</v>
      </c>
      <c r="CS50" s="54" t="str">
        <f t="shared" si="25"/>
        <v/>
      </c>
      <c r="CT50" s="54">
        <f t="shared" si="26"/>
        <v>7.6843062150583766E-3</v>
      </c>
      <c r="CU50" s="54">
        <f t="shared" si="27"/>
        <v>2.7393685760177737E-3</v>
      </c>
      <c r="CV50" s="54">
        <f t="shared" si="28"/>
        <v>2.7415354694898439E-3</v>
      </c>
      <c r="CW50" s="54">
        <f t="shared" si="29"/>
        <v>1.9382227822187046E-3</v>
      </c>
      <c r="CX50" s="54">
        <f t="shared" si="30"/>
        <v>3.8795961615253347E-3</v>
      </c>
      <c r="CY50" s="54">
        <f t="shared" si="31"/>
        <v>1.8043508878492404E-3</v>
      </c>
    </row>
    <row r="51" spans="1:103" x14ac:dyDescent="0.25">
      <c r="A51" s="28" t="s">
        <v>50</v>
      </c>
      <c r="B51" s="26">
        <v>2514.5125045</v>
      </c>
      <c r="C51" s="26">
        <v>135.48061747</v>
      </c>
      <c r="D51" s="26">
        <v>935.25205112000003</v>
      </c>
      <c r="E51" s="26">
        <v>730.35427951999998</v>
      </c>
      <c r="F51" s="26">
        <v>664.76029117999997</v>
      </c>
      <c r="G51" s="26">
        <v>44.766545375</v>
      </c>
      <c r="H51" s="26">
        <v>7401.1354324000004</v>
      </c>
      <c r="I51" s="26">
        <v>10.904841552000001</v>
      </c>
      <c r="J51" s="26">
        <v>45.123693187000001</v>
      </c>
      <c r="K51" s="26"/>
      <c r="L51" s="26">
        <v>12.340964933</v>
      </c>
      <c r="M51" s="26">
        <v>5.0143934283</v>
      </c>
      <c r="N51" s="26">
        <v>0.1088529</v>
      </c>
      <c r="O51" s="26">
        <v>0.45271792750000001</v>
      </c>
      <c r="P51" s="26">
        <v>2.4735682987000001</v>
      </c>
      <c r="Q51" s="26">
        <v>0.48551537909999998</v>
      </c>
      <c r="R51" s="26"/>
      <c r="S51" s="26" t="s">
        <v>50</v>
      </c>
      <c r="T51" s="95">
        <v>4.0957459808793102E-4</v>
      </c>
      <c r="U51" s="26">
        <v>1.77702257092676E-2</v>
      </c>
      <c r="V51" s="26">
        <v>0.45396469003554901</v>
      </c>
      <c r="W51" s="26">
        <v>10.969237727720801</v>
      </c>
      <c r="X51" s="26">
        <v>10.9692129185878</v>
      </c>
      <c r="Y51" s="26">
        <v>7.5312584473453503</v>
      </c>
      <c r="Z51" s="95">
        <v>1.96351057676747E-4</v>
      </c>
      <c r="AA51" s="26">
        <v>45.242778421679603</v>
      </c>
      <c r="AB51" s="26">
        <v>2.4836410196899599</v>
      </c>
      <c r="AC51" s="26">
        <v>59.106425015913999</v>
      </c>
      <c r="AD51" s="26">
        <v>0</v>
      </c>
      <c r="AE51" s="26">
        <v>2528.3376403269399</v>
      </c>
      <c r="AF51" s="26">
        <v>26.841304925043701</v>
      </c>
      <c r="AG51" s="26">
        <v>2.18148252781064</v>
      </c>
      <c r="AH51" s="26">
        <v>3.25903669704195</v>
      </c>
      <c r="AI51" s="26">
        <v>121.956318828698</v>
      </c>
      <c r="AJ51" s="95">
        <v>2.3564957072041501E-4</v>
      </c>
      <c r="AK51" s="26">
        <v>12.4207776579275</v>
      </c>
      <c r="AL51" s="26">
        <v>12.4207776579275</v>
      </c>
      <c r="AM51" s="26">
        <v>5.0281370787612101</v>
      </c>
      <c r="AN51" s="26">
        <v>0</v>
      </c>
      <c r="AO51" s="26">
        <v>554.51211790159596</v>
      </c>
      <c r="AP51" s="26">
        <v>1.88711048919823</v>
      </c>
      <c r="AQ51" s="95">
        <v>7.4637293775199396</v>
      </c>
      <c r="AR51" s="26">
        <v>0.155592930639285</v>
      </c>
      <c r="AS51" s="26">
        <v>0.109206623186362</v>
      </c>
      <c r="AT51" s="26">
        <v>0.48709959007328102</v>
      </c>
      <c r="AU51" s="26">
        <v>136.32456684424901</v>
      </c>
      <c r="AV51" s="26">
        <v>0</v>
      </c>
      <c r="AW51" s="95">
        <v>7381.2238222633696</v>
      </c>
      <c r="AX51" s="26">
        <v>846.82453524914899</v>
      </c>
      <c r="AY51" s="26">
        <v>94.091548765246301</v>
      </c>
      <c r="AZ51" s="26">
        <v>940.91608401439498</v>
      </c>
      <c r="BA51" s="26">
        <v>7.3676242364986103E-5</v>
      </c>
      <c r="BB51" s="26">
        <v>130.48006450415201</v>
      </c>
      <c r="BC51" s="26">
        <v>0.241200421633955</v>
      </c>
      <c r="BD51" s="26">
        <v>5559.8144361348504</v>
      </c>
      <c r="BE51" s="26">
        <v>0.29731027596355702</v>
      </c>
      <c r="BF51" s="26">
        <v>40.429178425569098</v>
      </c>
      <c r="BG51" s="26">
        <v>54.7875760842606</v>
      </c>
      <c r="BH51" s="26">
        <v>0.22339603443619499</v>
      </c>
      <c r="BI51" s="26">
        <v>3.9486856594850997E-3</v>
      </c>
      <c r="BJ51" s="26">
        <v>30.436668176832701</v>
      </c>
      <c r="BK51" s="26">
        <v>733.46097913574397</v>
      </c>
      <c r="BL51" s="26">
        <v>667.46587769557402</v>
      </c>
      <c r="BM51" s="26">
        <v>65.995101440169293</v>
      </c>
      <c r="BN51" s="26">
        <v>0.53662363156357296</v>
      </c>
      <c r="BO51" s="26">
        <v>1.5100568307456499E-2</v>
      </c>
      <c r="BP51" s="26">
        <v>16.054974883843901</v>
      </c>
      <c r="BQ51" s="26">
        <v>3.6181280664913902</v>
      </c>
      <c r="BR51" s="26">
        <v>178.64747201507899</v>
      </c>
      <c r="BS51" s="26">
        <v>7.6348564625737803</v>
      </c>
      <c r="BT51" s="26">
        <v>2.6229331382242802</v>
      </c>
      <c r="BU51" s="26">
        <v>323.40741359259601</v>
      </c>
      <c r="BV51" s="26">
        <v>3.85310444557703</v>
      </c>
      <c r="BW51" s="26">
        <v>0.277276301746611</v>
      </c>
      <c r="BX51" s="26">
        <v>8.2172151104791098</v>
      </c>
      <c r="BY51" s="26">
        <v>1.46058203122847E-2</v>
      </c>
      <c r="BZ51" s="26">
        <v>44.972676167264602</v>
      </c>
      <c r="CA51" s="26">
        <v>4841.7333795949698</v>
      </c>
      <c r="CB51" s="26">
        <v>0.29302076891086098</v>
      </c>
      <c r="CC51" s="26">
        <v>1.7433836079353099E-4</v>
      </c>
      <c r="CD51" s="26">
        <v>514.709620251567</v>
      </c>
      <c r="CE51" s="95">
        <v>0</v>
      </c>
      <c r="CF51" s="26">
        <v>196.44426021607401</v>
      </c>
      <c r="CG51" s="26">
        <v>7421.6747096788404</v>
      </c>
      <c r="CH51" s="26">
        <v>286.72459645628402</v>
      </c>
      <c r="CI51" s="28"/>
      <c r="CJ51" s="54">
        <f t="shared" si="16"/>
        <v>5.4981376319259874E-3</v>
      </c>
      <c r="CK51" s="54">
        <f t="shared" si="17"/>
        <v>6.2292997331215008E-3</v>
      </c>
      <c r="CL51" s="54">
        <f t="shared" si="18"/>
        <v>6.056156613195399E-3</v>
      </c>
      <c r="CM51" s="54">
        <f t="shared" si="19"/>
        <v>4.2536885219400132E-3</v>
      </c>
      <c r="CN51" s="54">
        <f t="shared" si="20"/>
        <v>4.0700182478881726E-3</v>
      </c>
      <c r="CO51" s="54">
        <f t="shared" si="21"/>
        <v>4.6045722433546684E-3</v>
      </c>
      <c r="CP51" s="54">
        <f t="shared" si="22"/>
        <v>2.7751522001509504E-3</v>
      </c>
      <c r="CQ51" s="54">
        <f t="shared" si="23"/>
        <v>5.9030079695191542E-3</v>
      </c>
      <c r="CR51" s="54">
        <f t="shared" si="24"/>
        <v>2.6390843982138897E-3</v>
      </c>
      <c r="CS51" s="54" t="str">
        <f t="shared" si="25"/>
        <v/>
      </c>
      <c r="CT51" s="54">
        <f t="shared" si="26"/>
        <v>6.4673001957957837E-3</v>
      </c>
      <c r="CU51" s="54">
        <f t="shared" si="27"/>
        <v>2.740840075221121E-3</v>
      </c>
      <c r="CV51" s="54">
        <f t="shared" si="28"/>
        <v>3.2495522522780328E-3</v>
      </c>
      <c r="CW51" s="54">
        <f t="shared" si="29"/>
        <v>2.7539499980349384E-3</v>
      </c>
      <c r="CX51" s="54">
        <f t="shared" si="30"/>
        <v>4.0721418508046052E-3</v>
      </c>
      <c r="CY51" s="54">
        <f t="shared" si="31"/>
        <v>3.2629470485933815E-3</v>
      </c>
    </row>
    <row r="52" spans="1:103" x14ac:dyDescent="0.25">
      <c r="A52" s="28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95"/>
      <c r="U52" s="26"/>
      <c r="CJ52" s="54"/>
      <c r="CK52" s="54" t="str">
        <f t="shared" si="17"/>
        <v/>
      </c>
      <c r="CL52" s="54" t="str">
        <f t="shared" si="18"/>
        <v/>
      </c>
      <c r="CM52" s="54" t="str">
        <f t="shared" si="19"/>
        <v/>
      </c>
      <c r="CN52" s="54" t="str">
        <f t="shared" si="20"/>
        <v/>
      </c>
      <c r="CO52" s="54" t="str">
        <f t="shared" si="21"/>
        <v/>
      </c>
      <c r="CP52" s="54" t="str">
        <f t="shared" si="22"/>
        <v/>
      </c>
      <c r="CQ52" s="54" t="str">
        <f t="shared" si="23"/>
        <v/>
      </c>
      <c r="CR52" s="54"/>
      <c r="CS52" s="54" t="str">
        <f t="shared" si="25"/>
        <v/>
      </c>
      <c r="CT52" s="54" t="str">
        <f t="shared" si="26"/>
        <v/>
      </c>
      <c r="CU52" s="54" t="str">
        <f t="shared" si="27"/>
        <v/>
      </c>
      <c r="CV52" s="54" t="str">
        <f t="shared" si="28"/>
        <v/>
      </c>
      <c r="CY52" s="54" t="str">
        <f t="shared" si="31"/>
        <v/>
      </c>
    </row>
    <row r="53" spans="1:103" x14ac:dyDescent="0.25">
      <c r="A53" s="28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95"/>
      <c r="U53" s="26"/>
      <c r="CJ53" s="54"/>
      <c r="CK53" s="54" t="str">
        <f t="shared" si="17"/>
        <v/>
      </c>
      <c r="CL53" s="54" t="str">
        <f t="shared" si="18"/>
        <v/>
      </c>
      <c r="CM53" s="54" t="str">
        <f t="shared" si="19"/>
        <v/>
      </c>
      <c r="CN53" s="54" t="str">
        <f t="shared" si="20"/>
        <v/>
      </c>
      <c r="CO53" s="54" t="str">
        <f t="shared" si="21"/>
        <v/>
      </c>
      <c r="CP53" s="54" t="str">
        <f t="shared" si="22"/>
        <v/>
      </c>
      <c r="CQ53" s="54" t="str">
        <f t="shared" si="23"/>
        <v/>
      </c>
      <c r="CR53" s="54"/>
      <c r="CS53" s="54" t="str">
        <f t="shared" si="25"/>
        <v/>
      </c>
      <c r="CT53" s="54" t="str">
        <f t="shared" si="26"/>
        <v/>
      </c>
      <c r="CU53" s="54" t="str">
        <f t="shared" si="27"/>
        <v/>
      </c>
      <c r="CV53" s="54" t="str">
        <f t="shared" si="28"/>
        <v/>
      </c>
      <c r="CY53" s="54" t="str">
        <f t="shared" si="31"/>
        <v/>
      </c>
    </row>
    <row r="54" spans="1:103" x14ac:dyDescent="0.25">
      <c r="A54" s="28" t="s">
        <v>229</v>
      </c>
      <c r="B54" s="26">
        <v>272.40282294999997</v>
      </c>
      <c r="C54" s="26">
        <v>15.627125001</v>
      </c>
      <c r="D54" s="26">
        <v>111.41379424</v>
      </c>
      <c r="E54" s="26">
        <v>83.184198190999993</v>
      </c>
      <c r="F54" s="26">
        <v>51.246067468</v>
      </c>
      <c r="G54" s="26">
        <v>22.487432648999999</v>
      </c>
      <c r="H54" s="26">
        <v>401.60187731000002</v>
      </c>
      <c r="I54" s="26">
        <v>0.59884099560000004</v>
      </c>
      <c r="J54" s="26">
        <v>3.8869255327999999</v>
      </c>
      <c r="K54" s="26">
        <v>1.49634344E-2</v>
      </c>
      <c r="L54" s="26">
        <v>0.74194298800000003</v>
      </c>
      <c r="M54" s="26">
        <v>1.0189369168</v>
      </c>
      <c r="N54" s="26">
        <v>0.42524101809999998</v>
      </c>
      <c r="O54" s="26">
        <v>0.1045359349</v>
      </c>
      <c r="P54" s="26">
        <v>0.23069917309999999</v>
      </c>
      <c r="Q54" s="26">
        <v>5.1764878100000002E-2</v>
      </c>
      <c r="R54" s="26"/>
      <c r="S54" s="26" t="s">
        <v>51</v>
      </c>
      <c r="T54" s="95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95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95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95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95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95">
        <v>0</v>
      </c>
      <c r="CF54" s="26">
        <v>0</v>
      </c>
      <c r="CG54" s="26">
        <v>0</v>
      </c>
      <c r="CH54" s="26">
        <v>0</v>
      </c>
      <c r="CJ54" s="54" t="str">
        <f>IF(AD54=0,"",(AD54-B54)/B54)</f>
        <v/>
      </c>
      <c r="CK54" s="54" t="str">
        <f t="shared" si="17"/>
        <v/>
      </c>
      <c r="CL54" s="54" t="str">
        <f t="shared" si="18"/>
        <v/>
      </c>
      <c r="CM54" s="54" t="str">
        <f t="shared" si="19"/>
        <v/>
      </c>
      <c r="CN54" s="54" t="str">
        <f t="shared" si="20"/>
        <v/>
      </c>
      <c r="CO54" s="54" t="str">
        <f t="shared" si="21"/>
        <v/>
      </c>
      <c r="CP54" s="54" t="str">
        <f t="shared" si="22"/>
        <v/>
      </c>
      <c r="CQ54" s="54" t="str">
        <f t="shared" si="23"/>
        <v/>
      </c>
      <c r="CR54" s="54"/>
      <c r="CS54" s="54" t="str">
        <f t="shared" si="25"/>
        <v/>
      </c>
      <c r="CT54" s="54" t="str">
        <f t="shared" si="26"/>
        <v/>
      </c>
      <c r="CU54" s="54" t="str">
        <f t="shared" si="27"/>
        <v/>
      </c>
      <c r="CV54" s="54" t="str">
        <f t="shared" si="28"/>
        <v/>
      </c>
      <c r="CY54" s="54" t="str">
        <f t="shared" si="31"/>
        <v/>
      </c>
    </row>
    <row r="55" spans="1:103" s="28" customFormat="1" x14ac:dyDescent="0.25">
      <c r="A55" s="28" t="s">
        <v>1</v>
      </c>
      <c r="B55" s="26">
        <v>5791.1868431000003</v>
      </c>
      <c r="C55" s="26">
        <v>629.99303842999996</v>
      </c>
      <c r="D55" s="26">
        <v>5703.8511041000002</v>
      </c>
      <c r="E55" s="26">
        <v>611.53681795</v>
      </c>
      <c r="F55" s="26">
        <v>453.49062430999999</v>
      </c>
      <c r="G55" s="26">
        <v>1262.8091672999999</v>
      </c>
      <c r="H55" s="26">
        <v>2488.1163912000002</v>
      </c>
      <c r="I55" s="26">
        <v>6.6655879674999996</v>
      </c>
      <c r="J55" s="26">
        <v>17.234957687000001</v>
      </c>
      <c r="K55" s="26"/>
      <c r="L55" s="26">
        <v>30.194939012999999</v>
      </c>
      <c r="M55" s="26">
        <v>0.44523057719999998</v>
      </c>
      <c r="N55" s="26">
        <v>14.3739559</v>
      </c>
      <c r="O55" s="26">
        <v>2.0840370300000001E-2</v>
      </c>
      <c r="P55" s="26">
        <v>0.14180422149999999</v>
      </c>
      <c r="Q55" s="26">
        <v>1.4678770296000001</v>
      </c>
      <c r="R55" s="26"/>
      <c r="S55" s="26" t="s">
        <v>1</v>
      </c>
      <c r="T55" s="95">
        <v>2.6931104935605701</v>
      </c>
      <c r="U55" s="26">
        <v>0.26494399646879102</v>
      </c>
      <c r="V55" s="26">
        <v>3.2130097018826299E-3</v>
      </c>
      <c r="W55" s="26">
        <v>0.68031919237857796</v>
      </c>
      <c r="X55" s="26">
        <v>0.67895046537151804</v>
      </c>
      <c r="Y55" s="26">
        <v>0.89444854620612202</v>
      </c>
      <c r="Z55" s="95">
        <v>0.62067550055735399</v>
      </c>
      <c r="AA55" s="26">
        <v>2.4435566248629899</v>
      </c>
      <c r="AB55" s="26">
        <v>1.52790570779058E-2</v>
      </c>
      <c r="AC55" s="26">
        <v>27.7316203533898</v>
      </c>
      <c r="AD55" s="26">
        <v>0</v>
      </c>
      <c r="AE55" s="26">
        <v>672.80060274365098</v>
      </c>
      <c r="AF55" s="26">
        <v>0.608730831797483</v>
      </c>
      <c r="AG55" s="26">
        <v>0.36810148057705899</v>
      </c>
      <c r="AH55" s="26">
        <v>0.142010793673671</v>
      </c>
      <c r="AI55" s="26">
        <v>13.953738888639799</v>
      </c>
      <c r="AJ55" s="95">
        <v>9.9220556100828305E-3</v>
      </c>
      <c r="AK55" s="26">
        <v>1.3143247350787299</v>
      </c>
      <c r="AL55" s="26">
        <v>1.3143247350787299</v>
      </c>
      <c r="AM55" s="26">
        <v>4.5468951973412303E-2</v>
      </c>
      <c r="AN55" s="26">
        <v>0</v>
      </c>
      <c r="AO55" s="26">
        <v>13.6124442016435</v>
      </c>
      <c r="AP55" s="26">
        <v>5.8198709477780101E-2</v>
      </c>
      <c r="AQ55" s="95">
        <v>2.1999908211344499</v>
      </c>
      <c r="AR55" s="26">
        <v>0.107684407251442</v>
      </c>
      <c r="AS55" s="26">
        <v>5.7741457561964804</v>
      </c>
      <c r="AT55" s="26">
        <v>0.27989785586554</v>
      </c>
      <c r="AU55" s="26">
        <v>59.790391036006902</v>
      </c>
      <c r="AV55" s="26">
        <v>0</v>
      </c>
      <c r="AW55" s="95">
        <v>257.218844998539</v>
      </c>
      <c r="AX55" s="26">
        <v>466.04052051125097</v>
      </c>
      <c r="AY55" s="26">
        <v>51.782212448397999</v>
      </c>
      <c r="AZ55" s="26">
        <v>517.82273295964899</v>
      </c>
      <c r="BA55" s="26">
        <v>8.3741822972106E-5</v>
      </c>
      <c r="BB55" s="26">
        <v>3.72751228654574</v>
      </c>
      <c r="BC55" s="26">
        <v>0.38997297265717501</v>
      </c>
      <c r="BD55" s="26">
        <v>170.92668564063499</v>
      </c>
      <c r="BE55" s="26">
        <v>0.29421748265238001</v>
      </c>
      <c r="BF55" s="26">
        <v>0.32640246146045099</v>
      </c>
      <c r="BG55" s="26">
        <v>2.5699606012004099</v>
      </c>
      <c r="BH55" s="26">
        <v>0.22656355396087899</v>
      </c>
      <c r="BI55" s="26">
        <v>3.2262796011838799E-3</v>
      </c>
      <c r="BJ55" s="26">
        <v>0.81363321483490103</v>
      </c>
      <c r="BK55" s="26">
        <v>80.814557914546597</v>
      </c>
      <c r="BL55" s="26">
        <v>45.092965835753397</v>
      </c>
      <c r="BM55" s="26">
        <v>35.721592078793201</v>
      </c>
      <c r="BN55" s="26">
        <v>1.4937987290354201E-2</v>
      </c>
      <c r="BO55" s="26">
        <v>4.7081263468862402E-3</v>
      </c>
      <c r="BP55" s="26">
        <v>12.619476865247901</v>
      </c>
      <c r="BQ55" s="26">
        <v>5.4633610013393001E-2</v>
      </c>
      <c r="BR55" s="26">
        <v>5.9896551971207597</v>
      </c>
      <c r="BS55" s="26">
        <v>3.79313142302838E-2</v>
      </c>
      <c r="BT55" s="26">
        <v>0.16025944564780001</v>
      </c>
      <c r="BU55" s="26">
        <v>14.977378814684901</v>
      </c>
      <c r="BV55" s="26">
        <v>2.0664192776238601</v>
      </c>
      <c r="BW55" s="26">
        <v>1.8693635410638401</v>
      </c>
      <c r="BX55" s="26">
        <v>4.7125749918704498</v>
      </c>
      <c r="BY55" s="26">
        <v>2.806937586931E-2</v>
      </c>
      <c r="BZ55" s="26">
        <v>241.57744766943901</v>
      </c>
      <c r="CA55" s="26">
        <v>158.979506451784</v>
      </c>
      <c r="CB55" s="26">
        <v>3.5454232124649101</v>
      </c>
      <c r="CC55" s="26">
        <v>1.63852117339947</v>
      </c>
      <c r="CD55" s="26">
        <v>13.3408345890461</v>
      </c>
      <c r="CE55" s="95">
        <v>0</v>
      </c>
      <c r="CF55" s="26">
        <v>6.8454524058929698</v>
      </c>
      <c r="CG55" s="26">
        <v>256.82064915094401</v>
      </c>
      <c r="CH55" s="26">
        <v>8.9003982252456808</v>
      </c>
      <c r="CI55" s="26"/>
      <c r="CJ55" s="54">
        <f>IF(AE55=0,"",(AE55-B55)/B55)</f>
        <v>-0.88382336454136856</v>
      </c>
      <c r="CK55" s="54">
        <f>IF(AU55=0,"",(AU55-C55)/C55)</f>
        <v>-0.90509356867655233</v>
      </c>
      <c r="CL55" s="54">
        <f>IF(AZ55=0,"",(AZ55-D55)/D55)</f>
        <v>-0.90921524361191131</v>
      </c>
      <c r="CM55" s="54">
        <f t="shared" ref="CM55:CN57" si="32">IF(BK55=0,"",(BK55-E55)/E55)</f>
        <v>-0.86785005327160181</v>
      </c>
      <c r="CN55" s="54">
        <f t="shared" si="32"/>
        <v>-0.90056472302075985</v>
      </c>
      <c r="CO55" s="54">
        <f>IF(BZ55=0,"",(BZ55-G55)/G55)</f>
        <v>-0.80869837349537665</v>
      </c>
      <c r="CP55" s="54">
        <f>IF(CG55=0,"",(CG55-H55)/H55)</f>
        <v>-0.89678109510500781</v>
      </c>
      <c r="CQ55" s="54">
        <f>IF(X55=0,"",(X55-I55)/I55)</f>
        <v>-0.89814094890324203</v>
      </c>
      <c r="CR55" s="54">
        <f>IF(AA55=0,"",AA55-J55)/J55</f>
        <v>-0.858220909546757</v>
      </c>
      <c r="CS55" s="54" t="str">
        <f>IF(AD55=0,"",(AD55-K55)/K55)</f>
        <v/>
      </c>
      <c r="CT55" s="54">
        <f t="shared" ref="CT55:CU57" si="33">IF(AL55=0,"",(AL55-L55)/L55)</f>
        <v>-0.95647201888658007</v>
      </c>
      <c r="CU55" s="54">
        <f t="shared" si="33"/>
        <v>-0.89787549575017744</v>
      </c>
      <c r="CV55" s="54">
        <f>IF(AS55=0,"",(AS55-N55)/N55)</f>
        <v>-0.59829111788241396</v>
      </c>
      <c r="CW55" s="54">
        <f>IF(V55=0,"",(V55-O55)/O55)</f>
        <v>-0.84582760979623139</v>
      </c>
      <c r="CX55" s="54">
        <f>IF(AB55=0,"",(AB55-P55)/P55)</f>
        <v>-0.89225245259778241</v>
      </c>
      <c r="CY55" s="54">
        <f>IF(AT55=0,"",(AT55-Q55)/Q55)</f>
        <v>-0.80931791272610021</v>
      </c>
    </row>
    <row r="56" spans="1:103" s="28" customFormat="1" x14ac:dyDescent="0.25">
      <c r="A56" s="28" t="s">
        <v>11</v>
      </c>
      <c r="B56" s="26">
        <v>7220.3870206000001</v>
      </c>
      <c r="C56" s="26">
        <v>53.922536731999998</v>
      </c>
      <c r="D56" s="26">
        <v>283.12177165999998</v>
      </c>
      <c r="E56" s="26">
        <v>1700.5318358</v>
      </c>
      <c r="F56" s="26">
        <v>1552.9029062</v>
      </c>
      <c r="G56" s="26">
        <v>69.244676863999999</v>
      </c>
      <c r="H56" s="26">
        <v>3960.2242074000001</v>
      </c>
      <c r="I56" s="26">
        <v>14.673563931</v>
      </c>
      <c r="J56" s="26">
        <v>29.383986775</v>
      </c>
      <c r="K56" s="26"/>
      <c r="L56" s="26">
        <v>15.717208767000001</v>
      </c>
      <c r="M56" s="26">
        <v>3.7906442949999999</v>
      </c>
      <c r="N56" s="26">
        <v>39.599364100000003</v>
      </c>
      <c r="O56" s="26">
        <v>0.26005186409999997</v>
      </c>
      <c r="P56" s="26">
        <v>1.4841811217000001</v>
      </c>
      <c r="Q56" s="26">
        <v>2.2718196624</v>
      </c>
      <c r="R56" s="26"/>
      <c r="S56" s="26" t="s">
        <v>11</v>
      </c>
      <c r="T56" s="95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95">
        <v>0</v>
      </c>
      <c r="AA56" s="26">
        <v>0</v>
      </c>
      <c r="AB56" s="26">
        <v>0</v>
      </c>
      <c r="AC56" s="26">
        <v>0</v>
      </c>
      <c r="AD56" s="26">
        <v>0</v>
      </c>
      <c r="AE56" s="26">
        <v>0</v>
      </c>
      <c r="AF56" s="26">
        <v>0</v>
      </c>
      <c r="AG56" s="26">
        <v>0</v>
      </c>
      <c r="AH56" s="26">
        <v>0</v>
      </c>
      <c r="AI56" s="26">
        <v>0</v>
      </c>
      <c r="AJ56" s="95">
        <v>0</v>
      </c>
      <c r="AK56" s="26">
        <v>0</v>
      </c>
      <c r="AL56" s="26">
        <v>0</v>
      </c>
      <c r="AM56" s="26">
        <v>0</v>
      </c>
      <c r="AN56" s="26">
        <v>0</v>
      </c>
      <c r="AO56" s="26">
        <v>0</v>
      </c>
      <c r="AP56" s="26">
        <v>0</v>
      </c>
      <c r="AQ56" s="95">
        <v>0</v>
      </c>
      <c r="AR56" s="26">
        <v>0</v>
      </c>
      <c r="AS56" s="26">
        <v>0</v>
      </c>
      <c r="AT56" s="26">
        <v>0</v>
      </c>
      <c r="AU56" s="26">
        <v>0</v>
      </c>
      <c r="AV56" s="26">
        <v>0</v>
      </c>
      <c r="AW56" s="95"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26">
        <v>0</v>
      </c>
      <c r="BH56" s="26">
        <v>0</v>
      </c>
      <c r="BI56" s="26">
        <v>0</v>
      </c>
      <c r="BJ56" s="26">
        <v>0</v>
      </c>
      <c r="BK56" s="26">
        <v>0</v>
      </c>
      <c r="BL56" s="26">
        <v>0</v>
      </c>
      <c r="BM56" s="26">
        <v>0</v>
      </c>
      <c r="BN56" s="26">
        <v>0</v>
      </c>
      <c r="BO56" s="26">
        <v>0</v>
      </c>
      <c r="BP56" s="26">
        <v>0</v>
      </c>
      <c r="BQ56" s="26">
        <v>0</v>
      </c>
      <c r="BR56" s="26">
        <v>0</v>
      </c>
      <c r="BS56" s="26">
        <v>0</v>
      </c>
      <c r="BT56" s="26">
        <v>0</v>
      </c>
      <c r="BU56" s="26">
        <v>0</v>
      </c>
      <c r="BV56" s="26">
        <v>0</v>
      </c>
      <c r="BW56" s="26">
        <v>0</v>
      </c>
      <c r="BX56" s="26">
        <v>0</v>
      </c>
      <c r="BY56" s="26">
        <v>0</v>
      </c>
      <c r="BZ56" s="26">
        <v>0</v>
      </c>
      <c r="CA56" s="26">
        <v>0</v>
      </c>
      <c r="CB56" s="26">
        <v>0</v>
      </c>
      <c r="CC56" s="26">
        <v>0</v>
      </c>
      <c r="CD56" s="26">
        <v>0</v>
      </c>
      <c r="CE56" s="95">
        <v>0</v>
      </c>
      <c r="CF56" s="26">
        <v>0</v>
      </c>
      <c r="CG56" s="26">
        <v>0</v>
      </c>
      <c r="CH56" s="26">
        <v>0</v>
      </c>
      <c r="CI56" s="26"/>
      <c r="CJ56" s="54" t="str">
        <f>IF(AE56=0,"",(AE56-B56)/B56)</f>
        <v/>
      </c>
      <c r="CK56" s="54" t="str">
        <f>IF(AU56=0,"",(AU56-C56)/C56)</f>
        <v/>
      </c>
      <c r="CL56" s="54" t="str">
        <f>IF(AZ56=0,"",(AZ56-D56)/D56)</f>
        <v/>
      </c>
      <c r="CM56" s="54" t="str">
        <f t="shared" si="32"/>
        <v/>
      </c>
      <c r="CN56" s="54" t="str">
        <f t="shared" si="32"/>
        <v/>
      </c>
      <c r="CO56" s="54" t="str">
        <f>IF(BZ56=0,"",(BZ56-G56)/G56)</f>
        <v/>
      </c>
      <c r="CP56" s="54" t="str">
        <f>IF(CG56=0,"",(CG56-H56)/H56)</f>
        <v/>
      </c>
      <c r="CQ56" s="54" t="str">
        <f>IF(X56=0,"",(X56-I56)/I56)</f>
        <v/>
      </c>
      <c r="CR56" s="54" t="e">
        <f>IF(AA56=0,"",AA56-J56)/J56</f>
        <v>#VALUE!</v>
      </c>
      <c r="CS56" s="54" t="str">
        <f>IF(AD56=0,"",(AD56-K56)/K56)</f>
        <v/>
      </c>
      <c r="CT56" s="54" t="str">
        <f t="shared" si="33"/>
        <v/>
      </c>
      <c r="CU56" s="54" t="str">
        <f t="shared" si="33"/>
        <v/>
      </c>
      <c r="CV56" s="54" t="str">
        <f>IF(AS56=0,"",(AS56-N56)/N56)</f>
        <v/>
      </c>
      <c r="CW56" s="54" t="str">
        <f>IF(V56=0,"",(V56-O56)/O56)</f>
        <v/>
      </c>
      <c r="CX56" s="54" t="str">
        <f>IF(AB56=0,"",(AB56-P56)/P56)</f>
        <v/>
      </c>
      <c r="CY56" s="54" t="str">
        <f>IF(AT56=0,"",(AT56-Q56)/Q56)</f>
        <v/>
      </c>
    </row>
    <row r="57" spans="1:103" s="28" customFormat="1" x14ac:dyDescent="0.25">
      <c r="A57" s="28" t="s">
        <v>58</v>
      </c>
      <c r="B57" s="26">
        <v>5843.2228236999999</v>
      </c>
      <c r="C57" s="26">
        <v>7.2647657134000001</v>
      </c>
      <c r="D57" s="26">
        <v>494.43169032999998</v>
      </c>
      <c r="E57" s="26">
        <v>2250.8595638000002</v>
      </c>
      <c r="F57" s="26">
        <v>2032.2231075</v>
      </c>
      <c r="G57" s="26">
        <v>60.722252740999998</v>
      </c>
      <c r="H57" s="26">
        <v>5400.1530516000003</v>
      </c>
      <c r="I57" s="26">
        <v>30.53895425</v>
      </c>
      <c r="J57" s="26">
        <v>53.865953009000002</v>
      </c>
      <c r="K57" s="26"/>
      <c r="L57" s="26">
        <v>39.606573531000002</v>
      </c>
      <c r="M57" s="26">
        <v>7.9654567207999998</v>
      </c>
      <c r="N57" s="26">
        <v>0.43391249999999998</v>
      </c>
      <c r="O57" s="26">
        <v>0.55327103060000005</v>
      </c>
      <c r="P57" s="26">
        <v>3.3714932744000001</v>
      </c>
      <c r="Q57" s="26">
        <v>1.4543791402999999</v>
      </c>
      <c r="R57" s="26"/>
      <c r="S57" s="26" t="s">
        <v>58</v>
      </c>
      <c r="T57" s="95">
        <v>4.74621203922024E-5</v>
      </c>
      <c r="U57" s="26">
        <v>6.4704865843240198E-3</v>
      </c>
      <c r="V57" s="26">
        <v>9.1149235068701401E-3</v>
      </c>
      <c r="W57" s="26">
        <v>0.62991010304998496</v>
      </c>
      <c r="X57" s="26">
        <v>0.62990510140445499</v>
      </c>
      <c r="Y57" s="26">
        <v>0.83690375932141803</v>
      </c>
      <c r="Z57" s="95">
        <v>2.2754697901750899E-5</v>
      </c>
      <c r="AA57" s="26">
        <v>0.77817205498856401</v>
      </c>
      <c r="AB57" s="26">
        <v>5.6967201845797698E-2</v>
      </c>
      <c r="AC57" s="26">
        <v>6.1575612729266904</v>
      </c>
      <c r="AD57" s="26">
        <v>0</v>
      </c>
      <c r="AE57" s="26">
        <v>125.298080986789</v>
      </c>
      <c r="AF57" s="26">
        <v>1.67873820155756</v>
      </c>
      <c r="AG57" s="26">
        <v>0.22855307076175099</v>
      </c>
      <c r="AH57" s="26">
        <v>0.23263060781428199</v>
      </c>
      <c r="AI57" s="26">
        <v>8.8488439269167993E-5</v>
      </c>
      <c r="AJ57" s="95">
        <v>2.7314401858496302E-5</v>
      </c>
      <c r="AK57" s="26">
        <v>0.72805605434613496</v>
      </c>
      <c r="AL57" s="26">
        <v>0.72805605434613496</v>
      </c>
      <c r="AM57" s="26">
        <v>0.14346895156335299</v>
      </c>
      <c r="AN57" s="26">
        <v>0</v>
      </c>
      <c r="AO57" s="26">
        <v>2.4303565131698601</v>
      </c>
      <c r="AP57" s="26">
        <v>8.1442683541945692E-3</v>
      </c>
      <c r="AQ57" s="95">
        <v>0.41299261683649802</v>
      </c>
      <c r="AR57" s="26">
        <v>1.8567264787226399E-2</v>
      </c>
      <c r="AS57" s="26">
        <v>1.859320772235E-2</v>
      </c>
      <c r="AT57" s="26">
        <v>2.5298282651333499E-2</v>
      </c>
      <c r="AU57" s="26">
        <v>0.29439159267404102</v>
      </c>
      <c r="AV57" s="26">
        <v>0</v>
      </c>
      <c r="AW57" s="95">
        <v>40.431924910574899</v>
      </c>
      <c r="AX57" s="26">
        <v>6.3138645149556103</v>
      </c>
      <c r="AY57" s="26">
        <v>0.70154207355721299</v>
      </c>
      <c r="AZ57" s="26">
        <v>7.0154065885128203</v>
      </c>
      <c r="BA57" s="26">
        <v>9.3740861213533996E-6</v>
      </c>
      <c r="BB57" s="26">
        <v>1.20863891157812</v>
      </c>
      <c r="BC57" s="26">
        <v>1.6712160143741401E-2</v>
      </c>
      <c r="BD57" s="26">
        <v>26.3646805767291</v>
      </c>
      <c r="BE57" s="26">
        <v>3.0118486306541601E-2</v>
      </c>
      <c r="BF57" s="26">
        <v>1.5303621642773999</v>
      </c>
      <c r="BG57" s="26">
        <v>2.5828774726213402</v>
      </c>
      <c r="BH57" s="26">
        <v>2.31628047200956E-2</v>
      </c>
      <c r="BI57" s="26">
        <v>4.57628598356453E-4</v>
      </c>
      <c r="BJ57" s="26">
        <v>1.21682082485931</v>
      </c>
      <c r="BK57" s="26">
        <v>49.080180518416903</v>
      </c>
      <c r="BL57" s="26">
        <v>44.356515554820703</v>
      </c>
      <c r="BM57" s="26">
        <v>4.72366496359618</v>
      </c>
      <c r="BN57" s="26">
        <v>3.6672680875455402E-2</v>
      </c>
      <c r="BO57" s="26">
        <v>1.8438647023484699E-3</v>
      </c>
      <c r="BP57" s="26">
        <v>1.3509290828221301</v>
      </c>
      <c r="BQ57" s="26">
        <v>0.18690216438763799</v>
      </c>
      <c r="BR57" s="26">
        <v>11.5319645937708</v>
      </c>
      <c r="BS57" s="26">
        <v>0.25365445857239699</v>
      </c>
      <c r="BT57" s="26">
        <v>0.176983823586147</v>
      </c>
      <c r="BU57" s="26">
        <v>24.727399262553899</v>
      </c>
      <c r="BV57" s="26">
        <v>0.190844266294526</v>
      </c>
      <c r="BW57" s="26">
        <v>0.25415409205398998</v>
      </c>
      <c r="BX57" s="26">
        <v>0.43455555371837101</v>
      </c>
      <c r="BY57" s="26">
        <v>9.4443625059937805E-4</v>
      </c>
      <c r="BZ57" s="26">
        <v>1.2299171966026701</v>
      </c>
      <c r="CA57" s="26">
        <v>21.786183552975299</v>
      </c>
      <c r="CB57" s="26">
        <v>0</v>
      </c>
      <c r="CC57" s="26">
        <v>2.02044129195256E-5</v>
      </c>
      <c r="CD57" s="26">
        <v>2.1949800866482501</v>
      </c>
      <c r="CE57" s="95">
        <v>0</v>
      </c>
      <c r="CF57" s="26">
        <v>1.2598638568759399</v>
      </c>
      <c r="CG57" s="26">
        <v>39.658996125376902</v>
      </c>
      <c r="CH57" s="26">
        <v>0.98473469008526304</v>
      </c>
      <c r="CI57" s="26"/>
      <c r="CJ57" s="54">
        <f>IF(AE57=0,"",(AE57-B57)/B57)</f>
        <v>-0.97855668271307716</v>
      </c>
      <c r="CK57" s="54">
        <f>IF(AU57=0,"",(AU57-C57)/C57)</f>
        <v>-0.95947679467060709</v>
      </c>
      <c r="CL57" s="54">
        <f>IF(AZ57=0,"",(AZ57-D57)/D57)</f>
        <v>-0.98581117123817352</v>
      </c>
      <c r="CM57" s="54">
        <f t="shared" si="32"/>
        <v>-0.97819491659641455</v>
      </c>
      <c r="CN57" s="54">
        <f t="shared" si="32"/>
        <v>-0.97817340261946573</v>
      </c>
      <c r="CO57" s="54">
        <f>IF(BZ57=0,"",(BZ57-G57)/G57)</f>
        <v>-0.979745198159089</v>
      </c>
      <c r="CP57" s="54">
        <f>IF(CG57=0,"",(CG57-H57)/H57)</f>
        <v>-0.9926559496098678</v>
      </c>
      <c r="CQ57" s="54">
        <f>IF(X57=0,"",(X57-I57)/I57)</f>
        <v>-0.97937371737591661</v>
      </c>
      <c r="CR57" s="54">
        <f>IF(AA57=0,"",AA57-J57)/J57</f>
        <v>-0.985553545207702</v>
      </c>
      <c r="CS57" s="54" t="str">
        <f>IF(AD57=0,"",(AD57-K57)/K57)</f>
        <v/>
      </c>
      <c r="CT57" s="54">
        <f t="shared" si="33"/>
        <v>-0.98161779751595313</v>
      </c>
      <c r="CU57" s="54">
        <f t="shared" si="33"/>
        <v>-0.98198860949319877</v>
      </c>
      <c r="CV57" s="54">
        <f>IF(AS57=0,"",(AS57-N57)/N57)</f>
        <v>-0.95714986841275596</v>
      </c>
      <c r="CW57" s="54">
        <f>IF(V57=0,"",(V57-O57)/O57)</f>
        <v>-0.98352539171084852</v>
      </c>
      <c r="CX57" s="54">
        <f>IF(AB57=0,"",(AB57-P57)/P57)</f>
        <v>-0.98310327287960086</v>
      </c>
      <c r="CY57" s="54">
        <f>IF(AT57=0,"",(AT57-Q57)/Q57)</f>
        <v>-0.9826054417652641</v>
      </c>
    </row>
    <row r="58" spans="1:103" x14ac:dyDescent="0.25">
      <c r="A58" s="28" t="s">
        <v>176</v>
      </c>
      <c r="B58" s="26">
        <v>275.73685453000002</v>
      </c>
      <c r="C58" s="26">
        <v>0.44062199839999999</v>
      </c>
      <c r="D58" s="26">
        <v>43.333353320000001</v>
      </c>
      <c r="E58" s="26">
        <v>150.86837166000001</v>
      </c>
      <c r="F58" s="26">
        <v>136.56509037000001</v>
      </c>
      <c r="G58" s="26">
        <v>10.862167098</v>
      </c>
      <c r="H58" s="26">
        <v>218.75693794</v>
      </c>
      <c r="I58" s="26">
        <v>1.8132149172000001</v>
      </c>
      <c r="J58" s="26">
        <v>3.0246236508000002</v>
      </c>
      <c r="K58" s="26"/>
      <c r="L58" s="26">
        <v>2.0134131419000001</v>
      </c>
      <c r="M58" s="26">
        <v>0.29395974559999999</v>
      </c>
      <c r="N58" s="26"/>
      <c r="O58" s="26">
        <v>1.88446112E-2</v>
      </c>
      <c r="P58" s="26">
        <v>0.11362528669999999</v>
      </c>
      <c r="Q58" s="26">
        <v>9.7001205699999996E-2</v>
      </c>
      <c r="R58" s="26"/>
      <c r="S58" s="26" t="s">
        <v>176</v>
      </c>
      <c r="T58" s="95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95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95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95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95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95">
        <v>0</v>
      </c>
      <c r="CF58" s="26">
        <v>0</v>
      </c>
      <c r="CG58" s="26">
        <v>0</v>
      </c>
      <c r="CH58" s="26">
        <v>0</v>
      </c>
      <c r="CJ58" s="54" t="str">
        <f>IF(AD58=0,"",(AD58-B58)/B58)</f>
        <v/>
      </c>
      <c r="CK58" s="54" t="str">
        <f t="shared" si="17"/>
        <v/>
      </c>
      <c r="CL58" s="54" t="str">
        <f t="shared" si="18"/>
        <v/>
      </c>
      <c r="CM58" s="54" t="str">
        <f t="shared" si="19"/>
        <v/>
      </c>
      <c r="CN58" s="54" t="str">
        <f t="shared" si="20"/>
        <v/>
      </c>
      <c r="CO58" s="54" t="str">
        <f t="shared" si="21"/>
        <v/>
      </c>
      <c r="CP58" s="54" t="str">
        <f t="shared" si="22"/>
        <v/>
      </c>
      <c r="CQ58" s="54" t="str">
        <f t="shared" si="23"/>
        <v/>
      </c>
      <c r="CR58" s="54"/>
      <c r="CS58" s="54" t="str">
        <f t="shared" si="25"/>
        <v/>
      </c>
      <c r="CT58" s="54" t="str">
        <f t="shared" si="26"/>
        <v/>
      </c>
      <c r="CU58" s="54" t="str">
        <f t="shared" si="27"/>
        <v/>
      </c>
      <c r="CV58" s="54" t="str">
        <f t="shared" si="28"/>
        <v/>
      </c>
      <c r="CY58" s="54" t="str">
        <f t="shared" si="31"/>
        <v/>
      </c>
    </row>
    <row r="59" spans="1:103" s="28" customFormat="1" x14ac:dyDescent="0.25">
      <c r="A59" s="42" t="s">
        <v>235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95"/>
      <c r="U59" s="26"/>
      <c r="V59" s="26"/>
      <c r="W59" s="26"/>
      <c r="X59" s="26"/>
      <c r="Y59" s="26"/>
      <c r="Z59" s="95"/>
      <c r="AA59" s="26"/>
      <c r="AB59" s="26"/>
      <c r="AC59" s="26"/>
      <c r="AD59" s="26"/>
      <c r="AE59" s="26"/>
      <c r="AF59" s="26"/>
      <c r="AG59" s="26"/>
      <c r="AH59" s="26"/>
      <c r="AI59" s="26"/>
      <c r="AJ59" s="95"/>
      <c r="AK59" s="26"/>
      <c r="AL59" s="26"/>
      <c r="AM59" s="26"/>
      <c r="AN59" s="26"/>
      <c r="AO59" s="26"/>
      <c r="AP59" s="26"/>
      <c r="AQ59" s="95"/>
      <c r="AR59" s="26"/>
      <c r="AS59" s="26"/>
      <c r="AT59" s="26"/>
      <c r="AU59" s="26"/>
      <c r="AV59" s="26"/>
      <c r="AW59" s="95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95"/>
      <c r="CF59" s="26"/>
      <c r="CG59" s="26"/>
      <c r="CH59" s="26"/>
      <c r="CI59" s="26"/>
      <c r="CJ59" s="54" t="str">
        <f>IF(B59=0,"",(AD59-B59)/B59)</f>
        <v/>
      </c>
      <c r="CK59" s="54" t="str">
        <f t="shared" si="17"/>
        <v/>
      </c>
      <c r="CL59" s="54" t="str">
        <f t="shared" si="18"/>
        <v/>
      </c>
      <c r="CM59" s="54" t="str">
        <f t="shared" si="19"/>
        <v/>
      </c>
      <c r="CN59" s="54" t="str">
        <f t="shared" si="20"/>
        <v/>
      </c>
      <c r="CO59" s="54" t="str">
        <f t="shared" si="21"/>
        <v/>
      </c>
      <c r="CP59" s="54" t="str">
        <f t="shared" si="22"/>
        <v/>
      </c>
      <c r="CQ59" s="54" t="str">
        <f t="shared" si="23"/>
        <v/>
      </c>
      <c r="CR59" s="54"/>
      <c r="CS59" s="54" t="str">
        <f t="shared" si="25"/>
        <v/>
      </c>
      <c r="CT59" s="54" t="str">
        <f t="shared" si="26"/>
        <v/>
      </c>
      <c r="CU59" s="54" t="str">
        <f t="shared" si="27"/>
        <v/>
      </c>
      <c r="CV59" s="54" t="str">
        <f t="shared" si="28"/>
        <v/>
      </c>
      <c r="CY59" s="54" t="str">
        <f t="shared" si="31"/>
        <v/>
      </c>
    </row>
    <row r="60" spans="1:103" s="28" customFormat="1" x14ac:dyDescent="0.25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26"/>
      <c r="S60" s="26"/>
      <c r="T60" s="95"/>
      <c r="U60" s="26"/>
      <c r="V60" s="26"/>
      <c r="W60" s="26"/>
      <c r="X60" s="26"/>
      <c r="Y60" s="26"/>
      <c r="Z60" s="95"/>
      <c r="AA60" s="26"/>
      <c r="AB60" s="26"/>
      <c r="AC60" s="26"/>
      <c r="AD60" s="26"/>
      <c r="AE60" s="26"/>
      <c r="AF60" s="26"/>
      <c r="AG60" s="26"/>
      <c r="AH60" s="26"/>
      <c r="AI60" s="26"/>
      <c r="AJ60" s="95"/>
      <c r="AK60" s="26"/>
      <c r="AL60" s="26"/>
      <c r="AM60" s="26"/>
      <c r="AN60" s="26"/>
      <c r="AO60" s="26"/>
      <c r="AP60" s="26"/>
      <c r="AQ60" s="95"/>
      <c r="AR60" s="26"/>
      <c r="AS60" s="26"/>
      <c r="AT60" s="26"/>
      <c r="AU60" s="26"/>
      <c r="AV60" s="26"/>
      <c r="AW60" s="95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95"/>
      <c r="CF60" s="26"/>
      <c r="CG60" s="26"/>
      <c r="CH60" s="26"/>
      <c r="CI60" s="26"/>
      <c r="CJ60" s="54" t="str">
        <f>IF(B60=0,"",(AD60-B60)/B60)</f>
        <v/>
      </c>
      <c r="CK60" s="54" t="str">
        <f t="shared" si="17"/>
        <v/>
      </c>
      <c r="CL60" s="54" t="str">
        <f t="shared" si="18"/>
        <v/>
      </c>
      <c r="CM60" s="54" t="str">
        <f t="shared" si="19"/>
        <v/>
      </c>
      <c r="CN60" s="54" t="str">
        <f t="shared" si="20"/>
        <v/>
      </c>
      <c r="CO60" s="54" t="str">
        <f t="shared" si="21"/>
        <v/>
      </c>
      <c r="CP60" s="54" t="str">
        <f t="shared" si="22"/>
        <v/>
      </c>
      <c r="CQ60" s="54" t="str">
        <f t="shared" si="23"/>
        <v/>
      </c>
      <c r="CR60" s="54"/>
      <c r="CS60" s="54" t="str">
        <f t="shared" si="25"/>
        <v/>
      </c>
      <c r="CT60" s="54" t="str">
        <f t="shared" si="26"/>
        <v/>
      </c>
      <c r="CU60" s="54" t="str">
        <f t="shared" si="27"/>
        <v/>
      </c>
      <c r="CV60" s="54" t="str">
        <f t="shared" si="28"/>
        <v/>
      </c>
      <c r="CY60" s="54" t="str">
        <f t="shared" si="31"/>
        <v/>
      </c>
    </row>
    <row r="61" spans="1:103" x14ac:dyDescent="0.25">
      <c r="A61" s="1" t="s">
        <v>55</v>
      </c>
      <c r="B61" s="1">
        <f>SUM(B3:B58)</f>
        <v>1897760.2349351796</v>
      </c>
      <c r="C61" s="1">
        <f t="shared" ref="C61:N61" si="34">SUM(C3:C58)</f>
        <v>110100.48096289377</v>
      </c>
      <c r="D61" s="1">
        <f t="shared" si="34"/>
        <v>692492.31518307014</v>
      </c>
      <c r="E61" s="1">
        <f t="shared" si="34"/>
        <v>522076.38661178108</v>
      </c>
      <c r="F61" s="1">
        <f t="shared" si="34"/>
        <v>442338.51582525787</v>
      </c>
      <c r="G61" s="1">
        <f t="shared" si="34"/>
        <v>135603.69137467805</v>
      </c>
      <c r="H61" s="1">
        <f t="shared" si="34"/>
        <v>835813.40385546011</v>
      </c>
      <c r="I61" s="1">
        <f t="shared" si="34"/>
        <v>5014.1323507358993</v>
      </c>
      <c r="J61" s="1">
        <f t="shared" si="34"/>
        <v>9187.6483848490989</v>
      </c>
      <c r="K61" s="1">
        <f t="shared" si="34"/>
        <v>36.128263520900006</v>
      </c>
      <c r="L61" s="1">
        <f t="shared" si="34"/>
        <v>5907.8043116144008</v>
      </c>
      <c r="M61" s="1">
        <f t="shared" si="34"/>
        <v>1996.8027871513998</v>
      </c>
      <c r="N61" s="1">
        <f t="shared" si="34"/>
        <v>10649.660440667503</v>
      </c>
      <c r="O61" s="1">
        <f>SUM(O3:O58)</f>
        <v>227.44246670359999</v>
      </c>
      <c r="P61" s="1">
        <f>SUM(P3:P58)</f>
        <v>1140.8119156973003</v>
      </c>
      <c r="Q61" s="1">
        <f>SUM(Q3:Q58)</f>
        <v>802.98508620860014</v>
      </c>
      <c r="R61" s="26"/>
      <c r="S61" s="26"/>
      <c r="T61" s="1">
        <f t="shared" ref="T61:CE61" si="35">SUM(T3:T58)</f>
        <v>2535.8389713446809</v>
      </c>
      <c r="U61" s="1">
        <f t="shared" si="35"/>
        <v>734.94423730687379</v>
      </c>
      <c r="V61" s="1">
        <f t="shared" si="35"/>
        <v>227.05869179460774</v>
      </c>
      <c r="W61" s="1">
        <f t="shared" si="35"/>
        <v>5111.1124682432128</v>
      </c>
      <c r="X61" s="1">
        <f t="shared" si="35"/>
        <v>5101.3057967398208</v>
      </c>
      <c r="Y61" s="1">
        <f t="shared" si="35"/>
        <v>5181.4720026003788</v>
      </c>
      <c r="Z61" s="1">
        <f t="shared" si="35"/>
        <v>658.95738394610601</v>
      </c>
      <c r="AA61" s="1">
        <f t="shared" si="35"/>
        <v>10729.892951994743</v>
      </c>
      <c r="AB61" s="1">
        <f t="shared" si="35"/>
        <v>1140.3198314398589</v>
      </c>
      <c r="AC61" s="1">
        <f t="shared" si="35"/>
        <v>1280788.0557781085</v>
      </c>
      <c r="AD61" s="1">
        <f t="shared" si="35"/>
        <v>36.310512658696915</v>
      </c>
      <c r="AE61" s="1">
        <f t="shared" si="35"/>
        <v>1887997.6494483054</v>
      </c>
      <c r="AF61" s="1">
        <f t="shared" si="35"/>
        <v>20510.531276495316</v>
      </c>
      <c r="AG61" s="1">
        <f t="shared" si="35"/>
        <v>21605.931247361616</v>
      </c>
      <c r="AH61" s="1">
        <f t="shared" si="35"/>
        <v>2427.286843033799</v>
      </c>
      <c r="AI61" s="1">
        <f t="shared" si="35"/>
        <v>46048.074053572396</v>
      </c>
      <c r="AJ61" s="1">
        <f t="shared" si="35"/>
        <v>64.640754790910137</v>
      </c>
      <c r="AK61" s="1">
        <f t="shared" si="35"/>
        <v>6016.1797398831104</v>
      </c>
      <c r="AL61" s="1">
        <f t="shared" si="35"/>
        <v>6016.1797398831104</v>
      </c>
      <c r="AM61" s="1">
        <f t="shared" si="35"/>
        <v>1988.1941484819431</v>
      </c>
      <c r="AN61" s="1">
        <f t="shared" si="35"/>
        <v>0</v>
      </c>
      <c r="AO61" s="1">
        <f t="shared" si="35"/>
        <v>50549.589371819748</v>
      </c>
      <c r="AP61" s="1">
        <f t="shared" si="35"/>
        <v>209.7484747711523</v>
      </c>
      <c r="AQ61" s="1">
        <f t="shared" si="35"/>
        <v>7581.8256070173729</v>
      </c>
      <c r="AR61" s="1">
        <f t="shared" si="35"/>
        <v>369.90243371832912</v>
      </c>
      <c r="AS61" s="1">
        <f t="shared" si="35"/>
        <v>5384.8076225929108</v>
      </c>
      <c r="AT61" s="1">
        <f t="shared" si="35"/>
        <v>607.38774462736978</v>
      </c>
      <c r="AU61" s="1">
        <f t="shared" si="35"/>
        <v>109859.52161668315</v>
      </c>
      <c r="AV61" s="1">
        <f t="shared" si="35"/>
        <v>0</v>
      </c>
      <c r="AW61" s="1">
        <f t="shared" si="35"/>
        <v>837001.56713966711</v>
      </c>
      <c r="AX61" s="1">
        <f t="shared" si="35"/>
        <v>619623.36108018877</v>
      </c>
      <c r="AY61" s="1">
        <f t="shared" si="35"/>
        <v>68847.049939750636</v>
      </c>
      <c r="AZ61" s="1">
        <f t="shared" si="35"/>
        <v>688470.41101993958</v>
      </c>
      <c r="BA61" s="1">
        <f t="shared" si="35"/>
        <v>0.29898487124205603</v>
      </c>
      <c r="BB61" s="1">
        <f t="shared" si="35"/>
        <v>20311.845635831443</v>
      </c>
      <c r="BC61" s="1">
        <f t="shared" si="35"/>
        <v>483.9826483089995</v>
      </c>
      <c r="BD61" s="1">
        <f t="shared" si="35"/>
        <v>523444.14939001872</v>
      </c>
      <c r="BE61" s="1">
        <f t="shared" si="35"/>
        <v>1160.6503681999793</v>
      </c>
      <c r="BF61" s="1">
        <f t="shared" si="35"/>
        <v>19511.819933723422</v>
      </c>
      <c r="BG61" s="1">
        <f t="shared" si="35"/>
        <v>30773.308695608852</v>
      </c>
      <c r="BH61" s="1">
        <f t="shared" si="35"/>
        <v>407.37182479988036</v>
      </c>
      <c r="BI61" s="1">
        <f t="shared" si="35"/>
        <v>125.23550328725851</v>
      </c>
      <c r="BJ61" s="1">
        <f t="shared" si="35"/>
        <v>23953.771670333881</v>
      </c>
      <c r="BK61" s="1">
        <f t="shared" si="35"/>
        <v>519009.84493303939</v>
      </c>
      <c r="BL61" s="1">
        <f t="shared" si="35"/>
        <v>439587.10404385108</v>
      </c>
      <c r="BM61" s="1">
        <f t="shared" si="35"/>
        <v>79422.740889187844</v>
      </c>
      <c r="BN61" s="1">
        <f t="shared" si="35"/>
        <v>398.33810797257371</v>
      </c>
      <c r="BO61" s="1">
        <f t="shared" si="35"/>
        <v>14.936422507711141</v>
      </c>
      <c r="BP61" s="1">
        <f t="shared" si="35"/>
        <v>37548.233446430895</v>
      </c>
      <c r="BQ61" s="1">
        <f t="shared" si="35"/>
        <v>1930.7285531226792</v>
      </c>
      <c r="BR61" s="1">
        <f t="shared" si="35"/>
        <v>98019.879577484055</v>
      </c>
      <c r="BS61" s="1">
        <f t="shared" si="35"/>
        <v>3822.8471145147464</v>
      </c>
      <c r="BT61" s="1">
        <f t="shared" si="35"/>
        <v>1420.4916164635638</v>
      </c>
      <c r="BU61" s="1">
        <f t="shared" si="35"/>
        <v>189117.05451656456</v>
      </c>
      <c r="BV61" s="1">
        <f t="shared" si="35"/>
        <v>4926.9324786644711</v>
      </c>
      <c r="BW61" s="1">
        <f t="shared" si="35"/>
        <v>16192.837664836215</v>
      </c>
      <c r="BX61" s="1">
        <f t="shared" si="35"/>
        <v>14643.38232265081</v>
      </c>
      <c r="BY61" s="1">
        <f t="shared" si="35"/>
        <v>62.234057040917683</v>
      </c>
      <c r="BZ61" s="1">
        <f t="shared" si="35"/>
        <v>134734.17922905815</v>
      </c>
      <c r="CA61" s="1">
        <f t="shared" si="35"/>
        <v>441147.13250061369</v>
      </c>
      <c r="CB61" s="1">
        <f t="shared" si="35"/>
        <v>1746.3208205304027</v>
      </c>
      <c r="CC61" s="1">
        <f t="shared" si="35"/>
        <v>1677.3949451356525</v>
      </c>
      <c r="CD61" s="1">
        <f t="shared" si="35"/>
        <v>47047.545551833638</v>
      </c>
      <c r="CE61" s="1">
        <f t="shared" si="35"/>
        <v>0</v>
      </c>
      <c r="CF61" s="1">
        <f>SUM(CF3:CF58)</f>
        <v>21153.676141946471</v>
      </c>
      <c r="CG61" s="1">
        <f>SUM(CG3:CG58)</f>
        <v>826026.03505470057</v>
      </c>
      <c r="CH61" s="1">
        <f>SUM(CH3:CH58)</f>
        <v>31699.801315814875</v>
      </c>
      <c r="CI61" s="1"/>
      <c r="CJ61" s="54">
        <f>IF(AE61=0,"",(AE61-B61)/B61)</f>
        <v>-5.1442670718662578E-3</v>
      </c>
      <c r="CK61" s="54">
        <f t="shared" si="17"/>
        <v>-2.1885403597085252E-3</v>
      </c>
      <c r="CL61" s="54">
        <f t="shared" si="18"/>
        <v>-5.8078682968016934E-3</v>
      </c>
      <c r="CM61" s="54">
        <f t="shared" si="19"/>
        <v>-5.8737413860895189E-3</v>
      </c>
      <c r="CN61" s="54">
        <f t="shared" si="20"/>
        <v>-6.2201496884655393E-3</v>
      </c>
      <c r="CO61" s="54">
        <f t="shared" si="21"/>
        <v>-6.4121569022586797E-3</v>
      </c>
      <c r="CP61" s="54">
        <f t="shared" si="22"/>
        <v>-1.1709992631862733E-2</v>
      </c>
      <c r="CQ61" s="54">
        <f t="shared" si="23"/>
        <v>1.7385549464231338E-2</v>
      </c>
      <c r="CR61" s="54">
        <f>IF(AA61=0,"",AA61-J61)/J61</f>
        <v>0.16786064317490473</v>
      </c>
      <c r="CS61" s="54">
        <f t="shared" si="25"/>
        <v>5.0445031129569377E-3</v>
      </c>
      <c r="CT61" s="54">
        <f t="shared" si="26"/>
        <v>1.8344451263500684E-2</v>
      </c>
      <c r="CU61" s="54">
        <f t="shared" si="27"/>
        <v>-4.311211264752696E-3</v>
      </c>
      <c r="CV61" s="54">
        <f t="shared" si="28"/>
        <v>-0.49436813947324315</v>
      </c>
      <c r="CW61" s="54">
        <f>IF(V61=0,"",(V61-O61)/O61)</f>
        <v>-1.6873493967702235E-3</v>
      </c>
      <c r="CX61" s="54">
        <f>IF(AB61=0,"",(AB61-P61)/P61)</f>
        <v>-4.3134565012019756E-4</v>
      </c>
      <c r="CY61" s="54">
        <f t="shared" si="31"/>
        <v>-0.24358776388334802</v>
      </c>
    </row>
    <row r="62" spans="1:103" x14ac:dyDescent="0.25">
      <c r="A62" s="42" t="s">
        <v>56</v>
      </c>
      <c r="B62" s="26">
        <f>SUM(B2:B51)</f>
        <v>1878357.2985702998</v>
      </c>
      <c r="C62" s="26">
        <f t="shared" ref="C62:N62" si="36">SUM(C2:C51)</f>
        <v>109393.23287501898</v>
      </c>
      <c r="D62" s="26">
        <f t="shared" si="36"/>
        <v>685856.16346942005</v>
      </c>
      <c r="E62" s="26">
        <f t="shared" si="36"/>
        <v>517279.40582438011</v>
      </c>
      <c r="F62" s="26">
        <f t="shared" si="36"/>
        <v>438112.08802940988</v>
      </c>
      <c r="G62" s="26">
        <f t="shared" si="36"/>
        <v>134177.56567802603</v>
      </c>
      <c r="H62" s="26">
        <f t="shared" si="36"/>
        <v>823344.55139001017</v>
      </c>
      <c r="I62" s="26">
        <f t="shared" si="36"/>
        <v>4959.8421886746</v>
      </c>
      <c r="J62" s="26">
        <f t="shared" si="36"/>
        <v>9080.2519381944985</v>
      </c>
      <c r="K62" s="26">
        <f t="shared" si="36"/>
        <v>36.113300086500004</v>
      </c>
      <c r="L62" s="26">
        <f t="shared" si="36"/>
        <v>5819.5302341735005</v>
      </c>
      <c r="M62" s="26">
        <f t="shared" si="36"/>
        <v>1983.288558896</v>
      </c>
      <c r="N62" s="26">
        <f t="shared" si="36"/>
        <v>10594.827967149402</v>
      </c>
      <c r="O62" s="26">
        <f>SUM(O2:O51)</f>
        <v>226.48492289249998</v>
      </c>
      <c r="P62" s="26">
        <f>SUM(P2:P51)</f>
        <v>1135.4701126199002</v>
      </c>
      <c r="Q62" s="26">
        <f>SUM(Q2:Q51)</f>
        <v>797.64224429249998</v>
      </c>
      <c r="R62" s="26"/>
      <c r="S62" s="26"/>
      <c r="T62" s="95">
        <f>SUM(T2:T54)</f>
        <v>2533.1458133889996</v>
      </c>
      <c r="U62" s="95">
        <f t="shared" ref="U62:CF62" si="37">SUM(U2:U54)</f>
        <v>734.67282282382064</v>
      </c>
      <c r="V62" s="95">
        <f t="shared" si="37"/>
        <v>227.04636386139899</v>
      </c>
      <c r="W62" s="95">
        <f t="shared" si="37"/>
        <v>5109.8022389477846</v>
      </c>
      <c r="X62" s="95">
        <f t="shared" si="37"/>
        <v>5099.9969411730444</v>
      </c>
      <c r="Y62" s="95">
        <f t="shared" si="37"/>
        <v>5179.7406502948515</v>
      </c>
      <c r="Z62" s="95">
        <f t="shared" si="37"/>
        <v>658.3366856908508</v>
      </c>
      <c r="AA62" s="95">
        <f t="shared" si="37"/>
        <v>10726.671223314892</v>
      </c>
      <c r="AB62" s="95">
        <f t="shared" si="37"/>
        <v>1140.2475851809354</v>
      </c>
      <c r="AC62" s="95">
        <f t="shared" si="37"/>
        <v>1280754.1665964823</v>
      </c>
      <c r="AD62" s="95">
        <f t="shared" si="37"/>
        <v>36.310512658696915</v>
      </c>
      <c r="AE62" s="95">
        <f t="shared" si="37"/>
        <v>1887199.5507645749</v>
      </c>
      <c r="AF62" s="95">
        <f t="shared" si="37"/>
        <v>20508.24380746196</v>
      </c>
      <c r="AG62" s="95">
        <f t="shared" si="37"/>
        <v>21605.334592810275</v>
      </c>
      <c r="AH62" s="95">
        <f t="shared" si="37"/>
        <v>2426.9122016323108</v>
      </c>
      <c r="AI62" s="95">
        <f t="shared" si="37"/>
        <v>46034.120226195322</v>
      </c>
      <c r="AJ62" s="95">
        <f t="shared" si="37"/>
        <v>64.630805420898199</v>
      </c>
      <c r="AK62" s="95">
        <f t="shared" si="37"/>
        <v>6014.1373590936855</v>
      </c>
      <c r="AL62" s="95">
        <f t="shared" si="37"/>
        <v>6014.1373590936855</v>
      </c>
      <c r="AM62" s="95">
        <f t="shared" si="37"/>
        <v>1988.0052105784064</v>
      </c>
      <c r="AN62" s="95">
        <f t="shared" si="37"/>
        <v>0</v>
      </c>
      <c r="AO62" s="95">
        <f t="shared" si="37"/>
        <v>50533.546571104933</v>
      </c>
      <c r="AP62" s="95">
        <f t="shared" si="37"/>
        <v>209.68213179332034</v>
      </c>
      <c r="AQ62" s="95">
        <f t="shared" si="37"/>
        <v>7579.2126235794021</v>
      </c>
      <c r="AR62" s="95">
        <f t="shared" si="37"/>
        <v>369.77618204629044</v>
      </c>
      <c r="AS62" s="95">
        <f t="shared" si="37"/>
        <v>5379.0148836289927</v>
      </c>
      <c r="AT62" s="95">
        <f t="shared" si="37"/>
        <v>607.08254848885292</v>
      </c>
      <c r="AU62" s="95">
        <f t="shared" si="37"/>
        <v>109799.43683405448</v>
      </c>
      <c r="AV62" s="95">
        <f t="shared" si="37"/>
        <v>0</v>
      </c>
      <c r="AW62" s="95">
        <f t="shared" si="37"/>
        <v>836703.91636975808</v>
      </c>
      <c r="AX62" s="95">
        <f t="shared" si="37"/>
        <v>619151.00669516262</v>
      </c>
      <c r="AY62" s="95">
        <f t="shared" si="37"/>
        <v>68794.566185228687</v>
      </c>
      <c r="AZ62" s="95">
        <f t="shared" si="37"/>
        <v>687945.57288039138</v>
      </c>
      <c r="BA62" s="95">
        <f t="shared" si="37"/>
        <v>0.29889175533296258</v>
      </c>
      <c r="BB62" s="95">
        <f t="shared" si="37"/>
        <v>20306.909484633317</v>
      </c>
      <c r="BC62" s="95">
        <f t="shared" si="37"/>
        <v>483.57596317619857</v>
      </c>
      <c r="BD62" s="95">
        <f t="shared" si="37"/>
        <v>523246.85802380135</v>
      </c>
      <c r="BE62" s="95">
        <f t="shared" si="37"/>
        <v>1160.3260322310205</v>
      </c>
      <c r="BF62" s="95">
        <f t="shared" si="37"/>
        <v>19509.963169097682</v>
      </c>
      <c r="BG62" s="95">
        <f t="shared" si="37"/>
        <v>30768.155857535028</v>
      </c>
      <c r="BH62" s="95">
        <f t="shared" si="37"/>
        <v>407.1220984411994</v>
      </c>
      <c r="BI62" s="95">
        <f t="shared" si="37"/>
        <v>125.23181937905898</v>
      </c>
      <c r="BJ62" s="95">
        <f t="shared" si="37"/>
        <v>23951.741216294187</v>
      </c>
      <c r="BK62" s="95">
        <f t="shared" si="37"/>
        <v>518879.95019460638</v>
      </c>
      <c r="BL62" s="95">
        <f t="shared" si="37"/>
        <v>439497.65456246049</v>
      </c>
      <c r="BM62" s="95">
        <f t="shared" si="37"/>
        <v>79382.29563214544</v>
      </c>
      <c r="BN62" s="95">
        <f t="shared" si="37"/>
        <v>398.28649730440787</v>
      </c>
      <c r="BO62" s="95">
        <f t="shared" si="37"/>
        <v>14.929870516661907</v>
      </c>
      <c r="BP62" s="95">
        <f t="shared" si="37"/>
        <v>37534.263040482823</v>
      </c>
      <c r="BQ62" s="95">
        <f t="shared" si="37"/>
        <v>1930.4870173482782</v>
      </c>
      <c r="BR62" s="95">
        <f t="shared" si="37"/>
        <v>98002.357957693166</v>
      </c>
      <c r="BS62" s="95">
        <f t="shared" si="37"/>
        <v>3822.5555287419438</v>
      </c>
      <c r="BT62" s="95">
        <f t="shared" si="37"/>
        <v>1420.1543731943298</v>
      </c>
      <c r="BU62" s="95">
        <f t="shared" si="37"/>
        <v>189077.34973848733</v>
      </c>
      <c r="BV62" s="95">
        <f t="shared" si="37"/>
        <v>4924.6752151205528</v>
      </c>
      <c r="BW62" s="95">
        <f t="shared" si="37"/>
        <v>16190.714147203098</v>
      </c>
      <c r="BX62" s="95">
        <f t="shared" si="37"/>
        <v>14638.235192105221</v>
      </c>
      <c r="BY62" s="95">
        <f t="shared" si="37"/>
        <v>62.205043228797777</v>
      </c>
      <c r="BZ62" s="95">
        <f t="shared" si="37"/>
        <v>134491.3718641921</v>
      </c>
      <c r="CA62" s="95">
        <f t="shared" si="37"/>
        <v>440966.36681060889</v>
      </c>
      <c r="CB62" s="95">
        <f t="shared" si="37"/>
        <v>1742.7753973179379</v>
      </c>
      <c r="CC62" s="95">
        <f t="shared" si="37"/>
        <v>1675.75640375784</v>
      </c>
      <c r="CD62" s="95">
        <f t="shared" si="37"/>
        <v>47032.00973715794</v>
      </c>
      <c r="CE62" s="95">
        <f t="shared" si="37"/>
        <v>0</v>
      </c>
      <c r="CF62" s="95">
        <f t="shared" si="37"/>
        <v>21145.570825683702</v>
      </c>
      <c r="CG62" s="95">
        <f>SUM(CG2:CG54)</f>
        <v>825729.55540942424</v>
      </c>
      <c r="CH62" s="95">
        <f>SUM(CH2:CH54)</f>
        <v>31689.916182899542</v>
      </c>
    </row>
    <row r="63" spans="1:103" x14ac:dyDescent="0.25">
      <c r="A63" s="28" t="s">
        <v>238</v>
      </c>
      <c r="B63" s="26">
        <f>+B3+B5+B8+B9+B11+B12+B14+B15+B16+B17+B18+B19+B20+B21+B22+B23+B24+B25+B26+B28+B30+B31+B33+B34+B35+B36+B37+B39+B40+B41+B42+B43+B44+B46+B47+B49+B50+B10</f>
        <v>1694752.2989144996</v>
      </c>
      <c r="C63" s="26">
        <f t="shared" ref="C63:Q63" si="38">+C3+C5+C8+C9+C11+C12+C14+C15+C16+C17+C18+C19+C20+C21+C22+C23+C24+C25+C26+C28+C30+C31+C33+C34+C35+C36+C37+C39+C40+C41+C42+C43+C44+C46+C47+C49+C50+C10</f>
        <v>55905.100604978979</v>
      </c>
      <c r="D63" s="26">
        <f t="shared" si="38"/>
        <v>584660.60057190002</v>
      </c>
      <c r="E63" s="26">
        <f t="shared" si="38"/>
        <v>447237.50894156005</v>
      </c>
      <c r="F63" s="26">
        <f t="shared" si="38"/>
        <v>385049.41349792999</v>
      </c>
      <c r="G63" s="26">
        <f t="shared" si="38"/>
        <v>117508.94672945501</v>
      </c>
      <c r="H63" s="26">
        <f t="shared" si="38"/>
        <v>690625.99820710998</v>
      </c>
      <c r="I63" s="26">
        <f t="shared" si="38"/>
        <v>3905.5421868805993</v>
      </c>
      <c r="J63" s="26">
        <f t="shared" si="38"/>
        <v>7197.5307907875003</v>
      </c>
      <c r="K63" s="26">
        <f t="shared" si="38"/>
        <v>0</v>
      </c>
      <c r="L63" s="26">
        <f t="shared" si="38"/>
        <v>4311.4296042395008</v>
      </c>
      <c r="M63" s="26">
        <f t="shared" si="38"/>
        <v>1575.1413327808002</v>
      </c>
      <c r="N63" s="26">
        <f t="shared" si="38"/>
        <v>9850.3869143474003</v>
      </c>
      <c r="O63" s="26">
        <f t="shared" si="38"/>
        <v>182.66811595189998</v>
      </c>
      <c r="P63" s="26">
        <f t="shared" si="38"/>
        <v>654.89056768199998</v>
      </c>
      <c r="Q63" s="26">
        <f t="shared" si="38"/>
        <v>588.56297794340003</v>
      </c>
      <c r="R63" s="26"/>
      <c r="S63" s="26"/>
      <c r="T63" s="95"/>
      <c r="U63" s="26"/>
    </row>
    <row r="64" spans="1:103" x14ac:dyDescent="0.25"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95"/>
      <c r="U64" s="26"/>
    </row>
    <row r="65" spans="2:21" x14ac:dyDescent="0.25"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95"/>
      <c r="U65" s="26"/>
    </row>
    <row r="66" spans="2:21" x14ac:dyDescent="0.25">
      <c r="B66" s="26"/>
      <c r="C66" s="26"/>
      <c r="D66" s="26"/>
      <c r="E66" s="26"/>
      <c r="F66" s="26"/>
      <c r="G66" s="26"/>
      <c r="H66" s="26"/>
      <c r="I66" s="26"/>
      <c r="J66" s="26">
        <f>K66+G8</f>
        <v>8555.0775699602564</v>
      </c>
      <c r="K66" s="26">
        <v>677.01027266025596</v>
      </c>
      <c r="L66" s="26"/>
      <c r="M66" s="26"/>
      <c r="N66" s="26"/>
      <c r="O66" s="26"/>
      <c r="P66" s="26"/>
      <c r="Q66" s="26"/>
      <c r="R66" s="26"/>
      <c r="S66" s="26"/>
      <c r="T66" s="95"/>
      <c r="U66" s="26"/>
    </row>
    <row r="67" spans="2:21" x14ac:dyDescent="0.25"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95"/>
      <c r="U67" s="26"/>
    </row>
    <row r="68" spans="2:21" x14ac:dyDescent="0.25"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95"/>
      <c r="U68" s="26"/>
    </row>
    <row r="69" spans="2:21" x14ac:dyDescent="0.25"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95"/>
      <c r="U69" s="26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P63"/>
  <sheetViews>
    <sheetView zoomScale="85" zoomScaleNormal="85"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K42" sqref="K42"/>
    </sheetView>
  </sheetViews>
  <sheetFormatPr defaultColWidth="9.140625" defaultRowHeight="15" x14ac:dyDescent="0.25"/>
  <cols>
    <col min="1" max="1" width="19.5703125" style="28" customWidth="1"/>
    <col min="2" max="2" width="10.140625" style="28" bestFit="1" customWidth="1"/>
    <col min="3" max="3" width="7.7109375" style="28" bestFit="1" customWidth="1"/>
    <col min="4" max="4" width="9.28515625" style="28" bestFit="1" customWidth="1"/>
    <col min="5" max="7" width="7.7109375" style="28" bestFit="1" customWidth="1"/>
    <col min="8" max="8" width="9.28515625" style="28" bestFit="1" customWidth="1"/>
    <col min="9" max="9" width="8.85546875" style="66" bestFit="1" customWidth="1"/>
    <col min="10" max="10" width="9" style="66" bestFit="1" customWidth="1"/>
    <col min="11" max="11" width="9.7109375" style="66" bestFit="1" customWidth="1"/>
    <col min="12" max="13" width="9.28515625" style="66" customWidth="1"/>
    <col min="14" max="14" width="9.140625" style="28"/>
    <col min="15" max="15" width="15.42578125" style="28" bestFit="1" customWidth="1"/>
    <col min="16" max="16" width="5.42578125" style="94" bestFit="1" customWidth="1"/>
    <col min="17" max="17" width="5.42578125" style="28" bestFit="1" customWidth="1"/>
    <col min="18" max="18" width="9.85546875" style="94" bestFit="1" customWidth="1"/>
    <col min="19" max="19" width="5.7109375" style="26" bestFit="1" customWidth="1"/>
    <col min="20" max="20" width="14.5703125" style="26" bestFit="1" customWidth="1"/>
    <col min="21" max="21" width="5.7109375" style="26" bestFit="1" customWidth="1"/>
    <col min="22" max="22" width="5.7109375" style="95" customWidth="1"/>
    <col min="23" max="23" width="5.7109375" style="26" bestFit="1" customWidth="1"/>
    <col min="24" max="24" width="13.42578125" style="95" bestFit="1" customWidth="1"/>
    <col min="25" max="25" width="4.5703125" style="26" bestFit="1" customWidth="1"/>
    <col min="26" max="26" width="7.7109375" style="26" bestFit="1" customWidth="1"/>
    <col min="27" max="28" width="5.7109375" style="26" bestFit="1" customWidth="1"/>
    <col min="29" max="29" width="5.5703125" style="26" bestFit="1" customWidth="1"/>
    <col min="30" max="30" width="5.85546875" style="26" bestFit="1" customWidth="1"/>
    <col min="31" max="31" width="5.85546875" style="95" customWidth="1"/>
    <col min="32" max="32" width="6.42578125" style="26" bestFit="1" customWidth="1"/>
    <col min="33" max="33" width="15.42578125" style="26" bestFit="1" customWidth="1"/>
    <col min="34" max="34" width="10.28515625" style="26" bestFit="1" customWidth="1"/>
    <col min="35" max="35" width="6.5703125" style="26" bestFit="1" customWidth="1"/>
    <col min="36" max="36" width="5.7109375" style="26" bestFit="1" customWidth="1"/>
    <col min="37" max="37" width="5.140625" style="26" bestFit="1" customWidth="1"/>
    <col min="38" max="38" width="5.140625" style="95" customWidth="1"/>
    <col min="39" max="39" width="4.140625" style="26" bestFit="1" customWidth="1"/>
    <col min="40" max="40" width="6.5703125" style="26" bestFit="1" customWidth="1"/>
    <col min="41" max="41" width="6.140625" style="26" bestFit="1" customWidth="1"/>
    <col min="42" max="42" width="6.7109375" style="26" bestFit="1" customWidth="1"/>
    <col min="43" max="43" width="10" style="26" bestFit="1" customWidth="1"/>
    <col min="44" max="44" width="10" style="95" customWidth="1"/>
    <col min="45" max="45" width="6.7109375" style="26" bestFit="1" customWidth="1"/>
    <col min="46" max="46" width="5.7109375" style="26" bestFit="1" customWidth="1"/>
    <col min="47" max="47" width="6.7109375" style="26" bestFit="1" customWidth="1"/>
    <col min="48" max="48" width="6" style="26" bestFit="1" customWidth="1"/>
    <col min="49" max="49" width="5.7109375" style="26" bestFit="1" customWidth="1"/>
    <col min="50" max="50" width="4.28515625" style="26" bestFit="1" customWidth="1"/>
    <col min="51" max="51" width="5.7109375" style="26" bestFit="1" customWidth="1"/>
    <col min="52" max="52" width="4.5703125" style="26" bestFit="1" customWidth="1"/>
    <col min="53" max="54" width="5.7109375" style="26" bestFit="1" customWidth="1"/>
    <col min="55" max="55" width="4.140625" style="26" bestFit="1" customWidth="1"/>
    <col min="56" max="56" width="5.85546875" style="26" bestFit="1" customWidth="1"/>
    <col min="57" max="57" width="5.7109375" style="26" bestFit="1" customWidth="1"/>
    <col min="58" max="58" width="6.7109375" style="26" bestFit="1" customWidth="1"/>
    <col min="59" max="59" width="6.85546875" style="26" bestFit="1" customWidth="1"/>
    <col min="60" max="60" width="6.7109375" style="26" bestFit="1" customWidth="1"/>
    <col min="61" max="61" width="5.140625" style="26" bestFit="1" customWidth="1"/>
    <col min="62" max="62" width="5.28515625" style="26" bestFit="1" customWidth="1"/>
    <col min="63" max="63" width="8.7109375" style="26" bestFit="1" customWidth="1"/>
    <col min="64" max="64" width="4.85546875" style="26" bestFit="1" customWidth="1"/>
    <col min="65" max="65" width="7.85546875" style="26" bestFit="1" customWidth="1"/>
    <col min="66" max="66" width="5.85546875" style="26" bestFit="1" customWidth="1"/>
    <col min="67" max="67" width="6" style="26" bestFit="1" customWidth="1"/>
    <col min="68" max="68" width="6.7109375" style="26" bestFit="1" customWidth="1"/>
    <col min="69" max="69" width="5.7109375" style="26" bestFit="1" customWidth="1"/>
    <col min="70" max="70" width="3.85546875" style="26" bestFit="1" customWidth="1"/>
    <col min="71" max="71" width="5.5703125" style="26" bestFit="1" customWidth="1"/>
    <col min="72" max="72" width="3.85546875" style="26" bestFit="1" customWidth="1"/>
    <col min="73" max="73" width="5.7109375" style="26" bestFit="1" customWidth="1"/>
    <col min="74" max="74" width="8" style="26" bestFit="1" customWidth="1"/>
    <col min="75" max="76" width="5.28515625" style="26" bestFit="1" customWidth="1"/>
    <col min="77" max="77" width="4.28515625" style="26" bestFit="1" customWidth="1"/>
    <col min="78" max="78" width="4.28515625" style="95" customWidth="1"/>
    <col min="79" max="79" width="5" style="26" bestFit="1" customWidth="1"/>
    <col min="80" max="80" width="9.140625" style="26" bestFit="1" customWidth="1"/>
    <col min="81" max="81" width="7.140625" style="26" bestFit="1" customWidth="1"/>
    <col min="82" max="82" width="7.7109375" style="26" customWidth="1"/>
    <col min="83" max="89" width="9.140625" style="8"/>
    <col min="90" max="92" width="9.140625" style="101"/>
    <col min="93" max="16384" width="9.140625" style="28"/>
  </cols>
  <sheetData>
    <row r="1" spans="1:94" x14ac:dyDescent="0.25">
      <c r="B1" s="28" t="s">
        <v>450</v>
      </c>
      <c r="O1" s="28" t="s">
        <v>475</v>
      </c>
      <c r="CE1" s="8" t="s">
        <v>310</v>
      </c>
    </row>
    <row r="2" spans="1:94" x14ac:dyDescent="0.25">
      <c r="A2" s="28" t="s">
        <v>227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I2" s="66" t="s">
        <v>63</v>
      </c>
      <c r="J2" s="66" t="s">
        <v>64</v>
      </c>
      <c r="K2" s="66" t="s">
        <v>65</v>
      </c>
      <c r="L2" s="66" t="s">
        <v>311</v>
      </c>
      <c r="M2" s="66" t="s">
        <v>314</v>
      </c>
      <c r="O2" s="28" t="s">
        <v>226</v>
      </c>
      <c r="P2" s="94" t="s">
        <v>471</v>
      </c>
      <c r="Q2" s="28" t="s">
        <v>359</v>
      </c>
      <c r="R2" s="94" t="s">
        <v>178</v>
      </c>
      <c r="S2" s="28" t="s">
        <v>131</v>
      </c>
      <c r="T2" s="28" t="s">
        <v>132</v>
      </c>
      <c r="U2" s="28" t="s">
        <v>133</v>
      </c>
      <c r="V2" s="94" t="s">
        <v>335</v>
      </c>
      <c r="W2" s="28" t="s">
        <v>360</v>
      </c>
      <c r="X2" s="94" t="s">
        <v>179</v>
      </c>
      <c r="Y2" s="28" t="s">
        <v>134</v>
      </c>
      <c r="Z2" s="28" t="s">
        <v>59</v>
      </c>
      <c r="AA2" s="28" t="s">
        <v>136</v>
      </c>
      <c r="AB2" s="28" t="s">
        <v>137</v>
      </c>
      <c r="AC2" s="28" t="s">
        <v>361</v>
      </c>
      <c r="AD2" s="28" t="s">
        <v>138</v>
      </c>
      <c r="AE2" s="94" t="s">
        <v>472</v>
      </c>
      <c r="AF2" s="28" t="s">
        <v>139</v>
      </c>
      <c r="AG2" s="28" t="s">
        <v>140</v>
      </c>
      <c r="AH2" s="28" t="s">
        <v>212</v>
      </c>
      <c r="AI2" s="28" t="s">
        <v>141</v>
      </c>
      <c r="AJ2" s="28" t="s">
        <v>142</v>
      </c>
      <c r="AK2" s="28" t="s">
        <v>143</v>
      </c>
      <c r="AL2" s="94" t="s">
        <v>473</v>
      </c>
      <c r="AM2" s="28" t="s">
        <v>362</v>
      </c>
      <c r="AN2" s="28" t="s">
        <v>144</v>
      </c>
      <c r="AO2" s="28" t="s">
        <v>366</v>
      </c>
      <c r="AP2" s="28" t="s">
        <v>57</v>
      </c>
      <c r="AQ2" s="28" t="s">
        <v>128</v>
      </c>
      <c r="AR2" s="94" t="s">
        <v>474</v>
      </c>
      <c r="AS2" s="28" t="s">
        <v>145</v>
      </c>
      <c r="AT2" s="28" t="s">
        <v>146</v>
      </c>
      <c r="AU2" s="28" t="s">
        <v>60</v>
      </c>
      <c r="AV2" s="28" t="s">
        <v>147</v>
      </c>
      <c r="AW2" s="28" t="s">
        <v>148</v>
      </c>
      <c r="AX2" s="28" t="s">
        <v>149</v>
      </c>
      <c r="AY2" s="28" t="s">
        <v>150</v>
      </c>
      <c r="AZ2" s="28" t="s">
        <v>151</v>
      </c>
      <c r="BA2" s="28" t="s">
        <v>152</v>
      </c>
      <c r="BB2" s="28" t="s">
        <v>153</v>
      </c>
      <c r="BC2" s="28" t="s">
        <v>154</v>
      </c>
      <c r="BD2" s="28" t="s">
        <v>155</v>
      </c>
      <c r="BE2" s="28" t="s">
        <v>156</v>
      </c>
      <c r="BF2" s="28" t="s">
        <v>54</v>
      </c>
      <c r="BG2" s="28" t="s">
        <v>53</v>
      </c>
      <c r="BH2" s="28" t="s">
        <v>157</v>
      </c>
      <c r="BI2" s="28" t="s">
        <v>158</v>
      </c>
      <c r="BJ2" s="28" t="s">
        <v>159</v>
      </c>
      <c r="BK2" s="28" t="s">
        <v>160</v>
      </c>
      <c r="BL2" s="28" t="s">
        <v>161</v>
      </c>
      <c r="BM2" s="28" t="s">
        <v>162</v>
      </c>
      <c r="BN2" s="28" t="s">
        <v>163</v>
      </c>
      <c r="BO2" s="28" t="s">
        <v>164</v>
      </c>
      <c r="BP2" s="28" t="s">
        <v>165</v>
      </c>
      <c r="BQ2" s="28" t="s">
        <v>363</v>
      </c>
      <c r="BR2" s="28" t="s">
        <v>166</v>
      </c>
      <c r="BS2" s="28" t="s">
        <v>167</v>
      </c>
      <c r="BT2" s="28" t="s">
        <v>168</v>
      </c>
      <c r="BU2" s="28" t="s">
        <v>61</v>
      </c>
      <c r="BV2" s="28" t="s">
        <v>367</v>
      </c>
      <c r="BW2" s="28" t="s">
        <v>169</v>
      </c>
      <c r="BX2" s="28" t="s">
        <v>170</v>
      </c>
      <c r="BY2" s="28" t="s">
        <v>171</v>
      </c>
      <c r="BZ2" s="94" t="s">
        <v>172</v>
      </c>
      <c r="CA2" s="28" t="s">
        <v>173</v>
      </c>
      <c r="CB2" s="28" t="s">
        <v>174</v>
      </c>
      <c r="CC2" s="28" t="s">
        <v>368</v>
      </c>
      <c r="CE2" s="8" t="s">
        <v>59</v>
      </c>
      <c r="CF2" s="8" t="s">
        <v>57</v>
      </c>
      <c r="CG2" s="8" t="s">
        <v>60</v>
      </c>
      <c r="CH2" s="8" t="s">
        <v>54</v>
      </c>
      <c r="CI2" s="8" t="s">
        <v>53</v>
      </c>
      <c r="CJ2" s="8" t="s">
        <v>61</v>
      </c>
      <c r="CK2" s="8" t="s">
        <v>62</v>
      </c>
      <c r="CL2" s="101" t="s">
        <v>63</v>
      </c>
      <c r="CM2" s="101" t="s">
        <v>64</v>
      </c>
      <c r="CN2" s="101" t="s">
        <v>65</v>
      </c>
      <c r="CO2" s="8" t="s">
        <v>311</v>
      </c>
      <c r="CP2" s="8" t="s">
        <v>314</v>
      </c>
    </row>
    <row r="3" spans="1:94" x14ac:dyDescent="0.25">
      <c r="A3" s="42" t="s">
        <v>0</v>
      </c>
      <c r="B3" s="26">
        <v>2442.0980533000002</v>
      </c>
      <c r="C3" s="26">
        <v>378.24888307999998</v>
      </c>
      <c r="D3" s="26">
        <v>84.604257059999995</v>
      </c>
      <c r="E3" s="26">
        <v>393.51701381999999</v>
      </c>
      <c r="F3" s="26">
        <v>268.44880393</v>
      </c>
      <c r="G3" s="26">
        <v>31.144311640000002</v>
      </c>
      <c r="H3" s="26">
        <v>171.90299589</v>
      </c>
      <c r="I3" s="78">
        <v>23.800499030000001</v>
      </c>
      <c r="J3" s="78">
        <v>11.751908419999999</v>
      </c>
      <c r="K3" s="78">
        <v>55.545487989999998</v>
      </c>
      <c r="L3" s="78">
        <v>6.98851216</v>
      </c>
      <c r="M3" s="78">
        <v>5.8347483599999999</v>
      </c>
      <c r="N3" s="26"/>
      <c r="O3" s="28" t="s">
        <v>0</v>
      </c>
      <c r="P3" s="95">
        <v>0</v>
      </c>
      <c r="Q3" s="26">
        <v>5.4872395019487703</v>
      </c>
      <c r="R3" s="95">
        <v>6.9884860970306404</v>
      </c>
      <c r="S3" s="26">
        <v>12.9847236431852</v>
      </c>
      <c r="T3" s="26">
        <v>12.9847236431852</v>
      </c>
      <c r="U3" s="26">
        <v>25.480972935398999</v>
      </c>
      <c r="V3" s="95">
        <v>1.2457390826473101E-2</v>
      </c>
      <c r="W3" s="26">
        <v>1.9523013686575501</v>
      </c>
      <c r="X3" s="95">
        <v>5.8347534702878896</v>
      </c>
      <c r="Y3" s="26">
        <v>36.130887578145497</v>
      </c>
      <c r="Z3" s="26">
        <v>2442.0972119247999</v>
      </c>
      <c r="AA3" s="26">
        <v>9.9312766845814195</v>
      </c>
      <c r="AB3" s="26">
        <v>7.8939537100934203</v>
      </c>
      <c r="AC3" s="26">
        <v>1.4877698765065499</v>
      </c>
      <c r="AD3" s="26">
        <v>0</v>
      </c>
      <c r="AE3" s="95">
        <v>0</v>
      </c>
      <c r="AF3" s="26">
        <v>8.84190473233574</v>
      </c>
      <c r="AG3" s="26">
        <v>8.84190473233574</v>
      </c>
      <c r="AH3" s="26">
        <v>1162794.5031366199</v>
      </c>
      <c r="AI3" s="26">
        <v>0</v>
      </c>
      <c r="AJ3" s="26">
        <v>3.30360160429901</v>
      </c>
      <c r="AK3" s="26">
        <v>0.68593307288105498</v>
      </c>
      <c r="AL3" s="95">
        <v>1.40646492187391</v>
      </c>
      <c r="AM3" s="26">
        <v>2.1687295841333301</v>
      </c>
      <c r="AN3" s="26">
        <v>0</v>
      </c>
      <c r="AO3" s="26">
        <v>0</v>
      </c>
      <c r="AP3" s="26">
        <v>378.24885446739103</v>
      </c>
      <c r="AQ3" s="26">
        <v>0</v>
      </c>
      <c r="AR3" s="95">
        <v>185.28362164277399</v>
      </c>
      <c r="AS3" s="26">
        <v>76.143714788053103</v>
      </c>
      <c r="AT3" s="26">
        <v>8.4604556292266704</v>
      </c>
      <c r="AU3" s="26">
        <v>84.604170417279803</v>
      </c>
      <c r="AV3" s="26">
        <v>0</v>
      </c>
      <c r="AW3" s="26">
        <v>6.6878125312257097</v>
      </c>
      <c r="AX3" s="26">
        <v>8.0534356388167694E-2</v>
      </c>
      <c r="AY3" s="26">
        <v>55.910178626630703</v>
      </c>
      <c r="AZ3" s="26">
        <v>8.8587579269939307E-2</v>
      </c>
      <c r="BA3" s="26">
        <v>24.2946091260327</v>
      </c>
      <c r="BB3" s="26">
        <v>29.260907753104298</v>
      </c>
      <c r="BC3" s="26">
        <v>2.6844956541388999E-2</v>
      </c>
      <c r="BD3" s="26">
        <v>0</v>
      </c>
      <c r="BE3" s="26">
        <v>18.898790092428701</v>
      </c>
      <c r="BF3" s="26">
        <v>393.50239732138402</v>
      </c>
      <c r="BG3" s="26">
        <v>268.43422346489399</v>
      </c>
      <c r="BH3" s="26">
        <v>125.06817385649001</v>
      </c>
      <c r="BI3" s="26">
        <v>0.216369130552202</v>
      </c>
      <c r="BJ3" s="26">
        <v>0</v>
      </c>
      <c r="BK3" s="26">
        <v>6.4159227059530304</v>
      </c>
      <c r="BL3" s="26">
        <v>1.7583382375149501</v>
      </c>
      <c r="BM3" s="26">
        <v>72.937517375176995</v>
      </c>
      <c r="BN3" s="26">
        <v>4.8320797962929198</v>
      </c>
      <c r="BO3" s="26">
        <v>0.93956937118669204</v>
      </c>
      <c r="BP3" s="26">
        <v>104.21180068012499</v>
      </c>
      <c r="BQ3" s="26">
        <v>2.4791180426589898</v>
      </c>
      <c r="BR3" s="26">
        <v>4.0267373909401001E-2</v>
      </c>
      <c r="BS3" s="26">
        <v>4.4294004310035904</v>
      </c>
      <c r="BT3" s="26">
        <v>2.6844994130193899E-3</v>
      </c>
      <c r="BU3" s="26">
        <v>31.144544444628099</v>
      </c>
      <c r="BV3" s="26">
        <v>5.6771979390766303</v>
      </c>
      <c r="BW3" s="26">
        <v>0</v>
      </c>
      <c r="BX3" s="26">
        <v>2.07631527514674E-3</v>
      </c>
      <c r="BY3" s="26">
        <v>6.8110493302009996</v>
      </c>
      <c r="BZ3" s="95">
        <v>0</v>
      </c>
      <c r="CA3" s="26">
        <v>21.7811789823905</v>
      </c>
      <c r="CB3" s="26">
        <v>171.902957500399</v>
      </c>
      <c r="CC3" s="26">
        <v>4.9833490323258198</v>
      </c>
      <c r="CE3" s="54">
        <f t="shared" ref="CE3:CE34" si="0">IF(Z3=0,"",(Z3-B3)/B3)</f>
        <v>-3.4452965519364237E-7</v>
      </c>
      <c r="CF3" s="54">
        <f t="shared" ref="CF3:CF34" si="1">IF(AP3=0,"",(AP3-C3)/C3)</f>
        <v>-7.5644926495789331E-8</v>
      </c>
      <c r="CG3" s="54">
        <f t="shared" ref="CG3:CG34" si="2">IF(AU3=0,"",(AU3-D3)/D3)</f>
        <v>-1.0240940964693478E-6</v>
      </c>
      <c r="CH3" s="54">
        <f t="shared" ref="CH3:CH34" si="3">IF(BF3=0,"",(BF3-E3)/E3)</f>
        <v>-3.7143244390064636E-5</v>
      </c>
      <c r="CI3" s="54">
        <f t="shared" ref="CI3:CI34" si="4">IF(BG3=0,"",(BG3-F3)/F3)</f>
        <v>-5.4313764459198289E-5</v>
      </c>
      <c r="CJ3" s="54">
        <f t="shared" ref="CJ3:CJ34" si="5">IF(BU3=0,"",(BU3-G3)/G3)</f>
        <v>7.4750288524257099E-6</v>
      </c>
      <c r="CK3" s="54">
        <f t="shared" ref="CK3:CK34" si="6">IF(CB3=0,"",(CB3-H3)/H3)</f>
        <v>-2.233213028275221E-7</v>
      </c>
      <c r="CL3" s="102">
        <f t="shared" ref="CL3:CL34" si="7">IF(I3=0,"",(T3-I3)/I3)</f>
        <v>-0.45443481555499132</v>
      </c>
      <c r="CM3" s="102">
        <f t="shared" ref="CM3:CM34" si="8">IF(W3=0,"",(W3-J3)/J3)</f>
        <v>-0.8338736740549284</v>
      </c>
      <c r="CN3" s="102">
        <f t="shared" ref="CN3:CN34" si="9">IF(AF3=0,"",(AF3-K3)/K3)</f>
        <v>-0.84081686825890212</v>
      </c>
      <c r="CO3" s="54">
        <f>IF(R3=0,"",(R3-L3)/L3)</f>
        <v>-3.7294017328555331E-6</v>
      </c>
      <c r="CP3" s="54">
        <f>IF(X3=0,"",(X3-M3)/M3)</f>
        <v>8.7583689551650825E-7</v>
      </c>
    </row>
    <row r="4" spans="1:94" x14ac:dyDescent="0.25">
      <c r="A4" s="42" t="s">
        <v>2</v>
      </c>
      <c r="B4" s="26">
        <v>1368.6192395</v>
      </c>
      <c r="C4" s="26">
        <v>158.40122955000001</v>
      </c>
      <c r="D4" s="26">
        <v>42.305675110000003</v>
      </c>
      <c r="E4" s="26">
        <v>219.38631548999999</v>
      </c>
      <c r="F4" s="26">
        <v>155.78916913</v>
      </c>
      <c r="G4" s="26">
        <v>11.890214289999999</v>
      </c>
      <c r="H4" s="26">
        <v>92.48265979</v>
      </c>
      <c r="I4" s="78">
        <v>12.722738680000001</v>
      </c>
      <c r="J4" s="78">
        <v>6.2820727999999999</v>
      </c>
      <c r="K4" s="78">
        <v>29.692263430000001</v>
      </c>
      <c r="L4" s="78">
        <v>3.7357622400000001</v>
      </c>
      <c r="M4" s="78">
        <v>3.1190090399999999</v>
      </c>
      <c r="N4" s="26"/>
      <c r="O4" s="28" t="s">
        <v>2</v>
      </c>
      <c r="P4" s="95">
        <v>0</v>
      </c>
      <c r="Q4" s="26">
        <v>2.9405567003852502</v>
      </c>
      <c r="R4" s="95">
        <v>3.7357639377287901</v>
      </c>
      <c r="S4" s="26">
        <v>6.84773687023264</v>
      </c>
      <c r="T4" s="26">
        <v>6.84773687023264</v>
      </c>
      <c r="U4" s="26">
        <v>13.443692377519399</v>
      </c>
      <c r="V4" s="95">
        <v>6.2018160096121502E-3</v>
      </c>
      <c r="W4" s="26">
        <v>1.04870743118217</v>
      </c>
      <c r="X4" s="95">
        <v>3.11900712384177</v>
      </c>
      <c r="Y4" s="26">
        <v>19.463883081400098</v>
      </c>
      <c r="Z4" s="26">
        <v>1368.6187959457</v>
      </c>
      <c r="AA4" s="26">
        <v>5.3144324822169597</v>
      </c>
      <c r="AB4" s="26">
        <v>4.1150552697465201</v>
      </c>
      <c r="AC4" s="26">
        <v>0.813239161761933</v>
      </c>
      <c r="AD4" s="26">
        <v>0</v>
      </c>
      <c r="AE4" s="95">
        <v>0</v>
      </c>
      <c r="AF4" s="26">
        <v>4.87384119821205</v>
      </c>
      <c r="AG4" s="26">
        <v>4.87384119821205</v>
      </c>
      <c r="AH4" s="26">
        <v>621580.642184339</v>
      </c>
      <c r="AI4" s="26">
        <v>0</v>
      </c>
      <c r="AJ4" s="26">
        <v>1.7279671312576801</v>
      </c>
      <c r="AK4" s="26">
        <v>0.360621265066772</v>
      </c>
      <c r="AL4" s="95">
        <v>0.72387833786308198</v>
      </c>
      <c r="AM4" s="26">
        <v>1.15511278605797</v>
      </c>
      <c r="AN4" s="26">
        <v>0</v>
      </c>
      <c r="AO4" s="26">
        <v>0</v>
      </c>
      <c r="AP4" s="26">
        <v>158.40121904572899</v>
      </c>
      <c r="AQ4" s="26">
        <v>0</v>
      </c>
      <c r="AR4" s="95">
        <v>99.538067759056801</v>
      </c>
      <c r="AS4" s="26">
        <v>38.075036932929798</v>
      </c>
      <c r="AT4" s="26">
        <v>4.2305701835898901</v>
      </c>
      <c r="AU4" s="26">
        <v>42.305607116519703</v>
      </c>
      <c r="AV4" s="26">
        <v>0</v>
      </c>
      <c r="AW4" s="26">
        <v>3.5310788973583098</v>
      </c>
      <c r="AX4" s="26">
        <v>4.6736893797847102E-2</v>
      </c>
      <c r="AY4" s="26">
        <v>30.4615003918715</v>
      </c>
      <c r="AZ4" s="26">
        <v>5.1410459829031502E-2</v>
      </c>
      <c r="BA4" s="26">
        <v>14.0989168692163</v>
      </c>
      <c r="BB4" s="26">
        <v>16.9810134647288</v>
      </c>
      <c r="BC4" s="26">
        <v>1.5578909483732599E-2</v>
      </c>
      <c r="BD4" s="26">
        <v>0</v>
      </c>
      <c r="BE4" s="26">
        <v>10.9675550190975</v>
      </c>
      <c r="BF4" s="26">
        <v>219.37785339495201</v>
      </c>
      <c r="BG4" s="26">
        <v>155.78072601740499</v>
      </c>
      <c r="BH4" s="26">
        <v>63.597127377546997</v>
      </c>
      <c r="BI4" s="26">
        <v>0.125566585646808</v>
      </c>
      <c r="BJ4" s="26">
        <v>0</v>
      </c>
      <c r="BK4" s="26">
        <v>3.7233625996902502</v>
      </c>
      <c r="BL4" s="26">
        <v>1.0204212481467301</v>
      </c>
      <c r="BM4" s="26">
        <v>42.327907868846999</v>
      </c>
      <c r="BN4" s="26">
        <v>2.8042058676014201</v>
      </c>
      <c r="BO4" s="26">
        <v>0.54526355704734897</v>
      </c>
      <c r="BP4" s="26">
        <v>60.477339572413499</v>
      </c>
      <c r="BQ4" s="26">
        <v>1.2791101077553</v>
      </c>
      <c r="BR4" s="26">
        <v>2.33685345326477E-2</v>
      </c>
      <c r="BS4" s="26">
        <v>2.57052067659848</v>
      </c>
      <c r="BT4" s="26">
        <v>1.5578907279110599E-3</v>
      </c>
      <c r="BU4" s="26">
        <v>11.8902269327645</v>
      </c>
      <c r="BV4" s="26">
        <v>3.1258557952208199</v>
      </c>
      <c r="BW4" s="26">
        <v>0</v>
      </c>
      <c r="BX4" s="26">
        <v>1.03365892789673E-3</v>
      </c>
      <c r="BY4" s="26">
        <v>3.67723891970215</v>
      </c>
      <c r="BZ4" s="95">
        <v>0</v>
      </c>
      <c r="CA4" s="26">
        <v>11.932916244646901</v>
      </c>
      <c r="CB4" s="26">
        <v>92.482635735820097</v>
      </c>
      <c r="CC4" s="26">
        <v>2.7055448410743099</v>
      </c>
      <c r="CE4" s="54">
        <f t="shared" si="0"/>
        <v>-3.2408889725454516E-7</v>
      </c>
      <c r="CF4" s="54">
        <f t="shared" si="1"/>
        <v>-6.6314327529492289E-8</v>
      </c>
      <c r="CG4" s="54">
        <f t="shared" si="2"/>
        <v>-1.6071952550927618E-6</v>
      </c>
      <c r="CH4" s="54">
        <f t="shared" si="3"/>
        <v>-3.8571663091539949E-5</v>
      </c>
      <c r="CI4" s="54">
        <f t="shared" si="4"/>
        <v>-5.4195761118489955E-5</v>
      </c>
      <c r="CJ4" s="54">
        <f t="shared" si="5"/>
        <v>1.0632915599943074E-6</v>
      </c>
      <c r="CK4" s="54">
        <f t="shared" si="6"/>
        <v>-2.6009394580186403E-7</v>
      </c>
      <c r="CL4" s="102">
        <f t="shared" si="7"/>
        <v>-0.4617717896700021</v>
      </c>
      <c r="CM4" s="102">
        <f t="shared" si="8"/>
        <v>-0.8330634705184935</v>
      </c>
      <c r="CN4" s="102">
        <f t="shared" si="9"/>
        <v>-0.83585484448828862</v>
      </c>
      <c r="CO4" s="54">
        <f t="shared" ref="CO4:CO51" si="10">IF(R4=0,"",(R4-L4)/L4)</f>
        <v>4.5445311583735127E-7</v>
      </c>
      <c r="CP4" s="54">
        <f t="shared" ref="CP4:CP51" si="11">IF(X4=0,"",(X4-M4)/M4)</f>
        <v>-6.143484053077163E-7</v>
      </c>
    </row>
    <row r="5" spans="1:94" x14ac:dyDescent="0.25">
      <c r="A5" s="42" t="s">
        <v>3</v>
      </c>
      <c r="B5" s="26">
        <v>20415.998411</v>
      </c>
      <c r="C5" s="26">
        <v>6059.6393291000004</v>
      </c>
      <c r="D5" s="26">
        <v>965.15798892999999</v>
      </c>
      <c r="E5" s="26">
        <v>3055.414761</v>
      </c>
      <c r="F5" s="26">
        <v>1965.2831183000001</v>
      </c>
      <c r="G5" s="26">
        <v>468.19204034000001</v>
      </c>
      <c r="H5" s="26">
        <v>1769.4483961999999</v>
      </c>
      <c r="I5" s="78">
        <v>237.36896411000001</v>
      </c>
      <c r="J5" s="78">
        <v>117.20503625000001</v>
      </c>
      <c r="K5" s="78">
        <v>553.97050533000004</v>
      </c>
      <c r="L5" s="78">
        <v>69.698368970000004</v>
      </c>
      <c r="M5" s="78">
        <v>58.191552690000002</v>
      </c>
      <c r="N5" s="26"/>
      <c r="O5" s="28" t="s">
        <v>3</v>
      </c>
      <c r="P5" s="95">
        <v>0</v>
      </c>
      <c r="Q5" s="26">
        <v>56.4873431251184</v>
      </c>
      <c r="R5" s="95">
        <v>69.718096877533398</v>
      </c>
      <c r="S5" s="26">
        <v>133.56198215641399</v>
      </c>
      <c r="T5" s="26">
        <v>133.56198215641399</v>
      </c>
      <c r="U5" s="26">
        <v>262.10630505470101</v>
      </c>
      <c r="V5" s="95">
        <v>0.12778348980637499</v>
      </c>
      <c r="W5" s="26">
        <v>20.099987099188802</v>
      </c>
      <c r="X5" s="95">
        <v>58.208015381028503</v>
      </c>
      <c r="Y5" s="26">
        <v>372.04152636652998</v>
      </c>
      <c r="Z5" s="26">
        <v>20421.826119953399</v>
      </c>
      <c r="AA5" s="26">
        <v>102.228306316648</v>
      </c>
      <c r="AB5" s="26">
        <v>81.151450970873896</v>
      </c>
      <c r="AC5" s="26">
        <v>15.3310968507943</v>
      </c>
      <c r="AD5" s="26">
        <v>0</v>
      </c>
      <c r="AE5" s="95">
        <v>0</v>
      </c>
      <c r="AF5" s="26">
        <v>91.152777976257497</v>
      </c>
      <c r="AG5" s="26">
        <v>91.152777976257497</v>
      </c>
      <c r="AH5" s="26">
        <v>11600158.8345036</v>
      </c>
      <c r="AI5" s="26">
        <v>0</v>
      </c>
      <c r="AJ5" s="26">
        <v>33.967579235358301</v>
      </c>
      <c r="AK5" s="26">
        <v>7.0545068154658601</v>
      </c>
      <c r="AL5" s="95">
        <v>14.4497610413459</v>
      </c>
      <c r="AM5" s="26">
        <v>22.3187734298611</v>
      </c>
      <c r="AN5" s="26">
        <v>0</v>
      </c>
      <c r="AO5" s="26">
        <v>0</v>
      </c>
      <c r="AP5" s="26">
        <v>6061.4394961245998</v>
      </c>
      <c r="AQ5" s="26">
        <v>0</v>
      </c>
      <c r="AR5" s="95">
        <v>1907.6105746057101</v>
      </c>
      <c r="AS5" s="26">
        <v>868.89558623522203</v>
      </c>
      <c r="AT5" s="26">
        <v>96.543924387894407</v>
      </c>
      <c r="AU5" s="26">
        <v>965.43951062311703</v>
      </c>
      <c r="AV5" s="26">
        <v>0</v>
      </c>
      <c r="AW5" s="26">
        <v>68.795390291372101</v>
      </c>
      <c r="AX5" s="26">
        <v>0.58975397204583402</v>
      </c>
      <c r="AY5" s="26">
        <v>576.04225847529597</v>
      </c>
      <c r="AZ5" s="26">
        <v>0.64872881163599405</v>
      </c>
      <c r="BA5" s="26">
        <v>177.909038115599</v>
      </c>
      <c r="BB5" s="26">
        <v>214.27718904479201</v>
      </c>
      <c r="BC5" s="26">
        <v>0.19658472225179999</v>
      </c>
      <c r="BD5" s="26">
        <v>0</v>
      </c>
      <c r="BE5" s="26">
        <v>138.39555066673199</v>
      </c>
      <c r="BF5" s="26">
        <v>3056.1484869382998</v>
      </c>
      <c r="BG5" s="26">
        <v>1965.7393254332101</v>
      </c>
      <c r="BH5" s="26">
        <v>1090.40916150509</v>
      </c>
      <c r="BI5" s="26">
        <v>1.58447136737931</v>
      </c>
      <c r="BJ5" s="26">
        <v>0</v>
      </c>
      <c r="BK5" s="26">
        <v>46.983720041160197</v>
      </c>
      <c r="BL5" s="26">
        <v>12.8762915039049</v>
      </c>
      <c r="BM5" s="26">
        <v>534.12014283745805</v>
      </c>
      <c r="BN5" s="26">
        <v>35.385228217959899</v>
      </c>
      <c r="BO5" s="26">
        <v>6.8804671151330696</v>
      </c>
      <c r="BP5" s="26">
        <v>763.14117456218901</v>
      </c>
      <c r="BQ5" s="26">
        <v>25.4729093250678</v>
      </c>
      <c r="BR5" s="26">
        <v>0.29487694932455799</v>
      </c>
      <c r="BS5" s="26">
        <v>32.436449041772001</v>
      </c>
      <c r="BT5" s="26">
        <v>1.9658463869662701E-2</v>
      </c>
      <c r="BU5" s="26">
        <v>468.32993508913802</v>
      </c>
      <c r="BV5" s="26">
        <v>58.523898721257801</v>
      </c>
      <c r="BW5" s="26">
        <v>0</v>
      </c>
      <c r="BX5" s="26">
        <v>2.1297441039418601E-2</v>
      </c>
      <c r="BY5" s="26">
        <v>70.141926869584793</v>
      </c>
      <c r="BZ5" s="95">
        <v>0</v>
      </c>
      <c r="CA5" s="26">
        <v>224.47420917421499</v>
      </c>
      <c r="CB5" s="26">
        <v>1769.97703397859</v>
      </c>
      <c r="CC5" s="26">
        <v>51.3342873906753</v>
      </c>
      <c r="CE5" s="54">
        <f t="shared" si="0"/>
        <v>2.8544814885264743E-4</v>
      </c>
      <c r="CF5" s="54">
        <f t="shared" si="1"/>
        <v>2.9707494569100026E-4</v>
      </c>
      <c r="CG5" s="54">
        <f t="shared" si="2"/>
        <v>2.9168457013876563E-4</v>
      </c>
      <c r="CH5" s="54">
        <f t="shared" si="3"/>
        <v>2.4013955410088846E-4</v>
      </c>
      <c r="CI5" s="54">
        <f t="shared" si="4"/>
        <v>2.3213303414758201E-4</v>
      </c>
      <c r="CJ5" s="54">
        <f t="shared" si="5"/>
        <v>2.9452604328316707E-4</v>
      </c>
      <c r="CK5" s="54">
        <f t="shared" si="6"/>
        <v>2.9875851690582889E-4</v>
      </c>
      <c r="CL5" s="102">
        <f t="shared" si="7"/>
        <v>-0.4373233136977438</v>
      </c>
      <c r="CM5" s="102">
        <f t="shared" si="8"/>
        <v>-0.82850577294037731</v>
      </c>
      <c r="CN5" s="102">
        <f t="shared" si="9"/>
        <v>-0.8354555394208979</v>
      </c>
      <c r="CO5" s="54">
        <f t="shared" si="10"/>
        <v>2.8304690375014694E-4</v>
      </c>
      <c r="CP5" s="54">
        <f t="shared" si="11"/>
        <v>2.829051686625625E-4</v>
      </c>
    </row>
    <row r="6" spans="1:94" x14ac:dyDescent="0.25">
      <c r="A6" s="42" t="s">
        <v>4</v>
      </c>
      <c r="B6" s="26">
        <v>32398.441725000001</v>
      </c>
      <c r="C6" s="26">
        <v>2809.7383424</v>
      </c>
      <c r="D6" s="26">
        <v>888.62285299999996</v>
      </c>
      <c r="E6" s="26">
        <v>5426.2318902999996</v>
      </c>
      <c r="F6" s="26">
        <v>3922.2175499</v>
      </c>
      <c r="G6" s="26">
        <v>222.52020757</v>
      </c>
      <c r="H6" s="26">
        <v>2069.0374296999998</v>
      </c>
      <c r="I6" s="78">
        <v>279.74246434000003</v>
      </c>
      <c r="J6" s="78">
        <v>138.12768804000001</v>
      </c>
      <c r="K6" s="78">
        <v>652.86154933</v>
      </c>
      <c r="L6" s="78">
        <v>82.140444639999998</v>
      </c>
      <c r="M6" s="78">
        <v>68.579523199999997</v>
      </c>
      <c r="N6" s="26"/>
      <c r="O6" s="28" t="s">
        <v>4</v>
      </c>
      <c r="P6" s="95">
        <v>0</v>
      </c>
      <c r="Q6" s="26">
        <v>66.083322533572598</v>
      </c>
      <c r="R6" s="95">
        <v>82.209139846371798</v>
      </c>
      <c r="S6" s="26">
        <v>156.21330888036499</v>
      </c>
      <c r="T6" s="26">
        <v>156.21330888036499</v>
      </c>
      <c r="U6" s="26">
        <v>306.56092501889702</v>
      </c>
      <c r="V6" s="95">
        <v>0.14933234064159001</v>
      </c>
      <c r="W6" s="26">
        <v>23.5154287703688</v>
      </c>
      <c r="X6" s="95">
        <v>68.636691264538499</v>
      </c>
      <c r="Y6" s="26">
        <v>435.27649075039102</v>
      </c>
      <c r="Z6" s="26">
        <v>32427.416679239599</v>
      </c>
      <c r="AA6" s="26">
        <v>119.59189168587601</v>
      </c>
      <c r="AB6" s="26">
        <v>94.898373538399497</v>
      </c>
      <c r="AC6" s="26">
        <v>17.9408242493719</v>
      </c>
      <c r="AD6" s="26">
        <v>0</v>
      </c>
      <c r="AE6" s="95">
        <v>0</v>
      </c>
      <c r="AF6" s="26">
        <v>106.68308785700501</v>
      </c>
      <c r="AG6" s="26">
        <v>106.68308785700501</v>
      </c>
      <c r="AH6" s="26">
        <v>13678465.6469504</v>
      </c>
      <c r="AI6" s="26">
        <v>0</v>
      </c>
      <c r="AJ6" s="26">
        <v>39.723727254415898</v>
      </c>
      <c r="AK6" s="26">
        <v>8.2505771517266098</v>
      </c>
      <c r="AL6" s="95">
        <v>16.8944381686178</v>
      </c>
      <c r="AM6" s="26">
        <v>26.107785306810801</v>
      </c>
      <c r="AN6" s="26">
        <v>0</v>
      </c>
      <c r="AO6" s="26">
        <v>0</v>
      </c>
      <c r="AP6" s="26">
        <v>2811.79132705137</v>
      </c>
      <c r="AQ6" s="26">
        <v>0</v>
      </c>
      <c r="AR6" s="95">
        <v>2231.7525065986501</v>
      </c>
      <c r="AS6" s="26">
        <v>800.39735406383397</v>
      </c>
      <c r="AT6" s="26">
        <v>88.932955261539803</v>
      </c>
      <c r="AU6" s="26">
        <v>889.33030932537395</v>
      </c>
      <c r="AV6" s="26">
        <v>0</v>
      </c>
      <c r="AW6" s="26">
        <v>80.464272208811295</v>
      </c>
      <c r="AX6" s="26">
        <v>1.17776430291506</v>
      </c>
      <c r="AY6" s="26">
        <v>674.065969948374</v>
      </c>
      <c r="AZ6" s="26">
        <v>1.2955418308944699</v>
      </c>
      <c r="BA6" s="26">
        <v>355.29215272904599</v>
      </c>
      <c r="BB6" s="26">
        <v>427.92081247342003</v>
      </c>
      <c r="BC6" s="26">
        <v>0.392588724900654</v>
      </c>
      <c r="BD6" s="26">
        <v>0</v>
      </c>
      <c r="BE6" s="26">
        <v>276.38190771419198</v>
      </c>
      <c r="BF6" s="26">
        <v>5431.01092441317</v>
      </c>
      <c r="BG6" s="26">
        <v>3925.6680486258701</v>
      </c>
      <c r="BH6" s="26">
        <v>1505.34287578729</v>
      </c>
      <c r="BI6" s="26">
        <v>3.1642488343061199</v>
      </c>
      <c r="BJ6" s="26">
        <v>0</v>
      </c>
      <c r="BK6" s="26">
        <v>93.828514741315203</v>
      </c>
      <c r="BL6" s="26">
        <v>25.714520162028599</v>
      </c>
      <c r="BM6" s="26">
        <v>1066.66166054476</v>
      </c>
      <c r="BN6" s="26">
        <v>70.665848276812298</v>
      </c>
      <c r="BO6" s="26">
        <v>13.740566320915701</v>
      </c>
      <c r="BP6" s="26">
        <v>1524.02676232521</v>
      </c>
      <c r="BQ6" s="26">
        <v>29.783522865254099</v>
      </c>
      <c r="BR6" s="26">
        <v>0.58888209466095598</v>
      </c>
      <c r="BS6" s="26">
        <v>64.777018677006296</v>
      </c>
      <c r="BT6" s="26">
        <v>3.9258873482145303E-2</v>
      </c>
      <c r="BU6" s="26">
        <v>222.66198235640999</v>
      </c>
      <c r="BV6" s="26">
        <v>68.4936135233296</v>
      </c>
      <c r="BW6" s="26">
        <v>0</v>
      </c>
      <c r="BX6" s="26">
        <v>2.4888476621189901E-2</v>
      </c>
      <c r="BY6" s="26">
        <v>82.066503327014402</v>
      </c>
      <c r="BZ6" s="95">
        <v>0</v>
      </c>
      <c r="CA6" s="26">
        <v>262.69403371543399</v>
      </c>
      <c r="CB6" s="26">
        <v>2070.7766027416601</v>
      </c>
      <c r="CC6" s="26">
        <v>60.066514974397101</v>
      </c>
      <c r="CE6" s="54">
        <f t="shared" si="0"/>
        <v>8.943317239001699E-4</v>
      </c>
      <c r="CF6" s="54">
        <f t="shared" si="1"/>
        <v>7.306675573272146E-4</v>
      </c>
      <c r="CG6" s="54">
        <f t="shared" si="2"/>
        <v>7.961266390860899E-4</v>
      </c>
      <c r="CH6" s="54">
        <f t="shared" si="3"/>
        <v>8.8072795446015575E-4</v>
      </c>
      <c r="CI6" s="54">
        <f t="shared" si="4"/>
        <v>8.7973160131266071E-4</v>
      </c>
      <c r="CJ6" s="54">
        <f t="shared" si="5"/>
        <v>6.3713218659207512E-4</v>
      </c>
      <c r="CK6" s="54">
        <f t="shared" si="6"/>
        <v>8.4057108716125198E-4</v>
      </c>
      <c r="CL6" s="102">
        <f t="shared" si="7"/>
        <v>-0.44158170891601656</v>
      </c>
      <c r="CM6" s="102">
        <f t="shared" si="8"/>
        <v>-0.82975586499674825</v>
      </c>
      <c r="CN6" s="102">
        <f t="shared" si="9"/>
        <v>-0.83659155916520322</v>
      </c>
      <c r="CO6" s="54">
        <f t="shared" si="10"/>
        <v>8.3631403108264937E-4</v>
      </c>
      <c r="CP6" s="54">
        <f t="shared" si="11"/>
        <v>8.3360253718564115E-4</v>
      </c>
    </row>
    <row r="7" spans="1:94" x14ac:dyDescent="0.25">
      <c r="A7" s="42" t="s">
        <v>5</v>
      </c>
      <c r="B7" s="26">
        <v>1864.9356319000001</v>
      </c>
      <c r="C7" s="26">
        <v>230.6537889</v>
      </c>
      <c r="D7" s="26">
        <v>60.095795629999998</v>
      </c>
      <c r="E7" s="26">
        <v>319.44322254999997</v>
      </c>
      <c r="F7" s="26">
        <v>207.43479164999999</v>
      </c>
      <c r="G7" s="26">
        <v>19.351735779999998</v>
      </c>
      <c r="H7" s="26">
        <v>119.88311877</v>
      </c>
      <c r="I7" s="78">
        <v>18.816187790000001</v>
      </c>
      <c r="J7" s="78">
        <v>9.2908189500000002</v>
      </c>
      <c r="K7" s="78">
        <v>43.913124539999998</v>
      </c>
      <c r="L7" s="78">
        <v>5.5249743999999996</v>
      </c>
      <c r="M7" s="78">
        <v>4.6128324000000003</v>
      </c>
      <c r="N7" s="26"/>
      <c r="O7" s="28" t="s">
        <v>5</v>
      </c>
      <c r="P7" s="95">
        <v>0</v>
      </c>
      <c r="Q7" s="26">
        <v>3.8070938950952602</v>
      </c>
      <c r="R7" s="95">
        <v>5.5205081024789804</v>
      </c>
      <c r="S7" s="26">
        <v>8.8417204590538798</v>
      </c>
      <c r="T7" s="26">
        <v>8.8417204590538798</v>
      </c>
      <c r="U7" s="26">
        <v>17.359659828039401</v>
      </c>
      <c r="V7" s="95">
        <v>7.9268249632213905E-3</v>
      </c>
      <c r="W7" s="26">
        <v>1.35827412482768</v>
      </c>
      <c r="X7" s="95">
        <v>4.6090974300597898</v>
      </c>
      <c r="Y7" s="26">
        <v>25.221581874523899</v>
      </c>
      <c r="Z7" s="26">
        <v>1863.82090665079</v>
      </c>
      <c r="AA7" s="26">
        <v>6.8787859009441297</v>
      </c>
      <c r="AB7" s="26">
        <v>5.3028024965492104</v>
      </c>
      <c r="AC7" s="26">
        <v>1.05634102419021</v>
      </c>
      <c r="AD7" s="26">
        <v>0</v>
      </c>
      <c r="AE7" s="95">
        <v>0</v>
      </c>
      <c r="AF7" s="26">
        <v>6.3394188024581499</v>
      </c>
      <c r="AG7" s="26">
        <v>6.3394188024581499</v>
      </c>
      <c r="AH7" s="26">
        <v>918540.68077404203</v>
      </c>
      <c r="AI7" s="26">
        <v>0</v>
      </c>
      <c r="AJ7" s="26">
        <v>2.22798877827345</v>
      </c>
      <c r="AK7" s="26">
        <v>0.46538773170775499</v>
      </c>
      <c r="AL7" s="95">
        <v>0.93074141661760201</v>
      </c>
      <c r="AM7" s="26">
        <v>1.4939696341540001</v>
      </c>
      <c r="AN7" s="26">
        <v>0</v>
      </c>
      <c r="AO7" s="26">
        <v>0</v>
      </c>
      <c r="AP7" s="26">
        <v>230.45084828342601</v>
      </c>
      <c r="AQ7" s="26">
        <v>0</v>
      </c>
      <c r="AR7" s="95">
        <v>128.92343105320299</v>
      </c>
      <c r="AS7" s="26">
        <v>54.042574315051397</v>
      </c>
      <c r="AT7" s="26">
        <v>6.0047536522318996</v>
      </c>
      <c r="AU7" s="26">
        <v>60.047327967283401</v>
      </c>
      <c r="AV7" s="26">
        <v>0</v>
      </c>
      <c r="AW7" s="26">
        <v>4.5602047744396099</v>
      </c>
      <c r="AX7" s="26">
        <v>6.2199160039021803E-2</v>
      </c>
      <c r="AY7" s="26">
        <v>39.546030376825001</v>
      </c>
      <c r="AZ7" s="26">
        <v>6.8418882587344299E-2</v>
      </c>
      <c r="BA7" s="26">
        <v>18.763395007633498</v>
      </c>
      <c r="BB7" s="26">
        <v>22.599003621091601</v>
      </c>
      <c r="BC7" s="26">
        <v>2.07328959363305E-2</v>
      </c>
      <c r="BD7" s="26">
        <v>0</v>
      </c>
      <c r="BE7" s="26">
        <v>14.596056702877499</v>
      </c>
      <c r="BF7" s="26">
        <v>319.20763096755297</v>
      </c>
      <c r="BG7" s="26">
        <v>207.31914416497099</v>
      </c>
      <c r="BH7" s="26">
        <v>111.888486802581</v>
      </c>
      <c r="BI7" s="26">
        <v>0.16710890061012901</v>
      </c>
      <c r="BJ7" s="26">
        <v>0</v>
      </c>
      <c r="BK7" s="26">
        <v>4.95519989858738</v>
      </c>
      <c r="BL7" s="26">
        <v>1.35801530007661</v>
      </c>
      <c r="BM7" s="26">
        <v>56.3316560569233</v>
      </c>
      <c r="BN7" s="26">
        <v>3.7319438703241299</v>
      </c>
      <c r="BO7" s="26">
        <v>0.72565620022376898</v>
      </c>
      <c r="BP7" s="26">
        <v>80.485634462650907</v>
      </c>
      <c r="BQ7" s="26">
        <v>1.64534605182228</v>
      </c>
      <c r="BR7" s="26">
        <v>3.1099700722564801E-2</v>
      </c>
      <c r="BS7" s="26">
        <v>3.4209502141239101</v>
      </c>
      <c r="BT7" s="26">
        <v>2.0732905636667198E-3</v>
      </c>
      <c r="BU7" s="26">
        <v>19.326683293925701</v>
      </c>
      <c r="BV7" s="26">
        <v>4.0650468883090003</v>
      </c>
      <c r="BW7" s="26">
        <v>0</v>
      </c>
      <c r="BX7" s="26">
        <v>1.32120091661127E-3</v>
      </c>
      <c r="BY7" s="26">
        <v>4.7667851284159202</v>
      </c>
      <c r="BZ7" s="95">
        <v>0</v>
      </c>
      <c r="CA7" s="26">
        <v>15.5056416283337</v>
      </c>
      <c r="CB7" s="26">
        <v>119.813776793046</v>
      </c>
      <c r="CC7" s="26">
        <v>3.5103727552759301</v>
      </c>
      <c r="CE7" s="54">
        <f t="shared" si="0"/>
        <v>-5.9772853826295966E-4</v>
      </c>
      <c r="CF7" s="54">
        <f t="shared" si="1"/>
        <v>-8.7984948151867491E-4</v>
      </c>
      <c r="CG7" s="54">
        <f t="shared" si="2"/>
        <v>-8.0650671496229512E-4</v>
      </c>
      <c r="CH7" s="54">
        <f t="shared" si="3"/>
        <v>-7.3750690519071814E-4</v>
      </c>
      <c r="CI7" s="54">
        <f t="shared" si="4"/>
        <v>-5.5751247950792363E-4</v>
      </c>
      <c r="CJ7" s="54">
        <f t="shared" si="5"/>
        <v>-1.2945859926523748E-3</v>
      </c>
      <c r="CK7" s="54">
        <f t="shared" si="6"/>
        <v>-5.7841318832410377E-4</v>
      </c>
      <c r="CL7" s="102">
        <f t="shared" si="7"/>
        <v>-0.53010032862486223</v>
      </c>
      <c r="CM7" s="102">
        <f t="shared" si="8"/>
        <v>-0.85380469341427856</v>
      </c>
      <c r="CN7" s="102">
        <f t="shared" si="9"/>
        <v>-0.85563726405567797</v>
      </c>
      <c r="CO7" s="54">
        <f t="shared" si="10"/>
        <v>-8.0838338744505963E-4</v>
      </c>
      <c r="CP7" s="54">
        <f t="shared" si="11"/>
        <v>-8.0969123010202952E-4</v>
      </c>
    </row>
    <row r="8" spans="1:94" x14ac:dyDescent="0.25">
      <c r="A8" s="42" t="s">
        <v>6</v>
      </c>
      <c r="B8" s="26"/>
      <c r="C8" s="26"/>
      <c r="D8" s="26"/>
      <c r="E8" s="26"/>
      <c r="F8" s="26"/>
      <c r="G8" s="26"/>
      <c r="H8" s="26"/>
      <c r="I8" s="78"/>
      <c r="J8" s="78"/>
      <c r="K8" s="78"/>
      <c r="L8" s="78"/>
      <c r="M8" s="78"/>
      <c r="N8" s="26"/>
      <c r="P8" s="95"/>
      <c r="Q8" s="26"/>
      <c r="R8" s="95"/>
      <c r="CE8" s="54" t="str">
        <f t="shared" si="0"/>
        <v/>
      </c>
      <c r="CF8" s="54" t="str">
        <f t="shared" si="1"/>
        <v/>
      </c>
      <c r="CG8" s="54" t="str">
        <f t="shared" si="2"/>
        <v/>
      </c>
      <c r="CH8" s="54" t="str">
        <f t="shared" si="3"/>
        <v/>
      </c>
      <c r="CI8" s="54" t="str">
        <f t="shared" si="4"/>
        <v/>
      </c>
      <c r="CJ8" s="54" t="str">
        <f t="shared" si="5"/>
        <v/>
      </c>
      <c r="CK8" s="54" t="str">
        <f t="shared" si="6"/>
        <v/>
      </c>
      <c r="CL8" s="102" t="str">
        <f t="shared" si="7"/>
        <v/>
      </c>
      <c r="CM8" s="102" t="str">
        <f t="shared" si="8"/>
        <v/>
      </c>
      <c r="CN8" s="102" t="str">
        <f t="shared" si="9"/>
        <v/>
      </c>
      <c r="CO8" s="54" t="str">
        <f t="shared" si="10"/>
        <v/>
      </c>
      <c r="CP8" s="54" t="str">
        <f t="shared" si="11"/>
        <v/>
      </c>
    </row>
    <row r="9" spans="1:94" x14ac:dyDescent="0.25">
      <c r="A9" s="42" t="s">
        <v>7</v>
      </c>
      <c r="B9" s="26">
        <v>75.399251199999995</v>
      </c>
      <c r="C9" s="26">
        <v>15.895730260000001</v>
      </c>
      <c r="D9" s="26">
        <v>3.2583107899999999</v>
      </c>
      <c r="E9" s="26">
        <v>13.55164001</v>
      </c>
      <c r="F9" s="26">
        <v>7.2878931299999996</v>
      </c>
      <c r="G9" s="26">
        <v>1.57535855</v>
      </c>
      <c r="H9" s="26">
        <v>5.3386862600000002</v>
      </c>
      <c r="I9" s="78">
        <v>0.94394281000000002</v>
      </c>
      <c r="J9" s="78">
        <v>0.46608810000000001</v>
      </c>
      <c r="K9" s="78">
        <v>2.2029690199999998</v>
      </c>
      <c r="L9" s="78">
        <v>0.27716879999999999</v>
      </c>
      <c r="M9" s="78">
        <v>0.2314098</v>
      </c>
      <c r="N9" s="26"/>
      <c r="O9" s="28" t="s">
        <v>7</v>
      </c>
      <c r="P9" s="95">
        <v>0</v>
      </c>
      <c r="Q9" s="26">
        <v>0.16998033174435201</v>
      </c>
      <c r="R9" s="95">
        <v>0.27716888175355597</v>
      </c>
      <c r="S9" s="26">
        <v>0.39808684344053302</v>
      </c>
      <c r="T9" s="26">
        <v>0.39808684344053302</v>
      </c>
      <c r="U9" s="26">
        <v>0.78141215380545304</v>
      </c>
      <c r="V9" s="95">
        <v>3.6813071783594302E-4</v>
      </c>
      <c r="W9" s="26">
        <v>6.0569986426230502E-2</v>
      </c>
      <c r="X9" s="95">
        <v>0.231408680730744</v>
      </c>
      <c r="Y9" s="26">
        <v>1.12305724009986</v>
      </c>
      <c r="Z9" s="26">
        <v>75.399237421253602</v>
      </c>
      <c r="AA9" s="26">
        <v>0.30736107250450501</v>
      </c>
      <c r="AB9" s="26">
        <v>0.24021540857157</v>
      </c>
      <c r="AC9" s="26">
        <v>4.6685701277798898E-2</v>
      </c>
      <c r="AD9" s="26">
        <v>0</v>
      </c>
      <c r="AE9" s="95">
        <v>0</v>
      </c>
      <c r="AF9" s="26">
        <v>0.27898335434558502</v>
      </c>
      <c r="AG9" s="26">
        <v>0.27898335434558502</v>
      </c>
      <c r="AH9" s="26">
        <v>46117.164812028401</v>
      </c>
      <c r="AI9" s="26">
        <v>0</v>
      </c>
      <c r="AJ9" s="26">
        <v>0.10074722645877</v>
      </c>
      <c r="AK9" s="26">
        <v>2.09874184671263E-2</v>
      </c>
      <c r="AL9" s="95">
        <v>4.2450636496954797E-2</v>
      </c>
      <c r="AM9" s="26">
        <v>6.6916047639676499E-2</v>
      </c>
      <c r="AN9" s="26">
        <v>0</v>
      </c>
      <c r="AO9" s="26">
        <v>0</v>
      </c>
      <c r="AP9" s="26">
        <v>15.895729426743101</v>
      </c>
      <c r="AQ9" s="26">
        <v>0</v>
      </c>
      <c r="AR9" s="95">
        <v>5.7488696351901698</v>
      </c>
      <c r="AS9" s="26">
        <v>2.9324845979596201</v>
      </c>
      <c r="AT9" s="26">
        <v>0.325830810694621</v>
      </c>
      <c r="AU9" s="26">
        <v>3.2583154086542399</v>
      </c>
      <c r="AV9" s="26">
        <v>0</v>
      </c>
      <c r="AW9" s="26">
        <v>0.20519306133809501</v>
      </c>
      <c r="AX9" s="26">
        <v>2.1863832625098499E-3</v>
      </c>
      <c r="AY9" s="26">
        <v>1.7506907984589599</v>
      </c>
      <c r="AZ9" s="26">
        <v>2.40499942128672E-3</v>
      </c>
      <c r="BA9" s="26">
        <v>0.65955422543362097</v>
      </c>
      <c r="BB9" s="26">
        <v>0.79437997762308599</v>
      </c>
      <c r="BC9" s="26">
        <v>7.2878266285266997E-4</v>
      </c>
      <c r="BD9" s="26">
        <v>0</v>
      </c>
      <c r="BE9" s="26">
        <v>0.51306762126798799</v>
      </c>
      <c r="BF9" s="26">
        <v>13.551241703731799</v>
      </c>
      <c r="BG9" s="26">
        <v>7.2874968225885501</v>
      </c>
      <c r="BH9" s="26">
        <v>6.2637448811433103</v>
      </c>
      <c r="BI9" s="26">
        <v>5.8739816024294903E-3</v>
      </c>
      <c r="BJ9" s="26">
        <v>0</v>
      </c>
      <c r="BK9" s="26">
        <v>0.174180525471651</v>
      </c>
      <c r="BL9" s="26">
        <v>4.7735742985168403E-2</v>
      </c>
      <c r="BM9" s="26">
        <v>1.98011971097405</v>
      </c>
      <c r="BN9" s="26">
        <v>0.131182173426588</v>
      </c>
      <c r="BO9" s="26">
        <v>2.55075546884042E-2</v>
      </c>
      <c r="BP9" s="26">
        <v>2.8291592122885598</v>
      </c>
      <c r="BQ9" s="26">
        <v>7.4944481249579697E-2</v>
      </c>
      <c r="BR9" s="26">
        <v>1.0931813246471201E-3</v>
      </c>
      <c r="BS9" s="26">
        <v>0.120249871856346</v>
      </c>
      <c r="BT9" s="26">
        <v>7.28782993545969E-5</v>
      </c>
      <c r="BU9" s="26">
        <v>1.57537645353483</v>
      </c>
      <c r="BV9" s="26">
        <v>0.17899365338448001</v>
      </c>
      <c r="BW9" s="26">
        <v>0</v>
      </c>
      <c r="BX9" s="26">
        <v>6.1357672567337397E-5</v>
      </c>
      <c r="BY9" s="26">
        <v>0.21201319585376699</v>
      </c>
      <c r="BZ9" s="95">
        <v>0</v>
      </c>
      <c r="CA9" s="26">
        <v>0.68449779513550102</v>
      </c>
      <c r="CB9" s="26">
        <v>5.3386849429829599</v>
      </c>
      <c r="CC9" s="26">
        <v>0.155684126136896</v>
      </c>
      <c r="CE9" s="54">
        <f t="shared" si="0"/>
        <v>-1.8274380943381616E-7</v>
      </c>
      <c r="CF9" s="54">
        <f t="shared" si="1"/>
        <v>-5.2420171095910381E-8</v>
      </c>
      <c r="CG9" s="54">
        <f t="shared" si="2"/>
        <v>1.4174995995246299E-6</v>
      </c>
      <c r="CH9" s="54">
        <f t="shared" si="3"/>
        <v>-2.9391739147939395E-5</v>
      </c>
      <c r="CI9" s="54">
        <f t="shared" si="4"/>
        <v>-5.4378872519151534E-5</v>
      </c>
      <c r="CJ9" s="54">
        <f t="shared" si="5"/>
        <v>1.136473651030072E-5</v>
      </c>
      <c r="CK9" s="54">
        <f t="shared" si="6"/>
        <v>-2.4669309567449339E-7</v>
      </c>
      <c r="CL9" s="102">
        <f t="shared" si="7"/>
        <v>-0.57827228596557345</v>
      </c>
      <c r="CM9" s="102">
        <f t="shared" si="8"/>
        <v>-0.87004605690162329</v>
      </c>
      <c r="CN9" s="102">
        <f t="shared" si="9"/>
        <v>-0.87336029158250028</v>
      </c>
      <c r="CO9" s="54">
        <f t="shared" si="10"/>
        <v>2.9495944702470699E-7</v>
      </c>
      <c r="CP9" s="54">
        <f t="shared" si="11"/>
        <v>-4.8367409504707872E-6</v>
      </c>
    </row>
    <row r="10" spans="1:94" x14ac:dyDescent="0.25">
      <c r="A10" s="42" t="s">
        <v>8</v>
      </c>
      <c r="B10" s="26"/>
      <c r="C10" s="26"/>
      <c r="D10" s="26"/>
      <c r="E10" s="26"/>
      <c r="F10" s="26"/>
      <c r="G10" s="26"/>
      <c r="H10" s="26"/>
      <c r="I10" s="78"/>
      <c r="J10" s="78"/>
      <c r="K10" s="78"/>
      <c r="L10" s="78"/>
      <c r="M10" s="78"/>
      <c r="N10" s="26"/>
      <c r="P10" s="95"/>
      <c r="Q10" s="26"/>
      <c r="R10" s="95"/>
      <c r="CE10" s="54" t="str">
        <f t="shared" si="0"/>
        <v/>
      </c>
      <c r="CF10" s="54" t="str">
        <f t="shared" si="1"/>
        <v/>
      </c>
      <c r="CG10" s="54" t="str">
        <f t="shared" si="2"/>
        <v/>
      </c>
      <c r="CH10" s="54" t="str">
        <f t="shared" si="3"/>
        <v/>
      </c>
      <c r="CI10" s="54" t="str">
        <f t="shared" si="4"/>
        <v/>
      </c>
      <c r="CJ10" s="54" t="str">
        <f t="shared" si="5"/>
        <v/>
      </c>
      <c r="CK10" s="54" t="str">
        <f t="shared" si="6"/>
        <v/>
      </c>
      <c r="CL10" s="102" t="str">
        <f t="shared" si="7"/>
        <v/>
      </c>
      <c r="CM10" s="102" t="str">
        <f t="shared" si="8"/>
        <v/>
      </c>
      <c r="CN10" s="102" t="str">
        <f t="shared" si="9"/>
        <v/>
      </c>
      <c r="CO10" s="54" t="str">
        <f t="shared" si="10"/>
        <v/>
      </c>
      <c r="CP10" s="54" t="str">
        <f t="shared" si="11"/>
        <v/>
      </c>
    </row>
    <row r="11" spans="1:94" x14ac:dyDescent="0.25">
      <c r="A11" s="42" t="s">
        <v>9</v>
      </c>
      <c r="B11" s="26">
        <v>27870.869849999999</v>
      </c>
      <c r="C11" s="26">
        <v>8147.6753348000002</v>
      </c>
      <c r="D11" s="26">
        <v>1288.1192163000001</v>
      </c>
      <c r="E11" s="26">
        <v>2951.2276894000001</v>
      </c>
      <c r="F11" s="26">
        <v>2391.5238822000001</v>
      </c>
      <c r="G11" s="26">
        <v>648.86819845000002</v>
      </c>
      <c r="H11" s="26">
        <v>590.60969368999997</v>
      </c>
      <c r="I11" s="78">
        <v>320.70456243000001</v>
      </c>
      <c r="J11" s="78">
        <v>158.35342789000001</v>
      </c>
      <c r="K11" s="78">
        <v>748.45870864999995</v>
      </c>
      <c r="L11" s="78">
        <v>94.168091660000002</v>
      </c>
      <c r="M11" s="78">
        <v>78.621472960000006</v>
      </c>
      <c r="N11" s="26"/>
      <c r="O11" s="28" t="s">
        <v>9</v>
      </c>
      <c r="P11" s="95">
        <v>0</v>
      </c>
      <c r="Q11" s="26">
        <v>18.377566251327199</v>
      </c>
      <c r="R11" s="95">
        <v>94.144240783982696</v>
      </c>
      <c r="S11" s="26">
        <v>43.8775900226887</v>
      </c>
      <c r="T11" s="26">
        <v>43.8775900226887</v>
      </c>
      <c r="U11" s="26">
        <v>85.651316975130499</v>
      </c>
      <c r="V11" s="95">
        <v>4.23275381016203E-2</v>
      </c>
      <c r="W11" s="26">
        <v>7.13819477800521</v>
      </c>
      <c r="X11" s="95">
        <v>78.601648005588203</v>
      </c>
      <c r="Y11" s="26">
        <v>125.636899601466</v>
      </c>
      <c r="Z11" s="26">
        <v>27864.006239296199</v>
      </c>
      <c r="AA11" s="26">
        <v>37.220114844138699</v>
      </c>
      <c r="AB11" s="26">
        <v>28.5583401475694</v>
      </c>
      <c r="AC11" s="26">
        <v>5.5234509125607696</v>
      </c>
      <c r="AD11" s="26">
        <v>0</v>
      </c>
      <c r="AE11" s="95">
        <v>0</v>
      </c>
      <c r="AF11" s="26">
        <v>30.2718878352606</v>
      </c>
      <c r="AG11" s="26">
        <v>30.2718878352606</v>
      </c>
      <c r="AH11" s="26">
        <v>15664343.6956563</v>
      </c>
      <c r="AI11" s="26">
        <v>0</v>
      </c>
      <c r="AJ11" s="26">
        <v>11.525493700604899</v>
      </c>
      <c r="AK11" s="26">
        <v>2.6999879919250902</v>
      </c>
      <c r="AL11" s="95">
        <v>4.7560121835256899</v>
      </c>
      <c r="AM11" s="26">
        <v>7.27247761248878</v>
      </c>
      <c r="AN11" s="26">
        <v>0</v>
      </c>
      <c r="AO11" s="26">
        <v>2.67581896946576E-2</v>
      </c>
      <c r="AP11" s="26">
        <v>8145.4341870223798</v>
      </c>
      <c r="AQ11" s="26">
        <v>0</v>
      </c>
      <c r="AR11" s="95">
        <v>637.472269811449</v>
      </c>
      <c r="AS11" s="26">
        <v>1159.0084552414301</v>
      </c>
      <c r="AT11" s="26">
        <v>128.77853622207101</v>
      </c>
      <c r="AU11" s="26">
        <v>1287.7869914635</v>
      </c>
      <c r="AV11" s="26">
        <v>1.4741153856875901E-5</v>
      </c>
      <c r="AW11" s="26">
        <v>23.014514723699499</v>
      </c>
      <c r="AX11" s="26">
        <v>0.27478780020017901</v>
      </c>
      <c r="AY11" s="26">
        <v>191.241241795229</v>
      </c>
      <c r="AZ11" s="26">
        <v>0.30226619496023399</v>
      </c>
      <c r="BA11" s="26">
        <v>400.168907571994</v>
      </c>
      <c r="BB11" s="26">
        <v>521.24996483671998</v>
      </c>
      <c r="BC11" s="26">
        <v>9.1595947103512501E-2</v>
      </c>
      <c r="BD11" s="26">
        <v>0</v>
      </c>
      <c r="BE11" s="26">
        <v>328.51019972199703</v>
      </c>
      <c r="BF11" s="26">
        <v>2950.4373091351199</v>
      </c>
      <c r="BG11" s="26">
        <v>2390.8338131822602</v>
      </c>
      <c r="BH11" s="26">
        <v>559.60349595286505</v>
      </c>
      <c r="BI11" s="26">
        <v>3.2173180743729199</v>
      </c>
      <c r="BJ11" s="26">
        <v>0</v>
      </c>
      <c r="BK11" s="26">
        <v>78.531775460132096</v>
      </c>
      <c r="BL11" s="26">
        <v>8.4785796318281204</v>
      </c>
      <c r="BM11" s="26">
        <v>383.23940348760101</v>
      </c>
      <c r="BN11" s="26">
        <v>48.642477532476697</v>
      </c>
      <c r="BO11" s="26">
        <v>5.6849182087446302</v>
      </c>
      <c r="BP11" s="26">
        <v>547.62140249232402</v>
      </c>
      <c r="BQ11" s="26">
        <v>9.8619136799768299</v>
      </c>
      <c r="BR11" s="26">
        <v>0.13739447153888101</v>
      </c>
      <c r="BS11" s="26">
        <v>64.673662149285903</v>
      </c>
      <c r="BT11" s="26">
        <v>9.1596009825008103E-3</v>
      </c>
      <c r="BU11" s="26">
        <v>648.69352353753595</v>
      </c>
      <c r="BV11" s="26">
        <v>21.343751013404098</v>
      </c>
      <c r="BW11" s="26">
        <v>0</v>
      </c>
      <c r="BX11" s="26">
        <v>7.0543333856523498E-3</v>
      </c>
      <c r="BY11" s="26">
        <v>24.242199976445299</v>
      </c>
      <c r="BZ11" s="95">
        <v>0</v>
      </c>
      <c r="CA11" s="26">
        <v>72.778699225146894</v>
      </c>
      <c r="CB11" s="26">
        <v>590.537353757392</v>
      </c>
      <c r="CC11" s="26">
        <v>16.6523186064172</v>
      </c>
      <c r="CE11" s="54">
        <f t="shared" si="0"/>
        <v>-2.4626467493622475E-4</v>
      </c>
      <c r="CF11" s="54">
        <f t="shared" si="1"/>
        <v>-2.7506591580154556E-4</v>
      </c>
      <c r="CG11" s="54">
        <f t="shared" si="2"/>
        <v>-2.5791466527011529E-4</v>
      </c>
      <c r="CH11" s="54">
        <f t="shared" si="3"/>
        <v>-2.6781405844051616E-4</v>
      </c>
      <c r="CI11" s="54">
        <f t="shared" si="4"/>
        <v>-2.8854782629438361E-4</v>
      </c>
      <c r="CJ11" s="54">
        <f t="shared" si="5"/>
        <v>-2.6919937343412593E-4</v>
      </c>
      <c r="CK11" s="54">
        <f t="shared" si="6"/>
        <v>-1.2248348339156151E-4</v>
      </c>
      <c r="CL11" s="102">
        <f t="shared" si="7"/>
        <v>-0.86318376735826496</v>
      </c>
      <c r="CM11" s="102">
        <f t="shared" si="8"/>
        <v>-0.95492238549478226</v>
      </c>
      <c r="CN11" s="102">
        <f t="shared" si="9"/>
        <v>-0.95955436487623713</v>
      </c>
      <c r="CO11" s="54">
        <f t="shared" si="10"/>
        <v>-2.5327980632145879E-4</v>
      </c>
      <c r="CP11" s="54">
        <f t="shared" si="11"/>
        <v>-2.5215699560715484E-4</v>
      </c>
    </row>
    <row r="12" spans="1:94" x14ac:dyDescent="0.25">
      <c r="A12" s="42" t="s">
        <v>10</v>
      </c>
      <c r="B12" s="26">
        <v>21660.003991000001</v>
      </c>
      <c r="C12" s="26">
        <v>4104.6731069999996</v>
      </c>
      <c r="D12" s="26">
        <v>759.81525099999999</v>
      </c>
      <c r="E12" s="26">
        <v>3364.1428999999998</v>
      </c>
      <c r="F12" s="26">
        <v>2315.6867040000002</v>
      </c>
      <c r="G12" s="26">
        <v>269.85085800000002</v>
      </c>
      <c r="H12" s="26">
        <v>1490.8994319999999</v>
      </c>
      <c r="I12" s="78">
        <v>205.32905</v>
      </c>
      <c r="J12" s="78">
        <v>101.384636</v>
      </c>
      <c r="K12" s="78">
        <v>479.19584099999997</v>
      </c>
      <c r="L12" s="78"/>
      <c r="M12" s="78">
        <v>50.336860000000001</v>
      </c>
      <c r="N12" s="26"/>
      <c r="O12" s="28" t="s">
        <v>10</v>
      </c>
      <c r="P12" s="95">
        <v>0</v>
      </c>
      <c r="Q12" s="26">
        <v>47.5939396435055</v>
      </c>
      <c r="R12" s="95">
        <v>0</v>
      </c>
      <c r="S12" s="26">
        <v>113.034488207498</v>
      </c>
      <c r="T12" s="26">
        <v>113.034488207498</v>
      </c>
      <c r="U12" s="26">
        <v>221.796017238876</v>
      </c>
      <c r="V12" s="95">
        <v>0.109807766026603</v>
      </c>
      <c r="W12" s="26">
        <v>16.924206177211701</v>
      </c>
      <c r="X12" s="95">
        <v>50.295566835604298</v>
      </c>
      <c r="Y12" s="26">
        <v>313.00692618435102</v>
      </c>
      <c r="Z12" s="26">
        <v>21642.373845951999</v>
      </c>
      <c r="AA12" s="26">
        <v>86.168017333652998</v>
      </c>
      <c r="AB12" s="26">
        <v>68.896070966552003</v>
      </c>
      <c r="AC12" s="26">
        <v>12.8451769962125</v>
      </c>
      <c r="AD12" s="26">
        <v>0</v>
      </c>
      <c r="AE12" s="95">
        <v>0</v>
      </c>
      <c r="AF12" s="26">
        <v>76.188670886740397</v>
      </c>
      <c r="AG12" s="26">
        <v>76.188670886740397</v>
      </c>
      <c r="AH12" s="26">
        <v>2.8642633416557799</v>
      </c>
      <c r="AI12" s="26">
        <v>0</v>
      </c>
      <c r="AJ12" s="26">
        <v>28.811611247956002</v>
      </c>
      <c r="AK12" s="26">
        <v>5.9753411176967202</v>
      </c>
      <c r="AL12" s="95">
        <v>12.3096851693105</v>
      </c>
      <c r="AM12" s="26">
        <v>18.836949295731301</v>
      </c>
      <c r="AN12" s="26">
        <v>0</v>
      </c>
      <c r="AO12" s="26">
        <v>0</v>
      </c>
      <c r="AP12" s="26">
        <v>4101.2519552384501</v>
      </c>
      <c r="AQ12" s="26">
        <v>0</v>
      </c>
      <c r="AR12" s="95">
        <v>1606.1617769363399</v>
      </c>
      <c r="AS12" s="26">
        <v>683.27101818680796</v>
      </c>
      <c r="AT12" s="26">
        <v>75.918992224298194</v>
      </c>
      <c r="AU12" s="26">
        <v>759.19001041110698</v>
      </c>
      <c r="AV12" s="26">
        <v>0</v>
      </c>
      <c r="AW12" s="26">
        <v>58.203221953317097</v>
      </c>
      <c r="AX12" s="26">
        <v>0.694143265596323</v>
      </c>
      <c r="AY12" s="26">
        <v>483.08966947183598</v>
      </c>
      <c r="AZ12" s="26">
        <v>0.76355776462353298</v>
      </c>
      <c r="BA12" s="26">
        <v>209.399925671169</v>
      </c>
      <c r="BB12" s="26">
        <v>252.20542503237999</v>
      </c>
      <c r="BC12" s="26">
        <v>0.23138116995982</v>
      </c>
      <c r="BD12" s="26">
        <v>0</v>
      </c>
      <c r="BE12" s="26">
        <v>162.89230327882399</v>
      </c>
      <c r="BF12" s="26">
        <v>3361.2895622504998</v>
      </c>
      <c r="BG12" s="26">
        <v>2313.6862902166799</v>
      </c>
      <c r="BH12" s="26">
        <v>1047.6032720338101</v>
      </c>
      <c r="BI12" s="26">
        <v>1.8649319152102299</v>
      </c>
      <c r="BJ12" s="26">
        <v>0</v>
      </c>
      <c r="BK12" s="26">
        <v>55.300093739094002</v>
      </c>
      <c r="BL12" s="26">
        <v>15.155461570242</v>
      </c>
      <c r="BM12" s="26">
        <v>628.66250634655501</v>
      </c>
      <c r="BN12" s="26">
        <v>41.648601130640401</v>
      </c>
      <c r="BO12" s="26">
        <v>8.0983373632720994</v>
      </c>
      <c r="BP12" s="26">
        <v>898.221529346274</v>
      </c>
      <c r="BQ12" s="26">
        <v>21.685942580711899</v>
      </c>
      <c r="BR12" s="26">
        <v>0.34707187225317798</v>
      </c>
      <c r="BS12" s="26">
        <v>38.177882629893503</v>
      </c>
      <c r="BT12" s="26">
        <v>2.3138120699747002E-2</v>
      </c>
      <c r="BU12" s="26">
        <v>269.62697883761302</v>
      </c>
      <c r="BV12" s="26">
        <v>48.932256013414097</v>
      </c>
      <c r="BW12" s="26">
        <v>0</v>
      </c>
      <c r="BX12" s="26">
        <v>1.8301498491916399E-2</v>
      </c>
      <c r="BY12" s="26">
        <v>58.975403215710301</v>
      </c>
      <c r="BZ12" s="95">
        <v>0</v>
      </c>
      <c r="CA12" s="26">
        <v>187.95374047289101</v>
      </c>
      <c r="CB12" s="26">
        <v>1489.67654097014</v>
      </c>
      <c r="CC12" s="26">
        <v>43.093907338113297</v>
      </c>
      <c r="CE12" s="54">
        <f t="shared" si="0"/>
        <v>-8.1394929822394522E-4</v>
      </c>
      <c r="CF12" s="54">
        <f t="shared" si="1"/>
        <v>-8.3347727635487963E-4</v>
      </c>
      <c r="CG12" s="54">
        <f t="shared" si="2"/>
        <v>-8.2288502115497424E-4</v>
      </c>
      <c r="CH12" s="54">
        <f t="shared" si="3"/>
        <v>-8.4816187490134338E-4</v>
      </c>
      <c r="CI12" s="54">
        <f t="shared" si="4"/>
        <v>-8.6385337872555952E-4</v>
      </c>
      <c r="CJ12" s="54">
        <f t="shared" si="5"/>
        <v>-8.2964035781199139E-4</v>
      </c>
      <c r="CK12" s="54">
        <f t="shared" si="6"/>
        <v>-8.2023710225678445E-4</v>
      </c>
      <c r="CL12" s="102">
        <f t="shared" si="7"/>
        <v>-0.44949587889537307</v>
      </c>
      <c r="CM12" s="102">
        <f t="shared" si="8"/>
        <v>-0.83306932051113047</v>
      </c>
      <c r="CN12" s="102">
        <f t="shared" si="9"/>
        <v>-0.84100723677453537</v>
      </c>
      <c r="CO12" s="54" t="str">
        <f t="shared" si="10"/>
        <v/>
      </c>
      <c r="CP12" s="54">
        <f t="shared" si="11"/>
        <v>-8.2033651673353765E-4</v>
      </c>
    </row>
    <row r="13" spans="1:94" x14ac:dyDescent="0.25">
      <c r="A13" s="42" t="s">
        <v>12</v>
      </c>
      <c r="B13" s="26">
        <v>8421.3458143999997</v>
      </c>
      <c r="C13" s="26">
        <v>1302.9345011</v>
      </c>
      <c r="D13" s="26">
        <v>267.43583752000001</v>
      </c>
      <c r="E13" s="26">
        <v>1312.5633163</v>
      </c>
      <c r="F13" s="26">
        <v>899.49079338000001</v>
      </c>
      <c r="G13" s="26">
        <v>56.435461289999999</v>
      </c>
      <c r="H13" s="26">
        <v>543.33484085999999</v>
      </c>
      <c r="I13" s="78">
        <v>83.82966313</v>
      </c>
      <c r="J13" s="78">
        <v>41.392348230000003</v>
      </c>
      <c r="K13" s="78">
        <v>195.64124416999999</v>
      </c>
      <c r="L13" s="78">
        <v>24.61480315</v>
      </c>
      <c r="M13" s="78">
        <v>20.551039809999999</v>
      </c>
      <c r="N13" s="26"/>
      <c r="O13" s="28" t="s">
        <v>12</v>
      </c>
      <c r="P13" s="95">
        <v>0</v>
      </c>
      <c r="Q13" s="26">
        <v>17.0308926098146</v>
      </c>
      <c r="R13" s="95">
        <v>0</v>
      </c>
      <c r="S13" s="26">
        <v>37.252669362762198</v>
      </c>
      <c r="T13" s="26">
        <v>37.252669362762198</v>
      </c>
      <c r="U13" s="26">
        <v>73.262337441723503</v>
      </c>
      <c r="V13" s="95">
        <v>2.56121115070654E-2</v>
      </c>
      <c r="W13" s="26">
        <v>6.1277907585987998</v>
      </c>
      <c r="X13" s="95">
        <v>0</v>
      </c>
      <c r="Y13" s="26">
        <v>114.939812737214</v>
      </c>
      <c r="Z13" s="26">
        <v>8423.7757468212094</v>
      </c>
      <c r="AA13" s="26">
        <v>30.612526676995898</v>
      </c>
      <c r="AB13" s="26">
        <v>21.3267768649544</v>
      </c>
      <c r="AC13" s="26">
        <v>5.0570612481191803</v>
      </c>
      <c r="AD13" s="26">
        <v>0</v>
      </c>
      <c r="AE13" s="95">
        <v>0</v>
      </c>
      <c r="AF13" s="26">
        <v>31.175076056506601</v>
      </c>
      <c r="AG13" s="26">
        <v>31.175076056506601</v>
      </c>
      <c r="AH13" s="26">
        <v>2048444.4883676399</v>
      </c>
      <c r="AI13" s="26">
        <v>0</v>
      </c>
      <c r="AJ13" s="26">
        <v>9.08516171679425</v>
      </c>
      <c r="AK13" s="26">
        <v>1.93714565646617</v>
      </c>
      <c r="AL13" s="95">
        <v>3.5436242665847901</v>
      </c>
      <c r="AM13" s="26">
        <v>6.5357301188886501</v>
      </c>
      <c r="AN13" s="26">
        <v>0</v>
      </c>
      <c r="AO13" s="26">
        <v>0</v>
      </c>
      <c r="AP13" s="26">
        <v>1303.29896861059</v>
      </c>
      <c r="AQ13" s="26">
        <v>0</v>
      </c>
      <c r="AR13" s="95">
        <v>581.84299013982798</v>
      </c>
      <c r="AS13" s="26">
        <v>240.76835346087</v>
      </c>
      <c r="AT13" s="26">
        <v>26.7520540002314</v>
      </c>
      <c r="AU13" s="26">
        <v>267.52040746110202</v>
      </c>
      <c r="AV13" s="26">
        <v>0</v>
      </c>
      <c r="AW13" s="26">
        <v>19.3014074035395</v>
      </c>
      <c r="AX13" s="26">
        <v>0.26992451407375501</v>
      </c>
      <c r="AY13" s="26">
        <v>187.29021597655299</v>
      </c>
      <c r="AZ13" s="26">
        <v>0.296916631888754</v>
      </c>
      <c r="BA13" s="26">
        <v>81.427124836720196</v>
      </c>
      <c r="BB13" s="26">
        <v>98.072445679767597</v>
      </c>
      <c r="BC13" s="26">
        <v>8.9974681779350404E-2</v>
      </c>
      <c r="BD13" s="26">
        <v>0</v>
      </c>
      <c r="BE13" s="26">
        <v>63.342201009716803</v>
      </c>
      <c r="BF13" s="26">
        <v>1312.95039224426</v>
      </c>
      <c r="BG13" s="26">
        <v>899.69865057084098</v>
      </c>
      <c r="BH13" s="26">
        <v>413.251741673418</v>
      </c>
      <c r="BI13" s="26">
        <v>0.72519592607902394</v>
      </c>
      <c r="BJ13" s="26">
        <v>0</v>
      </c>
      <c r="BK13" s="26">
        <v>21.5039604854577</v>
      </c>
      <c r="BL13" s="26">
        <v>5.89334508925963</v>
      </c>
      <c r="BM13" s="26">
        <v>244.46132610217299</v>
      </c>
      <c r="BN13" s="26">
        <v>16.195451826253699</v>
      </c>
      <c r="BO13" s="26">
        <v>3.1491162483947499</v>
      </c>
      <c r="BP13" s="26">
        <v>349.28187893318301</v>
      </c>
      <c r="BQ13" s="26">
        <v>6.3332482184021899</v>
      </c>
      <c r="BR13" s="26">
        <v>0.134962055810005</v>
      </c>
      <c r="BS13" s="26">
        <v>14.845829081168599</v>
      </c>
      <c r="BT13" s="26">
        <v>8.9974691148993792E-3</v>
      </c>
      <c r="BU13" s="26">
        <v>56.466163559582597</v>
      </c>
      <c r="BV13" s="26">
        <v>19.9194511279719</v>
      </c>
      <c r="BW13" s="26">
        <v>0</v>
      </c>
      <c r="BX13" s="26">
        <v>4.2687669038269302E-3</v>
      </c>
      <c r="BY13" s="26">
        <v>21.890102194505801</v>
      </c>
      <c r="BZ13" s="95">
        <v>0</v>
      </c>
      <c r="CA13" s="26">
        <v>74.779868005026501</v>
      </c>
      <c r="CB13" s="26">
        <v>543.48460619388504</v>
      </c>
      <c r="CC13" s="26">
        <v>16.430845928276401</v>
      </c>
      <c r="CE13" s="54">
        <f t="shared" si="0"/>
        <v>2.8854442921162339E-4</v>
      </c>
      <c r="CF13" s="54">
        <f t="shared" si="1"/>
        <v>2.7972819069744029E-4</v>
      </c>
      <c r="CG13" s="54">
        <f t="shared" si="2"/>
        <v>3.1622516221556601E-4</v>
      </c>
      <c r="CH13" s="54">
        <f t="shared" si="3"/>
        <v>2.9490077884481607E-4</v>
      </c>
      <c r="CI13" s="54">
        <f t="shared" si="4"/>
        <v>2.3108317769424564E-4</v>
      </c>
      <c r="CJ13" s="54">
        <f t="shared" si="5"/>
        <v>5.4402442862707767E-4</v>
      </c>
      <c r="CK13" s="54">
        <f t="shared" si="6"/>
        <v>2.75640954016506E-4</v>
      </c>
      <c r="CL13" s="102">
        <f t="shared" si="7"/>
        <v>-0.55561470758874321</v>
      </c>
      <c r="CM13" s="102">
        <f t="shared" si="8"/>
        <v>-0.85195836862047003</v>
      </c>
      <c r="CN13" s="102">
        <f t="shared" si="9"/>
        <v>-0.84065182068962196</v>
      </c>
      <c r="CO13" s="54" t="str">
        <f t="shared" si="10"/>
        <v/>
      </c>
      <c r="CP13" s="54" t="str">
        <f t="shared" si="11"/>
        <v/>
      </c>
    </row>
    <row r="14" spans="1:94" x14ac:dyDescent="0.25">
      <c r="A14" s="42" t="s">
        <v>13</v>
      </c>
      <c r="B14" s="26">
        <v>212.53970659999999</v>
      </c>
      <c r="C14" s="26">
        <v>44.855753129999997</v>
      </c>
      <c r="D14" s="26">
        <v>7.7140577500000003</v>
      </c>
      <c r="E14" s="26">
        <v>31.699955259999999</v>
      </c>
      <c r="F14" s="26">
        <v>21.456444579999999</v>
      </c>
      <c r="G14" s="26">
        <v>2.1146629300000002</v>
      </c>
      <c r="H14" s="26">
        <v>14.91681488</v>
      </c>
      <c r="I14" s="78">
        <v>2.24505913</v>
      </c>
      <c r="J14" s="78">
        <v>1.1085367500000001</v>
      </c>
      <c r="K14" s="78">
        <v>5.2395075699999998</v>
      </c>
      <c r="L14" s="78">
        <v>0.65921399999999997</v>
      </c>
      <c r="M14" s="78">
        <v>0.55038149999999997</v>
      </c>
      <c r="N14" s="26"/>
      <c r="O14" s="28" t="s">
        <v>13</v>
      </c>
      <c r="P14" s="95">
        <v>0</v>
      </c>
      <c r="Q14" s="26">
        <v>0.46057997525532202</v>
      </c>
      <c r="R14" s="95">
        <v>0.65835958487309598</v>
      </c>
      <c r="S14" s="26">
        <v>0.94504106196266402</v>
      </c>
      <c r="T14" s="26">
        <v>0.94504106196266402</v>
      </c>
      <c r="U14" s="26">
        <v>1.86203018138527</v>
      </c>
      <c r="V14" s="95">
        <v>4.2544695518554601E-4</v>
      </c>
      <c r="W14" s="26">
        <v>0.167119653002199</v>
      </c>
      <c r="X14" s="95">
        <v>0.54966414236214201</v>
      </c>
      <c r="Y14" s="26">
        <v>3.1657412259241502</v>
      </c>
      <c r="Z14" s="26">
        <v>212.31741794672499</v>
      </c>
      <c r="AA14" s="26">
        <v>0.82354960037368297</v>
      </c>
      <c r="AB14" s="26">
        <v>0.51177611350385999</v>
      </c>
      <c r="AC14" s="26">
        <v>0.14576127573570899</v>
      </c>
      <c r="AD14" s="26">
        <v>0</v>
      </c>
      <c r="AE14" s="95">
        <v>0</v>
      </c>
      <c r="AF14" s="26">
        <v>0.91950922576100702</v>
      </c>
      <c r="AG14" s="26">
        <v>0.91950922576100702</v>
      </c>
      <c r="AH14" s="26">
        <v>109542.09021533599</v>
      </c>
      <c r="AI14" s="26">
        <v>0</v>
      </c>
      <c r="AJ14" s="26">
        <v>0.22177512677568501</v>
      </c>
      <c r="AK14" s="26">
        <v>4.84606256388719E-2</v>
      </c>
      <c r="AL14" s="95">
        <v>7.90109711026417E-2</v>
      </c>
      <c r="AM14" s="26">
        <v>0.17275059392516401</v>
      </c>
      <c r="AN14" s="26">
        <v>0</v>
      </c>
      <c r="AO14" s="26">
        <v>0</v>
      </c>
      <c r="AP14" s="26">
        <v>44.787724003373</v>
      </c>
      <c r="AQ14" s="26">
        <v>0</v>
      </c>
      <c r="AR14" s="95">
        <v>15.873907968055001</v>
      </c>
      <c r="AS14" s="26">
        <v>6.9340396501264898</v>
      </c>
      <c r="AT14" s="26">
        <v>0.77044798800685599</v>
      </c>
      <c r="AU14" s="26">
        <v>7.7044876381333403</v>
      </c>
      <c r="AV14" s="26">
        <v>0</v>
      </c>
      <c r="AW14" s="26">
        <v>0.49217993612107702</v>
      </c>
      <c r="AX14" s="26">
        <v>6.4320292994262396E-3</v>
      </c>
      <c r="AY14" s="26">
        <v>5.3467527029216697</v>
      </c>
      <c r="AZ14" s="26">
        <v>7.0752699835204399E-3</v>
      </c>
      <c r="BA14" s="26">
        <v>1.9403344411558801</v>
      </c>
      <c r="BB14" s="26">
        <v>2.3369782348694002</v>
      </c>
      <c r="BC14" s="26">
        <v>2.1440117506352002E-3</v>
      </c>
      <c r="BD14" s="26">
        <v>0</v>
      </c>
      <c r="BE14" s="26">
        <v>1.5093882725133201</v>
      </c>
      <c r="BF14" s="26">
        <v>31.670373710985</v>
      </c>
      <c r="BG14" s="26">
        <v>21.439010097168701</v>
      </c>
      <c r="BH14" s="26">
        <v>10.231363613816301</v>
      </c>
      <c r="BI14" s="26">
        <v>1.7280779554335601E-2</v>
      </c>
      <c r="BJ14" s="26">
        <v>0</v>
      </c>
      <c r="BK14" s="26">
        <v>0.51241963877268604</v>
      </c>
      <c r="BL14" s="26">
        <v>0.14043252258359601</v>
      </c>
      <c r="BM14" s="26">
        <v>5.8252931871668903</v>
      </c>
      <c r="BN14" s="26">
        <v>0.38592282720724003</v>
      </c>
      <c r="BO14" s="26">
        <v>7.5040038139960394E-2</v>
      </c>
      <c r="BP14" s="26">
        <v>8.3230751169827499</v>
      </c>
      <c r="BQ14" s="26">
        <v>0.14340723425541599</v>
      </c>
      <c r="BR14" s="26">
        <v>3.2160581358818699E-3</v>
      </c>
      <c r="BS14" s="26">
        <v>0.35376326769071298</v>
      </c>
      <c r="BT14" s="26">
        <v>2.1440136245638901E-4</v>
      </c>
      <c r="BU14" s="26">
        <v>2.1129107028886001</v>
      </c>
      <c r="BV14" s="26">
        <v>0.58577276024676295</v>
      </c>
      <c r="BW14" s="26">
        <v>0</v>
      </c>
      <c r="BX14" s="26">
        <v>7.0905923682600499E-5</v>
      </c>
      <c r="BY14" s="26">
        <v>0.607346312117374</v>
      </c>
      <c r="BZ14" s="95">
        <v>0</v>
      </c>
      <c r="CA14" s="26">
        <v>2.1692916917938398</v>
      </c>
      <c r="CB14" s="26">
        <v>14.901486135683401</v>
      </c>
      <c r="CC14" s="26">
        <v>0.46408359455072501</v>
      </c>
      <c r="CE14" s="54">
        <f t="shared" si="0"/>
        <v>-1.0458688253171845E-3</v>
      </c>
      <c r="CF14" s="54">
        <f t="shared" si="1"/>
        <v>-1.516619873259859E-3</v>
      </c>
      <c r="CG14" s="54">
        <f t="shared" si="2"/>
        <v>-1.2406067178664839E-3</v>
      </c>
      <c r="CH14" s="54">
        <f t="shared" si="3"/>
        <v>-9.3317321025768217E-4</v>
      </c>
      <c r="CI14" s="54">
        <f t="shared" si="4"/>
        <v>-8.1255227380724914E-4</v>
      </c>
      <c r="CJ14" s="54">
        <f t="shared" si="5"/>
        <v>-8.286082318566516E-4</v>
      </c>
      <c r="CK14" s="54">
        <f t="shared" si="6"/>
        <v>-1.0276151068383907E-3</v>
      </c>
      <c r="CL14" s="102">
        <f t="shared" si="7"/>
        <v>-0.57905738457647482</v>
      </c>
      <c r="CM14" s="102">
        <f t="shared" si="8"/>
        <v>-0.84924301968139626</v>
      </c>
      <c r="CN14" s="102">
        <f t="shared" si="9"/>
        <v>-0.82450464791274136</v>
      </c>
      <c r="CO14" s="54">
        <f t="shared" si="10"/>
        <v>-1.2961119255719457E-3</v>
      </c>
      <c r="CP14" s="54">
        <f t="shared" si="11"/>
        <v>-1.3033825407612043E-3</v>
      </c>
    </row>
    <row r="15" spans="1:94" x14ac:dyDescent="0.25">
      <c r="A15" s="42" t="s">
        <v>14</v>
      </c>
      <c r="B15" s="26">
        <v>79.9037893</v>
      </c>
      <c r="C15" s="26">
        <v>14.607904749999999</v>
      </c>
      <c r="D15" s="26">
        <v>2.67490154</v>
      </c>
      <c r="E15" s="26">
        <v>12.387880559999999</v>
      </c>
      <c r="F15" s="26">
        <v>8.5652981199999996</v>
      </c>
      <c r="G15" s="26">
        <v>0.70273923999999999</v>
      </c>
      <c r="H15" s="26">
        <v>5.39510705</v>
      </c>
      <c r="I15" s="78">
        <v>0.79470543999999999</v>
      </c>
      <c r="J15" s="78">
        <v>0.39239954999999999</v>
      </c>
      <c r="K15" s="78">
        <v>1.85467951</v>
      </c>
      <c r="L15" s="78">
        <v>0.23334840000000001</v>
      </c>
      <c r="M15" s="78">
        <v>0.19482389999999999</v>
      </c>
      <c r="N15" s="26"/>
      <c r="O15" s="28" t="s">
        <v>14</v>
      </c>
      <c r="P15" s="95">
        <v>0</v>
      </c>
      <c r="Q15" s="26">
        <v>0.167607452942343</v>
      </c>
      <c r="R15" s="95">
        <v>0.233348310685913</v>
      </c>
      <c r="S15" s="26">
        <v>0.352374328400271</v>
      </c>
      <c r="T15" s="26">
        <v>0.352374328400271</v>
      </c>
      <c r="U15" s="26">
        <v>0.69378939251641003</v>
      </c>
      <c r="V15" s="95">
        <v>1.9109266870594101E-4</v>
      </c>
      <c r="W15" s="26">
        <v>6.0625574843234803E-2</v>
      </c>
      <c r="X15" s="95">
        <v>0.194823462583706</v>
      </c>
      <c r="Y15" s="26">
        <v>1.1442501122703701</v>
      </c>
      <c r="Z15" s="26">
        <v>79.903759431648396</v>
      </c>
      <c r="AA15" s="26">
        <v>0.30028165473635399</v>
      </c>
      <c r="AB15" s="26">
        <v>0.19505382127680601</v>
      </c>
      <c r="AC15" s="26">
        <v>5.1822195775062398E-2</v>
      </c>
      <c r="AD15" s="26">
        <v>0</v>
      </c>
      <c r="AE15" s="95">
        <v>0</v>
      </c>
      <c r="AF15" s="26">
        <v>0.32424737103016399</v>
      </c>
      <c r="AG15" s="26">
        <v>0.32424737103016399</v>
      </c>
      <c r="AH15" s="26">
        <v>38826.038596317099</v>
      </c>
      <c r="AI15" s="26">
        <v>0</v>
      </c>
      <c r="AJ15" s="26">
        <v>8.3950780204699094E-2</v>
      </c>
      <c r="AK15" s="26">
        <v>1.8167829613915502E-2</v>
      </c>
      <c r="AL15" s="95">
        <v>3.10347483926872E-2</v>
      </c>
      <c r="AM15" s="26">
        <v>6.3408323706851399E-2</v>
      </c>
      <c r="AN15" s="26">
        <v>0</v>
      </c>
      <c r="AO15" s="26">
        <v>0</v>
      </c>
      <c r="AP15" s="26">
        <v>14.6079037902963</v>
      </c>
      <c r="AQ15" s="26">
        <v>0</v>
      </c>
      <c r="AR15" s="95">
        <v>5.7577852367488402</v>
      </c>
      <c r="AS15" s="26">
        <v>2.4074177593324402</v>
      </c>
      <c r="AT15" s="26">
        <v>0.26749092412242198</v>
      </c>
      <c r="AU15" s="26">
        <v>2.6749086834548601</v>
      </c>
      <c r="AV15" s="26">
        <v>0</v>
      </c>
      <c r="AW15" s="26">
        <v>0.18315029486819101</v>
      </c>
      <c r="AX15" s="26">
        <v>2.5696099472544099E-3</v>
      </c>
      <c r="AY15" s="26">
        <v>1.9074898473850399</v>
      </c>
      <c r="AZ15" s="26">
        <v>2.8265246890105101E-3</v>
      </c>
      <c r="BA15" s="26">
        <v>0.77515920126545201</v>
      </c>
      <c r="BB15" s="26">
        <v>0.93361706818344603</v>
      </c>
      <c r="BC15" s="26">
        <v>8.5653323192072105E-4</v>
      </c>
      <c r="BD15" s="26">
        <v>0</v>
      </c>
      <c r="BE15" s="26">
        <v>0.602996742671009</v>
      </c>
      <c r="BF15" s="26">
        <v>12.387414144634199</v>
      </c>
      <c r="BG15" s="26">
        <v>8.5648328629772301</v>
      </c>
      <c r="BH15" s="26">
        <v>3.8225812816569902</v>
      </c>
      <c r="BI15" s="26">
        <v>6.9036425866829797E-3</v>
      </c>
      <c r="BJ15" s="26">
        <v>0</v>
      </c>
      <c r="BK15" s="26">
        <v>0.20471030715895799</v>
      </c>
      <c r="BL15" s="26">
        <v>5.6102782784106797E-2</v>
      </c>
      <c r="BM15" s="26">
        <v>2.3271904848514899</v>
      </c>
      <c r="BN15" s="26">
        <v>0.15417508005533601</v>
      </c>
      <c r="BO15" s="26">
        <v>2.99785391072383E-2</v>
      </c>
      <c r="BP15" s="26">
        <v>3.3250481434327002</v>
      </c>
      <c r="BQ15" s="26">
        <v>5.5967411101374001E-2</v>
      </c>
      <c r="BR15" s="26">
        <v>1.2848051940893999E-3</v>
      </c>
      <c r="BS15" s="26">
        <v>0.14132774461658801</v>
      </c>
      <c r="BT15" s="26">
        <v>8.56532019378627E-5</v>
      </c>
      <c r="BU15" s="26">
        <v>0.70274382402707203</v>
      </c>
      <c r="BV15" s="26">
        <v>0.20677856535696601</v>
      </c>
      <c r="BW15" s="26">
        <v>0</v>
      </c>
      <c r="BX15" s="26">
        <v>3.1844773524694501E-5</v>
      </c>
      <c r="BY15" s="26">
        <v>0.21893518771099599</v>
      </c>
      <c r="BZ15" s="95">
        <v>0</v>
      </c>
      <c r="CA15" s="26">
        <v>0.76948432903983199</v>
      </c>
      <c r="CB15" s="26">
        <v>5.3951059596443898</v>
      </c>
      <c r="CC15" s="26">
        <v>0.166204898176226</v>
      </c>
      <c r="CE15" s="54">
        <f t="shared" si="0"/>
        <v>-3.7380394428387948E-7</v>
      </c>
      <c r="CF15" s="54">
        <f t="shared" si="1"/>
        <v>-6.569756005707614E-8</v>
      </c>
      <c r="CG15" s="54">
        <f t="shared" si="2"/>
        <v>2.6705487111429443E-6</v>
      </c>
      <c r="CH15" s="54">
        <f t="shared" si="3"/>
        <v>-3.7650941461759836E-5</v>
      </c>
      <c r="CI15" s="54">
        <f t="shared" si="4"/>
        <v>-5.431883587134848E-5</v>
      </c>
      <c r="CJ15" s="54">
        <f t="shared" si="5"/>
        <v>6.5230839707214514E-6</v>
      </c>
      <c r="CK15" s="54">
        <f t="shared" si="6"/>
        <v>-2.0210082953680076E-7</v>
      </c>
      <c r="CL15" s="102">
        <f t="shared" si="7"/>
        <v>-0.55659756349437972</v>
      </c>
      <c r="CM15" s="102">
        <f t="shared" si="8"/>
        <v>-0.84550039661555476</v>
      </c>
      <c r="CN15" s="102">
        <f t="shared" si="9"/>
        <v>-0.8251733686160343</v>
      </c>
      <c r="CO15" s="54">
        <f t="shared" si="10"/>
        <v>-3.8274994392534433E-7</v>
      </c>
      <c r="CP15" s="54">
        <f t="shared" si="11"/>
        <v>-2.2451880595311948E-6</v>
      </c>
    </row>
    <row r="16" spans="1:94" x14ac:dyDescent="0.25">
      <c r="A16" s="42" t="s">
        <v>15</v>
      </c>
      <c r="B16" s="26">
        <v>358.24900200000002</v>
      </c>
      <c r="C16" s="26">
        <v>25.8979797</v>
      </c>
      <c r="D16" s="26">
        <v>8.5925594499999995</v>
      </c>
      <c r="E16" s="26">
        <v>61.981596519999997</v>
      </c>
      <c r="F16" s="26">
        <v>45.391250589999999</v>
      </c>
      <c r="G16" s="26">
        <v>1.5930359999999999</v>
      </c>
      <c r="H16" s="26">
        <v>21.1048188</v>
      </c>
      <c r="I16" s="78">
        <v>2.8684338</v>
      </c>
      <c r="J16" s="78">
        <v>1.41633885</v>
      </c>
      <c r="K16" s="78">
        <v>6.6943360900000002</v>
      </c>
      <c r="L16" s="78">
        <v>0.84225479999999997</v>
      </c>
      <c r="M16" s="78">
        <v>0.70320329999999998</v>
      </c>
      <c r="N16" s="26"/>
      <c r="O16" s="28" t="s">
        <v>15</v>
      </c>
      <c r="P16" s="95">
        <v>0</v>
      </c>
      <c r="Q16" s="26">
        <v>0.67158145569150696</v>
      </c>
      <c r="R16" s="95">
        <v>0.83969207184025296</v>
      </c>
      <c r="S16" s="26">
        <v>1.5890051576758799</v>
      </c>
      <c r="T16" s="26">
        <v>1.5890051576758799</v>
      </c>
      <c r="U16" s="26">
        <v>3.1182171664544698</v>
      </c>
      <c r="V16" s="95">
        <v>1.52385774852979E-3</v>
      </c>
      <c r="W16" s="26">
        <v>0.23894903196296199</v>
      </c>
      <c r="X16" s="95">
        <v>0.70105733979728502</v>
      </c>
      <c r="Y16" s="26">
        <v>4.4223016952220302</v>
      </c>
      <c r="Z16" s="26">
        <v>357.14722311325602</v>
      </c>
      <c r="AA16" s="26">
        <v>1.21547662127349</v>
      </c>
      <c r="AB16" s="26">
        <v>0.96592956431157895</v>
      </c>
      <c r="AC16" s="26">
        <v>0.18212365243076101</v>
      </c>
      <c r="AD16" s="26">
        <v>0</v>
      </c>
      <c r="AE16" s="95">
        <v>0</v>
      </c>
      <c r="AF16" s="26">
        <v>1.0824342136124301</v>
      </c>
      <c r="AG16" s="26">
        <v>1.0824342136124301</v>
      </c>
      <c r="AH16" s="26">
        <v>139713.098695414</v>
      </c>
      <c r="AI16" s="26">
        <v>0</v>
      </c>
      <c r="AJ16" s="26">
        <v>0.40425337474605499</v>
      </c>
      <c r="AK16" s="26">
        <v>8.3940010285112707E-2</v>
      </c>
      <c r="AL16" s="95">
        <v>0.17208160596297301</v>
      </c>
      <c r="AM16" s="26">
        <v>0.26542070135418899</v>
      </c>
      <c r="AN16" s="26">
        <v>0</v>
      </c>
      <c r="AO16" s="26">
        <v>0</v>
      </c>
      <c r="AP16" s="26">
        <v>25.822229534218401</v>
      </c>
      <c r="AQ16" s="26">
        <v>0</v>
      </c>
      <c r="AR16" s="95">
        <v>22.677535232615099</v>
      </c>
      <c r="AS16" s="26">
        <v>7.7098471425343202</v>
      </c>
      <c r="AT16" s="26">
        <v>0.85664683168262201</v>
      </c>
      <c r="AU16" s="26">
        <v>8.5664939742169395</v>
      </c>
      <c r="AV16" s="26">
        <v>0</v>
      </c>
      <c r="AW16" s="26">
        <v>0.81842762556700099</v>
      </c>
      <c r="AX16" s="26">
        <v>1.35751371550455E-2</v>
      </c>
      <c r="AY16" s="26">
        <v>6.8438560766547001</v>
      </c>
      <c r="AZ16" s="26">
        <v>1.49328059877533E-2</v>
      </c>
      <c r="BA16" s="26">
        <v>4.0951928217507998</v>
      </c>
      <c r="BB16" s="26">
        <v>4.9323334270297599</v>
      </c>
      <c r="BC16" s="26">
        <v>4.5250680952617101E-3</v>
      </c>
      <c r="BD16" s="26">
        <v>0</v>
      </c>
      <c r="BE16" s="26">
        <v>3.18565375309336</v>
      </c>
      <c r="BF16" s="26">
        <v>61.787783395228097</v>
      </c>
      <c r="BG16" s="26">
        <v>45.2483209923003</v>
      </c>
      <c r="BH16" s="26">
        <v>16.5394624029277</v>
      </c>
      <c r="BI16" s="26">
        <v>3.64720382281453E-2</v>
      </c>
      <c r="BJ16" s="26">
        <v>0</v>
      </c>
      <c r="BK16" s="26">
        <v>1.08149236374058</v>
      </c>
      <c r="BL16" s="26">
        <v>0.29639144496436698</v>
      </c>
      <c r="BM16" s="26">
        <v>12.294631084067699</v>
      </c>
      <c r="BN16" s="26">
        <v>0.81451255256645505</v>
      </c>
      <c r="BO16" s="26">
        <v>0.15837735191829599</v>
      </c>
      <c r="BP16" s="26">
        <v>17.566351956877501</v>
      </c>
      <c r="BQ16" s="26">
        <v>0.30333024414292498</v>
      </c>
      <c r="BR16" s="26">
        <v>6.7877353571763098E-3</v>
      </c>
      <c r="BS16" s="26">
        <v>0.74663894354514204</v>
      </c>
      <c r="BT16" s="26">
        <v>4.5250792286027599E-4</v>
      </c>
      <c r="BU16" s="26">
        <v>1.5882022035196699</v>
      </c>
      <c r="BV16" s="26">
        <v>0.69499974593025604</v>
      </c>
      <c r="BW16" s="26">
        <v>0</v>
      </c>
      <c r="BX16" s="26">
        <v>2.5397278740278998E-4</v>
      </c>
      <c r="BY16" s="26">
        <v>0.83365007180541995</v>
      </c>
      <c r="BZ16" s="95">
        <v>0</v>
      </c>
      <c r="CA16" s="26">
        <v>2.6663139012880501</v>
      </c>
      <c r="CB16" s="26">
        <v>21.040084437022202</v>
      </c>
      <c r="CC16" s="26">
        <v>0.609993977822053</v>
      </c>
      <c r="CE16" s="54">
        <f t="shared" si="0"/>
        <v>-3.0754555646857053E-3</v>
      </c>
      <c r="CF16" s="54">
        <f t="shared" si="1"/>
        <v>-2.9249449825462376E-3</v>
      </c>
      <c r="CG16" s="54">
        <f t="shared" si="2"/>
        <v>-3.0334937959678671E-3</v>
      </c>
      <c r="CH16" s="54">
        <f t="shared" si="3"/>
        <v>-3.126946313965324E-3</v>
      </c>
      <c r="CI16" s="54">
        <f t="shared" si="4"/>
        <v>-3.1488358624599481E-3</v>
      </c>
      <c r="CJ16" s="54">
        <f t="shared" si="5"/>
        <v>-3.0343297203139163E-3</v>
      </c>
      <c r="CK16" s="54">
        <f t="shared" si="6"/>
        <v>-3.0672787855349202E-3</v>
      </c>
      <c r="CL16" s="102">
        <f t="shared" si="7"/>
        <v>-0.44603736098916424</v>
      </c>
      <c r="CM16" s="102">
        <f t="shared" si="8"/>
        <v>-0.83129105583528839</v>
      </c>
      <c r="CN16" s="102">
        <f t="shared" si="9"/>
        <v>-0.838305965063605</v>
      </c>
      <c r="CO16" s="54">
        <f t="shared" si="10"/>
        <v>-3.0426993823567494E-3</v>
      </c>
      <c r="CP16" s="54">
        <f t="shared" si="11"/>
        <v>-3.0516924518342822E-3</v>
      </c>
    </row>
    <row r="17" spans="1:94" x14ac:dyDescent="0.25">
      <c r="A17" s="42" t="s">
        <v>16</v>
      </c>
      <c r="B17" s="26">
        <v>16698.598224000001</v>
      </c>
      <c r="C17" s="26">
        <v>3528.5267090000002</v>
      </c>
      <c r="D17" s="26">
        <v>592.67555671000002</v>
      </c>
      <c r="E17" s="26">
        <v>2458.3856264999999</v>
      </c>
      <c r="F17" s="26">
        <v>1614.4653846000001</v>
      </c>
      <c r="G17" s="26">
        <v>123.29870891</v>
      </c>
      <c r="H17" s="26">
        <v>1103.4812294000001</v>
      </c>
      <c r="I17" s="78">
        <v>181.89405692</v>
      </c>
      <c r="J17" s="78">
        <v>89.813349509999995</v>
      </c>
      <c r="K17" s="78">
        <v>424.50343664000002</v>
      </c>
      <c r="L17" s="78">
        <v>53.4093296</v>
      </c>
      <c r="M17" s="78">
        <v>44.591751600000002</v>
      </c>
      <c r="N17" s="26"/>
      <c r="O17" s="28" t="s">
        <v>16</v>
      </c>
      <c r="P17" s="95">
        <v>0</v>
      </c>
      <c r="Q17" s="26">
        <v>34.048231628360703</v>
      </c>
      <c r="R17" s="95">
        <v>53.385399366630097</v>
      </c>
      <c r="S17" s="26">
        <v>69.4371727766259</v>
      </c>
      <c r="T17" s="26">
        <v>69.4371727766259</v>
      </c>
      <c r="U17" s="26">
        <v>136.84128602638901</v>
      </c>
      <c r="V17" s="95">
        <v>2.96332395640359E-2</v>
      </c>
      <c r="W17" s="26">
        <v>12.3637160563826</v>
      </c>
      <c r="X17" s="95">
        <v>44.571663009031198</v>
      </c>
      <c r="Y17" s="26">
        <v>234.41394299054701</v>
      </c>
      <c r="Z17" s="26">
        <v>16690.437274866701</v>
      </c>
      <c r="AA17" s="26">
        <v>60.851357516063302</v>
      </c>
      <c r="AB17" s="26">
        <v>37.391282754480002</v>
      </c>
      <c r="AC17" s="26">
        <v>10.836288736027999</v>
      </c>
      <c r="AD17" s="26">
        <v>0</v>
      </c>
      <c r="AE17" s="95">
        <v>0</v>
      </c>
      <c r="AF17" s="26">
        <v>68.492884223691902</v>
      </c>
      <c r="AG17" s="26">
        <v>68.492884223691902</v>
      </c>
      <c r="AH17" s="26">
        <v>8882611.8389876299</v>
      </c>
      <c r="AI17" s="26">
        <v>0</v>
      </c>
      <c r="AJ17" s="26">
        <v>16.232031249900501</v>
      </c>
      <c r="AK17" s="26">
        <v>3.5557512352757099</v>
      </c>
      <c r="AL17" s="95">
        <v>5.7265179244683999</v>
      </c>
      <c r="AM17" s="26">
        <v>12.743267912701301</v>
      </c>
      <c r="AN17" s="26">
        <v>0</v>
      </c>
      <c r="AO17" s="26">
        <v>0</v>
      </c>
      <c r="AP17" s="26">
        <v>3527.1919561059699</v>
      </c>
      <c r="AQ17" s="26">
        <v>0</v>
      </c>
      <c r="AR17" s="95">
        <v>1174.41303449682</v>
      </c>
      <c r="AS17" s="26">
        <v>533.17716366562502</v>
      </c>
      <c r="AT17" s="26">
        <v>59.241817075899597</v>
      </c>
      <c r="AU17" s="26">
        <v>592.41898074152402</v>
      </c>
      <c r="AV17" s="26">
        <v>0</v>
      </c>
      <c r="AW17" s="26">
        <v>36.181597208287101</v>
      </c>
      <c r="AX17" s="26">
        <v>0.48408098921388598</v>
      </c>
      <c r="AY17" s="26">
        <v>397.17117207096601</v>
      </c>
      <c r="AZ17" s="26">
        <v>0.53248949552737301</v>
      </c>
      <c r="BA17" s="26">
        <v>146.03099136339301</v>
      </c>
      <c r="BB17" s="26">
        <v>175.88258117142499</v>
      </c>
      <c r="BC17" s="26">
        <v>0.16136095371947201</v>
      </c>
      <c r="BD17" s="26">
        <v>0</v>
      </c>
      <c r="BE17" s="26">
        <v>113.597587151463</v>
      </c>
      <c r="BF17" s="26">
        <v>2457.0306642791702</v>
      </c>
      <c r="BG17" s="26">
        <v>1613.5148848075</v>
      </c>
      <c r="BH17" s="26">
        <v>843.51577947166197</v>
      </c>
      <c r="BI17" s="26">
        <v>1.3005559825173401</v>
      </c>
      <c r="BJ17" s="26">
        <v>0</v>
      </c>
      <c r="BK17" s="26">
        <v>38.565085952699803</v>
      </c>
      <c r="BL17" s="26">
        <v>10.5691080650583</v>
      </c>
      <c r="BM17" s="26">
        <v>438.41567761812598</v>
      </c>
      <c r="BN17" s="26">
        <v>29.044831098397701</v>
      </c>
      <c r="BO17" s="26">
        <v>5.6476070790412001</v>
      </c>
      <c r="BP17" s="26">
        <v>626.40032176457896</v>
      </c>
      <c r="BQ17" s="26">
        <v>10.411885530848</v>
      </c>
      <c r="BR17" s="26">
        <v>0.242039766199837</v>
      </c>
      <c r="BS17" s="26">
        <v>26.624430243004401</v>
      </c>
      <c r="BT17" s="26">
        <v>1.61361131412005E-2</v>
      </c>
      <c r="BU17" s="26">
        <v>123.251064406929</v>
      </c>
      <c r="BV17" s="26">
        <v>43.622151836370499</v>
      </c>
      <c r="BW17" s="26">
        <v>0</v>
      </c>
      <c r="BX17" s="26">
        <v>4.9386809901530498E-3</v>
      </c>
      <c r="BY17" s="26">
        <v>45.002624829831603</v>
      </c>
      <c r="BZ17" s="95">
        <v>0</v>
      </c>
      <c r="CA17" s="26">
        <v>161.360877453661</v>
      </c>
      <c r="CB17" s="26">
        <v>1102.9683680836799</v>
      </c>
      <c r="CC17" s="26">
        <v>34.441408542905798</v>
      </c>
      <c r="CE17" s="54">
        <f t="shared" si="0"/>
        <v>-4.8872061138466511E-4</v>
      </c>
      <c r="CF17" s="54">
        <f t="shared" si="1"/>
        <v>-3.7827484502975212E-4</v>
      </c>
      <c r="CG17" s="54">
        <f t="shared" si="2"/>
        <v>-4.3291133837251178E-4</v>
      </c>
      <c r="CH17" s="54">
        <f t="shared" si="3"/>
        <v>-5.5115934873033146E-4</v>
      </c>
      <c r="CI17" s="54">
        <f t="shared" si="4"/>
        <v>-5.8873965435658055E-4</v>
      </c>
      <c r="CJ17" s="54">
        <f t="shared" si="5"/>
        <v>-3.8641526332425414E-4</v>
      </c>
      <c r="CK17" s="54">
        <f t="shared" si="6"/>
        <v>-4.647666880559452E-4</v>
      </c>
      <c r="CL17" s="102">
        <f t="shared" si="7"/>
        <v>-0.61825485696233873</v>
      </c>
      <c r="CM17" s="102">
        <f t="shared" si="8"/>
        <v>-0.86233988461808786</v>
      </c>
      <c r="CN17" s="102">
        <f t="shared" si="9"/>
        <v>-0.83865175564696948</v>
      </c>
      <c r="CO17" s="54">
        <f t="shared" si="10"/>
        <v>-4.4805343091037348E-4</v>
      </c>
      <c r="CP17" s="54">
        <f t="shared" si="11"/>
        <v>-4.5050015413173401E-4</v>
      </c>
    </row>
    <row r="18" spans="1:94" x14ac:dyDescent="0.25">
      <c r="A18" s="42" t="s">
        <v>17</v>
      </c>
      <c r="B18" s="26">
        <v>1606.9157479999999</v>
      </c>
      <c r="C18" s="26">
        <v>319.93646328</v>
      </c>
      <c r="D18" s="26">
        <v>62.466831900000003</v>
      </c>
      <c r="E18" s="26">
        <v>275.75766442999998</v>
      </c>
      <c r="F18" s="26">
        <v>168.82088354999999</v>
      </c>
      <c r="G18" s="26">
        <v>27.12423223</v>
      </c>
      <c r="H18" s="26">
        <v>113.85998988</v>
      </c>
      <c r="I18" s="78">
        <v>17.784737400000001</v>
      </c>
      <c r="J18" s="78">
        <v>8.7815218999999995</v>
      </c>
      <c r="K18" s="78">
        <v>41.505932080000001</v>
      </c>
      <c r="L18" s="78">
        <v>5.2221111999999996</v>
      </c>
      <c r="M18" s="78">
        <v>4.3599702000000002</v>
      </c>
      <c r="N18" s="26"/>
      <c r="O18" s="28" t="s">
        <v>17</v>
      </c>
      <c r="P18" s="95">
        <v>0</v>
      </c>
      <c r="Q18" s="26">
        <v>3.6260194842642899</v>
      </c>
      <c r="R18" s="95">
        <v>5.2221066992901699</v>
      </c>
      <c r="S18" s="26">
        <v>8.4994330414570296</v>
      </c>
      <c r="T18" s="26">
        <v>8.4994330414570296</v>
      </c>
      <c r="U18" s="26">
        <v>16.683346169414101</v>
      </c>
      <c r="V18" s="95">
        <v>7.8852637456770097E-3</v>
      </c>
      <c r="W18" s="26">
        <v>1.29192009300729</v>
      </c>
      <c r="X18" s="95">
        <v>4.3599749713635001</v>
      </c>
      <c r="Y18" s="26">
        <v>23.950133327204401</v>
      </c>
      <c r="Z18" s="26">
        <v>1606.9152452917499</v>
      </c>
      <c r="AA18" s="26">
        <v>6.5571003995403299</v>
      </c>
      <c r="AB18" s="26">
        <v>5.1320519353659897</v>
      </c>
      <c r="AC18" s="26">
        <v>0.99481477679392805</v>
      </c>
      <c r="AD18" s="26">
        <v>0</v>
      </c>
      <c r="AE18" s="95">
        <v>0</v>
      </c>
      <c r="AF18" s="26">
        <v>5.9420312946796896</v>
      </c>
      <c r="AG18" s="26">
        <v>5.9420312946796896</v>
      </c>
      <c r="AH18" s="26">
        <v>868889.13357253396</v>
      </c>
      <c r="AI18" s="26">
        <v>0</v>
      </c>
      <c r="AJ18" s="26">
        <v>2.1520009069032202</v>
      </c>
      <c r="AK18" s="26">
        <v>0.44817395381835001</v>
      </c>
      <c r="AL18" s="95">
        <v>0.90756799798485299</v>
      </c>
      <c r="AM18" s="26">
        <v>1.4279239445735901</v>
      </c>
      <c r="AN18" s="26">
        <v>0</v>
      </c>
      <c r="AO18" s="26">
        <v>0</v>
      </c>
      <c r="AP18" s="26">
        <v>319.93635295998001</v>
      </c>
      <c r="AQ18" s="26">
        <v>0</v>
      </c>
      <c r="AR18" s="95">
        <v>122.61777035554999</v>
      </c>
      <c r="AS18" s="26">
        <v>56.220154588093898</v>
      </c>
      <c r="AT18" s="26">
        <v>6.2467098948946402</v>
      </c>
      <c r="AU18" s="26">
        <v>62.466864482988598</v>
      </c>
      <c r="AV18" s="26">
        <v>0</v>
      </c>
      <c r="AW18" s="26">
        <v>4.3807075280124703</v>
      </c>
      <c r="AX18" s="26">
        <v>5.0646166878861497E-2</v>
      </c>
      <c r="AY18" s="26">
        <v>37.311903044031801</v>
      </c>
      <c r="AZ18" s="26">
        <v>5.5710585492484997E-2</v>
      </c>
      <c r="BA18" s="26">
        <v>15.2782861268649</v>
      </c>
      <c r="BB18" s="26">
        <v>18.401466183854399</v>
      </c>
      <c r="BC18" s="26">
        <v>1.6882137601481498E-2</v>
      </c>
      <c r="BD18" s="26">
        <v>0</v>
      </c>
      <c r="BE18" s="26">
        <v>11.8849848707815</v>
      </c>
      <c r="BF18" s="26">
        <v>275.74845745740902</v>
      </c>
      <c r="BG18" s="26">
        <v>168.81171280223899</v>
      </c>
      <c r="BH18" s="26">
        <v>106.93674465516899</v>
      </c>
      <c r="BI18" s="26">
        <v>0.136069021202951</v>
      </c>
      <c r="BJ18" s="26">
        <v>0</v>
      </c>
      <c r="BK18" s="26">
        <v>4.0348154125123301</v>
      </c>
      <c r="BL18" s="26">
        <v>1.10577797582632</v>
      </c>
      <c r="BM18" s="26">
        <v>45.868617757127801</v>
      </c>
      <c r="BN18" s="26">
        <v>3.03877614819468</v>
      </c>
      <c r="BO18" s="26">
        <v>0.59087632070635998</v>
      </c>
      <c r="BP18" s="26">
        <v>65.536252583541298</v>
      </c>
      <c r="BQ18" s="26">
        <v>1.6020556920636899</v>
      </c>
      <c r="BR18" s="26">
        <v>2.5323149853668198E-2</v>
      </c>
      <c r="BS18" s="26">
        <v>2.7855401489222098</v>
      </c>
      <c r="BT18" s="26">
        <v>1.68821287829935E-3</v>
      </c>
      <c r="BU18" s="26">
        <v>27.124394658200899</v>
      </c>
      <c r="BV18" s="26">
        <v>3.8126724523084001</v>
      </c>
      <c r="BW18" s="26">
        <v>0</v>
      </c>
      <c r="BX18" s="26">
        <v>1.3141737569955399E-3</v>
      </c>
      <c r="BY18" s="26">
        <v>4.52080764058047</v>
      </c>
      <c r="BZ18" s="95">
        <v>0</v>
      </c>
      <c r="CA18" s="26">
        <v>14.584001758626901</v>
      </c>
      <c r="CB18" s="26">
        <v>113.85996637951401</v>
      </c>
      <c r="CC18" s="26">
        <v>3.3186732074472101</v>
      </c>
      <c r="CE18" s="54">
        <f t="shared" si="0"/>
        <v>-3.128404526635026E-7</v>
      </c>
      <c r="CF18" s="54">
        <f t="shared" si="1"/>
        <v>-3.4481852694752566E-7</v>
      </c>
      <c r="CG18" s="54">
        <f t="shared" si="2"/>
        <v>5.2160462767456144E-7</v>
      </c>
      <c r="CH18" s="54">
        <f t="shared" si="3"/>
        <v>-3.3387911846405814E-5</v>
      </c>
      <c r="CI18" s="54">
        <f t="shared" si="4"/>
        <v>-5.4322353776144243E-5</v>
      </c>
      <c r="CJ18" s="54">
        <f t="shared" si="5"/>
        <v>5.9883059369562937E-6</v>
      </c>
      <c r="CK18" s="54">
        <f t="shared" si="6"/>
        <v>-2.0639810366485892E-7</v>
      </c>
      <c r="CL18" s="102">
        <f t="shared" si="7"/>
        <v>-0.52209398146879415</v>
      </c>
      <c r="CM18" s="102">
        <f t="shared" si="8"/>
        <v>-0.85288198244915947</v>
      </c>
      <c r="CN18" s="102">
        <f t="shared" si="9"/>
        <v>-0.85683898669648462</v>
      </c>
      <c r="CO18" s="54">
        <f t="shared" si="10"/>
        <v>-8.6185637519810014E-7</v>
      </c>
      <c r="CP18" s="54">
        <f t="shared" si="11"/>
        <v>1.0943569063512985E-6</v>
      </c>
    </row>
    <row r="19" spans="1:94" x14ac:dyDescent="0.25">
      <c r="A19" s="42" t="s">
        <v>18</v>
      </c>
      <c r="B19" s="26">
        <v>15312.047592999999</v>
      </c>
      <c r="C19" s="26">
        <v>4736.7500728000005</v>
      </c>
      <c r="D19" s="26">
        <v>746.82585372000005</v>
      </c>
      <c r="E19" s="26">
        <v>1694.9793893000001</v>
      </c>
      <c r="F19" s="26">
        <v>1288.4377775</v>
      </c>
      <c r="G19" s="26">
        <v>384.71061886000001</v>
      </c>
      <c r="H19" s="26">
        <v>526.30573445000005</v>
      </c>
      <c r="I19" s="78">
        <v>183.19526862000001</v>
      </c>
      <c r="J19" s="78">
        <v>90.455829309999999</v>
      </c>
      <c r="K19" s="78">
        <v>427.54017571999998</v>
      </c>
      <c r="L19" s="78">
        <v>53.79140495</v>
      </c>
      <c r="M19" s="78">
        <v>44.910747870000002</v>
      </c>
      <c r="N19" s="26"/>
      <c r="O19" s="28" t="s">
        <v>18</v>
      </c>
      <c r="P19" s="95">
        <v>0</v>
      </c>
      <c r="Q19" s="26">
        <v>16.5902929540933</v>
      </c>
      <c r="R19" s="95">
        <v>53.801381692778897</v>
      </c>
      <c r="S19" s="26">
        <v>39.501790106861797</v>
      </c>
      <c r="T19" s="26">
        <v>39.501790106861797</v>
      </c>
      <c r="U19" s="26">
        <v>77.304397774435898</v>
      </c>
      <c r="V19" s="95">
        <v>3.8211333233033197E-2</v>
      </c>
      <c r="W19" s="26">
        <v>6.1794002621743997</v>
      </c>
      <c r="X19" s="95">
        <v>44.919040220070201</v>
      </c>
      <c r="Y19" s="26">
        <v>111.329600626668</v>
      </c>
      <c r="Z19" s="26">
        <v>15314.8674457615</v>
      </c>
      <c r="AA19" s="26">
        <v>31.867167449692801</v>
      </c>
      <c r="AB19" s="26">
        <v>24.915347104136501</v>
      </c>
      <c r="AC19" s="26">
        <v>4.7399945354570203</v>
      </c>
      <c r="AD19" s="26">
        <v>0</v>
      </c>
      <c r="AE19" s="95">
        <v>0</v>
      </c>
      <c r="AF19" s="26">
        <v>26.9622944434619</v>
      </c>
      <c r="AG19" s="26">
        <v>26.9622944434619</v>
      </c>
      <c r="AH19" s="26">
        <v>8951826.7935030907</v>
      </c>
      <c r="AI19" s="26">
        <v>0</v>
      </c>
      <c r="AJ19" s="26">
        <v>10.226124022721599</v>
      </c>
      <c r="AK19" s="26">
        <v>2.2645871361965102</v>
      </c>
      <c r="AL19" s="95">
        <v>4.2903090966426802</v>
      </c>
      <c r="AM19" s="26">
        <v>6.5652378121194399</v>
      </c>
      <c r="AN19" s="26">
        <v>0</v>
      </c>
      <c r="AO19" s="26">
        <v>1.2410899056786599E-2</v>
      </c>
      <c r="AP19" s="26">
        <v>4737.4856225952799</v>
      </c>
      <c r="AQ19" s="26">
        <v>0</v>
      </c>
      <c r="AR19" s="95">
        <v>567.90894446217396</v>
      </c>
      <c r="AS19" s="26">
        <v>672.26068151969002</v>
      </c>
      <c r="AT19" s="26">
        <v>74.695691086402405</v>
      </c>
      <c r="AU19" s="26">
        <v>746.95637260609203</v>
      </c>
      <c r="AV19" s="26">
        <v>6.8373843430281499E-6</v>
      </c>
      <c r="AW19" s="26">
        <v>20.535729489970699</v>
      </c>
      <c r="AX19" s="26">
        <v>0.181361639006376</v>
      </c>
      <c r="AY19" s="26">
        <v>170.61051600544201</v>
      </c>
      <c r="AZ19" s="26">
        <v>0.19949817812529899</v>
      </c>
      <c r="BA19" s="26">
        <v>201.86997631698</v>
      </c>
      <c r="BB19" s="26">
        <v>261.35442143628899</v>
      </c>
      <c r="BC19" s="26">
        <v>6.0454034252109497E-2</v>
      </c>
      <c r="BD19" s="26">
        <v>0</v>
      </c>
      <c r="BE19" s="26">
        <v>165.021178346467</v>
      </c>
      <c r="BF19" s="26">
        <v>1695.2568199765799</v>
      </c>
      <c r="BG19" s="26">
        <v>1288.6104012593401</v>
      </c>
      <c r="BH19" s="26">
        <v>406.64641871724001</v>
      </c>
      <c r="BI19" s="26">
        <v>1.63709478894227</v>
      </c>
      <c r="BJ19" s="26">
        <v>0</v>
      </c>
      <c r="BK19" s="26">
        <v>40.719581662946297</v>
      </c>
      <c r="BL19" s="26">
        <v>5.1095725985735996</v>
      </c>
      <c r="BM19" s="26">
        <v>226.578878554429</v>
      </c>
      <c r="BN19" s="26">
        <v>25.796029365686099</v>
      </c>
      <c r="BO19" s="26">
        <v>3.2657303590304001</v>
      </c>
      <c r="BP19" s="26">
        <v>323.75780104587199</v>
      </c>
      <c r="BQ19" s="26">
        <v>8.2464098298514603</v>
      </c>
      <c r="BR19" s="26">
        <v>9.0681008939190996E-2</v>
      </c>
      <c r="BS19" s="26">
        <v>32.962096520224598</v>
      </c>
      <c r="BT19" s="26">
        <v>6.0454035795344903E-3</v>
      </c>
      <c r="BU19" s="26">
        <v>384.77671137543001</v>
      </c>
      <c r="BV19" s="26">
        <v>18.1983432501175</v>
      </c>
      <c r="BW19" s="26">
        <v>0</v>
      </c>
      <c r="BX19" s="26">
        <v>6.3687778849011098E-3</v>
      </c>
      <c r="BY19" s="26">
        <v>21.241248828927599</v>
      </c>
      <c r="BZ19" s="95">
        <v>0</v>
      </c>
      <c r="CA19" s="26">
        <v>65.628534808201593</v>
      </c>
      <c r="CB19" s="26">
        <v>526.40462507630298</v>
      </c>
      <c r="CC19" s="26">
        <v>15.029662709695801</v>
      </c>
      <c r="CE19" s="54">
        <f t="shared" si="0"/>
        <v>1.8415909070120421E-4</v>
      </c>
      <c r="CF19" s="54">
        <f t="shared" si="1"/>
        <v>1.5528575161759362E-4</v>
      </c>
      <c r="CG19" s="54">
        <f t="shared" si="2"/>
        <v>1.7476482026144635E-4</v>
      </c>
      <c r="CH19" s="54">
        <f t="shared" si="3"/>
        <v>1.636779056613614E-4</v>
      </c>
      <c r="CI19" s="54">
        <f t="shared" si="4"/>
        <v>1.3397911979495092E-4</v>
      </c>
      <c r="CJ19" s="54">
        <f t="shared" si="5"/>
        <v>1.7179800138049215E-4</v>
      </c>
      <c r="CK19" s="54">
        <f t="shared" si="6"/>
        <v>1.8789577963894841E-4</v>
      </c>
      <c r="CL19" s="102">
        <f t="shared" si="7"/>
        <v>-0.784373306120695</v>
      </c>
      <c r="CM19" s="102">
        <f t="shared" si="8"/>
        <v>-0.93168599183368206</v>
      </c>
      <c r="CN19" s="102">
        <f t="shared" si="9"/>
        <v>-0.93693623202063758</v>
      </c>
      <c r="CO19" s="54">
        <f t="shared" si="10"/>
        <v>1.8547094630024443E-4</v>
      </c>
      <c r="CP19" s="54">
        <f t="shared" si="11"/>
        <v>1.846406587172128E-4</v>
      </c>
    </row>
    <row r="20" spans="1:94" x14ac:dyDescent="0.25">
      <c r="A20" s="42" t="s">
        <v>19</v>
      </c>
      <c r="B20" s="26">
        <v>17.645492099999998</v>
      </c>
      <c r="C20" s="26">
        <v>1.2131881799999999</v>
      </c>
      <c r="D20" s="26">
        <v>0.41812353000000002</v>
      </c>
      <c r="E20" s="26">
        <v>3.0649473</v>
      </c>
      <c r="F20" s="26">
        <v>2.2500180599999999</v>
      </c>
      <c r="G20" s="26">
        <v>7.7520000000000006E-2</v>
      </c>
      <c r="H20" s="26">
        <v>1.03683006</v>
      </c>
      <c r="I20" s="78">
        <v>0.13992360000000001</v>
      </c>
      <c r="J20" s="78">
        <v>6.9089700000000004E-2</v>
      </c>
      <c r="K20" s="78">
        <v>0.32655303000000002</v>
      </c>
      <c r="L20" s="78">
        <v>4.10856E-2</v>
      </c>
      <c r="M20" s="78">
        <v>3.4302600000000003E-2</v>
      </c>
      <c r="N20" s="26"/>
      <c r="O20" s="28" t="s">
        <v>19</v>
      </c>
      <c r="P20" s="95">
        <v>0</v>
      </c>
      <c r="Q20" s="26">
        <v>3.3125167843383603E-2</v>
      </c>
      <c r="R20" s="95">
        <v>4.1085956821376002E-2</v>
      </c>
      <c r="S20" s="26">
        <v>7.8672485008019294E-2</v>
      </c>
      <c r="T20" s="26">
        <v>7.8672485008019294E-2</v>
      </c>
      <c r="U20" s="26">
        <v>0.15436534995618301</v>
      </c>
      <c r="V20" s="95">
        <v>7.6407633724102494E-5</v>
      </c>
      <c r="W20" s="26">
        <v>1.17794748709469E-2</v>
      </c>
      <c r="X20" s="95">
        <v>3.4302538097521401E-2</v>
      </c>
      <c r="Y20" s="26">
        <v>0.21785438648125799</v>
      </c>
      <c r="Z20" s="26">
        <v>17.645486201822099</v>
      </c>
      <c r="AA20" s="26">
        <v>5.9973555911969401E-2</v>
      </c>
      <c r="AB20" s="26">
        <v>4.7952097620661702E-2</v>
      </c>
      <c r="AC20" s="26">
        <v>8.9400344251723707E-3</v>
      </c>
      <c r="AD20" s="26">
        <v>0</v>
      </c>
      <c r="AE20" s="95">
        <v>0</v>
      </c>
      <c r="AF20" s="26">
        <v>5.30279445758031E-2</v>
      </c>
      <c r="AG20" s="26">
        <v>5.30279445758031E-2</v>
      </c>
      <c r="AH20" s="26">
        <v>6836.0918665983199</v>
      </c>
      <c r="AI20" s="26">
        <v>0</v>
      </c>
      <c r="AJ20" s="26">
        <v>2.0052605697845501E-2</v>
      </c>
      <c r="AK20" s="26">
        <v>4.1589449924767201E-3</v>
      </c>
      <c r="AL20" s="95">
        <v>8.5675073857041303E-3</v>
      </c>
      <c r="AM20" s="26">
        <v>1.31102670348385E-2</v>
      </c>
      <c r="AN20" s="26">
        <v>0</v>
      </c>
      <c r="AO20" s="26">
        <v>0</v>
      </c>
      <c r="AP20" s="26">
        <v>1.2131870566642899</v>
      </c>
      <c r="AQ20" s="26">
        <v>0</v>
      </c>
      <c r="AR20" s="95">
        <v>1.1179047272606999</v>
      </c>
      <c r="AS20" s="26">
        <v>0.376311777641826</v>
      </c>
      <c r="AT20" s="26">
        <v>4.1812926801038298E-2</v>
      </c>
      <c r="AU20" s="26">
        <v>0.41812470444286398</v>
      </c>
      <c r="AV20" s="26">
        <v>0</v>
      </c>
      <c r="AW20" s="26">
        <v>4.0510114254534602E-2</v>
      </c>
      <c r="AX20" s="26">
        <v>6.7501116089882399E-4</v>
      </c>
      <c r="AY20" s="26">
        <v>0.33623314869624099</v>
      </c>
      <c r="AZ20" s="26">
        <v>7.4250566312273605E-4</v>
      </c>
      <c r="BA20" s="26">
        <v>0.20362671340465199</v>
      </c>
      <c r="BB20" s="26">
        <v>0.24525174027348301</v>
      </c>
      <c r="BC20" s="26">
        <v>2.2500041336662299E-4</v>
      </c>
      <c r="BD20" s="26">
        <v>0</v>
      </c>
      <c r="BE20" s="26">
        <v>0.158401097901751</v>
      </c>
      <c r="BF20" s="26">
        <v>3.0648253208551699</v>
      </c>
      <c r="BG20" s="26">
        <v>2.24989617189437</v>
      </c>
      <c r="BH20" s="26">
        <v>0.81492914896079605</v>
      </c>
      <c r="BI20" s="26">
        <v>1.81352204897567E-3</v>
      </c>
      <c r="BJ20" s="26">
        <v>0</v>
      </c>
      <c r="BK20" s="26">
        <v>5.3775360042328697E-2</v>
      </c>
      <c r="BL20" s="26">
        <v>1.4737677540964601E-2</v>
      </c>
      <c r="BM20" s="26">
        <v>0.61132988309991898</v>
      </c>
      <c r="BN20" s="26">
        <v>4.0500338960630898E-2</v>
      </c>
      <c r="BO20" s="26">
        <v>7.8751302104862805E-3</v>
      </c>
      <c r="BP20" s="26">
        <v>0.87345690239587204</v>
      </c>
      <c r="BQ20" s="26">
        <v>1.50940887250119E-2</v>
      </c>
      <c r="BR20" s="26">
        <v>3.3750558044941199E-4</v>
      </c>
      <c r="BS20" s="26">
        <v>3.71252831561368E-2</v>
      </c>
      <c r="BT20" s="26">
        <v>2.2500041336662302E-5</v>
      </c>
      <c r="BU20" s="26">
        <v>7.7520858479802904E-2</v>
      </c>
      <c r="BV20" s="26">
        <v>3.4057074660625998E-2</v>
      </c>
      <c r="BW20" s="26">
        <v>0</v>
      </c>
      <c r="BX20" s="26">
        <v>1.27361073430446E-5</v>
      </c>
      <c r="BY20" s="26">
        <v>4.1048401461664302E-2</v>
      </c>
      <c r="BZ20" s="95">
        <v>0</v>
      </c>
      <c r="CA20" s="26">
        <v>0.13081698440781001</v>
      </c>
      <c r="CB20" s="26">
        <v>1.03682997404057</v>
      </c>
      <c r="CC20" s="26">
        <v>2.9993863803965001E-2</v>
      </c>
      <c r="CE20" s="54">
        <f t="shared" si="0"/>
        <v>-3.3425975690786695E-7</v>
      </c>
      <c r="CF20" s="54">
        <f t="shared" si="1"/>
        <v>-9.2593690618310496E-7</v>
      </c>
      <c r="CG20" s="54">
        <f t="shared" si="2"/>
        <v>2.8088418366706149E-6</v>
      </c>
      <c r="CH20" s="54">
        <f t="shared" si="3"/>
        <v>-3.9798121432672647E-5</v>
      </c>
      <c r="CI20" s="54">
        <f t="shared" si="4"/>
        <v>-5.4172056570054226E-5</v>
      </c>
      <c r="CJ20" s="54">
        <f t="shared" si="5"/>
        <v>1.1074300862980076E-5</v>
      </c>
      <c r="CK20" s="54">
        <f t="shared" si="6"/>
        <v>-8.2905997168363432E-8</v>
      </c>
      <c r="CL20" s="102">
        <f t="shared" si="7"/>
        <v>-0.43774684893742521</v>
      </c>
      <c r="CM20" s="102">
        <f t="shared" si="8"/>
        <v>-0.82950461688287991</v>
      </c>
      <c r="CN20" s="102">
        <f t="shared" si="9"/>
        <v>-0.83761306830990634</v>
      </c>
      <c r="CO20" s="54">
        <f t="shared" si="10"/>
        <v>8.6848281636851701E-6</v>
      </c>
      <c r="CP20" s="54">
        <f t="shared" si="11"/>
        <v>-1.8046001936116594E-6</v>
      </c>
    </row>
    <row r="21" spans="1:94" x14ac:dyDescent="0.25">
      <c r="A21" s="42" t="s">
        <v>20</v>
      </c>
      <c r="B21" s="26">
        <v>126.98500369999999</v>
      </c>
      <c r="C21" s="26">
        <v>30.181762519999999</v>
      </c>
      <c r="D21" s="26">
        <v>5.4894827900000003</v>
      </c>
      <c r="E21" s="26">
        <v>21.19248254</v>
      </c>
      <c r="F21" s="26">
        <v>11.98340745</v>
      </c>
      <c r="G21" s="26">
        <v>2.38567084</v>
      </c>
      <c r="H21" s="26">
        <v>9.2446945300000003</v>
      </c>
      <c r="I21" s="78">
        <v>1.56024205</v>
      </c>
      <c r="J21" s="78">
        <v>0.77039650000000004</v>
      </c>
      <c r="K21" s="78">
        <v>3.6412851100000001</v>
      </c>
      <c r="L21" s="78">
        <v>0.45813199999999998</v>
      </c>
      <c r="M21" s="78">
        <v>0.38249699999999998</v>
      </c>
      <c r="N21" s="26"/>
      <c r="O21" s="28" t="s">
        <v>20</v>
      </c>
      <c r="P21" s="95">
        <v>0</v>
      </c>
      <c r="Q21" s="26">
        <v>0.29201661016187402</v>
      </c>
      <c r="R21" s="95">
        <v>0.45813060446827197</v>
      </c>
      <c r="S21" s="26">
        <v>0.66146295959523105</v>
      </c>
      <c r="T21" s="26">
        <v>0.66146295959523105</v>
      </c>
      <c r="U21" s="26">
        <v>1.29956926834107</v>
      </c>
      <c r="V21" s="95">
        <v>5.3641372560172401E-4</v>
      </c>
      <c r="W21" s="26">
        <v>0.10456014197717101</v>
      </c>
      <c r="X21" s="95">
        <v>0.382496052474677</v>
      </c>
      <c r="Y21" s="26">
        <v>1.9499424691766201</v>
      </c>
      <c r="Z21" s="26">
        <v>126.984973076053</v>
      </c>
      <c r="AA21" s="26">
        <v>0.52647176747962099</v>
      </c>
      <c r="AB21" s="26">
        <v>0.38932544119677898</v>
      </c>
      <c r="AC21" s="26">
        <v>8.3436791094429405E-2</v>
      </c>
      <c r="AD21" s="26">
        <v>0</v>
      </c>
      <c r="AE21" s="95">
        <v>0</v>
      </c>
      <c r="AF21" s="26">
        <v>0.50673111956436601</v>
      </c>
      <c r="AG21" s="26">
        <v>0.50673111956436601</v>
      </c>
      <c r="AH21" s="26">
        <v>76227.009988039907</v>
      </c>
      <c r="AI21" s="26">
        <v>0</v>
      </c>
      <c r="AJ21" s="26">
        <v>0.164482987291456</v>
      </c>
      <c r="AK21" s="26">
        <v>3.4644074108809098E-2</v>
      </c>
      <c r="AL21" s="95">
        <v>6.6882408210816896E-2</v>
      </c>
      <c r="AM21" s="26">
        <v>0.113519520633608</v>
      </c>
      <c r="AN21" s="26">
        <v>0</v>
      </c>
      <c r="AO21" s="26">
        <v>0</v>
      </c>
      <c r="AP21" s="26">
        <v>30.181754107486299</v>
      </c>
      <c r="AQ21" s="26">
        <v>0</v>
      </c>
      <c r="AR21" s="95">
        <v>9.9260307434536497</v>
      </c>
      <c r="AS21" s="26">
        <v>4.9405405071732797</v>
      </c>
      <c r="AT21" s="26">
        <v>0.54894768321786602</v>
      </c>
      <c r="AU21" s="26">
        <v>5.4894881903911497</v>
      </c>
      <c r="AV21" s="26">
        <v>0</v>
      </c>
      <c r="AW21" s="26">
        <v>0.34179691428980802</v>
      </c>
      <c r="AX21" s="26">
        <v>3.5950114915921198E-3</v>
      </c>
      <c r="AY21" s="26">
        <v>3.1088159589278899</v>
      </c>
      <c r="AZ21" s="26">
        <v>3.9545249315189202E-3</v>
      </c>
      <c r="BA21" s="26">
        <v>1.0844980681999801</v>
      </c>
      <c r="BB21" s="26">
        <v>1.3061909092412201</v>
      </c>
      <c r="BC21" s="26">
        <v>1.19833903779273E-3</v>
      </c>
      <c r="BD21" s="26">
        <v>0</v>
      </c>
      <c r="BE21" s="26">
        <v>0.84363128799528198</v>
      </c>
      <c r="BF21" s="26">
        <v>21.1918281914934</v>
      </c>
      <c r="BG21" s="26">
        <v>11.9827559515424</v>
      </c>
      <c r="BH21" s="26">
        <v>9.2090722399510501</v>
      </c>
      <c r="BI21" s="26">
        <v>9.6585985218009505E-3</v>
      </c>
      <c r="BJ21" s="26">
        <v>0</v>
      </c>
      <c r="BK21" s="26">
        <v>0.28640314820020102</v>
      </c>
      <c r="BL21" s="26">
        <v>7.8491354023710699E-2</v>
      </c>
      <c r="BM21" s="26">
        <v>3.2558908050728301</v>
      </c>
      <c r="BN21" s="26">
        <v>0.215701428043894</v>
      </c>
      <c r="BO21" s="26">
        <v>4.1941850890391701E-2</v>
      </c>
      <c r="BP21" s="26">
        <v>4.6519574287493697</v>
      </c>
      <c r="BQ21" s="26">
        <v>0.118736237150305</v>
      </c>
      <c r="BR21" s="26">
        <v>1.7975080055336E-3</v>
      </c>
      <c r="BS21" s="26">
        <v>0.19772585525554301</v>
      </c>
      <c r="BT21" s="26">
        <v>1.19833881733053E-4</v>
      </c>
      <c r="BU21" s="26">
        <v>2.3856878409585698</v>
      </c>
      <c r="BV21" s="26">
        <v>0.324415382477025</v>
      </c>
      <c r="BW21" s="26">
        <v>0</v>
      </c>
      <c r="BX21" s="26">
        <v>8.9401736968754895E-5</v>
      </c>
      <c r="BY21" s="26">
        <v>0.36974921457321203</v>
      </c>
      <c r="BZ21" s="95">
        <v>0</v>
      </c>
      <c r="CA21" s="26">
        <v>1.2287302989798099</v>
      </c>
      <c r="CB21" s="26">
        <v>9.2446924276746199</v>
      </c>
      <c r="CC21" s="26">
        <v>0.27454664433715198</v>
      </c>
      <c r="CE21" s="54">
        <f t="shared" si="0"/>
        <v>-2.4116191759280071E-7</v>
      </c>
      <c r="CF21" s="54">
        <f t="shared" si="1"/>
        <v>-2.7872837761503242E-7</v>
      </c>
      <c r="CG21" s="54">
        <f t="shared" si="2"/>
        <v>9.8377048548491788E-7</v>
      </c>
      <c r="CH21" s="54">
        <f t="shared" si="3"/>
        <v>-3.0876444294118999E-5</v>
      </c>
      <c r="CI21" s="54">
        <f t="shared" si="4"/>
        <v>-5.4366711665140082E-5</v>
      </c>
      <c r="CJ21" s="54">
        <f t="shared" si="5"/>
        <v>7.1262800738361146E-6</v>
      </c>
      <c r="CK21" s="54">
        <f t="shared" si="6"/>
        <v>-2.2740885311314152E-7</v>
      </c>
      <c r="CL21" s="102">
        <f t="shared" si="7"/>
        <v>-0.57605106233662207</v>
      </c>
      <c r="CM21" s="102">
        <f t="shared" si="8"/>
        <v>-0.86427749609821569</v>
      </c>
      <c r="CN21" s="102">
        <f t="shared" si="9"/>
        <v>-0.86083728566798057</v>
      </c>
      <c r="CO21" s="54">
        <f t="shared" si="10"/>
        <v>-3.0461345813217636E-6</v>
      </c>
      <c r="CP21" s="54">
        <f t="shared" si="11"/>
        <v>-2.4772098159742491E-6</v>
      </c>
    </row>
    <row r="22" spans="1:94" x14ac:dyDescent="0.25">
      <c r="A22" s="42" t="s">
        <v>129</v>
      </c>
      <c r="B22" s="26">
        <v>5.8818307000000001</v>
      </c>
      <c r="C22" s="26">
        <v>0.40439606</v>
      </c>
      <c r="D22" s="26">
        <v>0.13937451000000001</v>
      </c>
      <c r="E22" s="26">
        <v>1.0216491000000001</v>
      </c>
      <c r="F22" s="26">
        <v>0.75000602000000005</v>
      </c>
      <c r="G22" s="26">
        <v>2.5839999999999998E-2</v>
      </c>
      <c r="H22" s="26">
        <v>0.34561002000000002</v>
      </c>
      <c r="I22" s="78">
        <v>4.6641200000000001E-2</v>
      </c>
      <c r="J22" s="78">
        <v>2.3029899999999999E-2</v>
      </c>
      <c r="K22" s="78">
        <v>0.10885101</v>
      </c>
      <c r="L22" s="78">
        <v>1.3695199999999999E-2</v>
      </c>
      <c r="M22" s="78">
        <v>1.14342E-2</v>
      </c>
      <c r="N22" s="26"/>
      <c r="O22" s="28" t="s">
        <v>129</v>
      </c>
      <c r="P22" s="95">
        <v>0</v>
      </c>
      <c r="Q22" s="26">
        <v>1.1041722614461199E-2</v>
      </c>
      <c r="R22" s="95">
        <v>1.36953189404586E-2</v>
      </c>
      <c r="S22" s="26">
        <v>2.6224161669339701E-2</v>
      </c>
      <c r="T22" s="26">
        <v>2.6224161669339701E-2</v>
      </c>
      <c r="U22" s="26">
        <v>5.1455116652060998E-2</v>
      </c>
      <c r="V22" s="95">
        <v>2.54692112413675E-5</v>
      </c>
      <c r="W22" s="26">
        <v>3.9264916236489804E-3</v>
      </c>
      <c r="X22" s="95">
        <v>1.1434179365840401E-2</v>
      </c>
      <c r="Y22" s="26">
        <v>7.2618128827086001E-2</v>
      </c>
      <c r="Z22" s="26">
        <v>5.8818287339406998</v>
      </c>
      <c r="AA22" s="26">
        <v>1.99911853039898E-2</v>
      </c>
      <c r="AB22" s="26">
        <v>1.5984032540220499E-2</v>
      </c>
      <c r="AC22" s="26">
        <v>2.9800114750574498E-3</v>
      </c>
      <c r="AD22" s="26">
        <v>0</v>
      </c>
      <c r="AE22" s="95">
        <v>0</v>
      </c>
      <c r="AF22" s="26">
        <v>1.7675981525267701E-2</v>
      </c>
      <c r="AG22" s="26">
        <v>1.7675981525267701E-2</v>
      </c>
      <c r="AH22" s="26">
        <v>2278.6972888660998</v>
      </c>
      <c r="AI22" s="26">
        <v>0</v>
      </c>
      <c r="AJ22" s="26">
        <v>6.6842018992818398E-3</v>
      </c>
      <c r="AK22" s="26">
        <v>1.3863149974922401E-3</v>
      </c>
      <c r="AL22" s="95">
        <v>2.8558357952347098E-3</v>
      </c>
      <c r="AM22" s="26">
        <v>4.3700890116128398E-3</v>
      </c>
      <c r="AN22" s="26">
        <v>0</v>
      </c>
      <c r="AO22" s="26">
        <v>0</v>
      </c>
      <c r="AP22" s="26">
        <v>0.40439568555476502</v>
      </c>
      <c r="AQ22" s="26">
        <v>0</v>
      </c>
      <c r="AR22" s="95">
        <v>0.3726349090869</v>
      </c>
      <c r="AS22" s="26">
        <v>0.125437259213942</v>
      </c>
      <c r="AT22" s="26">
        <v>1.39376422670127E-2</v>
      </c>
      <c r="AU22" s="26">
        <v>0.13937490148095399</v>
      </c>
      <c r="AV22" s="26">
        <v>0</v>
      </c>
      <c r="AW22" s="26">
        <v>1.3503371418178201E-2</v>
      </c>
      <c r="AX22" s="26">
        <v>2.25003720299608E-4</v>
      </c>
      <c r="AY22" s="26">
        <v>0.11207771623208</v>
      </c>
      <c r="AZ22" s="26">
        <v>2.4750188770757798E-4</v>
      </c>
      <c r="BA22" s="26">
        <v>6.7875571134884197E-2</v>
      </c>
      <c r="BB22" s="26">
        <v>8.1750580091161096E-2</v>
      </c>
      <c r="BC22" s="26">
        <v>7.5000137788874298E-5</v>
      </c>
      <c r="BD22" s="26">
        <v>0</v>
      </c>
      <c r="BE22" s="26">
        <v>5.2800365967250303E-2</v>
      </c>
      <c r="BF22" s="26">
        <v>1.02160844028505</v>
      </c>
      <c r="BG22" s="26">
        <v>0.74996539063145895</v>
      </c>
      <c r="BH22" s="26">
        <v>0.27164304965359798</v>
      </c>
      <c r="BI22" s="26">
        <v>6.0450734965855895E-4</v>
      </c>
      <c r="BJ22" s="26">
        <v>0</v>
      </c>
      <c r="BK22" s="26">
        <v>1.7925120014109501E-2</v>
      </c>
      <c r="BL22" s="26">
        <v>4.9125591803215402E-3</v>
      </c>
      <c r="BM22" s="26">
        <v>0.20377662769997301</v>
      </c>
      <c r="BN22" s="26">
        <v>1.35001129868769E-2</v>
      </c>
      <c r="BO22" s="26">
        <v>2.6250434034954199E-3</v>
      </c>
      <c r="BP22" s="26">
        <v>0.29115230079862398</v>
      </c>
      <c r="BQ22" s="26">
        <v>5.0313629083373196E-3</v>
      </c>
      <c r="BR22" s="26">
        <v>1.12501860149804E-4</v>
      </c>
      <c r="BS22" s="26">
        <v>1.23750943853789E-2</v>
      </c>
      <c r="BT22" s="26">
        <v>7.5000137788874296E-6</v>
      </c>
      <c r="BU22" s="26">
        <v>2.5840286159934299E-2</v>
      </c>
      <c r="BV22" s="26">
        <v>1.13523582202086E-2</v>
      </c>
      <c r="BW22" s="26">
        <v>0</v>
      </c>
      <c r="BX22" s="26">
        <v>4.2453691143482301E-6</v>
      </c>
      <c r="BY22" s="26">
        <v>1.3682800487221401E-2</v>
      </c>
      <c r="BZ22" s="95">
        <v>0</v>
      </c>
      <c r="CA22" s="26">
        <v>4.36056614692703E-2</v>
      </c>
      <c r="CB22" s="26">
        <v>0.34560999134685799</v>
      </c>
      <c r="CC22" s="26">
        <v>9.9979546013216694E-3</v>
      </c>
      <c r="CE22" s="54">
        <f t="shared" si="0"/>
        <v>-3.3425975695820151E-7</v>
      </c>
      <c r="CF22" s="54">
        <f t="shared" si="1"/>
        <v>-9.2593690201927035E-7</v>
      </c>
      <c r="CG22" s="54">
        <f t="shared" si="2"/>
        <v>2.8088418318911624E-6</v>
      </c>
      <c r="CH22" s="54">
        <f t="shared" si="3"/>
        <v>-3.9798121439192823E-5</v>
      </c>
      <c r="CI22" s="54">
        <f t="shared" si="4"/>
        <v>-5.4172056567093649E-5</v>
      </c>
      <c r="CJ22" s="54">
        <f t="shared" si="5"/>
        <v>1.1074300863024831E-5</v>
      </c>
      <c r="CK22" s="54">
        <f t="shared" si="6"/>
        <v>-8.290599336707343E-8</v>
      </c>
      <c r="CL22" s="102">
        <f t="shared" si="7"/>
        <v>-0.43774684893742655</v>
      </c>
      <c r="CM22" s="102">
        <f t="shared" si="8"/>
        <v>-0.82950461688287924</v>
      </c>
      <c r="CN22" s="102">
        <f t="shared" si="9"/>
        <v>-0.83761306830990634</v>
      </c>
      <c r="CO22" s="54">
        <f t="shared" si="10"/>
        <v>8.6848281587873986E-6</v>
      </c>
      <c r="CP22" s="54">
        <f t="shared" si="11"/>
        <v>-1.8046001993767757E-6</v>
      </c>
    </row>
    <row r="23" spans="1:94" x14ac:dyDescent="0.25">
      <c r="A23" s="42" t="s">
        <v>22</v>
      </c>
      <c r="B23" s="26">
        <v>179.04966730000001</v>
      </c>
      <c r="C23" s="26">
        <v>22.953352079999998</v>
      </c>
      <c r="D23" s="26">
        <v>5.6895713600000004</v>
      </c>
      <c r="E23" s="26">
        <v>27.940911549999999</v>
      </c>
      <c r="F23" s="26">
        <v>19.728906009999999</v>
      </c>
      <c r="G23" s="26">
        <v>1.4391992899999999</v>
      </c>
      <c r="H23" s="26">
        <v>12.198551739999999</v>
      </c>
      <c r="I23" s="78">
        <v>1.7309228000000001</v>
      </c>
      <c r="J23" s="78">
        <v>0.85467309999999996</v>
      </c>
      <c r="K23" s="78">
        <v>4.0396192800000001</v>
      </c>
      <c r="L23" s="78">
        <v>0.50824879999999995</v>
      </c>
      <c r="M23" s="78">
        <v>0.42433979999999999</v>
      </c>
      <c r="N23" s="26"/>
      <c r="O23" s="28" t="s">
        <v>22</v>
      </c>
      <c r="P23" s="95">
        <v>0</v>
      </c>
      <c r="Q23" s="26">
        <v>0.38555852841856902</v>
      </c>
      <c r="R23" s="95">
        <v>0.50825018177951498</v>
      </c>
      <c r="S23" s="26">
        <v>0.87568664257676199</v>
      </c>
      <c r="T23" s="26">
        <v>0.87568664257676199</v>
      </c>
      <c r="U23" s="26">
        <v>1.7203101645199099</v>
      </c>
      <c r="V23" s="95">
        <v>7.1812693678577095E-4</v>
      </c>
      <c r="W23" s="26">
        <v>0.138002619270644</v>
      </c>
      <c r="X23" s="95">
        <v>0.42434148205042999</v>
      </c>
      <c r="Y23" s="26">
        <v>2.5724412461405302</v>
      </c>
      <c r="Z23" s="26">
        <v>179.04961171095101</v>
      </c>
      <c r="AA23" s="26">
        <v>0.69528048663502995</v>
      </c>
      <c r="AB23" s="26">
        <v>0.51647141974801103</v>
      </c>
      <c r="AC23" s="26">
        <v>0.10982681755253799</v>
      </c>
      <c r="AD23" s="26">
        <v>0</v>
      </c>
      <c r="AE23" s="95">
        <v>0</v>
      </c>
      <c r="AF23" s="26">
        <v>0.66620047867854904</v>
      </c>
      <c r="AG23" s="26">
        <v>0.66620047867854904</v>
      </c>
      <c r="AH23" s="26">
        <v>84565.770051312502</v>
      </c>
      <c r="AI23" s="26">
        <v>0</v>
      </c>
      <c r="AJ23" s="26">
        <v>0.218066424535238</v>
      </c>
      <c r="AK23" s="26">
        <v>4.5889294017758202E-2</v>
      </c>
      <c r="AL23" s="95">
        <v>8.8935968818080094E-2</v>
      </c>
      <c r="AM23" s="26">
        <v>0.150032964491255</v>
      </c>
      <c r="AN23" s="26">
        <v>0</v>
      </c>
      <c r="AO23" s="26">
        <v>0</v>
      </c>
      <c r="AP23" s="26">
        <v>22.9533451501072</v>
      </c>
      <c r="AQ23" s="26">
        <v>0</v>
      </c>
      <c r="AR23" s="95">
        <v>13.100576508650301</v>
      </c>
      <c r="AS23" s="26">
        <v>5.1206036695932999</v>
      </c>
      <c r="AT23" s="26">
        <v>0.56895725348192405</v>
      </c>
      <c r="AU23" s="26">
        <v>5.68956092307522</v>
      </c>
      <c r="AV23" s="26">
        <v>0</v>
      </c>
      <c r="AW23" s="26">
        <v>0.45240383299988401</v>
      </c>
      <c r="AX23" s="26">
        <v>5.9186804235078798E-3</v>
      </c>
      <c r="AY23" s="26">
        <v>4.09416393227401</v>
      </c>
      <c r="AZ23" s="26">
        <v>6.5105410693518896E-3</v>
      </c>
      <c r="BA23" s="26">
        <v>1.7854657870224899</v>
      </c>
      <c r="BB23" s="26">
        <v>2.1504492468460099</v>
      </c>
      <c r="BC23" s="26">
        <v>1.9728884406157499E-3</v>
      </c>
      <c r="BD23" s="26">
        <v>0</v>
      </c>
      <c r="BE23" s="26">
        <v>1.3889135071677701</v>
      </c>
      <c r="BF23" s="26">
        <v>27.939838412010701</v>
      </c>
      <c r="BG23" s="26">
        <v>19.727834906661801</v>
      </c>
      <c r="BH23" s="26">
        <v>8.2120035053489602</v>
      </c>
      <c r="BI23" s="26">
        <v>1.5901553376654099E-2</v>
      </c>
      <c r="BJ23" s="26">
        <v>0</v>
      </c>
      <c r="BK23" s="26">
        <v>0.47152067108693302</v>
      </c>
      <c r="BL23" s="26">
        <v>0.129224831759784</v>
      </c>
      <c r="BM23" s="26">
        <v>5.3603422675639401</v>
      </c>
      <c r="BN23" s="26">
        <v>0.35512113846679499</v>
      </c>
      <c r="BO23" s="26">
        <v>6.9051404068629793E-2</v>
      </c>
      <c r="BP23" s="26">
        <v>7.6587593489751198</v>
      </c>
      <c r="BQ23" s="26">
        <v>0.157815607176926</v>
      </c>
      <c r="BR23" s="26">
        <v>2.9593484239708498E-3</v>
      </c>
      <c r="BS23" s="26">
        <v>0.32552640310410702</v>
      </c>
      <c r="BT23" s="26">
        <v>1.9728886610779499E-4</v>
      </c>
      <c r="BU23" s="26">
        <v>1.43920891108208</v>
      </c>
      <c r="BV23" s="26">
        <v>0.42657691096426797</v>
      </c>
      <c r="BW23" s="26">
        <v>0</v>
      </c>
      <c r="BX23" s="26">
        <v>1.1969838491156699E-4</v>
      </c>
      <c r="BY23" s="26">
        <v>0.48762043673032501</v>
      </c>
      <c r="BZ23" s="95">
        <v>0</v>
      </c>
      <c r="CA23" s="26">
        <v>1.6168577160336599</v>
      </c>
      <c r="CB23" s="26">
        <v>12.1985497996549</v>
      </c>
      <c r="CC23" s="26">
        <v>0.361759579499771</v>
      </c>
      <c r="CE23" s="54">
        <f t="shared" si="0"/>
        <v>-3.1046720072691987E-7</v>
      </c>
      <c r="CF23" s="54">
        <f t="shared" si="1"/>
        <v>-3.0191201590580977E-7</v>
      </c>
      <c r="CG23" s="54">
        <f t="shared" si="2"/>
        <v>-1.8343956196414528E-6</v>
      </c>
      <c r="CH23" s="54">
        <f t="shared" si="3"/>
        <v>-3.8407407982295754E-5</v>
      </c>
      <c r="CI23" s="54">
        <f t="shared" si="4"/>
        <v>-5.4291065994999022E-5</v>
      </c>
      <c r="CJ23" s="54">
        <f t="shared" si="5"/>
        <v>6.6850241985150505E-6</v>
      </c>
      <c r="CK23" s="54">
        <f t="shared" si="6"/>
        <v>-1.5906356264030283E-7</v>
      </c>
      <c r="CL23" s="102">
        <f t="shared" si="7"/>
        <v>-0.4940926062232458</v>
      </c>
      <c r="CM23" s="102">
        <f t="shared" si="8"/>
        <v>-0.83853169209298395</v>
      </c>
      <c r="CN23" s="102">
        <f t="shared" si="9"/>
        <v>-0.83508335006299184</v>
      </c>
      <c r="CO23" s="54">
        <f t="shared" si="10"/>
        <v>2.7187068912520821E-6</v>
      </c>
      <c r="CP23" s="54">
        <f t="shared" si="11"/>
        <v>3.9639233227624711E-6</v>
      </c>
    </row>
    <row r="24" spans="1:94" x14ac:dyDescent="0.25">
      <c r="A24" s="42" t="s">
        <v>23</v>
      </c>
      <c r="B24" s="26">
        <v>1955.2852054</v>
      </c>
      <c r="C24" s="26">
        <v>282.15159455999998</v>
      </c>
      <c r="D24" s="26">
        <v>58.598561459999999</v>
      </c>
      <c r="E24" s="26">
        <v>310.7263494</v>
      </c>
      <c r="F24" s="26">
        <v>215.30271852000001</v>
      </c>
      <c r="G24" s="26">
        <v>10.98972242</v>
      </c>
      <c r="H24" s="26">
        <v>121.65002266</v>
      </c>
      <c r="I24" s="78">
        <v>18.751495219999999</v>
      </c>
      <c r="J24" s="78">
        <v>9.2588754000000009</v>
      </c>
      <c r="K24" s="78">
        <v>43.762143360000003</v>
      </c>
      <c r="L24" s="78">
        <v>5.5059791999999996</v>
      </c>
      <c r="M24" s="78">
        <v>4.5969731999999999</v>
      </c>
      <c r="N24" s="26"/>
      <c r="O24" s="28" t="s">
        <v>23</v>
      </c>
      <c r="P24" s="95">
        <v>0</v>
      </c>
      <c r="Q24" s="26">
        <v>3.8140588488020599</v>
      </c>
      <c r="R24" s="95">
        <v>5.0745884930579699</v>
      </c>
      <c r="S24" s="26">
        <v>8.3620308461601507</v>
      </c>
      <c r="T24" s="26">
        <v>8.3620308461601507</v>
      </c>
      <c r="U24" s="26">
        <v>16.4439863878371</v>
      </c>
      <c r="V24" s="95">
        <v>5.8188002197346704E-3</v>
      </c>
      <c r="W24" s="26">
        <v>1.3718867603487199</v>
      </c>
      <c r="X24" s="95">
        <v>4.2367766524314199</v>
      </c>
      <c r="Y24" s="26">
        <v>25.723018312163401</v>
      </c>
      <c r="Z24" s="26">
        <v>1955.2844683278399</v>
      </c>
      <c r="AA24" s="26">
        <v>6.8569802391210102</v>
      </c>
      <c r="AB24" s="26">
        <v>4.7962479088047001</v>
      </c>
      <c r="AC24" s="26">
        <v>1.1297503220635201</v>
      </c>
      <c r="AD24" s="26">
        <v>0</v>
      </c>
      <c r="AE24" s="95">
        <v>0</v>
      </c>
      <c r="AF24" s="26">
        <v>6.9579926306365296</v>
      </c>
      <c r="AG24" s="26">
        <v>6.9579926306365296</v>
      </c>
      <c r="AH24" s="26">
        <v>880231.48062633304</v>
      </c>
      <c r="AI24" s="26">
        <v>0</v>
      </c>
      <c r="AJ24" s="26">
        <v>2.0420161097085998</v>
      </c>
      <c r="AK24" s="26">
        <v>0.43504144433230202</v>
      </c>
      <c r="AL24" s="95">
        <v>0.798807605898333</v>
      </c>
      <c r="AM24" s="26">
        <v>1.46491660827504</v>
      </c>
      <c r="AN24" s="26">
        <v>0</v>
      </c>
      <c r="AO24" s="26">
        <v>0</v>
      </c>
      <c r="AP24" s="26">
        <v>282.15151771689301</v>
      </c>
      <c r="AQ24" s="26">
        <v>0</v>
      </c>
      <c r="AR24" s="95">
        <v>130.260445554104</v>
      </c>
      <c r="AS24" s="26">
        <v>52.738788427939099</v>
      </c>
      <c r="AT24" s="26">
        <v>5.8598459321968503</v>
      </c>
      <c r="AU24" s="26">
        <v>58.598634360136003</v>
      </c>
      <c r="AV24" s="26">
        <v>0</v>
      </c>
      <c r="AW24" s="26">
        <v>4.3317778007793297</v>
      </c>
      <c r="AX24" s="26">
        <v>6.4590788317707995E-2</v>
      </c>
      <c r="AY24" s="26">
        <v>41.856209139039997</v>
      </c>
      <c r="AZ24" s="26">
        <v>7.1050115356845606E-2</v>
      </c>
      <c r="BA24" s="26">
        <v>19.484885442329801</v>
      </c>
      <c r="BB24" s="26">
        <v>23.467989880785002</v>
      </c>
      <c r="BC24" s="26">
        <v>2.1530206848658199E-2</v>
      </c>
      <c r="BD24" s="26">
        <v>0</v>
      </c>
      <c r="BE24" s="26">
        <v>15.1573071644703</v>
      </c>
      <c r="BF24" s="26">
        <v>310.71462267277298</v>
      </c>
      <c r="BG24" s="26">
        <v>215.291023958068</v>
      </c>
      <c r="BH24" s="26">
        <v>95.423598714705307</v>
      </c>
      <c r="BI24" s="26">
        <v>0.17353380181550601</v>
      </c>
      <c r="BJ24" s="26">
        <v>0</v>
      </c>
      <c r="BK24" s="26">
        <v>5.1457313668105096</v>
      </c>
      <c r="BL24" s="26">
        <v>1.4102284109635801</v>
      </c>
      <c r="BM24" s="26">
        <v>58.497727806345999</v>
      </c>
      <c r="BN24" s="26">
        <v>3.8754454934770699</v>
      </c>
      <c r="BO24" s="26">
        <v>0.75355988028902499</v>
      </c>
      <c r="BP24" s="26">
        <v>83.580498134338598</v>
      </c>
      <c r="BQ24" s="26">
        <v>1.42697220531997</v>
      </c>
      <c r="BR24" s="26">
        <v>3.2295619636567997E-2</v>
      </c>
      <c r="BS24" s="26">
        <v>3.5524968225885498</v>
      </c>
      <c r="BT24" s="26">
        <v>2.15302369417483E-3</v>
      </c>
      <c r="BU24" s="26">
        <v>10.9897271052762</v>
      </c>
      <c r="BV24" s="26">
        <v>4.4463859208095302</v>
      </c>
      <c r="BW24" s="26">
        <v>0</v>
      </c>
      <c r="BX24" s="26">
        <v>9.6978677140825698E-4</v>
      </c>
      <c r="BY24" s="26">
        <v>4.8974691780485804</v>
      </c>
      <c r="BZ24" s="95">
        <v>0</v>
      </c>
      <c r="CA24" s="26">
        <v>16.7014329989583</v>
      </c>
      <c r="CB24" s="26">
        <v>121.64999189801399</v>
      </c>
      <c r="CC24" s="26">
        <v>3.6735985478243101</v>
      </c>
      <c r="CE24" s="54">
        <f t="shared" si="0"/>
        <v>-3.7696401426660628E-7</v>
      </c>
      <c r="CF24" s="54">
        <f t="shared" si="1"/>
        <v>-2.7234688177874604E-7</v>
      </c>
      <c r="CG24" s="54">
        <f t="shared" si="2"/>
        <v>1.2440601644122727E-6</v>
      </c>
      <c r="CH24" s="54">
        <f t="shared" si="3"/>
        <v>-3.7739725805912861E-5</v>
      </c>
      <c r="CI24" s="54">
        <f t="shared" si="4"/>
        <v>-5.4316833583925884E-5</v>
      </c>
      <c r="CJ24" s="54">
        <f t="shared" si="5"/>
        <v>4.2633253340976877E-7</v>
      </c>
      <c r="CK24" s="54">
        <f t="shared" si="6"/>
        <v>-2.5287283420329968E-7</v>
      </c>
      <c r="CL24" s="102">
        <f t="shared" si="7"/>
        <v>-0.55406058300666272</v>
      </c>
      <c r="CM24" s="102">
        <f t="shared" si="8"/>
        <v>-0.85183008723189857</v>
      </c>
      <c r="CN24" s="102">
        <f t="shared" si="9"/>
        <v>-0.84100429968893253</v>
      </c>
      <c r="CO24" s="54">
        <f t="shared" si="10"/>
        <v>-7.8349498113256547E-2</v>
      </c>
      <c r="CP24" s="54">
        <f t="shared" si="11"/>
        <v>-7.8355154989500478E-2</v>
      </c>
    </row>
    <row r="25" spans="1:94" x14ac:dyDescent="0.25">
      <c r="A25" s="42" t="s">
        <v>24</v>
      </c>
      <c r="B25" s="26">
        <v>5438.6672434000002</v>
      </c>
      <c r="C25" s="26">
        <v>1517.7546374000001</v>
      </c>
      <c r="D25" s="26">
        <v>250.11286147999999</v>
      </c>
      <c r="E25" s="26">
        <v>837.71905856000001</v>
      </c>
      <c r="F25" s="26">
        <v>526.18611461</v>
      </c>
      <c r="G25" s="26">
        <v>120.3834001</v>
      </c>
      <c r="H25" s="26">
        <v>452.01925401</v>
      </c>
      <c r="I25" s="78">
        <v>62.911852359999997</v>
      </c>
      <c r="J25" s="78">
        <v>31.063816330000002</v>
      </c>
      <c r="K25" s="78">
        <v>146.82336784</v>
      </c>
      <c r="L25" s="78">
        <v>18.47273247</v>
      </c>
      <c r="M25" s="78">
        <v>15.42298815</v>
      </c>
      <c r="N25" s="26"/>
      <c r="O25" s="28" t="s">
        <v>24</v>
      </c>
      <c r="P25" s="95">
        <v>0</v>
      </c>
      <c r="Q25" s="26">
        <v>14.434097600010499</v>
      </c>
      <c r="R25" s="95">
        <v>18.472733095432101</v>
      </c>
      <c r="S25" s="26">
        <v>34.208538182117799</v>
      </c>
      <c r="T25" s="26">
        <v>34.208538182117799</v>
      </c>
      <c r="U25" s="26">
        <v>67.127910508655702</v>
      </c>
      <c r="V25" s="95">
        <v>3.2993933363909898E-2</v>
      </c>
      <c r="W25" s="26">
        <v>5.13432163327706</v>
      </c>
      <c r="X25" s="95">
        <v>15.423005773732999</v>
      </c>
      <c r="Y25" s="26">
        <v>94.994010408130094</v>
      </c>
      <c r="Z25" s="26">
        <v>5438.6653989490496</v>
      </c>
      <c r="AA25" s="26">
        <v>26.127725577415099</v>
      </c>
      <c r="AB25" s="26">
        <v>20.819430780691999</v>
      </c>
      <c r="AC25" s="26">
        <v>3.9060467937437302</v>
      </c>
      <c r="AD25" s="26">
        <v>0</v>
      </c>
      <c r="AE25" s="95">
        <v>0</v>
      </c>
      <c r="AF25" s="26">
        <v>23.194538384064899</v>
      </c>
      <c r="AG25" s="26">
        <v>23.194538384064899</v>
      </c>
      <c r="AH25" s="26">
        <v>3073614.4252677201</v>
      </c>
      <c r="AI25" s="26">
        <v>0</v>
      </c>
      <c r="AJ25" s="26">
        <v>8.7102042558393507</v>
      </c>
      <c r="AK25" s="26">
        <v>1.8076380076215099</v>
      </c>
      <c r="AL25" s="95">
        <v>3.7137942669814401</v>
      </c>
      <c r="AM25" s="26">
        <v>5.70818745366436</v>
      </c>
      <c r="AN25" s="26">
        <v>0</v>
      </c>
      <c r="AO25" s="26">
        <v>0</v>
      </c>
      <c r="AP25" s="26">
        <v>1517.75412248262</v>
      </c>
      <c r="AQ25" s="26">
        <v>0</v>
      </c>
      <c r="AR25" s="95">
        <v>487.27125191748001</v>
      </c>
      <c r="AS25" s="26">
        <v>225.101658128297</v>
      </c>
      <c r="AT25" s="26">
        <v>25.0113086960123</v>
      </c>
      <c r="AU25" s="26">
        <v>250.11296682431001</v>
      </c>
      <c r="AV25" s="26">
        <v>0</v>
      </c>
      <c r="AW25" s="26">
        <v>17.617226715733299</v>
      </c>
      <c r="AX25" s="26">
        <v>0.15785553960305701</v>
      </c>
      <c r="AY25" s="26">
        <v>146.83539872359199</v>
      </c>
      <c r="AZ25" s="26">
        <v>0.17364105519293199</v>
      </c>
      <c r="BA25" s="26">
        <v>47.619827772174297</v>
      </c>
      <c r="BB25" s="26">
        <v>57.354265263645203</v>
      </c>
      <c r="BC25" s="26">
        <v>5.26186572414667E-2</v>
      </c>
      <c r="BD25" s="26">
        <v>0</v>
      </c>
      <c r="BE25" s="26">
        <v>37.043488763372402</v>
      </c>
      <c r="BF25" s="26">
        <v>837.69038274842603</v>
      </c>
      <c r="BG25" s="26">
        <v>526.15752649506999</v>
      </c>
      <c r="BH25" s="26">
        <v>311.53285625335502</v>
      </c>
      <c r="BI25" s="26">
        <v>0.42410513155530499</v>
      </c>
      <c r="BJ25" s="26">
        <v>0</v>
      </c>
      <c r="BK25" s="26">
        <v>12.575843865055001</v>
      </c>
      <c r="BL25" s="26">
        <v>3.44652147797858</v>
      </c>
      <c r="BM25" s="26">
        <v>142.96471879197699</v>
      </c>
      <c r="BN25" s="26">
        <v>9.4713478241813895</v>
      </c>
      <c r="BO25" s="26">
        <v>1.84165521285735</v>
      </c>
      <c r="BP25" s="26">
        <v>204.26538626432301</v>
      </c>
      <c r="BQ25" s="26">
        <v>6.5446291335802904</v>
      </c>
      <c r="BR25" s="26">
        <v>7.8927872593131498E-2</v>
      </c>
      <c r="BS25" s="26">
        <v>8.6820611427437608</v>
      </c>
      <c r="BT25" s="26">
        <v>5.2618605763543203E-3</v>
      </c>
      <c r="BU25" s="26">
        <v>120.383569563253</v>
      </c>
      <c r="BV25" s="26">
        <v>14.894429211946999</v>
      </c>
      <c r="BW25" s="26">
        <v>0</v>
      </c>
      <c r="BX25" s="26">
        <v>5.4989283940994399E-3</v>
      </c>
      <c r="BY25" s="26">
        <v>17.903628367656001</v>
      </c>
      <c r="BZ25" s="95">
        <v>0</v>
      </c>
      <c r="CA25" s="26">
        <v>57.171973242933198</v>
      </c>
      <c r="CB25" s="26">
        <v>452.01909667483397</v>
      </c>
      <c r="CC25" s="26">
        <v>13.092142457581399</v>
      </c>
      <c r="CE25" s="54">
        <f t="shared" si="0"/>
        <v>-3.3913656931215573E-7</v>
      </c>
      <c r="CF25" s="54">
        <f t="shared" si="1"/>
        <v>-3.3926259712797639E-7</v>
      </c>
      <c r="CG25" s="54">
        <f t="shared" si="2"/>
        <v>4.2118709686253802E-7</v>
      </c>
      <c r="CH25" s="54">
        <f t="shared" si="3"/>
        <v>-3.4230821515829175E-5</v>
      </c>
      <c r="CI25" s="54">
        <f t="shared" si="4"/>
        <v>-5.4330804512402779E-5</v>
      </c>
      <c r="CJ25" s="54">
        <f t="shared" si="5"/>
        <v>1.407696184532526E-6</v>
      </c>
      <c r="CK25" s="54">
        <f t="shared" si="6"/>
        <v>-3.480718235493472E-7</v>
      </c>
      <c r="CL25" s="102">
        <f t="shared" si="7"/>
        <v>-0.45624652750062816</v>
      </c>
      <c r="CM25" s="102">
        <f t="shared" si="8"/>
        <v>-0.83471697170966819</v>
      </c>
      <c r="CN25" s="102">
        <f t="shared" si="9"/>
        <v>-0.84202420414888568</v>
      </c>
      <c r="CO25" s="54">
        <f t="shared" si="10"/>
        <v>3.3857043173858324E-8</v>
      </c>
      <c r="CP25" s="54">
        <f t="shared" si="11"/>
        <v>1.1426925073001185E-6</v>
      </c>
    </row>
    <row r="26" spans="1:94" x14ac:dyDescent="0.25">
      <c r="A26" s="42" t="s">
        <v>25</v>
      </c>
      <c r="B26" s="26">
        <v>4246.6219481999997</v>
      </c>
      <c r="C26" s="26">
        <v>920.79262832999996</v>
      </c>
      <c r="D26" s="26">
        <v>157.91042651000001</v>
      </c>
      <c r="E26" s="26">
        <v>623.43248453000001</v>
      </c>
      <c r="F26" s="26">
        <v>436.25989118000001</v>
      </c>
      <c r="G26" s="26">
        <v>54.304083749999997</v>
      </c>
      <c r="H26" s="26">
        <v>308.66416187999999</v>
      </c>
      <c r="I26" s="78">
        <v>41.766071490000002</v>
      </c>
      <c r="J26" s="78">
        <v>20.622718320000001</v>
      </c>
      <c r="K26" s="78">
        <v>97.473446420000002</v>
      </c>
      <c r="L26" s="78">
        <v>12.26372016</v>
      </c>
      <c r="M26" s="78">
        <v>10.23905016</v>
      </c>
      <c r="N26" s="26"/>
      <c r="O26" s="28" t="s">
        <v>25</v>
      </c>
      <c r="P26" s="95">
        <v>0</v>
      </c>
      <c r="Q26" s="26">
        <v>9.6790677397038998</v>
      </c>
      <c r="R26" s="95">
        <v>12.256016636495501</v>
      </c>
      <c r="S26" s="26">
        <v>21.2941218980509</v>
      </c>
      <c r="T26" s="26">
        <v>21.2941218980509</v>
      </c>
      <c r="U26" s="26">
        <v>41.870518920504097</v>
      </c>
      <c r="V26" s="95">
        <v>1.50811493489001E-2</v>
      </c>
      <c r="W26" s="26">
        <v>3.4798338436307299</v>
      </c>
      <c r="X26" s="95">
        <v>10.2325881040575</v>
      </c>
      <c r="Y26" s="26">
        <v>65.210772037102601</v>
      </c>
      <c r="Z26" s="26">
        <v>4243.46045115384</v>
      </c>
      <c r="AA26" s="26">
        <v>17.406335926314899</v>
      </c>
      <c r="AB26" s="26">
        <v>12.2480921047647</v>
      </c>
      <c r="AC26" s="26">
        <v>2.8564213579345799</v>
      </c>
      <c r="AD26" s="26">
        <v>0</v>
      </c>
      <c r="AE26" s="95">
        <v>0</v>
      </c>
      <c r="AF26" s="26">
        <v>17.5676344046352</v>
      </c>
      <c r="AG26" s="26">
        <v>17.5676344046352</v>
      </c>
      <c r="AH26" s="26">
        <v>2039238.06867981</v>
      </c>
      <c r="AI26" s="26">
        <v>0</v>
      </c>
      <c r="AJ26" s="26">
        <v>5.2102718552712703</v>
      </c>
      <c r="AK26" s="26">
        <v>1.10863947555531</v>
      </c>
      <c r="AL26" s="95">
        <v>2.0469511850659798</v>
      </c>
      <c r="AM26" s="26">
        <v>3.7222800811200298</v>
      </c>
      <c r="AN26" s="26">
        <v>0</v>
      </c>
      <c r="AO26" s="26">
        <v>0</v>
      </c>
      <c r="AP26" s="26">
        <v>920.52236467324701</v>
      </c>
      <c r="AQ26" s="26">
        <v>0</v>
      </c>
      <c r="AR26" s="95">
        <v>330.40358653694602</v>
      </c>
      <c r="AS26" s="26">
        <v>142.04824789805801</v>
      </c>
      <c r="AT26" s="26">
        <v>15.7831324711762</v>
      </c>
      <c r="AU26" s="26">
        <v>157.83138036923401</v>
      </c>
      <c r="AV26" s="26">
        <v>0</v>
      </c>
      <c r="AW26" s="26">
        <v>11.027985126854899</v>
      </c>
      <c r="AX26" s="26">
        <v>0.13076035261958699</v>
      </c>
      <c r="AY26" s="26">
        <v>105.888657403876</v>
      </c>
      <c r="AZ26" s="26">
        <v>0.143836958244459</v>
      </c>
      <c r="BA26" s="26">
        <v>39.4461303163081</v>
      </c>
      <c r="BB26" s="26">
        <v>47.509706277771301</v>
      </c>
      <c r="BC26" s="26">
        <v>4.3586887240750202E-2</v>
      </c>
      <c r="BD26" s="26">
        <v>0</v>
      </c>
      <c r="BE26" s="26">
        <v>30.685174382027899</v>
      </c>
      <c r="BF26" s="26">
        <v>622.87009095015901</v>
      </c>
      <c r="BG26" s="26">
        <v>435.84536880219599</v>
      </c>
      <c r="BH26" s="26">
        <v>187.02472214796299</v>
      </c>
      <c r="BI26" s="26">
        <v>0.35131008971643002</v>
      </c>
      <c r="BJ26" s="26">
        <v>0</v>
      </c>
      <c r="BK26" s="26">
        <v>10.4172613495593</v>
      </c>
      <c r="BL26" s="26">
        <v>2.8549370579936801</v>
      </c>
      <c r="BM26" s="26">
        <v>118.425572288232</v>
      </c>
      <c r="BN26" s="26">
        <v>7.8456350281695499</v>
      </c>
      <c r="BO26" s="26">
        <v>1.52553697174446</v>
      </c>
      <c r="BP26" s="26">
        <v>169.20433745685801</v>
      </c>
      <c r="BQ26" s="26">
        <v>3.65406149211847</v>
      </c>
      <c r="BR26" s="26">
        <v>6.5381001598571298E-2</v>
      </c>
      <c r="BS26" s="26">
        <v>7.1918436936236798</v>
      </c>
      <c r="BT26" s="26">
        <v>4.3586904877726098E-3</v>
      </c>
      <c r="BU26" s="26">
        <v>54.289565213181397</v>
      </c>
      <c r="BV26" s="26">
        <v>11.228368505414601</v>
      </c>
      <c r="BW26" s="26">
        <v>0</v>
      </c>
      <c r="BX26" s="26">
        <v>2.5134825847721799E-3</v>
      </c>
      <c r="BY26" s="26">
        <v>12.410430052124999</v>
      </c>
      <c r="BZ26" s="95">
        <v>0</v>
      </c>
      <c r="CA26" s="26">
        <v>42.210910929561102</v>
      </c>
      <c r="CB26" s="26">
        <v>308.47615929922699</v>
      </c>
      <c r="CC26" s="26">
        <v>9.2993056329601096</v>
      </c>
      <c r="CE26" s="54">
        <f t="shared" si="0"/>
        <v>-7.444733919626848E-4</v>
      </c>
      <c r="CF26" s="54">
        <f t="shared" si="1"/>
        <v>-2.9351196831702518E-4</v>
      </c>
      <c r="CG26" s="54">
        <f t="shared" si="2"/>
        <v>-5.0057581701858284E-4</v>
      </c>
      <c r="CH26" s="54">
        <f t="shared" si="3"/>
        <v>-9.0209219730502741E-4</v>
      </c>
      <c r="CI26" s="54">
        <f t="shared" si="4"/>
        <v>-9.5017301884620846E-4</v>
      </c>
      <c r="CJ26" s="54">
        <f t="shared" si="5"/>
        <v>-2.6735626155554389E-4</v>
      </c>
      <c r="CK26" s="54">
        <f t="shared" si="6"/>
        <v>-6.0908457796954188E-4</v>
      </c>
      <c r="CL26" s="102">
        <f t="shared" si="7"/>
        <v>-0.49015741393946222</v>
      </c>
      <c r="CM26" s="102">
        <f t="shared" si="8"/>
        <v>-0.8312621163886057</v>
      </c>
      <c r="CN26" s="102">
        <f t="shared" si="9"/>
        <v>-0.8197700496919067</v>
      </c>
      <c r="CO26" s="54">
        <f t="shared" si="10"/>
        <v>-6.281555192058087E-4</v>
      </c>
      <c r="CP26" s="54">
        <f t="shared" si="11"/>
        <v>-6.3111869182399724E-4</v>
      </c>
    </row>
    <row r="27" spans="1:94" x14ac:dyDescent="0.25">
      <c r="A27" s="42" t="s">
        <v>26</v>
      </c>
      <c r="B27" s="26">
        <v>5805.528875</v>
      </c>
      <c r="C27" s="26">
        <v>744.35281410000005</v>
      </c>
      <c r="D27" s="26">
        <v>177.66836394000001</v>
      </c>
      <c r="E27" s="26">
        <v>930.88543219999997</v>
      </c>
      <c r="F27" s="26">
        <v>651.34679440000002</v>
      </c>
      <c r="G27" s="26">
        <v>43.071008519999999</v>
      </c>
      <c r="H27" s="26">
        <v>379.29181069999998</v>
      </c>
      <c r="I27" s="78">
        <v>55.16845387</v>
      </c>
      <c r="J27" s="78">
        <v>27.2403795</v>
      </c>
      <c r="K27" s="78">
        <v>128.75185826000001</v>
      </c>
      <c r="L27" s="78">
        <v>16.199047199999999</v>
      </c>
      <c r="M27" s="78">
        <v>13.5246762</v>
      </c>
      <c r="N27" s="26"/>
      <c r="O27" s="28" t="s">
        <v>26</v>
      </c>
      <c r="P27" s="95">
        <v>0</v>
      </c>
      <c r="Q27" s="26">
        <v>11.986131578716501</v>
      </c>
      <c r="R27" s="95">
        <v>16.195783216921299</v>
      </c>
      <c r="S27" s="26">
        <v>27.2063562168494</v>
      </c>
      <c r="T27" s="26">
        <v>27.2063562168494</v>
      </c>
      <c r="U27" s="26">
        <v>53.449506195538902</v>
      </c>
      <c r="V27" s="95">
        <v>2.22576878691777E-2</v>
      </c>
      <c r="W27" s="26">
        <v>4.2905188732152499</v>
      </c>
      <c r="X27" s="95">
        <v>13.5219366184511</v>
      </c>
      <c r="Y27" s="26">
        <v>79.985689981051195</v>
      </c>
      <c r="Z27" s="26">
        <v>5805.3265523570099</v>
      </c>
      <c r="AA27" s="26">
        <v>21.613341289340099</v>
      </c>
      <c r="AB27" s="26">
        <v>16.038589088678702</v>
      </c>
      <c r="AC27" s="26">
        <v>3.4166353630384001</v>
      </c>
      <c r="AD27" s="26">
        <v>0</v>
      </c>
      <c r="AE27" s="95">
        <v>0</v>
      </c>
      <c r="AF27" s="26">
        <v>20.7307247605725</v>
      </c>
      <c r="AG27" s="26">
        <v>20.7307247605725</v>
      </c>
      <c r="AH27" s="26">
        <v>2694761.7710257499</v>
      </c>
      <c r="AI27" s="26">
        <v>0</v>
      </c>
      <c r="AJ27" s="26">
        <v>6.7728373110776703</v>
      </c>
      <c r="AK27" s="26">
        <v>1.42553392610999</v>
      </c>
      <c r="AL27" s="95">
        <v>2.7603631124583798</v>
      </c>
      <c r="AM27" s="26">
        <v>4.6631251142600396</v>
      </c>
      <c r="AN27" s="26">
        <v>0</v>
      </c>
      <c r="AO27" s="26">
        <v>0</v>
      </c>
      <c r="AP27" s="26">
        <v>744.14931640183602</v>
      </c>
      <c r="AQ27" s="26">
        <v>0</v>
      </c>
      <c r="AR27" s="95">
        <v>407.29867843934801</v>
      </c>
      <c r="AS27" s="26">
        <v>159.867475674752</v>
      </c>
      <c r="AT27" s="26">
        <v>17.763074898725101</v>
      </c>
      <c r="AU27" s="26">
        <v>177.630550573477</v>
      </c>
      <c r="AV27" s="26">
        <v>0</v>
      </c>
      <c r="AW27" s="26">
        <v>14.0561205768393</v>
      </c>
      <c r="AX27" s="26">
        <v>0.19541304033907</v>
      </c>
      <c r="AY27" s="26">
        <v>127.35140799947</v>
      </c>
      <c r="AZ27" s="26">
        <v>0.214954470146662</v>
      </c>
      <c r="BA27" s="26">
        <v>58.949669031123697</v>
      </c>
      <c r="BB27" s="26">
        <v>71.000136907025507</v>
      </c>
      <c r="BC27" s="26">
        <v>6.5137985085732195E-2</v>
      </c>
      <c r="BD27" s="26">
        <v>0</v>
      </c>
      <c r="BE27" s="26">
        <v>45.856977242789497</v>
      </c>
      <c r="BF27" s="26">
        <v>930.76904804202002</v>
      </c>
      <c r="BG27" s="26">
        <v>651.34241190936802</v>
      </c>
      <c r="BH27" s="26">
        <v>279.42663613265199</v>
      </c>
      <c r="BI27" s="26">
        <v>0.52500625671720702</v>
      </c>
      <c r="BJ27" s="26">
        <v>0</v>
      </c>
      <c r="BK27" s="26">
        <v>15.5679259467473</v>
      </c>
      <c r="BL27" s="26">
        <v>4.2665197837265803</v>
      </c>
      <c r="BM27" s="26">
        <v>176.979306646384</v>
      </c>
      <c r="BN27" s="26">
        <v>11.724799351841099</v>
      </c>
      <c r="BO27" s="26">
        <v>2.2798199044296301</v>
      </c>
      <c r="BP27" s="26">
        <v>252.864796816525</v>
      </c>
      <c r="BQ27" s="26">
        <v>4.8985863640196801</v>
      </c>
      <c r="BR27" s="26">
        <v>9.7706766976967202E-2</v>
      </c>
      <c r="BS27" s="26">
        <v>10.747727960669501</v>
      </c>
      <c r="BT27" s="26">
        <v>6.5137988392665203E-3</v>
      </c>
      <c r="BU27" s="26">
        <v>43.040117215341901</v>
      </c>
      <c r="BV27" s="26">
        <v>13.2737391636627</v>
      </c>
      <c r="BW27" s="26">
        <v>0</v>
      </c>
      <c r="BX27" s="26">
        <v>3.7095036675804799E-3</v>
      </c>
      <c r="BY27" s="26">
        <v>15.1627336910773</v>
      </c>
      <c r="BZ27" s="95">
        <v>0</v>
      </c>
      <c r="CA27" s="26">
        <v>50.302125033813297</v>
      </c>
      <c r="CB27" s="26">
        <v>379.27416712137</v>
      </c>
      <c r="CC27" s="26">
        <v>11.2513355357507</v>
      </c>
      <c r="CE27" s="54">
        <f t="shared" si="0"/>
        <v>-3.4849993402213765E-5</v>
      </c>
      <c r="CF27" s="54">
        <f t="shared" si="1"/>
        <v>-2.7338876714005347E-4</v>
      </c>
      <c r="CG27" s="54">
        <f t="shared" si="2"/>
        <v>-2.1283117424203218E-4</v>
      </c>
      <c r="CH27" s="54">
        <f t="shared" si="3"/>
        <v>-1.2502522217465093E-4</v>
      </c>
      <c r="CI27" s="54">
        <f t="shared" si="4"/>
        <v>-6.7283521922203167E-6</v>
      </c>
      <c r="CJ27" s="54">
        <f t="shared" si="5"/>
        <v>-7.1721804804626167E-4</v>
      </c>
      <c r="CK27" s="54">
        <f t="shared" si="6"/>
        <v>-4.6517162069553282E-5</v>
      </c>
      <c r="CL27" s="102">
        <f t="shared" si="7"/>
        <v>-0.50684939837250143</v>
      </c>
      <c r="CM27" s="102">
        <f t="shared" si="8"/>
        <v>-0.84249415933374749</v>
      </c>
      <c r="CN27" s="102">
        <f t="shared" si="9"/>
        <v>-0.83898698596870647</v>
      </c>
      <c r="CO27" s="54">
        <f t="shared" si="10"/>
        <v>-2.0149228768836448E-4</v>
      </c>
      <c r="CP27" s="54">
        <f t="shared" si="11"/>
        <v>-2.0256171078607781E-4</v>
      </c>
    </row>
    <row r="28" spans="1:94" x14ac:dyDescent="0.25">
      <c r="A28" s="42" t="s">
        <v>27</v>
      </c>
      <c r="B28" s="26">
        <v>5048.1767382999997</v>
      </c>
      <c r="C28" s="26">
        <v>1134.2338969</v>
      </c>
      <c r="D28" s="26">
        <v>221.93038636</v>
      </c>
      <c r="E28" s="26">
        <v>906.69608649999998</v>
      </c>
      <c r="F28" s="26">
        <v>487.33228486000002</v>
      </c>
      <c r="G28" s="26">
        <v>109.70458761</v>
      </c>
      <c r="H28" s="26">
        <v>362.25216848999997</v>
      </c>
      <c r="I28" s="78">
        <v>63.351171270000002</v>
      </c>
      <c r="J28" s="78">
        <v>31.280739130000001</v>
      </c>
      <c r="K28" s="78">
        <v>147.84863657</v>
      </c>
      <c r="L28" s="78">
        <v>18.601728000000001</v>
      </c>
      <c r="M28" s="78">
        <v>15.530688</v>
      </c>
      <c r="N28" s="26"/>
      <c r="O28" s="28" t="s">
        <v>27</v>
      </c>
      <c r="P28" s="95">
        <v>0</v>
      </c>
      <c r="Q28" s="26">
        <v>11.562457058404201</v>
      </c>
      <c r="R28" s="95">
        <v>18.593410609725499</v>
      </c>
      <c r="S28" s="26">
        <v>27.406447094830899</v>
      </c>
      <c r="T28" s="26">
        <v>27.406447094830899</v>
      </c>
      <c r="U28" s="26">
        <v>53.779747770961798</v>
      </c>
      <c r="V28" s="95">
        <v>2.6445033434944299E-2</v>
      </c>
      <c r="W28" s="26">
        <v>4.1127628123029796</v>
      </c>
      <c r="X28" s="95">
        <v>15.5238266243546</v>
      </c>
      <c r="Y28" s="26">
        <v>76.091331065504804</v>
      </c>
      <c r="Z28" s="26">
        <v>5046.1639938931903</v>
      </c>
      <c r="AA28" s="26">
        <v>20.929793254819</v>
      </c>
      <c r="AB28" s="26">
        <v>16.6813078524975</v>
      </c>
      <c r="AC28" s="26">
        <v>3.1283766832702198</v>
      </c>
      <c r="AD28" s="26">
        <v>0</v>
      </c>
      <c r="AE28" s="95">
        <v>0</v>
      </c>
      <c r="AF28" s="26">
        <v>18.575387429117502</v>
      </c>
      <c r="AG28" s="26">
        <v>18.575387429117502</v>
      </c>
      <c r="AH28" s="26">
        <v>3093703.9522655201</v>
      </c>
      <c r="AI28" s="26">
        <v>0</v>
      </c>
      <c r="AJ28" s="26">
        <v>6.9787958608376401</v>
      </c>
      <c r="AK28" s="26">
        <v>1.4482518693569599</v>
      </c>
      <c r="AL28" s="95">
        <v>2.9759680113410298</v>
      </c>
      <c r="AM28" s="26">
        <v>4.5727746167848897</v>
      </c>
      <c r="AN28" s="26">
        <v>0</v>
      </c>
      <c r="AO28" s="26">
        <v>0</v>
      </c>
      <c r="AP28" s="26">
        <v>1133.53017455094</v>
      </c>
      <c r="AQ28" s="26">
        <v>0</v>
      </c>
      <c r="AR28" s="95">
        <v>390.31995546663501</v>
      </c>
      <c r="AS28" s="26">
        <v>199.637426147919</v>
      </c>
      <c r="AT28" s="26">
        <v>22.181939602175898</v>
      </c>
      <c r="AU28" s="26">
        <v>221.81936575009499</v>
      </c>
      <c r="AV28" s="26">
        <v>0</v>
      </c>
      <c r="AW28" s="26">
        <v>14.114041487844201</v>
      </c>
      <c r="AX28" s="26">
        <v>0.14614979083648799</v>
      </c>
      <c r="AY28" s="26">
        <v>117.605405230245</v>
      </c>
      <c r="AZ28" s="26">
        <v>0.160764645138532</v>
      </c>
      <c r="BA28" s="26">
        <v>44.0883267470251</v>
      </c>
      <c r="BB28" s="26">
        <v>53.100851204550302</v>
      </c>
      <c r="BC28" s="26">
        <v>4.8716361381636597E-2</v>
      </c>
      <c r="BD28" s="26">
        <v>0</v>
      </c>
      <c r="BE28" s="26">
        <v>34.296335146634902</v>
      </c>
      <c r="BF28" s="26">
        <v>906.337733304783</v>
      </c>
      <c r="BG28" s="26">
        <v>487.13753147163999</v>
      </c>
      <c r="BH28" s="26">
        <v>419.20020183314301</v>
      </c>
      <c r="BI28" s="26">
        <v>0.39265382253895198</v>
      </c>
      <c r="BJ28" s="26">
        <v>0</v>
      </c>
      <c r="BK28" s="26">
        <v>11.643214702624</v>
      </c>
      <c r="BL28" s="26">
        <v>3.1909289428286298</v>
      </c>
      <c r="BM28" s="26">
        <v>132.36241119507</v>
      </c>
      <c r="BN28" s="26">
        <v>8.7689364903520204</v>
      </c>
      <c r="BO28" s="26">
        <v>1.7050806109007499</v>
      </c>
      <c r="BP28" s="26">
        <v>189.11701009165699</v>
      </c>
      <c r="BQ28" s="26">
        <v>5.2442595833326102</v>
      </c>
      <c r="BR28" s="26">
        <v>7.3074067362224895E-2</v>
      </c>
      <c r="BS28" s="26">
        <v>8.0382060219249691</v>
      </c>
      <c r="BT28" s="26">
        <v>4.8716308140015502E-3</v>
      </c>
      <c r="BU28" s="26">
        <v>109.64243297673499</v>
      </c>
      <c r="BV28" s="26">
        <v>11.928332165350801</v>
      </c>
      <c r="BW28" s="26">
        <v>0</v>
      </c>
      <c r="BX28" s="26">
        <v>4.40761955321792E-3</v>
      </c>
      <c r="BY28" s="26">
        <v>14.340791645922399</v>
      </c>
      <c r="BZ28" s="95">
        <v>0</v>
      </c>
      <c r="CA28" s="26">
        <v>45.788474033763698</v>
      </c>
      <c r="CB28" s="26">
        <v>362.07727894530802</v>
      </c>
      <c r="CC28" s="26">
        <v>10.4862761995414</v>
      </c>
      <c r="CE28" s="54">
        <f t="shared" si="0"/>
        <v>-3.9870719888606028E-4</v>
      </c>
      <c r="CF28" s="54">
        <f t="shared" si="1"/>
        <v>-6.2043847480074761E-4</v>
      </c>
      <c r="CG28" s="54">
        <f t="shared" si="2"/>
        <v>-5.0024970318810619E-4</v>
      </c>
      <c r="CH28" s="54">
        <f t="shared" si="3"/>
        <v>-3.9522967017568332E-4</v>
      </c>
      <c r="CI28" s="54">
        <f t="shared" si="4"/>
        <v>-3.9963161565619568E-4</v>
      </c>
      <c r="CJ28" s="54">
        <f t="shared" si="5"/>
        <v>-5.665636653771457E-4</v>
      </c>
      <c r="CK28" s="54">
        <f t="shared" si="6"/>
        <v>-4.8278398282874144E-4</v>
      </c>
      <c r="CL28" s="102">
        <f t="shared" si="7"/>
        <v>-0.56738847056156561</v>
      </c>
      <c r="CM28" s="102">
        <f t="shared" si="8"/>
        <v>-0.86852091968764877</v>
      </c>
      <c r="CN28" s="102">
        <f t="shared" si="9"/>
        <v>-0.87436213238041693</v>
      </c>
      <c r="CO28" s="54">
        <f t="shared" si="10"/>
        <v>-4.4712998031701143E-4</v>
      </c>
      <c r="CP28" s="54">
        <f t="shared" si="11"/>
        <v>-4.4179469997722594E-4</v>
      </c>
    </row>
    <row r="29" spans="1:94" x14ac:dyDescent="0.25">
      <c r="A29" s="42" t="s">
        <v>28</v>
      </c>
      <c r="B29" s="26">
        <v>29.409153499999999</v>
      </c>
      <c r="C29" s="26">
        <v>2.0219803000000001</v>
      </c>
      <c r="D29" s="26">
        <v>0.69687255000000004</v>
      </c>
      <c r="E29" s="26">
        <v>5.1082454999999998</v>
      </c>
      <c r="F29" s="26">
        <v>3.7500301</v>
      </c>
      <c r="G29" s="26">
        <v>0.12920000000000001</v>
      </c>
      <c r="H29" s="26">
        <v>1.7280500999999999</v>
      </c>
      <c r="I29" s="78">
        <v>0.233206</v>
      </c>
      <c r="J29" s="78">
        <v>0.1151495</v>
      </c>
      <c r="K29" s="78">
        <v>0.54425504999999996</v>
      </c>
      <c r="L29" s="78">
        <v>6.8475999999999995E-2</v>
      </c>
      <c r="M29" s="78">
        <v>5.7171E-2</v>
      </c>
      <c r="N29" s="26"/>
      <c r="O29" s="28" t="s">
        <v>28</v>
      </c>
      <c r="P29" s="95">
        <v>0</v>
      </c>
      <c r="Q29" s="26">
        <v>5.5208869156787202E-2</v>
      </c>
      <c r="R29" s="95">
        <v>6.8475605915221199E-2</v>
      </c>
      <c r="S29" s="26">
        <v>0.13112119682402101</v>
      </c>
      <c r="T29" s="26">
        <v>0.13112119682402101</v>
      </c>
      <c r="U29" s="26">
        <v>0.25728520643529101</v>
      </c>
      <c r="V29" s="95">
        <v>1.2738209754349899E-4</v>
      </c>
      <c r="W29" s="26">
        <v>1.9632285911252899E-2</v>
      </c>
      <c r="X29" s="95">
        <v>5.7169942838120102E-2</v>
      </c>
      <c r="Y29" s="26">
        <v>0.36309064413543002</v>
      </c>
      <c r="Z29" s="26">
        <v>29.4091436697035</v>
      </c>
      <c r="AA29" s="26">
        <v>9.9955926519949001E-2</v>
      </c>
      <c r="AB29" s="26">
        <v>7.9920693027331804E-2</v>
      </c>
      <c r="AC29" s="26">
        <v>1.49005165892293E-2</v>
      </c>
      <c r="AD29" s="26">
        <v>0</v>
      </c>
      <c r="AE29" s="95">
        <v>0</v>
      </c>
      <c r="AF29" s="26">
        <v>8.83804371941775E-2</v>
      </c>
      <c r="AG29" s="26">
        <v>8.83804371941775E-2</v>
      </c>
      <c r="AH29" s="26">
        <v>11393.4864443305</v>
      </c>
      <c r="AI29" s="26">
        <v>0</v>
      </c>
      <c r="AJ29" s="26">
        <v>3.3421751704448298E-2</v>
      </c>
      <c r="AK29" s="26">
        <v>6.93145484967233E-3</v>
      </c>
      <c r="AL29" s="95">
        <v>1.42796232265524E-2</v>
      </c>
      <c r="AM29" s="26">
        <v>2.1851207504533201E-2</v>
      </c>
      <c r="AN29" s="26">
        <v>0</v>
      </c>
      <c r="AO29" s="26">
        <v>0</v>
      </c>
      <c r="AP29" s="26">
        <v>2.0219784277738202</v>
      </c>
      <c r="AQ29" s="26">
        <v>0</v>
      </c>
      <c r="AR29" s="95">
        <v>1.8631745454344999</v>
      </c>
      <c r="AS29" s="26">
        <v>0.62718426781747905</v>
      </c>
      <c r="AT29" s="26">
        <v>6.9687805684617798E-2</v>
      </c>
      <c r="AU29" s="26">
        <v>0.69687207350209701</v>
      </c>
      <c r="AV29" s="26">
        <v>0</v>
      </c>
      <c r="AW29" s="26">
        <v>6.7517222837679094E-2</v>
      </c>
      <c r="AX29" s="26">
        <v>1.1250318292299799E-3</v>
      </c>
      <c r="AY29" s="26">
        <v>0.56039494369946496</v>
      </c>
      <c r="AZ29" s="26">
        <v>1.2375226662698299E-3</v>
      </c>
      <c r="BA29" s="26">
        <v>0.33937785567442103</v>
      </c>
      <c r="BB29" s="26">
        <v>0.40875290045580498</v>
      </c>
      <c r="BC29" s="26">
        <v>3.7500068894437102E-4</v>
      </c>
      <c r="BD29" s="26">
        <v>0</v>
      </c>
      <c r="BE29" s="26">
        <v>0.26400182983625098</v>
      </c>
      <c r="BF29" s="26">
        <v>5.1080420426925004</v>
      </c>
      <c r="BG29" s="26">
        <v>3.7498267944245098</v>
      </c>
      <c r="BH29" s="26">
        <v>1.3582152482679899</v>
      </c>
      <c r="BI29" s="26">
        <v>3.0225102928289099E-3</v>
      </c>
      <c r="BJ29" s="26">
        <v>0</v>
      </c>
      <c r="BK29" s="26">
        <v>8.9625600070547901E-2</v>
      </c>
      <c r="BL29" s="26">
        <v>2.45627518091679E-2</v>
      </c>
      <c r="BM29" s="26">
        <v>1.01888302826876</v>
      </c>
      <c r="BN29" s="26">
        <v>6.7500564934384902E-2</v>
      </c>
      <c r="BO29" s="26">
        <v>1.3125217017477099E-2</v>
      </c>
      <c r="BP29" s="26">
        <v>1.45576150399312</v>
      </c>
      <c r="BQ29" s="26">
        <v>2.5156231251619001E-2</v>
      </c>
      <c r="BR29" s="26">
        <v>5.6250489150503995E-4</v>
      </c>
      <c r="BS29" s="26">
        <v>6.1875471926894701E-2</v>
      </c>
      <c r="BT29" s="26">
        <v>3.7500068894437102E-5</v>
      </c>
      <c r="BU29" s="26">
        <v>0.12920001984159701</v>
      </c>
      <c r="BV29" s="26">
        <v>5.6761791101043298E-2</v>
      </c>
      <c r="BW29" s="26">
        <v>0</v>
      </c>
      <c r="BX29" s="26">
        <v>2.1226845571741101E-5</v>
      </c>
      <c r="BY29" s="26">
        <v>6.8414814953950895E-2</v>
      </c>
      <c r="BZ29" s="95">
        <v>0</v>
      </c>
      <c r="CA29" s="26">
        <v>0.218033397377602</v>
      </c>
      <c r="CB29" s="26">
        <v>1.7280494055787901</v>
      </c>
      <c r="CC29" s="26">
        <v>4.9989773006608298E-2</v>
      </c>
      <c r="CE29" s="54">
        <f t="shared" si="0"/>
        <v>-3.3425975686759927E-7</v>
      </c>
      <c r="CF29" s="54">
        <f t="shared" si="1"/>
        <v>-9.259369044626633E-7</v>
      </c>
      <c r="CG29" s="54">
        <f t="shared" si="2"/>
        <v>-6.8376621094290549E-7</v>
      </c>
      <c r="CH29" s="54">
        <f t="shared" si="3"/>
        <v>-3.9829195268586309E-5</v>
      </c>
      <c r="CI29" s="54">
        <f t="shared" si="4"/>
        <v>-5.4214384969922774E-5</v>
      </c>
      <c r="CJ29" s="54">
        <f t="shared" si="5"/>
        <v>1.5357273223142237E-7</v>
      </c>
      <c r="CK29" s="54">
        <f t="shared" si="6"/>
        <v>-4.0185247514992075E-7</v>
      </c>
      <c r="CL29" s="102">
        <f t="shared" si="7"/>
        <v>-0.43774518312555843</v>
      </c>
      <c r="CM29" s="102">
        <f t="shared" si="8"/>
        <v>-0.82950611239082328</v>
      </c>
      <c r="CN29" s="102">
        <f t="shared" si="9"/>
        <v>-0.83761209529580394</v>
      </c>
      <c r="CO29" s="54">
        <f t="shared" si="10"/>
        <v>-5.7550788421618945E-6</v>
      </c>
      <c r="CP29" s="54">
        <f t="shared" si="11"/>
        <v>-1.849122596940981E-5</v>
      </c>
    </row>
    <row r="30" spans="1:94" x14ac:dyDescent="0.25">
      <c r="A30" s="42" t="s">
        <v>29</v>
      </c>
      <c r="B30" s="26"/>
      <c r="C30" s="26"/>
      <c r="D30" s="26"/>
      <c r="E30" s="26"/>
      <c r="F30" s="26"/>
      <c r="G30" s="26"/>
      <c r="H30" s="26"/>
      <c r="I30" s="78"/>
      <c r="J30" s="78"/>
      <c r="K30" s="78"/>
      <c r="L30" s="78"/>
      <c r="M30" s="78"/>
      <c r="N30" s="26"/>
      <c r="P30" s="95"/>
      <c r="Q30" s="26"/>
      <c r="R30" s="95"/>
      <c r="CE30" s="54" t="str">
        <f t="shared" si="0"/>
        <v/>
      </c>
      <c r="CF30" s="54" t="str">
        <f t="shared" si="1"/>
        <v/>
      </c>
      <c r="CG30" s="54" t="str">
        <f t="shared" si="2"/>
        <v/>
      </c>
      <c r="CH30" s="54" t="str">
        <f t="shared" si="3"/>
        <v/>
      </c>
      <c r="CI30" s="54" t="str">
        <f t="shared" si="4"/>
        <v/>
      </c>
      <c r="CJ30" s="54" t="str">
        <f t="shared" si="5"/>
        <v/>
      </c>
      <c r="CK30" s="54" t="str">
        <f t="shared" si="6"/>
        <v/>
      </c>
      <c r="CL30" s="102" t="str">
        <f t="shared" si="7"/>
        <v/>
      </c>
      <c r="CM30" s="102" t="str">
        <f t="shared" si="8"/>
        <v/>
      </c>
      <c r="CN30" s="102" t="str">
        <f t="shared" si="9"/>
        <v/>
      </c>
      <c r="CO30" s="54" t="str">
        <f t="shared" si="10"/>
        <v/>
      </c>
      <c r="CP30" s="54" t="str">
        <f t="shared" si="11"/>
        <v/>
      </c>
    </row>
    <row r="31" spans="1:94" x14ac:dyDescent="0.25">
      <c r="A31" s="42" t="s">
        <v>30</v>
      </c>
      <c r="B31" s="26">
        <v>72.792844299999999</v>
      </c>
      <c r="C31" s="26">
        <v>12.9455083</v>
      </c>
      <c r="D31" s="26">
        <v>2.69838983</v>
      </c>
      <c r="E31" s="26">
        <v>12.36035897</v>
      </c>
      <c r="F31" s="26">
        <v>7.8869162399999997</v>
      </c>
      <c r="G31" s="26">
        <v>1.12550785</v>
      </c>
      <c r="H31" s="26">
        <v>5.1623693099999999</v>
      </c>
      <c r="I31" s="78">
        <v>0.76994079999999998</v>
      </c>
      <c r="J31" s="78">
        <v>0.3801716</v>
      </c>
      <c r="K31" s="78">
        <v>1.7968840500000001</v>
      </c>
      <c r="L31" s="78">
        <v>0.22607679999999999</v>
      </c>
      <c r="M31" s="78">
        <v>0.1887528</v>
      </c>
      <c r="N31" s="26"/>
      <c r="O31" s="28" t="s">
        <v>30</v>
      </c>
      <c r="P31" s="95">
        <v>0</v>
      </c>
      <c r="Q31" s="26">
        <v>0.164933431594768</v>
      </c>
      <c r="R31" s="95">
        <v>0.22607593626862199</v>
      </c>
      <c r="S31" s="26">
        <v>0.391713193126209</v>
      </c>
      <c r="T31" s="26">
        <v>0.391713193126209</v>
      </c>
      <c r="U31" s="26">
        <v>0.76861097339572404</v>
      </c>
      <c r="V31" s="95">
        <v>3.8052338127504302E-4</v>
      </c>
      <c r="W31" s="26">
        <v>5.8649869855542103E-2</v>
      </c>
      <c r="X31" s="95">
        <v>0.18875216793681501</v>
      </c>
      <c r="Y31" s="26">
        <v>1.08470222100233</v>
      </c>
      <c r="Z31" s="26">
        <v>72.792827041893304</v>
      </c>
      <c r="AA31" s="26">
        <v>0.29861019769506703</v>
      </c>
      <c r="AB31" s="26">
        <v>0.23875376319383501</v>
      </c>
      <c r="AC31" s="26">
        <v>4.4513891990277603E-2</v>
      </c>
      <c r="AD31" s="26">
        <v>0</v>
      </c>
      <c r="AE31" s="95">
        <v>0</v>
      </c>
      <c r="AF31" s="26">
        <v>0.26402531355787401</v>
      </c>
      <c r="AG31" s="26">
        <v>0.26402531355787401</v>
      </c>
      <c r="AH31" s="26">
        <v>37616.141095807303</v>
      </c>
      <c r="AI31" s="26">
        <v>0</v>
      </c>
      <c r="AJ31" s="26">
        <v>9.98427902974586E-2</v>
      </c>
      <c r="AK31" s="26">
        <v>2.0706986833446302E-2</v>
      </c>
      <c r="AL31" s="95">
        <v>4.2658101423910202E-2</v>
      </c>
      <c r="AM31" s="26">
        <v>6.52778360951735E-2</v>
      </c>
      <c r="AN31" s="26">
        <v>0</v>
      </c>
      <c r="AO31" s="26">
        <v>0</v>
      </c>
      <c r="AP31" s="26">
        <v>12.9455030451341</v>
      </c>
      <c r="AQ31" s="26">
        <v>0</v>
      </c>
      <c r="AR31" s="95">
        <v>5.5660392312483102</v>
      </c>
      <c r="AS31" s="26">
        <v>2.4285460628207001</v>
      </c>
      <c r="AT31" s="26">
        <v>0.26984040080027699</v>
      </c>
      <c r="AU31" s="26">
        <v>2.69838646362098</v>
      </c>
      <c r="AV31" s="26">
        <v>0</v>
      </c>
      <c r="AW31" s="26">
        <v>0.20169844221410099</v>
      </c>
      <c r="AX31" s="26">
        <v>2.3660704266494702E-3</v>
      </c>
      <c r="AY31" s="26">
        <v>1.6741127098662301</v>
      </c>
      <c r="AZ31" s="26">
        <v>2.6026645061371098E-3</v>
      </c>
      <c r="BA31" s="26">
        <v>0.71376554947447302</v>
      </c>
      <c r="BB31" s="26">
        <v>0.85967316478998201</v>
      </c>
      <c r="BC31" s="26">
        <v>7.8869249381327902E-4</v>
      </c>
      <c r="BD31" s="26">
        <v>0</v>
      </c>
      <c r="BE31" s="26">
        <v>0.55523856765709301</v>
      </c>
      <c r="BF31" s="26">
        <v>12.359928723137999</v>
      </c>
      <c r="BG31" s="26">
        <v>7.8864875837894104</v>
      </c>
      <c r="BH31" s="26">
        <v>4.4734411393486404</v>
      </c>
      <c r="BI31" s="26">
        <v>6.3568390129907304E-3</v>
      </c>
      <c r="BJ31" s="26">
        <v>0</v>
      </c>
      <c r="BK31" s="26">
        <v>0.18849707612008501</v>
      </c>
      <c r="BL31" s="26">
        <v>5.1659418971874503E-2</v>
      </c>
      <c r="BM31" s="26">
        <v>2.1428742759194601</v>
      </c>
      <c r="BN31" s="26">
        <v>0.1419646599095</v>
      </c>
      <c r="BO31" s="26">
        <v>2.7604487508060601E-2</v>
      </c>
      <c r="BP31" s="26">
        <v>3.0617003147097801</v>
      </c>
      <c r="BQ31" s="26">
        <v>7.5151879754625506E-2</v>
      </c>
      <c r="BR31" s="26">
        <v>1.1830353235558299E-3</v>
      </c>
      <c r="BS31" s="26">
        <v>0.130133897716562</v>
      </c>
      <c r="BT31" s="26">
        <v>7.8869249381327905E-5</v>
      </c>
      <c r="BU31" s="26">
        <v>1.12551688134173</v>
      </c>
      <c r="BV31" s="26">
        <v>0.16957182550743199</v>
      </c>
      <c r="BW31" s="26">
        <v>0</v>
      </c>
      <c r="BX31" s="26">
        <v>6.3421039091254798E-5</v>
      </c>
      <c r="BY31" s="26">
        <v>0.20437647267536299</v>
      </c>
      <c r="BZ31" s="95">
        <v>0</v>
      </c>
      <c r="CA31" s="26">
        <v>0.65134355845830705</v>
      </c>
      <c r="CB31" s="26">
        <v>5.1623684254038498</v>
      </c>
      <c r="CC31" s="26">
        <v>0.14933839218075601</v>
      </c>
      <c r="CE31" s="54">
        <f t="shared" si="0"/>
        <v>-2.3708520886632843E-7</v>
      </c>
      <c r="CF31" s="54">
        <f t="shared" si="1"/>
        <v>-4.0592194441983096E-7</v>
      </c>
      <c r="CG31" s="54">
        <f t="shared" si="2"/>
        <v>-1.2475510330494795E-6</v>
      </c>
      <c r="CH31" s="54">
        <f t="shared" si="3"/>
        <v>-3.4808605724561054E-5</v>
      </c>
      <c r="CI31" s="54">
        <f t="shared" si="4"/>
        <v>-5.4350293263580479E-5</v>
      </c>
      <c r="CJ31" s="54">
        <f t="shared" si="5"/>
        <v>8.0242369966818481E-6</v>
      </c>
      <c r="CK31" s="54">
        <f t="shared" si="6"/>
        <v>-1.7135468173392895E-7</v>
      </c>
      <c r="CL31" s="102">
        <f t="shared" si="7"/>
        <v>-0.49124245250257031</v>
      </c>
      <c r="CM31" s="102">
        <f t="shared" si="8"/>
        <v>-0.84572790325331482</v>
      </c>
      <c r="CN31" s="102">
        <f t="shared" si="9"/>
        <v>-0.8530649133660716</v>
      </c>
      <c r="CO31" s="54">
        <f t="shared" si="10"/>
        <v>-3.8205219553866284E-6</v>
      </c>
      <c r="CP31" s="54">
        <f t="shared" si="11"/>
        <v>-3.3486294507177214E-6</v>
      </c>
    </row>
    <row r="32" spans="1:94" x14ac:dyDescent="0.25">
      <c r="A32" s="42" t="s">
        <v>31</v>
      </c>
      <c r="B32" s="26">
        <v>437.18152350000003</v>
      </c>
      <c r="C32" s="26">
        <v>62.700237129999998</v>
      </c>
      <c r="D32" s="26">
        <v>15.990029939999999</v>
      </c>
      <c r="E32" s="26">
        <v>71.750774089999993</v>
      </c>
      <c r="F32" s="26">
        <v>45.31886179</v>
      </c>
      <c r="G32" s="26">
        <v>5.7751764300000001</v>
      </c>
      <c r="H32" s="26">
        <v>30.72807366</v>
      </c>
      <c r="I32" s="78">
        <v>4.7842611499999999</v>
      </c>
      <c r="J32" s="78">
        <v>2.3623118000000001</v>
      </c>
      <c r="K32" s="78">
        <v>11.165484559999999</v>
      </c>
      <c r="L32" s="78">
        <v>1.4047968</v>
      </c>
      <c r="M32" s="78">
        <v>1.1728727999999999</v>
      </c>
      <c r="N32" s="26"/>
      <c r="O32" s="28" t="s">
        <v>31</v>
      </c>
      <c r="P32" s="95">
        <v>0</v>
      </c>
      <c r="Q32" s="26">
        <v>0.97589768824330203</v>
      </c>
      <c r="R32" s="95">
        <v>1.40479896254633</v>
      </c>
      <c r="S32" s="26">
        <v>2.2617102139532701</v>
      </c>
      <c r="T32" s="26">
        <v>2.2617102139532701</v>
      </c>
      <c r="U32" s="26">
        <v>4.4408582374047096</v>
      </c>
      <c r="V32" s="95">
        <v>2.01173130225918E-3</v>
      </c>
      <c r="W32" s="26">
        <v>0.34828171851527501</v>
      </c>
      <c r="X32" s="95">
        <v>1.17287366336348</v>
      </c>
      <c r="Y32" s="26">
        <v>6.4695541546211599</v>
      </c>
      <c r="Z32" s="26">
        <v>437.181401367967</v>
      </c>
      <c r="AA32" s="26">
        <v>1.7629535125779101</v>
      </c>
      <c r="AB32" s="26">
        <v>1.35437357348501</v>
      </c>
      <c r="AC32" s="26">
        <v>0.27146145174358</v>
      </c>
      <c r="AD32" s="26">
        <v>0</v>
      </c>
      <c r="AE32" s="95">
        <v>0</v>
      </c>
      <c r="AF32" s="26">
        <v>1.63082176825234</v>
      </c>
      <c r="AG32" s="26">
        <v>1.63082176825234</v>
      </c>
      <c r="AH32" s="26">
        <v>233739.310451561</v>
      </c>
      <c r="AI32" s="26">
        <v>0</v>
      </c>
      <c r="AJ32" s="26">
        <v>0.56930181941720803</v>
      </c>
      <c r="AK32" s="26">
        <v>0.118997538594333</v>
      </c>
      <c r="AL32" s="95">
        <v>0.237306890846299</v>
      </c>
      <c r="AM32" s="26">
        <v>0.382655299591593</v>
      </c>
      <c r="AN32" s="26">
        <v>0</v>
      </c>
      <c r="AO32" s="26">
        <v>0</v>
      </c>
      <c r="AP32" s="26">
        <v>62.7002298318424</v>
      </c>
      <c r="AQ32" s="26">
        <v>0</v>
      </c>
      <c r="AR32" s="95">
        <v>33.058273229826298</v>
      </c>
      <c r="AS32" s="26">
        <v>14.390990613821799</v>
      </c>
      <c r="AT32" s="26">
        <v>1.59901407320447</v>
      </c>
      <c r="AU32" s="26">
        <v>15.9900046870263</v>
      </c>
      <c r="AV32" s="26">
        <v>0</v>
      </c>
      <c r="AW32" s="26">
        <v>1.1666860176810601</v>
      </c>
      <c r="AX32" s="26">
        <v>1.3595706498674399E-2</v>
      </c>
      <c r="AY32" s="26">
        <v>10.1584454564394</v>
      </c>
      <c r="AZ32" s="26">
        <v>1.49552395597369E-2</v>
      </c>
      <c r="BA32" s="26">
        <v>4.1013560629860502</v>
      </c>
      <c r="BB32" s="26">
        <v>4.9397534130304104</v>
      </c>
      <c r="BC32" s="26">
        <v>4.5318582207598199E-3</v>
      </c>
      <c r="BD32" s="26">
        <v>0</v>
      </c>
      <c r="BE32" s="26">
        <v>3.1904469319929198</v>
      </c>
      <c r="BF32" s="26">
        <v>71.748307839084603</v>
      </c>
      <c r="BG32" s="26">
        <v>45.316402770107501</v>
      </c>
      <c r="BH32" s="26">
        <v>26.431905068977098</v>
      </c>
      <c r="BI32" s="26">
        <v>3.6527099764656602E-2</v>
      </c>
      <c r="BJ32" s="26">
        <v>0</v>
      </c>
      <c r="BK32" s="26">
        <v>1.0831214360907599</v>
      </c>
      <c r="BL32" s="26">
        <v>0.296839420845803</v>
      </c>
      <c r="BM32" s="26">
        <v>12.313131720652301</v>
      </c>
      <c r="BN32" s="26">
        <v>0.81573945777322099</v>
      </c>
      <c r="BO32" s="26">
        <v>0.158615982407116</v>
      </c>
      <c r="BP32" s="26">
        <v>17.592776335587502</v>
      </c>
      <c r="BQ32" s="26">
        <v>0.41964946821475202</v>
      </c>
      <c r="BR32" s="26">
        <v>6.7978554539592203E-3</v>
      </c>
      <c r="BS32" s="26">
        <v>0.74776106306872303</v>
      </c>
      <c r="BT32" s="26">
        <v>4.5318617481549997E-4</v>
      </c>
      <c r="BU32" s="26">
        <v>5.7751806390096796</v>
      </c>
      <c r="BV32" s="26">
        <v>1.04558396893797</v>
      </c>
      <c r="BW32" s="26">
        <v>0</v>
      </c>
      <c r="BX32" s="26">
        <v>3.3528564704663302E-4</v>
      </c>
      <c r="BY32" s="26">
        <v>1.22306421902037</v>
      </c>
      <c r="BZ32" s="95">
        <v>0</v>
      </c>
      <c r="CA32" s="26">
        <v>3.9858024160452299</v>
      </c>
      <c r="CB32" s="26">
        <v>30.728066491399201</v>
      </c>
      <c r="CC32" s="26">
        <v>0.90133047557003199</v>
      </c>
      <c r="CE32" s="54">
        <f t="shared" si="0"/>
        <v>-2.7936229337778875E-7</v>
      </c>
      <c r="CF32" s="54">
        <f t="shared" si="1"/>
        <v>-1.1639760760593305E-7</v>
      </c>
      <c r="CG32" s="54">
        <f t="shared" si="2"/>
        <v>-1.5792949603262333E-6</v>
      </c>
      <c r="CH32" s="54">
        <f t="shared" si="3"/>
        <v>-3.4372464223122619E-5</v>
      </c>
      <c r="CI32" s="54">
        <f t="shared" si="4"/>
        <v>-5.4260407154376246E-5</v>
      </c>
      <c r="CJ32" s="54">
        <f t="shared" si="5"/>
        <v>7.2881057929111597E-7</v>
      </c>
      <c r="CK32" s="54">
        <f t="shared" si="6"/>
        <v>-2.3329157820009004E-7</v>
      </c>
      <c r="CL32" s="102">
        <f t="shared" si="7"/>
        <v>-0.52726029306463129</v>
      </c>
      <c r="CM32" s="102">
        <f t="shared" si="8"/>
        <v>-0.85256742208404712</v>
      </c>
      <c r="CN32" s="102">
        <f t="shared" si="9"/>
        <v>-0.85394079768873554</v>
      </c>
      <c r="CO32" s="54">
        <f t="shared" si="10"/>
        <v>1.5394015205679623E-6</v>
      </c>
      <c r="CP32" s="54">
        <f t="shared" si="11"/>
        <v>7.361100709654593E-7</v>
      </c>
    </row>
    <row r="33" spans="1:94" x14ac:dyDescent="0.25">
      <c r="A33" s="42" t="s">
        <v>32</v>
      </c>
      <c r="B33" s="26">
        <v>196.33033159999999</v>
      </c>
      <c r="C33" s="26">
        <v>29.942184900000001</v>
      </c>
      <c r="D33" s="26">
        <v>6.9619705099999996</v>
      </c>
      <c r="E33" s="26">
        <v>34.437506829999997</v>
      </c>
      <c r="F33" s="26">
        <v>21.503781530000001</v>
      </c>
      <c r="G33" s="26">
        <v>2.8220514900000002</v>
      </c>
      <c r="H33" s="26">
        <v>13.209657699999999</v>
      </c>
      <c r="I33" s="78">
        <v>2.0758944000000001</v>
      </c>
      <c r="J33" s="78">
        <v>1.0250087999999999</v>
      </c>
      <c r="K33" s="78">
        <v>4.8447121500000003</v>
      </c>
      <c r="L33" s="78">
        <v>0.60954240000000004</v>
      </c>
      <c r="M33" s="78">
        <v>0.50891039999999998</v>
      </c>
      <c r="N33" s="26"/>
      <c r="O33" s="28" t="s">
        <v>32</v>
      </c>
      <c r="P33" s="95">
        <v>0</v>
      </c>
      <c r="Q33" s="26">
        <v>0.42203408153893601</v>
      </c>
      <c r="R33" s="95">
        <v>0.60954461940469695</v>
      </c>
      <c r="S33" s="26">
        <v>1.0023284530716401</v>
      </c>
      <c r="T33" s="26">
        <v>1.0023284530716401</v>
      </c>
      <c r="U33" s="26">
        <v>1.9667356660989701</v>
      </c>
      <c r="V33" s="95">
        <v>9.73638088575097E-4</v>
      </c>
      <c r="W33" s="26">
        <v>0.15007497518316501</v>
      </c>
      <c r="X33" s="95">
        <v>0.50890917825546</v>
      </c>
      <c r="Y33" s="26">
        <v>2.7755711248753001</v>
      </c>
      <c r="Z33" s="26">
        <v>196.33027089292699</v>
      </c>
      <c r="AA33" s="26">
        <v>0.76409477997321396</v>
      </c>
      <c r="AB33" s="26">
        <v>0.61093008158534301</v>
      </c>
      <c r="AC33" s="26">
        <v>0.113903038719224</v>
      </c>
      <c r="AD33" s="26">
        <v>0</v>
      </c>
      <c r="AE33" s="95">
        <v>0</v>
      </c>
      <c r="AF33" s="26">
        <v>0.67560000993843605</v>
      </c>
      <c r="AG33" s="26">
        <v>0.67560000993843605</v>
      </c>
      <c r="AH33" s="26">
        <v>101419.664919503</v>
      </c>
      <c r="AI33" s="26">
        <v>0</v>
      </c>
      <c r="AJ33" s="26">
        <v>0.25548223273092002</v>
      </c>
      <c r="AK33" s="26">
        <v>5.2986088499368901E-2</v>
      </c>
      <c r="AL33" s="95">
        <v>0.109154914188649</v>
      </c>
      <c r="AM33" s="26">
        <v>0.16703391643600801</v>
      </c>
      <c r="AN33" s="26">
        <v>0</v>
      </c>
      <c r="AO33" s="26">
        <v>0</v>
      </c>
      <c r="AP33" s="26">
        <v>29.942175697349398</v>
      </c>
      <c r="AQ33" s="26">
        <v>0</v>
      </c>
      <c r="AR33" s="95">
        <v>14.2425829351234</v>
      </c>
      <c r="AS33" s="26">
        <v>6.2657782040046897</v>
      </c>
      <c r="AT33" s="26">
        <v>0.69620148260828796</v>
      </c>
      <c r="AU33" s="26">
        <v>6.9619796866129802</v>
      </c>
      <c r="AV33" s="26">
        <v>0</v>
      </c>
      <c r="AW33" s="26">
        <v>0.51611571652970401</v>
      </c>
      <c r="AX33" s="26">
        <v>6.4511818427332897E-3</v>
      </c>
      <c r="AY33" s="26">
        <v>4.2837710957522397</v>
      </c>
      <c r="AZ33" s="26">
        <v>7.0962510403060003E-3</v>
      </c>
      <c r="BA33" s="26">
        <v>1.94609214217607</v>
      </c>
      <c r="BB33" s="26">
        <v>2.3439105584858599</v>
      </c>
      <c r="BC33" s="26">
        <v>2.1503755022404402E-3</v>
      </c>
      <c r="BD33" s="26">
        <v>0</v>
      </c>
      <c r="BE33" s="26">
        <v>1.51386530861952</v>
      </c>
      <c r="BF33" s="26">
        <v>34.436336609181097</v>
      </c>
      <c r="BG33" s="26">
        <v>21.502614380528701</v>
      </c>
      <c r="BH33" s="26">
        <v>12.9337222286523</v>
      </c>
      <c r="BI33" s="26">
        <v>1.7332030401737201E-2</v>
      </c>
      <c r="BJ33" s="26">
        <v>0</v>
      </c>
      <c r="BK33" s="26">
        <v>0.51393993507388203</v>
      </c>
      <c r="BL33" s="26">
        <v>0.14085008019312401</v>
      </c>
      <c r="BM33" s="26">
        <v>5.8425761007953101</v>
      </c>
      <c r="BN33" s="26">
        <v>0.38706851413989402</v>
      </c>
      <c r="BO33" s="26">
        <v>7.5263526182641899E-2</v>
      </c>
      <c r="BP33" s="26">
        <v>8.3477658911908801</v>
      </c>
      <c r="BQ33" s="26">
        <v>0.19230160680698999</v>
      </c>
      <c r="BR33" s="26">
        <v>3.2255841972695701E-3</v>
      </c>
      <c r="BS33" s="26">
        <v>0.35481186307092799</v>
      </c>
      <c r="BT33" s="26">
        <v>2.1503761636270399E-4</v>
      </c>
      <c r="BU33" s="26">
        <v>2.8220801710786598</v>
      </c>
      <c r="BV33" s="26">
        <v>0.43390228863552599</v>
      </c>
      <c r="BW33" s="26">
        <v>0</v>
      </c>
      <c r="BX33" s="26">
        <v>1.6228257572821399E-4</v>
      </c>
      <c r="BY33" s="26">
        <v>0.52296703485000295</v>
      </c>
      <c r="BZ33" s="95">
        <v>0</v>
      </c>
      <c r="CA33" s="26">
        <v>1.66667741490434</v>
      </c>
      <c r="CB33" s="26">
        <v>13.209655031774099</v>
      </c>
      <c r="CC33" s="26">
        <v>0.38213229174369001</v>
      </c>
      <c r="CE33" s="54">
        <f t="shared" si="0"/>
        <v>-3.0920883446465867E-7</v>
      </c>
      <c r="CF33" s="54">
        <f t="shared" si="1"/>
        <v>-3.0734733063674115E-7</v>
      </c>
      <c r="CG33" s="54">
        <f t="shared" si="2"/>
        <v>1.3181056954247776E-6</v>
      </c>
      <c r="CH33" s="54">
        <f t="shared" si="3"/>
        <v>-3.3980997076125484E-5</v>
      </c>
      <c r="CI33" s="54">
        <f t="shared" si="4"/>
        <v>-5.4276475496722644E-5</v>
      </c>
      <c r="CJ33" s="54">
        <f t="shared" si="5"/>
        <v>1.0163201756325582E-5</v>
      </c>
      <c r="CK33" s="54">
        <f t="shared" si="6"/>
        <v>-2.0199054058625064E-7</v>
      </c>
      <c r="CL33" s="102">
        <f t="shared" si="7"/>
        <v>-0.51715826533775511</v>
      </c>
      <c r="CM33" s="102">
        <f t="shared" si="8"/>
        <v>-0.8535866470774055</v>
      </c>
      <c r="CN33" s="102">
        <f t="shared" si="9"/>
        <v>-0.8605489884598333</v>
      </c>
      <c r="CO33" s="54">
        <f t="shared" si="10"/>
        <v>3.6410997773290567E-6</v>
      </c>
      <c r="CP33" s="54">
        <f t="shared" si="11"/>
        <v>-2.400706568348609E-6</v>
      </c>
    </row>
    <row r="34" spans="1:94" x14ac:dyDescent="0.25">
      <c r="A34" s="42" t="s">
        <v>33</v>
      </c>
      <c r="B34" s="26">
        <v>2348.6010666000002</v>
      </c>
      <c r="C34" s="26">
        <v>555.33376327999997</v>
      </c>
      <c r="D34" s="26">
        <v>100.91842119</v>
      </c>
      <c r="E34" s="26">
        <v>382.20548367999999</v>
      </c>
      <c r="F34" s="26">
        <v>231.76358497999999</v>
      </c>
      <c r="G34" s="26">
        <v>46.036717400000001</v>
      </c>
      <c r="H34" s="26">
        <v>180.21820054</v>
      </c>
      <c r="I34" s="78">
        <v>27.231414520000001</v>
      </c>
      <c r="J34" s="78">
        <v>13.44598216</v>
      </c>
      <c r="K34" s="78">
        <v>63.55253948</v>
      </c>
      <c r="L34" s="78">
        <v>7.9959276800000003</v>
      </c>
      <c r="M34" s="78">
        <v>6.6758452799999999</v>
      </c>
      <c r="N34" s="26"/>
      <c r="O34" s="28" t="s">
        <v>33</v>
      </c>
      <c r="P34" s="95">
        <v>0</v>
      </c>
      <c r="Q34" s="26">
        <v>5.7345185309845297</v>
      </c>
      <c r="R34" s="95">
        <v>8.0035287165289493</v>
      </c>
      <c r="S34" s="26">
        <v>13.348043902868699</v>
      </c>
      <c r="T34" s="26">
        <v>13.348043902868699</v>
      </c>
      <c r="U34" s="26">
        <v>26.205547923246002</v>
      </c>
      <c r="V34" s="95">
        <v>1.2068544299184801E-2</v>
      </c>
      <c r="W34" s="26">
        <v>2.0452625000809901</v>
      </c>
      <c r="X34" s="95">
        <v>6.6821980168276998</v>
      </c>
      <c r="Y34" s="26">
        <v>37.962959185105497</v>
      </c>
      <c r="Z34" s="26">
        <v>2350.6592000529099</v>
      </c>
      <c r="AA34" s="26">
        <v>10.3634834019874</v>
      </c>
      <c r="AB34" s="26">
        <v>8.0187405291006701</v>
      </c>
      <c r="AC34" s="26">
        <v>1.58680756294416</v>
      </c>
      <c r="AD34" s="26">
        <v>0</v>
      </c>
      <c r="AE34" s="95">
        <v>0</v>
      </c>
      <c r="AF34" s="26">
        <v>9.5119663894222199</v>
      </c>
      <c r="AG34" s="26">
        <v>9.5119663894222199</v>
      </c>
      <c r="AH34" s="26">
        <v>1331684.5638056099</v>
      </c>
      <c r="AI34" s="26">
        <v>0</v>
      </c>
      <c r="AJ34" s="26">
        <v>3.3674494076202701</v>
      </c>
      <c r="AK34" s="26">
        <v>0.70288862210188596</v>
      </c>
      <c r="AL34" s="95">
        <v>1.4100568666641899</v>
      </c>
      <c r="AM34" s="26">
        <v>2.2522489932990499</v>
      </c>
      <c r="AN34" s="26">
        <v>0</v>
      </c>
      <c r="AO34" s="26">
        <v>0</v>
      </c>
      <c r="AP34" s="26">
        <v>555.82641231942705</v>
      </c>
      <c r="AQ34" s="26">
        <v>0</v>
      </c>
      <c r="AR34" s="95">
        <v>194.12696925103401</v>
      </c>
      <c r="AS34" s="26">
        <v>90.910848327518593</v>
      </c>
      <c r="AT34" s="26">
        <v>10.1012060120041</v>
      </c>
      <c r="AU34" s="26">
        <v>101.012054339522</v>
      </c>
      <c r="AV34" s="26">
        <v>0</v>
      </c>
      <c r="AW34" s="26">
        <v>6.88330856625715</v>
      </c>
      <c r="AX34" s="26">
        <v>6.9587590733973706E-2</v>
      </c>
      <c r="AY34" s="26">
        <v>59.431282981200098</v>
      </c>
      <c r="AZ34" s="26">
        <v>7.6545772141294197E-2</v>
      </c>
      <c r="BA34" s="26">
        <v>20.992145108219301</v>
      </c>
      <c r="BB34" s="26">
        <v>25.283353450508901</v>
      </c>
      <c r="BC34" s="26">
        <v>2.3195732072289501E-2</v>
      </c>
      <c r="BD34" s="26">
        <v>0</v>
      </c>
      <c r="BE34" s="26">
        <v>16.329793129295499</v>
      </c>
      <c r="BF34" s="26">
        <v>382.54631485143602</v>
      </c>
      <c r="BG34" s="26">
        <v>231.944891437248</v>
      </c>
      <c r="BH34" s="26">
        <v>150.601423414187</v>
      </c>
      <c r="BI34" s="26">
        <v>0.18695702574447301</v>
      </c>
      <c r="BJ34" s="26">
        <v>0</v>
      </c>
      <c r="BK34" s="26">
        <v>5.5437820620931699</v>
      </c>
      <c r="BL34" s="26">
        <v>1.5193252974861799</v>
      </c>
      <c r="BM34" s="26">
        <v>63.022832057408301</v>
      </c>
      <c r="BN34" s="26">
        <v>4.1752405297706598</v>
      </c>
      <c r="BO34" s="26">
        <v>0.81185398127173602</v>
      </c>
      <c r="BP34" s="26">
        <v>90.045878404074102</v>
      </c>
      <c r="BQ34" s="26">
        <v>2.4917879486984398</v>
      </c>
      <c r="BR34" s="26">
        <v>3.4793663255014103E-2</v>
      </c>
      <c r="BS34" s="26">
        <v>3.8272880614207598</v>
      </c>
      <c r="BT34" s="26">
        <v>2.3195717521784401E-3</v>
      </c>
      <c r="BU34" s="26">
        <v>46.082806607252003</v>
      </c>
      <c r="BV34" s="26">
        <v>6.10034511196144</v>
      </c>
      <c r="BW34" s="26">
        <v>0</v>
      </c>
      <c r="BX34" s="26">
        <v>2.0114788627303101E-3</v>
      </c>
      <c r="BY34" s="26">
        <v>7.1726956394830097</v>
      </c>
      <c r="BZ34" s="95">
        <v>0</v>
      </c>
      <c r="CA34" s="26">
        <v>23.2851738766844</v>
      </c>
      <c r="CB34" s="26">
        <v>180.37405589818999</v>
      </c>
      <c r="CC34" s="26">
        <v>5.2780791447929598</v>
      </c>
      <c r="CE34" s="54">
        <f t="shared" si="0"/>
        <v>8.7632313643168586E-4</v>
      </c>
      <c r="CF34" s="54">
        <f t="shared" si="1"/>
        <v>8.871224333944996E-4</v>
      </c>
      <c r="CG34" s="54">
        <f t="shared" si="2"/>
        <v>9.2781028892344436E-4</v>
      </c>
      <c r="CH34" s="54">
        <f t="shared" si="3"/>
        <v>8.9174851222541881E-4</v>
      </c>
      <c r="CI34" s="54">
        <f t="shared" si="4"/>
        <v>7.822905279259414E-4</v>
      </c>
      <c r="CJ34" s="54">
        <f t="shared" si="5"/>
        <v>1.0011401736476219E-3</v>
      </c>
      <c r="CK34" s="54">
        <f t="shared" si="6"/>
        <v>8.6481475080205984E-4</v>
      </c>
      <c r="CL34" s="102">
        <f t="shared" si="7"/>
        <v>-0.50982921239492418</v>
      </c>
      <c r="CM34" s="102">
        <f t="shared" si="8"/>
        <v>-0.84789043479729032</v>
      </c>
      <c r="CN34" s="102">
        <f t="shared" si="9"/>
        <v>-0.85032909043051474</v>
      </c>
      <c r="CO34" s="54">
        <f t="shared" si="10"/>
        <v>9.5061346639755317E-4</v>
      </c>
      <c r="CP34" s="54">
        <f t="shared" si="11"/>
        <v>9.5160036838059831E-4</v>
      </c>
    </row>
    <row r="35" spans="1:94" x14ac:dyDescent="0.25">
      <c r="A35" s="42" t="s">
        <v>34</v>
      </c>
      <c r="B35" s="26">
        <v>21276.066836000002</v>
      </c>
      <c r="C35" s="26">
        <v>4928.6153338000004</v>
      </c>
      <c r="D35" s="26">
        <v>845.52785929000004</v>
      </c>
      <c r="E35" s="26">
        <v>3333.5525419999999</v>
      </c>
      <c r="F35" s="26">
        <v>2114.1728714000001</v>
      </c>
      <c r="G35" s="26">
        <v>312.17527788000001</v>
      </c>
      <c r="H35" s="26">
        <v>1549.5437898</v>
      </c>
      <c r="I35" s="78">
        <v>237.82658728000001</v>
      </c>
      <c r="J35" s="78">
        <v>117.43099669</v>
      </c>
      <c r="K35" s="78">
        <v>555.03847513000005</v>
      </c>
      <c r="L35" s="78">
        <v>69.832736400000002</v>
      </c>
      <c r="M35" s="78">
        <v>58.3037469</v>
      </c>
      <c r="N35" s="26"/>
      <c r="O35" s="28" t="s">
        <v>34</v>
      </c>
      <c r="P35" s="95">
        <v>0</v>
      </c>
      <c r="Q35" s="26">
        <v>48.946687963471597</v>
      </c>
      <c r="R35" s="95">
        <v>69.858753592647403</v>
      </c>
      <c r="S35" s="26">
        <v>110.691995615358</v>
      </c>
      <c r="T35" s="26">
        <v>110.691995615358</v>
      </c>
      <c r="U35" s="26">
        <v>217.487143204087</v>
      </c>
      <c r="V35" s="95">
        <v>8.9143611919024202E-2</v>
      </c>
      <c r="W35" s="26">
        <v>17.529852291366701</v>
      </c>
      <c r="X35" s="95">
        <v>58.325408966580298</v>
      </c>
      <c r="Y35" s="26">
        <v>327.00430036825998</v>
      </c>
      <c r="Z35" s="26">
        <v>21284.0377828116</v>
      </c>
      <c r="AA35" s="26">
        <v>88.231691918649403</v>
      </c>
      <c r="AB35" s="26">
        <v>65.070573668651903</v>
      </c>
      <c r="AC35" s="26">
        <v>14.010997413907299</v>
      </c>
      <c r="AD35" s="26">
        <v>0</v>
      </c>
      <c r="AE35" s="95">
        <v>0</v>
      </c>
      <c r="AF35" s="26">
        <v>85.1549480152934</v>
      </c>
      <c r="AG35" s="26">
        <v>85.1549480152934</v>
      </c>
      <c r="AH35" s="26">
        <v>11623552.4910398</v>
      </c>
      <c r="AI35" s="26">
        <v>0</v>
      </c>
      <c r="AJ35" s="26">
        <v>27.5013019912939</v>
      </c>
      <c r="AK35" s="26">
        <v>5.7956439988166704</v>
      </c>
      <c r="AL35" s="95">
        <v>11.1623114317941</v>
      </c>
      <c r="AM35" s="26">
        <v>19.0162554043971</v>
      </c>
      <c r="AN35" s="26">
        <v>0</v>
      </c>
      <c r="AO35" s="26">
        <v>0</v>
      </c>
      <c r="AP35" s="26">
        <v>4930.6042539283599</v>
      </c>
      <c r="AQ35" s="26">
        <v>0</v>
      </c>
      <c r="AR35" s="95">
        <v>1664.1514825531699</v>
      </c>
      <c r="AS35" s="26">
        <v>761.26138562696701</v>
      </c>
      <c r="AT35" s="26">
        <v>84.584607975219996</v>
      </c>
      <c r="AU35" s="26">
        <v>845.84599360218601</v>
      </c>
      <c r="AV35" s="26">
        <v>0</v>
      </c>
      <c r="AW35" s="26">
        <v>57.204738439678799</v>
      </c>
      <c r="AX35" s="26">
        <v>0.63448511736856295</v>
      </c>
      <c r="AY35" s="26">
        <v>521.89343179582897</v>
      </c>
      <c r="AZ35" s="26">
        <v>0.69793345094991599</v>
      </c>
      <c r="BA35" s="26">
        <v>191.402795019759</v>
      </c>
      <c r="BB35" s="26">
        <v>230.52933690482001</v>
      </c>
      <c r="BC35" s="26">
        <v>0.211494771518488</v>
      </c>
      <c r="BD35" s="26">
        <v>0</v>
      </c>
      <c r="BE35" s="26">
        <v>148.89235756764</v>
      </c>
      <c r="BF35" s="26">
        <v>3334.61885843648</v>
      </c>
      <c r="BG35" s="26">
        <v>2114.8341753784498</v>
      </c>
      <c r="BH35" s="26">
        <v>1219.7846830580299</v>
      </c>
      <c r="BI35" s="26">
        <v>1.70464766613204</v>
      </c>
      <c r="BJ35" s="26">
        <v>0</v>
      </c>
      <c r="BK35" s="26">
        <v>50.547263160215302</v>
      </c>
      <c r="BL35" s="26">
        <v>13.8529059475189</v>
      </c>
      <c r="BM35" s="26">
        <v>574.63149236373999</v>
      </c>
      <c r="BN35" s="26">
        <v>38.069055121061297</v>
      </c>
      <c r="BO35" s="26">
        <v>7.4023281590855197</v>
      </c>
      <c r="BP35" s="26">
        <v>821.02303521332396</v>
      </c>
      <c r="BQ35" s="26">
        <v>19.821883066606201</v>
      </c>
      <c r="BR35" s="26">
        <v>0.317242265138863</v>
      </c>
      <c r="BS35" s="26">
        <v>34.896653174379999</v>
      </c>
      <c r="BT35" s="26">
        <v>2.11494757960063E-2</v>
      </c>
      <c r="BU35" s="26">
        <v>312.28094503326201</v>
      </c>
      <c r="BV35" s="26">
        <v>54.512207166681002</v>
      </c>
      <c r="BW35" s="26">
        <v>0</v>
      </c>
      <c r="BX35" s="26">
        <v>1.4857790401576299E-2</v>
      </c>
      <c r="BY35" s="26">
        <v>62.018826155277402</v>
      </c>
      <c r="BZ35" s="95">
        <v>0</v>
      </c>
      <c r="CA35" s="26">
        <v>206.374149526281</v>
      </c>
      <c r="CB35" s="26">
        <v>1550.1349926420701</v>
      </c>
      <c r="CC35" s="26">
        <v>46.074946762048498</v>
      </c>
      <c r="CE35" s="54">
        <f t="shared" ref="CE35:CE51" si="12">IF(Z35=0,"",(Z35-B35)/B35)</f>
        <v>3.7464381330626351E-4</v>
      </c>
      <c r="CF35" s="54">
        <f t="shared" ref="CF35:CF51" si="13">IF(AP35=0,"",(AP35-C35)/C35)</f>
        <v>4.0354541664464267E-4</v>
      </c>
      <c r="CG35" s="54">
        <f t="shared" ref="CG35:CG51" si="14">IF(AU35=0,"",(AU35-D35)/D35)</f>
        <v>3.7625526904946297E-4</v>
      </c>
      <c r="CH35" s="54">
        <f t="shared" ref="CH35:CH51" si="15">IF(BF35=0,"",(BF35-E35)/E35)</f>
        <v>3.198738952049987E-4</v>
      </c>
      <c r="CI35" s="54">
        <f t="shared" ref="CI35:CI51" si="16">IF(BG35=0,"",(BG35-F35)/F35)</f>
        <v>3.1279560313902304E-4</v>
      </c>
      <c r="CJ35" s="54">
        <f t="shared" ref="CJ35:CJ51" si="17">IF(BU35=0,"",(BU35-G35)/G35)</f>
        <v>3.3848661553085175E-4</v>
      </c>
      <c r="CK35" s="54">
        <f t="shared" ref="CK35:CK51" si="18">IF(CB35=0,"",(CB35-H35)/H35)</f>
        <v>3.8153348486290117E-4</v>
      </c>
      <c r="CL35" s="102">
        <f t="shared" ref="CL35:CL51" si="19">IF(I35=0,"",(T35-I35)/I35)</f>
        <v>-0.53456845644832318</v>
      </c>
      <c r="CM35" s="102">
        <f t="shared" ref="CM35:CM51" si="20">IF(W35=0,"",(W35-J35)/J35)</f>
        <v>-0.85072210246462576</v>
      </c>
      <c r="CN35" s="102">
        <f t="shared" ref="CN35:CN51" si="21">IF(AF35=0,"",(AF35-K35)/K35)</f>
        <v>-0.84657829712553068</v>
      </c>
      <c r="CO35" s="54">
        <f t="shared" si="10"/>
        <v>3.7256441589766405E-4</v>
      </c>
      <c r="CP35" s="54">
        <f t="shared" si="11"/>
        <v>3.7153815547140743E-4</v>
      </c>
    </row>
    <row r="36" spans="1:94" x14ac:dyDescent="0.25">
      <c r="A36" s="42" t="s">
        <v>35</v>
      </c>
      <c r="B36" s="26">
        <v>58.970115900000003</v>
      </c>
      <c r="C36" s="26">
        <v>8.2781679199999996</v>
      </c>
      <c r="D36" s="26">
        <v>1.7425851699999999</v>
      </c>
      <c r="E36" s="26">
        <v>9.4270788499999991</v>
      </c>
      <c r="F36" s="26">
        <v>6.5530242400000001</v>
      </c>
      <c r="G36" s="26">
        <v>0.32300000000000001</v>
      </c>
      <c r="H36" s="26">
        <v>3.6466702400000002</v>
      </c>
      <c r="I36" s="78">
        <v>0.55969440000000004</v>
      </c>
      <c r="J36" s="78">
        <v>0.27635880000000002</v>
      </c>
      <c r="K36" s="78">
        <v>1.3062121200000001</v>
      </c>
      <c r="L36" s="78">
        <v>0.1643424</v>
      </c>
      <c r="M36" s="78">
        <v>0.13721040000000001</v>
      </c>
      <c r="N36" s="26"/>
      <c r="O36" s="28" t="s">
        <v>35</v>
      </c>
      <c r="P36" s="95">
        <v>0</v>
      </c>
      <c r="Q36" s="26">
        <v>0.114422432244029</v>
      </c>
      <c r="R36" s="95">
        <v>0.16434181881176299</v>
      </c>
      <c r="S36" s="26">
        <v>0.25174364832288798</v>
      </c>
      <c r="T36" s="26">
        <v>0.25174364832288798</v>
      </c>
      <c r="U36" s="26">
        <v>0.49499384364820798</v>
      </c>
      <c r="V36" s="95">
        <v>1.78311960208777E-4</v>
      </c>
      <c r="W36" s="26">
        <v>4.11372884186577E-2</v>
      </c>
      <c r="X36" s="95">
        <v>0.137210629385626</v>
      </c>
      <c r="Y36" s="26">
        <v>0.77088920001984096</v>
      </c>
      <c r="Z36" s="26">
        <v>58.970101577958197</v>
      </c>
      <c r="AA36" s="26">
        <v>0.20577286854941301</v>
      </c>
      <c r="AB36" s="26">
        <v>0.14480547074653999</v>
      </c>
      <c r="AC36" s="26">
        <v>3.3765217623637898E-2</v>
      </c>
      <c r="AD36" s="26">
        <v>0</v>
      </c>
      <c r="AE36" s="95">
        <v>0</v>
      </c>
      <c r="AF36" s="26">
        <v>0.207663143671908</v>
      </c>
      <c r="AG36" s="26">
        <v>0.207663143671908</v>
      </c>
      <c r="AH36" s="26">
        <v>27344.367510485699</v>
      </c>
      <c r="AI36" s="26">
        <v>0</v>
      </c>
      <c r="AJ36" s="26">
        <v>6.1597348140676897E-2</v>
      </c>
      <c r="AK36" s="26">
        <v>1.3106709895886699E-2</v>
      </c>
      <c r="AL36" s="95">
        <v>2.4201483423689701E-2</v>
      </c>
      <c r="AM36" s="26">
        <v>4.4003822805712099E-2</v>
      </c>
      <c r="AN36" s="26">
        <v>0</v>
      </c>
      <c r="AO36" s="26">
        <v>0</v>
      </c>
      <c r="AP36" s="26">
        <v>8.2781669450001907</v>
      </c>
      <c r="AQ36" s="26">
        <v>0</v>
      </c>
      <c r="AR36" s="95">
        <v>3.9059018832983301</v>
      </c>
      <c r="AS36" s="26">
        <v>1.56832169844078</v>
      </c>
      <c r="AT36" s="26">
        <v>0.17425942007418499</v>
      </c>
      <c r="AU36" s="26">
        <v>1.74258111851496</v>
      </c>
      <c r="AV36" s="26">
        <v>0</v>
      </c>
      <c r="AW36" s="26">
        <v>0.13037602636727899</v>
      </c>
      <c r="AX36" s="26">
        <v>1.9659072846222102E-3</v>
      </c>
      <c r="AY36" s="26">
        <v>1.2517244197159301</v>
      </c>
      <c r="AZ36" s="26">
        <v>2.1624809713564402E-3</v>
      </c>
      <c r="BA36" s="26">
        <v>0.59304834184868505</v>
      </c>
      <c r="BB36" s="26">
        <v>0.71427911616704398</v>
      </c>
      <c r="BC36" s="26">
        <v>6.5530261192590195E-4</v>
      </c>
      <c r="BD36" s="26">
        <v>0</v>
      </c>
      <c r="BE36" s="26">
        <v>0.46133247353075701</v>
      </c>
      <c r="BF36" s="26">
        <v>9.4267217351477299</v>
      </c>
      <c r="BG36" s="26">
        <v>6.55266804157917</v>
      </c>
      <c r="BH36" s="26">
        <v>2.8740536935685599</v>
      </c>
      <c r="BI36" s="26">
        <v>5.2817632566675996E-3</v>
      </c>
      <c r="BJ36" s="26">
        <v>0</v>
      </c>
      <c r="BK36" s="26">
        <v>0.15661717290299099</v>
      </c>
      <c r="BL36" s="26">
        <v>4.2922411635994799E-2</v>
      </c>
      <c r="BM36" s="26">
        <v>1.7804559158275299</v>
      </c>
      <c r="BN36" s="26">
        <v>0.117954783202985</v>
      </c>
      <c r="BO36" s="26">
        <v>2.29357749521872E-2</v>
      </c>
      <c r="BP36" s="26">
        <v>2.5438835518664802</v>
      </c>
      <c r="BQ36" s="26">
        <v>4.3203157893483599E-2</v>
      </c>
      <c r="BR36" s="26">
        <v>9.8295408323550298E-4</v>
      </c>
      <c r="BS36" s="26">
        <v>0.108124561142435</v>
      </c>
      <c r="BT36" s="26">
        <v>6.5530294261920106E-5</v>
      </c>
      <c r="BU36" s="26">
        <v>0.32299955576866901</v>
      </c>
      <c r="BV36" s="26">
        <v>0.13272840782175599</v>
      </c>
      <c r="BW36" s="26">
        <v>0</v>
      </c>
      <c r="BX36" s="26">
        <v>2.9720737417395501E-5</v>
      </c>
      <c r="BY36" s="26">
        <v>0.14671267038630401</v>
      </c>
      <c r="BZ36" s="95">
        <v>0</v>
      </c>
      <c r="CA36" s="26">
        <v>0.49898320765885601</v>
      </c>
      <c r="CB36" s="26">
        <v>3.6466695326752498</v>
      </c>
      <c r="CC36" s="26">
        <v>0.109929870687897</v>
      </c>
      <c r="CE36" s="54">
        <f t="shared" si="12"/>
        <v>-2.4286948716571532E-7</v>
      </c>
      <c r="CF36" s="54">
        <f t="shared" si="13"/>
        <v>-1.1777966070652809E-7</v>
      </c>
      <c r="CG36" s="54">
        <f t="shared" si="14"/>
        <v>-2.324985377846437E-6</v>
      </c>
      <c r="CH36" s="54">
        <f t="shared" si="15"/>
        <v>-3.7881814499641255E-5</v>
      </c>
      <c r="CI36" s="54">
        <f t="shared" si="16"/>
        <v>-5.4356341100610938E-5</v>
      </c>
      <c r="CJ36" s="54">
        <f t="shared" si="17"/>
        <v>-1.3753291981369843E-6</v>
      </c>
      <c r="CK36" s="54">
        <f t="shared" si="18"/>
        <v>-1.9396454951364653E-7</v>
      </c>
      <c r="CL36" s="102">
        <f t="shared" si="19"/>
        <v>-0.55021231528689951</v>
      </c>
      <c r="CM36" s="102">
        <f t="shared" si="20"/>
        <v>-0.85114536458163192</v>
      </c>
      <c r="CN36" s="102">
        <f t="shared" si="21"/>
        <v>-0.84101882037971898</v>
      </c>
      <c r="CO36" s="54">
        <f t="shared" si="10"/>
        <v>-3.536447301541244E-6</v>
      </c>
      <c r="CP36" s="54">
        <f t="shared" si="11"/>
        <v>1.6717801711374552E-6</v>
      </c>
    </row>
    <row r="37" spans="1:94" x14ac:dyDescent="0.25">
      <c r="A37" s="42" t="s">
        <v>36</v>
      </c>
      <c r="B37" s="26">
        <v>10762.765918999999</v>
      </c>
      <c r="C37" s="26">
        <v>2732.2036929999999</v>
      </c>
      <c r="D37" s="26">
        <v>436.9097648</v>
      </c>
      <c r="E37" s="26">
        <v>1531.6425065000001</v>
      </c>
      <c r="F37" s="26">
        <v>936.54284882000002</v>
      </c>
      <c r="G37" s="26">
        <v>114.70051291999999</v>
      </c>
      <c r="H37" s="26">
        <v>756.14989098000001</v>
      </c>
      <c r="I37" s="78">
        <v>129.26290681</v>
      </c>
      <c r="J37" s="78">
        <v>63.825803039999997</v>
      </c>
      <c r="K37" s="78">
        <v>301.67312212000002</v>
      </c>
      <c r="L37" s="78">
        <v>37.955309759999999</v>
      </c>
      <c r="M37" s="78">
        <v>31.68910296</v>
      </c>
      <c r="N37" s="26"/>
      <c r="O37" s="28" t="s">
        <v>36</v>
      </c>
      <c r="P37" s="95">
        <v>0</v>
      </c>
      <c r="Q37" s="26">
        <v>23.351221881918999</v>
      </c>
      <c r="R37" s="95">
        <v>37.953021692157797</v>
      </c>
      <c r="S37" s="26">
        <v>47.7293195837265</v>
      </c>
      <c r="T37" s="26">
        <v>47.7293195837265</v>
      </c>
      <c r="U37" s="26">
        <v>94.054404902197405</v>
      </c>
      <c r="V37" s="95">
        <v>2.0782445378638301E-2</v>
      </c>
      <c r="W37" s="26">
        <v>8.4769540409276392</v>
      </c>
      <c r="X37" s="95">
        <v>31.687137917199198</v>
      </c>
      <c r="Y37" s="26">
        <v>160.668988971554</v>
      </c>
      <c r="Z37" s="26">
        <v>10762.1182537189</v>
      </c>
      <c r="AA37" s="26">
        <v>41.740911358934497</v>
      </c>
      <c r="AB37" s="26">
        <v>25.755670536096801</v>
      </c>
      <c r="AC37" s="26">
        <v>7.4163809426865397</v>
      </c>
      <c r="AD37" s="26">
        <v>0</v>
      </c>
      <c r="AE37" s="95">
        <v>0</v>
      </c>
      <c r="AF37" s="26">
        <v>46.843107055815501</v>
      </c>
      <c r="AG37" s="26">
        <v>46.843107055815501</v>
      </c>
      <c r="AH37" s="26">
        <v>6314871.9484382998</v>
      </c>
      <c r="AI37" s="26">
        <v>0</v>
      </c>
      <c r="AJ37" s="26">
        <v>11.1735107447433</v>
      </c>
      <c r="AK37" s="26">
        <v>2.4453804247045499</v>
      </c>
      <c r="AL37" s="95">
        <v>3.9563271141702301</v>
      </c>
      <c r="AM37" s="26">
        <v>8.7465644114552106</v>
      </c>
      <c r="AN37" s="26">
        <v>0</v>
      </c>
      <c r="AO37" s="26">
        <v>0</v>
      </c>
      <c r="AP37" s="26">
        <v>2732.0684811807901</v>
      </c>
      <c r="AQ37" s="26">
        <v>0</v>
      </c>
      <c r="AR37" s="95">
        <v>805.20691148993797</v>
      </c>
      <c r="AS37" s="26">
        <v>393.19345996682</v>
      </c>
      <c r="AT37" s="26">
        <v>43.6882170714903</v>
      </c>
      <c r="AU37" s="26">
        <v>436.88167703830999</v>
      </c>
      <c r="AV37" s="26">
        <v>0</v>
      </c>
      <c r="AW37" s="26">
        <v>24.8655514754983</v>
      </c>
      <c r="AX37" s="26">
        <v>0.28094607913490599</v>
      </c>
      <c r="AY37" s="26">
        <v>271.90691961507298</v>
      </c>
      <c r="AZ37" s="26">
        <v>0.30904155910867098</v>
      </c>
      <c r="BA37" s="26">
        <v>84.752117153612502</v>
      </c>
      <c r="BB37" s="26">
        <v>102.07710841779701</v>
      </c>
      <c r="BC37" s="26">
        <v>9.36489077751506E-2</v>
      </c>
      <c r="BD37" s="26">
        <v>0</v>
      </c>
      <c r="BE37" s="26">
        <v>65.928707264780599</v>
      </c>
      <c r="BF37" s="26">
        <v>1531.50733972188</v>
      </c>
      <c r="BG37" s="26">
        <v>936.436802620854</v>
      </c>
      <c r="BH37" s="26">
        <v>595.07053710103196</v>
      </c>
      <c r="BI37" s="26">
        <v>0.75480695337775605</v>
      </c>
      <c r="BJ37" s="26">
        <v>0</v>
      </c>
      <c r="BK37" s="26">
        <v>22.382047851320301</v>
      </c>
      <c r="BL37" s="26">
        <v>6.13401082469397</v>
      </c>
      <c r="BM37" s="26">
        <v>254.44362131208001</v>
      </c>
      <c r="BN37" s="26">
        <v>16.8567732601398</v>
      </c>
      <c r="BO37" s="26">
        <v>3.2777069759751298</v>
      </c>
      <c r="BP37" s="26">
        <v>363.54438587498601</v>
      </c>
      <c r="BQ37" s="26">
        <v>7.1886449059153197</v>
      </c>
      <c r="BR37" s="26">
        <v>0.14047291401423001</v>
      </c>
      <c r="BS37" s="26">
        <v>15.452042372834599</v>
      </c>
      <c r="BT37" s="26">
        <v>9.3648992212172696E-3</v>
      </c>
      <c r="BU37" s="26">
        <v>114.691736710814</v>
      </c>
      <c r="BV37" s="26">
        <v>29.8363565348285</v>
      </c>
      <c r="BW37" s="26">
        <v>0</v>
      </c>
      <c r="BX37" s="26">
        <v>3.4637233763455001E-3</v>
      </c>
      <c r="BY37" s="26">
        <v>30.8376729228596</v>
      </c>
      <c r="BZ37" s="95">
        <v>0</v>
      </c>
      <c r="CA37" s="26">
        <v>110.41308927263999</v>
      </c>
      <c r="CB37" s="26">
        <v>756.09663960493106</v>
      </c>
      <c r="CC37" s="26">
        <v>23.587029897066198</v>
      </c>
      <c r="CE37" s="54">
        <f t="shared" si="12"/>
        <v>-6.0176471919398444E-5</v>
      </c>
      <c r="CF37" s="54">
        <f t="shared" si="13"/>
        <v>-4.9488191365925172E-5</v>
      </c>
      <c r="CG37" s="54">
        <f t="shared" si="14"/>
        <v>-6.4287328764268972E-5</v>
      </c>
      <c r="CH37" s="54">
        <f t="shared" si="15"/>
        <v>-8.8249560551117827E-5</v>
      </c>
      <c r="CI37" s="54">
        <f t="shared" si="16"/>
        <v>-1.1323155078236384E-4</v>
      </c>
      <c r="CJ37" s="54">
        <f t="shared" si="17"/>
        <v>-7.6514123281356931E-5</v>
      </c>
      <c r="CK37" s="54">
        <f t="shared" si="18"/>
        <v>-7.0424363878353923E-5</v>
      </c>
      <c r="CL37" s="102">
        <f t="shared" si="19"/>
        <v>-0.63075780390825875</v>
      </c>
      <c r="CM37" s="102">
        <f t="shared" si="20"/>
        <v>-0.86718609657578327</v>
      </c>
      <c r="CN37" s="102">
        <f t="shared" si="21"/>
        <v>-0.84472230496828227</v>
      </c>
      <c r="CO37" s="54">
        <f t="shared" si="10"/>
        <v>-6.0283208243305824E-5</v>
      </c>
      <c r="CP37" s="54">
        <f t="shared" si="11"/>
        <v>-6.2010048163299044E-5</v>
      </c>
    </row>
    <row r="38" spans="1:94" x14ac:dyDescent="0.25">
      <c r="A38" s="42" t="s">
        <v>37</v>
      </c>
      <c r="B38" s="26">
        <v>4311.5998419999996</v>
      </c>
      <c r="C38" s="26">
        <v>493.5743228</v>
      </c>
      <c r="D38" s="26">
        <v>127.35156555</v>
      </c>
      <c r="E38" s="26">
        <v>696.26252969999996</v>
      </c>
      <c r="F38" s="26">
        <v>494.35599483999999</v>
      </c>
      <c r="G38" s="26">
        <v>29.953182940000001</v>
      </c>
      <c r="H38" s="26">
        <v>280.06683679999998</v>
      </c>
      <c r="I38" s="78">
        <v>39.802416489999999</v>
      </c>
      <c r="J38" s="78">
        <v>19.653132469999999</v>
      </c>
      <c r="K38" s="78">
        <v>92.890678080000001</v>
      </c>
      <c r="L38" s="78">
        <v>11.687136000000001</v>
      </c>
      <c r="M38" s="78">
        <v>9.7576560000000008</v>
      </c>
      <c r="N38" s="26"/>
      <c r="O38" s="28" t="s">
        <v>37</v>
      </c>
      <c r="P38" s="95">
        <v>0</v>
      </c>
      <c r="Q38" s="26">
        <v>8.8691096232400195</v>
      </c>
      <c r="R38" s="95">
        <v>11.687204068170301</v>
      </c>
      <c r="S38" s="26">
        <v>20.307461642063501</v>
      </c>
      <c r="T38" s="26">
        <v>20.307461642063501</v>
      </c>
      <c r="U38" s="26">
        <v>39.886748679706997</v>
      </c>
      <c r="V38" s="95">
        <v>1.72249747313282E-2</v>
      </c>
      <c r="W38" s="26">
        <v>3.1707993746768501</v>
      </c>
      <c r="X38" s="95">
        <v>9.7576526692632708</v>
      </c>
      <c r="Y38" s="26">
        <v>59.023051195445198</v>
      </c>
      <c r="Z38" s="26">
        <v>4311.5980705148304</v>
      </c>
      <c r="AA38" s="26">
        <v>16.0049182777162</v>
      </c>
      <c r="AB38" s="26">
        <v>12.051268028707399</v>
      </c>
      <c r="AC38" s="26">
        <v>2.5026996245638902</v>
      </c>
      <c r="AD38" s="26">
        <v>0</v>
      </c>
      <c r="AE38" s="95">
        <v>0</v>
      </c>
      <c r="AF38" s="26">
        <v>15.1235959404311</v>
      </c>
      <c r="AG38" s="26">
        <v>15.1235959404311</v>
      </c>
      <c r="AH38" s="26">
        <v>1944582.3918517099</v>
      </c>
      <c r="AI38" s="26">
        <v>0</v>
      </c>
      <c r="AJ38" s="26">
        <v>5.0791486870042997</v>
      </c>
      <c r="AK38" s="26">
        <v>1.0659123651275</v>
      </c>
      <c r="AL38" s="95">
        <v>2.09006586832807</v>
      </c>
      <c r="AM38" s="26">
        <v>3.4617746833776999</v>
      </c>
      <c r="AN38" s="26">
        <v>0</v>
      </c>
      <c r="AO38" s="26">
        <v>0</v>
      </c>
      <c r="AP38" s="26">
        <v>493.57423733858002</v>
      </c>
      <c r="AQ38" s="26">
        <v>0</v>
      </c>
      <c r="AR38" s="95">
        <v>300.98687588529299</v>
      </c>
      <c r="AS38" s="26">
        <v>114.61633682214701</v>
      </c>
      <c r="AT38" s="26">
        <v>12.735151403517399</v>
      </c>
      <c r="AU38" s="26">
        <v>127.35148822566499</v>
      </c>
      <c r="AV38" s="26">
        <v>0</v>
      </c>
      <c r="AW38" s="26">
        <v>10.4849506500879</v>
      </c>
      <c r="AX38" s="26">
        <v>0.14830677094528599</v>
      </c>
      <c r="AY38" s="26">
        <v>93.436901985813194</v>
      </c>
      <c r="AZ38" s="26">
        <v>0.16313754857057799</v>
      </c>
      <c r="BA38" s="26">
        <v>44.739200383604199</v>
      </c>
      <c r="BB38" s="26">
        <v>53.884780722785301</v>
      </c>
      <c r="BC38" s="26">
        <v>4.9435858948284998E-2</v>
      </c>
      <c r="BD38" s="26">
        <v>0</v>
      </c>
      <c r="BE38" s="26">
        <v>34.802649514707497</v>
      </c>
      <c r="BF38" s="26">
        <v>696.23563286242597</v>
      </c>
      <c r="BG38" s="26">
        <v>494.32914884869098</v>
      </c>
      <c r="BH38" s="26">
        <v>201.906484013734</v>
      </c>
      <c r="BI38" s="26">
        <v>0.398447807227853</v>
      </c>
      <c r="BJ38" s="26">
        <v>0</v>
      </c>
      <c r="BK38" s="26">
        <v>11.815104416409</v>
      </c>
      <c r="BL38" s="26">
        <v>3.2380343480106002</v>
      </c>
      <c r="BM38" s="26">
        <v>134.316484509774</v>
      </c>
      <c r="BN38" s="26">
        <v>8.8984062787634208</v>
      </c>
      <c r="BO38" s="26">
        <v>1.7302423761415799</v>
      </c>
      <c r="BP38" s="26">
        <v>191.908950985741</v>
      </c>
      <c r="BQ38" s="26">
        <v>3.7034628612563001</v>
      </c>
      <c r="BR38" s="26">
        <v>7.4153301256083298E-2</v>
      </c>
      <c r="BS38" s="26">
        <v>8.1568704398771992</v>
      </c>
      <c r="BT38" s="26">
        <v>4.9435859278978301E-3</v>
      </c>
      <c r="BU38" s="26">
        <v>29.953239385571798</v>
      </c>
      <c r="BV38" s="26">
        <v>9.6888008853102701</v>
      </c>
      <c r="BW38" s="26">
        <v>0</v>
      </c>
      <c r="BX38" s="26">
        <v>2.8707128885772999E-3</v>
      </c>
      <c r="BY38" s="26">
        <v>11.176175423742601</v>
      </c>
      <c r="BZ38" s="95">
        <v>0</v>
      </c>
      <c r="CA38" s="26">
        <v>36.805542917706902</v>
      </c>
      <c r="CB38" s="26">
        <v>280.06676069379398</v>
      </c>
      <c r="CC38" s="26">
        <v>8.2695801860370199</v>
      </c>
      <c r="CE38" s="54">
        <f t="shared" si="12"/>
        <v>-4.1086493045404037E-7</v>
      </c>
      <c r="CF38" s="54">
        <f t="shared" si="13"/>
        <v>-1.7314802662425325E-7</v>
      </c>
      <c r="CG38" s="54">
        <f t="shared" si="14"/>
        <v>-6.0717223754318335E-7</v>
      </c>
      <c r="CH38" s="54">
        <f t="shared" si="15"/>
        <v>-3.8630310302027991E-5</v>
      </c>
      <c r="CI38" s="54">
        <f t="shared" si="16"/>
        <v>-5.430497776750068E-5</v>
      </c>
      <c r="CJ38" s="54">
        <f t="shared" si="17"/>
        <v>1.8844598889586394E-6</v>
      </c>
      <c r="CK38" s="54">
        <f t="shared" si="18"/>
        <v>-2.7174301272029277E-7</v>
      </c>
      <c r="CL38" s="102">
        <f t="shared" si="19"/>
        <v>-0.48979324792589995</v>
      </c>
      <c r="CM38" s="102">
        <f t="shared" si="20"/>
        <v>-0.83866188356909543</v>
      </c>
      <c r="CN38" s="102">
        <f t="shared" si="21"/>
        <v>-0.83718930410426928</v>
      </c>
      <c r="CO38" s="54">
        <f t="shared" si="10"/>
        <v>5.824195962145951E-6</v>
      </c>
      <c r="CP38" s="54">
        <f t="shared" si="11"/>
        <v>-3.4134598821462976E-7</v>
      </c>
    </row>
    <row r="39" spans="1:94" x14ac:dyDescent="0.25">
      <c r="A39" s="42" t="s">
        <v>130</v>
      </c>
      <c r="B39" s="26">
        <v>261.66859160000001</v>
      </c>
      <c r="C39" s="26">
        <v>46.615104199999998</v>
      </c>
      <c r="D39" s="26">
        <v>9.92251935</v>
      </c>
      <c r="E39" s="26">
        <v>46.420760649999998</v>
      </c>
      <c r="F39" s="26">
        <v>27.558528939999999</v>
      </c>
      <c r="G39" s="26">
        <v>4.2874601200000004</v>
      </c>
      <c r="H39" s="26">
        <v>17.722831939999999</v>
      </c>
      <c r="I39" s="78">
        <v>2.9323308099999998</v>
      </c>
      <c r="J39" s="78">
        <v>1.4478891</v>
      </c>
      <c r="K39" s="78">
        <v>6.84345917</v>
      </c>
      <c r="L39" s="78">
        <v>0.86101680000000003</v>
      </c>
      <c r="M39" s="78">
        <v>0.71886779999999995</v>
      </c>
      <c r="N39" s="26"/>
      <c r="O39" s="28" t="s">
        <v>130</v>
      </c>
      <c r="P39" s="95">
        <v>0</v>
      </c>
      <c r="Q39" s="26">
        <v>0.56522357830773196</v>
      </c>
      <c r="R39" s="95">
        <v>0.86101619203789703</v>
      </c>
      <c r="S39" s="26">
        <v>1.3327792094439299</v>
      </c>
      <c r="T39" s="26">
        <v>1.3327792094439299</v>
      </c>
      <c r="U39" s="26">
        <v>2.6156434365647501</v>
      </c>
      <c r="V39" s="95">
        <v>1.2628097463957099E-3</v>
      </c>
      <c r="W39" s="26">
        <v>0.20120888809537099</v>
      </c>
      <c r="X39" s="95">
        <v>0.71886485931156197</v>
      </c>
      <c r="Y39" s="26">
        <v>3.7261052256155001</v>
      </c>
      <c r="Z39" s="26">
        <v>261.66853332010498</v>
      </c>
      <c r="AA39" s="26">
        <v>1.02266790404272</v>
      </c>
      <c r="AB39" s="26">
        <v>0.80819907220588905</v>
      </c>
      <c r="AC39" s="26">
        <v>0.15393462091370499</v>
      </c>
      <c r="AD39" s="26">
        <v>0</v>
      </c>
      <c r="AE39" s="95">
        <v>0</v>
      </c>
      <c r="AF39" s="26">
        <v>0.91658942038283198</v>
      </c>
      <c r="AG39" s="26">
        <v>0.91658942038283198</v>
      </c>
      <c r="AH39" s="26">
        <v>143261.627015437</v>
      </c>
      <c r="AI39" s="26">
        <v>0</v>
      </c>
      <c r="AJ39" s="26">
        <v>0.33847719123772901</v>
      </c>
      <c r="AK39" s="26">
        <v>7.0358110382557001E-2</v>
      </c>
      <c r="AL39" s="95">
        <v>0.14359763218344601</v>
      </c>
      <c r="AM39" s="26">
        <v>0.22308928264025499</v>
      </c>
      <c r="AN39" s="26">
        <v>0</v>
      </c>
      <c r="AO39" s="26">
        <v>0</v>
      </c>
      <c r="AP39" s="26">
        <v>46.6150908138913</v>
      </c>
      <c r="AQ39" s="26">
        <v>0</v>
      </c>
      <c r="AR39" s="95">
        <v>19.096206176248501</v>
      </c>
      <c r="AS39" s="26">
        <v>8.93028403247407</v>
      </c>
      <c r="AT39" s="26">
        <v>0.99225085732237595</v>
      </c>
      <c r="AU39" s="26">
        <v>9.9225348897964594</v>
      </c>
      <c r="AV39" s="26">
        <v>0</v>
      </c>
      <c r="AW39" s="26">
        <v>0.68663426334209599</v>
      </c>
      <c r="AX39" s="26">
        <v>8.2676234726103207E-3</v>
      </c>
      <c r="AY39" s="26">
        <v>5.7805829061327003</v>
      </c>
      <c r="AZ39" s="26">
        <v>9.0943053511687195E-3</v>
      </c>
      <c r="BA39" s="26">
        <v>2.4940467269630702</v>
      </c>
      <c r="BB39" s="26">
        <v>3.00387748915601</v>
      </c>
      <c r="BC39" s="26">
        <v>2.7558396578426601E-3</v>
      </c>
      <c r="BD39" s="26">
        <v>0</v>
      </c>
      <c r="BE39" s="26">
        <v>1.9401191598185501</v>
      </c>
      <c r="BF39" s="26">
        <v>46.4192582062093</v>
      </c>
      <c r="BG39" s="26">
        <v>27.557031978923799</v>
      </c>
      <c r="BH39" s="26">
        <v>18.8622262272855</v>
      </c>
      <c r="BI39" s="26">
        <v>2.2212106350964801E-2</v>
      </c>
      <c r="BJ39" s="26">
        <v>0</v>
      </c>
      <c r="BK39" s="26">
        <v>0.65864833523481903</v>
      </c>
      <c r="BL39" s="26">
        <v>0.18050863826011199</v>
      </c>
      <c r="BM39" s="26">
        <v>7.4876502587675002</v>
      </c>
      <c r="BN39" s="26">
        <v>0.49605398016942498</v>
      </c>
      <c r="BO39" s="26">
        <v>9.6455047206468303E-2</v>
      </c>
      <c r="BP39" s="26">
        <v>10.6982183347387</v>
      </c>
      <c r="BQ39" s="26">
        <v>0.25325223508236999</v>
      </c>
      <c r="BR39" s="26">
        <v>4.13378924916086E-3</v>
      </c>
      <c r="BS39" s="26">
        <v>0.45471476049537801</v>
      </c>
      <c r="BT39" s="26">
        <v>2.75584031922926E-4</v>
      </c>
      <c r="BU39" s="26">
        <v>4.28751053864426</v>
      </c>
      <c r="BV39" s="26">
        <v>0.58837002589791498</v>
      </c>
      <c r="BW39" s="26">
        <v>0</v>
      </c>
      <c r="BX39" s="26">
        <v>2.1048035490225201E-4</v>
      </c>
      <c r="BY39" s="26">
        <v>0.70276975848762901</v>
      </c>
      <c r="BZ39" s="95">
        <v>0</v>
      </c>
      <c r="CA39" s="26">
        <v>2.25479203254022</v>
      </c>
      <c r="CB39" s="26">
        <v>17.722828089088701</v>
      </c>
      <c r="CC39" s="26">
        <v>0.51482146167540199</v>
      </c>
      <c r="CE39" s="54">
        <f t="shared" si="12"/>
        <v>-2.2272407503203488E-7</v>
      </c>
      <c r="CF39" s="54">
        <f t="shared" si="13"/>
        <v>-2.8716247507484184E-7</v>
      </c>
      <c r="CG39" s="54">
        <f t="shared" si="14"/>
        <v>1.5661139990024092E-6</v>
      </c>
      <c r="CH39" s="54">
        <f t="shared" si="15"/>
        <v>-3.2365772763328228E-5</v>
      </c>
      <c r="CI39" s="54">
        <f t="shared" si="16"/>
        <v>-5.4319339013291126E-5</v>
      </c>
      <c r="CJ39" s="54">
        <f t="shared" si="17"/>
        <v>1.1759559937221442E-5</v>
      </c>
      <c r="CK39" s="54">
        <f t="shared" si="18"/>
        <v>-2.1728532501598157E-7</v>
      </c>
      <c r="CL39" s="102">
        <f t="shared" si="19"/>
        <v>-0.54548811310824441</v>
      </c>
      <c r="CM39" s="102">
        <f t="shared" si="20"/>
        <v>-0.86103294230520067</v>
      </c>
      <c r="CN39" s="102">
        <f t="shared" si="21"/>
        <v>-0.86606343405964503</v>
      </c>
      <c r="CO39" s="54">
        <f t="shared" si="10"/>
        <v>-7.0609784036059008E-7</v>
      </c>
      <c r="CP39" s="54">
        <f t="shared" si="11"/>
        <v>-4.0907221577877342E-6</v>
      </c>
    </row>
    <row r="40" spans="1:94" x14ac:dyDescent="0.25">
      <c r="A40" s="42" t="s">
        <v>39</v>
      </c>
      <c r="B40" s="26"/>
      <c r="C40" s="26"/>
      <c r="D40" s="26"/>
      <c r="E40" s="26"/>
      <c r="F40" s="26"/>
      <c r="G40" s="26"/>
      <c r="H40" s="26"/>
      <c r="I40" s="78"/>
      <c r="J40" s="78"/>
      <c r="K40" s="78"/>
      <c r="L40" s="78"/>
      <c r="M40" s="78"/>
      <c r="N40" s="26"/>
      <c r="P40" s="95"/>
      <c r="Q40" s="26"/>
      <c r="R40" s="95"/>
      <c r="CE40" s="54" t="str">
        <f t="shared" si="12"/>
        <v/>
      </c>
      <c r="CF40" s="54" t="str">
        <f t="shared" si="13"/>
        <v/>
      </c>
      <c r="CG40" s="54" t="str">
        <f t="shared" si="14"/>
        <v/>
      </c>
      <c r="CH40" s="54" t="str">
        <f t="shared" si="15"/>
        <v/>
      </c>
      <c r="CI40" s="54" t="str">
        <f t="shared" si="16"/>
        <v/>
      </c>
      <c r="CJ40" s="54" t="str">
        <f t="shared" si="17"/>
        <v/>
      </c>
      <c r="CK40" s="54" t="str">
        <f t="shared" si="18"/>
        <v/>
      </c>
      <c r="CL40" s="102" t="str">
        <f t="shared" si="19"/>
        <v/>
      </c>
      <c r="CM40" s="102" t="str">
        <f t="shared" si="20"/>
        <v/>
      </c>
      <c r="CN40" s="102" t="str">
        <f t="shared" si="21"/>
        <v/>
      </c>
      <c r="CO40" s="54" t="str">
        <f t="shared" si="10"/>
        <v/>
      </c>
      <c r="CP40" s="54" t="str">
        <f t="shared" si="11"/>
        <v/>
      </c>
    </row>
    <row r="41" spans="1:94" x14ac:dyDescent="0.25">
      <c r="A41" s="42" t="s">
        <v>40</v>
      </c>
      <c r="B41" s="26">
        <v>1402.4476913999999</v>
      </c>
      <c r="C41" s="26">
        <v>265.16592817999998</v>
      </c>
      <c r="D41" s="26">
        <v>57.469255680000003</v>
      </c>
      <c r="E41" s="26">
        <v>220.93936848000001</v>
      </c>
      <c r="F41" s="26">
        <v>141.4632392</v>
      </c>
      <c r="G41" s="26">
        <v>24.895877649999999</v>
      </c>
      <c r="H41" s="26">
        <v>109.31479874999999</v>
      </c>
      <c r="I41" s="78">
        <v>15.55453702</v>
      </c>
      <c r="J41" s="78">
        <v>7.6803219199999999</v>
      </c>
      <c r="K41" s="78">
        <v>36.301101369999998</v>
      </c>
      <c r="L41" s="78">
        <v>4.56726016</v>
      </c>
      <c r="M41" s="78">
        <v>3.8132313600000001</v>
      </c>
      <c r="N41" s="26"/>
      <c r="O41" s="28" t="s">
        <v>40</v>
      </c>
      <c r="P41" s="95">
        <v>0</v>
      </c>
      <c r="Q41" s="26">
        <v>3.4891722205695599</v>
      </c>
      <c r="R41" s="95">
        <v>4.5683648736421496</v>
      </c>
      <c r="S41" s="26">
        <v>8.2490501806359209</v>
      </c>
      <c r="T41" s="26">
        <v>8.2490501806359209</v>
      </c>
      <c r="U41" s="26">
        <v>16.188236510854999</v>
      </c>
      <c r="V41" s="95">
        <v>7.8884071509229096E-3</v>
      </c>
      <c r="W41" s="26">
        <v>1.2415925307245801</v>
      </c>
      <c r="X41" s="95">
        <v>3.8141654836314101</v>
      </c>
      <c r="Y41" s="26">
        <v>22.9817490233855</v>
      </c>
      <c r="Z41" s="26">
        <v>1402.65444203773</v>
      </c>
      <c r="AA41" s="26">
        <v>6.3145353451247503</v>
      </c>
      <c r="AB41" s="26">
        <v>5.0116501486135601</v>
      </c>
      <c r="AC41" s="26">
        <v>0.94714021856379904</v>
      </c>
      <c r="AD41" s="26">
        <v>0</v>
      </c>
      <c r="AE41" s="95">
        <v>0</v>
      </c>
      <c r="AF41" s="26">
        <v>5.6316660811763803</v>
      </c>
      <c r="AG41" s="26">
        <v>5.6316660811763803</v>
      </c>
      <c r="AH41" s="26">
        <v>760116.871659033</v>
      </c>
      <c r="AI41" s="26">
        <v>0</v>
      </c>
      <c r="AJ41" s="26">
        <v>2.0977698374796701</v>
      </c>
      <c r="AK41" s="26">
        <v>0.43569250104466001</v>
      </c>
      <c r="AL41" s="95">
        <v>0.89228575718437797</v>
      </c>
      <c r="AM41" s="26">
        <v>1.3785532038889501</v>
      </c>
      <c r="AN41" s="26">
        <v>0</v>
      </c>
      <c r="AO41" s="26">
        <v>0</v>
      </c>
      <c r="AP41" s="26">
        <v>265.22176455739401</v>
      </c>
      <c r="AQ41" s="26">
        <v>0</v>
      </c>
      <c r="AR41" s="95">
        <v>117.834530883998</v>
      </c>
      <c r="AS41" s="26">
        <v>51.734704189332902</v>
      </c>
      <c r="AT41" s="26">
        <v>5.7483163478232102</v>
      </c>
      <c r="AU41" s="26">
        <v>57.483020537156101</v>
      </c>
      <c r="AV41" s="26">
        <v>0</v>
      </c>
      <c r="AW41" s="26">
        <v>4.2490055232394699</v>
      </c>
      <c r="AX41" s="26">
        <v>4.2442245076803498E-2</v>
      </c>
      <c r="AY41" s="26">
        <v>35.5863296410324</v>
      </c>
      <c r="AZ41" s="26">
        <v>4.6686603945170997E-2</v>
      </c>
      <c r="BA41" s="26">
        <v>12.80346985455</v>
      </c>
      <c r="BB41" s="26">
        <v>15.4207493510144</v>
      </c>
      <c r="BC41" s="26">
        <v>1.41475120289687E-2</v>
      </c>
      <c r="BD41" s="26">
        <v>0</v>
      </c>
      <c r="BE41" s="26">
        <v>9.9598188131417498</v>
      </c>
      <c r="BF41" s="26">
        <v>220.96825974349201</v>
      </c>
      <c r="BG41" s="26">
        <v>141.46715015724399</v>
      </c>
      <c r="BH41" s="26">
        <v>79.501109586247495</v>
      </c>
      <c r="BI41" s="26">
        <v>0.114028148613568</v>
      </c>
      <c r="BJ41" s="26">
        <v>0</v>
      </c>
      <c r="BK41" s="26">
        <v>3.3812459641638601</v>
      </c>
      <c r="BL41" s="26">
        <v>0.92666062490010304</v>
      </c>
      <c r="BM41" s="26">
        <v>38.4387019185722</v>
      </c>
      <c r="BN41" s="26">
        <v>2.5465502075100401</v>
      </c>
      <c r="BO41" s="26">
        <v>0.49516307919553298</v>
      </c>
      <c r="BP41" s="26">
        <v>54.920518086167597</v>
      </c>
      <c r="BQ41" s="26">
        <v>1.5730281014434699</v>
      </c>
      <c r="BR41" s="26">
        <v>2.1221201408753401E-2</v>
      </c>
      <c r="BS41" s="26">
        <v>2.33433179560949</v>
      </c>
      <c r="BT41" s="26">
        <v>1.4147513461972999E-3</v>
      </c>
      <c r="BU41" s="26">
        <v>24.904491921713799</v>
      </c>
      <c r="BV41" s="26">
        <v>3.6157284281770501</v>
      </c>
      <c r="BW41" s="26">
        <v>0</v>
      </c>
      <c r="BX41" s="26">
        <v>1.3147977226365E-3</v>
      </c>
      <c r="BY41" s="26">
        <v>4.33287766658575</v>
      </c>
      <c r="BZ41" s="95">
        <v>0</v>
      </c>
      <c r="CA41" s="26">
        <v>13.8680764562906</v>
      </c>
      <c r="CB41" s="26">
        <v>109.33398997999301</v>
      </c>
      <c r="CC41" s="26">
        <v>3.1712003636364101</v>
      </c>
      <c r="CE41" s="54">
        <f t="shared" si="12"/>
        <v>1.4742128280279801E-4</v>
      </c>
      <c r="CF41" s="54">
        <f t="shared" si="13"/>
        <v>2.1057146284694301E-4</v>
      </c>
      <c r="CG41" s="54">
        <f t="shared" si="14"/>
        <v>2.3951688591101168E-4</v>
      </c>
      <c r="CH41" s="54">
        <f t="shared" si="15"/>
        <v>1.3076557469482794E-4</v>
      </c>
      <c r="CI41" s="54">
        <f t="shared" si="16"/>
        <v>2.7646456182578192E-5</v>
      </c>
      <c r="CJ41" s="54">
        <f t="shared" si="17"/>
        <v>3.4601197173699888E-4</v>
      </c>
      <c r="CK41" s="54">
        <f t="shared" si="18"/>
        <v>1.7555930406917911E-4</v>
      </c>
      <c r="CL41" s="102">
        <f t="shared" si="19"/>
        <v>-0.46966919233730292</v>
      </c>
      <c r="CM41" s="102">
        <f t="shared" si="20"/>
        <v>-0.83834108209821234</v>
      </c>
      <c r="CN41" s="102">
        <f t="shared" si="21"/>
        <v>-0.84486239070888058</v>
      </c>
      <c r="CO41" s="54">
        <f t="shared" si="10"/>
        <v>2.4187666203573363E-4</v>
      </c>
      <c r="CP41" s="54">
        <f t="shared" si="11"/>
        <v>2.4496904153489097E-4</v>
      </c>
    </row>
    <row r="42" spans="1:94" x14ac:dyDescent="0.25">
      <c r="A42" s="42" t="s">
        <v>41</v>
      </c>
      <c r="B42" s="26">
        <v>4684.2862929000003</v>
      </c>
      <c r="C42" s="26">
        <v>1061.7728342</v>
      </c>
      <c r="D42" s="26">
        <v>197.42808897</v>
      </c>
      <c r="E42" s="26">
        <v>799.25249281000004</v>
      </c>
      <c r="F42" s="26">
        <v>463.40521030000002</v>
      </c>
      <c r="G42" s="26">
        <v>89.661605280000003</v>
      </c>
      <c r="H42" s="26">
        <v>340.89051465</v>
      </c>
      <c r="I42" s="78">
        <v>55.5808617</v>
      </c>
      <c r="J42" s="78">
        <v>27.44401371</v>
      </c>
      <c r="K42" s="78">
        <v>129.71432962</v>
      </c>
      <c r="L42" s="78">
        <v>16.320141599999999</v>
      </c>
      <c r="M42" s="78">
        <v>13.6257786</v>
      </c>
      <c r="N42" s="26"/>
      <c r="O42" s="28" t="s">
        <v>41</v>
      </c>
      <c r="P42" s="95">
        <v>0</v>
      </c>
      <c r="Q42" s="26">
        <v>10.857860135058999</v>
      </c>
      <c r="R42" s="95">
        <v>16.324091070159401</v>
      </c>
      <c r="S42" s="26">
        <v>25.432953645276498</v>
      </c>
      <c r="T42" s="26">
        <v>25.432953645276498</v>
      </c>
      <c r="U42" s="26">
        <v>49.922846261842899</v>
      </c>
      <c r="V42" s="95">
        <v>2.3534422185992901E-2</v>
      </c>
      <c r="W42" s="26">
        <v>3.8689472537990102</v>
      </c>
      <c r="X42" s="95">
        <v>13.6291291433143</v>
      </c>
      <c r="Y42" s="26">
        <v>71.733066337229999</v>
      </c>
      <c r="Z42" s="26">
        <v>4685.4809314527802</v>
      </c>
      <c r="AA42" s="26">
        <v>19.633302423131902</v>
      </c>
      <c r="AB42" s="26">
        <v>15.348896380823</v>
      </c>
      <c r="AC42" s="26">
        <v>2.9814775787093</v>
      </c>
      <c r="AD42" s="26">
        <v>0</v>
      </c>
      <c r="AE42" s="95">
        <v>0</v>
      </c>
      <c r="AF42" s="26">
        <v>17.814886110294999</v>
      </c>
      <c r="AG42" s="26">
        <v>17.814886110294999</v>
      </c>
      <c r="AH42" s="26">
        <v>2716112.6207421799</v>
      </c>
      <c r="AI42" s="26">
        <v>0</v>
      </c>
      <c r="AJ42" s="26">
        <v>6.4372198721550697</v>
      </c>
      <c r="AK42" s="26">
        <v>1.3409061119663499</v>
      </c>
      <c r="AL42" s="95">
        <v>2.7128337084498502</v>
      </c>
      <c r="AM42" s="26">
        <v>4.2746618437452097</v>
      </c>
      <c r="AN42" s="26">
        <v>0</v>
      </c>
      <c r="AO42" s="26">
        <v>0</v>
      </c>
      <c r="AP42" s="26">
        <v>1062.1934065267801</v>
      </c>
      <c r="AQ42" s="26">
        <v>0</v>
      </c>
      <c r="AR42" s="95">
        <v>367.20846960653</v>
      </c>
      <c r="AS42" s="26">
        <v>177.73846084315699</v>
      </c>
      <c r="AT42" s="26">
        <v>19.748761873267298</v>
      </c>
      <c r="AU42" s="26">
        <v>197.48722271642501</v>
      </c>
      <c r="AV42" s="26">
        <v>0</v>
      </c>
      <c r="AW42" s="26">
        <v>13.109078916152701</v>
      </c>
      <c r="AX42" s="26">
        <v>0.13905664621879699</v>
      </c>
      <c r="AY42" s="26">
        <v>111.80814531391</v>
      </c>
      <c r="AZ42" s="26">
        <v>0.15296224320287399</v>
      </c>
      <c r="BA42" s="26">
        <v>41.948638921498898</v>
      </c>
      <c r="BB42" s="26">
        <v>50.523774423077903</v>
      </c>
      <c r="BC42" s="26">
        <v>4.6352067770079899E-2</v>
      </c>
      <c r="BD42" s="26">
        <v>0</v>
      </c>
      <c r="BE42" s="26">
        <v>32.6318766293534</v>
      </c>
      <c r="BF42" s="26">
        <v>799.39332095294697</v>
      </c>
      <c r="BG42" s="26">
        <v>463.49591380887</v>
      </c>
      <c r="BH42" s="26">
        <v>335.89740714407702</v>
      </c>
      <c r="BI42" s="26">
        <v>0.37359769617001998</v>
      </c>
      <c r="BJ42" s="26">
        <v>0</v>
      </c>
      <c r="BK42" s="26">
        <v>11.0781499694108</v>
      </c>
      <c r="BL42" s="26">
        <v>3.0360647883287299</v>
      </c>
      <c r="BM42" s="26">
        <v>125.938634236677</v>
      </c>
      <c r="BN42" s="26">
        <v>8.3433685521696201</v>
      </c>
      <c r="BO42" s="26">
        <v>1.62232827813511</v>
      </c>
      <c r="BP42" s="26">
        <v>179.93884841570301</v>
      </c>
      <c r="BQ42" s="26">
        <v>4.7892086417266597</v>
      </c>
      <c r="BR42" s="26">
        <v>6.9528061090075297E-2</v>
      </c>
      <c r="BS42" s="26">
        <v>7.6480976757772599</v>
      </c>
      <c r="BT42" s="26">
        <v>4.6352042857851399E-3</v>
      </c>
      <c r="BU42" s="26">
        <v>89.690493418652196</v>
      </c>
      <c r="BV42" s="26">
        <v>11.4302244330608</v>
      </c>
      <c r="BW42" s="26">
        <v>0</v>
      </c>
      <c r="BX42" s="26">
        <v>3.9225537697867496E-3</v>
      </c>
      <c r="BY42" s="26">
        <v>13.5415526696609</v>
      </c>
      <c r="BZ42" s="95">
        <v>0</v>
      </c>
      <c r="CA42" s="26">
        <v>43.712505615370603</v>
      </c>
      <c r="CB42" s="26">
        <v>341.002516796463</v>
      </c>
      <c r="CC42" s="26">
        <v>9.9431853465682192</v>
      </c>
      <c r="CE42" s="54">
        <f t="shared" si="12"/>
        <v>2.5503107156166503E-4</v>
      </c>
      <c r="CF42" s="54">
        <f t="shared" si="13"/>
        <v>3.961038682035579E-4</v>
      </c>
      <c r="CG42" s="54">
        <f t="shared" si="14"/>
        <v>2.9952043163417432E-4</v>
      </c>
      <c r="CH42" s="54">
        <f t="shared" si="15"/>
        <v>1.7619981697124062E-4</v>
      </c>
      <c r="CI42" s="54">
        <f t="shared" si="16"/>
        <v>1.9573260475698749E-4</v>
      </c>
      <c r="CJ42" s="54">
        <f t="shared" si="17"/>
        <v>3.2219073662554656E-4</v>
      </c>
      <c r="CK42" s="54">
        <f t="shared" si="18"/>
        <v>3.2855753284304106E-4</v>
      </c>
      <c r="CL42" s="102">
        <f t="shared" si="19"/>
        <v>-0.54241526908035509</v>
      </c>
      <c r="CM42" s="102">
        <f t="shared" si="20"/>
        <v>-0.85902400083741215</v>
      </c>
      <c r="CN42" s="102">
        <f t="shared" si="21"/>
        <v>-0.86266061612094858</v>
      </c>
      <c r="CO42" s="54">
        <f t="shared" si="10"/>
        <v>2.4199974829885139E-4</v>
      </c>
      <c r="CP42" s="54">
        <f t="shared" si="11"/>
        <v>2.4589738411715526E-4</v>
      </c>
    </row>
    <row r="43" spans="1:94" x14ac:dyDescent="0.25">
      <c r="A43" s="42" t="s">
        <v>42</v>
      </c>
      <c r="B43" s="26">
        <v>1581.6475281</v>
      </c>
      <c r="C43" s="26">
        <v>368.00661219</v>
      </c>
      <c r="D43" s="26">
        <v>65.838911330000002</v>
      </c>
      <c r="E43" s="26">
        <v>260.41485641000003</v>
      </c>
      <c r="F43" s="26">
        <v>159.13751239000001</v>
      </c>
      <c r="G43" s="26">
        <v>29.575136709999999</v>
      </c>
      <c r="H43" s="26">
        <v>117.7574523</v>
      </c>
      <c r="I43" s="78">
        <v>17.877073370000002</v>
      </c>
      <c r="J43" s="78">
        <v>8.8271143300000006</v>
      </c>
      <c r="K43" s="78">
        <v>41.721424849999998</v>
      </c>
      <c r="L43" s="78">
        <v>5.2492236700000001</v>
      </c>
      <c r="M43" s="78">
        <v>4.3826065500000002</v>
      </c>
      <c r="N43" s="26"/>
      <c r="O43" s="28" t="s">
        <v>42</v>
      </c>
      <c r="P43" s="95">
        <v>0</v>
      </c>
      <c r="Q43" s="26">
        <v>3.7445339160405</v>
      </c>
      <c r="R43" s="95">
        <v>5.2498487582764302</v>
      </c>
      <c r="S43" s="26">
        <v>8.7189398217887106</v>
      </c>
      <c r="T43" s="26">
        <v>8.7189398217887106</v>
      </c>
      <c r="U43" s="26">
        <v>17.117298530068201</v>
      </c>
      <c r="V43" s="95">
        <v>7.8934504182496101E-3</v>
      </c>
      <c r="W43" s="26">
        <v>1.33545768858336</v>
      </c>
      <c r="X43" s="95">
        <v>4.3831358595356802</v>
      </c>
      <c r="Y43" s="26">
        <v>24.7865530234075</v>
      </c>
      <c r="Z43" s="26">
        <v>1581.82123778501</v>
      </c>
      <c r="AA43" s="26">
        <v>6.7673703261661</v>
      </c>
      <c r="AB43" s="26">
        <v>5.23908638548256</v>
      </c>
      <c r="AC43" s="26">
        <v>1.0357394870543399</v>
      </c>
      <c r="AD43" s="26">
        <v>0</v>
      </c>
      <c r="AE43" s="95">
        <v>0</v>
      </c>
      <c r="AF43" s="26">
        <v>6.2076582199705603</v>
      </c>
      <c r="AG43" s="26">
        <v>6.2076582199705603</v>
      </c>
      <c r="AH43" s="26">
        <v>873503.64249849797</v>
      </c>
      <c r="AI43" s="26">
        <v>0</v>
      </c>
      <c r="AJ43" s="26">
        <v>2.1999921220103902</v>
      </c>
      <c r="AK43" s="26">
        <v>0.45915281323214102</v>
      </c>
      <c r="AL43" s="95">
        <v>0.92151429459897305</v>
      </c>
      <c r="AM43" s="26">
        <v>1.47086534587763</v>
      </c>
      <c r="AN43" s="26">
        <v>0</v>
      </c>
      <c r="AO43" s="26">
        <v>0</v>
      </c>
      <c r="AP43" s="26">
        <v>368.06409138158102</v>
      </c>
      <c r="AQ43" s="26">
        <v>0</v>
      </c>
      <c r="AR43" s="95">
        <v>126.755140572209</v>
      </c>
      <c r="AS43" s="26">
        <v>59.262332137325899</v>
      </c>
      <c r="AT43" s="26">
        <v>6.5847301465522401</v>
      </c>
      <c r="AU43" s="26">
        <v>65.847062283878103</v>
      </c>
      <c r="AV43" s="26">
        <v>0</v>
      </c>
      <c r="AW43" s="26">
        <v>4.4960406267189104</v>
      </c>
      <c r="AX43" s="26">
        <v>4.7745585740504901E-2</v>
      </c>
      <c r="AY43" s="26">
        <v>38.794714246267198</v>
      </c>
      <c r="AZ43" s="26">
        <v>5.2520004960399401E-2</v>
      </c>
      <c r="BA43" s="26">
        <v>14.403294807564</v>
      </c>
      <c r="BB43" s="26">
        <v>17.347614102966801</v>
      </c>
      <c r="BC43" s="26">
        <v>1.5915287510265198E-2</v>
      </c>
      <c r="BD43" s="26">
        <v>0</v>
      </c>
      <c r="BE43" s="26">
        <v>11.2043308586451</v>
      </c>
      <c r="BF43" s="26">
        <v>260.42948713128999</v>
      </c>
      <c r="BG43" s="26">
        <v>159.143841204605</v>
      </c>
      <c r="BH43" s="26">
        <v>101.28564592668501</v>
      </c>
      <c r="BI43" s="26">
        <v>0.12827642542590501</v>
      </c>
      <c r="BJ43" s="26">
        <v>0</v>
      </c>
      <c r="BK43" s="26">
        <v>3.80374130965569</v>
      </c>
      <c r="BL43" s="26">
        <v>1.04244981563848</v>
      </c>
      <c r="BM43" s="26">
        <v>43.241714093597203</v>
      </c>
      <c r="BN43" s="26">
        <v>2.86474387252875</v>
      </c>
      <c r="BO43" s="26">
        <v>0.55703760093035004</v>
      </c>
      <c r="BP43" s="26">
        <v>61.782980648930398</v>
      </c>
      <c r="BQ43" s="26">
        <v>1.6283731760679401</v>
      </c>
      <c r="BR43" s="26">
        <v>2.3872873449186201E-2</v>
      </c>
      <c r="BS43" s="26">
        <v>2.6260123899755801</v>
      </c>
      <c r="BT43" s="26">
        <v>1.5915270865369199E-3</v>
      </c>
      <c r="BU43" s="26">
        <v>29.578217452889898</v>
      </c>
      <c r="BV43" s="26">
        <v>3.9812721699600799</v>
      </c>
      <c r="BW43" s="26">
        <v>0</v>
      </c>
      <c r="BX43" s="26">
        <v>1.31552576295273E-3</v>
      </c>
      <c r="BY43" s="26">
        <v>4.68291245602407</v>
      </c>
      <c r="BZ43" s="95">
        <v>0</v>
      </c>
      <c r="CA43" s="26">
        <v>15.198022535690001</v>
      </c>
      <c r="CB43" s="26">
        <v>117.771763532245</v>
      </c>
      <c r="CC43" s="26">
        <v>3.4455817777685902</v>
      </c>
      <c r="CE43" s="54">
        <f t="shared" si="12"/>
        <v>1.0982831631180628E-4</v>
      </c>
      <c r="CF43" s="54">
        <f t="shared" si="13"/>
        <v>1.5619064896406685E-4</v>
      </c>
      <c r="CG43" s="54">
        <f t="shared" si="14"/>
        <v>1.2380146805961181E-4</v>
      </c>
      <c r="CH43" s="54">
        <f t="shared" si="15"/>
        <v>5.6182360298702344E-5</v>
      </c>
      <c r="CI43" s="54">
        <f t="shared" si="16"/>
        <v>3.9769470503435744E-5</v>
      </c>
      <c r="CJ43" s="54">
        <f t="shared" si="17"/>
        <v>1.0416664917250921E-4</v>
      </c>
      <c r="CK43" s="54">
        <f t="shared" si="18"/>
        <v>1.2153143572219185E-4</v>
      </c>
      <c r="CL43" s="102">
        <f t="shared" si="19"/>
        <v>-0.5122837143790997</v>
      </c>
      <c r="CM43" s="102">
        <f t="shared" si="20"/>
        <v>-0.84870959651619693</v>
      </c>
      <c r="CN43" s="102">
        <f t="shared" si="21"/>
        <v>-0.85121173971673303</v>
      </c>
      <c r="CO43" s="54">
        <f t="shared" si="10"/>
        <v>1.1908204255088284E-4</v>
      </c>
      <c r="CP43" s="54">
        <f t="shared" si="11"/>
        <v>1.2077505238976521E-4</v>
      </c>
    </row>
    <row r="44" spans="1:94" x14ac:dyDescent="0.25">
      <c r="A44" s="42" t="s">
        <v>43</v>
      </c>
      <c r="B44" s="26">
        <v>13973.763383</v>
      </c>
      <c r="C44" s="26">
        <v>2578.9159242999999</v>
      </c>
      <c r="D44" s="26">
        <v>519.98431733999996</v>
      </c>
      <c r="E44" s="26">
        <v>2164.3543718000001</v>
      </c>
      <c r="F44" s="26">
        <v>1418.2190756</v>
      </c>
      <c r="G44" s="26">
        <v>188.95904286000001</v>
      </c>
      <c r="H44" s="26">
        <v>926.22713059</v>
      </c>
      <c r="I44" s="78">
        <v>147.22809826</v>
      </c>
      <c r="J44" s="78">
        <v>72.696425160000004</v>
      </c>
      <c r="K44" s="78">
        <v>343.60019788</v>
      </c>
      <c r="L44" s="78">
        <v>43.230408359999998</v>
      </c>
      <c r="M44" s="78">
        <v>36.093312660000002</v>
      </c>
      <c r="N44" s="26"/>
      <c r="O44" s="28" t="s">
        <v>43</v>
      </c>
      <c r="P44" s="95">
        <v>0</v>
      </c>
      <c r="Q44" s="26">
        <v>29.353743309926699</v>
      </c>
      <c r="R44" s="95">
        <v>43.229267217394302</v>
      </c>
      <c r="S44" s="26">
        <v>67.5860077886787</v>
      </c>
      <c r="T44" s="26">
        <v>67.5860077886787</v>
      </c>
      <c r="U44" s="26">
        <v>132.71473254862499</v>
      </c>
      <c r="V44" s="95">
        <v>5.8579107171130199E-2</v>
      </c>
      <c r="W44" s="26">
        <v>10.5052715063075</v>
      </c>
      <c r="X44" s="95">
        <v>36.0923371001345</v>
      </c>
      <c r="Y44" s="26">
        <v>195.16163411844599</v>
      </c>
      <c r="Z44" s="26">
        <v>13973.5141317821</v>
      </c>
      <c r="AA44" s="26">
        <v>53.122927838275601</v>
      </c>
      <c r="AB44" s="26">
        <v>40.331388652492898</v>
      </c>
      <c r="AC44" s="26">
        <v>8.2481403602018801</v>
      </c>
      <c r="AD44" s="26">
        <v>0</v>
      </c>
      <c r="AE44" s="95">
        <v>0</v>
      </c>
      <c r="AF44" s="26">
        <v>49.631133344210802</v>
      </c>
      <c r="AG44" s="26">
        <v>49.631133344210802</v>
      </c>
      <c r="AH44" s="26">
        <v>7192771.6812260998</v>
      </c>
      <c r="AI44" s="26">
        <v>0</v>
      </c>
      <c r="AJ44" s="26">
        <v>16.964026803858001</v>
      </c>
      <c r="AK44" s="26">
        <v>3.5635323524931501</v>
      </c>
      <c r="AL44" s="95">
        <v>7.0165538073739304</v>
      </c>
      <c r="AM44" s="26">
        <v>11.4808371467361</v>
      </c>
      <c r="AN44" s="26">
        <v>0</v>
      </c>
      <c r="AO44" s="26">
        <v>8.5713418769986201E-4</v>
      </c>
      <c r="AP44" s="26">
        <v>2578.7783607831898</v>
      </c>
      <c r="AQ44" s="26">
        <v>0</v>
      </c>
      <c r="AR44" s="95">
        <v>995.90213730357095</v>
      </c>
      <c r="AS44" s="26">
        <v>467.97621891459801</v>
      </c>
      <c r="AT44" s="26">
        <v>51.997540705183603</v>
      </c>
      <c r="AU44" s="26">
        <v>519.97375961978196</v>
      </c>
      <c r="AV44" s="26">
        <v>4.7222863648539098E-7</v>
      </c>
      <c r="AW44" s="26">
        <v>34.894607952101197</v>
      </c>
      <c r="AX44" s="26">
        <v>0.41128812983746399</v>
      </c>
      <c r="AY44" s="26">
        <v>307.73635394642997</v>
      </c>
      <c r="AZ44" s="26">
        <v>0.45241637038487098</v>
      </c>
      <c r="BA44" s="26">
        <v>134.23507644703099</v>
      </c>
      <c r="BB44" s="26">
        <v>162.933560307985</v>
      </c>
      <c r="BC44" s="26">
        <v>0.13709631337907899</v>
      </c>
      <c r="BD44" s="26">
        <v>0</v>
      </c>
      <c r="BE44" s="26">
        <v>104.973095214426</v>
      </c>
      <c r="BF44" s="26">
        <v>2164.2474156027902</v>
      </c>
      <c r="BG44" s="26">
        <v>1418.13199279531</v>
      </c>
      <c r="BH44" s="26">
        <v>746.11542280747506</v>
      </c>
      <c r="BI44" s="26">
        <v>1.1843991202510999</v>
      </c>
      <c r="BJ44" s="26">
        <v>0</v>
      </c>
      <c r="BK44" s="26">
        <v>34.580298533066497</v>
      </c>
      <c r="BL44" s="26">
        <v>9.0592131414430295</v>
      </c>
      <c r="BM44" s="26">
        <v>376.794230603019</v>
      </c>
      <c r="BN44" s="26">
        <v>25.707304310763501</v>
      </c>
      <c r="BO44" s="26">
        <v>4.8777627041099603</v>
      </c>
      <c r="BP44" s="26">
        <v>538.35850773811205</v>
      </c>
      <c r="BQ44" s="26">
        <v>12.4690325132386</v>
      </c>
      <c r="BR44" s="26">
        <v>0.20564355707512699</v>
      </c>
      <c r="BS44" s="26">
        <v>24.208390661088899</v>
      </c>
      <c r="BT44" s="26">
        <v>1.37096433420746E-2</v>
      </c>
      <c r="BU44" s="26">
        <v>188.96018642706801</v>
      </c>
      <c r="BV44" s="26">
        <v>31.867863353256901</v>
      </c>
      <c r="BW44" s="26">
        <v>0</v>
      </c>
      <c r="BX44" s="26">
        <v>9.76303044623043E-3</v>
      </c>
      <c r="BY44" s="26">
        <v>36.946042474443303</v>
      </c>
      <c r="BZ44" s="95">
        <v>0</v>
      </c>
      <c r="CA44" s="26">
        <v>120.954623673711</v>
      </c>
      <c r="CB44" s="26">
        <v>926.21860255138597</v>
      </c>
      <c r="CC44" s="26">
        <v>27.2537042793784</v>
      </c>
      <c r="CE44" s="54">
        <f t="shared" si="12"/>
        <v>-1.7837085906498554E-5</v>
      </c>
      <c r="CF44" s="54">
        <f t="shared" si="13"/>
        <v>-5.334160587165E-5</v>
      </c>
      <c r="CG44" s="54">
        <f t="shared" si="14"/>
        <v>-2.0303920456700255E-5</v>
      </c>
      <c r="CH44" s="54">
        <f t="shared" si="15"/>
        <v>-4.9417137324402214E-5</v>
      </c>
      <c r="CI44" s="54">
        <f t="shared" si="16"/>
        <v>-6.1402928636506308E-5</v>
      </c>
      <c r="CJ44" s="54">
        <f t="shared" si="17"/>
        <v>6.051930887721232E-6</v>
      </c>
      <c r="CK44" s="54">
        <f t="shared" si="18"/>
        <v>-9.2072865632848339E-6</v>
      </c>
      <c r="CL44" s="102">
        <f t="shared" si="19"/>
        <v>-0.54094355230124602</v>
      </c>
      <c r="CM44" s="102">
        <f t="shared" si="20"/>
        <v>-0.8554912228051641</v>
      </c>
      <c r="CN44" s="102">
        <f t="shared" si="21"/>
        <v>-0.85555557403507621</v>
      </c>
      <c r="CO44" s="54">
        <f t="shared" si="10"/>
        <v>-2.6396757490556431E-5</v>
      </c>
      <c r="CP44" s="54">
        <f t="shared" si="11"/>
        <v>-2.7028825940464591E-5</v>
      </c>
    </row>
    <row r="45" spans="1:94" x14ac:dyDescent="0.25">
      <c r="A45" s="42" t="s">
        <v>44</v>
      </c>
      <c r="B45" s="26">
        <v>225.54057829999999</v>
      </c>
      <c r="C45" s="26">
        <v>25.896481779999998</v>
      </c>
      <c r="D45" s="26">
        <v>7.1295912899999996</v>
      </c>
      <c r="E45" s="26">
        <v>38.62712947</v>
      </c>
      <c r="F45" s="26">
        <v>25.49426442</v>
      </c>
      <c r="G45" s="26">
        <v>2.2945786699999999</v>
      </c>
      <c r="H45" s="26">
        <v>14.58148375</v>
      </c>
      <c r="I45" s="78">
        <v>2.226648</v>
      </c>
      <c r="J45" s="78">
        <v>1.0994459999999999</v>
      </c>
      <c r="K45" s="78">
        <v>5.1965402699999999</v>
      </c>
      <c r="L45" s="78">
        <v>0.65380799999999994</v>
      </c>
      <c r="M45" s="78">
        <v>0.54586800000000002</v>
      </c>
      <c r="N45" s="26"/>
      <c r="O45" s="28" t="s">
        <v>44</v>
      </c>
      <c r="P45" s="95">
        <v>0</v>
      </c>
      <c r="Q45" s="26">
        <v>0.46419974860221402</v>
      </c>
      <c r="R45" s="95">
        <v>0.65380733279154701</v>
      </c>
      <c r="S45" s="26">
        <v>1.0864525860281999</v>
      </c>
      <c r="T45" s="26">
        <v>1.0864525860281999</v>
      </c>
      <c r="U45" s="26">
        <v>2.1326570538534</v>
      </c>
      <c r="V45" s="95">
        <v>1.00238015352987E-3</v>
      </c>
      <c r="W45" s="26">
        <v>0.16542529118761801</v>
      </c>
      <c r="X45" s="95">
        <v>0.54587017945226102</v>
      </c>
      <c r="Y45" s="26">
        <v>3.0675518465362601</v>
      </c>
      <c r="Z45" s="26">
        <v>225.54049460694301</v>
      </c>
      <c r="AA45" s="26">
        <v>0.83931291345094905</v>
      </c>
      <c r="AB45" s="26">
        <v>0.65530178110749104</v>
      </c>
      <c r="AC45" s="26">
        <v>0.127590025064898</v>
      </c>
      <c r="AD45" s="26">
        <v>0</v>
      </c>
      <c r="AE45" s="95">
        <v>0</v>
      </c>
      <c r="AF45" s="26">
        <v>0.76268608404019</v>
      </c>
      <c r="AG45" s="26">
        <v>0.76268608404019</v>
      </c>
      <c r="AH45" s="26">
        <v>108784.86671627</v>
      </c>
      <c r="AI45" s="26">
        <v>0</v>
      </c>
      <c r="AJ45" s="26">
        <v>0.27487499692675599</v>
      </c>
      <c r="AK45" s="26">
        <v>5.7272176815533697E-2</v>
      </c>
      <c r="AL45" s="95">
        <v>0.11574638200609499</v>
      </c>
      <c r="AM45" s="26">
        <v>0.18269573599431199</v>
      </c>
      <c r="AN45" s="26">
        <v>0</v>
      </c>
      <c r="AO45" s="26">
        <v>0</v>
      </c>
      <c r="AP45" s="26">
        <v>25.896500823977401</v>
      </c>
      <c r="AQ45" s="26">
        <v>0</v>
      </c>
      <c r="AR45" s="95">
        <v>15.700943467980601</v>
      </c>
      <c r="AS45" s="26">
        <v>6.4166532956342897</v>
      </c>
      <c r="AT45" s="26">
        <v>0.71296209703643598</v>
      </c>
      <c r="AU45" s="26">
        <v>7.12961539267073</v>
      </c>
      <c r="AV45" s="26">
        <v>0</v>
      </c>
      <c r="AW45" s="26">
        <v>0.56003297546806796</v>
      </c>
      <c r="AX45" s="26">
        <v>7.64834251007236E-3</v>
      </c>
      <c r="AY45" s="26">
        <v>4.7839660807883702</v>
      </c>
      <c r="AZ45" s="26">
        <v>8.4131098948946395E-3</v>
      </c>
      <c r="BA45" s="26">
        <v>2.3072314908205001</v>
      </c>
      <c r="BB45" s="26">
        <v>2.7788735483942002</v>
      </c>
      <c r="BC45" s="26">
        <v>2.5494233260029602E-3</v>
      </c>
      <c r="BD45" s="26">
        <v>0</v>
      </c>
      <c r="BE45" s="26">
        <v>1.7947965409480899</v>
      </c>
      <c r="BF45" s="26">
        <v>38.625744101809403</v>
      </c>
      <c r="BG45" s="26">
        <v>25.492881675733098</v>
      </c>
      <c r="BH45" s="26">
        <v>13.132862426076199</v>
      </c>
      <c r="BI45" s="26">
        <v>2.0548376571482101E-2</v>
      </c>
      <c r="BJ45" s="26">
        <v>0</v>
      </c>
      <c r="BK45" s="26">
        <v>0.60931227919332798</v>
      </c>
      <c r="BL45" s="26">
        <v>0.166987174611573</v>
      </c>
      <c r="BM45" s="26">
        <v>6.9267903459603</v>
      </c>
      <c r="BN45" s="26">
        <v>0.45889676306376298</v>
      </c>
      <c r="BO45" s="26">
        <v>8.9229194706702597E-2</v>
      </c>
      <c r="BP45" s="26">
        <v>9.8968708697784802</v>
      </c>
      <c r="BQ45" s="26">
        <v>0.20436283507862199</v>
      </c>
      <c r="BR45" s="26">
        <v>3.82414788604308E-3</v>
      </c>
      <c r="BS45" s="26">
        <v>0.42065512547054901</v>
      </c>
      <c r="BT45" s="26">
        <v>2.5494259715493501E-4</v>
      </c>
      <c r="BU45" s="26">
        <v>2.2945841829395301</v>
      </c>
      <c r="BV45" s="26">
        <v>0.489316741009937</v>
      </c>
      <c r="BW45" s="26">
        <v>0</v>
      </c>
      <c r="BX45" s="26">
        <v>1.6707231919839901E-4</v>
      </c>
      <c r="BY45" s="26">
        <v>0.57914462012533197</v>
      </c>
      <c r="BZ45" s="95">
        <v>0</v>
      </c>
      <c r="CA45" s="26">
        <v>1.87085721060202</v>
      </c>
      <c r="CB45" s="26">
        <v>14.581479742279599</v>
      </c>
      <c r="CC45" s="26">
        <v>0.42536896034050298</v>
      </c>
      <c r="CE45" s="54">
        <f t="shared" si="12"/>
        <v>-3.7107760213175306E-7</v>
      </c>
      <c r="CF45" s="54">
        <f t="shared" si="13"/>
        <v>7.3538859698507498E-7</v>
      </c>
      <c r="CG45" s="54">
        <f t="shared" si="14"/>
        <v>3.3806525156908353E-6</v>
      </c>
      <c r="CH45" s="54">
        <f t="shared" si="15"/>
        <v>-3.5865160305868612E-5</v>
      </c>
      <c r="CI45" s="54">
        <f t="shared" si="16"/>
        <v>-5.4237464714499923E-5</v>
      </c>
      <c r="CJ45" s="54">
        <f t="shared" si="17"/>
        <v>2.4025933833929948E-6</v>
      </c>
      <c r="CK45" s="54">
        <f t="shared" si="18"/>
        <v>-2.7484997203238361E-7</v>
      </c>
      <c r="CL45" s="102">
        <f t="shared" si="19"/>
        <v>-0.51206810145644932</v>
      </c>
      <c r="CM45" s="102">
        <f t="shared" si="20"/>
        <v>-0.84953759330824985</v>
      </c>
      <c r="CN45" s="102">
        <f t="shared" si="21"/>
        <v>-0.85323194964095017</v>
      </c>
      <c r="CO45" s="54">
        <f t="shared" si="10"/>
        <v>-1.0204960063678233E-6</v>
      </c>
      <c r="CP45" s="54">
        <f t="shared" si="11"/>
        <v>3.9926360603616115E-6</v>
      </c>
    </row>
    <row r="46" spans="1:94" x14ac:dyDescent="0.25">
      <c r="A46" s="42" t="s">
        <v>45</v>
      </c>
      <c r="B46" s="26">
        <v>11.7636614</v>
      </c>
      <c r="C46" s="26">
        <v>0.80879212</v>
      </c>
      <c r="D46" s="26">
        <v>0.27874902000000001</v>
      </c>
      <c r="E46" s="26">
        <v>2.0432982000000002</v>
      </c>
      <c r="F46" s="26">
        <v>1.5000120400000001</v>
      </c>
      <c r="G46" s="26">
        <v>5.1679999999999997E-2</v>
      </c>
      <c r="H46" s="26">
        <v>0.69122004000000004</v>
      </c>
      <c r="I46" s="78">
        <v>9.3282400000000001E-2</v>
      </c>
      <c r="J46" s="78">
        <v>4.6059799999999998E-2</v>
      </c>
      <c r="K46" s="78">
        <v>0.21770202</v>
      </c>
      <c r="L46" s="78">
        <v>2.7390399999999999E-2</v>
      </c>
      <c r="M46" s="78">
        <v>2.2868400000000001E-2</v>
      </c>
      <c r="N46" s="26"/>
      <c r="O46" s="28" t="s">
        <v>45</v>
      </c>
      <c r="P46" s="95">
        <v>0</v>
      </c>
      <c r="Q46" s="26">
        <v>2.2083445228922399E-2</v>
      </c>
      <c r="R46" s="95">
        <v>2.73906378809173E-2</v>
      </c>
      <c r="S46" s="26">
        <v>5.2448323338679499E-2</v>
      </c>
      <c r="T46" s="26">
        <v>5.2448323338679499E-2</v>
      </c>
      <c r="U46" s="26">
        <v>0.102910233304122</v>
      </c>
      <c r="V46" s="95">
        <v>5.0938422482735E-5</v>
      </c>
      <c r="W46" s="26">
        <v>7.8529832472979608E-3</v>
      </c>
      <c r="X46" s="95">
        <v>2.2868358731680902E-2</v>
      </c>
      <c r="Y46" s="26">
        <v>0.145236257654172</v>
      </c>
      <c r="Z46" s="26">
        <v>11.7636574678814</v>
      </c>
      <c r="AA46" s="26">
        <v>3.99823706079796E-2</v>
      </c>
      <c r="AB46" s="26">
        <v>3.1968065080441102E-2</v>
      </c>
      <c r="AC46" s="26">
        <v>5.9600229501149101E-3</v>
      </c>
      <c r="AD46" s="26">
        <v>0</v>
      </c>
      <c r="AE46" s="95">
        <v>0</v>
      </c>
      <c r="AF46" s="26">
        <v>3.5351963050535402E-2</v>
      </c>
      <c r="AG46" s="26">
        <v>3.5351963050535402E-2</v>
      </c>
      <c r="AH46" s="26">
        <v>4557.3945777322097</v>
      </c>
      <c r="AI46" s="26">
        <v>0</v>
      </c>
      <c r="AJ46" s="26">
        <v>1.33684037985636E-2</v>
      </c>
      <c r="AK46" s="26">
        <v>2.7726299949844802E-3</v>
      </c>
      <c r="AL46" s="95">
        <v>5.7116715904694196E-3</v>
      </c>
      <c r="AM46" s="26">
        <v>8.74017802322569E-3</v>
      </c>
      <c r="AN46" s="26">
        <v>0</v>
      </c>
      <c r="AO46" s="26">
        <v>0</v>
      </c>
      <c r="AP46" s="26">
        <v>0.80879137110953103</v>
      </c>
      <c r="AQ46" s="26">
        <v>0</v>
      </c>
      <c r="AR46" s="95">
        <v>0.745269818173801</v>
      </c>
      <c r="AS46" s="26">
        <v>0.250874518427884</v>
      </c>
      <c r="AT46" s="26">
        <v>2.7875284534025501E-2</v>
      </c>
      <c r="AU46" s="26">
        <v>0.27874980296190899</v>
      </c>
      <c r="AV46" s="26">
        <v>0</v>
      </c>
      <c r="AW46" s="26">
        <v>2.7006742836356401E-2</v>
      </c>
      <c r="AX46" s="26">
        <v>4.5000744059921601E-4</v>
      </c>
      <c r="AY46" s="26">
        <v>0.224155432464161</v>
      </c>
      <c r="AZ46" s="26">
        <v>4.9500377541515704E-4</v>
      </c>
      <c r="BA46" s="26">
        <v>0.135751142269768</v>
      </c>
      <c r="BB46" s="26">
        <v>0.163501160182322</v>
      </c>
      <c r="BC46" s="26">
        <v>1.50000275577748E-4</v>
      </c>
      <c r="BD46" s="26">
        <v>0</v>
      </c>
      <c r="BE46" s="26">
        <v>0.10560073193449999</v>
      </c>
      <c r="BF46" s="26">
        <v>2.0432168805701099</v>
      </c>
      <c r="BG46" s="26">
        <v>1.4999307812629099</v>
      </c>
      <c r="BH46" s="26">
        <v>0.54328609930719696</v>
      </c>
      <c r="BI46" s="26">
        <v>1.2090146993171101E-3</v>
      </c>
      <c r="BJ46" s="26">
        <v>0</v>
      </c>
      <c r="BK46" s="26">
        <v>3.5850240028219099E-2</v>
      </c>
      <c r="BL46" s="26">
        <v>9.8251183606430804E-3</v>
      </c>
      <c r="BM46" s="26">
        <v>0.40755325539994602</v>
      </c>
      <c r="BN46" s="26">
        <v>2.70002259737539E-2</v>
      </c>
      <c r="BO46" s="26">
        <v>5.2500868069908502E-3</v>
      </c>
      <c r="BP46" s="26">
        <v>0.58230460159724795</v>
      </c>
      <c r="BQ46" s="26">
        <v>1.0062725816674599E-2</v>
      </c>
      <c r="BR46" s="26">
        <v>2.25003720299608E-4</v>
      </c>
      <c r="BS46" s="26">
        <v>2.4750188770757801E-2</v>
      </c>
      <c r="BT46" s="26">
        <v>1.50000275577748E-5</v>
      </c>
      <c r="BU46" s="26">
        <v>5.1680572319868598E-2</v>
      </c>
      <c r="BV46" s="26">
        <v>2.27047164404173E-2</v>
      </c>
      <c r="BW46" s="26">
        <v>0</v>
      </c>
      <c r="BX46" s="26">
        <v>8.4907382286964602E-6</v>
      </c>
      <c r="BY46" s="26">
        <v>2.7365600974442902E-2</v>
      </c>
      <c r="BZ46" s="95">
        <v>0</v>
      </c>
      <c r="CA46" s="26">
        <v>8.72113229385406E-2</v>
      </c>
      <c r="CB46" s="26">
        <v>0.69121998269371698</v>
      </c>
      <c r="CC46" s="26">
        <v>1.9995909202643301E-2</v>
      </c>
      <c r="CE46" s="54">
        <f t="shared" si="12"/>
        <v>-3.3425975695820151E-7</v>
      </c>
      <c r="CF46" s="54">
        <f t="shared" si="13"/>
        <v>-9.2593690078384696E-7</v>
      </c>
      <c r="CG46" s="54">
        <f t="shared" si="14"/>
        <v>2.8088418354757517E-6</v>
      </c>
      <c r="CH46" s="54">
        <f t="shared" si="15"/>
        <v>-3.9798121434411355E-5</v>
      </c>
      <c r="CI46" s="54">
        <f t="shared" si="16"/>
        <v>-5.4172056572422679E-5</v>
      </c>
      <c r="CJ46" s="54">
        <f t="shared" si="17"/>
        <v>1.1074300863024831E-5</v>
      </c>
      <c r="CK46" s="54">
        <f t="shared" si="18"/>
        <v>-8.2905991921512444E-8</v>
      </c>
      <c r="CL46" s="102">
        <f t="shared" si="19"/>
        <v>-0.43774684893742549</v>
      </c>
      <c r="CM46" s="102">
        <f t="shared" si="20"/>
        <v>-0.82950461688287924</v>
      </c>
      <c r="CN46" s="102">
        <f t="shared" si="21"/>
        <v>-0.83761306830990634</v>
      </c>
      <c r="CO46" s="54">
        <f t="shared" si="10"/>
        <v>8.684828162460728E-6</v>
      </c>
      <c r="CP46" s="54">
        <f t="shared" si="11"/>
        <v>-1.8046001949770818E-6</v>
      </c>
    </row>
    <row r="47" spans="1:94" x14ac:dyDescent="0.25">
      <c r="A47" s="42" t="s">
        <v>46</v>
      </c>
      <c r="B47" s="26">
        <v>658.99072850000005</v>
      </c>
      <c r="C47" s="26">
        <v>103.70057672</v>
      </c>
      <c r="D47" s="26">
        <v>22.276317840000001</v>
      </c>
      <c r="E47" s="26">
        <v>111.33381489999999</v>
      </c>
      <c r="F47" s="26">
        <v>74.199830930000005</v>
      </c>
      <c r="G47" s="26">
        <v>8.2157855600000005</v>
      </c>
      <c r="H47" s="26">
        <v>44.789257409999998</v>
      </c>
      <c r="I47" s="78">
        <v>6.5095231900000003</v>
      </c>
      <c r="J47" s="78">
        <v>3.2141897400000001</v>
      </c>
      <c r="K47" s="78">
        <v>15.191893289999999</v>
      </c>
      <c r="L47" s="78">
        <v>1.91138352</v>
      </c>
      <c r="M47" s="78">
        <v>1.5958249200000001</v>
      </c>
      <c r="N47" s="26"/>
      <c r="O47" s="28" t="s">
        <v>46</v>
      </c>
      <c r="P47" s="95">
        <v>0</v>
      </c>
      <c r="Q47" s="26">
        <v>1.4272033143326801</v>
      </c>
      <c r="R47" s="95">
        <v>1.9118549243796901</v>
      </c>
      <c r="S47" s="26">
        <v>3.3502654334906299</v>
      </c>
      <c r="T47" s="26">
        <v>3.3502654334906299</v>
      </c>
      <c r="U47" s="26">
        <v>6.5758019982142502</v>
      </c>
      <c r="V47" s="95">
        <v>3.1242558830403902E-3</v>
      </c>
      <c r="W47" s="26">
        <v>0.50839096264043104</v>
      </c>
      <c r="X47" s="95">
        <v>1.5962197034190799</v>
      </c>
      <c r="Y47" s="26">
        <v>9.4222572102933793</v>
      </c>
      <c r="Z47" s="26">
        <v>659.28083907912901</v>
      </c>
      <c r="AA47" s="26">
        <v>2.5812129384282101</v>
      </c>
      <c r="AB47" s="26">
        <v>2.0250749676284299</v>
      </c>
      <c r="AC47" s="26">
        <v>0.390850934684766</v>
      </c>
      <c r="AD47" s="26">
        <v>0</v>
      </c>
      <c r="AE47" s="95">
        <v>0</v>
      </c>
      <c r="AF47" s="26">
        <v>2.3327851215264799</v>
      </c>
      <c r="AG47" s="26">
        <v>2.3327851215264799</v>
      </c>
      <c r="AH47" s="26">
        <v>318108.10878045799</v>
      </c>
      <c r="AI47" s="26">
        <v>0</v>
      </c>
      <c r="AJ47" s="26">
        <v>0.84889266396820895</v>
      </c>
      <c r="AK47" s="26">
        <v>0.176709922794137</v>
      </c>
      <c r="AL47" s="95">
        <v>0.35853644703703202</v>
      </c>
      <c r="AM47" s="26">
        <v>0.56234262196134199</v>
      </c>
      <c r="AN47" s="26">
        <v>0</v>
      </c>
      <c r="AO47" s="26">
        <v>0</v>
      </c>
      <c r="AP47" s="26">
        <v>103.664064419054</v>
      </c>
      <c r="AQ47" s="26">
        <v>0</v>
      </c>
      <c r="AR47" s="95">
        <v>48.251503607312699</v>
      </c>
      <c r="AS47" s="26">
        <v>20.050221002331298</v>
      </c>
      <c r="AT47" s="26">
        <v>2.2278173426588799</v>
      </c>
      <c r="AU47" s="26">
        <v>22.2780383449902</v>
      </c>
      <c r="AV47" s="26">
        <v>0</v>
      </c>
      <c r="AW47" s="26">
        <v>1.72658506886687</v>
      </c>
      <c r="AX47" s="26">
        <v>2.2273012009678201E-2</v>
      </c>
      <c r="AY47" s="26">
        <v>14.663844147886</v>
      </c>
      <c r="AZ47" s="26">
        <v>2.4500012566345299E-2</v>
      </c>
      <c r="BA47" s="26">
        <v>6.7189857636535004</v>
      </c>
      <c r="BB47" s="26">
        <v>8.0924759558414205</v>
      </c>
      <c r="BC47" s="26">
        <v>7.42427906105149E-3</v>
      </c>
      <c r="BD47" s="26">
        <v>0</v>
      </c>
      <c r="BE47" s="26">
        <v>5.2266989202863803</v>
      </c>
      <c r="BF47" s="26">
        <v>111.38714230427</v>
      </c>
      <c r="BG47" s="26">
        <v>74.238922701874401</v>
      </c>
      <c r="BH47" s="26">
        <v>37.148219602396402</v>
      </c>
      <c r="BI47" s="26">
        <v>5.9839742720613702E-2</v>
      </c>
      <c r="BJ47" s="26">
        <v>0</v>
      </c>
      <c r="BK47" s="26">
        <v>1.7744051544062101</v>
      </c>
      <c r="BL47" s="26">
        <v>0.48629250814332198</v>
      </c>
      <c r="BM47" s="26">
        <v>20.171805309831999</v>
      </c>
      <c r="BN47" s="26">
        <v>1.33637511643159</v>
      </c>
      <c r="BO47" s="26">
        <v>0.25985193207559598</v>
      </c>
      <c r="BP47" s="26">
        <v>28.821110357865201</v>
      </c>
      <c r="BQ47" s="26">
        <v>0.63275631234290697</v>
      </c>
      <c r="BR47" s="26">
        <v>1.11364823051527E-2</v>
      </c>
      <c r="BS47" s="26">
        <v>1.22500572650561</v>
      </c>
      <c r="BT47" s="26">
        <v>7.4242817065978801E-4</v>
      </c>
      <c r="BU47" s="26">
        <v>8.2131243704426193</v>
      </c>
      <c r="BV47" s="26">
        <v>1.4969745847011999</v>
      </c>
      <c r="BW47" s="26">
        <v>0</v>
      </c>
      <c r="BX47" s="26">
        <v>5.2074400362660299E-4</v>
      </c>
      <c r="BY47" s="26">
        <v>1.7781986829537499</v>
      </c>
      <c r="BZ47" s="95">
        <v>0</v>
      </c>
      <c r="CA47" s="26">
        <v>5.7287730050430703</v>
      </c>
      <c r="CB47" s="26">
        <v>44.799335637163303</v>
      </c>
      <c r="CC47" s="26">
        <v>1.3046860657881201</v>
      </c>
      <c r="CE47" s="54">
        <f t="shared" si="12"/>
        <v>4.4023469008329721E-4</v>
      </c>
      <c r="CF47" s="54">
        <f t="shared" si="13"/>
        <v>-3.5209351867528034E-4</v>
      </c>
      <c r="CG47" s="54">
        <f t="shared" si="14"/>
        <v>7.7234711883586611E-5</v>
      </c>
      <c r="CH47" s="54">
        <f t="shared" si="15"/>
        <v>4.7898658927573632E-4</v>
      </c>
      <c r="CI47" s="54">
        <f t="shared" si="16"/>
        <v>5.2684448716972811E-4</v>
      </c>
      <c r="CJ47" s="54">
        <f t="shared" si="17"/>
        <v>-3.239117596176828E-4</v>
      </c>
      <c r="CK47" s="54">
        <f t="shared" si="18"/>
        <v>2.2501438394142574E-4</v>
      </c>
      <c r="CL47" s="102">
        <f t="shared" si="19"/>
        <v>-0.48532859693359048</v>
      </c>
      <c r="CM47" s="102">
        <f t="shared" si="20"/>
        <v>-0.84182919996489358</v>
      </c>
      <c r="CN47" s="102">
        <f t="shared" si="21"/>
        <v>-0.84644539841113631</v>
      </c>
      <c r="CO47" s="54">
        <f t="shared" si="10"/>
        <v>2.4662992788075612E-4</v>
      </c>
      <c r="CP47" s="54">
        <f t="shared" si="11"/>
        <v>2.4738516997205182E-4</v>
      </c>
    </row>
    <row r="48" spans="1:94" x14ac:dyDescent="0.25">
      <c r="A48" s="42" t="s">
        <v>47</v>
      </c>
      <c r="B48" s="26">
        <v>25633.289847</v>
      </c>
      <c r="C48" s="26">
        <v>1377.6260419</v>
      </c>
      <c r="D48" s="26">
        <v>1134.0911434</v>
      </c>
      <c r="E48" s="26">
        <v>3522.8915373999998</v>
      </c>
      <c r="F48" s="26">
        <v>3009.3693358999999</v>
      </c>
      <c r="G48" s="26">
        <v>215.38643766999999</v>
      </c>
      <c r="H48" s="26">
        <v>2437.3443928000002</v>
      </c>
      <c r="I48" s="78">
        <v>93.893069449999999</v>
      </c>
      <c r="J48" s="78">
        <v>46.361329189999999</v>
      </c>
      <c r="K48" s="78">
        <v>219.12716907999999</v>
      </c>
      <c r="L48" s="78">
        <v>27.569709599999999</v>
      </c>
      <c r="M48" s="78">
        <v>23.018106599999999</v>
      </c>
      <c r="N48" s="26"/>
      <c r="O48" s="28" t="s">
        <v>47</v>
      </c>
      <c r="P48" s="95">
        <v>0.39315387107017802</v>
      </c>
      <c r="Q48" s="26">
        <v>75.635875466145094</v>
      </c>
      <c r="R48" s="95">
        <v>27.569822784163101</v>
      </c>
      <c r="S48" s="26">
        <v>158.85216642387201</v>
      </c>
      <c r="T48" s="26">
        <v>158.85216642387201</v>
      </c>
      <c r="U48" s="26">
        <v>312.74269488010702</v>
      </c>
      <c r="V48" s="95">
        <v>8.5759898724250203E-2</v>
      </c>
      <c r="W48" s="26">
        <v>27.3902842703617</v>
      </c>
      <c r="X48" s="95">
        <v>23.018070400584602</v>
      </c>
      <c r="Y48" s="26">
        <v>516.54053171395606</v>
      </c>
      <c r="Z48" s="26">
        <v>25610.259188293399</v>
      </c>
      <c r="AA48" s="26">
        <v>135.51376413601201</v>
      </c>
      <c r="AB48" s="26">
        <v>87.920122270389896</v>
      </c>
      <c r="AC48" s="26">
        <v>23.408987037521801</v>
      </c>
      <c r="AD48" s="26">
        <v>1.8628166091502799E-3</v>
      </c>
      <c r="AE48" s="95">
        <v>0.30019350342818701</v>
      </c>
      <c r="AF48" s="26">
        <v>146.551457309602</v>
      </c>
      <c r="AG48" s="26">
        <v>146.551457309602</v>
      </c>
      <c r="AH48" s="26">
        <v>11057616.489123801</v>
      </c>
      <c r="AI48" s="26">
        <v>0</v>
      </c>
      <c r="AJ48" s="26">
        <v>37.845466797426504</v>
      </c>
      <c r="AK48" s="26">
        <v>8.1968699416255699</v>
      </c>
      <c r="AL48" s="95">
        <v>13.9717578866636</v>
      </c>
      <c r="AM48" s="26">
        <v>28.672553227881298</v>
      </c>
      <c r="AN48" s="26">
        <v>0.20696800863572401</v>
      </c>
      <c r="AO48" s="26">
        <v>0</v>
      </c>
      <c r="AP48" s="26">
        <v>1377.6257104118699</v>
      </c>
      <c r="AQ48" s="26">
        <v>0</v>
      </c>
      <c r="AR48" s="95">
        <v>2598.7779912178798</v>
      </c>
      <c r="AS48" s="26">
        <v>1019.36199429928</v>
      </c>
      <c r="AT48" s="26">
        <v>113.26257896812599</v>
      </c>
      <c r="AU48" s="26">
        <v>1132.6245732674099</v>
      </c>
      <c r="AV48" s="26">
        <v>0</v>
      </c>
      <c r="AW48" s="26">
        <v>82.699765620975796</v>
      </c>
      <c r="AX48" s="26">
        <v>0.902020113328594</v>
      </c>
      <c r="AY48" s="26">
        <v>860.75937449519995</v>
      </c>
      <c r="AZ48" s="26">
        <v>0.99221953839624699</v>
      </c>
      <c r="BA48" s="26">
        <v>272.10860168366901</v>
      </c>
      <c r="BB48" s="26">
        <v>327.732950290183</v>
      </c>
      <c r="BC48" s="26">
        <v>0.30067233636027901</v>
      </c>
      <c r="BD48" s="26">
        <v>0</v>
      </c>
      <c r="BE48" s="26">
        <v>211.67341506980301</v>
      </c>
      <c r="BF48" s="26">
        <v>3520.04388121585</v>
      </c>
      <c r="BG48" s="26">
        <v>3006.5623511395202</v>
      </c>
      <c r="BH48" s="26">
        <v>513.48153007633402</v>
      </c>
      <c r="BI48" s="26">
        <v>2.4234194018640101</v>
      </c>
      <c r="BJ48" s="26">
        <v>0</v>
      </c>
      <c r="BK48" s="26">
        <v>71.860712928234094</v>
      </c>
      <c r="BL48" s="26">
        <v>19.694043690426899</v>
      </c>
      <c r="BM48" s="26">
        <v>816.92707588419103</v>
      </c>
      <c r="BN48" s="26">
        <v>54.1210417261087</v>
      </c>
      <c r="BO48" s="26">
        <v>10.5235325129934</v>
      </c>
      <c r="BP48" s="26">
        <v>1167.21061262476</v>
      </c>
      <c r="BQ48" s="26">
        <v>25.2214550483476</v>
      </c>
      <c r="BR48" s="26">
        <v>0.45100822238021998</v>
      </c>
      <c r="BS48" s="26">
        <v>49.610957864051997</v>
      </c>
      <c r="BT48" s="26">
        <v>3.0067252761123701E-2</v>
      </c>
      <c r="BU48" s="26">
        <v>215.12802760871</v>
      </c>
      <c r="BV48" s="26">
        <v>93.357876520622398</v>
      </c>
      <c r="BW48" s="26">
        <v>0</v>
      </c>
      <c r="BX48" s="26">
        <v>3.7058971098790597E-2</v>
      </c>
      <c r="BY48" s="26">
        <v>98.813163158434094</v>
      </c>
      <c r="BZ48" s="95">
        <v>0</v>
      </c>
      <c r="CA48" s="26">
        <v>347.23023766207098</v>
      </c>
      <c r="CB48" s="26">
        <v>2435.20134695348</v>
      </c>
      <c r="CC48" s="26">
        <v>74.991281531381006</v>
      </c>
      <c r="CE48" s="54">
        <f t="shared" si="12"/>
        <v>-8.9846675335339605E-4</v>
      </c>
      <c r="CF48" s="54">
        <f t="shared" si="13"/>
        <v>-2.4062272344203904E-7</v>
      </c>
      <c r="CG48" s="54">
        <f t="shared" si="14"/>
        <v>-1.2931677856096112E-3</v>
      </c>
      <c r="CH48" s="54">
        <f t="shared" si="15"/>
        <v>-8.0832922442213798E-4</v>
      </c>
      <c r="CI48" s="54">
        <f t="shared" si="16"/>
        <v>-9.3274850879686473E-4</v>
      </c>
      <c r="CJ48" s="54">
        <f t="shared" si="17"/>
        <v>-1.1997508482215157E-3</v>
      </c>
      <c r="CK48" s="54">
        <f t="shared" si="18"/>
        <v>-8.7925442660085815E-4</v>
      </c>
      <c r="CL48" s="102">
        <f t="shared" si="19"/>
        <v>0.69184123337733749</v>
      </c>
      <c r="CM48" s="102">
        <f t="shared" si="20"/>
        <v>-0.40919976305878425</v>
      </c>
      <c r="CN48" s="102">
        <f t="shared" si="21"/>
        <v>-0.33120362059668512</v>
      </c>
      <c r="CO48" s="54">
        <f t="shared" si="10"/>
        <v>4.1053810411360003E-6</v>
      </c>
      <c r="CP48" s="54">
        <f t="shared" si="11"/>
        <v>-1.5726495678699845E-6</v>
      </c>
    </row>
    <row r="49" spans="1:94" x14ac:dyDescent="0.25">
      <c r="A49" s="42" t="s">
        <v>48</v>
      </c>
      <c r="B49" s="26">
        <v>41.684672800000001</v>
      </c>
      <c r="C49" s="26">
        <v>5.7371542399999997</v>
      </c>
      <c r="D49" s="26">
        <v>1.3745375799999999</v>
      </c>
      <c r="E49" s="26">
        <v>7.4428316299999997</v>
      </c>
      <c r="F49" s="26">
        <v>4.7164650899999998</v>
      </c>
      <c r="G49" s="26">
        <v>0.52077850999999997</v>
      </c>
      <c r="H49" s="26">
        <v>2.66291514</v>
      </c>
      <c r="I49" s="78">
        <v>0.4226588</v>
      </c>
      <c r="J49" s="78">
        <v>0.20869509999999999</v>
      </c>
      <c r="K49" s="78">
        <v>0.98639904</v>
      </c>
      <c r="L49" s="78">
        <v>0.1241048</v>
      </c>
      <c r="M49" s="78">
        <v>0.10361579999999999</v>
      </c>
      <c r="N49" s="26"/>
      <c r="O49" s="28" t="s">
        <v>48</v>
      </c>
      <c r="P49" s="95">
        <v>0</v>
      </c>
      <c r="Q49" s="26">
        <v>8.5076924093321599E-2</v>
      </c>
      <c r="R49" s="95">
        <v>0.12410526098491401</v>
      </c>
      <c r="S49" s="26">
        <v>0.20205492220572399</v>
      </c>
      <c r="T49" s="26">
        <v>0.20205492220572399</v>
      </c>
      <c r="U49" s="26">
        <v>0.39646869872187002</v>
      </c>
      <c r="V49" s="95">
        <v>1.9627961774059299E-4</v>
      </c>
      <c r="W49" s="26">
        <v>3.0253367399042001E-2</v>
      </c>
      <c r="X49" s="95">
        <v>0.10361574994807</v>
      </c>
      <c r="Y49" s="26">
        <v>0.559522452730148</v>
      </c>
      <c r="Z49" s="26">
        <v>41.684658366264799</v>
      </c>
      <c r="AA49" s="26">
        <v>0.15403262701433501</v>
      </c>
      <c r="AB49" s="26">
        <v>0.12315656634864899</v>
      </c>
      <c r="AC49" s="26">
        <v>2.2961383052299101E-2</v>
      </c>
      <c r="AD49" s="26">
        <v>0</v>
      </c>
      <c r="AE49" s="95">
        <v>0</v>
      </c>
      <c r="AF49" s="26">
        <v>0.13619323078975001</v>
      </c>
      <c r="AG49" s="26">
        <v>0.13619323078975001</v>
      </c>
      <c r="AH49" s="26">
        <v>20649.371645254199</v>
      </c>
      <c r="AI49" s="26">
        <v>0</v>
      </c>
      <c r="AJ49" s="26">
        <v>5.1501927168107899E-2</v>
      </c>
      <c r="AK49" s="26">
        <v>1.0681368214090801E-2</v>
      </c>
      <c r="AL49" s="95">
        <v>2.20043182293247E-2</v>
      </c>
      <c r="AM49" s="26">
        <v>3.3671869404807098E-2</v>
      </c>
      <c r="AN49" s="26">
        <v>0</v>
      </c>
      <c r="AO49" s="26">
        <v>0</v>
      </c>
      <c r="AP49" s="26">
        <v>5.7371507465401201</v>
      </c>
      <c r="AQ49" s="26">
        <v>0</v>
      </c>
      <c r="AR49" s="95">
        <v>2.87114105722647</v>
      </c>
      <c r="AS49" s="26">
        <v>1.23708478425018</v>
      </c>
      <c r="AT49" s="26">
        <v>0.13745399449946799</v>
      </c>
      <c r="AU49" s="26">
        <v>1.3745387787496399</v>
      </c>
      <c r="AV49" s="26">
        <v>0</v>
      </c>
      <c r="AW49" s="26">
        <v>0.104043165892293</v>
      </c>
      <c r="AX49" s="26">
        <v>1.4149423766927299E-3</v>
      </c>
      <c r="AY49" s="26">
        <v>0.86355847748805303</v>
      </c>
      <c r="AZ49" s="26">
        <v>1.55642884306949E-3</v>
      </c>
      <c r="BA49" s="26">
        <v>0.42684006018617998</v>
      </c>
      <c r="BB49" s="26">
        <v>0.51409425861318203</v>
      </c>
      <c r="BC49" s="26">
        <v>4.7164701797318002E-4</v>
      </c>
      <c r="BD49" s="26">
        <v>0</v>
      </c>
      <c r="BE49" s="26">
        <v>0.33203888953190303</v>
      </c>
      <c r="BF49" s="26">
        <v>7.4425748393106099</v>
      </c>
      <c r="BG49" s="26">
        <v>4.7162088830833797</v>
      </c>
      <c r="BH49" s="26">
        <v>2.7263659562272302</v>
      </c>
      <c r="BI49" s="26">
        <v>3.8014748921113102E-3</v>
      </c>
      <c r="BJ49" s="26">
        <v>0</v>
      </c>
      <c r="BK49" s="26">
        <v>0.112723435682909</v>
      </c>
      <c r="BL49" s="26">
        <v>3.0892915998390599E-2</v>
      </c>
      <c r="BM49" s="26">
        <v>1.2814634280769599</v>
      </c>
      <c r="BN49" s="26">
        <v>8.4896410324244706E-2</v>
      </c>
      <c r="BO49" s="26">
        <v>1.6507638464039801E-2</v>
      </c>
      <c r="BP49" s="26">
        <v>1.8309311772130199</v>
      </c>
      <c r="BQ49" s="26">
        <v>3.8765759261010703E-2</v>
      </c>
      <c r="BR49" s="26">
        <v>7.0747532201259904E-4</v>
      </c>
      <c r="BS49" s="26">
        <v>7.7821535849909307E-2</v>
      </c>
      <c r="BT49" s="26">
        <v>4.7164690774208102E-5</v>
      </c>
      <c r="BU49" s="26">
        <v>0.52078102702315399</v>
      </c>
      <c r="BV49" s="26">
        <v>8.7470387094826296E-2</v>
      </c>
      <c r="BW49" s="26">
        <v>0</v>
      </c>
      <c r="BX49" s="26">
        <v>3.2713670082728403E-5</v>
      </c>
      <c r="BY49" s="26">
        <v>0.105424738664329</v>
      </c>
      <c r="BZ49" s="95">
        <v>0</v>
      </c>
      <c r="CA49" s="26">
        <v>0.33598297366027802</v>
      </c>
      <c r="CB49" s="26">
        <v>2.6629146205018799</v>
      </c>
      <c r="CC49" s="26">
        <v>7.7033027219916506E-2</v>
      </c>
      <c r="CE49" s="54">
        <f t="shared" si="12"/>
        <v>-3.4626000956882605E-7</v>
      </c>
      <c r="CF49" s="54">
        <f t="shared" si="13"/>
        <v>-6.0891859159776142E-7</v>
      </c>
      <c r="CG49" s="54">
        <f t="shared" si="14"/>
        <v>8.7211121575648502E-7</v>
      </c>
      <c r="CH49" s="54">
        <f t="shared" si="15"/>
        <v>-3.4501746399142207E-5</v>
      </c>
      <c r="CI49" s="54">
        <f t="shared" si="16"/>
        <v>-5.432180917936026E-5</v>
      </c>
      <c r="CJ49" s="54">
        <f t="shared" si="17"/>
        <v>4.8331932014896697E-6</v>
      </c>
      <c r="CK49" s="54">
        <f t="shared" si="18"/>
        <v>-1.9508624675037301E-7</v>
      </c>
      <c r="CL49" s="102">
        <f t="shared" si="19"/>
        <v>-0.5219431792128213</v>
      </c>
      <c r="CM49" s="102">
        <f t="shared" si="20"/>
        <v>-0.85503556432785432</v>
      </c>
      <c r="CN49" s="102">
        <f t="shared" si="21"/>
        <v>-0.86192886928423007</v>
      </c>
      <c r="CO49" s="54">
        <f t="shared" si="10"/>
        <v>3.7144809387328934E-6</v>
      </c>
      <c r="CP49" s="54">
        <f t="shared" si="11"/>
        <v>-4.8305306709522332E-7</v>
      </c>
    </row>
    <row r="50" spans="1:94" x14ac:dyDescent="0.25">
      <c r="A50" s="42" t="s">
        <v>49</v>
      </c>
      <c r="B50" s="26">
        <v>207.1011642</v>
      </c>
      <c r="C50" s="26">
        <v>15.92842424</v>
      </c>
      <c r="D50" s="26">
        <v>5.0455187800000001</v>
      </c>
      <c r="E50" s="26">
        <v>35.646283459999999</v>
      </c>
      <c r="F50" s="26">
        <v>26.021397520000001</v>
      </c>
      <c r="G50" s="26">
        <v>0.93540800000000002</v>
      </c>
      <c r="H50" s="26">
        <v>12.241700720000001</v>
      </c>
      <c r="I50" s="78">
        <v>1.6790832</v>
      </c>
      <c r="J50" s="78">
        <v>0.82907640000000005</v>
      </c>
      <c r="K50" s="78">
        <v>3.9186363599999998</v>
      </c>
      <c r="L50" s="78">
        <v>0.4930272</v>
      </c>
      <c r="M50" s="78">
        <v>0.41163119999999997</v>
      </c>
      <c r="N50" s="26"/>
      <c r="O50" s="28" t="s">
        <v>49</v>
      </c>
      <c r="P50" s="95">
        <v>0</v>
      </c>
      <c r="Q50" s="26">
        <v>0.389827591163103</v>
      </c>
      <c r="R50" s="95">
        <v>0.49244893177306698</v>
      </c>
      <c r="S50" s="26">
        <v>0.917808510282908</v>
      </c>
      <c r="T50" s="26">
        <v>0.917808510282908</v>
      </c>
      <c r="U50" s="26">
        <v>1.8012899037682499</v>
      </c>
      <c r="V50" s="95">
        <v>8.6516733089502104E-4</v>
      </c>
      <c r="W50" s="26">
        <v>0.138798112249298</v>
      </c>
      <c r="X50" s="95">
        <v>0.411158493932064</v>
      </c>
      <c r="Y50" s="26">
        <v>2.5710325966148</v>
      </c>
      <c r="Z50" s="26">
        <v>206.85628752679901</v>
      </c>
      <c r="AA50" s="26">
        <v>0.70520993471122195</v>
      </c>
      <c r="AB50" s="26">
        <v>0.555960501801947</v>
      </c>
      <c r="AC50" s="26">
        <v>0.106361907725656</v>
      </c>
      <c r="AD50" s="26">
        <v>0</v>
      </c>
      <c r="AE50" s="95">
        <v>0</v>
      </c>
      <c r="AF50" s="26">
        <v>0.63381803418707205</v>
      </c>
      <c r="AG50" s="26">
        <v>0.63381803418707205</v>
      </c>
      <c r="AH50" s="26">
        <v>81938.261545329704</v>
      </c>
      <c r="AI50" s="26">
        <v>0</v>
      </c>
      <c r="AJ50" s="26">
        <v>0.23290648461890301</v>
      </c>
      <c r="AK50" s="26">
        <v>4.84368383566747E-2</v>
      </c>
      <c r="AL50" s="95">
        <v>9.8664899405347201E-2</v>
      </c>
      <c r="AM50" s="26">
        <v>0.15377134754212199</v>
      </c>
      <c r="AN50" s="26">
        <v>0</v>
      </c>
      <c r="AO50" s="26">
        <v>0</v>
      </c>
      <c r="AP50" s="26">
        <v>15.911583987830401</v>
      </c>
      <c r="AQ50" s="26">
        <v>0</v>
      </c>
      <c r="AR50" s="95">
        <v>13.1730606215931</v>
      </c>
      <c r="AS50" s="26">
        <v>4.5357084607880402</v>
      </c>
      <c r="AT50" s="26">
        <v>0.50397768040697299</v>
      </c>
      <c r="AU50" s="26">
        <v>5.03968614119501</v>
      </c>
      <c r="AV50" s="26">
        <v>0</v>
      </c>
      <c r="AW50" s="26">
        <v>0.47289344354238599</v>
      </c>
      <c r="AX50" s="26">
        <v>7.7970017140935903E-3</v>
      </c>
      <c r="AY50" s="26">
        <v>3.9928821723242698</v>
      </c>
      <c r="AZ50" s="26">
        <v>8.5766163461697392E-3</v>
      </c>
      <c r="BA50" s="26">
        <v>2.35210928311204</v>
      </c>
      <c r="BB50" s="26">
        <v>2.8329273521938698</v>
      </c>
      <c r="BC50" s="26">
        <v>2.5990393359678499E-3</v>
      </c>
      <c r="BD50" s="26">
        <v>0</v>
      </c>
      <c r="BE50" s="26">
        <v>1.82970750177747</v>
      </c>
      <c r="BF50" s="26">
        <v>35.6023431968121</v>
      </c>
      <c r="BG50" s="26">
        <v>25.988767244828701</v>
      </c>
      <c r="BH50" s="26">
        <v>9.6135759519833304</v>
      </c>
      <c r="BI50" s="26">
        <v>2.0947983487381298E-2</v>
      </c>
      <c r="BJ50" s="26">
        <v>0</v>
      </c>
      <c r="BK50" s="26">
        <v>0.62116480100530702</v>
      </c>
      <c r="BL50" s="26">
        <v>0.170235782117208</v>
      </c>
      <c r="BM50" s="26">
        <v>7.0615290155811596</v>
      </c>
      <c r="BN50" s="26">
        <v>0.46782434674294598</v>
      </c>
      <c r="BO50" s="26">
        <v>9.0966275897418902E-2</v>
      </c>
      <c r="BP50" s="26">
        <v>10.0893870599712</v>
      </c>
      <c r="BQ50" s="26">
        <v>0.17404574566290201</v>
      </c>
      <c r="BR50" s="26">
        <v>3.89851684055622E-3</v>
      </c>
      <c r="BS50" s="26">
        <v>0.42883676427630502</v>
      </c>
      <c r="BT50" s="26">
        <v>2.5990442963673302E-4</v>
      </c>
      <c r="BU50" s="26">
        <v>0.93433128634181495</v>
      </c>
      <c r="BV50" s="26">
        <v>0.40682227465619403</v>
      </c>
      <c r="BW50" s="26">
        <v>0</v>
      </c>
      <c r="BX50" s="26">
        <v>1.44197333335537E-4</v>
      </c>
      <c r="BY50" s="26">
        <v>0.485006709017895</v>
      </c>
      <c r="BZ50" s="95">
        <v>0</v>
      </c>
      <c r="CA50" s="26">
        <v>1.55831414897733</v>
      </c>
      <c r="CB50" s="26">
        <v>12.227314164145101</v>
      </c>
      <c r="CC50" s="26">
        <v>0.35549067366854598</v>
      </c>
      <c r="CE50" s="54">
        <f t="shared" si="12"/>
        <v>-1.1824012392538327E-3</v>
      </c>
      <c r="CF50" s="54">
        <f t="shared" si="13"/>
        <v>-1.0572453317327746E-3</v>
      </c>
      <c r="CG50" s="54">
        <f t="shared" si="14"/>
        <v>-1.1560037846078685E-3</v>
      </c>
      <c r="CH50" s="54">
        <f t="shared" si="15"/>
        <v>-1.2326744592379764E-3</v>
      </c>
      <c r="CI50" s="54">
        <f t="shared" si="16"/>
        <v>-1.2539785822886936E-3</v>
      </c>
      <c r="CJ50" s="54">
        <f t="shared" si="17"/>
        <v>-1.1510631277315022E-3</v>
      </c>
      <c r="CK50" s="54">
        <f t="shared" si="18"/>
        <v>-1.1752089177768999E-3</v>
      </c>
      <c r="CL50" s="102">
        <f t="shared" si="19"/>
        <v>-0.45338711608638094</v>
      </c>
      <c r="CM50" s="102">
        <f t="shared" si="20"/>
        <v>-0.83258706646420289</v>
      </c>
      <c r="CN50" s="102">
        <f t="shared" si="21"/>
        <v>-0.83825546032878839</v>
      </c>
      <c r="CO50" s="54">
        <f t="shared" si="10"/>
        <v>-1.1728931526151516E-3</v>
      </c>
      <c r="CP50" s="54">
        <f t="shared" si="11"/>
        <v>-1.148372785969527E-3</v>
      </c>
    </row>
    <row r="51" spans="1:94" x14ac:dyDescent="0.25">
      <c r="A51" s="42" t="s">
        <v>50</v>
      </c>
      <c r="B51" s="26">
        <v>859.21208879999995</v>
      </c>
      <c r="C51" s="26">
        <v>67.974139769999994</v>
      </c>
      <c r="D51" s="26">
        <v>21.761268220000002</v>
      </c>
      <c r="E51" s="26">
        <v>149.01778034</v>
      </c>
      <c r="F51" s="26">
        <v>106.9110359</v>
      </c>
      <c r="G51" s="26">
        <v>4.7828699099999996</v>
      </c>
      <c r="H51" s="26">
        <v>51.354139539999998</v>
      </c>
      <c r="I51" s="78">
        <v>7.1711935100000002</v>
      </c>
      <c r="J51" s="78">
        <v>3.5409012899999999</v>
      </c>
      <c r="K51" s="78">
        <v>16.7360954</v>
      </c>
      <c r="L51" s="78">
        <v>2.1056688000000001</v>
      </c>
      <c r="M51" s="78">
        <v>1.7580347999999999</v>
      </c>
      <c r="N51" s="26"/>
      <c r="O51" s="28" t="s">
        <v>50</v>
      </c>
      <c r="P51" s="95">
        <v>0</v>
      </c>
      <c r="Q51" s="26">
        <v>1.64457530597176</v>
      </c>
      <c r="R51" s="95">
        <v>2.1125226914075901</v>
      </c>
      <c r="S51" s="26">
        <v>3.8898211014017998</v>
      </c>
      <c r="T51" s="26">
        <v>3.8898211014017998</v>
      </c>
      <c r="U51" s="26">
        <v>7.63350209775294</v>
      </c>
      <c r="V51" s="95">
        <v>3.72562600867518E-3</v>
      </c>
      <c r="W51" s="26">
        <v>0.58516127017307296</v>
      </c>
      <c r="X51" s="95">
        <v>1.7637369242304399</v>
      </c>
      <c r="Y51" s="26">
        <v>10.830444672101001</v>
      </c>
      <c r="Z51" s="26">
        <v>862.15302678064495</v>
      </c>
      <c r="AA51" s="26">
        <v>2.97634906902561</v>
      </c>
      <c r="AB51" s="26">
        <v>2.3639987376676199</v>
      </c>
      <c r="AC51" s="26">
        <v>0.44616199116387401</v>
      </c>
      <c r="AD51" s="26">
        <v>0</v>
      </c>
      <c r="AE51" s="95">
        <v>0</v>
      </c>
      <c r="AF51" s="26">
        <v>2.6522469203877899</v>
      </c>
      <c r="AG51" s="26">
        <v>2.6522469203877899</v>
      </c>
      <c r="AH51" s="26">
        <v>351494.46225852502</v>
      </c>
      <c r="AI51" s="26">
        <v>0</v>
      </c>
      <c r="AJ51" s="26">
        <v>0.98942615028797798</v>
      </c>
      <c r="AK51" s="26">
        <v>0.205467823411211</v>
      </c>
      <c r="AL51" s="95">
        <v>0.421037588596824</v>
      </c>
      <c r="AM51" s="26">
        <v>0.64987267745829103</v>
      </c>
      <c r="AN51" s="26">
        <v>0</v>
      </c>
      <c r="AO51" s="26">
        <v>0</v>
      </c>
      <c r="AP51" s="26">
        <v>68.176334815941601</v>
      </c>
      <c r="AQ51" s="26">
        <v>0</v>
      </c>
      <c r="AR51" s="95">
        <v>55.5353641208794</v>
      </c>
      <c r="AS51" s="26">
        <v>19.6477985195963</v>
      </c>
      <c r="AT51" s="26">
        <v>2.1830917442417999</v>
      </c>
      <c r="AU51" s="26">
        <v>21.8308902638381</v>
      </c>
      <c r="AV51" s="26">
        <v>0</v>
      </c>
      <c r="AW51" s="26">
        <v>2.0035328038933602</v>
      </c>
      <c r="AX51" s="26">
        <v>3.2185923488593803E-2</v>
      </c>
      <c r="AY51" s="26">
        <v>16.7650747413151</v>
      </c>
      <c r="AZ51" s="26">
        <v>3.5404318854478402E-2</v>
      </c>
      <c r="BA51" s="26">
        <v>9.7093865088157294</v>
      </c>
      <c r="BB51" s="26">
        <v>11.6941788058665</v>
      </c>
      <c r="BC51" s="26">
        <v>1.07285446739088E-2</v>
      </c>
      <c r="BD51" s="26">
        <v>0</v>
      </c>
      <c r="BE51" s="26">
        <v>7.5529387059971196</v>
      </c>
      <c r="BF51" s="26">
        <v>149.52282132685099</v>
      </c>
      <c r="BG51" s="26">
        <v>107.280255146855</v>
      </c>
      <c r="BH51" s="26">
        <v>42.242566179996302</v>
      </c>
      <c r="BI51" s="26">
        <v>8.6472937713917203E-2</v>
      </c>
      <c r="BJ51" s="26">
        <v>0</v>
      </c>
      <c r="BK51" s="26">
        <v>2.5641390234626802</v>
      </c>
      <c r="BL51" s="26">
        <v>0.70272375535309695</v>
      </c>
      <c r="BM51" s="26">
        <v>29.149621852213102</v>
      </c>
      <c r="BN51" s="26">
        <v>1.9311468443591899</v>
      </c>
      <c r="BO51" s="26">
        <v>0.37550135859830103</v>
      </c>
      <c r="BP51" s="26">
        <v>41.648441497599698</v>
      </c>
      <c r="BQ51" s="26">
        <v>0.74219199908640399</v>
      </c>
      <c r="BR51" s="26">
        <v>1.6093009694825199E-2</v>
      </c>
      <c r="BS51" s="26">
        <v>1.7702192055644601</v>
      </c>
      <c r="BT51" s="26">
        <v>1.0728545996681999E-3</v>
      </c>
      <c r="BU51" s="26">
        <v>4.7957639511235204</v>
      </c>
      <c r="BV51" s="26">
        <v>1.7029007384136601</v>
      </c>
      <c r="BW51" s="26">
        <v>0</v>
      </c>
      <c r="BX51" s="26">
        <v>6.2097030554517498E-4</v>
      </c>
      <c r="BY51" s="26">
        <v>2.0418039180674201</v>
      </c>
      <c r="BZ51" s="95">
        <v>0</v>
      </c>
      <c r="CA51" s="26">
        <v>6.5322642464326401</v>
      </c>
      <c r="CB51" s="26">
        <v>51.526946212734998</v>
      </c>
      <c r="CC51" s="26">
        <v>1.4941317233585201</v>
      </c>
      <c r="CE51" s="54">
        <f t="shared" si="12"/>
        <v>3.4228312415301339E-3</v>
      </c>
      <c r="CF51" s="54">
        <f t="shared" si="13"/>
        <v>2.9745877862634635E-3</v>
      </c>
      <c r="CG51" s="54">
        <f t="shared" si="14"/>
        <v>3.1993559903880607E-3</v>
      </c>
      <c r="CH51" s="54">
        <f t="shared" si="15"/>
        <v>3.389132395467715E-3</v>
      </c>
      <c r="CI51" s="54">
        <f t="shared" si="16"/>
        <v>3.4535185609869878E-3</v>
      </c>
      <c r="CJ51" s="54">
        <f t="shared" si="17"/>
        <v>2.695879538049316E-3</v>
      </c>
      <c r="CK51" s="54">
        <f t="shared" si="18"/>
        <v>3.3649998672531495E-3</v>
      </c>
      <c r="CL51" s="102">
        <f t="shared" si="19"/>
        <v>-0.45757688786705192</v>
      </c>
      <c r="CM51" s="102">
        <f t="shared" si="20"/>
        <v>-0.83474228106113824</v>
      </c>
      <c r="CN51" s="102">
        <f t="shared" si="21"/>
        <v>-0.84152534644444077</v>
      </c>
      <c r="CO51" s="54">
        <f t="shared" si="10"/>
        <v>3.2549712507446388E-3</v>
      </c>
      <c r="CP51" s="54">
        <f t="shared" si="11"/>
        <v>3.2434649362117472E-3</v>
      </c>
    </row>
    <row r="52" spans="1:94" x14ac:dyDescent="0.25">
      <c r="B52" s="26"/>
      <c r="C52" s="26"/>
      <c r="D52" s="26"/>
      <c r="E52" s="26"/>
      <c r="F52" s="26"/>
      <c r="G52" s="26"/>
      <c r="H52" s="26"/>
      <c r="I52" s="78"/>
      <c r="J52" s="78"/>
      <c r="K52" s="78"/>
      <c r="L52" s="78"/>
      <c r="M52" s="78"/>
      <c r="P52" s="95"/>
      <c r="Q52" s="26"/>
      <c r="R52" s="95"/>
      <c r="CE52" s="54"/>
      <c r="CF52" s="54"/>
      <c r="CG52" s="54"/>
      <c r="CH52" s="54"/>
      <c r="CI52" s="54"/>
      <c r="CJ52" s="54"/>
      <c r="CK52" s="54"/>
      <c r="CL52" s="102"/>
      <c r="CM52" s="102"/>
      <c r="CN52" s="102" t="str">
        <f t="shared" ref="CN52:CN61" si="22">IF(AD52=0,"",(AD52-K52)/K52)</f>
        <v/>
      </c>
    </row>
    <row r="53" spans="1:94" x14ac:dyDescent="0.25">
      <c r="B53" s="26"/>
      <c r="C53" s="26"/>
      <c r="D53" s="26"/>
      <c r="E53" s="26"/>
      <c r="F53" s="26"/>
      <c r="G53" s="26"/>
      <c r="H53" s="26"/>
      <c r="I53" s="78"/>
      <c r="J53" s="78"/>
      <c r="K53" s="78"/>
      <c r="L53" s="78"/>
      <c r="M53" s="78"/>
      <c r="P53" s="95"/>
      <c r="Q53" s="26"/>
      <c r="R53" s="95"/>
      <c r="CE53" s="54"/>
      <c r="CF53" s="54"/>
      <c r="CG53" s="54"/>
      <c r="CH53" s="54"/>
      <c r="CI53" s="54"/>
      <c r="CJ53" s="54"/>
      <c r="CK53" s="54"/>
      <c r="CL53" s="102"/>
      <c r="CM53" s="102"/>
      <c r="CN53" s="102" t="str">
        <f t="shared" si="22"/>
        <v/>
      </c>
    </row>
    <row r="54" spans="1:94" x14ac:dyDescent="0.25">
      <c r="A54" s="42" t="s">
        <v>229</v>
      </c>
      <c r="B54" s="26"/>
      <c r="C54" s="26"/>
      <c r="D54" s="26"/>
      <c r="E54" s="26"/>
      <c r="F54" s="26"/>
      <c r="G54" s="26"/>
      <c r="H54" s="26"/>
      <c r="I54" s="78"/>
      <c r="J54" s="78"/>
      <c r="K54" s="78"/>
      <c r="L54" s="78"/>
      <c r="M54" s="78"/>
      <c r="N54" s="26"/>
      <c r="P54" s="95"/>
      <c r="Q54" s="26"/>
      <c r="R54" s="95"/>
      <c r="CE54" s="54"/>
      <c r="CF54" s="54"/>
      <c r="CG54" s="54"/>
      <c r="CH54" s="54"/>
      <c r="CI54" s="54"/>
      <c r="CJ54" s="54"/>
      <c r="CK54" s="54"/>
      <c r="CL54" s="102"/>
      <c r="CM54" s="102"/>
      <c r="CN54" s="102" t="str">
        <f t="shared" si="22"/>
        <v/>
      </c>
    </row>
    <row r="55" spans="1:94" x14ac:dyDescent="0.25">
      <c r="A55" s="42" t="s">
        <v>1</v>
      </c>
      <c r="B55" s="26"/>
      <c r="C55" s="26"/>
      <c r="D55" s="26"/>
      <c r="E55" s="26"/>
      <c r="F55" s="26"/>
      <c r="G55" s="26"/>
      <c r="H55" s="26"/>
      <c r="I55" s="78"/>
      <c r="J55" s="78"/>
      <c r="K55" s="78"/>
      <c r="L55" s="78"/>
      <c r="M55" s="78"/>
      <c r="N55" s="26"/>
      <c r="P55" s="95"/>
      <c r="Q55" s="26"/>
      <c r="R55" s="95"/>
      <c r="CE55" s="54"/>
      <c r="CF55" s="54"/>
      <c r="CG55" s="54"/>
      <c r="CH55" s="54"/>
      <c r="CI55" s="54"/>
      <c r="CJ55" s="54"/>
      <c r="CK55" s="54"/>
      <c r="CL55" s="102"/>
      <c r="CM55" s="102"/>
      <c r="CN55" s="102" t="str">
        <f t="shared" si="22"/>
        <v/>
      </c>
    </row>
    <row r="56" spans="1:94" x14ac:dyDescent="0.25">
      <c r="A56" s="42" t="s">
        <v>11</v>
      </c>
      <c r="B56" s="26">
        <v>1020.1856342999999</v>
      </c>
      <c r="C56" s="26">
        <v>368.37643868999999</v>
      </c>
      <c r="D56" s="26">
        <v>52.197496919999999</v>
      </c>
      <c r="E56" s="26">
        <v>87.937721210000007</v>
      </c>
      <c r="F56" s="26">
        <v>77.138170849999995</v>
      </c>
      <c r="G56" s="26">
        <v>28.394239299999999</v>
      </c>
      <c r="H56" s="26">
        <v>78.07451236</v>
      </c>
      <c r="I56" s="78"/>
      <c r="J56" s="78"/>
      <c r="K56" s="78"/>
      <c r="L56" s="78"/>
      <c r="M56" s="78"/>
      <c r="N56" s="26"/>
      <c r="O56" s="28" t="s">
        <v>11</v>
      </c>
      <c r="P56" s="95">
        <v>0</v>
      </c>
      <c r="Q56" s="26">
        <v>0</v>
      </c>
      <c r="R56" s="95">
        <v>0</v>
      </c>
      <c r="S56" s="26">
        <v>0</v>
      </c>
      <c r="T56" s="26">
        <v>0</v>
      </c>
      <c r="U56" s="26">
        <v>0</v>
      </c>
      <c r="V56" s="95">
        <v>0</v>
      </c>
      <c r="W56" s="26">
        <v>0</v>
      </c>
      <c r="X56" s="95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  <c r="AD56" s="26">
        <v>0</v>
      </c>
      <c r="AE56" s="95">
        <v>0</v>
      </c>
      <c r="AF56" s="26">
        <v>0</v>
      </c>
      <c r="AG56" s="26">
        <v>0</v>
      </c>
      <c r="AH56" s="26">
        <v>0</v>
      </c>
      <c r="AI56" s="26">
        <v>0</v>
      </c>
      <c r="AJ56" s="26">
        <v>0</v>
      </c>
      <c r="AK56" s="26">
        <v>0</v>
      </c>
      <c r="AL56" s="95">
        <v>0</v>
      </c>
      <c r="AM56" s="26">
        <v>0</v>
      </c>
      <c r="AN56" s="26">
        <v>0</v>
      </c>
      <c r="AO56" s="26">
        <v>0</v>
      </c>
      <c r="AP56" s="26">
        <v>0</v>
      </c>
      <c r="AQ56" s="26">
        <v>0</v>
      </c>
      <c r="AR56" s="95">
        <v>0</v>
      </c>
      <c r="AS56" s="26">
        <v>0</v>
      </c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26">
        <v>0</v>
      </c>
      <c r="BH56" s="26">
        <v>0</v>
      </c>
      <c r="BI56" s="26">
        <v>0</v>
      </c>
      <c r="BJ56" s="26">
        <v>0</v>
      </c>
      <c r="BK56" s="26">
        <v>0</v>
      </c>
      <c r="BL56" s="26">
        <v>0</v>
      </c>
      <c r="BM56" s="26">
        <v>0</v>
      </c>
      <c r="BN56" s="26">
        <v>0</v>
      </c>
      <c r="BO56" s="26">
        <v>0</v>
      </c>
      <c r="BP56" s="26">
        <v>0</v>
      </c>
      <c r="BQ56" s="26">
        <v>0</v>
      </c>
      <c r="BR56" s="26">
        <v>0</v>
      </c>
      <c r="BS56" s="26">
        <v>0</v>
      </c>
      <c r="BT56" s="26">
        <v>0</v>
      </c>
      <c r="BU56" s="26">
        <v>0</v>
      </c>
      <c r="BV56" s="26">
        <v>0</v>
      </c>
      <c r="BW56" s="26">
        <v>0</v>
      </c>
      <c r="BX56" s="26">
        <v>0</v>
      </c>
      <c r="BY56" s="26">
        <v>0</v>
      </c>
      <c r="BZ56" s="95">
        <v>0</v>
      </c>
      <c r="CA56" s="26">
        <v>0</v>
      </c>
      <c r="CB56" s="26">
        <v>0</v>
      </c>
      <c r="CC56" s="26">
        <v>0</v>
      </c>
      <c r="CE56" s="54"/>
      <c r="CF56" s="54"/>
      <c r="CG56" s="54"/>
      <c r="CH56" s="54"/>
      <c r="CI56" s="54"/>
      <c r="CJ56" s="54"/>
      <c r="CK56" s="54"/>
      <c r="CL56" s="102"/>
      <c r="CM56" s="102"/>
      <c r="CN56" s="102" t="str">
        <f t="shared" si="22"/>
        <v/>
      </c>
    </row>
    <row r="57" spans="1:94" x14ac:dyDescent="0.25">
      <c r="A57" s="42" t="s">
        <v>58</v>
      </c>
      <c r="B57" s="26"/>
      <c r="C57" s="26"/>
      <c r="D57" s="26"/>
      <c r="E57" s="26"/>
      <c r="F57" s="26"/>
      <c r="G57" s="26"/>
      <c r="H57" s="26"/>
      <c r="I57" s="78"/>
      <c r="J57" s="78"/>
      <c r="K57" s="78"/>
      <c r="L57" s="78"/>
      <c r="M57" s="78"/>
      <c r="N57" s="26"/>
      <c r="P57" s="95"/>
      <c r="Q57" s="26"/>
      <c r="R57" s="95"/>
      <c r="CE57" s="54"/>
      <c r="CF57" s="54"/>
      <c r="CG57" s="54"/>
      <c r="CH57" s="54"/>
      <c r="CI57" s="54"/>
      <c r="CJ57" s="54"/>
      <c r="CK57" s="54"/>
      <c r="CL57" s="102"/>
      <c r="CM57" s="102"/>
      <c r="CN57" s="102" t="str">
        <f t="shared" si="22"/>
        <v/>
      </c>
    </row>
    <row r="58" spans="1:94" x14ac:dyDescent="0.25">
      <c r="A58" s="42" t="s">
        <v>176</v>
      </c>
      <c r="B58" s="26"/>
      <c r="C58" s="26"/>
      <c r="D58" s="26"/>
      <c r="E58" s="26"/>
      <c r="F58" s="26"/>
      <c r="G58" s="26"/>
      <c r="H58" s="26"/>
      <c r="I58" s="78"/>
      <c r="J58" s="78"/>
      <c r="K58" s="78"/>
      <c r="L58" s="78"/>
      <c r="M58" s="78"/>
      <c r="N58" s="26"/>
      <c r="CE58" s="54"/>
      <c r="CF58" s="54"/>
      <c r="CG58" s="54"/>
      <c r="CH58" s="54"/>
      <c r="CI58" s="54"/>
      <c r="CJ58" s="54"/>
      <c r="CK58" s="54"/>
      <c r="CL58" s="102"/>
      <c r="CM58" s="102"/>
      <c r="CN58" s="102" t="str">
        <f t="shared" si="22"/>
        <v/>
      </c>
    </row>
    <row r="59" spans="1:94" x14ac:dyDescent="0.25">
      <c r="A59" s="42" t="s">
        <v>235</v>
      </c>
      <c r="B59" s="42"/>
      <c r="C59" s="42"/>
      <c r="D59" s="42"/>
      <c r="E59" s="42"/>
      <c r="F59" s="42"/>
      <c r="G59" s="42"/>
      <c r="H59" s="42"/>
      <c r="I59" s="97"/>
      <c r="J59" s="97"/>
      <c r="K59" s="97"/>
      <c r="L59" s="97"/>
      <c r="M59" s="97"/>
      <c r="N59" s="26"/>
      <c r="CE59" s="54"/>
      <c r="CF59" s="54"/>
      <c r="CG59" s="54"/>
      <c r="CH59" s="54"/>
      <c r="CI59" s="54"/>
      <c r="CJ59" s="54"/>
      <c r="CK59" s="54"/>
      <c r="CL59" s="102"/>
      <c r="CM59" s="102"/>
      <c r="CN59" s="102" t="str">
        <f t="shared" si="22"/>
        <v/>
      </c>
    </row>
    <row r="60" spans="1:94" x14ac:dyDescent="0.25">
      <c r="A60" s="42"/>
      <c r="B60" s="42"/>
      <c r="C60" s="42"/>
      <c r="D60" s="42"/>
      <c r="E60" s="42"/>
      <c r="F60" s="42"/>
      <c r="G60" s="42"/>
      <c r="H60" s="42"/>
      <c r="I60" s="97"/>
      <c r="J60" s="97"/>
      <c r="K60" s="97"/>
      <c r="L60" s="97"/>
      <c r="M60" s="97"/>
      <c r="N60" s="26"/>
      <c r="CE60" s="54"/>
      <c r="CF60" s="54"/>
      <c r="CG60" s="54"/>
      <c r="CH60" s="54"/>
      <c r="CI60" s="54"/>
      <c r="CJ60" s="54"/>
      <c r="CK60" s="54"/>
      <c r="CL60" s="102"/>
      <c r="CM60" s="102"/>
      <c r="CN60" s="102" t="str">
        <f t="shared" si="22"/>
        <v/>
      </c>
    </row>
    <row r="61" spans="1:94" x14ac:dyDescent="0.25">
      <c r="A61" s="1" t="s">
        <v>55</v>
      </c>
      <c r="B61" s="1">
        <f t="shared" ref="B61:K61" si="23">SUM(B3:B58)</f>
        <v>263665.10752900009</v>
      </c>
      <c r="C61" s="1">
        <f t="shared" si="23"/>
        <v>51644.61304294</v>
      </c>
      <c r="D61" s="1">
        <f t="shared" si="23"/>
        <v>10291.917272900004</v>
      </c>
      <c r="E61" s="1">
        <f t="shared" si="23"/>
        <v>38776.419535999987</v>
      </c>
      <c r="F61" s="1">
        <f t="shared" si="23"/>
        <v>27028.421878689998</v>
      </c>
      <c r="G61" s="1">
        <f t="shared" si="23"/>
        <v>3722.7549437599987</v>
      </c>
      <c r="H61" s="1">
        <f t="shared" si="23"/>
        <v>17258.80994083</v>
      </c>
      <c r="I61" s="98">
        <f t="shared" si="23"/>
        <v>2611.1817890499997</v>
      </c>
      <c r="J61" s="98">
        <f t="shared" si="23"/>
        <v>1289.3160950300005</v>
      </c>
      <c r="K61" s="98">
        <f t="shared" si="23"/>
        <v>6093.9628330399983</v>
      </c>
      <c r="L61" s="98">
        <f>SUM(L3:L58)</f>
        <v>706.4276447499999</v>
      </c>
      <c r="M61" s="98">
        <f>SUM(M3:M58)</f>
        <v>640.13729116999991</v>
      </c>
      <c r="P61" s="1">
        <f>SUM(P3:P58)</f>
        <v>0.39315387107017802</v>
      </c>
      <c r="Q61" s="1">
        <f t="shared" ref="Q61:CC61" si="24">SUM(Q3:Q58)</f>
        <v>542.05321185562843</v>
      </c>
      <c r="R61" s="1">
        <f t="shared" si="24"/>
        <v>681.44767205396238</v>
      </c>
      <c r="S61" s="1">
        <f t="shared" si="24"/>
        <v>1229.2428488012401</v>
      </c>
      <c r="T61" s="1">
        <f t="shared" si="24"/>
        <v>1229.2428488012401</v>
      </c>
      <c r="U61" s="1">
        <f t="shared" si="24"/>
        <v>2414.3494862075513</v>
      </c>
      <c r="V61" s="1"/>
      <c r="W61" s="1">
        <f t="shared" si="24"/>
        <v>194.99407228606111</v>
      </c>
      <c r="X61" s="1">
        <f t="shared" si="24"/>
        <v>619.23960476977936</v>
      </c>
      <c r="Y61" s="1">
        <f t="shared" si="24"/>
        <v>3625.7335049695234</v>
      </c>
      <c r="Z61" s="1">
        <f t="shared" si="24"/>
        <v>262635.1603941677</v>
      </c>
      <c r="AA61" s="1">
        <f t="shared" si="24"/>
        <v>983.24659959017345</v>
      </c>
      <c r="AB61" s="1">
        <f t="shared" si="24"/>
        <v>726.78772126716535</v>
      </c>
      <c r="AC61" s="1">
        <f t="shared" si="24"/>
        <v>155.56560059598755</v>
      </c>
      <c r="AD61" s="1">
        <f t="shared" si="24"/>
        <v>1.8628166091502799E-3</v>
      </c>
      <c r="AE61" s="1"/>
      <c r="AF61" s="1">
        <f t="shared" si="24"/>
        <v>940.60554251792553</v>
      </c>
      <c r="AG61" s="1">
        <f t="shared" si="24"/>
        <v>940.60554251792553</v>
      </c>
      <c r="AH61" s="1">
        <f t="shared" si="24"/>
        <v>121938434.54462428</v>
      </c>
      <c r="AI61" s="1">
        <f t="shared" si="24"/>
        <v>0</v>
      </c>
      <c r="AJ61" s="1">
        <f t="shared" si="24"/>
        <v>306.3524049927168</v>
      </c>
      <c r="AK61" s="1">
        <f t="shared" si="24"/>
        <v>64.971159143078623</v>
      </c>
      <c r="AL61" s="1"/>
      <c r="AM61" s="1">
        <f t="shared" si="24"/>
        <v>210.85608987553741</v>
      </c>
      <c r="AN61" s="1">
        <f t="shared" si="24"/>
        <v>0.20696800863572401</v>
      </c>
      <c r="AO61" s="1">
        <f t="shared" si="24"/>
        <v>4.0026222939144068E-2</v>
      </c>
      <c r="AP61" s="1">
        <f t="shared" si="24"/>
        <v>51275.558841438542</v>
      </c>
      <c r="AQ61" s="1">
        <f t="shared" si="24"/>
        <v>0</v>
      </c>
      <c r="AR61" s="1"/>
      <c r="AS61" s="1">
        <f t="shared" si="24"/>
        <v>9214.6055582256977</v>
      </c>
      <c r="AT61" s="1">
        <f t="shared" si="24"/>
        <v>1023.8453759650967</v>
      </c>
      <c r="AU61" s="1">
        <f t="shared" si="24"/>
        <v>10238.450934190803</v>
      </c>
      <c r="AV61" s="1">
        <f t="shared" si="24"/>
        <v>2.2050766836389442E-5</v>
      </c>
      <c r="AW61" s="1">
        <f t="shared" si="24"/>
        <v>635.90042352912258</v>
      </c>
      <c r="AX61" s="1">
        <f t="shared" si="24"/>
        <v>7.4232984676108975</v>
      </c>
      <c r="AY61" s="1">
        <f t="shared" si="24"/>
        <v>5772.1337814654589</v>
      </c>
      <c r="AZ61" s="1">
        <f t="shared" si="24"/>
        <v>8.165625378582531</v>
      </c>
      <c r="BA61" s="1">
        <f t="shared" si="24"/>
        <v>2713.9572001804663</v>
      </c>
      <c r="BB61" s="1">
        <f t="shared" si="24"/>
        <v>3327.498657109822</v>
      </c>
      <c r="BC61" s="1">
        <f t="shared" si="24"/>
        <v>2.4744336453270241</v>
      </c>
      <c r="BD61" s="1">
        <f t="shared" si="24"/>
        <v>0</v>
      </c>
      <c r="BE61" s="1">
        <f t="shared" si="24"/>
        <v>2136.9452795461725</v>
      </c>
      <c r="BF61" s="1">
        <f t="shared" si="24"/>
        <v>38687.070237739463</v>
      </c>
      <c r="BG61" s="1">
        <f t="shared" si="24"/>
        <v>26949.2494617511</v>
      </c>
      <c r="BH61" s="1">
        <f t="shared" si="24"/>
        <v>11737.820775988333</v>
      </c>
      <c r="BI61" s="1">
        <f t="shared" si="24"/>
        <v>23.652180376402779</v>
      </c>
      <c r="BJ61" s="1">
        <f t="shared" si="24"/>
        <v>0</v>
      </c>
      <c r="BK61" s="1">
        <f t="shared" si="24"/>
        <v>676.1148277486725</v>
      </c>
      <c r="BL61" s="1">
        <f t="shared" si="24"/>
        <v>165.78360442652001</v>
      </c>
      <c r="BM61" s="1">
        <f t="shared" si="24"/>
        <v>6924.0327268140372</v>
      </c>
      <c r="BN61" s="1">
        <f t="shared" si="24"/>
        <v>493.49715849621577</v>
      </c>
      <c r="BO61" s="1">
        <f t="shared" si="24"/>
        <v>90.313419826005415</v>
      </c>
      <c r="BP61" s="1">
        <f t="shared" si="24"/>
        <v>9893.0157564304773</v>
      </c>
      <c r="BQ61" s="1">
        <f t="shared" si="24"/>
        <v>223.1420735890463</v>
      </c>
      <c r="BR61" s="1">
        <f t="shared" si="24"/>
        <v>3.7116473678293769</v>
      </c>
      <c r="BS61" s="1">
        <f t="shared" si="24"/>
        <v>482.4162025170383</v>
      </c>
      <c r="BT61" s="1">
        <f t="shared" si="24"/>
        <v>0.24744341992383007</v>
      </c>
      <c r="BU61" s="1">
        <f t="shared" si="24"/>
        <v>3694.088009408405</v>
      </c>
      <c r="BV61" s="1">
        <f t="shared" si="24"/>
        <v>604.97222233328182</v>
      </c>
      <c r="BW61" s="1">
        <f t="shared" si="24"/>
        <v>0</v>
      </c>
      <c r="BX61" s="1">
        <f t="shared" si="24"/>
        <v>0.18950199781970309</v>
      </c>
      <c r="BY61" s="1">
        <f t="shared" si="24"/>
        <v>688.24215662317613</v>
      </c>
      <c r="BZ61" s="1"/>
      <c r="CA61" s="1">
        <f t="shared" si="24"/>
        <v>2278.1886725568352</v>
      </c>
      <c r="CB61" s="1">
        <f t="shared" si="24"/>
        <v>17179.76972080522</v>
      </c>
      <c r="CC61" s="1">
        <f t="shared" si="24"/>
        <v>509.24064625231011</v>
      </c>
      <c r="CD61" s="1"/>
      <c r="CE61" s="54">
        <f>IF(Z61=0,"",(Z61-B61)/B61)</f>
        <v>-3.9062701336736554E-3</v>
      </c>
      <c r="CF61" s="54">
        <f>IF(AP61=0,"",(AP61-C61)/C61)</f>
        <v>-7.1460347896228262E-3</v>
      </c>
      <c r="CG61" s="54">
        <f>IF(AU61=0,"",(AU61-D61)/D61)</f>
        <v>-5.1949833341533485E-3</v>
      </c>
      <c r="CH61" s="54">
        <f>IF(BF61=0,"",(BF61-E61)/E61)</f>
        <v>-2.3042173395501908E-3</v>
      </c>
      <c r="CI61" s="54">
        <f>IF(BG61=0,"",(BG61-F61)/F61)</f>
        <v>-2.9292282507000513E-3</v>
      </c>
      <c r="CJ61" s="54">
        <f>IF(BU61=0,"",(BU61-G61)/G61)</f>
        <v>-7.7004623685060381E-3</v>
      </c>
      <c r="CK61" s="54">
        <f>IF(CB61=0,"",(CB61-H61)/H61)</f>
        <v>-4.5797027892283352E-3</v>
      </c>
      <c r="CL61" s="102"/>
      <c r="CM61" s="102"/>
      <c r="CN61" s="102">
        <f t="shared" si="22"/>
        <v>-0.99999969431769442</v>
      </c>
    </row>
    <row r="62" spans="1:94" x14ac:dyDescent="0.25">
      <c r="A62" s="42" t="s">
        <v>56</v>
      </c>
      <c r="B62" s="26">
        <f t="shared" ref="B62:K62" si="25">SUM(B2:B51)</f>
        <v>262644.92189470009</v>
      </c>
      <c r="C62" s="26">
        <f t="shared" si="25"/>
        <v>51276.23660425</v>
      </c>
      <c r="D62" s="26">
        <f t="shared" si="25"/>
        <v>10239.719775980004</v>
      </c>
      <c r="E62" s="26">
        <f t="shared" si="25"/>
        <v>38688.481814789986</v>
      </c>
      <c r="F62" s="26">
        <f t="shared" si="25"/>
        <v>26951.283707839997</v>
      </c>
      <c r="G62" s="26">
        <f t="shared" si="25"/>
        <v>3694.3607044599985</v>
      </c>
      <c r="H62" s="26">
        <f t="shared" si="25"/>
        <v>17180.735428470001</v>
      </c>
      <c r="I62" s="78">
        <f t="shared" si="25"/>
        <v>2611.1817890499997</v>
      </c>
      <c r="J62" s="78">
        <f t="shared" si="25"/>
        <v>1289.3160950300005</v>
      </c>
      <c r="K62" s="78">
        <f t="shared" si="25"/>
        <v>6093.9628330399983</v>
      </c>
      <c r="L62" s="78">
        <f>SUM(L2:L51)</f>
        <v>706.4276447499999</v>
      </c>
      <c r="M62" s="78">
        <f>SUM(M2:M51)</f>
        <v>640.13729116999991</v>
      </c>
      <c r="P62" s="95">
        <f>SUM(P2:P51)</f>
        <v>0.39315387107017802</v>
      </c>
      <c r="Q62" s="95">
        <f t="shared" ref="Q62:CC62" si="26">SUM(Q2:Q51)</f>
        <v>542.05321185562843</v>
      </c>
      <c r="R62" s="95">
        <f t="shared" si="26"/>
        <v>681.44767205396238</v>
      </c>
      <c r="S62" s="95">
        <f t="shared" si="26"/>
        <v>1229.2428488012401</v>
      </c>
      <c r="T62" s="95">
        <f t="shared" si="26"/>
        <v>1229.2428488012401</v>
      </c>
      <c r="U62" s="95">
        <f t="shared" si="26"/>
        <v>2414.3494862075513</v>
      </c>
      <c r="W62" s="95">
        <f t="shared" si="26"/>
        <v>194.99407228606111</v>
      </c>
      <c r="X62" s="95">
        <f t="shared" si="26"/>
        <v>619.23960476977936</v>
      </c>
      <c r="Y62" s="95">
        <f t="shared" si="26"/>
        <v>3625.7335049695234</v>
      </c>
      <c r="Z62" s="95">
        <f t="shared" si="26"/>
        <v>262635.1603941677</v>
      </c>
      <c r="AA62" s="95">
        <f t="shared" si="26"/>
        <v>983.24659959017345</v>
      </c>
      <c r="AB62" s="95">
        <f t="shared" si="26"/>
        <v>726.78772126716535</v>
      </c>
      <c r="AC62" s="95">
        <f t="shared" si="26"/>
        <v>155.56560059598755</v>
      </c>
      <c r="AD62" s="95">
        <f t="shared" si="26"/>
        <v>1.8628166091502799E-3</v>
      </c>
      <c r="AF62" s="95">
        <f t="shared" si="26"/>
        <v>940.60554251792553</v>
      </c>
      <c r="AG62" s="95">
        <f t="shared" si="26"/>
        <v>940.60554251792553</v>
      </c>
      <c r="AH62" s="95">
        <f t="shared" si="26"/>
        <v>121938434.54462428</v>
      </c>
      <c r="AI62" s="95">
        <f t="shared" si="26"/>
        <v>0</v>
      </c>
      <c r="AJ62" s="95">
        <f t="shared" si="26"/>
        <v>306.3524049927168</v>
      </c>
      <c r="AK62" s="95">
        <f t="shared" si="26"/>
        <v>64.971159143078623</v>
      </c>
      <c r="AM62" s="95">
        <f t="shared" si="26"/>
        <v>210.85608987553741</v>
      </c>
      <c r="AN62" s="95">
        <f t="shared" si="26"/>
        <v>0.20696800863572401</v>
      </c>
      <c r="AO62" s="95">
        <f t="shared" si="26"/>
        <v>4.0026222939144068E-2</v>
      </c>
      <c r="AP62" s="95">
        <f t="shared" si="26"/>
        <v>51275.558841438542</v>
      </c>
      <c r="AQ62" s="95">
        <f t="shared" si="26"/>
        <v>0</v>
      </c>
      <c r="AS62" s="95">
        <f t="shared" si="26"/>
        <v>9214.6055582256977</v>
      </c>
      <c r="AT62" s="95">
        <f t="shared" si="26"/>
        <v>1023.8453759650967</v>
      </c>
      <c r="AU62" s="95">
        <f t="shared" si="26"/>
        <v>10238.450934190803</v>
      </c>
      <c r="AV62" s="95">
        <f t="shared" si="26"/>
        <v>2.2050766836389442E-5</v>
      </c>
      <c r="AW62" s="95">
        <f t="shared" si="26"/>
        <v>635.90042352912258</v>
      </c>
      <c r="AX62" s="95">
        <f t="shared" si="26"/>
        <v>7.4232984676108975</v>
      </c>
      <c r="AY62" s="95">
        <f t="shared" si="26"/>
        <v>5772.1337814654589</v>
      </c>
      <c r="AZ62" s="95">
        <f t="shared" si="26"/>
        <v>8.165625378582531</v>
      </c>
      <c r="BA62" s="95">
        <f t="shared" si="26"/>
        <v>2713.9572001804663</v>
      </c>
      <c r="BB62" s="95">
        <f t="shared" si="26"/>
        <v>3327.498657109822</v>
      </c>
      <c r="BC62" s="95">
        <f t="shared" si="26"/>
        <v>2.4744336453270241</v>
      </c>
      <c r="BD62" s="95">
        <f t="shared" si="26"/>
        <v>0</v>
      </c>
      <c r="BE62" s="95">
        <f t="shared" si="26"/>
        <v>2136.9452795461725</v>
      </c>
      <c r="BF62" s="95">
        <f t="shared" si="26"/>
        <v>38687.070237739463</v>
      </c>
      <c r="BG62" s="95">
        <f t="shared" si="26"/>
        <v>26949.2494617511</v>
      </c>
      <c r="BH62" s="95">
        <f t="shared" si="26"/>
        <v>11737.820775988333</v>
      </c>
      <c r="BI62" s="95">
        <f t="shared" si="26"/>
        <v>23.652180376402779</v>
      </c>
      <c r="BJ62" s="95">
        <f t="shared" si="26"/>
        <v>0</v>
      </c>
      <c r="BK62" s="95">
        <f t="shared" si="26"/>
        <v>676.1148277486725</v>
      </c>
      <c r="BL62" s="95">
        <f t="shared" si="26"/>
        <v>165.78360442652001</v>
      </c>
      <c r="BM62" s="95">
        <f t="shared" si="26"/>
        <v>6924.0327268140372</v>
      </c>
      <c r="BN62" s="95">
        <f t="shared" si="26"/>
        <v>493.49715849621577</v>
      </c>
      <c r="BO62" s="95">
        <f t="shared" si="26"/>
        <v>90.313419826005415</v>
      </c>
      <c r="BP62" s="95">
        <f t="shared" si="26"/>
        <v>9893.0157564304773</v>
      </c>
      <c r="BQ62" s="95">
        <f t="shared" si="26"/>
        <v>223.1420735890463</v>
      </c>
      <c r="BR62" s="95">
        <f t="shared" si="26"/>
        <v>3.7116473678293769</v>
      </c>
      <c r="BS62" s="95">
        <f t="shared" si="26"/>
        <v>482.4162025170383</v>
      </c>
      <c r="BT62" s="95">
        <f t="shared" si="26"/>
        <v>0.24744341992383007</v>
      </c>
      <c r="BU62" s="95">
        <f t="shared" si="26"/>
        <v>3694.088009408405</v>
      </c>
      <c r="BV62" s="95">
        <f t="shared" si="26"/>
        <v>604.97222233328182</v>
      </c>
      <c r="BW62" s="95">
        <f t="shared" si="26"/>
        <v>0</v>
      </c>
      <c r="BX62" s="95">
        <f t="shared" si="26"/>
        <v>0.18950199781970309</v>
      </c>
      <c r="BY62" s="95">
        <f t="shared" si="26"/>
        <v>688.24215662317613</v>
      </c>
      <c r="CA62" s="95">
        <f t="shared" si="26"/>
        <v>2278.1886725568352</v>
      </c>
      <c r="CB62" s="95">
        <f t="shared" si="26"/>
        <v>17179.76972080522</v>
      </c>
      <c r="CC62" s="95">
        <f t="shared" si="26"/>
        <v>509.24064625231011</v>
      </c>
    </row>
    <row r="63" spans="1:94" x14ac:dyDescent="0.25">
      <c r="A63" s="28" t="s">
        <v>238</v>
      </c>
      <c r="B63" s="26">
        <f>+B3+B5+B8+B9+B11+B12+B14+B15+B16+B17+B18+B19+B20+B21+B22+B23+B24+B25+B26+B28+B30+B31+B33+B34+B35+B36+B37+B39+B40+B41+B42+B43+B44+B46+B47+B49+B50+B10</f>
        <v>181289.81757580009</v>
      </c>
      <c r="C63" s="26">
        <f t="shared" ref="C63:M63" si="27">+C3+C5+C8+C9+C11+C12+C14+C15+C16+C17+C18+C19+C20+C21+C22+C23+C24+C25+C26+C28+C30+C31+C33+C34+C35+C36+C37+C39+C40+C41+C42+C43+C44+C46+C47+C49+C50+C10</f>
        <v>44000.362724520004</v>
      </c>
      <c r="D63" s="26">
        <f t="shared" si="27"/>
        <v>7496.5707798300009</v>
      </c>
      <c r="E63" s="26">
        <f t="shared" si="27"/>
        <v>25996.313641449997</v>
      </c>
      <c r="F63" s="26">
        <f t="shared" si="27"/>
        <v>17429.805086430002</v>
      </c>
      <c r="G63" s="26">
        <f t="shared" si="27"/>
        <v>3082.7706313899994</v>
      </c>
      <c r="H63" s="26">
        <f t="shared" si="27"/>
        <v>11160.902592</v>
      </c>
      <c r="I63" s="78">
        <f t="shared" si="27"/>
        <v>2012.7914866399997</v>
      </c>
      <c r="J63" s="78">
        <f t="shared" si="27"/>
        <v>993.85051725999983</v>
      </c>
      <c r="K63" s="78">
        <f t="shared" si="27"/>
        <v>4697.4425708700001</v>
      </c>
      <c r="L63" s="78">
        <f t="shared" si="27"/>
        <v>530.72301791999985</v>
      </c>
      <c r="M63" s="78">
        <f t="shared" si="27"/>
        <v>493.44050131999978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90"/>
  <sheetViews>
    <sheetView workbookViewId="0">
      <pane xSplit="1" ySplit="3" topLeftCell="B35" activePane="bottomRight" state="frozen"/>
      <selection activeCell="A89" sqref="A89"/>
      <selection pane="topRight" activeCell="A89" sqref="A89"/>
      <selection pane="bottomLeft" activeCell="A89" sqref="A89"/>
      <selection pane="bottomRight" activeCell="A50" sqref="A50"/>
    </sheetView>
  </sheetViews>
  <sheetFormatPr defaultRowHeight="15" x14ac:dyDescent="0.25"/>
  <cols>
    <col min="1" max="1" width="17.28515625" customWidth="1"/>
    <col min="2" max="2" width="10.140625" bestFit="1" customWidth="1"/>
    <col min="3" max="3" width="10.140625" customWidth="1"/>
    <col min="4" max="5" width="10.140625" bestFit="1" customWidth="1"/>
    <col min="8" max="8" width="11.5703125" customWidth="1"/>
    <col min="9" max="9" width="9.140625" style="45"/>
    <col min="13" max="13" width="18.5703125" customWidth="1"/>
    <col min="14" max="14" width="10.140625" bestFit="1" customWidth="1"/>
    <col min="16" max="17" width="10.140625" bestFit="1" customWidth="1"/>
    <col min="20" max="20" width="10.140625" bestFit="1" customWidth="1"/>
    <col min="22" max="22" width="18.5703125" style="28" customWidth="1"/>
    <col min="23" max="23" width="10.140625" style="28" bestFit="1" customWidth="1"/>
    <col min="24" max="24" width="9.140625" style="28"/>
    <col min="25" max="26" width="10.140625" style="28" bestFit="1" customWidth="1"/>
    <col min="27" max="28" width="9.140625" style="28"/>
    <col min="29" max="29" width="10.140625" style="28" bestFit="1" customWidth="1"/>
  </cols>
  <sheetData>
    <row r="1" spans="1:29" x14ac:dyDescent="0.25">
      <c r="A1" s="107" t="s">
        <v>522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28" t="s">
        <v>433</v>
      </c>
      <c r="V1" s="28" t="s">
        <v>336</v>
      </c>
    </row>
    <row r="2" spans="1:29" s="28" customFormat="1" x14ac:dyDescent="0.25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94"/>
      <c r="N2" s="94"/>
      <c r="O2" s="94"/>
      <c r="P2" s="94"/>
    </row>
    <row r="3" spans="1:29" x14ac:dyDescent="0.25">
      <c r="A3" s="28" t="s">
        <v>52</v>
      </c>
      <c r="B3" s="28" t="s">
        <v>59</v>
      </c>
      <c r="C3" s="28" t="s">
        <v>57</v>
      </c>
      <c r="D3" s="28" t="s">
        <v>60</v>
      </c>
      <c r="E3" s="28" t="s">
        <v>54</v>
      </c>
      <c r="F3" s="28" t="s">
        <v>53</v>
      </c>
      <c r="G3" s="28" t="s">
        <v>61</v>
      </c>
      <c r="H3" s="28" t="s">
        <v>62</v>
      </c>
      <c r="I3" s="47" t="s">
        <v>236</v>
      </c>
      <c r="M3" s="28" t="s">
        <v>52</v>
      </c>
      <c r="N3" s="28" t="s">
        <v>59</v>
      </c>
      <c r="O3" s="28" t="s">
        <v>57</v>
      </c>
      <c r="P3" s="28" t="s">
        <v>60</v>
      </c>
      <c r="Q3" s="28" t="s">
        <v>54</v>
      </c>
      <c r="R3" s="28" t="s">
        <v>53</v>
      </c>
      <c r="S3" s="28" t="s">
        <v>61</v>
      </c>
      <c r="T3" s="28" t="s">
        <v>62</v>
      </c>
      <c r="V3" s="28" t="s">
        <v>52</v>
      </c>
      <c r="W3" s="28" t="s">
        <v>59</v>
      </c>
      <c r="X3" s="28" t="s">
        <v>57</v>
      </c>
      <c r="Y3" s="28" t="s">
        <v>60</v>
      </c>
      <c r="Z3" s="28" t="s">
        <v>54</v>
      </c>
      <c r="AA3" s="28" t="s">
        <v>53</v>
      </c>
      <c r="AB3" s="28" t="s">
        <v>61</v>
      </c>
      <c r="AC3" s="28" t="s">
        <v>62</v>
      </c>
    </row>
    <row r="4" spans="1:29" x14ac:dyDescent="0.25">
      <c r="A4" s="28" t="s">
        <v>0</v>
      </c>
      <c r="B4" s="26">
        <f>rail!B3+'cmv_c1c2 12'!B3+nonpt!B3+nonroad!B3+'onroad all'!Q3+ptegu!B3+ptnonipm!B3+pt_oilgas!B3+np_oilgas!B3+rwc!B3+'ptfire-wild'!B3+ptagfire!B3+'cmv_c3 12'!B3+'ptfire-rx'!B3+airports!B3</f>
        <v>1343101.2302817001</v>
      </c>
      <c r="C4" s="26">
        <f>rail!C3+'cmv_c1c2 12'!AO3+nonpt!C3+nonroad!C3+'onroad all'!AR3+ptegu!C3+ptnonipm!C3+pt_oilgas!C3+np_oilgas!C3+rwc!C3+livestock!B3+'ptfire-wild'!C3+ptagfire!C3+'cmv_c3 12'!AO3+fertilizer!B3+'ptfire-rx'!C3+airports!C3</f>
        <v>69685.061408518581</v>
      </c>
      <c r="D4" s="26">
        <f>rail!D3+'cmv_c1c2 12'!D3+nonpt!D3+nonroad!D3+'onroad all'!AG3+'onroad all'!AT3+'onroad all'!AU3+ptegu!AZ3+ptnonipm!D3+pt_oilgas!D3+np_oilgas!D3+rwc!D3+'ptfire-wild'!D3+ptagfire!D3+'cmv_c3 12'!D3+'ptfire-rx'!D3+airports!D3</f>
        <v>233590.16666481175</v>
      </c>
      <c r="E4" s="26">
        <f>rail!E3+'cmv_c1c2 12'!E3+nonpt!E3+nonroad!E3+ptegu!E3+ptnonipm!E3+pt_oilgas!E3+np_oilgas!E3+rwc!E3+'onroad all'!BI3+afdust!BA3+'ptfire-wild'!E3+ptagfire!E3+'cmv_c3 12'!E3+'ptfire-rx'!E3+airports!E3</f>
        <v>186076.52511440951</v>
      </c>
      <c r="F4" s="26">
        <f>rail!F3+'cmv_c1c2 12'!F3+nonpt!F3+nonroad!F3+ptegu!F3+ptnonipm!F3+pt_oilgas!F3+np_oilgas!F3+rwc!F3+'onroad all'!BL3+afdust!BB3+'ptfire-wild'!F3+ptagfire!F3+'cmv_c3 12'!F3+'ptfire-rx'!F3+airports!F3</f>
        <v>84914.750165651029</v>
      </c>
      <c r="G4" s="26">
        <f>rail!G3+'cmv_c1c2 12'!G3+nonpt!G3+nonroad!G3+'onroad all'!CB3+ptegu!BZ3+ptnonipm!G3+pt_oilgas!G3+np_oilgas!G3+rwc!G3+'ptfire-wild'!G3+ptagfire!G3+'cmv_c3 12'!G3+'ptfire-rx'!G3+airports!G3</f>
        <v>93685.646509187805</v>
      </c>
      <c r="H4" s="26">
        <f>rail!H3+'cmv_c1c2 12'!H3+nonpt!H3+nonroad!H3+'onroad all'!CN3+ptegu!H3+ptnonipm!H3+pt_oilgas!H3+np_oilgas!H3+rwc!H3+'ptfire-wild'!H3+ptagfire!H3+'cmv_c3 12'!H3+livestock!C3+'ptfire-rx'!H3+solvents!H3+airports!H3</f>
        <v>267113.30842617003</v>
      </c>
      <c r="I4" s="45" t="s">
        <v>237</v>
      </c>
      <c r="M4" s="28" t="s">
        <v>0</v>
      </c>
      <c r="N4" s="26">
        <f>B4+'biogenics 12'!H3</f>
        <v>1480980.8965417002</v>
      </c>
      <c r="O4" s="26">
        <f>C4</f>
        <v>69685.061408518581</v>
      </c>
      <c r="P4" s="26">
        <f>D4+'biogenics 12'!T3</f>
        <v>255822.27366481174</v>
      </c>
      <c r="Q4" s="26">
        <f>E4</f>
        <v>186076.52511440951</v>
      </c>
      <c r="R4" s="26">
        <f>F4</f>
        <v>84914.750165651029</v>
      </c>
      <c r="S4" s="26">
        <f>G4</f>
        <v>93685.646509187805</v>
      </c>
      <c r="T4" s="26">
        <f>H4+'biogenics 12'!Z3</f>
        <v>1770831.3738261699</v>
      </c>
      <c r="V4" s="28" t="s">
        <v>0</v>
      </c>
      <c r="W4" s="26">
        <f>B4-'ptfire-wild'!B3-'ptfire-rx'!B3</f>
        <v>921306.00337970024</v>
      </c>
      <c r="X4" s="95">
        <f>C4-'ptfire-wild'!C3-'ptfire-rx'!C3</f>
        <v>62705.639218518583</v>
      </c>
      <c r="Y4" s="95">
        <f>D4-'ptfire-wild'!D3-'ptfire-rx'!D3</f>
        <v>224917.18430181177</v>
      </c>
      <c r="Z4" s="95">
        <f>E4-'ptfire-wild'!E3-'ptfire-rx'!E3</f>
        <v>140562.11545840951</v>
      </c>
      <c r="AA4" s="95">
        <f>F4-'ptfire-wild'!F3-'ptfire-rx'!F3</f>
        <v>46343.219742651025</v>
      </c>
      <c r="AB4" s="95">
        <f>G4-'ptfire-wild'!G3-'ptfire-rx'!G3</f>
        <v>89623.679746187801</v>
      </c>
      <c r="AC4" s="95">
        <f>H4-'ptfire-wild'!H3-'ptfire-rx'!H3</f>
        <v>166784.10174017004</v>
      </c>
    </row>
    <row r="5" spans="1:29" x14ac:dyDescent="0.25">
      <c r="A5" s="28" t="s">
        <v>2</v>
      </c>
      <c r="B5" s="95">
        <f>rail!B4+'cmv_c1c2 12'!B4+nonpt!B4+nonroad!B4+'onroad all'!Q4+ptegu!B4+ptnonipm!B4+pt_oilgas!B4+np_oilgas!B4+rwc!B4+'ptfire-wild'!B4+ptagfire!B4+'cmv_c3 12'!B4+'ptfire-rx'!B4+airports!B4</f>
        <v>1086722.11567955</v>
      </c>
      <c r="C5" s="95">
        <f>rail!C4+'cmv_c1c2 12'!AO4+nonpt!C4+nonroad!C4+'onroad all'!AR4+ptegu!C4+ptnonipm!C4+pt_oilgas!C4+np_oilgas!C4+rwc!C4+livestock!B4+'ptfire-wild'!C4+ptagfire!C4+'cmv_c3 12'!AO4+fertilizer!B4+'ptfire-rx'!C4+airports!C4</f>
        <v>60342.967638157992</v>
      </c>
      <c r="D5" s="95">
        <f>rail!D4+'cmv_c1c2 12'!D4+nonpt!D4+nonroad!D4+'onroad all'!AG4+'onroad all'!AT4+'onroad all'!AU4+ptegu!AZ4+ptnonipm!D4+pt_oilgas!D4+np_oilgas!D4+rwc!D4+'ptfire-wild'!D4+ptagfire!D4+'cmv_c3 12'!D4+'ptfire-rx'!D4+airports!D4</f>
        <v>162876.4327947947</v>
      </c>
      <c r="E5" s="95">
        <f>rail!E4+'cmv_c1c2 12'!E4+nonpt!E4+nonroad!E4+ptegu!E4+ptnonipm!E4+pt_oilgas!E4+np_oilgas!E4+rwc!E4+'onroad all'!BI4+afdust!BA4+'ptfire-wild'!E4+ptagfire!E4+'cmv_c3 12'!E4+'ptfire-rx'!E4+airports!E4</f>
        <v>175931.14281598278</v>
      </c>
      <c r="F5" s="95">
        <f>rail!F4+'cmv_c1c2 12'!F4+nonpt!F4+nonroad!F4+ptegu!F4+ptnonipm!F4+pt_oilgas!F4+np_oilgas!F4+rwc!F4+'onroad all'!BL4+afdust!BB4+'ptfire-wild'!F4+ptagfire!F4+'cmv_c3 12'!F4+'ptfire-rx'!F4+airports!F4</f>
        <v>64014.681061302195</v>
      </c>
      <c r="G5" s="95">
        <f>rail!G4+'cmv_c1c2 12'!G4+nonpt!G4+nonroad!G4+'onroad all'!CB4+ptegu!BZ4+ptnonipm!G4+pt_oilgas!G4+np_oilgas!G4+rwc!G4+'ptfire-wild'!G4+ptagfire!G4+'cmv_c3 12'!G4+'ptfire-rx'!G4+airports!G4</f>
        <v>37915.311697461162</v>
      </c>
      <c r="H5" s="95">
        <f>rail!H4+'cmv_c1c2 12'!H4+nonpt!H4+nonroad!H4+'onroad all'!CN4+ptegu!H4+ptnonipm!H4+pt_oilgas!H4+np_oilgas!H4+rwc!H4+'ptfire-wild'!H4+ptagfire!H4+'cmv_c3 12'!H4+livestock!C4+'ptfire-rx'!H4+solvents!H4+airports!H4</f>
        <v>219136.91513832897</v>
      </c>
      <c r="M5" s="28" t="s">
        <v>2</v>
      </c>
      <c r="N5" s="95">
        <f>B5+'biogenics 12'!H4</f>
        <v>1238370.37747955</v>
      </c>
      <c r="O5" s="26">
        <f t="shared" ref="O5:O53" si="0">C5</f>
        <v>60342.967638157992</v>
      </c>
      <c r="P5" s="26">
        <f>D5+'biogenics 12'!T4</f>
        <v>175006.12859479469</v>
      </c>
      <c r="Q5" s="26">
        <f t="shared" ref="Q5:Q53" si="1">E5</f>
        <v>175931.14281598278</v>
      </c>
      <c r="R5" s="26">
        <f t="shared" ref="R5:R53" si="2">F5</f>
        <v>64014.681061302195</v>
      </c>
      <c r="S5" s="26">
        <f t="shared" ref="S5:S53" si="3">G5</f>
        <v>37915.311697461162</v>
      </c>
      <c r="T5" s="26">
        <f>H5+'biogenics 12'!Z4</f>
        <v>937670.65093832905</v>
      </c>
      <c r="V5" s="28" t="s">
        <v>2</v>
      </c>
      <c r="W5" s="95">
        <f>B5-'ptfire-wild'!B4-'ptfire-rx'!B4</f>
        <v>703069.86751554988</v>
      </c>
      <c r="X5" s="95">
        <f>C5-'ptfire-wild'!C4-'ptfire-rx'!C4</f>
        <v>54048.13563915799</v>
      </c>
      <c r="Y5" s="95">
        <f>D5-'ptfire-wild'!D4-'ptfire-rx'!D4</f>
        <v>157738.88122679471</v>
      </c>
      <c r="Z5" s="95">
        <f>E5-'ptfire-wild'!E4-'ptfire-rx'!E4</f>
        <v>136989.50444998278</v>
      </c>
      <c r="AA5" s="95">
        <f>F5-'ptfire-wild'!F4-'ptfire-rx'!F4</f>
        <v>31013.292759302196</v>
      </c>
      <c r="AB5" s="95">
        <f>G5-'ptfire-wild'!G4-'ptfire-rx'!G4</f>
        <v>35061.93146946116</v>
      </c>
      <c r="AC5" s="95">
        <f>H5-'ptfire-wild'!H4-'ptfire-rx'!H4</f>
        <v>128648.65833432897</v>
      </c>
    </row>
    <row r="6" spans="1:29" x14ac:dyDescent="0.25">
      <c r="A6" s="28" t="s">
        <v>3</v>
      </c>
      <c r="B6" s="95">
        <f>rail!B5+'cmv_c1c2 12'!B5+nonpt!B5+nonroad!B5+'onroad all'!Q5+ptegu!B5+ptnonipm!B5+pt_oilgas!B5+np_oilgas!B5+rwc!B5+'ptfire-wild'!B5+ptagfire!B5+'cmv_c3 12'!B5+'ptfire-rx'!B5+airports!B5</f>
        <v>1279580.0680750988</v>
      </c>
      <c r="C6" s="95">
        <f>rail!C5+'cmv_c1c2 12'!AO5+nonpt!C5+nonroad!C5+'onroad all'!AR5+ptegu!C5+ptnonipm!C5+pt_oilgas!C5+np_oilgas!C5+rwc!C5+livestock!B5+'ptfire-wild'!C5+ptagfire!C5+'cmv_c3 12'!AO5+fertilizer!B5+'ptfire-rx'!C5+airports!C5</f>
        <v>97349.060264310232</v>
      </c>
      <c r="D6" s="95">
        <f>rail!D5+'cmv_c1c2 12'!D5+nonpt!D5+nonroad!D5+'onroad all'!AG5+'onroad all'!AT5+'onroad all'!AU5+ptegu!AZ5+ptnonipm!D5+pt_oilgas!D5+np_oilgas!D5+rwc!D5+'ptfire-wild'!D5+ptagfire!D5+'cmv_c3 12'!D5+'ptfire-rx'!D5+airports!D5</f>
        <v>171078.22622889702</v>
      </c>
      <c r="E6" s="95">
        <f>rail!E5+'cmv_c1c2 12'!E5+nonpt!E5+nonroad!E5+ptegu!E5+ptnonipm!E5+pt_oilgas!E5+np_oilgas!E5+rwc!E5+'onroad all'!BI5+afdust!BA5+'ptfire-wild'!E5+ptagfire!E5+'cmv_c3 12'!E5+'ptfire-rx'!E5+airports!E5</f>
        <v>245974.69701808048</v>
      </c>
      <c r="F6" s="95">
        <f>rail!F5+'cmv_c1c2 12'!F5+nonpt!F5+nonroad!F5+ptegu!F5+ptnonipm!F5+pt_oilgas!F5+np_oilgas!F5+rwc!F5+'onroad all'!BL5+afdust!BB5+'ptfire-wild'!F5+ptagfire!F5+'cmv_c3 12'!F5+'ptfire-rx'!F5+airports!F5</f>
        <v>118678.87111705652</v>
      </c>
      <c r="G6" s="95">
        <f>rail!G5+'cmv_c1c2 12'!G5+nonpt!G5+nonroad!G5+'onroad all'!CB5+ptegu!BZ5+ptnonipm!G5+pt_oilgas!G5+np_oilgas!G5+rwc!G5+'ptfire-wild'!G5+ptagfire!G5+'cmv_c3 12'!G5+'ptfire-rx'!G5+airports!G5</f>
        <v>63162.299933480113</v>
      </c>
      <c r="H6" s="95">
        <f>rail!H5+'cmv_c1c2 12'!H5+nonpt!H5+nonroad!H5+'onroad all'!CN5+ptegu!H5+ptnonipm!H5+pt_oilgas!H5+np_oilgas!H5+rwc!H5+'ptfire-wild'!H5+ptagfire!H5+'cmv_c3 12'!H5+livestock!C5+'ptfire-rx'!H5+solvents!H5+airports!H5</f>
        <v>299013.70353976008</v>
      </c>
      <c r="I6" s="45" t="s">
        <v>237</v>
      </c>
      <c r="M6" s="28" t="s">
        <v>3</v>
      </c>
      <c r="N6" s="95">
        <f>B6+'biogenics 12'!H5</f>
        <v>1397975.5369450978</v>
      </c>
      <c r="O6" s="26">
        <f t="shared" si="0"/>
        <v>97349.060264310232</v>
      </c>
      <c r="P6" s="26">
        <f>D6+'biogenics 12'!T5</f>
        <v>195988.80923989692</v>
      </c>
      <c r="Q6" s="26">
        <f t="shared" si="1"/>
        <v>245974.69701808048</v>
      </c>
      <c r="R6" s="26">
        <f t="shared" si="2"/>
        <v>118678.87111705652</v>
      </c>
      <c r="S6" s="26">
        <f t="shared" si="3"/>
        <v>63162.299933480113</v>
      </c>
      <c r="T6" s="26">
        <f>H6+'biogenics 12'!Z5</f>
        <v>1526245.4861997601</v>
      </c>
      <c r="V6" s="28" t="s">
        <v>3</v>
      </c>
      <c r="W6" s="95">
        <f>B6-'ptfire-wild'!B5-'ptfire-rx'!B5</f>
        <v>513641.53456509893</v>
      </c>
      <c r="X6" s="95">
        <f>C6-'ptfire-wild'!C5-'ptfire-rx'!C5</f>
        <v>84729.507081310236</v>
      </c>
      <c r="Y6" s="95">
        <f>D6-'ptfire-wild'!D5-'ptfire-rx'!D5</f>
        <v>158129.12633889701</v>
      </c>
      <c r="Z6" s="95">
        <f>E6-'ptfire-wild'!E5-'ptfire-rx'!E5</f>
        <v>165825.72291008045</v>
      </c>
      <c r="AA6" s="95">
        <f>F6-'ptfire-wild'!F5-'ptfire-rx'!F5</f>
        <v>50756.013884056527</v>
      </c>
      <c r="AB6" s="95">
        <f>G6-'ptfire-wild'!G5-'ptfire-rx'!G5</f>
        <v>56642.423444480111</v>
      </c>
      <c r="AC6" s="95">
        <f>H6-'ptfire-wild'!H5-'ptfire-rx'!H5</f>
        <v>117607.62782976005</v>
      </c>
    </row>
    <row r="7" spans="1:29" x14ac:dyDescent="0.25">
      <c r="A7" s="28" t="s">
        <v>4</v>
      </c>
      <c r="B7" s="95">
        <f>rail!B6+'cmv_c1c2 12'!B6+nonpt!B6+nonroad!B6+'onroad all'!Q6+ptegu!B6+ptnonipm!B6+pt_oilgas!B6+np_oilgas!B6+rwc!B6+'ptfire-wild'!B6+ptagfire!B6+'cmv_c3 12'!B6+'ptfire-rx'!B6+airports!B6</f>
        <v>2930545.5585145992</v>
      </c>
      <c r="C7" s="95">
        <f>rail!C6+'cmv_c1c2 12'!AO6+nonpt!C6+nonroad!C6+'onroad all'!AR6+ptegu!C6+ptnonipm!C6+pt_oilgas!C6+np_oilgas!C6+rwc!C6+livestock!B6+'ptfire-wild'!C6+ptagfire!C6+'cmv_c3 12'!AO6+fertilizer!B6+'ptfire-rx'!C6+airports!C6</f>
        <v>418093.48340406438</v>
      </c>
      <c r="D7" s="95">
        <f>rail!D6+'cmv_c1c2 12'!D6+nonpt!D6+nonroad!D6+'onroad all'!AG6+'onroad all'!AT6+'onroad all'!AU6+ptegu!AZ6+ptnonipm!D6+pt_oilgas!D6+np_oilgas!D6+rwc!D6+'ptfire-wild'!D6+ptagfire!D6+'cmv_c3 12'!D6+'ptfire-rx'!D6+airports!D6</f>
        <v>485591.0417175364</v>
      </c>
      <c r="E7" s="95">
        <f>rail!E6+'cmv_c1c2 12'!E6+nonpt!E6+nonroad!E6+ptegu!E6+ptnonipm!E6+pt_oilgas!E6+np_oilgas!E6+rwc!E6+'onroad all'!BI6+afdust!BA6+'ptfire-wild'!E6+ptagfire!E6+'cmv_c3 12'!E6+'ptfire-rx'!E6+airports!E6</f>
        <v>411660.56190464622</v>
      </c>
      <c r="F7" s="95">
        <f>rail!F6+'cmv_c1c2 12'!F6+nonpt!F6+nonroad!F6+ptegu!F6+ptnonipm!F6+pt_oilgas!F6+np_oilgas!F6+rwc!F6+'onroad all'!BL6+afdust!BB6+'ptfire-wild'!F6+ptagfire!F6+'cmv_c3 12'!F6+'ptfire-rx'!F6+airports!F6</f>
        <v>204614.6971698167</v>
      </c>
      <c r="G7" s="95">
        <f>rail!G6+'cmv_c1c2 12'!G6+nonpt!G6+nonroad!G6+'onroad all'!CB6+ptegu!BZ6+ptnonipm!G6+pt_oilgas!G6+np_oilgas!G6+rwc!G6+'ptfire-wild'!G6+ptagfire!G6+'cmv_c3 12'!G6+'ptfire-rx'!G6+airports!G6</f>
        <v>31060.93897472012</v>
      </c>
      <c r="H7" s="95">
        <f>rail!H6+'cmv_c1c2 12'!H6+nonpt!H6+nonroad!H6+'onroad all'!CN6+ptegu!H6+ptnonipm!H6+pt_oilgas!H6+np_oilgas!H6+rwc!H6+'ptfire-wild'!H6+ptagfire!H6+'cmv_c3 12'!H6+livestock!C6+'ptfire-rx'!H6+solvents!H6+airports!H6</f>
        <v>932688.1852585997</v>
      </c>
      <c r="M7" s="28" t="s">
        <v>4</v>
      </c>
      <c r="N7" s="95">
        <f>B7+'biogenics 12'!H6</f>
        <v>3184299.114624599</v>
      </c>
      <c r="O7" s="26">
        <f t="shared" si="0"/>
        <v>418093.48340406438</v>
      </c>
      <c r="P7" s="26">
        <f>D7+'biogenics 12'!T6</f>
        <v>526053.28557553643</v>
      </c>
      <c r="Q7" s="26">
        <f t="shared" si="1"/>
        <v>411660.56190464622</v>
      </c>
      <c r="R7" s="26">
        <f t="shared" si="2"/>
        <v>204614.6971698167</v>
      </c>
      <c r="S7" s="26">
        <f t="shared" si="3"/>
        <v>31060.93897472012</v>
      </c>
      <c r="T7" s="26">
        <f>H7+'biogenics 12'!Z6</f>
        <v>2534248.4868585998</v>
      </c>
      <c r="V7" s="28" t="s">
        <v>4</v>
      </c>
      <c r="W7" s="95">
        <f>B7-'ptfire-wild'!B6-'ptfire-rx'!B6</f>
        <v>1741743.4453845993</v>
      </c>
      <c r="X7" s="95">
        <f>C7-'ptfire-wild'!C6-'ptfire-rx'!C6</f>
        <v>398568.23330386437</v>
      </c>
      <c r="Y7" s="95">
        <f>D7-'ptfire-wild'!D6-'ptfire-rx'!D6</f>
        <v>468652.20708073641</v>
      </c>
      <c r="Z7" s="95">
        <f>E7-'ptfire-wild'!E6-'ptfire-rx'!E6</f>
        <v>290083.88801864622</v>
      </c>
      <c r="AA7" s="95">
        <f>F7-'ptfire-wild'!F6-'ptfire-rx'!F6</f>
        <v>101583.61725681671</v>
      </c>
      <c r="AB7" s="95">
        <f>G7-'ptfire-wild'!G6-'ptfire-rx'!G6</f>
        <v>21907.60699552012</v>
      </c>
      <c r="AC7" s="95">
        <f>H7-'ptfire-wild'!H6-'ptfire-rx'!H6</f>
        <v>652012.5738805997</v>
      </c>
    </row>
    <row r="8" spans="1:29" x14ac:dyDescent="0.25">
      <c r="A8" s="28" t="s">
        <v>5</v>
      </c>
      <c r="B8" s="95">
        <f>rail!B7+'cmv_c1c2 12'!B7+nonpt!B7+nonroad!B7+'onroad all'!Q7+ptegu!B7+ptnonipm!B7+pt_oilgas!B7+np_oilgas!B7+rwc!B7+'ptfire-wild'!B7+ptagfire!B7+'cmv_c3 12'!B7+'ptfire-rx'!B7+airports!B7</f>
        <v>1069006.9817297999</v>
      </c>
      <c r="C8" s="95">
        <f>rail!C7+'cmv_c1c2 12'!AO7+nonpt!C7+nonroad!C7+'onroad all'!AR7+ptegu!C7+ptnonipm!C7+pt_oilgas!C7+np_oilgas!C7+rwc!C7+livestock!B7+'ptfire-wild'!C7+ptagfire!C7+'cmv_c3 12'!AO7+fertilizer!B7+'ptfire-rx'!C7+airports!C7</f>
        <v>75357.147271395806</v>
      </c>
      <c r="D8" s="95">
        <f>rail!D7+'cmv_c1c2 12'!D7+nonpt!D7+nonroad!D7+'onroad all'!AG7+'onroad all'!AT7+'onroad all'!AU7+ptegu!AZ7+ptnonipm!D7+pt_oilgas!D7+np_oilgas!D7+rwc!D7+'ptfire-wild'!D7+ptagfire!D7+'cmv_c3 12'!D7+'ptfire-rx'!D7+airports!D7</f>
        <v>182590.32541248351</v>
      </c>
      <c r="E8" s="95">
        <f>rail!E7+'cmv_c1c2 12'!E7+nonpt!E7+nonroad!E7+ptegu!E7+ptnonipm!E7+pt_oilgas!E7+np_oilgas!E7+rwc!E7+'onroad all'!BI7+afdust!BA7+'ptfire-wild'!E7+ptagfire!E7+'cmv_c3 12'!E7+'ptfire-rx'!E7+airports!E7</f>
        <v>205278.69122655143</v>
      </c>
      <c r="F8" s="95">
        <f>rail!F7+'cmv_c1c2 12'!F7+nonpt!F7+nonroad!F7+ptegu!F7+ptnonipm!F7+pt_oilgas!F7+np_oilgas!F7+rwc!F7+'onroad all'!BL7+afdust!BB7+'ptfire-wild'!F7+ptagfire!F7+'cmv_c3 12'!F7+'ptfire-rx'!F7+airports!F7</f>
        <v>72475.189911101406</v>
      </c>
      <c r="G8" s="95">
        <f>rail!G7+'cmv_c1c2 12'!G7+nonpt!G7+nonroad!G7+'onroad all'!CB7+ptegu!BZ7+ptnonipm!G7+pt_oilgas!G7+np_oilgas!G7+rwc!G7+'ptfire-wild'!G7+ptagfire!G7+'cmv_c3 12'!G7+'ptfire-rx'!G7+airports!G7</f>
        <v>26580.462730486299</v>
      </c>
      <c r="H8" s="95">
        <f>rail!H7+'cmv_c1c2 12'!H7+nonpt!H7+nonroad!H7+'onroad all'!CN7+ptegu!H7+ptnonipm!H7+pt_oilgas!H7+np_oilgas!H7+rwc!H7+'ptfire-wild'!H7+ptagfire!H7+'cmv_c3 12'!H7+livestock!C7+'ptfire-rx'!H7+solvents!H7+airports!H7</f>
        <v>362724.66373126005</v>
      </c>
      <c r="M8" s="28" t="s">
        <v>5</v>
      </c>
      <c r="N8" s="95">
        <f>B8+'biogenics 12'!H7</f>
        <v>1146191.1527997998</v>
      </c>
      <c r="O8" s="26">
        <f t="shared" si="0"/>
        <v>75357.147271395806</v>
      </c>
      <c r="P8" s="26">
        <f>D8+'biogenics 12'!T7</f>
        <v>201640.7704843836</v>
      </c>
      <c r="Q8" s="26">
        <f t="shared" si="1"/>
        <v>205278.69122655143</v>
      </c>
      <c r="R8" s="26">
        <f t="shared" si="2"/>
        <v>72475.189911101406</v>
      </c>
      <c r="S8" s="26">
        <f t="shared" si="3"/>
        <v>26580.462730486299</v>
      </c>
      <c r="T8" s="26">
        <f>H8+'biogenics 12'!Z7</f>
        <v>725099.58121125912</v>
      </c>
      <c r="V8" s="28" t="s">
        <v>5</v>
      </c>
      <c r="W8" s="95">
        <f>B8-'ptfire-wild'!B7-'ptfire-rx'!B7</f>
        <v>692841.58307379985</v>
      </c>
      <c r="X8" s="95">
        <f>C8-'ptfire-wild'!C7-'ptfire-rx'!C7</f>
        <v>69193.645090395803</v>
      </c>
      <c r="Y8" s="95">
        <f>D8-'ptfire-wild'!D7-'ptfire-rx'!D7</f>
        <v>177990.00901448351</v>
      </c>
      <c r="Z8" s="95">
        <f>E8-'ptfire-wild'!E7-'ptfire-rx'!E7</f>
        <v>167487.22925755143</v>
      </c>
      <c r="AA8" s="95">
        <f>F8-'ptfire-wild'!F7-'ptfire-rx'!F7</f>
        <v>40448.524335101407</v>
      </c>
      <c r="AB8" s="95">
        <f>G8-'ptfire-wild'!G7-'ptfire-rx'!G7</f>
        <v>23916.386003486299</v>
      </c>
      <c r="AC8" s="95">
        <f>H8-'ptfire-wild'!H7-'ptfire-rx'!H7</f>
        <v>274124.27044526004</v>
      </c>
    </row>
    <row r="9" spans="1:29" x14ac:dyDescent="0.25">
      <c r="A9" s="28" t="s">
        <v>6</v>
      </c>
      <c r="B9" s="95">
        <f>rail!B8+'cmv_c1c2 12'!B8+nonpt!B8+nonroad!B8+'onroad all'!Q8+ptegu!B8+ptnonipm!B8+pt_oilgas!B8+np_oilgas!B8+rwc!B8+'ptfire-wild'!B8+ptagfire!B8+'cmv_c3 12'!B8+'ptfire-rx'!B8+airports!B8</f>
        <v>302941.63986613002</v>
      </c>
      <c r="C9" s="95">
        <f>rail!C8+'cmv_c1c2 12'!AO8+nonpt!C8+nonroad!C8+'onroad all'!AR8+ptegu!C8+ptnonipm!C8+pt_oilgas!C8+np_oilgas!C8+rwc!C8+livestock!B8+'ptfire-wild'!C8+ptagfire!C8+'cmv_c3 12'!AO8+fertilizer!B8+'ptfire-rx'!C8+airports!C8</f>
        <v>5386.3710549277448</v>
      </c>
      <c r="D9" s="95">
        <f>rail!D8+'cmv_c1c2 12'!D8+nonpt!D8+nonroad!D8+'onroad all'!AG8+'onroad all'!AT8+'onroad all'!AU8+ptegu!AZ8+ptnonipm!D8+pt_oilgas!D8+np_oilgas!D8+rwc!D8+'ptfire-wild'!D8+ptagfire!D8+'cmv_c3 12'!D8+'ptfire-rx'!D8+airports!D8</f>
        <v>44731.438674796969</v>
      </c>
      <c r="E9" s="95">
        <f>rail!E8+'cmv_c1c2 12'!E8+nonpt!E8+nonroad!E8+ptegu!E8+ptnonipm!E8+pt_oilgas!E8+np_oilgas!E8+rwc!E8+'onroad all'!BI8+afdust!BA8+'ptfire-wild'!E8+ptagfire!E8+'cmv_c3 12'!E8+'ptfire-rx'!E8+airports!E8</f>
        <v>16032.139438629743</v>
      </c>
      <c r="F9" s="95">
        <f>rail!F8+'cmv_c1c2 12'!F8+nonpt!F8+nonroad!F8+ptegu!F8+ptnonipm!F8+pt_oilgas!F8+np_oilgas!F8+rwc!F8+'onroad all'!BL8+afdust!BB8+'ptfire-wild'!F8+ptagfire!F8+'cmv_c3 12'!F8+'ptfire-rx'!F8+airports!F8</f>
        <v>9526.2785210682941</v>
      </c>
      <c r="G9" s="95">
        <f>rail!G8+'cmv_c1c2 12'!G8+nonpt!G8+nonroad!G8+'onroad all'!CB8+ptegu!BZ8+ptnonipm!G8+pt_oilgas!G8+np_oilgas!G8+rwc!G8+'ptfire-wild'!G8+ptagfire!G8+'cmv_c3 12'!G8+'ptfire-rx'!G8+airports!G8</f>
        <v>8984.5026876148986</v>
      </c>
      <c r="H9" s="95">
        <f>rail!H8+'cmv_c1c2 12'!H8+nonpt!H8+nonroad!H8+'onroad all'!CN8+ptegu!H8+ptnonipm!H8+pt_oilgas!H8+np_oilgas!H8+rwc!H8+'ptfire-wild'!H8+ptagfire!H8+'cmv_c3 12'!H8+livestock!C8+'ptfire-rx'!H8+solvents!H8+airports!H8</f>
        <v>56532.863684077005</v>
      </c>
      <c r="I9" s="45" t="s">
        <v>237</v>
      </c>
      <c r="M9" s="28" t="s">
        <v>6</v>
      </c>
      <c r="N9" s="95">
        <f>B9+'biogenics 12'!H8</f>
        <v>309855.91375613003</v>
      </c>
      <c r="O9" s="26">
        <f t="shared" si="0"/>
        <v>5386.3710549277448</v>
      </c>
      <c r="P9" s="26">
        <f>D9+'biogenics 12'!T8</f>
        <v>45335.586191773968</v>
      </c>
      <c r="Q9" s="26">
        <f t="shared" si="1"/>
        <v>16032.139438629743</v>
      </c>
      <c r="R9" s="26">
        <f t="shared" si="2"/>
        <v>9526.2785210682941</v>
      </c>
      <c r="S9" s="26">
        <f t="shared" si="3"/>
        <v>8984.5026876148986</v>
      </c>
      <c r="T9" s="26">
        <f>H9+'biogenics 12'!Z8</f>
        <v>132243.008274077</v>
      </c>
      <c r="V9" s="28" t="s">
        <v>6</v>
      </c>
      <c r="W9" s="95">
        <f>B9-'ptfire-wild'!B8-'ptfire-rx'!B8</f>
        <v>300273.91463013005</v>
      </c>
      <c r="X9" s="95">
        <f>C9-'ptfire-wild'!C8-'ptfire-rx'!C8</f>
        <v>5342.4061839277447</v>
      </c>
      <c r="Y9" s="95">
        <f>D9-'ptfire-wild'!D8-'ptfire-rx'!D8</f>
        <v>44685.689552796975</v>
      </c>
      <c r="Z9" s="95">
        <f>E9-'ptfire-wild'!E8-'ptfire-rx'!E8</f>
        <v>15752.402979629744</v>
      </c>
      <c r="AA9" s="95">
        <f>F9-'ptfire-wild'!F8-'ptfire-rx'!F8</f>
        <v>9289.2141350682941</v>
      </c>
      <c r="AB9" s="95">
        <f>G9-'ptfire-wild'!G8-'ptfire-rx'!G8</f>
        <v>8961.5990816148988</v>
      </c>
      <c r="AC9" s="95">
        <f>H9-'ptfire-wild'!H8-'ptfire-rx'!H8</f>
        <v>55900.854975077003</v>
      </c>
    </row>
    <row r="10" spans="1:29" x14ac:dyDescent="0.25">
      <c r="A10" s="28" t="s">
        <v>7</v>
      </c>
      <c r="B10" s="95">
        <f>rail!B9+'cmv_c1c2 12'!B9+nonpt!B9+nonroad!B9+'onroad all'!Q9+ptegu!B9+ptnonipm!B9+pt_oilgas!B9+np_oilgas!B9+rwc!B9+'ptfire-wild'!B9+ptagfire!B9+'cmv_c3 12'!B9+'ptfire-rx'!B9+airports!B9</f>
        <v>114280.23293882188</v>
      </c>
      <c r="C10" s="95">
        <f>rail!C9+'cmv_c1c2 12'!AO9+nonpt!C9+nonroad!C9+'onroad all'!AR9+ptegu!C9+ptnonipm!C9+pt_oilgas!C9+np_oilgas!C9+rwc!C9+livestock!B9+'ptfire-wild'!C9+ptagfire!C9+'cmv_c3 12'!AO9+fertilizer!B9+'ptfire-rx'!C9+airports!C9</f>
        <v>7127.6760440880162</v>
      </c>
      <c r="D10" s="95">
        <f>rail!D9+'cmv_c1c2 12'!D9+nonpt!D9+nonroad!D9+'onroad all'!AG9+'onroad all'!AT9+'onroad all'!AU9+ptegu!AZ9+ptnonipm!D9+pt_oilgas!D9+np_oilgas!D9+rwc!D9+'ptfire-wild'!D9+ptagfire!D9+'cmv_c3 12'!D9+'ptfire-rx'!D9+airports!D9</f>
        <v>22741.459868439179</v>
      </c>
      <c r="E10" s="95">
        <f>rail!E9+'cmv_c1c2 12'!E9+nonpt!E9+nonroad!E9+ptegu!E9+ptnonipm!E9+pt_oilgas!E9+np_oilgas!E9+rwc!E9+'onroad all'!BI9+afdust!BA9+'ptfire-wild'!E9+ptagfire!E9+'cmv_c3 12'!E9+'ptfire-rx'!E9+airports!E9</f>
        <v>9192.2390688419891</v>
      </c>
      <c r="F10" s="95">
        <f>rail!F9+'cmv_c1c2 12'!F9+nonpt!F9+nonroad!F9+ptegu!F9+ptnonipm!F9+pt_oilgas!F9+np_oilgas!F9+rwc!F9+'onroad all'!BL9+afdust!BB9+'ptfire-wild'!F9+ptagfire!F9+'cmv_c3 12'!F9+'ptfire-rx'!F9+airports!F9</f>
        <v>3552.0070990800873</v>
      </c>
      <c r="G10" s="95">
        <f>rail!G9+'cmv_c1c2 12'!G9+nonpt!G9+nonroad!G9+'onroad all'!CB9+ptegu!BZ9+ptnonipm!G9+pt_oilgas!G9+np_oilgas!G9+rwc!G9+'ptfire-wild'!G9+ptagfire!G9+'cmv_c3 12'!G9+'ptfire-rx'!G9+airports!G9</f>
        <v>1973.0242589281029</v>
      </c>
      <c r="H10" s="95">
        <f>rail!H9+'cmv_c1c2 12'!H9+nonpt!H9+nonroad!H9+'onroad all'!CN9+ptegu!H9+ptnonipm!H9+pt_oilgas!H9+np_oilgas!H9+rwc!H9+'ptfire-wild'!H9+ptagfire!H9+'cmv_c3 12'!H9+livestock!C9+'ptfire-rx'!H9+solvents!H9+airports!H9</f>
        <v>21384.153582262988</v>
      </c>
      <c r="I10" s="45" t="s">
        <v>237</v>
      </c>
      <c r="M10" s="28" t="s">
        <v>7</v>
      </c>
      <c r="N10" s="95">
        <f>B10+'biogenics 12'!H9</f>
        <v>116496.13490882188</v>
      </c>
      <c r="O10" s="26">
        <f t="shared" si="0"/>
        <v>7127.6760440880162</v>
      </c>
      <c r="P10" s="26">
        <f>D10+'biogenics 12'!T9</f>
        <v>23834.465738439179</v>
      </c>
      <c r="Q10" s="26">
        <f t="shared" si="1"/>
        <v>9192.2390688419891</v>
      </c>
      <c r="R10" s="26">
        <f t="shared" si="2"/>
        <v>3552.0070990800873</v>
      </c>
      <c r="S10" s="26">
        <f t="shared" si="3"/>
        <v>1973.0242589281029</v>
      </c>
      <c r="T10" s="26">
        <f>H10+'biogenics 12'!Z9</f>
        <v>35356.021032262986</v>
      </c>
      <c r="V10" s="28" t="s">
        <v>7</v>
      </c>
      <c r="W10" s="95">
        <f>B10-'ptfire-wild'!B9-'ptfire-rx'!B9</f>
        <v>112988.20217492188</v>
      </c>
      <c r="X10" s="95">
        <f>C10-'ptfire-wild'!C9-'ptfire-rx'!C9</f>
        <v>7106.4660747280168</v>
      </c>
      <c r="Y10" s="95">
        <f>D10-'ptfire-wild'!D9-'ptfire-rx'!D9</f>
        <v>22723.602900389178</v>
      </c>
      <c r="Z10" s="95">
        <f>E10-'ptfire-wild'!E9-'ptfire-rx'!E9</f>
        <v>9060.5990020719892</v>
      </c>
      <c r="AA10" s="95">
        <f>F10-'ptfire-wild'!F9-'ptfire-rx'!F9</f>
        <v>3440.4477189300874</v>
      </c>
      <c r="AB10" s="95">
        <f>G10-'ptfire-wild'!G9-'ptfire-rx'!G9</f>
        <v>1963.2451283581029</v>
      </c>
      <c r="AC10" s="95">
        <f>H10-'ptfire-wild'!H9-'ptfire-rx'!H9</f>
        <v>21079.260105862992</v>
      </c>
    </row>
    <row r="11" spans="1:29" x14ac:dyDescent="0.25">
      <c r="A11" s="28" t="s">
        <v>8</v>
      </c>
      <c r="B11" s="95">
        <f>rail!B10+'cmv_c1c2 12'!B10+nonpt!B10+nonroad!B10+'onroad all'!Q10+ptegu!B10+ptnonipm!B10+pt_oilgas!B10+np_oilgas!B10+rwc!B10+'ptfire-wild'!B10+ptagfire!B10+'cmv_c3 12'!B10+'ptfire-rx'!B10+airports!B10</f>
        <v>30230.694358620898</v>
      </c>
      <c r="C11" s="95">
        <f>rail!C10+'cmv_c1c2 12'!AO10+nonpt!C10+nonroad!C10+'onroad all'!AR10+ptegu!C10+ptnonipm!C10+pt_oilgas!C10+np_oilgas!C10+rwc!C10+livestock!B10+'ptfire-wild'!C10+ptagfire!C10+'cmv_c3 12'!AO10+fertilizer!B10+'ptfire-rx'!C10+airports!C10</f>
        <v>291.5995589193746</v>
      </c>
      <c r="D11" s="95">
        <f>rail!D10+'cmv_c1c2 12'!D10+nonpt!D10+nonroad!D10+'onroad all'!AG10+'onroad all'!AT10+'onroad all'!AU10+ptegu!AZ10+ptnonipm!D10+pt_oilgas!D10+np_oilgas!D10+rwc!D10+'ptfire-wild'!D10+ptagfire!D10+'cmv_c3 12'!D10+'ptfire-rx'!D10+airports!D10</f>
        <v>5206.2608275533994</v>
      </c>
      <c r="E11" s="95">
        <f>rail!E10+'cmv_c1c2 12'!E10+nonpt!E10+nonroad!E10+ptegu!E10+ptnonipm!E10+pt_oilgas!E10+np_oilgas!E10+rwc!E10+'onroad all'!BI10+afdust!BA10+'ptfire-wild'!E10+ptagfire!E10+'cmv_c3 12'!E10+'ptfire-rx'!E10+airports!E10</f>
        <v>2112.0079903612718</v>
      </c>
      <c r="F11" s="95">
        <f>rail!F10+'cmv_c1c2 12'!F10+nonpt!F10+nonroad!F10+ptegu!F10+ptnonipm!F10+pt_oilgas!F10+np_oilgas!F10+rwc!F10+'onroad all'!BL10+afdust!BB10+'ptfire-wild'!F10+ptagfire!F10+'cmv_c3 12'!F10+'ptfire-rx'!F10+airports!F10</f>
        <v>817.84664436246203</v>
      </c>
      <c r="G11" s="95">
        <f>rail!G10+'cmv_c1c2 12'!G10+nonpt!G10+nonroad!G10+'onroad all'!CB10+ptegu!BZ10+ptnonipm!G10+pt_oilgas!G10+np_oilgas!G10+rwc!G10+'ptfire-wild'!G10+ptagfire!G10+'cmv_c3 12'!G10+'ptfire-rx'!G10+airports!G10</f>
        <v>111.18238023984</v>
      </c>
      <c r="H11" s="95">
        <f>rail!H10+'cmv_c1c2 12'!H10+nonpt!H10+nonroad!H10+'onroad all'!CN10+ptegu!H10+ptnonipm!H10+pt_oilgas!H10+np_oilgas!H10+rwc!H10+'ptfire-wild'!H10+ptagfire!H10+'cmv_c3 12'!H10+livestock!C10+'ptfire-rx'!H10+solvents!H10+airports!H10</f>
        <v>6596.9679950279997</v>
      </c>
      <c r="I11" s="45" t="s">
        <v>237</v>
      </c>
      <c r="M11" s="28" t="s">
        <v>8</v>
      </c>
      <c r="N11" s="95">
        <f>B11+'biogenics 12'!H10</f>
        <v>30381.136923620899</v>
      </c>
      <c r="O11" s="26">
        <f t="shared" si="0"/>
        <v>291.5995589193746</v>
      </c>
      <c r="P11" s="26">
        <f>D11+'biogenics 12'!T10</f>
        <v>5230.1642255533989</v>
      </c>
      <c r="Q11" s="26">
        <f t="shared" si="1"/>
        <v>2112.0079903612718</v>
      </c>
      <c r="R11" s="26">
        <f t="shared" si="2"/>
        <v>817.84664436246203</v>
      </c>
      <c r="S11" s="26">
        <f t="shared" si="3"/>
        <v>111.18238023984</v>
      </c>
      <c r="T11" s="26">
        <f>H11+'biogenics 12'!Z10</f>
        <v>7864.1552150279895</v>
      </c>
      <c r="V11" s="28" t="s">
        <v>8</v>
      </c>
      <c r="W11" s="95">
        <f>B11-'ptfire-wild'!B10-'ptfire-rx'!B10</f>
        <v>30230.694358620898</v>
      </c>
      <c r="X11" s="95">
        <f>C11-'ptfire-wild'!C10-'ptfire-rx'!C10</f>
        <v>291.5995589193746</v>
      </c>
      <c r="Y11" s="95">
        <f>D11-'ptfire-wild'!D10-'ptfire-rx'!D10</f>
        <v>5206.2608275533994</v>
      </c>
      <c r="Z11" s="95">
        <f>E11-'ptfire-wild'!E10-'ptfire-rx'!E10</f>
        <v>2112.0079903612718</v>
      </c>
      <c r="AA11" s="95">
        <f>F11-'ptfire-wild'!F10-'ptfire-rx'!F10</f>
        <v>817.84664436246203</v>
      </c>
      <c r="AB11" s="95">
        <f>G11-'ptfire-wild'!G10-'ptfire-rx'!G10</f>
        <v>111.18238023984</v>
      </c>
      <c r="AC11" s="95">
        <f>H11-'ptfire-wild'!H10-'ptfire-rx'!H10</f>
        <v>6596.9679950279997</v>
      </c>
    </row>
    <row r="12" spans="1:29" x14ac:dyDescent="0.25">
      <c r="A12" s="28" t="s">
        <v>9</v>
      </c>
      <c r="B12" s="95">
        <f>rail!B11+'cmv_c1c2 12'!B11+nonpt!B11+nonroad!B11+'onroad all'!Q11+ptegu!B11+ptnonipm!B11+pt_oilgas!B11+np_oilgas!B11+rwc!B11+'ptfire-wild'!B11+ptagfire!B11+'cmv_c3 12'!B11+'ptfire-rx'!B11+airports!B11</f>
        <v>3045295.6780037759</v>
      </c>
      <c r="C12" s="95">
        <f>rail!C11+'cmv_c1c2 12'!AO11+nonpt!C11+nonroad!C11+'onroad all'!AR11+ptegu!C11+ptnonipm!C11+pt_oilgas!C11+np_oilgas!C11+rwc!C11+livestock!B11+'ptfire-wild'!C11+ptagfire!C11+'cmv_c3 12'!AO11+fertilizer!B11+'ptfire-rx'!C11+airports!C11</f>
        <v>94817.565574261069</v>
      </c>
      <c r="D12" s="95">
        <f>rail!D11+'cmv_c1c2 12'!D11+nonpt!D11+nonroad!D11+'onroad all'!AG11+'onroad all'!AT11+'onroad all'!AU11+ptegu!AZ11+ptnonipm!D11+pt_oilgas!D11+np_oilgas!D11+rwc!D11+'ptfire-wild'!D11+ptagfire!D11+'cmv_c3 12'!D11+'ptfire-rx'!D11+airports!D11</f>
        <v>389910.52018477151</v>
      </c>
      <c r="E12" s="95">
        <f>rail!E11+'cmv_c1c2 12'!E11+nonpt!E11+nonroad!E11+ptegu!E11+ptnonipm!E11+pt_oilgas!E11+np_oilgas!E11+rwc!E11+'onroad all'!BI11+afdust!BA11+'ptfire-wild'!E11+ptagfire!E11+'cmv_c3 12'!E11+'ptfire-rx'!E11+airports!E11</f>
        <v>300632.21423161012</v>
      </c>
      <c r="F12" s="95">
        <f>rail!F11+'cmv_c1c2 12'!F11+nonpt!F11+nonroad!F11+ptegu!F11+ptnonipm!F11+pt_oilgas!F11+np_oilgas!F11+rwc!F11+'onroad all'!BL11+afdust!BB11+'ptfire-wild'!F11+ptagfire!F11+'cmv_c3 12'!F11+'ptfire-rx'!F11+airports!F11</f>
        <v>122269.63056970709</v>
      </c>
      <c r="G12" s="95">
        <f>rail!G11+'cmv_c1c2 12'!G11+nonpt!G11+nonroad!G11+'onroad all'!CB11+ptegu!BZ11+ptnonipm!G11+pt_oilgas!G11+np_oilgas!G11+rwc!G11+'ptfire-wild'!G11+ptagfire!G11+'cmv_c3 12'!G11+'ptfire-rx'!G11+airports!G11</f>
        <v>85601.312616712792</v>
      </c>
      <c r="H12" s="95">
        <f>rail!H11+'cmv_c1c2 12'!H11+nonpt!H11+nonroad!H11+'onroad all'!CN11+ptegu!H11+ptnonipm!H11+pt_oilgas!H11+np_oilgas!H11+rwc!H11+'ptfire-wild'!H11+ptagfire!H11+'cmv_c3 12'!H11+livestock!C11+'ptfire-rx'!H11+solvents!H11+airports!H11</f>
        <v>524116.52865381999</v>
      </c>
      <c r="I12" s="45" t="s">
        <v>237</v>
      </c>
      <c r="M12" s="28" t="s">
        <v>9</v>
      </c>
      <c r="N12" s="95">
        <f>B12+'biogenics 12'!H11</f>
        <v>3195086.2066037757</v>
      </c>
      <c r="O12" s="26">
        <f t="shared" si="0"/>
        <v>94817.565574261069</v>
      </c>
      <c r="P12" s="26">
        <f>D12+'biogenics 12'!T11</f>
        <v>421755.51009477151</v>
      </c>
      <c r="Q12" s="26">
        <f t="shared" si="1"/>
        <v>300632.21423161012</v>
      </c>
      <c r="R12" s="26">
        <f t="shared" si="2"/>
        <v>122269.63056970709</v>
      </c>
      <c r="S12" s="26">
        <f t="shared" si="3"/>
        <v>85601.312616712792</v>
      </c>
      <c r="T12" s="26">
        <f>H12+'biogenics 12'!Z11</f>
        <v>1791475.53555382</v>
      </c>
      <c r="V12" s="28" t="s">
        <v>9</v>
      </c>
      <c r="W12" s="95">
        <f>B12-'ptfire-wild'!B11-'ptfire-rx'!B11</f>
        <v>2635567.9665037761</v>
      </c>
      <c r="X12" s="95">
        <f>C12-'ptfire-wild'!C11-'ptfire-rx'!C11</f>
        <v>88051.473334361057</v>
      </c>
      <c r="Y12" s="95">
        <f>D12-'ptfire-wild'!D11-'ptfire-rx'!D11</f>
        <v>382188.03462667152</v>
      </c>
      <c r="Z12" s="95">
        <f>E12-'ptfire-wild'!E11-'ptfire-rx'!E11</f>
        <v>257047.20487461009</v>
      </c>
      <c r="AA12" s="95">
        <f>F12-'ptfire-wild'!F11-'ptfire-rx'!F11</f>
        <v>85333.189131707099</v>
      </c>
      <c r="AB12" s="95">
        <f>G12-'ptfire-wild'!G11-'ptfire-rx'!G11</f>
        <v>81870.33505831279</v>
      </c>
      <c r="AC12" s="95">
        <f>H12-'ptfire-wild'!H11-'ptfire-rx'!H11</f>
        <v>426853.84096781997</v>
      </c>
    </row>
    <row r="13" spans="1:29" x14ac:dyDescent="0.25">
      <c r="A13" s="28" t="s">
        <v>10</v>
      </c>
      <c r="B13" s="95">
        <f>rail!B12+'cmv_c1c2 12'!B12+nonpt!B12+nonroad!B12+'onroad all'!Q12+ptegu!B12+ptnonipm!B12+pt_oilgas!B12+np_oilgas!B12+rwc!B12+'ptfire-wild'!B12+ptagfire!B12+'cmv_c3 12'!B12+'ptfire-rx'!B12+airports!B12</f>
        <v>1993345.2640094</v>
      </c>
      <c r="C13" s="95">
        <f>rail!C12+'cmv_c1c2 12'!AO12+nonpt!C12+nonroad!C12+'onroad all'!AR12+ptegu!C12+ptnonipm!C12+pt_oilgas!C12+np_oilgas!C12+rwc!C12+livestock!B12+'ptfire-wild'!C12+ptagfire!C12+'cmv_c3 12'!AO12+fertilizer!B12+'ptfire-rx'!C12+airports!C12</f>
        <v>99714.425313204702</v>
      </c>
      <c r="D13" s="95">
        <f>rail!D12+'cmv_c1c2 12'!D12+nonpt!D12+nonroad!D12+'onroad all'!AG12+'onroad all'!AT12+'onroad all'!AU12+ptegu!AZ12+ptnonipm!D12+pt_oilgas!D12+np_oilgas!D12+rwc!D12+'ptfire-wild'!D12+ptagfire!D12+'cmv_c3 12'!D12+'ptfire-rx'!D12+airports!D12</f>
        <v>299968.88082771271</v>
      </c>
      <c r="E13" s="95">
        <f>rail!E12+'cmv_c1c2 12'!E12+nonpt!E12+nonroad!E12+ptegu!E12+ptnonipm!E12+pt_oilgas!E12+np_oilgas!E12+rwc!E12+'onroad all'!BI12+afdust!BA12+'ptfire-wild'!E12+ptagfire!E12+'cmv_c3 12'!E12+'ptfire-rx'!E12+airports!E12</f>
        <v>217597.47230996063</v>
      </c>
      <c r="F13" s="95">
        <f>rail!F12+'cmv_c1c2 12'!F12+nonpt!F12+nonroad!F12+ptegu!F12+ptnonipm!F12+pt_oilgas!F12+np_oilgas!F12+rwc!F12+'onroad all'!BL12+afdust!BB12+'ptfire-wild'!F12+ptagfire!F12+'cmv_c3 12'!F12+'ptfire-rx'!F12+airports!F12</f>
        <v>123752.88910416153</v>
      </c>
      <c r="G13" s="95">
        <f>rail!G12+'cmv_c1c2 12'!G12+nonpt!G12+nonroad!G12+'onroad all'!CB12+ptegu!BZ12+ptnonipm!G12+pt_oilgas!G12+np_oilgas!G12+rwc!G12+'ptfire-wild'!G12+ptagfire!G12+'cmv_c3 12'!G12+'ptfire-rx'!G12+airports!G12</f>
        <v>48004.741496921495</v>
      </c>
      <c r="H13" s="95">
        <f>rail!H12+'cmv_c1c2 12'!H12+nonpt!H12+nonroad!H12+'onroad all'!CN12+ptegu!H12+ptnonipm!H12+pt_oilgas!H12+np_oilgas!H12+rwc!H12+'ptfire-wild'!H12+ptagfire!H12+'cmv_c3 12'!H12+livestock!C12+'ptfire-rx'!H12+solvents!H12+airports!H12</f>
        <v>292212.28152033</v>
      </c>
      <c r="I13" s="45" t="s">
        <v>237</v>
      </c>
      <c r="M13" s="28" t="s">
        <v>10</v>
      </c>
      <c r="N13" s="95">
        <f>B13+'biogenics 12'!H12</f>
        <v>2145567.157679399</v>
      </c>
      <c r="O13" s="26">
        <f t="shared" si="0"/>
        <v>99714.425313204702</v>
      </c>
      <c r="P13" s="26">
        <f>D13+'biogenics 12'!T12</f>
        <v>329406.63218171272</v>
      </c>
      <c r="Q13" s="26">
        <f t="shared" si="1"/>
        <v>217597.47230996063</v>
      </c>
      <c r="R13" s="26">
        <f t="shared" si="2"/>
        <v>123752.88910416153</v>
      </c>
      <c r="S13" s="26">
        <f t="shared" si="3"/>
        <v>48004.741496921495</v>
      </c>
      <c r="T13" s="26">
        <f>H13+'biogenics 12'!Z12</f>
        <v>1816746.8816203298</v>
      </c>
      <c r="V13" s="28" t="s">
        <v>10</v>
      </c>
      <c r="W13" s="95">
        <f>B13-'ptfire-wild'!B12-'ptfire-rx'!B12</f>
        <v>1553519.6460444001</v>
      </c>
      <c r="X13" s="95">
        <f>C13-'ptfire-wild'!C12-'ptfire-rx'!C12</f>
        <v>96517.907285284702</v>
      </c>
      <c r="Y13" s="95">
        <f>D13-'ptfire-wild'!D12-'ptfire-rx'!D12</f>
        <v>284723.94832868269</v>
      </c>
      <c r="Z13" s="95">
        <f>E13-'ptfire-wild'!E12-'ptfire-rx'!E12</f>
        <v>155847.72675466063</v>
      </c>
      <c r="AA13" s="95">
        <f>F13-'ptfire-wild'!F12-'ptfire-rx'!F12</f>
        <v>69329.853872661537</v>
      </c>
      <c r="AB13" s="95">
        <f>G13-'ptfire-wild'!G12-'ptfire-rx'!G12</f>
        <v>43824.679379941495</v>
      </c>
      <c r="AC13" s="95">
        <f>H13-'ptfire-wild'!H12-'ptfire-rx'!H12</f>
        <v>262248.71565632999</v>
      </c>
    </row>
    <row r="14" spans="1:29" x14ac:dyDescent="0.25">
      <c r="A14" s="28" t="s">
        <v>12</v>
      </c>
      <c r="B14" s="95">
        <f>rail!B13+'cmv_c1c2 12'!B13+nonpt!B13+nonroad!B13+'onroad all'!Q13+ptegu!B13+ptnonipm!B13+pt_oilgas!B13+np_oilgas!B13+rwc!B13+'ptfire-wild'!B13+ptagfire!B13+'cmv_c3 12'!B13+'ptfire-rx'!B13+airports!B13</f>
        <v>1301309.3003213811</v>
      </c>
      <c r="C14" s="95">
        <f>rail!C13+'cmv_c1c2 12'!AO13+nonpt!C13+nonroad!C13+'onroad all'!AR13+ptegu!C13+ptnonipm!C13+pt_oilgas!C13+np_oilgas!C13+rwc!C13+livestock!B13+'ptfire-wild'!C13+ptagfire!C13+'cmv_c3 12'!AO13+fertilizer!B13+'ptfire-rx'!C13+airports!C13</f>
        <v>90860.749198827005</v>
      </c>
      <c r="D14" s="95">
        <f>rail!D13+'cmv_c1c2 12'!D13+nonpt!D13+nonroad!D13+'onroad all'!AG13+'onroad all'!AT13+'onroad all'!AU13+ptegu!AZ13+ptnonipm!D13+pt_oilgas!D13+np_oilgas!D13+rwc!D13+'ptfire-wild'!D13+ptagfire!D13+'cmv_c3 12'!D13+'ptfire-rx'!D13+airports!D13</f>
        <v>75369.176879758204</v>
      </c>
      <c r="E14" s="95">
        <f>rail!E13+'cmv_c1c2 12'!E13+nonpt!E13+nonroad!E13+ptegu!E13+ptnonipm!E13+pt_oilgas!E13+np_oilgas!E13+rwc!E13+'onroad all'!BI13+afdust!BA13+'ptfire-wild'!E13+ptagfire!E13+'cmv_c3 12'!E13+'ptfire-rx'!E13+airports!E13</f>
        <v>381004.19237056526</v>
      </c>
      <c r="F14" s="95">
        <f>rail!F13+'cmv_c1c2 12'!F13+nonpt!F13+nonroad!F13+ptegu!F13+ptnonipm!F13+pt_oilgas!F13+np_oilgas!F13+rwc!F13+'onroad all'!BL13+afdust!BB13+'ptfire-wild'!F13+ptagfire!F13+'cmv_c3 12'!F13+'ptfire-rx'!F13+airports!F13</f>
        <v>129756.52486985629</v>
      </c>
      <c r="G14" s="95">
        <f>rail!G13+'cmv_c1c2 12'!G13+nonpt!G13+nonroad!G13+'onroad all'!CB13+ptegu!BZ13+ptnonipm!G13+pt_oilgas!G13+np_oilgas!G13+rwc!G13+'ptfire-wild'!G13+ptagfire!G13+'cmv_c3 12'!G13+'ptfire-rx'!G13+airports!G13</f>
        <v>10514.656138346525</v>
      </c>
      <c r="H14" s="95">
        <f>rail!H13+'cmv_c1c2 12'!H13+nonpt!H13+nonroad!H13+'onroad all'!CN13+ptegu!H13+ptnonipm!H13+pt_oilgas!H13+np_oilgas!H13+rwc!H13+'ptfire-wild'!H13+ptagfire!H13+'cmv_c3 12'!H13+livestock!C13+'ptfire-rx'!H13+solvents!H13+airports!H13</f>
        <v>312845.81861833</v>
      </c>
      <c r="M14" s="28" t="s">
        <v>12</v>
      </c>
      <c r="N14" s="95">
        <f>B14+'biogenics 12'!H13</f>
        <v>1390347.667031381</v>
      </c>
      <c r="O14" s="26">
        <f t="shared" si="0"/>
        <v>90860.749198827005</v>
      </c>
      <c r="P14" s="26">
        <f>D14+'biogenics 12'!T13</f>
        <v>90188.964320773302</v>
      </c>
      <c r="Q14" s="26">
        <f t="shared" si="1"/>
        <v>381004.19237056526</v>
      </c>
      <c r="R14" s="26">
        <f t="shared" si="2"/>
        <v>129756.52486985629</v>
      </c>
      <c r="S14" s="26">
        <f t="shared" si="3"/>
        <v>10514.656138346525</v>
      </c>
      <c r="T14" s="26">
        <f>H14+'biogenics 12'!Z13</f>
        <v>836121.24161832896</v>
      </c>
      <c r="V14" s="28" t="s">
        <v>12</v>
      </c>
      <c r="W14" s="95">
        <f>B14-'ptfire-wild'!B13-'ptfire-rx'!B13</f>
        <v>263188.72605138109</v>
      </c>
      <c r="X14" s="95">
        <f>C14-'ptfire-wild'!C13-'ptfire-rx'!C13</f>
        <v>73857.096219826999</v>
      </c>
      <c r="Y14" s="95">
        <f>D14-'ptfire-wild'!D13-'ptfire-rx'!D13</f>
        <v>62985.015406758204</v>
      </c>
      <c r="Z14" s="95">
        <f>E14-'ptfire-wild'!E13-'ptfire-rx'!E13</f>
        <v>276987.61505156528</v>
      </c>
      <c r="AA14" s="95">
        <f>F14-'ptfire-wild'!F13-'ptfire-rx'!F13</f>
        <v>41606.883470856294</v>
      </c>
      <c r="AB14" s="95">
        <f>G14-'ptfire-wild'!G13-'ptfire-rx'!G13</f>
        <v>3257.7344843465253</v>
      </c>
      <c r="AC14" s="95">
        <f>H14-'ptfire-wild'!H13-'ptfire-rx'!H13</f>
        <v>68418.31777133001</v>
      </c>
    </row>
    <row r="15" spans="1:29" x14ac:dyDescent="0.25">
      <c r="A15" s="28" t="s">
        <v>13</v>
      </c>
      <c r="B15" s="95">
        <f>rail!B14+'cmv_c1c2 12'!B14+nonpt!B14+nonroad!B14+'onroad all'!Q14+ptegu!B14+ptnonipm!B14+pt_oilgas!B14+np_oilgas!B14+rwc!B14+'ptfire-wild'!B14+ptagfire!B14+'cmv_c3 12'!B14+'ptfire-rx'!B14+airports!B14</f>
        <v>1370555.5030044999</v>
      </c>
      <c r="C15" s="95">
        <f>rail!C14+'cmv_c1c2 12'!AO14+nonpt!C14+nonroad!C14+'onroad all'!AR14+ptegu!C14+ptnonipm!C14+pt_oilgas!C14+np_oilgas!C14+rwc!C14+livestock!B14+'ptfire-wild'!C14+ptagfire!C14+'cmv_c3 12'!AO14+fertilizer!B14+'ptfire-rx'!C14+airports!C14</f>
        <v>97170.787881309094</v>
      </c>
      <c r="D15" s="95">
        <f>rail!D14+'cmv_c1c2 12'!D14+nonpt!D14+nonroad!D14+'onroad all'!AG14+'onroad all'!AT14+'onroad all'!AU14+ptegu!AZ14+ptnonipm!D14+pt_oilgas!D14+np_oilgas!D14+rwc!D14+'ptfire-wild'!D14+ptagfire!D14+'cmv_c3 12'!D14+'ptfire-rx'!D14+airports!D14</f>
        <v>339740.74872583325</v>
      </c>
      <c r="E15" s="95">
        <f>rail!E14+'cmv_c1c2 12'!E14+nonpt!E14+nonroad!E14+ptegu!E14+ptnonipm!E14+pt_oilgas!E14+np_oilgas!E14+rwc!E14+'onroad all'!BI14+afdust!BA14+'ptfire-wild'!E14+ptagfire!E14+'cmv_c3 12'!E14+'ptfire-rx'!E14+airports!E14</f>
        <v>492711.96566343738</v>
      </c>
      <c r="F15" s="95">
        <f>rail!F14+'cmv_c1c2 12'!F14+nonpt!F14+nonroad!F14+ptegu!F14+ptnonipm!F14+pt_oilgas!F14+np_oilgas!F14+rwc!F14+'onroad all'!BL14+afdust!BB14+'ptfire-wild'!F14+ptagfire!F14+'cmv_c3 12'!F14+'ptfire-rx'!F14+airports!F14</f>
        <v>111255.98364246037</v>
      </c>
      <c r="G15" s="95">
        <f>rail!G14+'cmv_c1c2 12'!G14+nonpt!G14+nonroad!G14+'onroad all'!CB14+ptegu!BZ14+ptnonipm!G14+pt_oilgas!G14+np_oilgas!G14+rwc!G14+'ptfire-wild'!G14+ptagfire!G14+'cmv_c3 12'!G14+'ptfire-rx'!G14+airports!G14</f>
        <v>107741.37056152761</v>
      </c>
      <c r="H15" s="95">
        <f>rail!H14+'cmv_c1c2 12'!H14+nonpt!H14+nonroad!H14+'onroad all'!CN14+ptegu!H14+ptnonipm!H14+pt_oilgas!H14+np_oilgas!H14+rwc!H14+'ptfire-wild'!H14+ptagfire!H14+'cmv_c3 12'!H14+livestock!C14+'ptfire-rx'!H14+solvents!H14+airports!H14</f>
        <v>343766.42123658</v>
      </c>
      <c r="I15" s="45" t="s">
        <v>237</v>
      </c>
      <c r="M15" s="28" t="s">
        <v>13</v>
      </c>
      <c r="N15" s="95">
        <f>B15+'biogenics 12'!H14</f>
        <v>1426509.1423775</v>
      </c>
      <c r="O15" s="26">
        <f t="shared" si="0"/>
        <v>97170.787881309094</v>
      </c>
      <c r="P15" s="26">
        <f>D15+'biogenics 12'!T14</f>
        <v>383783.89529031923</v>
      </c>
      <c r="Q15" s="26">
        <f t="shared" si="1"/>
        <v>492711.96566343738</v>
      </c>
      <c r="R15" s="26">
        <f t="shared" si="2"/>
        <v>111255.98364246037</v>
      </c>
      <c r="S15" s="26">
        <f t="shared" si="3"/>
        <v>107741.37056152761</v>
      </c>
      <c r="T15" s="26">
        <f>H15+'biogenics 12'!Z14</f>
        <v>580082.16012857994</v>
      </c>
      <c r="V15" s="28" t="s">
        <v>13</v>
      </c>
      <c r="W15" s="95">
        <f>B15-'ptfire-wild'!B14-'ptfire-rx'!B14</f>
        <v>1283451.5077205</v>
      </c>
      <c r="X15" s="95">
        <f>C15-'ptfire-wild'!C14-'ptfire-rx'!C14</f>
        <v>95737.278363209087</v>
      </c>
      <c r="Y15" s="95">
        <f>D15-'ptfire-wild'!D14-'ptfire-rx'!D14</f>
        <v>338351.06651263329</v>
      </c>
      <c r="Z15" s="95">
        <f>E15-'ptfire-wild'!E14-'ptfire-rx'!E14</f>
        <v>483671.31774153735</v>
      </c>
      <c r="AA15" s="95">
        <f>F15-'ptfire-wild'!F14-'ptfire-rx'!F14</f>
        <v>103594.41688896038</v>
      </c>
      <c r="AB15" s="95">
        <f>G15-'ptfire-wild'!G14-'ptfire-rx'!G14</f>
        <v>107025.27186494762</v>
      </c>
      <c r="AC15" s="95">
        <f>H15-'ptfire-wild'!H14-'ptfire-rx'!H14</f>
        <v>323159.72699358</v>
      </c>
    </row>
    <row r="16" spans="1:29" x14ac:dyDescent="0.25">
      <c r="A16" s="28" t="s">
        <v>14</v>
      </c>
      <c r="B16" s="95">
        <f>rail!B15+'cmv_c1c2 12'!B15+nonpt!B15+nonroad!B15+'onroad all'!Q15+ptegu!B15+ptnonipm!B15+pt_oilgas!B15+np_oilgas!B15+rwc!B15+'ptfire-wild'!B15+ptagfire!B15+'cmv_c3 12'!B15+'ptfire-rx'!B15+airports!B15</f>
        <v>1187648.8093623</v>
      </c>
      <c r="C16" s="95">
        <f>rail!C15+'cmv_c1c2 12'!AO15+nonpt!C15+nonroad!C15+'onroad all'!AR15+ptegu!C15+ptnonipm!C15+pt_oilgas!C15+np_oilgas!C15+rwc!C15+livestock!B15+'ptfire-wild'!C15+ptagfire!C15+'cmv_c3 12'!AO15+fertilizer!B15+'ptfire-rx'!C15+airports!C15</f>
        <v>100294.85849482656</v>
      </c>
      <c r="D16" s="95">
        <f>rail!D15+'cmv_c1c2 12'!D15+nonpt!D15+nonroad!D15+'onroad all'!AG15+'onroad all'!AT15+'onroad all'!AU15+ptegu!AZ15+ptnonipm!D15+pt_oilgas!D15+np_oilgas!D15+rwc!D15+'ptfire-wild'!D15+ptagfire!D15+'cmv_c3 12'!D15+'ptfire-rx'!D15+airports!D15</f>
        <v>304067.53513497353</v>
      </c>
      <c r="E16" s="95">
        <f>rail!E15+'cmv_c1c2 12'!E15+nonpt!E15+nonroad!E15+ptegu!E15+ptnonipm!E15+pt_oilgas!E15+np_oilgas!E15+rwc!E15+'onroad all'!BI15+afdust!BA15+'ptfire-wild'!E15+ptagfire!E15+'cmv_c3 12'!E15+'ptfire-rx'!E15+airports!E15</f>
        <v>112972.57688754503</v>
      </c>
      <c r="F16" s="95">
        <f>rail!F15+'cmv_c1c2 12'!F15+nonpt!F15+nonroad!F15+ptegu!F15+ptnonipm!F15+pt_oilgas!F15+np_oilgas!F15+rwc!F15+'onroad all'!BL15+afdust!BB15+'ptfire-wild'!F15+ptagfire!F15+'cmv_c3 12'!F15+'ptfire-rx'!F15+airports!F15</f>
        <v>61304.610040686726</v>
      </c>
      <c r="G16" s="95">
        <f>rail!G15+'cmv_c1c2 12'!G15+nonpt!G15+nonroad!G15+'onroad all'!CB15+ptegu!BZ15+ptnonipm!G15+pt_oilgas!G15+np_oilgas!G15+rwc!G15+'ptfire-wild'!G15+ptagfire!G15+'cmv_c3 12'!G15+'ptfire-rx'!G15+airports!G15</f>
        <v>129182.52356969421</v>
      </c>
      <c r="H16" s="95">
        <f>rail!H15+'cmv_c1c2 12'!H15+nonpt!H15+nonroad!H15+'onroad all'!CN15+ptegu!H15+ptnonipm!H15+pt_oilgas!H15+np_oilgas!H15+rwc!H15+'ptfire-wild'!H15+ptagfire!H15+'cmv_c3 12'!H15+livestock!C15+'ptfire-rx'!H15+solvents!H15+airports!H15</f>
        <v>201674.05453949</v>
      </c>
      <c r="I16" s="45" t="s">
        <v>237</v>
      </c>
      <c r="M16" s="28" t="s">
        <v>14</v>
      </c>
      <c r="N16" s="95">
        <f>B16+'biogenics 12'!H15</f>
        <v>1224433.3334612998</v>
      </c>
      <c r="O16" s="26">
        <f t="shared" si="0"/>
        <v>100294.85849482656</v>
      </c>
      <c r="P16" s="26">
        <f>D16+'biogenics 12'!T15</f>
        <v>328734.83073352615</v>
      </c>
      <c r="Q16" s="26">
        <f t="shared" si="1"/>
        <v>112972.57688754503</v>
      </c>
      <c r="R16" s="26">
        <f t="shared" si="2"/>
        <v>61304.610040686726</v>
      </c>
      <c r="S16" s="26">
        <f t="shared" si="3"/>
        <v>129182.52356969421</v>
      </c>
      <c r="T16" s="26">
        <f>H16+'biogenics 12'!Z15</f>
        <v>390450.776204489</v>
      </c>
      <c r="V16" s="28" t="s">
        <v>14</v>
      </c>
      <c r="W16" s="95">
        <f>B16-'ptfire-wild'!B15-'ptfire-rx'!B15</f>
        <v>1143872.5830583</v>
      </c>
      <c r="X16" s="95">
        <f>C16-'ptfire-wild'!C15-'ptfire-rx'!C15</f>
        <v>99574.440598826564</v>
      </c>
      <c r="Y16" s="95">
        <f>D16-'ptfire-wild'!D15-'ptfire-rx'!D15</f>
        <v>303370.49443097349</v>
      </c>
      <c r="Z16" s="95">
        <f>E16-'ptfire-wild'!E15-'ptfire-rx'!E15</f>
        <v>108430.21076054503</v>
      </c>
      <c r="AA16" s="95">
        <f>F16-'ptfire-wild'!F15-'ptfire-rx'!F15</f>
        <v>57455.14673868673</v>
      </c>
      <c r="AB16" s="95">
        <f>G16-'ptfire-wild'!G15-'ptfire-rx'!G15</f>
        <v>128823.05229369421</v>
      </c>
      <c r="AC16" s="95">
        <f>H16-'ptfire-wild'!H15-'ptfire-rx'!H15</f>
        <v>191318.04501849</v>
      </c>
    </row>
    <row r="17" spans="1:29" x14ac:dyDescent="0.25">
      <c r="A17" s="28" t="s">
        <v>15</v>
      </c>
      <c r="B17" s="95">
        <f>rail!B16+'cmv_c1c2 12'!B16+nonpt!B16+nonroad!B16+'onroad all'!Q16+ptegu!B16+ptnonipm!B16+pt_oilgas!B16+np_oilgas!B16+rwc!B16+'ptfire-wild'!B16+ptagfire!B16+'cmv_c3 12'!B16+'ptfire-rx'!B16+airports!B16</f>
        <v>559503.47612500004</v>
      </c>
      <c r="C17" s="95">
        <f>rail!C16+'cmv_c1c2 12'!AO16+nonpt!C16+nonroad!C16+'onroad all'!AR16+ptegu!C16+ptnonipm!C16+pt_oilgas!C16+np_oilgas!C16+rwc!C16+livestock!B16+'ptfire-wild'!C16+ptagfire!C16+'cmv_c3 12'!AO16+fertilizer!B16+'ptfire-rx'!C16+airports!C16</f>
        <v>334953.57293852884</v>
      </c>
      <c r="D17" s="95">
        <f>rail!D16+'cmv_c1c2 12'!D16+nonpt!D16+nonroad!D16+'onroad all'!AG16+'onroad all'!AT16+'onroad all'!AU16+ptegu!AZ16+ptnonipm!D16+pt_oilgas!D16+np_oilgas!D16+rwc!D16+'ptfire-wild'!D16+ptagfire!D16+'cmv_c3 12'!D16+'ptfire-rx'!D16+airports!D16</f>
        <v>152646.52331177396</v>
      </c>
      <c r="E17" s="95">
        <f>rail!E16+'cmv_c1c2 12'!E16+nonpt!E16+nonroad!E16+ptegu!E16+ptnonipm!E16+pt_oilgas!E16+np_oilgas!E16+rwc!E16+'onroad all'!BI16+afdust!BA16+'ptfire-wild'!E16+ptagfire!E16+'cmv_c3 12'!E16+'ptfire-rx'!E16+airports!E16</f>
        <v>194251.47238038655</v>
      </c>
      <c r="F17" s="95">
        <f>rail!F16+'cmv_c1c2 12'!F16+nonpt!F16+nonroad!F16+ptegu!F16+ptnonipm!F16+pt_oilgas!F16+np_oilgas!F16+rwc!F16+'onroad all'!BL16+afdust!BB16+'ptfire-wild'!F16+ptagfire!F16+'cmv_c3 12'!F16+'ptfire-rx'!F16+airports!F16</f>
        <v>50523.729273017547</v>
      </c>
      <c r="G17" s="95">
        <f>rail!G16+'cmv_c1c2 12'!G16+nonpt!G16+nonroad!G16+'onroad all'!CB16+ptegu!BZ16+ptnonipm!G16+pt_oilgas!G16+np_oilgas!G16+rwc!G16+'ptfire-wild'!G16+ptagfire!G16+'cmv_c3 12'!G16+'ptfire-rx'!G16+airports!G16</f>
        <v>41078.836219159195</v>
      </c>
      <c r="H17" s="95">
        <f>rail!H16+'cmv_c1c2 12'!H16+nonpt!H16+nonroad!H16+'onroad all'!CN16+ptegu!H16+ptnonipm!H16+pt_oilgas!H16+np_oilgas!H16+rwc!H16+'ptfire-wild'!H16+ptagfire!H16+'cmv_c3 12'!H16+livestock!C16+'ptfire-rx'!H16+solvents!H16+airports!H16</f>
        <v>151972.82739774999</v>
      </c>
      <c r="I17" s="45" t="s">
        <v>237</v>
      </c>
      <c r="M17" s="28" t="s">
        <v>15</v>
      </c>
      <c r="N17" s="95">
        <f>B17+'biogenics 12'!H16</f>
        <v>606046.86632999999</v>
      </c>
      <c r="O17" s="26">
        <f t="shared" si="0"/>
        <v>334953.57293852884</v>
      </c>
      <c r="P17" s="26">
        <f>D17+'biogenics 12'!T16</f>
        <v>195505.63918727395</v>
      </c>
      <c r="Q17" s="26">
        <f t="shared" si="1"/>
        <v>194251.47238038655</v>
      </c>
      <c r="R17" s="26">
        <f t="shared" si="2"/>
        <v>50523.729273017547</v>
      </c>
      <c r="S17" s="26">
        <f t="shared" si="3"/>
        <v>41078.836219159195</v>
      </c>
      <c r="T17" s="26">
        <f>H17+'biogenics 12'!Z16</f>
        <v>300009.718503749</v>
      </c>
      <c r="V17" s="28" t="s">
        <v>15</v>
      </c>
      <c r="W17" s="95">
        <f>B17-'ptfire-wild'!B16-'ptfire-rx'!B16</f>
        <v>465183.34365200007</v>
      </c>
      <c r="X17" s="95">
        <f>C17-'ptfire-wild'!C16-'ptfire-rx'!C16</f>
        <v>333403.00126022886</v>
      </c>
      <c r="Y17" s="95">
        <f>D17-'ptfire-wild'!D16-'ptfire-rx'!D16</f>
        <v>151229.11431007396</v>
      </c>
      <c r="Z17" s="95">
        <f>E17-'ptfire-wild'!E16-'ptfire-rx'!E16</f>
        <v>184539.90506778655</v>
      </c>
      <c r="AA17" s="95">
        <f>F17-'ptfire-wild'!F16-'ptfire-rx'!F16</f>
        <v>42293.585170917548</v>
      </c>
      <c r="AB17" s="95">
        <f>G17-'ptfire-wild'!G16-'ptfire-rx'!G16</f>
        <v>40330.138339419194</v>
      </c>
      <c r="AC17" s="95">
        <f>H17-'ptfire-wild'!H16-'ptfire-rx'!H16</f>
        <v>129683.37327475</v>
      </c>
    </row>
    <row r="18" spans="1:29" x14ac:dyDescent="0.25">
      <c r="A18" s="28" t="s">
        <v>16</v>
      </c>
      <c r="B18" s="95">
        <f>rail!B17+'cmv_c1c2 12'!B17+nonpt!B17+nonroad!B17+'onroad all'!Q17+ptegu!B17+ptnonipm!B17+pt_oilgas!B17+np_oilgas!B17+rwc!B17+'ptfire-wild'!B17+ptagfire!B17+'cmv_c3 12'!B17+'ptfire-rx'!B17+airports!B17</f>
        <v>1383104.3914413399</v>
      </c>
      <c r="C18" s="95">
        <f>rail!C17+'cmv_c1c2 12'!AO17+nonpt!C17+nonroad!C17+'onroad all'!AR17+ptegu!C17+ptnonipm!C17+pt_oilgas!C17+np_oilgas!C17+rwc!C17+livestock!B17+'ptfire-wild'!C17+ptagfire!C17+'cmv_c3 12'!AO17+fertilizer!B17+'ptfire-rx'!C17+airports!C17</f>
        <v>193788.38548967612</v>
      </c>
      <c r="D18" s="95">
        <f>rail!D17+'cmv_c1c2 12'!D17+nonpt!D17+nonroad!D17+'onroad all'!AG17+'onroad all'!AT17+'onroad all'!AU17+ptegu!AZ17+ptnonipm!D17+pt_oilgas!D17+np_oilgas!D17+rwc!D17+'ptfire-wild'!D17+ptagfire!D17+'cmv_c3 12'!D17+'ptfire-rx'!D17+airports!D17</f>
        <v>231738.80033971069</v>
      </c>
      <c r="E18" s="95">
        <f>rail!E17+'cmv_c1c2 12'!E17+nonpt!E17+nonroad!E17+ptegu!E17+ptnonipm!E17+pt_oilgas!E17+np_oilgas!E17+rwc!E17+'onroad all'!BI17+afdust!BA17+'ptfire-wild'!E17+ptagfire!E17+'cmv_c3 12'!E17+'ptfire-rx'!E17+airports!E17</f>
        <v>509476.82560318394</v>
      </c>
      <c r="F18" s="95">
        <f>rail!F17+'cmv_c1c2 12'!F17+nonpt!F17+nonroad!F17+ptegu!F17+ptnonipm!F17+pt_oilgas!F17+np_oilgas!F17+rwc!F17+'onroad all'!BL17+afdust!BB17+'ptfire-wild'!F17+ptagfire!F17+'cmv_c3 12'!F17+'ptfire-rx'!F17+airports!F17</f>
        <v>160471.32261497495</v>
      </c>
      <c r="G18" s="95">
        <f>rail!G17+'cmv_c1c2 12'!G17+nonpt!G17+nonroad!G17+'onroad all'!CB17+ptegu!BZ17+ptnonipm!G17+pt_oilgas!G17+np_oilgas!G17+rwc!G17+'ptfire-wild'!G17+ptagfire!G17+'cmv_c3 12'!G17+'ptfire-rx'!G17+airports!G17</f>
        <v>21380.242514461439</v>
      </c>
      <c r="H18" s="95">
        <f>rail!H17+'cmv_c1c2 12'!H17+nonpt!H17+nonroad!H17+'onroad all'!CN17+ptegu!H17+ptnonipm!H17+pt_oilgas!H17+np_oilgas!H17+rwc!H17+'ptfire-wild'!H17+ptagfire!H17+'cmv_c3 12'!H17+livestock!C17+'ptfire-rx'!H17+solvents!H17+airports!H17</f>
        <v>343206.54381117004</v>
      </c>
      <c r="I18" s="45" t="s">
        <v>237</v>
      </c>
      <c r="M18" s="28" t="s">
        <v>16</v>
      </c>
      <c r="N18" s="95">
        <f>B18+'biogenics 12'!H17</f>
        <v>1466059.4386843399</v>
      </c>
      <c r="O18" s="26">
        <f t="shared" si="0"/>
        <v>193788.38548967612</v>
      </c>
      <c r="P18" s="26">
        <f>D18+'biogenics 12'!T17</f>
        <v>270472.36514186062</v>
      </c>
      <c r="Q18" s="26">
        <f t="shared" si="1"/>
        <v>509476.82560318394</v>
      </c>
      <c r="R18" s="26">
        <f t="shared" si="2"/>
        <v>160471.32261497495</v>
      </c>
      <c r="S18" s="26">
        <f t="shared" si="3"/>
        <v>21380.242514461439</v>
      </c>
      <c r="T18" s="26">
        <f>H18+'biogenics 12'!Z17</f>
        <v>597470.64156116999</v>
      </c>
      <c r="V18" s="28" t="s">
        <v>16</v>
      </c>
      <c r="W18" s="95">
        <f>B18-'ptfire-wild'!B17-'ptfire-rx'!B17</f>
        <v>514332.31895134004</v>
      </c>
      <c r="X18" s="95">
        <f>C18-'ptfire-wild'!C17-'ptfire-rx'!C17</f>
        <v>161462.83209467612</v>
      </c>
      <c r="Y18" s="95">
        <f>D18-'ptfire-wild'!D17-'ptfire-rx'!D17</f>
        <v>210667.06195871069</v>
      </c>
      <c r="Z18" s="95">
        <f>E18-'ptfire-wild'!E17-'ptfire-rx'!E17</f>
        <v>391257.87863518397</v>
      </c>
      <c r="AA18" s="95">
        <f>F18-'ptfire-wild'!F17-'ptfire-rx'!F17</f>
        <v>67039.236641974945</v>
      </c>
      <c r="AB18" s="95">
        <f>G18-'ptfire-wild'!G17-'ptfire-rx'!G17</f>
        <v>14158.031300861439</v>
      </c>
      <c r="AC18" s="95">
        <f>H18-'ptfire-wild'!H17-'ptfire-rx'!H17</f>
        <v>197401.35842417006</v>
      </c>
    </row>
    <row r="19" spans="1:29" x14ac:dyDescent="0.25">
      <c r="A19" s="28" t="s">
        <v>17</v>
      </c>
      <c r="B19" s="95">
        <f>rail!B18+'cmv_c1c2 12'!B18+nonpt!B18+nonroad!B18+'onroad all'!Q18+ptegu!B18+ptnonipm!B18+pt_oilgas!B18+np_oilgas!B18+rwc!B18+'ptfire-wild'!B18+ptagfire!B18+'cmv_c3 12'!B18+'ptfire-rx'!B18+airports!B18</f>
        <v>1053692.1935148998</v>
      </c>
      <c r="C19" s="95">
        <f>rail!C18+'cmv_c1c2 12'!AO18+nonpt!C18+nonroad!C18+'onroad all'!AR18+ptegu!C18+ptnonipm!C18+pt_oilgas!C18+np_oilgas!C18+rwc!C18+livestock!B18+'ptfire-wild'!C18+ptagfire!C18+'cmv_c3 12'!AO18+fertilizer!B18+'ptfire-rx'!C18+airports!C18</f>
        <v>52424.616498337506</v>
      </c>
      <c r="D19" s="95">
        <f>rail!D18+'cmv_c1c2 12'!D18+nonpt!D18+nonroad!D18+'onroad all'!AG18+'onroad all'!AT18+'onroad all'!AU18+ptegu!AZ18+ptnonipm!D18+pt_oilgas!D18+np_oilgas!D18+rwc!D18+'ptfire-wild'!D18+ptagfire!D18+'cmv_c3 12'!D18+'ptfire-rx'!D18+airports!D18</f>
        <v>207239.09328335786</v>
      </c>
      <c r="E19" s="95">
        <f>rail!E18+'cmv_c1c2 12'!E18+nonpt!E18+nonroad!E18+ptegu!E18+ptnonipm!E18+pt_oilgas!E18+np_oilgas!E18+rwc!E18+'onroad all'!BI18+afdust!BA18+'ptfire-wild'!E18+ptagfire!E18+'cmv_c3 12'!E18+'ptfire-rx'!E18+airports!E18</f>
        <v>143982.52767588315</v>
      </c>
      <c r="F19" s="95">
        <f>rail!F18+'cmv_c1c2 12'!F18+nonpt!F18+nonroad!F18+ptegu!F18+ptnonipm!F18+pt_oilgas!F18+np_oilgas!F18+rwc!F18+'onroad all'!BL18+afdust!BB18+'ptfire-wild'!F18+ptagfire!F18+'cmv_c3 12'!F18+'ptfire-rx'!F18+airports!F18</f>
        <v>86020.384032058151</v>
      </c>
      <c r="G19" s="95">
        <f>rail!G18+'cmv_c1c2 12'!G18+nonpt!G18+nonroad!G18+'onroad all'!CB18+ptegu!BZ18+ptnonipm!G18+pt_oilgas!G18+np_oilgas!G18+rwc!G18+'ptfire-wild'!G18+ptagfire!G18+'cmv_c3 12'!G18+'ptfire-rx'!G18+airports!G18</f>
        <v>96222.878655139502</v>
      </c>
      <c r="H19" s="95">
        <f>rail!H18+'cmv_c1c2 12'!H18+nonpt!H18+nonroad!H18+'onroad all'!CN18+ptegu!H18+ptnonipm!H18+pt_oilgas!H18+np_oilgas!H18+rwc!H18+'ptfire-wild'!H18+ptagfire!H18+'cmv_c3 12'!H18+livestock!C18+'ptfire-rx'!H18+solvents!H18+airports!H18</f>
        <v>271092.48191034986</v>
      </c>
      <c r="I19" s="45" t="s">
        <v>237</v>
      </c>
      <c r="M19" s="28" t="s">
        <v>17</v>
      </c>
      <c r="N19" s="95">
        <f>B19+'biogenics 12'!H18</f>
        <v>1113572.7158868997</v>
      </c>
      <c r="O19" s="26">
        <f t="shared" si="0"/>
        <v>52424.616498337506</v>
      </c>
      <c r="P19" s="26">
        <f>D19+'biogenics 12'!T18</f>
        <v>226769.34880064975</v>
      </c>
      <c r="Q19" s="26">
        <f t="shared" si="1"/>
        <v>143982.52767588315</v>
      </c>
      <c r="R19" s="26">
        <f t="shared" si="2"/>
        <v>86020.384032058151</v>
      </c>
      <c r="S19" s="26">
        <f t="shared" si="3"/>
        <v>96222.878655139502</v>
      </c>
      <c r="T19" s="26">
        <f>H19+'biogenics 12'!Z18</f>
        <v>826693.00586034893</v>
      </c>
      <c r="V19" s="28" t="s">
        <v>17</v>
      </c>
      <c r="W19" s="95">
        <f>B19-'ptfire-wild'!B18-'ptfire-rx'!B18</f>
        <v>703777.96858989983</v>
      </c>
      <c r="X19" s="95">
        <f>C19-'ptfire-wild'!C18-'ptfire-rx'!C18</f>
        <v>46645.697514337502</v>
      </c>
      <c r="Y19" s="95">
        <f>D19-'ptfire-wild'!D18-'ptfire-rx'!D18</f>
        <v>200615.25837935784</v>
      </c>
      <c r="Z19" s="95">
        <f>E19-'ptfire-wild'!E18-'ptfire-rx'!E18</f>
        <v>106734.58732288315</v>
      </c>
      <c r="AA19" s="95">
        <f>F19-'ptfire-wild'!F18-'ptfire-rx'!F18</f>
        <v>54454.33313505815</v>
      </c>
      <c r="AB19" s="95">
        <f>G19-'ptfire-wild'!G18-'ptfire-rx'!G18</f>
        <v>93027.780854139492</v>
      </c>
      <c r="AC19" s="95">
        <f>H19-'ptfire-wild'!H18-'ptfire-rx'!H18</f>
        <v>188020.53221334986</v>
      </c>
    </row>
    <row r="20" spans="1:29" x14ac:dyDescent="0.25">
      <c r="A20" s="28" t="s">
        <v>18</v>
      </c>
      <c r="B20" s="95">
        <f>rail!B19+'cmv_c1c2 12'!B19+nonpt!B19+nonroad!B19+'onroad all'!Q19+ptegu!B19+ptnonipm!B19+pt_oilgas!B19+np_oilgas!B19+rwc!B19+'ptfire-wild'!B19+ptagfire!B19+'cmv_c3 12'!B19+'ptfire-rx'!B19+airports!B19</f>
        <v>1159459.716091099</v>
      </c>
      <c r="C20" s="95">
        <f>rail!C19+'cmv_c1c2 12'!AO19+nonpt!C19+nonroad!C19+'onroad all'!AR19+ptegu!C19+ptnonipm!C19+pt_oilgas!C19+np_oilgas!C19+rwc!C19+livestock!B19+'ptfire-wild'!C19+ptagfire!C19+'cmv_c3 12'!AO19+fertilizer!B19+'ptfire-rx'!C19+airports!C19</f>
        <v>55941.972670870113</v>
      </c>
      <c r="D20" s="95">
        <f>rail!D19+'cmv_c1c2 12'!D19+nonpt!D19+nonroad!D19+'onroad all'!AG19+'onroad all'!AT19+'onroad all'!AU19+ptegu!AZ19+ptnonipm!D19+pt_oilgas!D19+np_oilgas!D19+rwc!D19+'ptfire-wild'!D19+ptagfire!D19+'cmv_c3 12'!D19+'ptfire-rx'!D19+airports!D19</f>
        <v>324077.67354107962</v>
      </c>
      <c r="E20" s="95">
        <f>rail!E19+'cmv_c1c2 12'!E19+nonpt!E19+nonroad!E19+ptegu!E19+ptnonipm!E19+pt_oilgas!E19+np_oilgas!E19+rwc!E19+'onroad all'!BI19+afdust!BA19+'ptfire-wild'!E19+ptagfire!E19+'cmv_c3 12'!E19+'ptfire-rx'!E19+airports!E19</f>
        <v>177021.81753561599</v>
      </c>
      <c r="F20" s="95">
        <f>rail!F19+'cmv_c1c2 12'!F19+nonpt!F19+nonroad!F19+ptegu!F19+ptnonipm!F19+pt_oilgas!F19+np_oilgas!F19+rwc!F19+'onroad all'!BL19+afdust!BB19+'ptfire-wild'!F19+ptagfire!F19+'cmv_c3 12'!F19+'ptfire-rx'!F19+airports!F19</f>
        <v>96866.55576638518</v>
      </c>
      <c r="G20" s="95">
        <f>rail!G19+'cmv_c1c2 12'!G19+nonpt!G19+nonroad!G19+'onroad all'!CB19+ptegu!BZ19+ptnonipm!G19+pt_oilgas!G19+np_oilgas!G19+rwc!G19+'ptfire-wild'!G19+ptagfire!G19+'cmv_c3 12'!G19+'ptfire-rx'!G19+airports!G19</f>
        <v>134246.71513535679</v>
      </c>
      <c r="H20" s="95">
        <f>rail!H19+'cmv_c1c2 12'!H19+nonpt!H19+nonroad!H19+'onroad all'!CN19+ptegu!H19+ptnonipm!H19+pt_oilgas!H19+np_oilgas!H19+rwc!H19+'ptfire-wild'!H19+ptagfire!H19+'cmv_c3 12'!H19+livestock!C19+'ptfire-rx'!H19+solvents!H19+airports!H19</f>
        <v>346097.63695517002</v>
      </c>
      <c r="I20" s="45" t="s">
        <v>237</v>
      </c>
      <c r="M20" s="28" t="s">
        <v>18</v>
      </c>
      <c r="N20" s="95">
        <f>B20+'biogenics 12'!H19</f>
        <v>1279609.130281098</v>
      </c>
      <c r="O20" s="26">
        <f t="shared" si="0"/>
        <v>55941.972670870113</v>
      </c>
      <c r="P20" s="26">
        <f>D20+'biogenics 12'!T19</f>
        <v>345484.04150107963</v>
      </c>
      <c r="Q20" s="26">
        <f t="shared" si="1"/>
        <v>177021.81753561599</v>
      </c>
      <c r="R20" s="26">
        <f t="shared" si="2"/>
        <v>96866.55576638518</v>
      </c>
      <c r="S20" s="26">
        <f t="shared" si="3"/>
        <v>134246.71513535679</v>
      </c>
      <c r="T20" s="26">
        <f>H20+'biogenics 12'!Z19</f>
        <v>1498041.10775517</v>
      </c>
      <c r="V20" s="28" t="s">
        <v>18</v>
      </c>
      <c r="W20" s="95">
        <f>B20-'ptfire-wild'!B19-'ptfire-rx'!B19</f>
        <v>686265.65188909881</v>
      </c>
      <c r="X20" s="95">
        <f>C20-'ptfire-wild'!C19-'ptfire-rx'!C19</f>
        <v>48186.48561907011</v>
      </c>
      <c r="Y20" s="95">
        <f>D20-'ptfire-wild'!D19-'ptfire-rx'!D19</f>
        <v>318179.68097477959</v>
      </c>
      <c r="Z20" s="95">
        <f>E20-'ptfire-wild'!E19-'ptfire-rx'!E19</f>
        <v>129383.18273961598</v>
      </c>
      <c r="AA20" s="95">
        <f>F20-'ptfire-wild'!F19-'ptfire-rx'!F19</f>
        <v>56494.830733385184</v>
      </c>
      <c r="AB20" s="95">
        <f>G20-'ptfire-wild'!G19-'ptfire-rx'!G19</f>
        <v>130861.49352005679</v>
      </c>
      <c r="AC20" s="95">
        <f>H20-'ptfire-wild'!H19-'ptfire-rx'!H19</f>
        <v>234612.51103717001</v>
      </c>
    </row>
    <row r="21" spans="1:29" x14ac:dyDescent="0.25">
      <c r="A21" s="28" t="s">
        <v>19</v>
      </c>
      <c r="B21" s="95">
        <f>rail!B20+'cmv_c1c2 12'!B20+nonpt!B20+nonroad!B20+'onroad all'!Q20+ptegu!B20+ptnonipm!B20+pt_oilgas!B20+np_oilgas!B20+rwc!B20+'ptfire-wild'!B20+ptagfire!B20+'cmv_c3 12'!B20+'ptfire-rx'!B20+airports!B20</f>
        <v>272913.11882354994</v>
      </c>
      <c r="C21" s="95">
        <f>rail!C20+'cmv_c1c2 12'!AO20+nonpt!C20+nonroad!C20+'onroad all'!AR20+ptegu!C20+ptnonipm!C20+pt_oilgas!C20+np_oilgas!C20+rwc!C20+livestock!B20+'ptfire-wild'!C20+ptagfire!C20+'cmv_c3 12'!AO20+fertilizer!B20+'ptfire-rx'!C20+airports!C20</f>
        <v>6199.2942232746373</v>
      </c>
      <c r="D21" s="95">
        <f>rail!D20+'cmv_c1c2 12'!D20+nonpt!D20+nonroad!D20+'onroad all'!AG20+'onroad all'!AT20+'onroad all'!AU20+ptegu!AZ20+ptnonipm!D20+pt_oilgas!D20+np_oilgas!D20+rwc!D20+'ptfire-wild'!D20+ptagfire!D20+'cmv_c3 12'!D20+'ptfire-rx'!D20+airports!D20</f>
        <v>46169.296682378874</v>
      </c>
      <c r="E21" s="95">
        <f>rail!E20+'cmv_c1c2 12'!E20+nonpt!E20+nonroad!E20+ptegu!E20+ptnonipm!E20+pt_oilgas!E20+np_oilgas!E20+rwc!E20+'onroad all'!BI20+afdust!BA20+'ptfire-wild'!E20+ptagfire!E20+'cmv_c3 12'!E20+'ptfire-rx'!E20+airports!E20</f>
        <v>36182.280394580979</v>
      </c>
      <c r="F21" s="95">
        <f>rail!F20+'cmv_c1c2 12'!F20+nonpt!F20+nonroad!F20+ptegu!F20+ptnonipm!F20+pt_oilgas!F20+np_oilgas!F20+rwc!F20+'onroad all'!BL20+afdust!BB20+'ptfire-wild'!F20+ptagfire!F20+'cmv_c3 12'!F20+'ptfire-rx'!F20+airports!F20</f>
        <v>23046.168602286765</v>
      </c>
      <c r="G21" s="95">
        <f>rail!G20+'cmv_c1c2 12'!G20+nonpt!G20+nonroad!G20+'onroad all'!CB20+ptegu!BZ20+ptnonipm!G20+pt_oilgas!G20+np_oilgas!G20+rwc!G20+'ptfire-wild'!G20+ptagfire!G20+'cmv_c3 12'!G20+'ptfire-rx'!G20+airports!G20</f>
        <v>10126.917603845592</v>
      </c>
      <c r="H21" s="95">
        <f>rail!H20+'cmv_c1c2 12'!H20+nonpt!H20+nonroad!H20+'onroad all'!CN20+ptegu!H20+ptnonipm!H20+pt_oilgas!H20+np_oilgas!H20+rwc!H20+'ptfire-wild'!H20+ptagfire!H20+'cmv_c3 12'!H20+livestock!C20+'ptfire-rx'!H20+solvents!H20+airports!H20</f>
        <v>49707.653018914003</v>
      </c>
      <c r="I21" s="45" t="s">
        <v>237</v>
      </c>
      <c r="M21" s="28" t="s">
        <v>19</v>
      </c>
      <c r="N21" s="95">
        <f>B21+'biogenics 12'!H20</f>
        <v>320307.71639354987</v>
      </c>
      <c r="O21" s="26">
        <f t="shared" si="0"/>
        <v>6199.2942232746373</v>
      </c>
      <c r="P21" s="26">
        <f>D21+'biogenics 12'!T20</f>
        <v>48517.319266740473</v>
      </c>
      <c r="Q21" s="26">
        <f t="shared" si="1"/>
        <v>36182.280394580979</v>
      </c>
      <c r="R21" s="26">
        <f t="shared" si="2"/>
        <v>23046.168602286765</v>
      </c>
      <c r="S21" s="26">
        <f t="shared" si="3"/>
        <v>10126.917603845592</v>
      </c>
      <c r="T21" s="26">
        <f>H21+'biogenics 12'!Z20</f>
        <v>325012.724418914</v>
      </c>
      <c r="V21" s="28" t="s">
        <v>19</v>
      </c>
      <c r="W21" s="95">
        <f>B21-'ptfire-wild'!B20-'ptfire-rx'!B20</f>
        <v>264895.99102194997</v>
      </c>
      <c r="X21" s="95">
        <f>C21-'ptfire-wild'!C20-'ptfire-rx'!C20</f>
        <v>6067.9539522646373</v>
      </c>
      <c r="Y21" s="95">
        <f>D21-'ptfire-wild'!D20-'ptfire-rx'!D20</f>
        <v>46072.30332833888</v>
      </c>
      <c r="Z21" s="95">
        <f>E21-'ptfire-wild'!E20-'ptfire-rx'!E20</f>
        <v>35377.777071130979</v>
      </c>
      <c r="AA21" s="95">
        <f>F21-'ptfire-wild'!F20-'ptfire-rx'!F20</f>
        <v>22364.387477226766</v>
      </c>
      <c r="AB21" s="95">
        <f>G21-'ptfire-wild'!G20-'ptfire-rx'!G20</f>
        <v>10070.462600315592</v>
      </c>
      <c r="AC21" s="95">
        <f>H21-'ptfire-wild'!H20-'ptfire-rx'!H20</f>
        <v>47819.626267214</v>
      </c>
    </row>
    <row r="22" spans="1:29" x14ac:dyDescent="0.25">
      <c r="A22" s="28" t="s">
        <v>20</v>
      </c>
      <c r="B22" s="95">
        <f>rail!B21+'cmv_c1c2 12'!B21+nonpt!B21+nonroad!B21+'onroad all'!Q21+ptegu!B21+ptnonipm!B21+pt_oilgas!B21+np_oilgas!B21+rwc!B21+'ptfire-wild'!B21+ptagfire!B21+'cmv_c3 12'!B21+'ptfire-rx'!B21+airports!B21</f>
        <v>571523.50629534898</v>
      </c>
      <c r="C22" s="95">
        <f>rail!C21+'cmv_c1c2 12'!AO21+nonpt!C21+nonroad!C21+'onroad all'!AR21+ptegu!C21+ptnonipm!C21+pt_oilgas!C21+np_oilgas!C21+rwc!C21+livestock!B21+'ptfire-wild'!C21+ptagfire!C21+'cmv_c3 12'!AO21+fertilizer!B21+'ptfire-rx'!C21+airports!C21</f>
        <v>7003.3441880144628</v>
      </c>
      <c r="D22" s="95">
        <f>rail!D21+'cmv_c1c2 12'!D21+nonpt!D21+nonroad!D21+'onroad all'!AG21+'onroad all'!AT21+'onroad all'!AU21+ptegu!AZ21+ptnonipm!D21+pt_oilgas!D21+np_oilgas!D21+rwc!D21+'ptfire-wild'!D21+ptagfire!D21+'cmv_c3 12'!D21+'ptfire-rx'!D21+airports!D21</f>
        <v>103362.27863665239</v>
      </c>
      <c r="E22" s="95">
        <f>rail!E21+'cmv_c1c2 12'!E21+nonpt!E21+nonroad!E21+ptegu!E21+ptnonipm!E21+pt_oilgas!E21+np_oilgas!E21+rwc!E21+'onroad all'!BI21+afdust!BA21+'ptfire-wild'!E21+ptagfire!E21+'cmv_c3 12'!E21+'ptfire-rx'!E21+airports!E21</f>
        <v>48673.070501121299</v>
      </c>
      <c r="F22" s="95">
        <f>rail!F21+'cmv_c1c2 12'!F21+nonpt!F21+nonroad!F21+ptegu!F21+ptnonipm!F21+pt_oilgas!F21+np_oilgas!F21+rwc!F21+'onroad all'!BL21+afdust!BB21+'ptfire-wild'!F21+ptagfire!F21+'cmv_c3 12'!F21+'ptfire-rx'!F21+airports!F21</f>
        <v>22537.014563846598</v>
      </c>
      <c r="G22" s="95">
        <f>rail!G21+'cmv_c1c2 12'!G21+nonpt!G21+nonroad!G21+'onroad all'!CB21+ptegu!BZ21+ptnonipm!G21+pt_oilgas!G21+np_oilgas!G21+rwc!G21+'ptfire-wild'!G21+ptagfire!G21+'cmv_c3 12'!G21+'ptfire-rx'!G21+airports!G21</f>
        <v>32076.777496414008</v>
      </c>
      <c r="H22" s="95">
        <f>rail!H21+'cmv_c1c2 12'!H21+nonpt!H21+nonroad!H21+'onroad all'!CN21+ptegu!H21+ptnonipm!H21+pt_oilgas!H21+np_oilgas!H21+rwc!H21+'ptfire-wild'!H21+ptagfire!H21+'cmv_c3 12'!H21+livestock!C21+'ptfire-rx'!H21+solvents!H21+airports!H21</f>
        <v>100392.718185379</v>
      </c>
      <c r="I22" s="45" t="s">
        <v>237</v>
      </c>
      <c r="M22" s="28" t="s">
        <v>20</v>
      </c>
      <c r="N22" s="95">
        <f>B22+'biogenics 12'!H21</f>
        <v>586232.662685349</v>
      </c>
      <c r="O22" s="26">
        <f t="shared" si="0"/>
        <v>7003.3441880144628</v>
      </c>
      <c r="P22" s="26">
        <f>D22+'biogenics 12'!T21</f>
        <v>107556.94255253239</v>
      </c>
      <c r="Q22" s="26">
        <f t="shared" si="1"/>
        <v>48673.070501121299</v>
      </c>
      <c r="R22" s="26">
        <f t="shared" si="2"/>
        <v>22537.014563846598</v>
      </c>
      <c r="S22" s="26">
        <f t="shared" si="3"/>
        <v>32076.777496414008</v>
      </c>
      <c r="T22" s="26">
        <f>H22+'biogenics 12'!Z21</f>
        <v>227629.523865378</v>
      </c>
      <c r="V22" s="28" t="s">
        <v>20</v>
      </c>
      <c r="W22" s="95">
        <f>B22-'ptfire-wild'!B21-'ptfire-rx'!B21</f>
        <v>565868.50640924892</v>
      </c>
      <c r="X22" s="95">
        <f>C22-'ptfire-wild'!C21-'ptfire-rx'!C21</f>
        <v>6910.3459757944629</v>
      </c>
      <c r="Y22" s="95">
        <f>D22-'ptfire-wild'!D21-'ptfire-rx'!D21</f>
        <v>103275.5825739424</v>
      </c>
      <c r="Z22" s="95">
        <f>E22-'ptfire-wild'!E21-'ptfire-rx'!E21</f>
        <v>48089.2781631213</v>
      </c>
      <c r="AA22" s="95">
        <f>F22-'ptfire-wild'!F21-'ptfire-rx'!F21</f>
        <v>22042.275270656595</v>
      </c>
      <c r="AB22" s="95">
        <f>G22-'ptfire-wild'!G21-'ptfire-rx'!G21</f>
        <v>32031.364831604005</v>
      </c>
      <c r="AC22" s="95">
        <f>H22-'ptfire-wild'!H21-'ptfire-rx'!H21</f>
        <v>99055.866475878996</v>
      </c>
    </row>
    <row r="23" spans="1:29" x14ac:dyDescent="0.25">
      <c r="A23" s="28" t="s">
        <v>21</v>
      </c>
      <c r="B23" s="95">
        <f>rail!B22+'cmv_c1c2 12'!B22+nonpt!B22+nonroad!B22+'onroad all'!Q22+ptegu!B22+ptnonipm!B22+pt_oilgas!B22+np_oilgas!B22+rwc!B22+'ptfire-wild'!B22+ptagfire!B22+'cmv_c3 12'!B22+'ptfire-rx'!B22+airports!B22</f>
        <v>560878.16700606002</v>
      </c>
      <c r="C23" s="95">
        <f>rail!C22+'cmv_c1c2 12'!AO22+nonpt!C22+nonroad!C22+'onroad all'!AR22+ptegu!C22+ptnonipm!C22+pt_oilgas!C22+np_oilgas!C22+rwc!C22+livestock!B22+'ptfire-wild'!C22+ptagfire!C22+'cmv_c3 12'!AO22+fertilizer!B22+'ptfire-rx'!C22+airports!C22</f>
        <v>14667.396933808152</v>
      </c>
      <c r="D23" s="95">
        <f>rail!D22+'cmv_c1c2 12'!D22+nonpt!D22+nonroad!D22+'onroad all'!AG22+'onroad all'!AT22+'onroad all'!AU22+ptegu!AZ22+ptnonipm!D22+pt_oilgas!D22+np_oilgas!D22+rwc!D22+'ptfire-wild'!D22+ptagfire!D22+'cmv_c3 12'!D22+'ptfire-rx'!D22+airports!D22</f>
        <v>98979.625358277815</v>
      </c>
      <c r="E23" s="95">
        <f>rail!E22+'cmv_c1c2 12'!E22+nonpt!E22+nonroad!E22+ptegu!E22+ptnonipm!E22+pt_oilgas!E22+np_oilgas!E22+rwc!E22+'onroad all'!BI22+afdust!BA22+'ptfire-wild'!E22+ptagfire!E22+'cmv_c3 12'!E22+'ptfire-rx'!E22+airports!E22</f>
        <v>37203.881913574151</v>
      </c>
      <c r="F23" s="95">
        <f>rail!F22+'cmv_c1c2 12'!F22+nonpt!F22+nonroad!F22+ptegu!F22+ptnonipm!F22+pt_oilgas!F22+np_oilgas!F22+rwc!F22+'onroad all'!BL22+afdust!BB22+'ptfire-wild'!F22+ptagfire!F22+'cmv_c3 12'!F22+'ptfire-rx'!F22+airports!F22</f>
        <v>21132.174395509639</v>
      </c>
      <c r="G23" s="95">
        <f>rail!G22+'cmv_c1c2 12'!G22+nonpt!G22+nonroad!G22+'onroad all'!CB22+ptegu!BZ22+ptnonipm!G22+pt_oilgas!G22+np_oilgas!G22+rwc!G22+'ptfire-wild'!G22+ptagfire!G22+'cmv_c3 12'!G22+'ptfire-rx'!G22+airports!G22</f>
        <v>11774.543060118673</v>
      </c>
      <c r="H23" s="95">
        <f>rail!H22+'cmv_c1c2 12'!H22+nonpt!H22+nonroad!H22+'onroad all'!CN22+ptegu!H22+ptnonipm!H22+pt_oilgas!H22+np_oilgas!H22+rwc!H22+'ptfire-wild'!H22+ptagfire!H22+'cmv_c3 12'!H22+livestock!C22+'ptfire-rx'!H22+solvents!H22+airports!H22</f>
        <v>112758.0633039129</v>
      </c>
      <c r="I23" s="45" t="s">
        <v>237</v>
      </c>
      <c r="M23" s="28" t="s">
        <v>21</v>
      </c>
      <c r="N23" s="95">
        <f>B23+'biogenics 12'!H22</f>
        <v>572948.63059405994</v>
      </c>
      <c r="O23" s="26">
        <f t="shared" si="0"/>
        <v>14667.396933808152</v>
      </c>
      <c r="P23" s="26">
        <f>D23+'biogenics 12'!T22</f>
        <v>99890.018878573814</v>
      </c>
      <c r="Q23" s="26">
        <f t="shared" si="1"/>
        <v>37203.881913574151</v>
      </c>
      <c r="R23" s="26">
        <f t="shared" si="2"/>
        <v>21132.174395509639</v>
      </c>
      <c r="S23" s="26">
        <f t="shared" si="3"/>
        <v>11774.543060118673</v>
      </c>
      <c r="T23" s="26">
        <f>H23+'biogenics 12'!Z22</f>
        <v>217049.49071391291</v>
      </c>
      <c r="V23" s="28" t="s">
        <v>21</v>
      </c>
      <c r="W23" s="95">
        <f>B23-'ptfire-wild'!B22-'ptfire-rx'!B22</f>
        <v>553079.81171606004</v>
      </c>
      <c r="X23" s="95">
        <f>C23-'ptfire-wild'!C22-'ptfire-rx'!C22</f>
        <v>14539.042878808152</v>
      </c>
      <c r="Y23" s="95">
        <f>D23-'ptfire-wild'!D22-'ptfire-rx'!D22</f>
        <v>98854.326363277811</v>
      </c>
      <c r="Z23" s="95">
        <f>E23-'ptfire-wild'!E22-'ptfire-rx'!E22</f>
        <v>36393.688749574147</v>
      </c>
      <c r="AA23" s="95">
        <f>F23-'ptfire-wild'!F22-'ptfire-rx'!F22</f>
        <v>20445.568153509637</v>
      </c>
      <c r="AB23" s="95">
        <f>G23-'ptfire-wild'!G22-'ptfire-rx'!G22</f>
        <v>11710.168970118673</v>
      </c>
      <c r="AC23" s="95">
        <f>H23-'ptfire-wild'!H22-'ptfire-rx'!H22</f>
        <v>110912.91384891291</v>
      </c>
    </row>
    <row r="24" spans="1:29" x14ac:dyDescent="0.25">
      <c r="A24" s="28" t="s">
        <v>22</v>
      </c>
      <c r="B24" s="95">
        <f>rail!B23+'cmv_c1c2 12'!B23+nonpt!B23+nonroad!B23+'onroad all'!Q23+ptegu!B23+ptnonipm!B23+pt_oilgas!B23+np_oilgas!B23+rwc!B23+'ptfire-wild'!B23+ptagfire!B23+'cmv_c3 12'!B23+'ptfire-rx'!B23+airports!B23</f>
        <v>1301539.0695816902</v>
      </c>
      <c r="C24" s="95">
        <f>rail!C23+'cmv_c1c2 12'!AO23+nonpt!C23+nonroad!C23+'onroad all'!AR23+ptegu!C23+ptnonipm!C23+pt_oilgas!C23+np_oilgas!C23+rwc!C23+livestock!B23+'ptfire-wild'!C23+ptagfire!C23+'cmv_c3 12'!AO23+fertilizer!B23+'ptfire-rx'!C23+airports!C23</f>
        <v>68883.686586119904</v>
      </c>
      <c r="D24" s="95">
        <f>rail!D23+'cmv_c1c2 12'!D23+nonpt!D23+nonroad!D23+'onroad all'!AG23+'onroad all'!AT23+'onroad all'!AU23+ptegu!AZ23+ptnonipm!D23+pt_oilgas!D23+np_oilgas!D23+rwc!D23+'ptfire-wild'!D23+ptagfire!D23+'cmv_c3 12'!D23+'ptfire-rx'!D23+airports!D23</f>
        <v>275371.78969306184</v>
      </c>
      <c r="E24" s="95">
        <f>rail!E23+'cmv_c1c2 12'!E23+nonpt!E23+nonroad!E23+ptegu!E23+ptnonipm!E23+pt_oilgas!E23+np_oilgas!E23+rwc!E23+'onroad all'!BI23+afdust!BA23+'ptfire-wild'!E23+ptagfire!E23+'cmv_c3 12'!E23+'ptfire-rx'!E23+airports!E23</f>
        <v>137244.5030974469</v>
      </c>
      <c r="F24" s="95">
        <f>rail!F23+'cmv_c1c2 12'!F23+nonpt!F23+nonroad!F23+ptegu!F23+ptnonipm!F23+pt_oilgas!F23+np_oilgas!F23+rwc!F23+'onroad all'!BL23+afdust!BB23+'ptfire-wild'!F23+ptagfire!F23+'cmv_c3 12'!F23+'ptfire-rx'!F23+airports!F23</f>
        <v>58182.10866106613</v>
      </c>
      <c r="G24" s="95">
        <f>rail!G23+'cmv_c1c2 12'!G23+nonpt!G23+nonroad!G23+'onroad all'!CB23+ptegu!BZ23+ptnonipm!G23+pt_oilgas!G23+np_oilgas!G23+rwc!G23+'ptfire-wild'!G23+ptagfire!G23+'cmv_c3 12'!G23+'ptfire-rx'!G23+airports!G23</f>
        <v>106826.42672643402</v>
      </c>
      <c r="H24" s="95">
        <f>rail!H23+'cmv_c1c2 12'!H23+nonpt!H23+nonroad!H23+'onroad all'!CN23+ptegu!H23+ptnonipm!H23+pt_oilgas!H23+np_oilgas!H23+rwc!H23+'ptfire-wild'!H23+ptagfire!H23+'cmv_c3 12'!H23+livestock!C23+'ptfire-rx'!H23+solvents!H23+airports!H23</f>
        <v>260439.88095471999</v>
      </c>
      <c r="I24" s="45" t="s">
        <v>237</v>
      </c>
      <c r="M24" s="28" t="s">
        <v>22</v>
      </c>
      <c r="N24" s="95">
        <f>B24+'biogenics 12'!H23</f>
        <v>1366116.4185216902</v>
      </c>
      <c r="O24" s="26">
        <f t="shared" si="0"/>
        <v>68883.686586119904</v>
      </c>
      <c r="P24" s="26">
        <f>D24+'biogenics 12'!T23</f>
        <v>293361.80824520485</v>
      </c>
      <c r="Q24" s="26">
        <f t="shared" si="1"/>
        <v>137244.5030974469</v>
      </c>
      <c r="R24" s="26">
        <f t="shared" si="2"/>
        <v>58182.10866106613</v>
      </c>
      <c r="S24" s="26">
        <f t="shared" si="3"/>
        <v>106826.42672643402</v>
      </c>
      <c r="T24" s="26">
        <f>H24+'biogenics 12'!Z23</f>
        <v>661799.34577471996</v>
      </c>
      <c r="V24" s="28" t="s">
        <v>22</v>
      </c>
      <c r="W24" s="95">
        <f>B24-'ptfire-wild'!B23-'ptfire-rx'!B23</f>
        <v>1264586.5434106903</v>
      </c>
      <c r="X24" s="95">
        <f>C24-'ptfire-wild'!C23-'ptfire-rx'!C23</f>
        <v>68278.558918559895</v>
      </c>
      <c r="Y24" s="95">
        <f>D24-'ptfire-wild'!D23-'ptfire-rx'!D23</f>
        <v>274937.02476991183</v>
      </c>
      <c r="Z24" s="95">
        <f>E24-'ptfire-wild'!E23-'ptfire-rx'!E23</f>
        <v>133547.38222824689</v>
      </c>
      <c r="AA24" s="95">
        <f>F24-'ptfire-wild'!F23-'ptfire-rx'!F23</f>
        <v>55048.957654466132</v>
      </c>
      <c r="AB24" s="95">
        <f>G24-'ptfire-wild'!G23-'ptfire-rx'!G23</f>
        <v>106569.96559491401</v>
      </c>
      <c r="AC24" s="95">
        <f>H24-'ptfire-wild'!H23-'ptfire-rx'!H23</f>
        <v>251741.02483012</v>
      </c>
    </row>
    <row r="25" spans="1:29" x14ac:dyDescent="0.25">
      <c r="A25" s="28" t="s">
        <v>23</v>
      </c>
      <c r="B25" s="95">
        <f>rail!B24+'cmv_c1c2 12'!B24+nonpt!B24+nonroad!B24+'onroad all'!Q24+ptegu!B24+ptnonipm!B24+pt_oilgas!B24+np_oilgas!B24+rwc!B24+'ptfire-wild'!B24+ptagfire!B24+'cmv_c3 12'!B24+'ptfire-rx'!B24+airports!B24</f>
        <v>1313127.4843408002</v>
      </c>
      <c r="C25" s="95">
        <f>rail!C24+'cmv_c1c2 12'!AO24+nonpt!C24+nonroad!C24+'onroad all'!AR24+ptegu!C24+ptnonipm!C24+pt_oilgas!C24+np_oilgas!C24+rwc!C24+livestock!B24+'ptfire-wild'!C24+ptagfire!C24+'cmv_c3 12'!AO24+fertilizer!B24+'ptfire-rx'!C24+airports!C24</f>
        <v>219337.63868802457</v>
      </c>
      <c r="D25" s="95">
        <f>rail!D24+'cmv_c1c2 12'!D24+nonpt!D24+nonroad!D24+'onroad all'!AG24+'onroad all'!AT24+'onroad all'!AU24+ptegu!AZ24+ptnonipm!D24+pt_oilgas!D24+np_oilgas!D24+rwc!D24+'ptfire-wild'!D24+ptagfire!D24+'cmv_c3 12'!D24+'ptfire-rx'!D24+airports!D24</f>
        <v>211218.4326116124</v>
      </c>
      <c r="E25" s="95">
        <f>rail!E24+'cmv_c1c2 12'!E24+nonpt!E24+nonroad!E24+ptegu!E24+ptnonipm!E24+pt_oilgas!E24+np_oilgas!E24+rwc!E24+'onroad all'!BI24+afdust!BA24+'ptfire-wild'!E24+ptagfire!E24+'cmv_c3 12'!E24+'ptfire-rx'!E24+airports!E24</f>
        <v>263198.32548109727</v>
      </c>
      <c r="F25" s="95">
        <f>rail!F24+'cmv_c1c2 12'!F24+nonpt!F24+nonroad!F24+ptegu!F24+ptnonipm!F24+pt_oilgas!F24+np_oilgas!F24+rwc!F24+'onroad all'!BL24+afdust!BB24+'ptfire-wild'!F24+ptagfire!F24+'cmv_c3 12'!F24+'ptfire-rx'!F24+airports!F24</f>
        <v>111481.31731614837</v>
      </c>
      <c r="G25" s="95">
        <f>rail!G24+'cmv_c1c2 12'!G24+nonpt!G24+nonroad!G24+'onroad all'!CB24+ptegu!BZ24+ptnonipm!G24+pt_oilgas!G24+np_oilgas!G24+rwc!G24+'ptfire-wild'!G24+ptagfire!G24+'cmv_c3 12'!G24+'ptfire-rx'!G24+airports!G24</f>
        <v>34604.861407627497</v>
      </c>
      <c r="H25" s="95">
        <f>rail!H24+'cmv_c1c2 12'!H24+nonpt!H24+nonroad!H24+'onroad all'!CN24+ptegu!H24+ptnonipm!H24+pt_oilgas!H24+np_oilgas!H24+rwc!H24+'ptfire-wild'!H24+ptagfire!H24+'cmv_c3 12'!H24+livestock!C24+'ptfire-rx'!H24+solvents!H24+airports!H24</f>
        <v>289741.50949318986</v>
      </c>
      <c r="I25" s="45" t="s">
        <v>237</v>
      </c>
      <c r="M25" s="28" t="s">
        <v>23</v>
      </c>
      <c r="N25" s="95">
        <f>B25+'biogenics 12'!H24</f>
        <v>1383046.6253738003</v>
      </c>
      <c r="O25" s="26">
        <f t="shared" si="0"/>
        <v>219337.63868802457</v>
      </c>
      <c r="P25" s="26">
        <f>D25+'biogenics 12'!T24</f>
        <v>247081.02525675058</v>
      </c>
      <c r="Q25" s="26">
        <f t="shared" si="1"/>
        <v>263198.32548109727</v>
      </c>
      <c r="R25" s="26">
        <f t="shared" si="2"/>
        <v>111481.31731614837</v>
      </c>
      <c r="S25" s="26">
        <f t="shared" si="3"/>
        <v>34604.861407627497</v>
      </c>
      <c r="T25" s="26">
        <f>H25+'biogenics 12'!Z24</f>
        <v>655791.54090018885</v>
      </c>
      <c r="V25" s="28" t="s">
        <v>23</v>
      </c>
      <c r="W25" s="95">
        <f>B25-'ptfire-wild'!B24-'ptfire-rx'!B24</f>
        <v>1010766.8029508002</v>
      </c>
      <c r="X25" s="95">
        <f>C25-'ptfire-wild'!C24-'ptfire-rx'!C24</f>
        <v>214404.61536632455</v>
      </c>
      <c r="Y25" s="95">
        <f>D25-'ptfire-wild'!D24-'ptfire-rx'!D24</f>
        <v>208611.2767245124</v>
      </c>
      <c r="Z25" s="95">
        <f>E25-'ptfire-wild'!E24-'ptfire-rx'!E24</f>
        <v>233795.5830750973</v>
      </c>
      <c r="AA25" s="95">
        <f>F25-'ptfire-wild'!F24-'ptfire-rx'!F24</f>
        <v>86563.739530148363</v>
      </c>
      <c r="AB25" s="95">
        <f>G25-'ptfire-wild'!G24-'ptfire-rx'!G24</f>
        <v>32796.961382227499</v>
      </c>
      <c r="AC25" s="95">
        <f>H25-'ptfire-wild'!H24-'ptfire-rx'!H24</f>
        <v>218829.27033418987</v>
      </c>
    </row>
    <row r="26" spans="1:29" x14ac:dyDescent="0.25">
      <c r="A26" s="28" t="s">
        <v>24</v>
      </c>
      <c r="B26" s="95">
        <f>rail!B25+'cmv_c1c2 12'!B25+nonpt!B25+nonroad!B25+'onroad all'!Q25+ptegu!B25+ptnonipm!B25+pt_oilgas!B25+np_oilgas!B25+rwc!B25+'ptfire-wild'!B25+ptagfire!B25+'cmv_c3 12'!B25+'ptfire-rx'!B25+airports!B25</f>
        <v>752824.64362530003</v>
      </c>
      <c r="C26" s="95">
        <f>rail!C25+'cmv_c1c2 12'!AO25+nonpt!C25+nonroad!C25+'onroad all'!AR25+ptegu!C25+ptnonipm!C25+pt_oilgas!C25+np_oilgas!C25+rwc!C25+livestock!B25+'ptfire-wild'!C25+ptagfire!C25+'cmv_c3 12'!AO25+fertilizer!B25+'ptfire-rx'!C25+airports!C25</f>
        <v>64230.209781224607</v>
      </c>
      <c r="D26" s="95">
        <f>rail!D25+'cmv_c1c2 12'!D25+nonpt!D25+nonroad!D25+'onroad all'!AG25+'onroad all'!AT25+'onroad all'!AU25+ptegu!AZ25+ptnonipm!D25+pt_oilgas!D25+np_oilgas!D25+rwc!D25+'ptfire-wild'!D25+ptagfire!D25+'cmv_c3 12'!D25+'ptfire-rx'!D25+airports!D25</f>
        <v>134798.27432653448</v>
      </c>
      <c r="E26" s="95">
        <f>rail!E25+'cmv_c1c2 12'!E25+nonpt!E25+nonroad!E25+ptegu!E25+ptnonipm!E25+pt_oilgas!E25+np_oilgas!E25+rwc!E25+'onroad all'!BI25+afdust!BA25+'ptfire-wild'!E25+ptagfire!E25+'cmv_c3 12'!E25+'ptfire-rx'!E25+airports!E25</f>
        <v>206006.91272143766</v>
      </c>
      <c r="F26" s="95">
        <f>rail!F25+'cmv_c1c2 12'!F25+nonpt!F25+nonroad!F25+ptegu!F25+ptnonipm!F25+pt_oilgas!F25+np_oilgas!F25+rwc!F25+'onroad all'!BL25+afdust!BB25+'ptfire-wild'!F25+ptagfire!F25+'cmv_c3 12'!F25+'ptfire-rx'!F25+airports!F25</f>
        <v>73341.233414583679</v>
      </c>
      <c r="G26" s="95">
        <f>rail!G25+'cmv_c1c2 12'!G25+nonpt!G25+nonroad!G25+'onroad all'!CB25+ptegu!BZ25+ptnonipm!G25+pt_oilgas!G25+np_oilgas!G25+rwc!G25+'ptfire-wild'!G25+ptagfire!G25+'cmv_c3 12'!G25+'ptfire-rx'!G25+airports!G25</f>
        <v>20170.96899197781</v>
      </c>
      <c r="H26" s="95">
        <f>rail!H25+'cmv_c1c2 12'!H25+nonpt!H25+nonroad!H25+'onroad all'!CN25+ptegu!H25+ptnonipm!H25+pt_oilgas!H25+np_oilgas!H25+rwc!H25+'ptfire-wild'!H25+ptagfire!H25+'cmv_c3 12'!H25+livestock!C25+'ptfire-rx'!H25+solvents!H25+airports!H25</f>
        <v>189919.45169989002</v>
      </c>
      <c r="I26" s="45" t="s">
        <v>237</v>
      </c>
      <c r="M26" s="28" t="s">
        <v>24</v>
      </c>
      <c r="N26" s="95">
        <f>B26+'biogenics 12'!H25</f>
        <v>875567.29277529998</v>
      </c>
      <c r="O26" s="26">
        <f t="shared" si="0"/>
        <v>64230.209781224607</v>
      </c>
      <c r="P26" s="26">
        <f>D26+'biogenics 12'!T25</f>
        <v>159508.51540653448</v>
      </c>
      <c r="Q26" s="26">
        <f t="shared" si="1"/>
        <v>206006.91272143766</v>
      </c>
      <c r="R26" s="26">
        <f t="shared" si="2"/>
        <v>73341.233414583679</v>
      </c>
      <c r="S26" s="26">
        <f t="shared" si="3"/>
        <v>20170.96899197781</v>
      </c>
      <c r="T26" s="26">
        <f>H26+'biogenics 12'!Z25</f>
        <v>1502726.01949989</v>
      </c>
      <c r="V26" s="28" t="s">
        <v>24</v>
      </c>
      <c r="W26" s="95">
        <f>B26-'ptfire-wild'!B25-'ptfire-rx'!B25</f>
        <v>495750.81909930008</v>
      </c>
      <c r="X26" s="95">
        <f>C26-'ptfire-wild'!C25-'ptfire-rx'!C25</f>
        <v>59979.353093724611</v>
      </c>
      <c r="Y26" s="95">
        <f>D26-'ptfire-wild'!D25-'ptfire-rx'!D25</f>
        <v>129663.29975093449</v>
      </c>
      <c r="Z26" s="95">
        <f>E26-'ptfire-wild'!E25-'ptfire-rx'!E25</f>
        <v>178401.84525943769</v>
      </c>
      <c r="AA26" s="95">
        <f>F26-'ptfire-wild'!F25-'ptfire-rx'!F25</f>
        <v>49947.110275583676</v>
      </c>
      <c r="AB26" s="95">
        <f>G26-'ptfire-wild'!G25-'ptfire-rx'!G25</f>
        <v>17741.470935877809</v>
      </c>
      <c r="AC26" s="95">
        <f>H26-'ptfire-wild'!H25-'ptfire-rx'!H25</f>
        <v>128813.42298189002</v>
      </c>
    </row>
    <row r="27" spans="1:29" x14ac:dyDescent="0.25">
      <c r="A27" s="28" t="s">
        <v>25</v>
      </c>
      <c r="B27" s="95">
        <f>rail!B26+'cmv_c1c2 12'!B26+nonpt!B26+nonroad!B26+'onroad all'!Q26+ptegu!B26+ptnonipm!B26+pt_oilgas!B26+np_oilgas!B26+rwc!B26+'ptfire-wild'!B26+ptagfire!B26+'cmv_c3 12'!B26+'ptfire-rx'!B26+airports!B26</f>
        <v>1688243.02874534</v>
      </c>
      <c r="C27" s="95">
        <f>rail!C26+'cmv_c1c2 12'!AO26+nonpt!C26+nonroad!C26+'onroad all'!AR26+ptegu!C26+ptnonipm!C26+pt_oilgas!C26+np_oilgas!C26+rwc!C26+livestock!B26+'ptfire-wild'!C26+ptagfire!C26+'cmv_c3 12'!AO26+fertilizer!B26+'ptfire-rx'!C26+airports!C26</f>
        <v>141439.80997318856</v>
      </c>
      <c r="D27" s="95">
        <f>rail!D26+'cmv_c1c2 12'!D26+nonpt!D26+nonroad!D26+'onroad all'!AG26+'onroad all'!AT26+'onroad all'!AU26+ptegu!AZ26+ptnonipm!D26+pt_oilgas!D26+np_oilgas!D26+rwc!D26+'ptfire-wild'!D26+ptagfire!D26+'cmv_c3 12'!D26+'ptfire-rx'!D26+airports!D26</f>
        <v>286497.1283744367</v>
      </c>
      <c r="E27" s="95">
        <f>rail!E26+'cmv_c1c2 12'!E26+nonpt!E26+nonroad!E26+ptegu!E26+ptnonipm!E26+pt_oilgas!E26+np_oilgas!E26+rwc!E26+'onroad all'!BI26+afdust!BA26+'ptfire-wild'!E26+ptagfire!E26+'cmv_c3 12'!E26+'ptfire-rx'!E26+airports!E26</f>
        <v>583397.95575475879</v>
      </c>
      <c r="F27" s="95">
        <f>rail!F26+'cmv_c1c2 12'!F26+nonpt!F26+nonroad!F26+ptegu!F26+ptnonipm!F26+pt_oilgas!F26+np_oilgas!F26+rwc!F26+'onroad all'!BL26+afdust!BB26+'ptfire-wild'!F26+ptagfire!F26+'cmv_c3 12'!F26+'ptfire-rx'!F26+airports!F26</f>
        <v>157078.64624940575</v>
      </c>
      <c r="G27" s="95">
        <f>rail!G26+'cmv_c1c2 12'!G26+nonpt!G26+nonroad!G26+'onroad all'!CB26+ptegu!BZ26+ptnonipm!G26+pt_oilgas!G26+np_oilgas!G26+rwc!G26+'ptfire-wild'!G26+ptagfire!G26+'cmv_c3 12'!G26+'ptfire-rx'!G26+airports!G26</f>
        <v>120639.1961815628</v>
      </c>
      <c r="H27" s="95">
        <f>rail!H26+'cmv_c1c2 12'!H26+nonpt!H26+nonroad!H26+'onroad all'!CN26+ptegu!H26+ptnonipm!H26+pt_oilgas!H26+np_oilgas!H26+rwc!H26+'ptfire-wild'!H26+ptagfire!H26+'cmv_c3 12'!H26+livestock!C26+'ptfire-rx'!H26+solvents!H26+airports!H26</f>
        <v>341101.27973644005</v>
      </c>
      <c r="I27" s="45" t="s">
        <v>237</v>
      </c>
      <c r="M27" s="28" t="s">
        <v>25</v>
      </c>
      <c r="N27" s="95">
        <f>B27+'biogenics 12'!H26</f>
        <v>1780595.49827234</v>
      </c>
      <c r="O27" s="26">
        <f t="shared" si="0"/>
        <v>141439.80997318856</v>
      </c>
      <c r="P27" s="26">
        <f>D27+'biogenics 12'!T26</f>
        <v>327776.03670223971</v>
      </c>
      <c r="Q27" s="26">
        <f t="shared" si="1"/>
        <v>583397.95575475879</v>
      </c>
      <c r="R27" s="26">
        <f t="shared" si="2"/>
        <v>157078.64624940575</v>
      </c>
      <c r="S27" s="26">
        <f t="shared" si="3"/>
        <v>120639.1961815628</v>
      </c>
      <c r="T27" s="26">
        <f>H27+'biogenics 12'!Z26</f>
        <v>1111958.511516439</v>
      </c>
      <c r="V27" s="28" t="s">
        <v>25</v>
      </c>
      <c r="W27" s="95">
        <f>B27-'ptfire-wild'!B26-'ptfire-rx'!B26</f>
        <v>981972.27869533992</v>
      </c>
      <c r="X27" s="95">
        <f>C27-'ptfire-wild'!C26-'ptfire-rx'!C26</f>
        <v>129795.95512768855</v>
      </c>
      <c r="Y27" s="95">
        <f>D27-'ptfire-wild'!D26-'ptfire-rx'!D26</f>
        <v>274176.63573843666</v>
      </c>
      <c r="Z27" s="95">
        <f>E27-'ptfire-wild'!E26-'ptfire-rx'!E26</f>
        <v>509153.22171175882</v>
      </c>
      <c r="AA27" s="95">
        <f>F27-'ptfire-wild'!F26-'ptfire-rx'!F26</f>
        <v>94159.379404405743</v>
      </c>
      <c r="AB27" s="95">
        <f>G27-'ptfire-wild'!G26-'ptfire-rx'!G26</f>
        <v>114510.9874152628</v>
      </c>
      <c r="AC27" s="95">
        <f>H27-'ptfire-wild'!H26-'ptfire-rx'!H26</f>
        <v>173720.88307544007</v>
      </c>
    </row>
    <row r="28" spans="1:29" x14ac:dyDescent="0.25">
      <c r="A28" s="28" t="s">
        <v>26</v>
      </c>
      <c r="B28" s="95">
        <f>rail!B27+'cmv_c1c2 12'!B27+nonpt!B27+nonroad!B27+'onroad all'!Q27+ptegu!B27+ptnonipm!B27+pt_oilgas!B27+np_oilgas!B27+rwc!B27+'ptfire-wild'!B27+ptagfire!B27+'cmv_c3 12'!B27+'ptfire-rx'!B27+airports!B27</f>
        <v>555742.88830379897</v>
      </c>
      <c r="C28" s="95">
        <f>rail!C27+'cmv_c1c2 12'!AO27+nonpt!C27+nonroad!C27+'onroad all'!AR27+ptegu!C27+ptnonipm!C27+pt_oilgas!C27+np_oilgas!C27+rwc!C27+livestock!B27+'ptfire-wild'!C27+ptagfire!C27+'cmv_c3 12'!AO27+fertilizer!B27+'ptfire-rx'!C27+airports!C27</f>
        <v>53505.569523512</v>
      </c>
      <c r="D28" s="95">
        <f>rail!D27+'cmv_c1c2 12'!D27+nonpt!D27+nonroad!D27+'onroad all'!AG27+'onroad all'!AT27+'onroad all'!AU27+ptegu!AZ27+ptnonipm!D27+pt_oilgas!D27+np_oilgas!D27+rwc!D27+'ptfire-wild'!D27+ptagfire!D27+'cmv_c3 12'!D27+'ptfire-rx'!D27+airports!D27</f>
        <v>93771.660001360302</v>
      </c>
      <c r="E28" s="95">
        <f>rail!E27+'cmv_c1c2 12'!E27+nonpt!E27+nonroad!E27+ptegu!E27+ptnonipm!E27+pt_oilgas!E27+np_oilgas!E27+rwc!E27+'onroad all'!BI27+afdust!BA27+'ptfire-wild'!E27+ptagfire!E27+'cmv_c3 12'!E27+'ptfire-rx'!E27+airports!E27</f>
        <v>275566.66902295331</v>
      </c>
      <c r="F28" s="95">
        <f>rail!F27+'cmv_c1c2 12'!F27+nonpt!F27+nonroad!F27+ptegu!F27+ptnonipm!F27+pt_oilgas!F27+np_oilgas!F27+rwc!F27+'onroad all'!BL27+afdust!BB27+'ptfire-wild'!F27+ptagfire!F27+'cmv_c3 12'!F27+'ptfire-rx'!F27+airports!F27</f>
        <v>70106.940287854319</v>
      </c>
      <c r="G28" s="95">
        <f>rail!G27+'cmv_c1c2 12'!G27+nonpt!G27+nonroad!G27+'onroad all'!CB27+ptegu!BZ27+ptnonipm!G27+pt_oilgas!G27+np_oilgas!G27+rwc!G27+'ptfire-wild'!G27+ptagfire!G27+'cmv_c3 12'!G27+'ptfire-rx'!G27+airports!G27</f>
        <v>21170.740431741902</v>
      </c>
      <c r="H28" s="95">
        <f>rail!H27+'cmv_c1c2 12'!H27+nonpt!H27+nonroad!H27+'onroad all'!CN27+ptegu!H27+ptnonipm!H27+pt_oilgas!H27+np_oilgas!H27+rwc!H27+'ptfire-wild'!H27+ptagfire!H27+'cmv_c3 12'!H27+livestock!C27+'ptfire-rx'!H27+solvents!H27+airports!H27</f>
        <v>161069.53494153998</v>
      </c>
      <c r="M28" s="28" t="s">
        <v>26</v>
      </c>
      <c r="N28" s="95">
        <f>B28+'biogenics 12'!H27</f>
        <v>673994.53825379896</v>
      </c>
      <c r="O28" s="26">
        <f t="shared" si="0"/>
        <v>53505.569523512</v>
      </c>
      <c r="P28" s="26">
        <f>D28+'biogenics 12'!T27</f>
        <v>116094.4455570765</v>
      </c>
      <c r="Q28" s="26">
        <f t="shared" si="1"/>
        <v>275566.66902295331</v>
      </c>
      <c r="R28" s="26">
        <f t="shared" si="2"/>
        <v>70106.940287854319</v>
      </c>
      <c r="S28" s="26">
        <f t="shared" si="3"/>
        <v>21170.740431741902</v>
      </c>
      <c r="T28" s="26">
        <f>H28+'biogenics 12'!Z27</f>
        <v>788122.87087153993</v>
      </c>
      <c r="V28" s="28" t="s">
        <v>26</v>
      </c>
      <c r="W28" s="95">
        <f>B28-'ptfire-wild'!B27-'ptfire-rx'!B27</f>
        <v>219277.66739079892</v>
      </c>
      <c r="X28" s="95">
        <f>C28-'ptfire-wild'!C27-'ptfire-rx'!C27</f>
        <v>47991.390013511998</v>
      </c>
      <c r="Y28" s="95">
        <f>D28-'ptfire-wild'!D27-'ptfire-rx'!D27</f>
        <v>89596.763061560298</v>
      </c>
      <c r="Z28" s="95">
        <f>E28-'ptfire-wild'!E27-'ptfire-rx'!E27</f>
        <v>241710.01835795332</v>
      </c>
      <c r="AA28" s="95">
        <f>F28-'ptfire-wild'!F27-'ptfire-rx'!F27</f>
        <v>41414.864058154322</v>
      </c>
      <c r="AB28" s="95">
        <f>G28-'ptfire-wild'!G27-'ptfire-rx'!G27</f>
        <v>18769.450038351901</v>
      </c>
      <c r="AC28" s="95">
        <f>H28-'ptfire-wild'!H27-'ptfire-rx'!H27</f>
        <v>81803.174449539991</v>
      </c>
    </row>
    <row r="29" spans="1:29" x14ac:dyDescent="0.25">
      <c r="A29" s="28" t="s">
        <v>27</v>
      </c>
      <c r="B29" s="95">
        <f>rail!B28+'cmv_c1c2 12'!B28+nonpt!B28+nonroad!B28+'onroad all'!Q28+ptegu!B28+ptnonipm!B28+pt_oilgas!B28+np_oilgas!B28+rwc!B28+'ptfire-wild'!B28+ptagfire!B28+'cmv_c3 12'!B28+'ptfire-rx'!B28+airports!B28</f>
        <v>372616.80926527997</v>
      </c>
      <c r="C29" s="95">
        <f>rail!C28+'cmv_c1c2 12'!AO28+nonpt!C28+nonroad!C28+'onroad all'!AR28+ptegu!C28+ptnonipm!C28+pt_oilgas!C28+np_oilgas!C28+rwc!C28+livestock!B28+'ptfire-wild'!C28+ptagfire!C28+'cmv_c3 12'!AO28+fertilizer!B28+'ptfire-rx'!C28+airports!C28</f>
        <v>184323.90182160499</v>
      </c>
      <c r="D29" s="95">
        <f>rail!D28+'cmv_c1c2 12'!D28+nonpt!D28+nonroad!D28+'onroad all'!AG28+'onroad all'!AT28+'onroad all'!AU28+ptegu!AZ28+ptnonipm!D28+pt_oilgas!D28+np_oilgas!D28+rwc!D28+'ptfire-wild'!D28+ptagfire!D28+'cmv_c3 12'!D28+'ptfire-rx'!D28+airports!D28</f>
        <v>129401.95072074552</v>
      </c>
      <c r="E29" s="95">
        <f>rail!E28+'cmv_c1c2 12'!E28+nonpt!E28+nonroad!E28+ptegu!E28+ptnonipm!E28+pt_oilgas!E28+np_oilgas!E28+rwc!E28+'onroad all'!BI28+afdust!BA28+'ptfire-wild'!E28+ptagfire!E28+'cmv_c3 12'!E28+'ptfire-rx'!E28+airports!E28</f>
        <v>290912.41721682012</v>
      </c>
      <c r="F29" s="95">
        <f>rail!F28+'cmv_c1c2 12'!F28+nonpt!F28+nonroad!F28+ptegu!F28+ptnonipm!F28+pt_oilgas!F28+np_oilgas!F28+rwc!F28+'onroad all'!BL28+afdust!BB28+'ptfire-wild'!F28+ptagfire!F28+'cmv_c3 12'!F28+'ptfire-rx'!F28+airports!F28</f>
        <v>54612.920533789118</v>
      </c>
      <c r="G29" s="95">
        <f>rail!G28+'cmv_c1c2 12'!G28+nonpt!G28+nonroad!G28+'onroad all'!CB28+ptegu!BZ28+ptnonipm!G28+pt_oilgas!G28+np_oilgas!G28+rwc!G28+'ptfire-wild'!G28+ptagfire!G28+'cmv_c3 12'!G28+'ptfire-rx'!G28+airports!G28</f>
        <v>54827.285656015301</v>
      </c>
      <c r="H29" s="95">
        <f>rail!H28+'cmv_c1c2 12'!H28+nonpt!H28+nonroad!H28+'onroad all'!CN28+ptegu!H28+ptnonipm!H28+pt_oilgas!H28+np_oilgas!H28+rwc!H28+'ptfire-wild'!H28+ptagfire!H28+'cmv_c3 12'!H28+livestock!C28+'ptfire-rx'!H28+solvents!H28+airports!H28</f>
        <v>93277.990724489995</v>
      </c>
      <c r="I29" s="45" t="s">
        <v>237</v>
      </c>
      <c r="M29" s="28" t="s">
        <v>27</v>
      </c>
      <c r="N29" s="95">
        <f>B29+'biogenics 12'!H28</f>
        <v>434378.51043127989</v>
      </c>
      <c r="O29" s="26">
        <f t="shared" si="0"/>
        <v>184323.90182160499</v>
      </c>
      <c r="P29" s="26">
        <f>D29+'biogenics 12'!T28</f>
        <v>165032.17300426352</v>
      </c>
      <c r="Q29" s="26">
        <f t="shared" si="1"/>
        <v>290912.41721682012</v>
      </c>
      <c r="R29" s="26">
        <f t="shared" si="2"/>
        <v>54612.920533789118</v>
      </c>
      <c r="S29" s="26">
        <f t="shared" si="3"/>
        <v>54827.285656015301</v>
      </c>
      <c r="T29" s="26">
        <f>H29+'biogenics 12'!Z28</f>
        <v>273889.56068048999</v>
      </c>
      <c r="V29" s="28" t="s">
        <v>27</v>
      </c>
      <c r="W29" s="95">
        <f>B29-'ptfire-wild'!B28-'ptfire-rx'!B28</f>
        <v>300945.22624527995</v>
      </c>
      <c r="X29" s="95">
        <f>C29-'ptfire-wild'!C28-'ptfire-rx'!C28</f>
        <v>183139.14676160499</v>
      </c>
      <c r="Y29" s="95">
        <f>D29-'ptfire-wild'!D28-'ptfire-rx'!D28</f>
        <v>127989.52533274553</v>
      </c>
      <c r="Z29" s="95">
        <f>E29-'ptfire-wild'!E28-'ptfire-rx'!E28</f>
        <v>283233.32906282012</v>
      </c>
      <c r="AA29" s="95">
        <f>F29-'ptfire-wild'!F28-'ptfire-rx'!F28</f>
        <v>48105.218707789121</v>
      </c>
      <c r="AB29" s="95">
        <f>G29-'ptfire-wild'!G28-'ptfire-rx'!G28</f>
        <v>54155.818242015303</v>
      </c>
      <c r="AC29" s="95">
        <f>H29-'ptfire-wild'!H28-'ptfire-rx'!H28</f>
        <v>76247.13261149</v>
      </c>
    </row>
    <row r="30" spans="1:29" x14ac:dyDescent="0.25">
      <c r="A30" s="28" t="s">
        <v>28</v>
      </c>
      <c r="B30" s="95">
        <f>rail!B29+'cmv_c1c2 12'!B29+nonpt!B29+nonroad!B29+'onroad all'!Q29+ptegu!B29+ptnonipm!B29+pt_oilgas!B29+np_oilgas!B29+rwc!B29+'ptfire-wild'!B29+ptagfire!B29+'cmv_c3 12'!B29+'ptfire-rx'!B29+airports!B29</f>
        <v>424984.63753324596</v>
      </c>
      <c r="C30" s="95">
        <f>rail!C29+'cmv_c1c2 12'!AO29+nonpt!C29+nonroad!C29+'onroad all'!AR29+ptegu!C29+ptnonipm!C29+pt_oilgas!C29+np_oilgas!C29+rwc!C29+livestock!B29+'ptfire-wild'!C29+ptagfire!C29+'cmv_c3 12'!AO29+fertilizer!B29+'ptfire-rx'!C29+airports!C29</f>
        <v>28188.780075811999</v>
      </c>
      <c r="D30" s="95">
        <f>rail!D29+'cmv_c1c2 12'!D29+nonpt!D29+nonroad!D29+'onroad all'!AG29+'onroad all'!AT29+'onroad all'!AU29+ptegu!AZ29+ptnonipm!D29+pt_oilgas!D29+np_oilgas!D29+rwc!D29+'ptfire-wild'!D29+ptagfire!D29+'cmv_c3 12'!D29+'ptfire-rx'!D29+airports!D29</f>
        <v>65841.961582952543</v>
      </c>
      <c r="E30" s="95">
        <f>rail!E29+'cmv_c1c2 12'!E29+nonpt!E29+nonroad!E29+ptegu!E29+ptnonipm!E29+pt_oilgas!E29+np_oilgas!E29+rwc!E29+'onroad all'!BI29+afdust!BA29+'ptfire-wild'!E29+ptagfire!E29+'cmv_c3 12'!E29+'ptfire-rx'!E29+airports!E29</f>
        <v>114587.01809681251</v>
      </c>
      <c r="F30" s="95">
        <f>rail!F29+'cmv_c1c2 12'!F29+nonpt!F29+nonroad!F29+ptegu!F29+ptnonipm!F29+pt_oilgas!F29+np_oilgas!F29+rwc!F29+'onroad all'!BL29+afdust!BB29+'ptfire-wild'!F29+ptagfire!F29+'cmv_c3 12'!F29+'ptfire-rx'!F29+airports!F29</f>
        <v>29287.829339327596</v>
      </c>
      <c r="G30" s="95">
        <f>rail!G29+'cmv_c1c2 12'!G29+nonpt!G29+nonroad!G29+'onroad all'!CB29+ptegu!BZ29+ptnonipm!G29+pt_oilgas!G29+np_oilgas!G29+rwc!G29+'ptfire-wild'!G29+ptagfire!G29+'cmv_c3 12'!G29+'ptfire-rx'!G29+airports!G29</f>
        <v>8698.8068926312608</v>
      </c>
      <c r="H30" s="95">
        <f>rail!H29+'cmv_c1c2 12'!H29+nonpt!H29+nonroad!H29+'onroad all'!CN29+ptegu!H29+ptnonipm!H29+pt_oilgas!H29+np_oilgas!H29+rwc!H29+'ptfire-wild'!H29+ptagfire!H29+'cmv_c3 12'!H29+livestock!C29+'ptfire-rx'!H29+solvents!H29+airports!H29</f>
        <v>85453.914969601901</v>
      </c>
      <c r="M30" s="28" t="s">
        <v>28</v>
      </c>
      <c r="N30" s="95">
        <f>B30+'biogenics 12'!H29</f>
        <v>510774.48116324586</v>
      </c>
      <c r="O30" s="26">
        <f t="shared" si="0"/>
        <v>28188.780075811999</v>
      </c>
      <c r="P30" s="26">
        <f>D30+'biogenics 12'!T29</f>
        <v>80105.903779752538</v>
      </c>
      <c r="Q30" s="26">
        <f t="shared" si="1"/>
        <v>114587.01809681251</v>
      </c>
      <c r="R30" s="26">
        <f t="shared" si="2"/>
        <v>29287.829339327596</v>
      </c>
      <c r="S30" s="26">
        <f t="shared" si="3"/>
        <v>8698.8068926312608</v>
      </c>
      <c r="T30" s="26">
        <f>H30+'biogenics 12'!Z29</f>
        <v>422962.64066960191</v>
      </c>
      <c r="V30" s="28" t="s">
        <v>28</v>
      </c>
      <c r="W30" s="95">
        <f>B30-'ptfire-wild'!B29-'ptfire-rx'!B29</f>
        <v>326328.63272924599</v>
      </c>
      <c r="X30" s="95">
        <f>C30-'ptfire-wild'!C29-'ptfire-rx'!C29</f>
        <v>26561.698531811999</v>
      </c>
      <c r="Y30" s="95">
        <f>D30-'ptfire-wild'!D29-'ptfire-rx'!D29</f>
        <v>64089.994786952549</v>
      </c>
      <c r="Z30" s="95">
        <f>E30-'ptfire-wild'!E29-'ptfire-rx'!E29</f>
        <v>104188.4249538125</v>
      </c>
      <c r="AA30" s="95">
        <f>F30-'ptfire-wild'!F29-'ptfire-rx'!F29</f>
        <v>20475.462384327595</v>
      </c>
      <c r="AB30" s="95">
        <f>G30-'ptfire-wild'!G29-'ptfire-rx'!G29</f>
        <v>7833.3144256312607</v>
      </c>
      <c r="AC30" s="95">
        <f>H30-'ptfire-wild'!H29-'ptfire-rx'!H29</f>
        <v>62064.599475601899</v>
      </c>
    </row>
    <row r="31" spans="1:29" x14ac:dyDescent="0.25">
      <c r="A31" s="28" t="s">
        <v>29</v>
      </c>
      <c r="B31" s="95">
        <f>rail!B30+'cmv_c1c2 12'!B30+nonpt!B30+nonroad!B30+'onroad all'!Q30+ptegu!B30+ptnonipm!B30+pt_oilgas!B30+np_oilgas!B30+rwc!B30+'ptfire-wild'!B30+ptagfire!B30+'cmv_c3 12'!B30+'ptfire-rx'!B30+airports!B30</f>
        <v>197438.67053905502</v>
      </c>
      <c r="C31" s="95">
        <f>rail!C30+'cmv_c1c2 12'!AO30+nonpt!C30+nonroad!C30+'onroad all'!AR30+ptegu!C30+ptnonipm!C30+pt_oilgas!C30+np_oilgas!C30+rwc!C30+livestock!B30+'ptfire-wild'!C30+ptagfire!C30+'cmv_c3 12'!AO30+fertilizer!B30+'ptfire-rx'!C30+airports!C30</f>
        <v>2423.9164410885423</v>
      </c>
      <c r="D31" s="95">
        <f>rail!D30+'cmv_c1c2 12'!D30+nonpt!D30+nonroad!D30+'onroad all'!AG30+'onroad all'!AT30+'onroad all'!AU30+ptegu!AZ30+ptnonipm!D30+pt_oilgas!D30+np_oilgas!D30+rwc!D30+'ptfire-wild'!D30+ptagfire!D30+'cmv_c3 12'!D30+'ptfire-rx'!D30+airports!D30</f>
        <v>27266.414188459883</v>
      </c>
      <c r="E31" s="95">
        <f>rail!E30+'cmv_c1c2 12'!E30+nonpt!E30+nonroad!E30+ptegu!E30+ptnonipm!E30+pt_oilgas!E30+np_oilgas!E30+rwc!E30+'onroad all'!BI30+afdust!BA30+'ptfire-wild'!E30+ptagfire!E30+'cmv_c3 12'!E30+'ptfire-rx'!E30+airports!E30</f>
        <v>13255.588148845874</v>
      </c>
      <c r="F31" s="95">
        <f>rail!F30+'cmv_c1c2 12'!F30+nonpt!F30+nonroad!F30+ptegu!F30+ptnonipm!F30+pt_oilgas!F30+np_oilgas!F30+rwc!F30+'onroad all'!BL30+afdust!BB30+'ptfire-wild'!F30+ptagfire!F30+'cmv_c3 12'!F30+'ptfire-rx'!F30+airports!F30</f>
        <v>9648.6910151976535</v>
      </c>
      <c r="G31" s="95">
        <f>rail!G30+'cmv_c1c2 12'!G30+nonpt!G30+nonroad!G30+'onroad all'!CB30+ptegu!BZ30+ptnonipm!G30+pt_oilgas!G30+np_oilgas!G30+rwc!G30+'ptfire-wild'!G30+ptagfire!G30+'cmv_c3 12'!G30+'ptfire-rx'!G30+airports!G30</f>
        <v>5903.7535091889313</v>
      </c>
      <c r="H31" s="95">
        <f>rail!H30+'cmv_c1c2 12'!H30+nonpt!H30+nonroad!H30+'onroad all'!CN30+ptegu!H30+ptnonipm!H30+pt_oilgas!H30+np_oilgas!H30+rwc!H30+'ptfire-wild'!H30+ptagfire!H30+'cmv_c3 12'!H30+livestock!C30+'ptfire-rx'!H30+solvents!H30+airports!H30</f>
        <v>34009.071340907998</v>
      </c>
      <c r="I31" s="45" t="s">
        <v>237</v>
      </c>
      <c r="M31" s="28" t="s">
        <v>29</v>
      </c>
      <c r="N31" s="95">
        <f>B31+'biogenics 12'!H30</f>
        <v>211582.63310905502</v>
      </c>
      <c r="O31" s="26">
        <f t="shared" si="0"/>
        <v>2423.9164410885423</v>
      </c>
      <c r="P31" s="26">
        <f>D31+'biogenics 12'!T30</f>
        <v>27884.216063389882</v>
      </c>
      <c r="Q31" s="26">
        <f t="shared" si="1"/>
        <v>13255.588148845874</v>
      </c>
      <c r="R31" s="26">
        <f t="shared" si="2"/>
        <v>9648.6910151976535</v>
      </c>
      <c r="S31" s="26">
        <f t="shared" si="3"/>
        <v>5903.7535091889313</v>
      </c>
      <c r="T31" s="26">
        <f>H31+'biogenics 12'!Z30</f>
        <v>129228.96724090789</v>
      </c>
      <c r="V31" s="28" t="s">
        <v>29</v>
      </c>
      <c r="W31" s="95">
        <f>B31-'ptfire-wild'!B30-'ptfire-rx'!B30</f>
        <v>192965.67273579503</v>
      </c>
      <c r="X31" s="95">
        <f>C31-'ptfire-wild'!C30-'ptfire-rx'!C30</f>
        <v>2350.3470840785426</v>
      </c>
      <c r="Y31" s="95">
        <f>D31-'ptfire-wild'!D30-'ptfire-rx'!D30</f>
        <v>27197.337784059884</v>
      </c>
      <c r="Z31" s="95">
        <f>E31-'ptfire-wild'!E30-'ptfire-rx'!E30</f>
        <v>12793.371198015875</v>
      </c>
      <c r="AA31" s="95">
        <f>F31-'ptfire-wild'!F30-'ptfire-rx'!F30</f>
        <v>9256.9819942076538</v>
      </c>
      <c r="AB31" s="95">
        <f>G31-'ptfire-wild'!G30-'ptfire-rx'!G30</f>
        <v>5867.6798667589319</v>
      </c>
      <c r="AC31" s="95">
        <f>H31-'ptfire-wild'!H30-'ptfire-rx'!H30</f>
        <v>32951.507115037995</v>
      </c>
    </row>
    <row r="32" spans="1:29" x14ac:dyDescent="0.25">
      <c r="A32" s="28" t="s">
        <v>30</v>
      </c>
      <c r="B32" s="95">
        <f>rail!B31+'cmv_c1c2 12'!B31+nonpt!B31+nonroad!B31+'onroad all'!Q31+ptegu!B31+ptnonipm!B31+pt_oilgas!B31+np_oilgas!B31+rwc!B31+'ptfire-wild'!B31+ptagfire!B31+'cmv_c3 12'!B31+'ptfire-rx'!B31+airports!B31</f>
        <v>742302.24841316987</v>
      </c>
      <c r="C32" s="95">
        <f>rail!C31+'cmv_c1c2 12'!AO31+nonpt!C31+nonroad!C31+'onroad all'!AR31+ptegu!C31+ptnonipm!C31+pt_oilgas!C31+np_oilgas!C31+rwc!C31+livestock!B31+'ptfire-wild'!C31+ptagfire!C31+'cmv_c3 12'!AO31+fertilizer!B31+'ptfire-rx'!C31+airports!C31</f>
        <v>7910.6855174796301</v>
      </c>
      <c r="D32" s="95">
        <f>rail!D31+'cmv_c1c2 12'!D31+nonpt!D31+nonroad!D31+'onroad all'!AG31+'onroad all'!AT31+'onroad all'!AU31+ptegu!AZ31+ptnonipm!D31+pt_oilgas!D31+np_oilgas!D31+rwc!D31+'ptfire-wild'!D31+ptagfire!D31+'cmv_c3 12'!D31+'ptfire-rx'!D31+airports!D31</f>
        <v>134894.8814785631</v>
      </c>
      <c r="E32" s="95">
        <f>rail!E31+'cmv_c1c2 12'!E31+nonpt!E31+nonroad!E31+ptegu!E31+ptnonipm!E31+pt_oilgas!E31+np_oilgas!E31+rwc!E31+'onroad all'!BI31+afdust!BA31+'ptfire-wild'!E31+ptagfire!E31+'cmv_c3 12'!E31+'ptfire-rx'!E31+airports!E31</f>
        <v>34646.888680944467</v>
      </c>
      <c r="F32" s="95">
        <f>rail!F31+'cmv_c1c2 12'!F31+nonpt!F31+nonroad!F31+ptegu!F31+ptnonipm!F31+pt_oilgas!F31+np_oilgas!F31+rwc!F31+'onroad all'!BL31+afdust!BB31+'ptfire-wild'!F31+ptagfire!F31+'cmv_c3 12'!F31+'ptfire-rx'!F31+airports!F31</f>
        <v>22145.659856699651</v>
      </c>
      <c r="G32" s="95">
        <f>rail!G31+'cmv_c1c2 12'!G31+nonpt!G31+nonroad!G31+'onroad all'!CB31+ptegu!BZ31+ptnonipm!G31+pt_oilgas!G31+np_oilgas!G31+rwc!G31+'ptfire-wild'!G31+ptagfire!G31+'cmv_c3 12'!G31+'ptfire-rx'!G31+airports!G31</f>
        <v>5576.5895799310001</v>
      </c>
      <c r="H32" s="95">
        <f>rail!H31+'cmv_c1c2 12'!H31+nonpt!H31+nonroad!H31+'onroad all'!CN31+ptegu!H31+ptnonipm!H31+pt_oilgas!H31+np_oilgas!H31+rwc!H31+'ptfire-wild'!H31+ptagfire!H31+'cmv_c3 12'!H31+livestock!C31+'ptfire-rx'!H31+solvents!H31+airports!H31</f>
        <v>155735.21364010999</v>
      </c>
      <c r="I32" s="45" t="s">
        <v>237</v>
      </c>
      <c r="M32" s="28" t="s">
        <v>30</v>
      </c>
      <c r="N32" s="95">
        <f>B32+'biogenics 12'!H31</f>
        <v>753083.80067016976</v>
      </c>
      <c r="O32" s="26">
        <f t="shared" si="0"/>
        <v>7910.6855174796301</v>
      </c>
      <c r="P32" s="26">
        <f>D32+'biogenics 12'!T31</f>
        <v>136882.44948612931</v>
      </c>
      <c r="Q32" s="26">
        <f t="shared" si="1"/>
        <v>34646.888680944467</v>
      </c>
      <c r="R32" s="26">
        <f t="shared" si="2"/>
        <v>22145.659856699651</v>
      </c>
      <c r="S32" s="26">
        <f t="shared" si="3"/>
        <v>5576.5895799310001</v>
      </c>
      <c r="T32" s="26">
        <f>H32+'biogenics 12'!Z31</f>
        <v>253352.38274010987</v>
      </c>
      <c r="V32" s="28" t="s">
        <v>30</v>
      </c>
      <c r="W32" s="95">
        <f>B32-'ptfire-wild'!B31-'ptfire-rx'!B31</f>
        <v>706280.22116016992</v>
      </c>
      <c r="X32" s="95">
        <f>C32-'ptfire-wild'!C31-'ptfire-rx'!C31</f>
        <v>7319.8314811196296</v>
      </c>
      <c r="Y32" s="95">
        <f>D32-'ptfire-wild'!D31-'ptfire-rx'!D31</f>
        <v>134421.81472862308</v>
      </c>
      <c r="Z32" s="95">
        <f>E32-'ptfire-wild'!E31-'ptfire-rx'!E31</f>
        <v>30998.878044044464</v>
      </c>
      <c r="AA32" s="95">
        <f>F32-'ptfire-wild'!F31-'ptfire-rx'!F31</f>
        <v>19054.125967399654</v>
      </c>
      <c r="AB32" s="95">
        <f>G32-'ptfire-wild'!G31-'ptfire-rx'!G31</f>
        <v>5311.529119201</v>
      </c>
      <c r="AC32" s="95">
        <f>H32-'ptfire-wild'!H31-'ptfire-rx'!H31</f>
        <v>147241.65227030998</v>
      </c>
    </row>
    <row r="33" spans="1:29" x14ac:dyDescent="0.25">
      <c r="A33" s="28" t="s">
        <v>31</v>
      </c>
      <c r="B33" s="95">
        <f>rail!B32+'cmv_c1c2 12'!B32+nonpt!B32+nonroad!B32+'onroad all'!Q32+ptegu!B32+ptnonipm!B32+pt_oilgas!B32+np_oilgas!B32+rwc!B32+'ptfire-wild'!B32+ptagfire!B32+'cmv_c3 12'!B32+'ptfire-rx'!B32+airports!B32</f>
        <v>600089.21739040012</v>
      </c>
      <c r="C33" s="95">
        <f>rail!C32+'cmv_c1c2 12'!AO32+nonpt!C32+nonroad!C32+'onroad all'!AR32+ptegu!C32+ptnonipm!C32+pt_oilgas!C32+np_oilgas!C32+rwc!C32+livestock!B32+'ptfire-wild'!C32+ptagfire!C32+'cmv_c3 12'!AO32+fertilizer!B32+'ptfire-rx'!C32+airports!C32</f>
        <v>34595.263646981999</v>
      </c>
      <c r="D33" s="95">
        <f>rail!D32+'cmv_c1c2 12'!D32+nonpt!D32+nonroad!D32+'onroad all'!AG32+'onroad all'!AT32+'onroad all'!AU32+ptegu!AZ32+ptnonipm!D32+pt_oilgas!D32+np_oilgas!D32+rwc!D32+'ptfire-wild'!D32+ptagfire!D32+'cmv_c3 12'!D32+'ptfire-rx'!D32+airports!D32</f>
        <v>187866.81762251159</v>
      </c>
      <c r="E33" s="95">
        <f>rail!E32+'cmv_c1c2 12'!E32+nonpt!E32+nonroad!E32+ptegu!E32+ptnonipm!E32+pt_oilgas!E32+np_oilgas!E32+rwc!E32+'onroad all'!BI32+afdust!BA32+'ptfire-wild'!E32+ptagfire!E32+'cmv_c3 12'!E32+'ptfire-rx'!E32+airports!E32</f>
        <v>157327.45944479966</v>
      </c>
      <c r="F33" s="95">
        <f>rail!F32+'cmv_c1c2 12'!F32+nonpt!F32+nonroad!F32+ptegu!F32+ptnonipm!F32+pt_oilgas!F32+np_oilgas!F32+rwc!F32+'onroad all'!BL32+afdust!BB32+'ptfire-wild'!F32+ptagfire!F32+'cmv_c3 12'!F32+'ptfire-rx'!F32+airports!F32</f>
        <v>42539.812363980665</v>
      </c>
      <c r="G33" s="95">
        <f>rail!G32+'cmv_c1c2 12'!G32+nonpt!G32+nonroad!G32+'onroad all'!CB32+ptegu!BZ32+ptnonipm!G32+pt_oilgas!G32+np_oilgas!G32+rwc!G32+'ptfire-wild'!G32+ptagfire!G32+'cmv_c3 12'!G32+'ptfire-rx'!G32+airports!G32</f>
        <v>29904.178740638825</v>
      </c>
      <c r="H33" s="95">
        <f>rail!H32+'cmv_c1c2 12'!H32+nonpt!H32+nonroad!H32+'onroad all'!CN32+ptegu!H32+ptnonipm!H32+pt_oilgas!H32+np_oilgas!H32+rwc!H32+'ptfire-wild'!H32+ptagfire!H32+'cmv_c3 12'!H32+livestock!C32+'ptfire-rx'!H32+solvents!H32+airports!H32</f>
        <v>284807.16933915991</v>
      </c>
      <c r="M33" s="28" t="s">
        <v>31</v>
      </c>
      <c r="N33" s="95">
        <f>B33+'biogenics 12'!H32</f>
        <v>716742.46955040016</v>
      </c>
      <c r="O33" s="26">
        <f t="shared" si="0"/>
        <v>34595.263646981999</v>
      </c>
      <c r="P33" s="26">
        <f>D33+'biogenics 12'!T32</f>
        <v>204026.40696151159</v>
      </c>
      <c r="Q33" s="26">
        <f t="shared" si="1"/>
        <v>157327.45944479966</v>
      </c>
      <c r="R33" s="26">
        <f t="shared" si="2"/>
        <v>42539.812363980665</v>
      </c>
      <c r="S33" s="26">
        <f t="shared" si="3"/>
        <v>29904.178740638825</v>
      </c>
      <c r="T33" s="26">
        <f>H33+'biogenics 12'!Z32</f>
        <v>788211.84623915888</v>
      </c>
      <c r="V33" s="28" t="s">
        <v>31</v>
      </c>
      <c r="W33" s="95">
        <f>B33-'ptfire-wild'!B32-'ptfire-rx'!B32</f>
        <v>424610.77819740016</v>
      </c>
      <c r="X33" s="95">
        <f>C33-'ptfire-wild'!C32-'ptfire-rx'!C32</f>
        <v>31710.633776981998</v>
      </c>
      <c r="Y33" s="95">
        <f>D33-'ptfire-wild'!D32-'ptfire-rx'!D32</f>
        <v>185236.8125255116</v>
      </c>
      <c r="Z33" s="95">
        <f>E33-'ptfire-wild'!E32-'ptfire-rx'!E32</f>
        <v>139265.78705579965</v>
      </c>
      <c r="AA33" s="95">
        <f>F33-'ptfire-wild'!F32-'ptfire-rx'!F32</f>
        <v>27233.309468980664</v>
      </c>
      <c r="AB33" s="95">
        <f>G33-'ptfire-wild'!G32-'ptfire-rx'!G32</f>
        <v>28513.409611638825</v>
      </c>
      <c r="AC33" s="95">
        <f>H33-'ptfire-wild'!H32-'ptfire-rx'!H32</f>
        <v>243340.58628515992</v>
      </c>
    </row>
    <row r="34" spans="1:29" x14ac:dyDescent="0.25">
      <c r="A34" s="28" t="s">
        <v>32</v>
      </c>
      <c r="B34" s="95">
        <f>rail!B33+'cmv_c1c2 12'!B33+nonpt!B33+nonroad!B33+'onroad all'!Q33+ptegu!B33+ptnonipm!B33+pt_oilgas!B33+np_oilgas!B33+rwc!B33+'ptfire-wild'!B33+ptagfire!B33+'cmv_c3 12'!B33+'ptfire-rx'!B33+airports!B33</f>
        <v>1262775.9111239505</v>
      </c>
      <c r="C34" s="95">
        <f>rail!C33+'cmv_c1c2 12'!AO33+nonpt!C33+nonroad!C33+'onroad all'!AR33+ptegu!C33+ptnonipm!C33+pt_oilgas!C33+np_oilgas!C33+rwc!C33+livestock!B33+'ptfire-wild'!C33+ptagfire!C33+'cmv_c3 12'!AO33+fertilizer!B33+'ptfire-rx'!C33+airports!C33</f>
        <v>46677.624913615378</v>
      </c>
      <c r="D34" s="95">
        <f>rail!D33+'cmv_c1c2 12'!D33+nonpt!D33+nonroad!D33+'onroad all'!AG33+'onroad all'!AT33+'onroad all'!AU33+ptegu!AZ33+ptnonipm!D33+pt_oilgas!D33+np_oilgas!D33+rwc!D33+'ptfire-wild'!D33+ptagfire!D33+'cmv_c3 12'!D33+'ptfire-rx'!D33+airports!D33</f>
        <v>239034.57194878461</v>
      </c>
      <c r="E34" s="95">
        <f>rail!E33+'cmv_c1c2 12'!E33+nonpt!E33+nonroad!E33+ptegu!E33+ptnonipm!E33+pt_oilgas!E33+np_oilgas!E33+rwc!E33+'onroad all'!BI33+afdust!BA33+'ptfire-wild'!E33+ptagfire!E33+'cmv_c3 12'!E33+'ptfire-rx'!E33+airports!E33</f>
        <v>109683.83713294094</v>
      </c>
      <c r="F34" s="95">
        <f>rail!F33+'cmv_c1c2 12'!F33+nonpt!F33+nonroad!F33+ptegu!F33+ptnonipm!F33+pt_oilgas!F33+np_oilgas!F33+rwc!F33+'onroad all'!BL33+afdust!BB33+'ptfire-wild'!F33+ptagfire!F33+'cmv_c3 12'!F33+'ptfire-rx'!F33+airports!F33</f>
        <v>48809.242112910564</v>
      </c>
      <c r="G34" s="95">
        <f>rail!G33+'cmv_c1c2 12'!G33+nonpt!G33+nonroad!G33+'onroad all'!CB33+ptegu!BZ33+ptnonipm!G33+pt_oilgas!G33+np_oilgas!G33+rwc!G33+'ptfire-wild'!G33+ptagfire!G33+'cmv_c3 12'!G33+'ptfire-rx'!G33+airports!G33</f>
        <v>30169.648795921898</v>
      </c>
      <c r="H34" s="95">
        <f>rail!H33+'cmv_c1c2 12'!H33+nonpt!H33+nonroad!H33+'onroad all'!CN33+ptegu!H33+ptnonipm!H33+pt_oilgas!H33+np_oilgas!H33+rwc!H33+'ptfire-wild'!H33+ptagfire!H33+'cmv_c3 12'!H33+livestock!C33+'ptfire-rx'!H33+solvents!H33+airports!H33</f>
        <v>308440.89598598989</v>
      </c>
      <c r="I34" s="45" t="s">
        <v>237</v>
      </c>
      <c r="M34" s="28" t="s">
        <v>32</v>
      </c>
      <c r="N34" s="95">
        <f>B34+'biogenics 12'!H33</f>
        <v>1316939.4198649505</v>
      </c>
      <c r="O34" s="26">
        <f t="shared" si="0"/>
        <v>46677.624913615378</v>
      </c>
      <c r="P34" s="26">
        <f>D34+'biogenics 12'!T33</f>
        <v>250314.74033335951</v>
      </c>
      <c r="Q34" s="26">
        <f t="shared" si="1"/>
        <v>109683.83713294094</v>
      </c>
      <c r="R34" s="26">
        <f t="shared" si="2"/>
        <v>48809.242112910564</v>
      </c>
      <c r="S34" s="26">
        <f t="shared" si="3"/>
        <v>30169.648795921898</v>
      </c>
      <c r="T34" s="26">
        <f>H34+'biogenics 12'!Z33</f>
        <v>672748.15421598987</v>
      </c>
      <c r="V34" s="28" t="s">
        <v>32</v>
      </c>
      <c r="W34" s="95">
        <f>B34-'ptfire-wild'!B33-'ptfire-rx'!B33</f>
        <v>1234816.3620309504</v>
      </c>
      <c r="X34" s="95">
        <f>C34-'ptfire-wild'!C33-'ptfire-rx'!C33</f>
        <v>46218.269956115379</v>
      </c>
      <c r="Y34" s="95">
        <f>D34-'ptfire-wild'!D33-'ptfire-rx'!D33</f>
        <v>238628.98678986463</v>
      </c>
      <c r="Z34" s="95">
        <f>E34-'ptfire-wild'!E33-'ptfire-rx'!E33</f>
        <v>106818.03352824095</v>
      </c>
      <c r="AA34" s="95">
        <f>F34-'ptfire-wild'!F33-'ptfire-rx'!F33</f>
        <v>46380.595135010561</v>
      </c>
      <c r="AB34" s="95">
        <f>G34-'ptfire-wild'!G33-'ptfire-rx'!G33</f>
        <v>29952.171719501897</v>
      </c>
      <c r="AC34" s="95">
        <f>H34-'ptfire-wild'!H33-'ptfire-rx'!H33</f>
        <v>301837.65013428987</v>
      </c>
    </row>
    <row r="35" spans="1:29" x14ac:dyDescent="0.25">
      <c r="A35" s="28" t="s">
        <v>33</v>
      </c>
      <c r="B35" s="95">
        <f>rail!B34+'cmv_c1c2 12'!B34+nonpt!B34+nonroad!B34+'onroad all'!Q34+ptegu!B34+ptnonipm!B34+pt_oilgas!B34+np_oilgas!B34+rwc!B34+'ptfire-wild'!B34+ptagfire!B34+'cmv_c3 12'!B34+'ptfire-rx'!B34+airports!B34</f>
        <v>1554380.2178982003</v>
      </c>
      <c r="C35" s="95">
        <f>rail!C34+'cmv_c1c2 12'!AO34+nonpt!C34+nonroad!C34+'onroad all'!AR34+ptegu!C34+ptnonipm!C34+pt_oilgas!C34+np_oilgas!C34+rwc!C34+livestock!B34+'ptfire-wild'!C34+ptagfire!C34+'cmv_c3 12'!AO34+fertilizer!B34+'ptfire-rx'!C34+airports!C34</f>
        <v>213548.15008918883</v>
      </c>
      <c r="D35" s="95">
        <f>rail!D34+'cmv_c1c2 12'!D34+nonpt!D34+nonroad!D34+'onroad all'!AG34+'onroad all'!AT34+'onroad all'!AU34+ptegu!AZ34+ptnonipm!D34+pt_oilgas!D34+np_oilgas!D34+rwc!D34+'ptfire-wild'!D34+ptagfire!D34+'cmv_c3 12'!D34+'ptfire-rx'!D34+airports!D34</f>
        <v>227582.67254902824</v>
      </c>
      <c r="E35" s="95">
        <f>rail!E34+'cmv_c1c2 12'!E34+nonpt!E34+nonroad!E34+ptegu!E34+ptnonipm!E34+pt_oilgas!E34+np_oilgas!E34+rwc!E34+'onroad all'!BI34+afdust!BA34+'ptfire-wild'!E34+ptagfire!E34+'cmv_c3 12'!E34+'ptfire-rx'!E34+airports!E34</f>
        <v>147426.25228649058</v>
      </c>
      <c r="F35" s="95">
        <f>rail!F34+'cmv_c1c2 12'!F34+nonpt!F34+nonroad!F34+ptegu!F34+ptnonipm!F34+pt_oilgas!F34+np_oilgas!F34+rwc!F34+'onroad all'!BL34+afdust!BB34+'ptfire-wild'!F34+ptagfire!F34+'cmv_c3 12'!F34+'ptfire-rx'!F34+airports!F34</f>
        <v>70534.590951976788</v>
      </c>
      <c r="G35" s="95">
        <f>rail!G34+'cmv_c1c2 12'!G34+nonpt!G34+nonroad!G34+'onroad all'!CB34+ptegu!BZ34+ptnonipm!G34+pt_oilgas!G34+np_oilgas!G34+rwc!G34+'ptfire-wild'!G34+ptagfire!G34+'cmv_c3 12'!G34+'ptfire-rx'!G34+airports!G34</f>
        <v>58487.873243771581</v>
      </c>
      <c r="H35" s="95">
        <f>rail!H34+'cmv_c1c2 12'!H34+nonpt!H34+nonroad!H34+'onroad all'!CN34+ptegu!H34+ptnonipm!H34+pt_oilgas!H34+np_oilgas!H34+rwc!H34+'ptfire-wild'!H34+ptagfire!H34+'cmv_c3 12'!H34+livestock!C34+'ptfire-rx'!H34+solvents!H34+airports!H34</f>
        <v>308353.89374731987</v>
      </c>
      <c r="I35" s="45" t="s">
        <v>237</v>
      </c>
      <c r="M35" s="28" t="s">
        <v>33</v>
      </c>
      <c r="N35" s="95">
        <f>B35+'biogenics 12'!H34</f>
        <v>1652218.3666382004</v>
      </c>
      <c r="O35" s="26">
        <f t="shared" si="0"/>
        <v>213548.15008918883</v>
      </c>
      <c r="P35" s="26">
        <f>D35+'biogenics 12'!T34</f>
        <v>249471.85211071814</v>
      </c>
      <c r="Q35" s="26">
        <f t="shared" si="1"/>
        <v>147426.25228649058</v>
      </c>
      <c r="R35" s="26">
        <f t="shared" si="2"/>
        <v>70534.590951976788</v>
      </c>
      <c r="S35" s="26">
        <f t="shared" si="3"/>
        <v>58487.873243771581</v>
      </c>
      <c r="T35" s="26">
        <f>H35+'biogenics 12'!Z34</f>
        <v>1216448.16454732</v>
      </c>
      <c r="V35" s="28" t="s">
        <v>33</v>
      </c>
      <c r="W35" s="95">
        <f>B35-'ptfire-wild'!B34-'ptfire-rx'!B34</f>
        <v>1253300.0277572002</v>
      </c>
      <c r="X35" s="95">
        <f>C35-'ptfire-wild'!C34-'ptfire-rx'!C34</f>
        <v>208583.97425118883</v>
      </c>
      <c r="Y35" s="95">
        <f>D35-'ptfire-wild'!D34-'ptfire-rx'!D34</f>
        <v>222306.62253592824</v>
      </c>
      <c r="Z35" s="95">
        <f>E35-'ptfire-wild'!E34-'ptfire-rx'!E34</f>
        <v>115754.70751909057</v>
      </c>
      <c r="AA35" s="95">
        <f>F35-'ptfire-wild'!F34-'ptfire-rx'!F34</f>
        <v>43694.300895076791</v>
      </c>
      <c r="AB35" s="95">
        <f>G35-'ptfire-wild'!G34-'ptfire-rx'!G34</f>
        <v>55868.154662561581</v>
      </c>
      <c r="AC35" s="95">
        <f>H35-'ptfire-wild'!H34-'ptfire-rx'!H34</f>
        <v>236993.6749353199</v>
      </c>
    </row>
    <row r="36" spans="1:29" x14ac:dyDescent="0.25">
      <c r="A36" s="28" t="s">
        <v>34</v>
      </c>
      <c r="B36" s="95">
        <f>rail!B35+'cmv_c1c2 12'!B35+nonpt!B35+nonroad!B35+'onroad all'!Q35+ptegu!B35+ptnonipm!B35+pt_oilgas!B35+np_oilgas!B35+rwc!B35+'ptfire-wild'!B35+ptagfire!B35+'cmv_c3 12'!B35+'ptfire-rx'!B35+airports!B35</f>
        <v>351009.6941731</v>
      </c>
      <c r="C36" s="95">
        <f>rail!C35+'cmv_c1c2 12'!AO35+nonpt!C35+nonroad!C35+'onroad all'!AR35+ptegu!C35+ptnonipm!C35+pt_oilgas!C35+np_oilgas!C35+rwc!C35+livestock!B35+'ptfire-wild'!C35+ptagfire!C35+'cmv_c3 12'!AO35+fertilizer!B35+'ptfire-rx'!C35+airports!C35</f>
        <v>117595.962458012</v>
      </c>
      <c r="D36" s="95">
        <f>rail!D35+'cmv_c1c2 12'!D35+nonpt!D35+nonroad!D35+'onroad all'!AG35+'onroad all'!AT35+'onroad all'!AU35+ptegu!AZ35+ptnonipm!D35+pt_oilgas!D35+np_oilgas!D35+rwc!D35+'ptfire-wild'!D35+ptagfire!D35+'cmv_c3 12'!D35+'ptfire-rx'!D35+airports!D35</f>
        <v>147720.87313253572</v>
      </c>
      <c r="E36" s="95">
        <f>rail!E35+'cmv_c1c2 12'!E35+nonpt!E35+nonroad!E35+ptegu!E35+ptnonipm!E35+pt_oilgas!E35+np_oilgas!E35+rwc!E35+'onroad all'!BI35+afdust!BA35+'ptfire-wild'!E35+ptagfire!E35+'cmv_c3 12'!E35+'ptfire-rx'!E35+airports!E35</f>
        <v>211462.2134702614</v>
      </c>
      <c r="F36" s="95">
        <f>rail!F35+'cmv_c1c2 12'!F35+nonpt!F35+nonroad!F35+ptegu!F35+ptnonipm!F35+pt_oilgas!F35+np_oilgas!F35+rwc!F35+'onroad all'!BL35+afdust!BB35+'ptfire-wild'!F35+ptagfire!F35+'cmv_c3 12'!F35+'ptfire-rx'!F35+airports!F35</f>
        <v>50323.268161669424</v>
      </c>
      <c r="G36" s="95">
        <f>rail!G35+'cmv_c1c2 12'!G35+nonpt!G35+nonroad!G35+'onroad all'!CB35+ptegu!BZ35+ptnonipm!G35+pt_oilgas!G35+np_oilgas!G35+rwc!G35+'ptfire-wild'!G35+ptagfire!G35+'cmv_c3 12'!G35+'ptfire-rx'!G35+airports!G35</f>
        <v>66063.888641041587</v>
      </c>
      <c r="H36" s="95">
        <f>rail!H35+'cmv_c1c2 12'!H35+nonpt!H35+nonroad!H35+'onroad all'!CN35+ptegu!H35+ptnonipm!H35+pt_oilgas!H35+np_oilgas!H35+rwc!H35+'ptfire-wild'!H35+ptagfire!H35+'cmv_c3 12'!H35+livestock!C35+'ptfire-rx'!H35+solvents!H35+airports!H35</f>
        <v>352287.55137382</v>
      </c>
      <c r="I36" s="45" t="s">
        <v>237</v>
      </c>
      <c r="M36" s="28" t="s">
        <v>34</v>
      </c>
      <c r="N36" s="95">
        <f>B36+'biogenics 12'!H35</f>
        <v>393441.59247909987</v>
      </c>
      <c r="O36" s="26">
        <f t="shared" si="0"/>
        <v>117595.962458012</v>
      </c>
      <c r="P36" s="26">
        <f>D36+'biogenics 12'!T35</f>
        <v>179990.28471647363</v>
      </c>
      <c r="Q36" s="26">
        <f t="shared" si="1"/>
        <v>211462.2134702614</v>
      </c>
      <c r="R36" s="26">
        <f t="shared" si="2"/>
        <v>50323.268161669424</v>
      </c>
      <c r="S36" s="26">
        <f t="shared" si="3"/>
        <v>66063.888641041587</v>
      </c>
      <c r="T36" s="26">
        <f>H36+'biogenics 12'!Z35</f>
        <v>476638.79117381899</v>
      </c>
      <c r="V36" s="28" t="s">
        <v>34</v>
      </c>
      <c r="W36" s="95">
        <f>B36-'ptfire-wild'!B35-'ptfire-rx'!B35</f>
        <v>243182.18234609999</v>
      </c>
      <c r="X36" s="95">
        <f>C36-'ptfire-wild'!C35-'ptfire-rx'!C35</f>
        <v>115823.216768012</v>
      </c>
      <c r="Y36" s="95">
        <f>D36-'ptfire-wild'!D35-'ptfire-rx'!D35</f>
        <v>146094.17073353572</v>
      </c>
      <c r="Z36" s="95">
        <f>E36-'ptfire-wild'!E35-'ptfire-rx'!E35</f>
        <v>200354.2398132614</v>
      </c>
      <c r="AA36" s="95">
        <f>F36-'ptfire-wild'!F35-'ptfire-rx'!F35</f>
        <v>40909.729327669425</v>
      </c>
      <c r="AB36" s="95">
        <f>G36-'ptfire-wild'!G35-'ptfire-rx'!G35</f>
        <v>65206.043944041579</v>
      </c>
      <c r="AC36" s="95">
        <f>H36-'ptfire-wild'!H35-'ptfire-rx'!H35</f>
        <v>326804.31100582</v>
      </c>
    </row>
    <row r="37" spans="1:29" x14ac:dyDescent="0.25">
      <c r="A37" s="28" t="s">
        <v>35</v>
      </c>
      <c r="B37" s="95">
        <f>rail!B36+'cmv_c1c2 12'!B36+nonpt!B36+nonroad!B36+'onroad all'!Q36+ptegu!B36+ptnonipm!B36+pt_oilgas!B36+np_oilgas!B36+rwc!B36+'ptfire-wild'!B36+ptagfire!B36+'cmv_c3 12'!B36+'ptfire-rx'!B36+airports!B36</f>
        <v>1486739.9712969991</v>
      </c>
      <c r="C37" s="95">
        <f>rail!C36+'cmv_c1c2 12'!AO36+nonpt!C36+nonroad!C36+'onroad all'!AR36+ptegu!C36+ptnonipm!C36+pt_oilgas!C36+np_oilgas!C36+rwc!C36+livestock!B36+'ptfire-wild'!C36+ptagfire!C36+'cmv_c3 12'!AO36+fertilizer!B36+'ptfire-rx'!C36+airports!C36</f>
        <v>94893.429795332035</v>
      </c>
      <c r="D37" s="95">
        <f>rail!D36+'cmv_c1c2 12'!D36+nonpt!D36+nonroad!D36+'onroad all'!AG36+'onroad all'!AT36+'onroad all'!AU36+ptegu!AZ36+ptnonipm!D36+pt_oilgas!D36+np_oilgas!D36+rwc!D36+'ptfire-wild'!D36+ptagfire!D36+'cmv_c3 12'!D36+'ptfire-rx'!D36+airports!D36</f>
        <v>348760.917036183</v>
      </c>
      <c r="E37" s="95">
        <f>rail!E36+'cmv_c1c2 12'!E36+nonpt!E36+nonroad!E36+ptegu!E36+ptnonipm!E36+pt_oilgas!E36+np_oilgas!E36+rwc!E36+'onroad all'!BI36+afdust!BA36+'ptfire-wild'!E36+ptagfire!E36+'cmv_c3 12'!E36+'ptfire-rx'!E36+airports!E36</f>
        <v>162293.8770362068</v>
      </c>
      <c r="F37" s="95">
        <f>rail!F36+'cmv_c1c2 12'!F36+nonpt!F36+nonroad!F36+ptegu!F36+ptnonipm!F36+pt_oilgas!F36+np_oilgas!F36+rwc!F36+'onroad all'!BL36+afdust!BB36+'ptfire-wild'!F36+ptagfire!F36+'cmv_c3 12'!F36+'ptfire-rx'!F36+airports!F36</f>
        <v>74762.840124216469</v>
      </c>
      <c r="G37" s="95">
        <f>rail!G36+'cmv_c1c2 12'!G36+nonpt!G36+nonroad!G36+'onroad all'!CB36+ptegu!BZ36+ptnonipm!G36+pt_oilgas!G36+np_oilgas!G36+rwc!G36+'ptfire-wild'!G36+ptagfire!G36+'cmv_c3 12'!G36+'ptfire-rx'!G36+airports!G36</f>
        <v>148303.77872156099</v>
      </c>
      <c r="H37" s="95">
        <f>rail!H36+'cmv_c1c2 12'!H36+nonpt!H36+nonroad!H36+'onroad all'!CN36+ptegu!H36+ptnonipm!H36+pt_oilgas!H36+np_oilgas!H36+rwc!H36+'ptfire-wild'!H36+ptagfire!H36+'cmv_c3 12'!H36+livestock!C36+'ptfire-rx'!H36+solvents!H36+airports!H36</f>
        <v>292726.22223920998</v>
      </c>
      <c r="I37" s="45" t="s">
        <v>237</v>
      </c>
      <c r="M37" s="28" t="s">
        <v>35</v>
      </c>
      <c r="N37" s="95">
        <f>B37+'biogenics 12'!H36</f>
        <v>1530580.7405629992</v>
      </c>
      <c r="O37" s="26">
        <f t="shared" si="0"/>
        <v>94893.429795332035</v>
      </c>
      <c r="P37" s="26">
        <f>D37+'biogenics 12'!T36</f>
        <v>370481.29942533711</v>
      </c>
      <c r="Q37" s="26">
        <f t="shared" si="1"/>
        <v>162293.8770362068</v>
      </c>
      <c r="R37" s="26">
        <f t="shared" si="2"/>
        <v>74762.840124216469</v>
      </c>
      <c r="S37" s="26">
        <f t="shared" si="3"/>
        <v>148303.77872156099</v>
      </c>
      <c r="T37" s="26">
        <f>H37+'biogenics 12'!Z36</f>
        <v>572154.22504520998</v>
      </c>
      <c r="V37" s="28" t="s">
        <v>35</v>
      </c>
      <c r="W37" s="95">
        <f>B37-'ptfire-wild'!B36-'ptfire-rx'!B36</f>
        <v>1458476.1496739991</v>
      </c>
      <c r="X37" s="95">
        <f>C37-'ptfire-wild'!C36-'ptfire-rx'!C36</f>
        <v>94428.116679352024</v>
      </c>
      <c r="Y37" s="95">
        <f>D37-'ptfire-wild'!D36-'ptfire-rx'!D36</f>
        <v>348301.61132599297</v>
      </c>
      <c r="Z37" s="95">
        <f>E37-'ptfire-wild'!E36-'ptfire-rx'!E36</f>
        <v>159352.85392060681</v>
      </c>
      <c r="AA37" s="95">
        <f>F37-'ptfire-wild'!F36-'ptfire-rx'!F36</f>
        <v>72270.44739961646</v>
      </c>
      <c r="AB37" s="95">
        <f>G37-'ptfire-wild'!G36-'ptfire-rx'!G36</f>
        <v>148068.855206451</v>
      </c>
      <c r="AC37" s="95">
        <f>H37-'ptfire-wild'!H36-'ptfire-rx'!H36</f>
        <v>286037.34825101</v>
      </c>
    </row>
    <row r="38" spans="1:29" x14ac:dyDescent="0.25">
      <c r="A38" s="28" t="s">
        <v>36</v>
      </c>
      <c r="B38" s="95">
        <f>rail!B37+'cmv_c1c2 12'!B37+nonpt!B37+nonroad!B37+'onroad all'!Q37+ptegu!B37+ptnonipm!B37+pt_oilgas!B37+np_oilgas!B37+rwc!B37+'ptfire-wild'!B37+ptagfire!B37+'cmv_c3 12'!B37+'ptfire-rx'!B37+airports!B37</f>
        <v>1552118.8874768999</v>
      </c>
      <c r="C38" s="95">
        <f>rail!C37+'cmv_c1c2 12'!AO37+nonpt!C37+nonroad!C37+'onroad all'!AR37+ptegu!C37+ptnonipm!C37+pt_oilgas!C37+np_oilgas!C37+rwc!C37+livestock!B37+'ptfire-wild'!C37+ptagfire!C37+'cmv_c3 12'!AO37+fertilizer!B37+'ptfire-rx'!C37+airports!C37</f>
        <v>118876.69745541636</v>
      </c>
      <c r="D38" s="95">
        <f>rail!D37+'cmv_c1c2 12'!D37+nonpt!D37+nonroad!D37+'onroad all'!AG37+'onroad all'!AT37+'onroad all'!AU37+ptegu!AZ37+ptnonipm!D37+pt_oilgas!D37+np_oilgas!D37+rwc!D37+'ptfire-wild'!D37+ptagfire!D37+'cmv_c3 12'!D37+'ptfire-rx'!D37+airports!D37</f>
        <v>293558.8209045275</v>
      </c>
      <c r="E38" s="95">
        <f>rail!E37+'cmv_c1c2 12'!E37+nonpt!E37+nonroad!E37+ptegu!E37+ptnonipm!E37+pt_oilgas!E37+np_oilgas!E37+rwc!E37+'onroad all'!BI37+afdust!BA37+'ptfire-wild'!E37+ptagfire!E37+'cmv_c3 12'!E37+'ptfire-rx'!E37+airports!E37</f>
        <v>407331.12149555807</v>
      </c>
      <c r="F38" s="95">
        <f>rail!F37+'cmv_c1c2 12'!F37+nonpt!F37+nonroad!F37+ptegu!F37+ptnonipm!F37+pt_oilgas!F37+np_oilgas!F37+rwc!F37+'onroad all'!BL37+afdust!BB37+'ptfire-wild'!F37+ptagfire!F37+'cmv_c3 12'!F37+'ptfire-rx'!F37+airports!F37</f>
        <v>140047.64902069003</v>
      </c>
      <c r="G38" s="95">
        <f>rail!G37+'cmv_c1c2 12'!G37+nonpt!G37+nonroad!G37+'onroad all'!CB37+ptegu!BZ37+ptnonipm!G37+pt_oilgas!G37+np_oilgas!G37+rwc!G37+'ptfire-wild'!G37+ptagfire!G37+'cmv_c3 12'!G37+'ptfire-rx'!G37+airports!G37</f>
        <v>85258.994993855202</v>
      </c>
      <c r="H38" s="95">
        <f>rail!H37+'cmv_c1c2 12'!H37+nonpt!H37+nonroad!H37+'onroad all'!CN37+ptegu!H37+ptnonipm!H37+pt_oilgas!H37+np_oilgas!H37+rwc!H37+'ptfire-wild'!H37+ptagfire!H37+'cmv_c3 12'!H37+livestock!C37+'ptfire-rx'!H37+solvents!H37+airports!H37</f>
        <v>529130.82692166988</v>
      </c>
      <c r="I38" s="45" t="s">
        <v>237</v>
      </c>
      <c r="M38" s="28" t="s">
        <v>36</v>
      </c>
      <c r="N38" s="95">
        <f>B38+'biogenics 12'!H37</f>
        <v>1644328.7521468999</v>
      </c>
      <c r="O38" s="26">
        <f t="shared" si="0"/>
        <v>118876.69745541636</v>
      </c>
      <c r="P38" s="26">
        <f>D38+'biogenics 12'!T37</f>
        <v>319634.65272272751</v>
      </c>
      <c r="Q38" s="26">
        <f t="shared" si="1"/>
        <v>407331.12149555807</v>
      </c>
      <c r="R38" s="26">
        <f t="shared" si="2"/>
        <v>140047.64902069003</v>
      </c>
      <c r="S38" s="26">
        <f t="shared" si="3"/>
        <v>85258.994993855202</v>
      </c>
      <c r="T38" s="26">
        <f>H38+'biogenics 12'!Z37</f>
        <v>1038496.7795216688</v>
      </c>
      <c r="V38" s="28" t="s">
        <v>36</v>
      </c>
      <c r="W38" s="95">
        <f>B38-'ptfire-wild'!B37-'ptfire-rx'!B37</f>
        <v>748193.24228689983</v>
      </c>
      <c r="X38" s="95">
        <f>C38-'ptfire-wild'!C37-'ptfire-rx'!C37</f>
        <v>105570.32621071636</v>
      </c>
      <c r="Y38" s="95">
        <f>D38-'ptfire-wild'!D37-'ptfire-rx'!D37</f>
        <v>276830.11886682751</v>
      </c>
      <c r="Z38" s="95">
        <f>E38-'ptfire-wild'!E37-'ptfire-rx'!E37</f>
        <v>320405.28565055807</v>
      </c>
      <c r="AA38" s="95">
        <f>F38-'ptfire-wild'!F37-'ptfire-rx'!F37</f>
        <v>66381.681059690047</v>
      </c>
      <c r="AB38" s="95">
        <f>G38-'ptfire-wild'!G37-'ptfire-rx'!G37</f>
        <v>77456.393243955201</v>
      </c>
      <c r="AC38" s="95">
        <f>H38-'ptfire-wild'!H37-'ptfire-rx'!H37</f>
        <v>337851.80913566984</v>
      </c>
    </row>
    <row r="39" spans="1:29" x14ac:dyDescent="0.25">
      <c r="A39" s="28" t="s">
        <v>37</v>
      </c>
      <c r="B39" s="95">
        <f>rail!B38+'cmv_c1c2 12'!B38+nonpt!B38+nonroad!B38+'onroad all'!Q38+ptegu!B38+ptnonipm!B38+pt_oilgas!B38+np_oilgas!B38+rwc!B38+'ptfire-wild'!B38+ptagfire!B38+'cmv_c3 12'!B38+'ptfire-rx'!B38+airports!B38</f>
        <v>1421791.877549849</v>
      </c>
      <c r="C39" s="95">
        <f>rail!C38+'cmv_c1c2 12'!AO38+nonpt!C38+nonroad!C38+'onroad all'!AR38+ptegu!C38+ptnonipm!C38+pt_oilgas!C38+np_oilgas!C38+rwc!C38+livestock!B38+'ptfire-wild'!C38+ptagfire!C38+'cmv_c3 12'!AO38+fertilizer!B38+'ptfire-rx'!C38+airports!C38</f>
        <v>39165.629472446119</v>
      </c>
      <c r="D39" s="95">
        <f>rail!D38+'cmv_c1c2 12'!D38+nonpt!D38+nonroad!D38+'onroad all'!AG38+'onroad all'!AT38+'onroad all'!AU38+ptegu!AZ38+ptnonipm!D38+pt_oilgas!D38+np_oilgas!D38+rwc!D38+'ptfire-wild'!D38+ptagfire!D38+'cmv_c3 12'!D38+'ptfire-rx'!D38+airports!D38</f>
        <v>125284.078522051</v>
      </c>
      <c r="E39" s="95">
        <f>rail!E38+'cmv_c1c2 12'!E38+nonpt!E38+nonroad!E38+ptegu!E38+ptnonipm!E38+pt_oilgas!E38+np_oilgas!E38+rwc!E38+'onroad all'!BI38+afdust!BA38+'ptfire-wild'!E38+ptagfire!E38+'cmv_c3 12'!E38+'ptfire-rx'!E38+airports!E38</f>
        <v>311817.93923335854</v>
      </c>
      <c r="F39" s="95">
        <f>rail!F38+'cmv_c1c2 12'!F38+nonpt!F38+nonroad!F38+ptegu!F38+ptnonipm!F38+pt_oilgas!F38+np_oilgas!F38+rwc!F38+'onroad all'!BL38+afdust!BB38+'ptfire-wild'!F38+ptagfire!F38+'cmv_c3 12'!F38+'ptfire-rx'!F38+airports!F38</f>
        <v>117375.32461096357</v>
      </c>
      <c r="G39" s="95">
        <f>rail!G38+'cmv_c1c2 12'!G38+nonpt!G38+nonroad!G38+'onroad all'!CB38+ptegu!BZ38+ptnonipm!G38+pt_oilgas!G38+np_oilgas!G38+rwc!G38+'ptfire-wild'!G38+ptagfire!G38+'cmv_c3 12'!G38+'ptfire-rx'!G38+airports!G38</f>
        <v>13414.01635873522</v>
      </c>
      <c r="H39" s="95">
        <f>rail!H38+'cmv_c1c2 12'!H38+nonpt!H38+nonroad!H38+'onroad all'!CN38+ptegu!H38+ptnonipm!H38+pt_oilgas!H38+np_oilgas!H38+rwc!H38+'ptfire-wild'!H38+ptagfire!H38+'cmv_c3 12'!H38+livestock!C38+'ptfire-rx'!H38+solvents!H38+airports!H38</f>
        <v>307230.357353848</v>
      </c>
      <c r="M39" s="28" t="s">
        <v>37</v>
      </c>
      <c r="N39" s="95">
        <f>B39+'biogenics 12'!H38</f>
        <v>1567428.0833498491</v>
      </c>
      <c r="O39" s="26">
        <f t="shared" si="0"/>
        <v>39165.629472446119</v>
      </c>
      <c r="P39" s="26">
        <f>D39+'biogenics 12'!T38</f>
        <v>139663.567272771</v>
      </c>
      <c r="Q39" s="26">
        <f t="shared" si="1"/>
        <v>311817.93923335854</v>
      </c>
      <c r="R39" s="26">
        <f t="shared" si="2"/>
        <v>117375.32461096357</v>
      </c>
      <c r="S39" s="26">
        <f t="shared" si="3"/>
        <v>13414.01635873522</v>
      </c>
      <c r="T39" s="26">
        <f>H39+'biogenics 12'!Z38</f>
        <v>1122908.537553848</v>
      </c>
      <c r="V39" s="28" t="s">
        <v>37</v>
      </c>
      <c r="W39" s="95">
        <f>B39-'ptfire-wild'!B38-'ptfire-rx'!B38</f>
        <v>577336.817329849</v>
      </c>
      <c r="X39" s="95">
        <f>C39-'ptfire-wild'!C38-'ptfire-rx'!C38</f>
        <v>25361.174472946121</v>
      </c>
      <c r="Y39" s="95">
        <f>D39-'ptfire-wild'!D38-'ptfire-rx'!D38</f>
        <v>116605.20750765101</v>
      </c>
      <c r="Z39" s="95">
        <f>E39-'ptfire-wild'!E38-'ptfire-rx'!E38</f>
        <v>228451.85088635856</v>
      </c>
      <c r="AA39" s="95">
        <f>F39-'ptfire-wild'!F38-'ptfire-rx'!F38</f>
        <v>46726.09678396357</v>
      </c>
      <c r="AB39" s="95">
        <f>G39-'ptfire-wild'!G38-'ptfire-rx'!G38</f>
        <v>7937.4716016352204</v>
      </c>
      <c r="AC39" s="95">
        <f>H39-'ptfire-wild'!H38-'ptfire-rx'!H38</f>
        <v>108791.27953084801</v>
      </c>
    </row>
    <row r="40" spans="1:29" x14ac:dyDescent="0.25">
      <c r="A40" s="28" t="s">
        <v>38</v>
      </c>
      <c r="B40" s="95">
        <f>rail!B39+'cmv_c1c2 12'!B39+nonpt!B39+nonroad!B39+'onroad all'!Q39+ptegu!B39+ptnonipm!B39+pt_oilgas!B39+np_oilgas!B39+rwc!B39+'ptfire-wild'!B39+ptagfire!B39+'cmv_c3 12'!B39+'ptfire-rx'!B39+airports!B39</f>
        <v>1404209.5508692993</v>
      </c>
      <c r="C40" s="95">
        <f>rail!C39+'cmv_c1c2 12'!AO39+nonpt!C39+nonroad!C39+'onroad all'!AR39+ptegu!C39+ptnonipm!C39+pt_oilgas!C39+np_oilgas!C39+rwc!C39+livestock!B39+'ptfire-wild'!C39+ptagfire!C39+'cmv_c3 12'!AO39+fertilizer!B39+'ptfire-rx'!C39+airports!C39</f>
        <v>69569.79449983417</v>
      </c>
      <c r="D40" s="95">
        <f>rail!D39+'cmv_c1c2 12'!D39+nonpt!D39+nonroad!D39+'onroad all'!AG39+'onroad all'!AT39+'onroad all'!AU39+ptegu!AZ39+ptnonipm!D39+pt_oilgas!D39+np_oilgas!D39+rwc!D39+'ptfire-wild'!D39+ptagfire!D39+'cmv_c3 12'!D39+'ptfire-rx'!D39+airports!D39</f>
        <v>386873.09414233209</v>
      </c>
      <c r="E40" s="95">
        <f>rail!E39+'cmv_c1c2 12'!E39+nonpt!E39+nonroad!E39+ptegu!E39+ptnonipm!E39+pt_oilgas!E39+np_oilgas!E39+rwc!E39+'onroad all'!BI39+afdust!BA39+'ptfire-wild'!E39+ptagfire!E39+'cmv_c3 12'!E39+'ptfire-rx'!E39+airports!E39</f>
        <v>122901.14827498735</v>
      </c>
      <c r="F40" s="95">
        <f>rail!F39+'cmv_c1c2 12'!F39+nonpt!F39+nonroad!F39+ptegu!F39+ptnonipm!F39+pt_oilgas!F39+np_oilgas!F39+rwc!F39+'onroad all'!BL39+afdust!BB39+'ptfire-wild'!F39+ptagfire!F39+'cmv_c3 12'!F39+'ptfire-rx'!F39+airports!F39</f>
        <v>77540.419235720765</v>
      </c>
      <c r="G40" s="95">
        <f>rail!G39+'cmv_c1c2 12'!G39+nonpt!G39+nonroad!G39+'onroad all'!CB39+ptegu!BZ39+ptnonipm!G39+pt_oilgas!G39+np_oilgas!G39+rwc!G39+'ptfire-wild'!G39+ptagfire!G39+'cmv_c3 12'!G39+'ptfire-rx'!G39+airports!G39</f>
        <v>133388.66568153701</v>
      </c>
      <c r="H40" s="95">
        <f>rail!H39+'cmv_c1c2 12'!H39+nonpt!H39+nonroad!H39+'onroad all'!CN39+ptegu!H39+ptnonipm!H39+pt_oilgas!H39+np_oilgas!H39+rwc!H39+'ptfire-wild'!H39+ptagfire!H39+'cmv_c3 12'!H39+livestock!C39+'ptfire-rx'!H39+solvents!H39+airports!H39</f>
        <v>395500.91181636997</v>
      </c>
      <c r="I40" s="45" t="s">
        <v>237</v>
      </c>
      <c r="M40" s="28" t="s">
        <v>38</v>
      </c>
      <c r="N40" s="95">
        <f>B40+'biogenics 12'!H39</f>
        <v>1457889.7270282991</v>
      </c>
      <c r="O40" s="26">
        <f t="shared" si="0"/>
        <v>69569.79449983417</v>
      </c>
      <c r="P40" s="26">
        <f>D40+'biogenics 12'!T39</f>
        <v>399237.56321270112</v>
      </c>
      <c r="Q40" s="26">
        <f t="shared" si="1"/>
        <v>122901.14827498735</v>
      </c>
      <c r="R40" s="26">
        <f t="shared" si="2"/>
        <v>77540.419235720765</v>
      </c>
      <c r="S40" s="26">
        <f t="shared" si="3"/>
        <v>133388.66568153701</v>
      </c>
      <c r="T40" s="26">
        <f>H40+'biogenics 12'!Z39</f>
        <v>870262.5701363699</v>
      </c>
      <c r="V40" s="28" t="s">
        <v>38</v>
      </c>
      <c r="W40" s="95">
        <f>B40-'ptfire-wild'!B39-'ptfire-rx'!B39</f>
        <v>1337477.3622502994</v>
      </c>
      <c r="X40" s="95">
        <f>C40-'ptfire-wild'!C39-'ptfire-rx'!C39</f>
        <v>68473.659082834172</v>
      </c>
      <c r="Y40" s="95">
        <f>D40-'ptfire-wild'!D39-'ptfire-rx'!D39</f>
        <v>385916.7832413321</v>
      </c>
      <c r="Z40" s="95">
        <f>E40-'ptfire-wild'!E39-'ptfire-rx'!E39</f>
        <v>116071.68393698735</v>
      </c>
      <c r="AA40" s="95">
        <f>F40-'ptfire-wild'!F39-'ptfire-rx'!F39</f>
        <v>71752.736616720766</v>
      </c>
      <c r="AB40" s="95">
        <f>G40-'ptfire-wild'!G39-'ptfire-rx'!G39</f>
        <v>132873.18184653702</v>
      </c>
      <c r="AC40" s="95">
        <f>H40-'ptfire-wild'!H39-'ptfire-rx'!H39</f>
        <v>379743.94811436994</v>
      </c>
    </row>
    <row r="41" spans="1:29" x14ac:dyDescent="0.25">
      <c r="A41" s="28" t="s">
        <v>39</v>
      </c>
      <c r="B41" s="95">
        <f>rail!B40+'cmv_c1c2 12'!B40+nonpt!B40+nonroad!B40+'onroad all'!Q40+ptegu!B40+ptnonipm!B40+pt_oilgas!B40+np_oilgas!B40+rwc!B40+'ptfire-wild'!B40+ptagfire!B40+'cmv_c3 12'!B40+'ptfire-rx'!B40+airports!B40</f>
        <v>90089.962763579999</v>
      </c>
      <c r="C41" s="95">
        <f>rail!C40+'cmv_c1c2 12'!AO40+nonpt!C40+nonroad!C40+'onroad all'!AR40+ptegu!C40+ptnonipm!C40+pt_oilgas!C40+np_oilgas!C40+rwc!C40+livestock!B40+'ptfire-wild'!C40+ptagfire!C40+'cmv_c3 12'!AO40+fertilizer!B40+'ptfire-rx'!C40+airports!C40</f>
        <v>901.20115957783094</v>
      </c>
      <c r="D41" s="95">
        <f>rail!D40+'cmv_c1c2 12'!D40+nonpt!D40+nonroad!D40+'onroad all'!AG40+'onroad all'!AT40+'onroad all'!AU40+ptegu!AZ40+ptnonipm!D40+pt_oilgas!D40+np_oilgas!D40+rwc!D40+'ptfire-wild'!D40+ptagfire!D40+'cmv_c3 12'!D40+'ptfire-rx'!D40+airports!D40</f>
        <v>16495.048851312105</v>
      </c>
      <c r="E41" s="95">
        <f>rail!E40+'cmv_c1c2 12'!E40+nonpt!E40+nonroad!E40+ptegu!E40+ptnonipm!E40+pt_oilgas!E40+np_oilgas!E40+rwc!E40+'onroad all'!BI40+afdust!BA40+'ptfire-wild'!E40+ptagfire!E40+'cmv_c3 12'!E40+'ptfire-rx'!E40+airports!E40</f>
        <v>4767.2011403575316</v>
      </c>
      <c r="F41" s="95">
        <f>rail!F40+'cmv_c1c2 12'!F40+nonpt!F40+nonroad!F40+ptegu!F40+ptnonipm!F40+pt_oilgas!F40+np_oilgas!F40+rwc!F40+'onroad all'!BL40+afdust!BB40+'ptfire-wild'!F40+ptagfire!F40+'cmv_c3 12'!F40+'ptfire-rx'!F40+airports!F40</f>
        <v>3078.647939916842</v>
      </c>
      <c r="G41" s="95">
        <f>rail!G40+'cmv_c1c2 12'!G40+nonpt!G40+nonroad!G40+'onroad all'!CB40+ptegu!BZ40+ptnonipm!G40+pt_oilgas!G40+np_oilgas!G40+rwc!G40+'ptfire-wild'!G40+ptagfire!G40+'cmv_c3 12'!G40+'ptfire-rx'!G40+airports!G40</f>
        <v>771.24393145329475</v>
      </c>
      <c r="H41" s="95">
        <f>rail!H40+'cmv_c1c2 12'!H40+nonpt!H40+nonroad!H40+'onroad all'!CN40+ptegu!H40+ptnonipm!H40+pt_oilgas!H40+np_oilgas!H40+rwc!H40+'ptfire-wild'!H40+ptagfire!H40+'cmv_c3 12'!H40+livestock!C40+'ptfire-rx'!H40+solvents!H40+airports!H40</f>
        <v>16751.791691448998</v>
      </c>
      <c r="I41" s="45" t="s">
        <v>237</v>
      </c>
      <c r="M41" s="28" t="s">
        <v>39</v>
      </c>
      <c r="N41" s="95">
        <f>B41+'biogenics 12'!H40</f>
        <v>91820.298753580006</v>
      </c>
      <c r="O41" s="26">
        <f t="shared" si="0"/>
        <v>901.20115957783094</v>
      </c>
      <c r="P41" s="26">
        <f>D41+'biogenics 12'!T40</f>
        <v>16655.502314661106</v>
      </c>
      <c r="Q41" s="26">
        <f t="shared" si="1"/>
        <v>4767.2011403575316</v>
      </c>
      <c r="R41" s="26">
        <f t="shared" si="2"/>
        <v>3078.647939916842</v>
      </c>
      <c r="S41" s="26">
        <f t="shared" si="3"/>
        <v>771.24393145329475</v>
      </c>
      <c r="T41" s="26">
        <f>H41+'biogenics 12'!Z40</f>
        <v>35374.574561448899</v>
      </c>
      <c r="V41" s="28" t="s">
        <v>39</v>
      </c>
      <c r="W41" s="95">
        <f>B41-'ptfire-wild'!B40-'ptfire-rx'!B40</f>
        <v>89868.737515579996</v>
      </c>
      <c r="X41" s="95">
        <f>C41-'ptfire-wild'!C40-'ptfire-rx'!C40</f>
        <v>897.55329657783091</v>
      </c>
      <c r="Y41" s="95">
        <f>D41-'ptfire-wild'!D40-'ptfire-rx'!D40</f>
        <v>16491.151864312105</v>
      </c>
      <c r="Z41" s="95">
        <f>E41-'ptfire-wild'!E40-'ptfire-rx'!E40</f>
        <v>4743.9114523575317</v>
      </c>
      <c r="AA41" s="95">
        <f>F41-'ptfire-wild'!F40-'ptfire-rx'!F40</f>
        <v>3058.910895916842</v>
      </c>
      <c r="AB41" s="95">
        <f>G41-'ptfire-wild'!G40-'ptfire-rx'!G40</f>
        <v>769.3131194532948</v>
      </c>
      <c r="AC41" s="95">
        <f>H41-'ptfire-wild'!H40-'ptfire-rx'!H40</f>
        <v>16699.352617449</v>
      </c>
    </row>
    <row r="42" spans="1:29" x14ac:dyDescent="0.25">
      <c r="A42" s="28" t="s">
        <v>40</v>
      </c>
      <c r="B42" s="95">
        <f>rail!B41+'cmv_c1c2 12'!B41+nonpt!B41+nonroad!B41+'onroad all'!Q41+ptegu!B41+ptnonipm!B41+pt_oilgas!B41+np_oilgas!B41+rwc!B41+'ptfire-wild'!B41+ptagfire!B41+'cmv_c3 12'!B41+'ptfire-rx'!B41+airports!B41</f>
        <v>947881.87527554994</v>
      </c>
      <c r="C42" s="95">
        <f>rail!C41+'cmv_c1c2 12'!AO41+nonpt!C41+nonroad!C41+'onroad all'!AR41+ptegu!C41+ptnonipm!C41+pt_oilgas!C41+np_oilgas!C41+rwc!C41+livestock!B41+'ptfire-wild'!C41+ptagfire!C41+'cmv_c3 12'!AO41+fertilizer!B41+'ptfire-rx'!C41+airports!C41</f>
        <v>39471.255911937209</v>
      </c>
      <c r="D42" s="95">
        <f>rail!D41+'cmv_c1c2 12'!D41+nonpt!D41+nonroad!D41+'onroad all'!AG41+'onroad all'!AT41+'onroad all'!AU41+ptegu!AZ41+ptnonipm!D41+pt_oilgas!D41+np_oilgas!D41+rwc!D41+'ptfire-wild'!D41+ptagfire!D41+'cmv_c3 12'!D41+'ptfire-rx'!D41+airports!D41</f>
        <v>151360.04167804518</v>
      </c>
      <c r="E42" s="95">
        <f>rail!E41+'cmv_c1c2 12'!E41+nonpt!E41+nonroad!E41+ptegu!E41+ptnonipm!E41+pt_oilgas!E41+np_oilgas!E41+rwc!E41+'onroad all'!BI41+afdust!BA41+'ptfire-wild'!E41+ptagfire!E41+'cmv_c3 12'!E41+'ptfire-rx'!E41+airports!E41</f>
        <v>95279.00318908898</v>
      </c>
      <c r="F42" s="95">
        <f>rail!F41+'cmv_c1c2 12'!F41+nonpt!F41+nonroad!F41+ptegu!F41+ptnonipm!F41+pt_oilgas!F41+np_oilgas!F41+rwc!F41+'onroad all'!BL41+afdust!BB41+'ptfire-wild'!F41+ptagfire!F41+'cmv_c3 12'!F41+'ptfire-rx'!F41+airports!F41</f>
        <v>51693.959718381644</v>
      </c>
      <c r="G42" s="95">
        <f>rail!G41+'cmv_c1c2 12'!G41+nonpt!G41+nonroad!G41+'onroad all'!CB41+ptegu!BZ41+ptnonipm!G41+pt_oilgas!G41+np_oilgas!G41+rwc!G41+'ptfire-wild'!G41+ptagfire!G41+'cmv_c3 12'!G41+'ptfire-rx'!G41+airports!G41</f>
        <v>26118.189682643402</v>
      </c>
      <c r="H42" s="95">
        <f>rail!H41+'cmv_c1c2 12'!H41+nonpt!H41+nonroad!H41+'onroad all'!CN41+ptegu!H41+ptnonipm!H41+pt_oilgas!H41+np_oilgas!H41+rwc!H41+'ptfire-wild'!H41+ptagfire!H41+'cmv_c3 12'!H41+livestock!C41+'ptfire-rx'!H41+solvents!H41+airports!H41</f>
        <v>181799.99544743003</v>
      </c>
      <c r="I42" s="45" t="s">
        <v>237</v>
      </c>
      <c r="M42" s="28" t="s">
        <v>40</v>
      </c>
      <c r="N42" s="95">
        <f>B42+'biogenics 12'!H41</f>
        <v>1027431.8367755499</v>
      </c>
      <c r="O42" s="26">
        <f t="shared" si="0"/>
        <v>39471.255911937209</v>
      </c>
      <c r="P42" s="26">
        <f>D42+'biogenics 12'!T41</f>
        <v>163757.46390804517</v>
      </c>
      <c r="Q42" s="26">
        <f t="shared" si="1"/>
        <v>95279.00318908898</v>
      </c>
      <c r="R42" s="26">
        <f t="shared" si="2"/>
        <v>51693.959718381644</v>
      </c>
      <c r="S42" s="26">
        <f t="shared" si="3"/>
        <v>26118.189682643402</v>
      </c>
      <c r="T42" s="26">
        <f>H42+'biogenics 12'!Z41</f>
        <v>1011411.89834743</v>
      </c>
      <c r="V42" s="28" t="s">
        <v>40</v>
      </c>
      <c r="W42" s="95">
        <f>B42-'ptfire-wild'!B41-'ptfire-rx'!B41</f>
        <v>776257.50272554986</v>
      </c>
      <c r="X42" s="95">
        <f>C42-'ptfire-wild'!C41-'ptfire-rx'!C41</f>
        <v>36643.095177237206</v>
      </c>
      <c r="Y42" s="95">
        <f>D42-'ptfire-wild'!D41-'ptfire-rx'!D41</f>
        <v>148433.31768054518</v>
      </c>
      <c r="Z42" s="95">
        <f>E42-'ptfire-wild'!E41-'ptfire-rx'!E41</f>
        <v>77297.452839088975</v>
      </c>
      <c r="AA42" s="95">
        <f>F42-'ptfire-wild'!F41-'ptfire-rx'!F41</f>
        <v>36455.357783381645</v>
      </c>
      <c r="AB42" s="95">
        <f>G42-'ptfire-wild'!G41-'ptfire-rx'!G41</f>
        <v>24649.569362443399</v>
      </c>
      <c r="AC42" s="95">
        <f>H42-'ptfire-wild'!H41-'ptfire-rx'!H41</f>
        <v>141145.16915843001</v>
      </c>
    </row>
    <row r="43" spans="1:29" x14ac:dyDescent="0.25">
      <c r="A43" s="28" t="s">
        <v>41</v>
      </c>
      <c r="B43" s="95">
        <f>rail!B42+'cmv_c1c2 12'!B42+nonpt!B42+nonroad!B42+'onroad all'!Q42+ptegu!B42+ptnonipm!B42+pt_oilgas!B42+np_oilgas!B42+rwc!B42+'ptfire-wild'!B42+ptagfire!B42+'cmv_c3 12'!B42+'ptfire-rx'!B42+airports!B42</f>
        <v>237409.22410784001</v>
      </c>
      <c r="C43" s="95">
        <f>rail!C42+'cmv_c1c2 12'!AO42+nonpt!C42+nonroad!C42+'onroad all'!AR42+ptegu!C42+ptnonipm!C42+pt_oilgas!C42+np_oilgas!C42+rwc!C42+livestock!B42+'ptfire-wild'!C42+ptagfire!C42+'cmv_c3 12'!AO42+fertilizer!B42+'ptfire-rx'!C42+airports!C42</f>
        <v>116724.051311409</v>
      </c>
      <c r="D43" s="95">
        <f>rail!D42+'cmv_c1c2 12'!D42+nonpt!D42+nonroad!D42+'onroad all'!AG42+'onroad all'!AT42+'onroad all'!AU42+ptegu!AZ42+ptnonipm!D42+pt_oilgas!D42+np_oilgas!D42+rwc!D42+'ptfire-wild'!D42+ptagfire!D42+'cmv_c3 12'!D42+'ptfire-rx'!D42+airports!D42</f>
        <v>42331.471673433676</v>
      </c>
      <c r="E43" s="95">
        <f>rail!E42+'cmv_c1c2 12'!E42+nonpt!E42+nonroad!E42+ptegu!E42+ptnonipm!E42+pt_oilgas!E42+np_oilgas!E42+rwc!E42+'onroad all'!BI42+afdust!BA42+'ptfire-wild'!E42+ptagfire!E42+'cmv_c3 12'!E42+'ptfire-rx'!E42+airports!E42</f>
        <v>124676.82696447025</v>
      </c>
      <c r="F43" s="95">
        <f>rail!F42+'cmv_c1c2 12'!F42+nonpt!F42+nonroad!F42+ptegu!F42+ptnonipm!F42+pt_oilgas!F42+np_oilgas!F42+rwc!F42+'onroad all'!BL42+afdust!BB42+'ptfire-wild'!F42+ptagfire!F42+'cmv_c3 12'!F42+'ptfire-rx'!F42+airports!F42</f>
        <v>32948.369502673457</v>
      </c>
      <c r="G43" s="95">
        <f>rail!G42+'cmv_c1c2 12'!G42+nonpt!G42+nonroad!G42+'onroad all'!CB42+ptegu!BZ42+ptnonipm!G42+pt_oilgas!G42+np_oilgas!G42+rwc!G42+'ptfire-wild'!G42+ptagfire!G42+'cmv_c3 12'!G42+'ptfire-rx'!G42+airports!G42</f>
        <v>2609.2017659758958</v>
      </c>
      <c r="H43" s="95">
        <f>rail!H42+'cmv_c1c2 12'!H42+nonpt!H42+nonroad!H42+'onroad all'!CN42+ptegu!H42+ptnonipm!H42+pt_oilgas!H42+np_oilgas!H42+rwc!H42+'ptfire-wild'!H42+ptagfire!H42+'cmv_c3 12'!H42+livestock!C42+'ptfire-rx'!H42+solvents!H42+airports!H42</f>
        <v>79767.77394169</v>
      </c>
      <c r="I43" s="45" t="s">
        <v>237</v>
      </c>
      <c r="M43" s="28" t="s">
        <v>41</v>
      </c>
      <c r="N43" s="95">
        <f>B43+'biogenics 12'!H42</f>
        <v>295439.33911384002</v>
      </c>
      <c r="O43" s="26">
        <f t="shared" si="0"/>
        <v>116724.051311409</v>
      </c>
      <c r="P43" s="26">
        <f>D43+'biogenics 12'!T42</f>
        <v>71896.827224777473</v>
      </c>
      <c r="Q43" s="26">
        <f t="shared" si="1"/>
        <v>124676.82696447025</v>
      </c>
      <c r="R43" s="26">
        <f t="shared" si="2"/>
        <v>32948.369502673457</v>
      </c>
      <c r="S43" s="26">
        <f t="shared" si="3"/>
        <v>2609.2017659758958</v>
      </c>
      <c r="T43" s="26">
        <f>H43+'biogenics 12'!Z42</f>
        <v>271426.96532169002</v>
      </c>
      <c r="V43" s="28" t="s">
        <v>41</v>
      </c>
      <c r="W43" s="95">
        <f>B43-'ptfire-wild'!B42-'ptfire-rx'!B42</f>
        <v>146296.70336984002</v>
      </c>
      <c r="X43" s="95">
        <f>C43-'ptfire-wild'!C42-'ptfire-rx'!C42</f>
        <v>115224.848119409</v>
      </c>
      <c r="Y43" s="95">
        <f>D43-'ptfire-wild'!D42-'ptfire-rx'!D42</f>
        <v>40891.997727433671</v>
      </c>
      <c r="Z43" s="95">
        <f>E43-'ptfire-wild'!E42-'ptfire-rx'!E42</f>
        <v>115232.77423847024</v>
      </c>
      <c r="AA43" s="95">
        <f>F43-'ptfire-wild'!F42-'ptfire-rx'!F42</f>
        <v>24944.935346673457</v>
      </c>
      <c r="AB43" s="95">
        <f>G43-'ptfire-wild'!G42-'ptfire-rx'!G42</f>
        <v>1864.479315975896</v>
      </c>
      <c r="AC43" s="95">
        <f>H43-'ptfire-wild'!H42-'ptfire-rx'!H42</f>
        <v>58216.713011690001</v>
      </c>
    </row>
    <row r="44" spans="1:29" x14ac:dyDescent="0.25">
      <c r="A44" s="28" t="s">
        <v>42</v>
      </c>
      <c r="B44" s="95">
        <f>rail!B43+'cmv_c1c2 12'!B43+nonpt!B43+nonroad!B43+'onroad all'!Q43+ptegu!B43+ptnonipm!B43+pt_oilgas!B43+np_oilgas!B43+rwc!B43+'ptfire-wild'!B43+ptagfire!B43+'cmv_c3 12'!B43+'ptfire-rx'!B43+airports!B43</f>
        <v>1261519.2117884897</v>
      </c>
      <c r="C44" s="95">
        <f>rail!C43+'cmv_c1c2 12'!AO43+nonpt!C43+nonroad!C43+'onroad all'!AR43+ptegu!C43+ptnonipm!C43+pt_oilgas!C43+np_oilgas!C43+rwc!C43+livestock!B43+'ptfire-wild'!C43+ptagfire!C43+'cmv_c3 12'!AO43+fertilizer!B43+'ptfire-rx'!C43+airports!C43</f>
        <v>41982.982293304784</v>
      </c>
      <c r="D44" s="95">
        <f>rail!D43+'cmv_c1c2 12'!D43+nonpt!D43+nonroad!D43+'onroad all'!AG43+'onroad all'!AT43+'onroad all'!AU43+ptegu!AZ43+ptnonipm!D43+pt_oilgas!D43+np_oilgas!D43+rwc!D43+'ptfire-wild'!D43+ptagfire!D43+'cmv_c3 12'!D43+'ptfire-rx'!D43+airports!D43</f>
        <v>209524.44396691109</v>
      </c>
      <c r="E44" s="95">
        <f>rail!E43+'cmv_c1c2 12'!E43+nonpt!E43+nonroad!E43+ptegu!E43+ptnonipm!E43+pt_oilgas!E43+np_oilgas!E43+rwc!E43+'onroad all'!BI43+afdust!BA43+'ptfire-wild'!E43+ptagfire!E43+'cmv_c3 12'!E43+'ptfire-rx'!E43+airports!E43</f>
        <v>137324.56567311275</v>
      </c>
      <c r="F44" s="95">
        <f>rail!F43+'cmv_c1c2 12'!F43+nonpt!F43+nonroad!F43+ptegu!F43+ptnonipm!F43+pt_oilgas!F43+np_oilgas!F43+rwc!F43+'onroad all'!BL43+afdust!BB43+'ptfire-wild'!F43+ptagfire!F43+'cmv_c3 12'!F43+'ptfire-rx'!F43+airports!F43</f>
        <v>77696.093507302459</v>
      </c>
      <c r="G44" s="95">
        <f>rail!G43+'cmv_c1c2 12'!G43+nonpt!G43+nonroad!G43+'onroad all'!CB43+ptegu!BZ43+ptnonipm!G43+pt_oilgas!G43+np_oilgas!G43+rwc!G43+'ptfire-wild'!G43+ptagfire!G43+'cmv_c3 12'!G43+'ptfire-rx'!G43+airports!G43</f>
        <v>61445.815194554008</v>
      </c>
      <c r="H44" s="95">
        <f>rail!H43+'cmv_c1c2 12'!H43+nonpt!H43+nonroad!H43+'onroad all'!CN43+ptegu!H43+ptnonipm!H43+pt_oilgas!H43+np_oilgas!H43+rwc!H43+'ptfire-wild'!H43+ptagfire!H43+'cmv_c3 12'!H43+livestock!C43+'ptfire-rx'!H43+solvents!H43+airports!H43</f>
        <v>265475.27426917996</v>
      </c>
      <c r="I44" s="45" t="s">
        <v>237</v>
      </c>
      <c r="M44" s="28" t="s">
        <v>42</v>
      </c>
      <c r="N44" s="95">
        <f>B44+'biogenics 12'!H43</f>
        <v>1336166.7777084897</v>
      </c>
      <c r="O44" s="26">
        <f t="shared" si="0"/>
        <v>41982.982293304784</v>
      </c>
      <c r="P44" s="26">
        <f>D44+'biogenics 12'!T43</f>
        <v>228826.32698771107</v>
      </c>
      <c r="Q44" s="26">
        <f t="shared" si="1"/>
        <v>137324.56567311275</v>
      </c>
      <c r="R44" s="26">
        <f t="shared" si="2"/>
        <v>77696.093507302459</v>
      </c>
      <c r="S44" s="26">
        <f t="shared" si="3"/>
        <v>61445.815194554008</v>
      </c>
      <c r="T44" s="26">
        <f>H44+'biogenics 12'!Z43</f>
        <v>1044877.9278591799</v>
      </c>
      <c r="V44" s="28" t="s">
        <v>42</v>
      </c>
      <c r="W44" s="95">
        <f>B44-'ptfire-wild'!B43-'ptfire-rx'!B43</f>
        <v>912272.73159848968</v>
      </c>
      <c r="X44" s="95">
        <f>C44-'ptfire-wild'!C43-'ptfire-rx'!C43</f>
        <v>36205.923587904785</v>
      </c>
      <c r="Y44" s="95">
        <f>D44-'ptfire-wild'!D43-'ptfire-rx'!D43</f>
        <v>202441.29383501108</v>
      </c>
      <c r="Z44" s="95">
        <f>E44-'ptfire-wild'!E43-'ptfire-rx'!E43</f>
        <v>99726.224517112743</v>
      </c>
      <c r="AA44" s="95">
        <f>F44-'ptfire-wild'!F43-'ptfire-rx'!F43</f>
        <v>45833.092727302457</v>
      </c>
      <c r="AB44" s="95">
        <f>G44-'ptfire-wild'!G43-'ptfire-rx'!G43</f>
        <v>58112.497550754008</v>
      </c>
      <c r="AC44" s="95">
        <f>H44-'ptfire-wild'!H43-'ptfire-rx'!H43</f>
        <v>182430.07217517996</v>
      </c>
    </row>
    <row r="45" spans="1:29" x14ac:dyDescent="0.25">
      <c r="A45" s="28" t="s">
        <v>43</v>
      </c>
      <c r="B45" s="95">
        <f>rail!B44+'cmv_c1c2 12'!B44+nonpt!B44+nonroad!B44+'onroad all'!Q44+ptegu!B44+ptnonipm!B44+pt_oilgas!B44+np_oilgas!B44+rwc!B44+'ptfire-wild'!B44+ptagfire!B44+'cmv_c3 12'!B44+'ptfire-rx'!B44+airports!B44</f>
        <v>3354960.8287644</v>
      </c>
      <c r="C45" s="95">
        <f>rail!C44+'cmv_c1c2 12'!AO44+nonpt!C44+nonroad!C44+'onroad all'!AR44+ptegu!C44+ptnonipm!C44+pt_oilgas!C44+np_oilgas!C44+rwc!C44+livestock!B44+'ptfire-wild'!C44+ptagfire!C44+'cmv_c3 12'!AO44+fertilizer!B44+'ptfire-rx'!C44+airports!C44</f>
        <v>443282.09200083866</v>
      </c>
      <c r="D45" s="95">
        <f>rail!D44+'cmv_c1c2 12'!D44+nonpt!D44+nonroad!D44+'onroad all'!AG44+'onroad all'!AT44+'onroad all'!AU44+ptegu!AZ44+ptnonipm!D44+pt_oilgas!D44+np_oilgas!D44+rwc!D44+'ptfire-wild'!D44+ptagfire!D44+'cmv_c3 12'!D44+'ptfire-rx'!D44+airports!D44</f>
        <v>983177.57198944793</v>
      </c>
      <c r="E45" s="95">
        <f>rail!E44+'cmv_c1c2 12'!E44+nonpt!E44+nonroad!E44+ptegu!E44+ptnonipm!E44+pt_oilgas!E44+np_oilgas!E44+rwc!E44+'onroad all'!BI44+afdust!BA44+'ptfire-wild'!E44+ptagfire!E44+'cmv_c3 12'!E44+'ptfire-rx'!E44+airports!E44</f>
        <v>845201.04889074154</v>
      </c>
      <c r="F45" s="95">
        <f>rail!F44+'cmv_c1c2 12'!F44+nonpt!F44+nonroad!F44+ptegu!F44+ptnonipm!F44+pt_oilgas!F44+np_oilgas!F44+rwc!F44+'onroad all'!BL44+afdust!BB44+'ptfire-wild'!F44+ptagfire!F44+'cmv_c3 12'!F44+'ptfire-rx'!F44+airports!F44</f>
        <v>230774.09443919075</v>
      </c>
      <c r="G45" s="95">
        <f>rail!G44+'cmv_c1c2 12'!G44+nonpt!G44+nonroad!G44+'onroad all'!CB44+ptegu!BZ44+ptnonipm!G44+pt_oilgas!G44+np_oilgas!G44+rwc!G44+'ptfire-wild'!G44+ptagfire!G44+'cmv_c3 12'!G44+'ptfire-rx'!G44+airports!G44</f>
        <v>346769.42050304695</v>
      </c>
      <c r="H45" s="95">
        <f>rail!H44+'cmv_c1c2 12'!H44+nonpt!H44+nonroad!H44+'onroad all'!CN44+ptegu!H44+ptnonipm!H44+pt_oilgas!H44+np_oilgas!H44+rwc!H44+'ptfire-wild'!H44+ptagfire!H44+'cmv_c3 12'!H44+livestock!C44+'ptfire-rx'!H44+solvents!H44+airports!H44</f>
        <v>1603020.1457113901</v>
      </c>
      <c r="I45" s="45" t="s">
        <v>237</v>
      </c>
      <c r="M45" s="28" t="s">
        <v>43</v>
      </c>
      <c r="N45" s="95">
        <f>B45+'biogenics 12'!H44</f>
        <v>3792542.9159443998</v>
      </c>
      <c r="O45" s="26">
        <f t="shared" si="0"/>
        <v>443282.09200083866</v>
      </c>
      <c r="P45" s="26">
        <f>D45+'biogenics 12'!T44</f>
        <v>1085239.9792649469</v>
      </c>
      <c r="Q45" s="26">
        <f t="shared" si="1"/>
        <v>845201.04889074154</v>
      </c>
      <c r="R45" s="26">
        <f t="shared" si="2"/>
        <v>230774.09443919075</v>
      </c>
      <c r="S45" s="26">
        <f t="shared" si="3"/>
        <v>346769.42050304695</v>
      </c>
      <c r="T45" s="26">
        <f>H45+'biogenics 12'!Z44</f>
        <v>3798005.1756113898</v>
      </c>
      <c r="V45" s="28" t="s">
        <v>43</v>
      </c>
      <c r="W45" s="95">
        <f>B45-'ptfire-wild'!B44-'ptfire-rx'!B44</f>
        <v>2884065.1246444001</v>
      </c>
      <c r="X45" s="95">
        <f>C45-'ptfire-wild'!C44-'ptfire-rx'!C44</f>
        <v>435486.71603133867</v>
      </c>
      <c r="Y45" s="95">
        <f>D45-'ptfire-wild'!D44-'ptfire-rx'!D44</f>
        <v>973315.07841374795</v>
      </c>
      <c r="Z45" s="95">
        <f>E45-'ptfire-wild'!E44-'ptfire-rx'!E44</f>
        <v>794227.69864674157</v>
      </c>
      <c r="AA45" s="95">
        <f>F45-'ptfire-wild'!F44-'ptfire-rx'!F44</f>
        <v>187576.34586619076</v>
      </c>
      <c r="AB45" s="95">
        <f>G45-'ptfire-wild'!G44-'ptfire-rx'!G44</f>
        <v>342179.59968984697</v>
      </c>
      <c r="AC45" s="95">
        <f>H45-'ptfire-wild'!H44-'ptfire-rx'!H44</f>
        <v>1490961.55257039</v>
      </c>
    </row>
    <row r="46" spans="1:29" x14ac:dyDescent="0.25">
      <c r="A46" s="28" t="s">
        <v>44</v>
      </c>
      <c r="B46" s="95">
        <f>rail!B45+'cmv_c1c2 12'!B45+nonpt!B45+nonroad!B45+'onroad all'!Q45+ptegu!B45+ptnonipm!B45+pt_oilgas!B45+np_oilgas!B45+rwc!B45+'ptfire-wild'!B45+ptagfire!B45+'cmv_c3 12'!B45+'ptfire-rx'!B45+airports!B45</f>
        <v>479321.89702928002</v>
      </c>
      <c r="C46" s="95">
        <f>rail!C45+'cmv_c1c2 12'!AO45+nonpt!C45+nonroad!C45+'onroad all'!AR45+ptegu!C45+ptnonipm!C45+pt_oilgas!C45+np_oilgas!C45+rwc!C45+livestock!B45+'ptfire-wild'!C45+ptagfire!C45+'cmv_c3 12'!AO45+fertilizer!B45+'ptfire-rx'!C45+airports!C45</f>
        <v>40925.573752621298</v>
      </c>
      <c r="D46" s="95">
        <f>rail!D45+'cmv_c1c2 12'!D45+nonpt!D45+nonroad!D45+'onroad all'!AG45+'onroad all'!AT45+'onroad all'!AU45+ptegu!AZ45+ptnonipm!D45+pt_oilgas!D45+np_oilgas!D45+rwc!D45+'ptfire-wild'!D45+ptagfire!D45+'cmv_c3 12'!D45+'ptfire-rx'!D45+airports!D45</f>
        <v>126699.4045111055</v>
      </c>
      <c r="E46" s="95">
        <f>rail!E45+'cmv_c1c2 12'!E45+nonpt!E45+nonroad!E45+ptegu!E45+ptnonipm!E45+pt_oilgas!E45+np_oilgas!E45+rwc!E45+'onroad all'!BI45+afdust!BA45+'ptfire-wild'!E45+ptagfire!E45+'cmv_c3 12'!E45+'ptfire-rx'!E45+airports!E45</f>
        <v>108966.66618907217</v>
      </c>
      <c r="F46" s="95">
        <f>rail!F45+'cmv_c1c2 12'!F45+nonpt!F45+nonroad!F45+ptegu!F45+ptnonipm!F45+pt_oilgas!F45+np_oilgas!F45+rwc!F45+'onroad all'!BL45+afdust!BB45+'ptfire-wild'!F45+ptagfire!F45+'cmv_c3 12'!F45+'ptfire-rx'!F45+airports!F45</f>
        <v>31476.754761534175</v>
      </c>
      <c r="G46" s="95">
        <f>rail!G45+'cmv_c1c2 12'!G45+nonpt!G45+nonroad!G45+'onroad all'!CB45+ptegu!BZ45+ptnonipm!G45+pt_oilgas!G45+np_oilgas!G45+rwc!G45+'ptfire-wild'!G45+ptagfire!G45+'cmv_c3 12'!G45+'ptfire-rx'!G45+airports!G45</f>
        <v>15246.3614826751</v>
      </c>
      <c r="H46" s="95">
        <f>rail!H45+'cmv_c1c2 12'!H45+nonpt!H45+nonroad!H45+'onroad all'!CN45+ptegu!H45+ptnonipm!H45+pt_oilgas!H45+np_oilgas!H45+rwc!H45+'ptfire-wild'!H45+ptagfire!H45+'cmv_c3 12'!H45+livestock!C45+'ptfire-rx'!H45+solvents!H45+airports!H45</f>
        <v>204334.70857996997</v>
      </c>
      <c r="M46" s="28" t="s">
        <v>44</v>
      </c>
      <c r="N46" s="95">
        <f>B46+'biogenics 12'!H45</f>
        <v>543638.74976927997</v>
      </c>
      <c r="O46" s="26">
        <f t="shared" si="0"/>
        <v>40925.573752621298</v>
      </c>
      <c r="P46" s="26">
        <f>D46+'biogenics 12'!T45</f>
        <v>138667.68111470551</v>
      </c>
      <c r="Q46" s="26">
        <f t="shared" si="1"/>
        <v>108966.66618907217</v>
      </c>
      <c r="R46" s="26">
        <f t="shared" si="2"/>
        <v>31476.754761534175</v>
      </c>
      <c r="S46" s="26">
        <f t="shared" si="3"/>
        <v>15246.3614826751</v>
      </c>
      <c r="T46" s="26">
        <f>H46+'biogenics 12'!Z45</f>
        <v>473312.73386996891</v>
      </c>
      <c r="V46" s="28" t="s">
        <v>44</v>
      </c>
      <c r="W46" s="95">
        <f>B46-'ptfire-wild'!B45-'ptfire-rx'!B45</f>
        <v>338201.77011828002</v>
      </c>
      <c r="X46" s="95">
        <f>C46-'ptfire-wild'!C45-'ptfire-rx'!C45</f>
        <v>38610.614091621297</v>
      </c>
      <c r="Y46" s="95">
        <f>D46-'ptfire-wild'!D45-'ptfire-rx'!D45</f>
        <v>124834.8163391055</v>
      </c>
      <c r="Z46" s="95">
        <f>E46-'ptfire-wild'!E45-'ptfire-rx'!E45</f>
        <v>94665.109678072171</v>
      </c>
      <c r="AA46" s="95">
        <f>F46-'ptfire-wild'!F45-'ptfire-rx'!F45</f>
        <v>19356.792244534176</v>
      </c>
      <c r="AB46" s="95">
        <f>G46-'ptfire-wild'!G45-'ptfire-rx'!G45</f>
        <v>14204.4936346751</v>
      </c>
      <c r="AC46" s="95">
        <f>H46-'ptfire-wild'!H45-'ptfire-rx'!H45</f>
        <v>171057.13185596999</v>
      </c>
    </row>
    <row r="47" spans="1:29" x14ac:dyDescent="0.25">
      <c r="A47" s="28" t="s">
        <v>45</v>
      </c>
      <c r="B47" s="95">
        <f>rail!B46+'cmv_c1c2 12'!B46+nonpt!B46+nonroad!B46+'onroad all'!Q46+ptegu!B46+ptnonipm!B46+pt_oilgas!B46+np_oilgas!B46+rwc!B46+'ptfire-wild'!B46+ptagfire!B46+'cmv_c3 12'!B46+'ptfire-rx'!B46+airports!B46</f>
        <v>112992.82173472499</v>
      </c>
      <c r="C47" s="95">
        <f>rail!C46+'cmv_c1c2 12'!AO46+nonpt!C46+nonroad!C46+'onroad all'!AR46+ptegu!C46+ptnonipm!C46+pt_oilgas!C46+np_oilgas!C46+rwc!C46+livestock!B46+'ptfire-wild'!C46+ptagfire!C46+'cmv_c3 12'!AO46+fertilizer!B46+'ptfire-rx'!C46+airports!C46</f>
        <v>6871.2513197930612</v>
      </c>
      <c r="D47" s="95">
        <f>rail!D46+'cmv_c1c2 12'!D46+nonpt!D46+nonroad!D46+'onroad all'!AG46+'onroad all'!AT46+'onroad all'!AU46+ptegu!AZ46+ptnonipm!D46+pt_oilgas!D46+np_oilgas!D46+rwc!D46+'ptfire-wild'!D46+ptagfire!D46+'cmv_c3 12'!D46+'ptfire-rx'!D46+airports!D46</f>
        <v>14599.803016060847</v>
      </c>
      <c r="E47" s="95">
        <f>rail!E46+'cmv_c1c2 12'!E46+nonpt!E46+nonroad!E46+ptegu!E46+ptnonipm!E46+pt_oilgas!E46+np_oilgas!E46+rwc!E46+'onroad all'!BI46+afdust!BA46+'ptfire-wild'!E46+ptagfire!E46+'cmv_c3 12'!E46+'ptfire-rx'!E46+airports!E46</f>
        <v>19055.5464122837</v>
      </c>
      <c r="F47" s="95">
        <f>rail!F46+'cmv_c1c2 12'!F46+nonpt!F46+nonroad!F46+ptegu!F46+ptnonipm!F46+pt_oilgas!F46+np_oilgas!F46+rwc!F46+'onroad all'!BL46+afdust!BB46+'ptfire-wild'!F46+ptagfire!F46+'cmv_c3 12'!F46+'ptfire-rx'!F46+airports!F46</f>
        <v>8657.5174449970254</v>
      </c>
      <c r="G47" s="95">
        <f>rail!G46+'cmv_c1c2 12'!G46+nonpt!G46+nonroad!G46+'onroad all'!CB46+ptegu!BZ46+ptnonipm!G46+pt_oilgas!G46+np_oilgas!G46+rwc!G46+'ptfire-wild'!G46+ptagfire!G46+'cmv_c3 12'!G46+'ptfire-rx'!G46+airports!G46</f>
        <v>840.27332055382624</v>
      </c>
      <c r="H47" s="95">
        <f>rail!H46+'cmv_c1c2 12'!H46+nonpt!H46+nonroad!H46+'onroad all'!CN46+ptegu!H46+ptnonipm!H46+pt_oilgas!H46+np_oilgas!H46+rwc!H46+'ptfire-wild'!H46+ptagfire!H46+'cmv_c3 12'!H46+livestock!C46+'ptfire-rx'!H46+solvents!H46+airports!H46</f>
        <v>20232.759577035002</v>
      </c>
      <c r="I47" s="45" t="s">
        <v>237</v>
      </c>
      <c r="M47" s="28" t="s">
        <v>45</v>
      </c>
      <c r="N47" s="95">
        <f>B47+'biogenics 12'!H46</f>
        <v>124934.16376772489</v>
      </c>
      <c r="O47" s="26">
        <f t="shared" si="0"/>
        <v>6871.2513197930612</v>
      </c>
      <c r="P47" s="26">
        <f>D47+'biogenics 12'!T46</f>
        <v>15876.013868998847</v>
      </c>
      <c r="Q47" s="26">
        <f t="shared" si="1"/>
        <v>19055.5464122837</v>
      </c>
      <c r="R47" s="26">
        <f t="shared" si="2"/>
        <v>8657.5174449970254</v>
      </c>
      <c r="S47" s="26">
        <f t="shared" si="3"/>
        <v>840.27332055382624</v>
      </c>
      <c r="T47" s="26">
        <f>H47+'biogenics 12'!Z46</f>
        <v>91536.066157035006</v>
      </c>
      <c r="V47" s="28" t="s">
        <v>45</v>
      </c>
      <c r="W47" s="95">
        <f>B47-'ptfire-wild'!B46-'ptfire-rx'!B46</f>
        <v>110137.08625052498</v>
      </c>
      <c r="X47" s="95">
        <f>C47-'ptfire-wild'!C46-'ptfire-rx'!C46</f>
        <v>6824.3665599330616</v>
      </c>
      <c r="Y47" s="95">
        <f>D47-'ptfire-wild'!D46-'ptfire-rx'!D46</f>
        <v>14560.071089970847</v>
      </c>
      <c r="Z47" s="95">
        <f>E47-'ptfire-wild'!E46-'ptfire-rx'!E46</f>
        <v>18764.351226803701</v>
      </c>
      <c r="AA47" s="95">
        <f>F47-'ptfire-wild'!F46-'ptfire-rx'!F46</f>
        <v>8410.7419446270251</v>
      </c>
      <c r="AB47" s="95">
        <f>G47-'ptfire-wild'!G46-'ptfire-rx'!G46</f>
        <v>818.57843413382625</v>
      </c>
      <c r="AC47" s="95">
        <f>H47-'ptfire-wild'!H46-'ptfire-rx'!H46</f>
        <v>19558.789470905005</v>
      </c>
    </row>
    <row r="48" spans="1:29" x14ac:dyDescent="0.25">
      <c r="A48" s="28" t="s">
        <v>46</v>
      </c>
      <c r="B48" s="95">
        <f>rail!B47+'cmv_c1c2 12'!B47+nonpt!B47+nonroad!B47+'onroad all'!Q47+ptegu!B47+ptnonipm!B47+pt_oilgas!B47+np_oilgas!B47+rwc!B47+'ptfire-wild'!B47+ptagfire!B47+'cmv_c3 12'!B47+'ptfire-rx'!B47+airports!B47</f>
        <v>1204918.42617289</v>
      </c>
      <c r="C48" s="95">
        <f>rail!C47+'cmv_c1c2 12'!AO47+nonpt!C47+nonroad!C47+'onroad all'!AR47+ptegu!C47+ptnonipm!C47+pt_oilgas!C47+np_oilgas!C47+rwc!C47+livestock!B47+'ptfire-wild'!C47+ptagfire!C47+'cmv_c3 12'!AO47+fertilizer!B47+'ptfire-rx'!C47+airports!C47</f>
        <v>47381.731473842119</v>
      </c>
      <c r="D48" s="95">
        <f>rail!D47+'cmv_c1c2 12'!D47+nonpt!D47+nonroad!D47+'onroad all'!AG47+'onroad all'!AT47+'onroad all'!AU47+ptegu!AZ47+ptnonipm!D47+pt_oilgas!D47+np_oilgas!D47+rwc!D47+'ptfire-wild'!D47+ptagfire!D47+'cmv_c3 12'!D47+'ptfire-rx'!D47+airports!D47</f>
        <v>207705.46486729049</v>
      </c>
      <c r="E48" s="95">
        <f>rail!E47+'cmv_c1c2 12'!E47+nonpt!E47+nonroad!E47+ptegu!E47+ptnonipm!E47+pt_oilgas!E47+np_oilgas!E47+rwc!E47+'onroad all'!BI47+afdust!BA47+'ptfire-wild'!E47+ptagfire!E47+'cmv_c3 12'!E47+'ptfire-rx'!E47+airports!E47</f>
        <v>98014.378037675095</v>
      </c>
      <c r="F48" s="95">
        <f>rail!F47+'cmv_c1c2 12'!F47+nonpt!F47+nonroad!F47+ptegu!F47+ptnonipm!F47+pt_oilgas!F47+np_oilgas!F47+rwc!F47+'onroad all'!BL47+afdust!BB47+'ptfire-wild'!F47+ptagfire!F47+'cmv_c3 12'!F47+'ptfire-rx'!F47+airports!F47</f>
        <v>57718.127568705997</v>
      </c>
      <c r="G48" s="95">
        <f>rail!G47+'cmv_c1c2 12'!G47+nonpt!G47+nonroad!G47+'onroad all'!CB47+ptegu!BZ47+ptnonipm!G47+pt_oilgas!G47+np_oilgas!G47+rwc!G47+'ptfire-wild'!G47+ptagfire!G47+'cmv_c3 12'!G47+'ptfire-rx'!G47+airports!G47</f>
        <v>40538.624842887497</v>
      </c>
      <c r="H48" s="95">
        <f>rail!H47+'cmv_c1c2 12'!H47+nonpt!H47+nonroad!H47+'onroad all'!CN47+ptegu!H47+ptnonipm!H47+pt_oilgas!H47+np_oilgas!H47+rwc!H47+'ptfire-wild'!H47+ptagfire!H47+'cmv_c3 12'!H47+livestock!C47+'ptfire-rx'!H47+solvents!H47+airports!H47</f>
        <v>237778.85272561002</v>
      </c>
      <c r="I48" s="45" t="s">
        <v>237</v>
      </c>
      <c r="M48" s="28" t="s">
        <v>46</v>
      </c>
      <c r="N48" s="95">
        <f>B48+'biogenics 12'!H47</f>
        <v>1275161.6267688901</v>
      </c>
      <c r="O48" s="26">
        <f t="shared" si="0"/>
        <v>47381.731473842119</v>
      </c>
      <c r="P48" s="26">
        <f>D48+'biogenics 12'!T47</f>
        <v>219078.87111303949</v>
      </c>
      <c r="Q48" s="26">
        <f t="shared" si="1"/>
        <v>98014.378037675095</v>
      </c>
      <c r="R48" s="26">
        <f t="shared" si="2"/>
        <v>57718.127568705997</v>
      </c>
      <c r="S48" s="26">
        <f t="shared" si="3"/>
        <v>40538.624842887497</v>
      </c>
      <c r="T48" s="26">
        <f>H48+'biogenics 12'!Z47</f>
        <v>992157.24253761</v>
      </c>
      <c r="V48" s="28" t="s">
        <v>46</v>
      </c>
      <c r="W48" s="95">
        <f>B48-'ptfire-wild'!B47-'ptfire-rx'!B47</f>
        <v>1041566.2258348902</v>
      </c>
      <c r="X48" s="95">
        <f>C48-'ptfire-wild'!C47-'ptfire-rx'!C47</f>
        <v>44688.376281142118</v>
      </c>
      <c r="Y48" s="95">
        <f>D48-'ptfire-wild'!D47-'ptfire-rx'!D47</f>
        <v>204842.09402979049</v>
      </c>
      <c r="Z48" s="95">
        <f>E48-'ptfire-wild'!E47-'ptfire-rx'!E47</f>
        <v>80830.125510375088</v>
      </c>
      <c r="AA48" s="95">
        <f>F48-'ptfire-wild'!F47-'ptfire-rx'!F47</f>
        <v>43155.201270606005</v>
      </c>
      <c r="AB48" s="95">
        <f>G48-'ptfire-wild'!G47-'ptfire-rx'!G47</f>
        <v>39117.025295827494</v>
      </c>
      <c r="AC48" s="95">
        <f>H48-'ptfire-wild'!H47-'ptfire-rx'!H47</f>
        <v>199061.86441961001</v>
      </c>
    </row>
    <row r="49" spans="1:29" x14ac:dyDescent="0.25">
      <c r="A49" s="28" t="s">
        <v>47</v>
      </c>
      <c r="B49" s="95">
        <f>rail!B48+'cmv_c1c2 12'!B48+nonpt!B48+nonroad!B48+'onroad all'!Q48+ptegu!B48+ptnonipm!B48+pt_oilgas!B48+np_oilgas!B48+rwc!B48+'ptfire-wild'!B48+ptagfire!B48+'cmv_c3 12'!B48+'ptfire-rx'!B48+airports!B48</f>
        <v>1282024.3796047</v>
      </c>
      <c r="C49" s="95">
        <f>rail!C48+'cmv_c1c2 12'!AO48+nonpt!C48+nonroad!C48+'onroad all'!AR48+ptegu!C48+ptnonipm!C48+pt_oilgas!C48+np_oilgas!C48+rwc!C48+livestock!B48+'ptfire-wild'!C48+ptagfire!C48+'cmv_c3 12'!AO48+fertilizer!B48+'ptfire-rx'!C48+airports!C48</f>
        <v>42896.201867219715</v>
      </c>
      <c r="D49" s="95">
        <f>rail!D48+'cmv_c1c2 12'!D48+nonpt!D48+nonroad!D48+'onroad all'!AG48+'onroad all'!AT48+'onroad all'!AU48+ptegu!AZ48+ptnonipm!D48+pt_oilgas!D48+np_oilgas!D48+rwc!D48+'ptfire-wild'!D48+ptagfire!D48+'cmv_c3 12'!D48+'ptfire-rx'!D48+airports!D48</f>
        <v>188949.6989436672</v>
      </c>
      <c r="E49" s="95">
        <f>rail!E48+'cmv_c1c2 12'!E48+nonpt!E48+nonroad!E48+ptegu!E48+ptnonipm!E48+pt_oilgas!E48+np_oilgas!E48+rwc!E48+'onroad all'!BI48+afdust!BA48+'ptfire-wild'!E48+ptagfire!E48+'cmv_c3 12'!E48+'ptfire-rx'!E48+airports!E48</f>
        <v>176441.61628522782</v>
      </c>
      <c r="F49" s="95">
        <f>rail!F48+'cmv_c1c2 12'!F48+nonpt!F48+nonroad!F48+ptegu!F48+ptnonipm!F48+pt_oilgas!F48+np_oilgas!F48+rwc!F48+'onroad all'!BL48+afdust!BB48+'ptfire-wild'!F48+ptagfire!F48+'cmv_c3 12'!F48+'ptfire-rx'!F48+airports!F48</f>
        <v>79664.945917646706</v>
      </c>
      <c r="G49" s="95">
        <f>rail!G48+'cmv_c1c2 12'!G48+nonpt!G48+nonroad!G48+'onroad all'!CB48+ptegu!BZ48+ptnonipm!G48+pt_oilgas!G48+np_oilgas!G48+rwc!G48+'ptfire-wild'!G48+ptagfire!G48+'cmv_c3 12'!G48+'ptfire-rx'!G48+airports!G48</f>
        <v>15850.172205070448</v>
      </c>
      <c r="H49" s="95">
        <f>rail!H48+'cmv_c1c2 12'!H48+nonpt!H48+nonroad!H48+'onroad all'!CN48+ptegu!H48+ptnonipm!H48+pt_oilgas!H48+np_oilgas!H48+rwc!H48+'ptfire-wild'!H48+ptagfire!H48+'cmv_c3 12'!H48+livestock!C48+'ptfire-rx'!H48+solvents!H48+airports!H48</f>
        <v>269307.25050974003</v>
      </c>
      <c r="M49" s="28" t="s">
        <v>47</v>
      </c>
      <c r="N49" s="95">
        <f>B49+'biogenics 12'!H48</f>
        <v>1406055.8454247001</v>
      </c>
      <c r="O49" s="26">
        <f t="shared" si="0"/>
        <v>42896.201867219715</v>
      </c>
      <c r="P49" s="26">
        <f>D49+'biogenics 12'!T48</f>
        <v>200359.64734951121</v>
      </c>
      <c r="Q49" s="26">
        <f t="shared" si="1"/>
        <v>176441.61628522782</v>
      </c>
      <c r="R49" s="26">
        <f t="shared" si="2"/>
        <v>79664.945917646706</v>
      </c>
      <c r="S49" s="26">
        <f t="shared" si="3"/>
        <v>15850.172205070448</v>
      </c>
      <c r="T49" s="26">
        <f>H49+'biogenics 12'!Z48</f>
        <v>912292.37410974014</v>
      </c>
      <c r="V49" s="28" t="s">
        <v>47</v>
      </c>
      <c r="W49" s="95">
        <f>B49-'ptfire-wild'!B48-'ptfire-rx'!B48</f>
        <v>888666.59701469995</v>
      </c>
      <c r="X49" s="95">
        <f>C49-'ptfire-wild'!C48-'ptfire-rx'!C48</f>
        <v>36448.200376719717</v>
      </c>
      <c r="Y49" s="95">
        <f>D49-'ptfire-wild'!D48-'ptfire-rx'!D48</f>
        <v>183995.03611276721</v>
      </c>
      <c r="Z49" s="95">
        <f>E49-'ptfire-wild'!E48-'ptfire-rx'!E48</f>
        <v>136794.23897922781</v>
      </c>
      <c r="AA49" s="95">
        <f>F49-'ptfire-wild'!F48-'ptfire-rx'!F48</f>
        <v>46065.47466464671</v>
      </c>
      <c r="AB49" s="95">
        <f>G49-'ptfire-wild'!G48-'ptfire-rx'!G48</f>
        <v>13020.270216670449</v>
      </c>
      <c r="AC49" s="95">
        <f>H49-'ptfire-wild'!H48-'ptfire-rx'!H48</f>
        <v>176617.20469674002</v>
      </c>
    </row>
    <row r="50" spans="1:29" x14ac:dyDescent="0.25">
      <c r="A50" s="28" t="s">
        <v>48</v>
      </c>
      <c r="B50" s="95">
        <f>rail!B49+'cmv_c1c2 12'!B49+nonpt!B49+nonroad!B49+'onroad all'!Q49+ptegu!B49+ptnonipm!B49+pt_oilgas!B49+np_oilgas!B49+rwc!B49+'ptfire-wild'!B49+ptagfire!B49+'cmv_c3 12'!B49+'ptfire-rx'!B49+airports!B49</f>
        <v>469634.06122450007</v>
      </c>
      <c r="C50" s="95">
        <f>rail!C49+'cmv_c1c2 12'!AO49+nonpt!C49+nonroad!C49+'onroad all'!AR49+ptegu!C49+ptnonipm!C49+pt_oilgas!C49+np_oilgas!C49+rwc!C49+livestock!B49+'ptfire-wild'!C49+ptagfire!C49+'cmv_c3 12'!AO49+fertilizer!B49+'ptfire-rx'!C49+airports!C49</f>
        <v>13061.351359398206</v>
      </c>
      <c r="D50" s="95">
        <f>rail!D49+'cmv_c1c2 12'!D49+nonpt!D49+nonroad!D49+'onroad all'!AG49+'onroad all'!AT49+'onroad all'!AU49+ptegu!AZ49+ptnonipm!D49+pt_oilgas!D49+np_oilgas!D49+rwc!D49+'ptfire-wild'!D49+ptagfire!D49+'cmv_c3 12'!D49+'ptfire-rx'!D49+airports!D49</f>
        <v>140062.6651599193</v>
      </c>
      <c r="E50" s="95">
        <f>rail!E49+'cmv_c1c2 12'!E49+nonpt!E49+nonroad!E49+ptegu!E49+ptnonipm!E49+pt_oilgas!E49+np_oilgas!E49+rwc!E49+'onroad all'!BI49+afdust!BA49+'ptfire-wild'!E49+ptagfire!E49+'cmv_c3 12'!E49+'ptfire-rx'!E49+airports!E49</f>
        <v>54663.042054748505</v>
      </c>
      <c r="F50" s="95">
        <f>rail!F49+'cmv_c1c2 12'!F49+nonpt!F49+nonroad!F49+ptegu!F49+ptnonipm!F49+pt_oilgas!F49+np_oilgas!F49+rwc!F49+'onroad all'!BL49+afdust!BB49+'ptfire-wild'!F49+ptagfire!F49+'cmv_c3 12'!F49+'ptfire-rx'!F49+airports!F49</f>
        <v>37476.620365076</v>
      </c>
      <c r="G50" s="95">
        <f>rail!G49+'cmv_c1c2 12'!G49+nonpt!G49+nonroad!G49+'onroad all'!CB49+ptegu!BZ49+ptnonipm!G49+pt_oilgas!G49+np_oilgas!G49+rwc!G49+'ptfire-wild'!G49+ptagfire!G49+'cmv_c3 12'!G49+'ptfire-rx'!G49+airports!G49</f>
        <v>57129.6436306818</v>
      </c>
      <c r="H50" s="95">
        <f>rail!H49+'cmv_c1c2 12'!H49+nonpt!H49+nonroad!H49+'onroad all'!CN49+ptegu!H49+ptnonipm!H49+pt_oilgas!H49+np_oilgas!H49+rwc!H49+'ptfire-wild'!H49+ptagfire!H49+'cmv_c3 12'!H49+livestock!C49+'ptfire-rx'!H49+solvents!H49+airports!H49</f>
        <v>182471.94900224003</v>
      </c>
      <c r="I50" s="45" t="s">
        <v>237</v>
      </c>
      <c r="M50" s="28" t="s">
        <v>48</v>
      </c>
      <c r="N50" s="95">
        <f>B50+'biogenics 12'!H49</f>
        <v>507530.58799150004</v>
      </c>
      <c r="O50" s="26">
        <f t="shared" si="0"/>
        <v>13061.351359398206</v>
      </c>
      <c r="P50" s="26">
        <f>D50+'biogenics 12'!T49</f>
        <v>143175.37811084173</v>
      </c>
      <c r="Q50" s="26">
        <f t="shared" si="1"/>
        <v>54663.042054748505</v>
      </c>
      <c r="R50" s="26">
        <f t="shared" si="2"/>
        <v>37476.620365076</v>
      </c>
      <c r="S50" s="26">
        <f t="shared" si="3"/>
        <v>57129.6436306818</v>
      </c>
      <c r="T50" s="26">
        <f>H50+'biogenics 12'!Z49</f>
        <v>631012.58486224001</v>
      </c>
      <c r="V50" s="28" t="s">
        <v>48</v>
      </c>
      <c r="W50" s="95">
        <f>B50-'ptfire-wild'!B49-'ptfire-rx'!B49</f>
        <v>349407.12923050002</v>
      </c>
      <c r="X50" s="95">
        <f>C50-'ptfire-wild'!C49-'ptfire-rx'!C49</f>
        <v>11078.995894398206</v>
      </c>
      <c r="Y50" s="95">
        <f>D50-'ptfire-wild'!D49-'ptfire-rx'!D49</f>
        <v>137952.6063679193</v>
      </c>
      <c r="Z50" s="95">
        <f>E50-'ptfire-wild'!E49-'ptfire-rx'!E49</f>
        <v>42013.119279748506</v>
      </c>
      <c r="AA50" s="95">
        <f>F50-'ptfire-wild'!F49-'ptfire-rx'!F49</f>
        <v>26756.346848076002</v>
      </c>
      <c r="AB50" s="95">
        <f>G50-'ptfire-wild'!G49-'ptfire-rx'!G49</f>
        <v>56082.547816681799</v>
      </c>
      <c r="AC50" s="95">
        <f>H50-'ptfire-wild'!H49-'ptfire-rx'!H49</f>
        <v>153975.58055124001</v>
      </c>
    </row>
    <row r="51" spans="1:29" x14ac:dyDescent="0.25">
      <c r="A51" s="28" t="s">
        <v>49</v>
      </c>
      <c r="B51" s="95">
        <f>rail!B50+'cmv_c1c2 12'!B50+nonpt!B50+nonroad!B50+'onroad all'!Q50+ptegu!B50+ptnonipm!B50+pt_oilgas!B50+np_oilgas!B50+rwc!B50+'ptfire-wild'!B50+ptagfire!B50+'cmv_c3 12'!B50+'ptfire-rx'!B50+airports!B50</f>
        <v>847668.14209187496</v>
      </c>
      <c r="C51" s="95">
        <f>rail!C50+'cmv_c1c2 12'!AO50+nonpt!C50+nonroad!C50+'onroad all'!AR50+ptegu!C50+ptnonipm!C50+pt_oilgas!C50+np_oilgas!C50+rwc!C50+livestock!B50+'ptfire-wild'!C50+ptagfire!C50+'cmv_c3 12'!AO50+fertilizer!B50+'ptfire-rx'!C50+airports!C50</f>
        <v>82262.391261727447</v>
      </c>
      <c r="D51" s="95">
        <f>rail!D50+'cmv_c1c2 12'!D50+nonpt!D50+nonroad!D50+'onroad all'!AG50+'onroad all'!AT50+'onroad all'!AU50+ptegu!AZ50+ptnonipm!D50+pt_oilgas!D50+np_oilgas!D50+rwc!D50+'ptfire-wild'!D50+ptagfire!D50+'cmv_c3 12'!D50+'ptfire-rx'!D50+airports!D50</f>
        <v>168848.27739909783</v>
      </c>
      <c r="E51" s="95">
        <f>rail!E50+'cmv_c1c2 12'!E50+nonpt!E50+nonroad!E50+ptegu!E50+ptnonipm!E50+pt_oilgas!E50+np_oilgas!E50+rwc!E50+'onroad all'!BI50+afdust!BA50+'ptfire-wild'!E50+ptagfire!E50+'cmv_c3 12'!E50+'ptfire-rx'!E50+airports!E50</f>
        <v>108452.51486517976</v>
      </c>
      <c r="F51" s="95">
        <f>rail!F50+'cmv_c1c2 12'!F50+nonpt!F50+nonroad!F50+ptegu!F50+ptnonipm!F50+pt_oilgas!F50+np_oilgas!F50+rwc!F50+'onroad all'!BL50+afdust!BB50+'ptfire-wild'!F50+ptagfire!F50+'cmv_c3 12'!F50+'ptfire-rx'!F50+airports!F50</f>
        <v>52574.285320685856</v>
      </c>
      <c r="G51" s="95">
        <f>rail!G50+'cmv_c1c2 12'!G50+nonpt!G50+nonroad!G50+'onroad all'!CB50+ptegu!BZ50+ptnonipm!G50+pt_oilgas!G50+np_oilgas!G50+rwc!G50+'ptfire-wild'!G50+ptagfire!G50+'cmv_c3 12'!G50+'ptfire-rx'!G50+airports!G50</f>
        <v>36586.7683939942</v>
      </c>
      <c r="H51" s="95">
        <f>rail!H50+'cmv_c1c2 12'!H50+nonpt!H50+nonroad!H50+'onroad all'!CN50+ptegu!H50+ptnonipm!H50+pt_oilgas!H50+np_oilgas!H50+rwc!H50+'ptfire-wild'!H50+ptagfire!H50+'cmv_c3 12'!H50+livestock!C50+'ptfire-rx'!H50+solvents!H50+airports!H50</f>
        <v>190325.27768383001</v>
      </c>
      <c r="I51" s="45" t="s">
        <v>237</v>
      </c>
      <c r="M51" s="28" t="s">
        <v>49</v>
      </c>
      <c r="N51" s="95">
        <f>B51+'biogenics 12'!H50</f>
        <v>901252.23038187483</v>
      </c>
      <c r="O51" s="26">
        <f t="shared" si="0"/>
        <v>82262.391261727447</v>
      </c>
      <c r="P51" s="26">
        <f>D51+'biogenics 12'!T50</f>
        <v>189719.45755337423</v>
      </c>
      <c r="Q51" s="26">
        <f t="shared" si="1"/>
        <v>108452.51486517976</v>
      </c>
      <c r="R51" s="26">
        <f t="shared" si="2"/>
        <v>52574.285320685856</v>
      </c>
      <c r="S51" s="26">
        <f t="shared" si="3"/>
        <v>36586.7683939942</v>
      </c>
      <c r="T51" s="26">
        <f>H51+'biogenics 12'!Z50</f>
        <v>514437.29882382898</v>
      </c>
      <c r="V51" s="28" t="s">
        <v>49</v>
      </c>
      <c r="W51" s="95">
        <f>B51-'ptfire-wild'!B50-'ptfire-rx'!B50</f>
        <v>799392.82023987488</v>
      </c>
      <c r="X51" s="95">
        <f>C51-'ptfire-wild'!C50-'ptfire-rx'!C50</f>
        <v>81469.101196177449</v>
      </c>
      <c r="Y51" s="95">
        <f>D51-'ptfire-wild'!D50-'ptfire-rx'!D50</f>
        <v>168139.70391080782</v>
      </c>
      <c r="Z51" s="95">
        <f>E51-'ptfire-wild'!E50-'ptfire-rx'!E50</f>
        <v>103496.98230497977</v>
      </c>
      <c r="AA51" s="95">
        <f>F51-'ptfire-wild'!F50-'ptfire-rx'!F50</f>
        <v>48374.681700785855</v>
      </c>
      <c r="AB51" s="95">
        <f>G51-'ptfire-wild'!G50-'ptfire-rx'!G50</f>
        <v>36208.734145564202</v>
      </c>
      <c r="AC51" s="95">
        <f>H51-'ptfire-wild'!H50-'ptfire-rx'!H50</f>
        <v>178921.71393982999</v>
      </c>
    </row>
    <row r="52" spans="1:29" x14ac:dyDescent="0.25">
      <c r="A52" s="28" t="s">
        <v>50</v>
      </c>
      <c r="B52" s="95">
        <f>rail!B51+'cmv_c1c2 12'!B51+nonpt!B51+nonroad!B51+'onroad all'!Q51+ptegu!B51+ptnonipm!B51+pt_oilgas!B51+np_oilgas!B51+rwc!B51+'ptfire-wild'!B51+ptagfire!B51+'cmv_c3 12'!B51+'ptfire-rx'!B51+airports!B51</f>
        <v>772405.4797706001</v>
      </c>
      <c r="C52" s="95">
        <f>rail!C51+'cmv_c1c2 12'!AO51+nonpt!C51+nonroad!C51+'onroad all'!AR51+ptegu!C51+ptnonipm!C51+pt_oilgas!C51+np_oilgas!C51+rwc!C51+livestock!B51+'ptfire-wild'!C51+ptagfire!C51+'cmv_c3 12'!AO51+fertilizer!B51+'ptfire-rx'!C51+airports!C51</f>
        <v>29211.2587057696</v>
      </c>
      <c r="D52" s="95">
        <f>rail!D51+'cmv_c1c2 12'!D51+nonpt!D51+nonroad!D51+'onroad all'!AG51+'onroad all'!AT51+'onroad all'!AU51+ptegu!AZ51+ptnonipm!D51+pt_oilgas!D51+np_oilgas!D51+rwc!D51+'ptfire-wild'!D51+ptagfire!D51+'cmv_c3 12'!D51+'ptfire-rx'!D51+airports!D51</f>
        <v>128957.3076909573</v>
      </c>
      <c r="E52" s="95">
        <f>rail!E51+'cmv_c1c2 12'!E51+nonpt!E51+nonroad!E51+ptegu!E51+ptnonipm!E51+pt_oilgas!E51+np_oilgas!E51+rwc!E51+'onroad all'!BI51+afdust!BA51+'ptfire-wild'!E51+ptagfire!E51+'cmv_c3 12'!E51+'ptfire-rx'!E51+airports!E51</f>
        <v>358365.37252713798</v>
      </c>
      <c r="F52" s="95">
        <f>rail!F51+'cmv_c1c2 12'!F51+nonpt!F51+nonroad!F51+ptegu!F51+ptnonipm!F51+pt_oilgas!F51+np_oilgas!F51+rwc!F51+'onroad all'!BL51+afdust!BB51+'ptfire-wild'!F51+ptagfire!F51+'cmv_c3 12'!F51+'ptfire-rx'!F51+airports!F51</f>
        <v>94124.673452732997</v>
      </c>
      <c r="G52" s="95">
        <f>rail!G51+'cmv_c1c2 12'!G51+nonpt!G51+nonroad!G51+'onroad all'!CB51+ptegu!BZ51+ptnonipm!G51+pt_oilgas!G51+np_oilgas!G51+rwc!G51+'ptfire-wild'!G51+ptagfire!G51+'cmv_c3 12'!G51+'ptfire-rx'!G51+airports!G51</f>
        <v>55036.494689294086</v>
      </c>
      <c r="H52" s="95">
        <f>rail!H51+'cmv_c1c2 12'!H51+nonpt!H51+nonroad!H51+'onroad all'!CN51+ptegu!H51+ptnonipm!H51+pt_oilgas!H51+np_oilgas!H51+rwc!H51+'ptfire-wild'!H51+ptagfire!H51+'cmv_c3 12'!H51+livestock!C51+'ptfire-rx'!H51+solvents!H51+airports!H51</f>
        <v>284505.17296724004</v>
      </c>
      <c r="I52" s="46"/>
      <c r="M52" s="28" t="s">
        <v>50</v>
      </c>
      <c r="N52" s="95">
        <f>B52+'biogenics 12'!H51</f>
        <v>829458.88601060014</v>
      </c>
      <c r="O52" s="26">
        <f t="shared" si="0"/>
        <v>29211.2587057696</v>
      </c>
      <c r="P52" s="26">
        <f>D52+'biogenics 12'!T51</f>
        <v>142601.26040201349</v>
      </c>
      <c r="Q52" s="26">
        <f t="shared" si="1"/>
        <v>358365.37252713798</v>
      </c>
      <c r="R52" s="26">
        <f t="shared" si="2"/>
        <v>94124.673452732997</v>
      </c>
      <c r="S52" s="26">
        <f t="shared" si="3"/>
        <v>55036.494689294086</v>
      </c>
      <c r="T52" s="26">
        <f>H52+'biogenics 12'!Z51</f>
        <v>522050.130167239</v>
      </c>
      <c r="V52" s="28" t="s">
        <v>50</v>
      </c>
      <c r="W52" s="95">
        <f>B52-'ptfire-wild'!B51-'ptfire-rx'!B51</f>
        <v>159056.70782660012</v>
      </c>
      <c r="X52" s="95">
        <f>C52-'ptfire-wild'!C51-'ptfire-rx'!C51</f>
        <v>19163.795153769603</v>
      </c>
      <c r="Y52" s="95">
        <f>D52-'ptfire-wild'!D51-'ptfire-rx'!D51</f>
        <v>121575.3906089573</v>
      </c>
      <c r="Z52" s="95">
        <f>E52-'ptfire-wild'!E51-'ptfire-rx'!E51</f>
        <v>296851.58650413796</v>
      </c>
      <c r="AA52" s="95">
        <f>F52-'ptfire-wild'!F51-'ptfire-rx'!F51</f>
        <v>41994.345950732997</v>
      </c>
      <c r="AB52" s="95">
        <f>G52-'ptfire-wild'!G51-'ptfire-rx'!G51</f>
        <v>50729.032094294089</v>
      </c>
      <c r="AC52" s="95">
        <f>H52-'ptfire-wild'!H51-'ptfire-rx'!H51</f>
        <v>140072.85641424003</v>
      </c>
    </row>
    <row r="53" spans="1:29" s="28" customFormat="1" x14ac:dyDescent="0.25">
      <c r="A53" s="28" t="s">
        <v>364</v>
      </c>
      <c r="B53" s="26">
        <f>ptegu!B54+ptnonipm!B54+pt_oilgas!B54+airports!B54</f>
        <v>7813.6009049599998</v>
      </c>
      <c r="C53" s="95">
        <f>ptegu!C54+ptnonipm!C54+pt_oilgas!C54+airports!C54</f>
        <v>5.3397999999999994</v>
      </c>
      <c r="D53" s="95">
        <f>ptegu!AZ54+ptnonipm!D54+pt_oilgas!D54+airports!D54</f>
        <v>41574.987355740501</v>
      </c>
      <c r="E53" s="95">
        <f>ptegu!E54+ptnonipm!E54+pt_oilgas!E54+airports!E54</f>
        <v>8149.5750836499992</v>
      </c>
      <c r="F53" s="95">
        <f>ptegu!F54+ptnonipm!F54+pt_oilgas!F54+airports!F54</f>
        <v>4452.7082491163001</v>
      </c>
      <c r="G53" s="95">
        <f>ptegu!BZ54+ptnonipm!G54+pt_oilgas!G54+airports!G54</f>
        <v>9518.727982122211</v>
      </c>
      <c r="H53" s="95">
        <f>ptegu!H54+ptnonipm!H54+pt_oilgas!H54+airports!H54</f>
        <v>2609.3579902920001</v>
      </c>
      <c r="I53" s="46"/>
      <c r="M53" s="28" t="s">
        <v>364</v>
      </c>
      <c r="N53" s="26">
        <f>B53</f>
        <v>7813.6009049599998</v>
      </c>
      <c r="O53" s="26">
        <f t="shared" si="0"/>
        <v>5.3397999999999994</v>
      </c>
      <c r="P53" s="26">
        <f>D53</f>
        <v>41574.987355740501</v>
      </c>
      <c r="Q53" s="26">
        <f t="shared" si="1"/>
        <v>8149.5750836499992</v>
      </c>
      <c r="R53" s="26">
        <f t="shared" si="2"/>
        <v>4452.7082491163001</v>
      </c>
      <c r="S53" s="26">
        <f t="shared" si="3"/>
        <v>9518.727982122211</v>
      </c>
      <c r="T53" s="26">
        <f>H53</f>
        <v>2609.3579902920001</v>
      </c>
      <c r="V53" s="28" t="s">
        <v>364</v>
      </c>
      <c r="W53" s="26">
        <f>B53</f>
        <v>7813.6009049599998</v>
      </c>
      <c r="X53" s="26">
        <f t="shared" ref="X53:AC53" si="4">C53</f>
        <v>5.3397999999999994</v>
      </c>
      <c r="Y53" s="26">
        <f t="shared" si="4"/>
        <v>41574.987355740501</v>
      </c>
      <c r="Z53" s="26">
        <f t="shared" si="4"/>
        <v>8149.5750836499992</v>
      </c>
      <c r="AA53" s="26">
        <f t="shared" si="4"/>
        <v>4452.7082491163001</v>
      </c>
      <c r="AB53" s="26">
        <f t="shared" si="4"/>
        <v>9518.727982122211</v>
      </c>
      <c r="AC53" s="26">
        <f t="shared" si="4"/>
        <v>2609.3579902920001</v>
      </c>
    </row>
    <row r="55" spans="1:29" x14ac:dyDescent="0.25">
      <c r="A55" s="28" t="s">
        <v>56</v>
      </c>
      <c r="B55" s="26">
        <f>SUM(B3:B53)</f>
        <v>50666212.364802748</v>
      </c>
      <c r="C55" s="26">
        <f t="shared" ref="C55:H55" si="5">SUM(C3:C53)</f>
        <v>4291613.7690056413</v>
      </c>
      <c r="D55" s="26">
        <f t="shared" si="5"/>
        <v>9617706.0310342629</v>
      </c>
      <c r="E55" s="26">
        <f t="shared" si="5"/>
        <v>9592385.7859534323</v>
      </c>
      <c r="F55" s="26">
        <f t="shared" si="5"/>
        <v>3537686.6006085505</v>
      </c>
      <c r="G55" s="26">
        <f t="shared" si="5"/>
        <v>2603295.4964189413</v>
      </c>
      <c r="H55" s="26">
        <f t="shared" si="5"/>
        <v>13142639.77688206</v>
      </c>
      <c r="M55" s="28" t="s">
        <v>56</v>
      </c>
      <c r="N55" s="26">
        <f>SUM(N3:N53)</f>
        <v>54639226.74149473</v>
      </c>
      <c r="O55" s="26">
        <f t="shared" ref="O55:T55" si="6">SUM(O3:O53)</f>
        <v>4291613.7690056413</v>
      </c>
      <c r="P55" s="26">
        <f t="shared" si="6"/>
        <v>10600953.328490309</v>
      </c>
      <c r="Q55" s="26">
        <f t="shared" si="6"/>
        <v>9592385.7859534323</v>
      </c>
      <c r="R55" s="26">
        <f t="shared" si="6"/>
        <v>3537686.6006085505</v>
      </c>
      <c r="S55" s="26">
        <f t="shared" si="6"/>
        <v>2603295.4964189413</v>
      </c>
      <c r="T55" s="26">
        <f t="shared" si="6"/>
        <v>39934546.809906051</v>
      </c>
      <c r="V55" s="28" t="s">
        <v>56</v>
      </c>
      <c r="W55" s="26">
        <f>SUM(W3:W53)</f>
        <v>36928368.790254675</v>
      </c>
      <c r="X55" s="26">
        <f t="shared" ref="X55:AC55" si="7">SUM(X3:X53)</f>
        <v>4051676.3803903107</v>
      </c>
      <c r="Y55" s="26">
        <f t="shared" si="7"/>
        <v>9390206.379978152</v>
      </c>
      <c r="Z55" s="26">
        <f t="shared" si="7"/>
        <v>8128723.4894618057</v>
      </c>
      <c r="AA55" s="26">
        <f t="shared" si="7"/>
        <v>2301955.5553176901</v>
      </c>
      <c r="AB55" s="26">
        <f t="shared" si="7"/>
        <v>2491886.2952621114</v>
      </c>
      <c r="AC55" s="26">
        <f t="shared" si="7"/>
        <v>10028399.776663156</v>
      </c>
    </row>
    <row r="56" spans="1:29" x14ac:dyDescent="0.25">
      <c r="A56" s="28"/>
      <c r="B56" s="26"/>
      <c r="C56" s="26"/>
      <c r="D56" s="26"/>
      <c r="E56" s="26"/>
      <c r="F56" s="26"/>
      <c r="G56" s="26"/>
      <c r="H56" s="26"/>
      <c r="M56" s="28"/>
      <c r="N56" s="26"/>
      <c r="O56" s="26"/>
      <c r="P56" s="26"/>
      <c r="Q56" s="26"/>
      <c r="R56" s="26"/>
      <c r="S56" s="26"/>
      <c r="T56" s="26"/>
      <c r="W56" s="26"/>
      <c r="X56" s="26"/>
      <c r="Y56" s="26"/>
      <c r="Z56" s="26"/>
      <c r="AA56" s="26"/>
      <c r="AB56" s="26"/>
      <c r="AC56" s="26"/>
    </row>
    <row r="57" spans="1:29" x14ac:dyDescent="0.25">
      <c r="B57" s="95"/>
      <c r="C57" s="95"/>
      <c r="D57" s="95"/>
      <c r="E57" s="95"/>
      <c r="F57" s="95"/>
      <c r="G57" s="95"/>
      <c r="H57" s="95"/>
      <c r="N57" s="95"/>
      <c r="O57" s="95"/>
      <c r="P57" s="95"/>
      <c r="Q57" s="95"/>
      <c r="R57" s="95"/>
      <c r="S57" s="95"/>
      <c r="T57" s="95"/>
      <c r="W57" s="95"/>
      <c r="X57" s="95"/>
      <c r="Y57" s="95"/>
      <c r="Z57" s="95"/>
      <c r="AA57" s="95"/>
      <c r="AB57" s="95"/>
      <c r="AC57" s="95"/>
    </row>
    <row r="58" spans="1:29" x14ac:dyDescent="0.25">
      <c r="B58" s="26"/>
      <c r="C58" s="26"/>
      <c r="D58" s="26"/>
      <c r="E58" s="26"/>
      <c r="F58" s="26"/>
      <c r="G58" s="26"/>
      <c r="H58" s="26"/>
      <c r="M58" s="28"/>
      <c r="N58" s="26"/>
      <c r="O58" s="26"/>
      <c r="P58" s="26"/>
      <c r="Q58" s="26"/>
      <c r="R58" s="26"/>
      <c r="S58" s="26"/>
      <c r="T58" s="26"/>
      <c r="W58" s="26"/>
      <c r="X58" s="26"/>
      <c r="Y58" s="26"/>
      <c r="Z58" s="26"/>
      <c r="AA58" s="26"/>
      <c r="AB58" s="26"/>
      <c r="AC58" s="26"/>
    </row>
    <row r="59" spans="1:29" x14ac:dyDescent="0.25">
      <c r="B59" s="26"/>
      <c r="C59" s="26"/>
      <c r="D59" s="26"/>
      <c r="E59" s="26"/>
      <c r="F59" s="26"/>
      <c r="G59" s="26"/>
      <c r="H59" s="26"/>
    </row>
    <row r="60" spans="1:29" x14ac:dyDescent="0.25">
      <c r="B60" s="26"/>
      <c r="C60" s="26"/>
      <c r="D60" s="26"/>
      <c r="E60" s="26"/>
      <c r="F60" s="26"/>
      <c r="G60" s="26"/>
      <c r="H60" s="26"/>
      <c r="N60" s="26"/>
    </row>
    <row r="61" spans="1:29" x14ac:dyDescent="0.25">
      <c r="B61" s="26"/>
      <c r="C61" s="26"/>
      <c r="D61" s="26"/>
      <c r="E61" s="26"/>
      <c r="F61" s="26"/>
      <c r="G61" s="26"/>
      <c r="H61" s="26"/>
    </row>
    <row r="90" spans="1:21" x14ac:dyDescent="0.25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</row>
  </sheetData>
  <mergeCells count="1">
    <mergeCell ref="A1:L2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K71"/>
  <sheetViews>
    <sheetView zoomScale="85" zoomScaleNormal="85" workbookViewId="0">
      <pane xSplit="1" ySplit="2" topLeftCell="AH39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19.28515625" customWidth="1"/>
    <col min="2" max="2" width="10.42578125" customWidth="1"/>
    <col min="3" max="10" width="9.28515625" bestFit="1" customWidth="1"/>
    <col min="11" max="11" width="10.28515625" customWidth="1"/>
    <col min="12" max="14" width="10.28515625" style="28" customWidth="1"/>
    <col min="16" max="16" width="15.140625" bestFit="1" customWidth="1"/>
    <col min="17" max="17" width="5.7109375" style="28" bestFit="1" customWidth="1"/>
    <col min="18" max="18" width="9.85546875" style="28" bestFit="1" customWidth="1"/>
    <col min="19" max="19" width="6.7109375" style="26" bestFit="1" customWidth="1"/>
    <col min="20" max="20" width="14.5703125" style="26" bestFit="1" customWidth="1"/>
    <col min="21" max="21" width="5.7109375" style="26" bestFit="1" customWidth="1"/>
    <col min="22" max="22" width="6.7109375" style="26" bestFit="1" customWidth="1"/>
    <col min="23" max="23" width="13.42578125" style="26" bestFit="1" customWidth="1"/>
    <col min="24" max="24" width="6.7109375" style="26" bestFit="1" customWidth="1"/>
    <col min="25" max="25" width="10.28515625" style="26" bestFit="1" customWidth="1"/>
    <col min="26" max="26" width="6.7109375" style="26" bestFit="1" customWidth="1"/>
    <col min="27" max="27" width="5.7109375" style="26" bestFit="1" customWidth="1"/>
    <col min="28" max="28" width="6.7109375" style="26" bestFit="1" customWidth="1"/>
    <col min="29" max="29" width="7.7109375" style="26" bestFit="1" customWidth="1"/>
    <col min="30" max="30" width="6.7109375" style="26" bestFit="1" customWidth="1"/>
    <col min="31" max="31" width="15.42578125" style="26" bestFit="1" customWidth="1"/>
    <col min="32" max="33" width="6.7109375" style="26" bestFit="1" customWidth="1"/>
    <col min="34" max="34" width="5.7109375" style="26" bestFit="1" customWidth="1"/>
    <col min="35" max="35" width="5.7109375" style="95" customWidth="1"/>
    <col min="36" max="36" width="4.140625" style="26" bestFit="1" customWidth="1"/>
    <col min="37" max="37" width="6.5703125" style="26" bestFit="1" customWidth="1"/>
    <col min="38" max="38" width="6.140625" style="26" bestFit="1" customWidth="1"/>
    <col min="39" max="39" width="5.7109375" style="26" bestFit="1" customWidth="1"/>
    <col min="40" max="40" width="10" style="26" bestFit="1" customWidth="1"/>
    <col min="41" max="41" width="10" style="95" customWidth="1"/>
    <col min="42" max="42" width="9.28515625" style="26" bestFit="1" customWidth="1"/>
    <col min="43" max="43" width="7.7109375" style="26" bestFit="1" customWidth="1"/>
    <col min="44" max="44" width="9.28515625" style="26" bestFit="1" customWidth="1"/>
    <col min="45" max="45" width="6.7109375" style="26" bestFit="1" customWidth="1"/>
    <col min="46" max="46" width="4.28515625" style="26" bestFit="1" customWidth="1"/>
    <col min="47" max="47" width="7.7109375" style="26" bestFit="1" customWidth="1"/>
    <col min="48" max="48" width="4.5703125" style="26" bestFit="1" customWidth="1"/>
    <col min="49" max="49" width="4.140625" style="26" bestFit="1" customWidth="1"/>
    <col min="50" max="50" width="6.7109375" style="26" bestFit="1" customWidth="1"/>
    <col min="51" max="51" width="4.140625" style="26" bestFit="1" customWidth="1"/>
    <col min="52" max="52" width="3.28515625" style="26" bestFit="1" customWidth="1"/>
    <col min="53" max="54" width="7.7109375" style="26" bestFit="1" customWidth="1"/>
    <col min="55" max="55" width="5.7109375" style="26" bestFit="1" customWidth="1"/>
    <col min="56" max="56" width="5.140625" style="26" bestFit="1" customWidth="1"/>
    <col min="57" max="57" width="8.7109375" style="26" bestFit="1" customWidth="1"/>
    <col min="58" max="58" width="4.85546875" style="26" bestFit="1" customWidth="1"/>
    <col min="59" max="59" width="7.85546875" style="26" bestFit="1" customWidth="1"/>
    <col min="60" max="60" width="6" style="26" bestFit="1" customWidth="1"/>
    <col min="61" max="61" width="6.7109375" style="26" customWidth="1"/>
    <col min="62" max="62" width="6.7109375" style="26" bestFit="1" customWidth="1"/>
    <col min="63" max="63" width="3.85546875" style="26" bestFit="1" customWidth="1"/>
    <col min="64" max="64" width="5.5703125" style="26" bestFit="1" customWidth="1"/>
    <col min="65" max="65" width="3.85546875" style="26" bestFit="1" customWidth="1"/>
    <col min="66" max="66" width="5.7109375" style="26" bestFit="1" customWidth="1"/>
    <col min="67" max="67" width="8" style="26" bestFit="1" customWidth="1"/>
    <col min="68" max="68" width="5.28515625" style="26" bestFit="1" customWidth="1"/>
    <col min="69" max="69" width="7.7109375" style="26" bestFit="1" customWidth="1"/>
    <col min="70" max="70" width="6.7109375" style="26" bestFit="1" customWidth="1"/>
    <col min="71" max="71" width="9.28515625" style="26" bestFit="1" customWidth="1"/>
    <col min="72" max="73" width="7.7109375" style="26" customWidth="1"/>
    <col min="74" max="74" width="7.7109375" style="95" customWidth="1"/>
    <col min="75" max="75" width="9.140625" style="28"/>
    <col min="77" max="77" width="10.28515625" bestFit="1" customWidth="1"/>
  </cols>
  <sheetData>
    <row r="1" spans="1:89" x14ac:dyDescent="0.25">
      <c r="B1" s="28" t="s">
        <v>484</v>
      </c>
      <c r="P1" s="28" t="s">
        <v>488</v>
      </c>
    </row>
    <row r="2" spans="1:89" x14ac:dyDescent="0.25">
      <c r="A2" s="28" t="s">
        <v>52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I2" s="28" t="s">
        <v>63</v>
      </c>
      <c r="J2" s="28" t="s">
        <v>64</v>
      </c>
      <c r="K2" s="28" t="s">
        <v>65</v>
      </c>
      <c r="L2" s="61" t="s">
        <v>311</v>
      </c>
      <c r="M2" s="61" t="s">
        <v>314</v>
      </c>
      <c r="N2" s="61" t="s">
        <v>321</v>
      </c>
      <c r="P2" s="28" t="s">
        <v>226</v>
      </c>
      <c r="Q2" s="28" t="s">
        <v>359</v>
      </c>
      <c r="R2" s="28" t="s">
        <v>178</v>
      </c>
      <c r="S2" s="28" t="s">
        <v>131</v>
      </c>
      <c r="T2" s="28" t="s">
        <v>132</v>
      </c>
      <c r="U2" s="28" t="s">
        <v>133</v>
      </c>
      <c r="V2" s="28" t="s">
        <v>360</v>
      </c>
      <c r="W2" s="28" t="s">
        <v>179</v>
      </c>
      <c r="X2" s="28" t="s">
        <v>134</v>
      </c>
      <c r="Y2" s="28" t="s">
        <v>59</v>
      </c>
      <c r="Z2" s="28" t="s">
        <v>136</v>
      </c>
      <c r="AA2" s="28" t="s">
        <v>137</v>
      </c>
      <c r="AB2" s="28" t="s">
        <v>361</v>
      </c>
      <c r="AC2" s="28" t="s">
        <v>138</v>
      </c>
      <c r="AD2" s="28" t="s">
        <v>139</v>
      </c>
      <c r="AE2" s="28" t="s">
        <v>140</v>
      </c>
      <c r="AF2" s="28" t="s">
        <v>141</v>
      </c>
      <c r="AG2" s="28" t="s">
        <v>142</v>
      </c>
      <c r="AH2" s="28" t="s">
        <v>143</v>
      </c>
      <c r="AI2" s="94" t="s">
        <v>473</v>
      </c>
      <c r="AJ2" s="28" t="s">
        <v>362</v>
      </c>
      <c r="AK2" s="28" t="s">
        <v>144</v>
      </c>
      <c r="AL2" s="28" t="s">
        <v>366</v>
      </c>
      <c r="AM2" s="28" t="s">
        <v>57</v>
      </c>
      <c r="AN2" s="28" t="s">
        <v>128</v>
      </c>
      <c r="AO2" s="94" t="s">
        <v>474</v>
      </c>
      <c r="AP2" s="28" t="s">
        <v>145</v>
      </c>
      <c r="AQ2" s="28" t="s">
        <v>146</v>
      </c>
      <c r="AR2" s="28" t="s">
        <v>60</v>
      </c>
      <c r="AS2" s="28" t="s">
        <v>148</v>
      </c>
      <c r="AT2" s="28" t="s">
        <v>149</v>
      </c>
      <c r="AU2" s="28" t="s">
        <v>150</v>
      </c>
      <c r="AV2" s="28" t="s">
        <v>151</v>
      </c>
      <c r="AW2" s="28" t="s">
        <v>152</v>
      </c>
      <c r="AX2" s="28" t="s">
        <v>153</v>
      </c>
      <c r="AY2" s="28" t="s">
        <v>154</v>
      </c>
      <c r="AZ2" s="28" t="s">
        <v>156</v>
      </c>
      <c r="BA2" s="28" t="s">
        <v>54</v>
      </c>
      <c r="BB2" s="28" t="s">
        <v>53</v>
      </c>
      <c r="BC2" s="28" t="s">
        <v>157</v>
      </c>
      <c r="BD2" s="28" t="s">
        <v>158</v>
      </c>
      <c r="BE2" s="28" t="s">
        <v>160</v>
      </c>
      <c r="BF2" s="28" t="s">
        <v>161</v>
      </c>
      <c r="BG2" s="28" t="s">
        <v>162</v>
      </c>
      <c r="BH2" s="28" t="s">
        <v>164</v>
      </c>
      <c r="BI2" s="28" t="s">
        <v>165</v>
      </c>
      <c r="BJ2" s="28" t="s">
        <v>363</v>
      </c>
      <c r="BK2" s="28" t="s">
        <v>166</v>
      </c>
      <c r="BL2" s="28" t="s">
        <v>167</v>
      </c>
      <c r="BM2" s="28" t="s">
        <v>168</v>
      </c>
      <c r="BN2" s="28" t="s">
        <v>61</v>
      </c>
      <c r="BO2" s="28" t="s">
        <v>367</v>
      </c>
      <c r="BP2" s="28" t="s">
        <v>169</v>
      </c>
      <c r="BQ2" s="28" t="s">
        <v>171</v>
      </c>
      <c r="BR2" s="28" t="s">
        <v>173</v>
      </c>
      <c r="BS2" s="28" t="s">
        <v>174</v>
      </c>
      <c r="BT2" s="28" t="s">
        <v>368</v>
      </c>
      <c r="BU2" s="28"/>
      <c r="BV2" s="94" t="s">
        <v>437</v>
      </c>
      <c r="BW2" s="28" t="s">
        <v>141</v>
      </c>
      <c r="BY2" s="28" t="s">
        <v>59</v>
      </c>
      <c r="BZ2" s="28" t="s">
        <v>57</v>
      </c>
      <c r="CA2" s="28" t="s">
        <v>60</v>
      </c>
      <c r="CB2" s="28" t="s">
        <v>54</v>
      </c>
      <c r="CC2" s="28" t="s">
        <v>53</v>
      </c>
      <c r="CD2" s="28" t="s">
        <v>61</v>
      </c>
      <c r="CE2" s="28" t="s">
        <v>62</v>
      </c>
      <c r="CF2" s="28" t="s">
        <v>63</v>
      </c>
      <c r="CG2" s="28" t="s">
        <v>64</v>
      </c>
      <c r="CH2" s="28" t="s">
        <v>65</v>
      </c>
      <c r="CI2" s="28" t="s">
        <v>311</v>
      </c>
      <c r="CJ2" s="28" t="s">
        <v>314</v>
      </c>
      <c r="CK2" s="28" t="s">
        <v>321</v>
      </c>
    </row>
    <row r="3" spans="1:89" x14ac:dyDescent="0.25">
      <c r="A3" s="28" t="s">
        <v>0</v>
      </c>
      <c r="B3" s="26">
        <v>179621.87903000001</v>
      </c>
      <c r="C3" s="26">
        <v>29.530248698000001</v>
      </c>
      <c r="D3" s="26">
        <v>17529.873565999998</v>
      </c>
      <c r="E3" s="26">
        <v>1735.5322014999999</v>
      </c>
      <c r="F3" s="26">
        <v>1651.4709048</v>
      </c>
      <c r="G3" s="26">
        <v>28.122157741999999</v>
      </c>
      <c r="H3" s="26">
        <v>22166.860741</v>
      </c>
      <c r="I3" s="26">
        <v>180.92044596</v>
      </c>
      <c r="J3" s="26">
        <v>555.30282955999996</v>
      </c>
      <c r="K3" s="26">
        <v>452.22430695000003</v>
      </c>
      <c r="L3" s="61">
        <v>31.730800993999999</v>
      </c>
      <c r="M3" s="61">
        <v>79.195142085000001</v>
      </c>
      <c r="N3" s="61">
        <v>32.966530110999997</v>
      </c>
      <c r="O3" s="26"/>
      <c r="P3" s="28" t="s">
        <v>0</v>
      </c>
      <c r="Q3" s="26">
        <v>24.2074490449961</v>
      </c>
      <c r="R3" s="26">
        <v>31.468088815837099</v>
      </c>
      <c r="S3" s="26">
        <v>180.313597787276</v>
      </c>
      <c r="T3" s="26">
        <v>180.313597787276</v>
      </c>
      <c r="U3" s="26">
        <v>98.829990380016199</v>
      </c>
      <c r="V3" s="26">
        <v>563.37347507796699</v>
      </c>
      <c r="W3" s="26">
        <v>80.220641588039697</v>
      </c>
      <c r="X3" s="26">
        <v>1134.2593033513299</v>
      </c>
      <c r="Y3" s="26">
        <v>180093.179126198</v>
      </c>
      <c r="Z3" s="26">
        <v>887.59315192379802</v>
      </c>
      <c r="AA3" s="26">
        <v>89.378758288736506</v>
      </c>
      <c r="AB3" s="26">
        <v>882.72341953361297</v>
      </c>
      <c r="AC3" s="26">
        <v>1955.5892570204301</v>
      </c>
      <c r="AD3" s="26">
        <v>449.05601606507702</v>
      </c>
      <c r="AE3" s="26">
        <v>449.05601606507702</v>
      </c>
      <c r="AF3" s="26">
        <v>139.41981890639701</v>
      </c>
      <c r="AG3" s="26">
        <v>841.59070122686103</v>
      </c>
      <c r="AH3" s="26">
        <v>33.726116176123</v>
      </c>
      <c r="AI3" s="95">
        <v>110.292765326278</v>
      </c>
      <c r="AJ3" s="26">
        <v>4.5415663485264801</v>
      </c>
      <c r="AK3" s="26">
        <v>30.8784400072918</v>
      </c>
      <c r="AL3" s="26">
        <v>33.406952709553003</v>
      </c>
      <c r="AM3" s="26">
        <v>29.419188957379099</v>
      </c>
      <c r="AN3" s="26">
        <v>0</v>
      </c>
      <c r="AO3" s="95">
        <v>22648.539957671201</v>
      </c>
      <c r="AP3" s="26">
        <v>15684.723183275701</v>
      </c>
      <c r="AQ3" s="26">
        <v>1603.32732118586</v>
      </c>
      <c r="AR3" s="26">
        <v>17427.470323368001</v>
      </c>
      <c r="AS3" s="26">
        <v>580.63017570115198</v>
      </c>
      <c r="AT3" s="26">
        <v>0.20171738487739499</v>
      </c>
      <c r="AU3" s="26">
        <v>9908.0735493612592</v>
      </c>
      <c r="AV3" s="26">
        <v>0.818942478546272</v>
      </c>
      <c r="AW3" s="26">
        <v>0.20727201265452999</v>
      </c>
      <c r="AX3" s="26">
        <v>860.90937350154604</v>
      </c>
      <c r="AY3" s="26">
        <v>0.38391035951873098</v>
      </c>
      <c r="AZ3" s="26">
        <v>3.8573290166834702E-2</v>
      </c>
      <c r="BA3" s="26">
        <v>1719.0025426403599</v>
      </c>
      <c r="BB3" s="26">
        <v>1635.38821728225</v>
      </c>
      <c r="BC3" s="26">
        <v>83.614325358113305</v>
      </c>
      <c r="BD3" s="26">
        <v>5.2352322822797896E-4</v>
      </c>
      <c r="BE3" s="26">
        <v>183.49281476214799</v>
      </c>
      <c r="BF3" s="26">
        <v>3.76347724885222E-3</v>
      </c>
      <c r="BG3" s="26">
        <v>117.571453308862</v>
      </c>
      <c r="BH3" s="26">
        <v>1.5742609681597399</v>
      </c>
      <c r="BI3" s="26">
        <v>465.69976631006801</v>
      </c>
      <c r="BJ3" s="26">
        <v>100.28155499548799</v>
      </c>
      <c r="BK3" s="26">
        <v>0.82687732480144605</v>
      </c>
      <c r="BL3" s="26">
        <v>3.6548646266197098</v>
      </c>
      <c r="BM3" s="26">
        <v>4.1039538076577398E-3</v>
      </c>
      <c r="BN3" s="26">
        <v>28.211318195957801</v>
      </c>
      <c r="BO3" s="26">
        <v>5710.29831684485</v>
      </c>
      <c r="BP3" s="26">
        <v>0</v>
      </c>
      <c r="BQ3" s="26">
        <v>2539.75939753067</v>
      </c>
      <c r="BR3" s="26">
        <v>590.66835070315301</v>
      </c>
      <c r="BS3" s="26">
        <v>22546.3560144843</v>
      </c>
      <c r="BT3" s="26">
        <v>3112.3313163706398</v>
      </c>
      <c r="BU3" s="28"/>
      <c r="BV3" s="95">
        <f t="shared" ref="BV3:BV34" si="0">Q3+S3+U3+V3+Z3+AB3+AC3+AD3+AG3+AH3+AJ3+AK3+AL3+AS3+AU3+BJ3+BQ3+BT3</f>
        <v>22226.906127260736</v>
      </c>
      <c r="BW3" s="35">
        <f t="shared" ref="BW3:BW34" si="1">AF3/(AF3+AP3+AQ3+1E-50)</f>
        <v>8.0000032316482148E-3</v>
      </c>
      <c r="BY3" s="23">
        <f t="shared" ref="BY3:BY34" si="2">+(Y3-B3)/B3</f>
        <v>2.6238457071216235E-3</v>
      </c>
      <c r="BZ3" s="23">
        <f t="shared" ref="BZ3:BZ34" si="3">+(AM3-C3)/C3</f>
        <v>-3.7608806399393501E-3</v>
      </c>
      <c r="CA3" s="23">
        <f t="shared" ref="CA3:CA34" si="4">+(AR3-D3)/D3</f>
        <v>-5.8416418262487134E-3</v>
      </c>
      <c r="CB3" s="23">
        <f t="shared" ref="CB3:CB34" si="5">+(BA3-E3)/E3</f>
        <v>-9.5242593858838268E-3</v>
      </c>
      <c r="CC3" s="23">
        <f t="shared" ref="CC3:CC34" si="6">+(BB3-F3)/F3</f>
        <v>-9.7384019730566342E-3</v>
      </c>
      <c r="CD3" s="23">
        <f t="shared" ref="CD3:CD34" si="7">+(BN3-G3)/G3</f>
        <v>3.1704698755971651E-3</v>
      </c>
      <c r="CE3" s="23">
        <f t="shared" ref="CE3:CE34" si="8">+(BS3-H3)/H3</f>
        <v>1.711993763656311E-2</v>
      </c>
      <c r="CF3" s="23">
        <f t="shared" ref="CF3:CF34" si="9">+(T3-I3)/I3</f>
        <v>-3.3542266022170259E-3</v>
      </c>
      <c r="CG3" s="23">
        <f t="shared" ref="CG3:CG34" si="10">+(V3-J3)/J3</f>
        <v>1.4533773444593978E-2</v>
      </c>
      <c r="CH3" s="23">
        <f t="shared" ref="CH3:CH34" si="11">+(AD3-K3)/K3</f>
        <v>-7.0060163424017609E-3</v>
      </c>
      <c r="CI3" s="23">
        <f t="shared" ref="CI3:CI34" si="12">+(R3-L3)/L3</f>
        <v>-8.2794058118033798E-3</v>
      </c>
      <c r="CJ3" s="23">
        <f t="shared" ref="CJ3:CJ34" si="13">+(W3-M3)/M3</f>
        <v>1.294902030656161E-2</v>
      </c>
      <c r="CK3" s="23">
        <f t="shared" ref="CK3:CK34" si="14">+(AL3-N3)/N3</f>
        <v>1.3359689268785058E-2</v>
      </c>
    </row>
    <row r="4" spans="1:89" x14ac:dyDescent="0.25">
      <c r="A4" s="28" t="s">
        <v>2</v>
      </c>
      <c r="B4" s="26">
        <v>185931.73963</v>
      </c>
      <c r="C4" s="26">
        <v>36.713868667</v>
      </c>
      <c r="D4" s="26">
        <v>22677.568633999999</v>
      </c>
      <c r="E4" s="26">
        <v>2205.5810639000001</v>
      </c>
      <c r="F4" s="26">
        <v>2108.0570136000001</v>
      </c>
      <c r="G4" s="26">
        <v>17.196390875999999</v>
      </c>
      <c r="H4" s="26">
        <v>18351.899006</v>
      </c>
      <c r="I4" s="26">
        <v>232.97885495</v>
      </c>
      <c r="J4" s="26">
        <v>495.49371431999998</v>
      </c>
      <c r="K4" s="26">
        <v>616.02157312999998</v>
      </c>
      <c r="L4" s="61">
        <v>44.399457192</v>
      </c>
      <c r="M4" s="61">
        <v>67.055790990999995</v>
      </c>
      <c r="N4" s="61">
        <v>29.105042141999999</v>
      </c>
      <c r="O4" s="26"/>
      <c r="P4" s="28" t="s">
        <v>2</v>
      </c>
      <c r="Q4" s="26">
        <v>25.537698909223099</v>
      </c>
      <c r="R4" s="26">
        <v>43.732934857083599</v>
      </c>
      <c r="S4" s="26">
        <v>230.166946929114</v>
      </c>
      <c r="T4" s="26">
        <v>230.166946929114</v>
      </c>
      <c r="U4" s="26">
        <v>137.879355387853</v>
      </c>
      <c r="V4" s="26">
        <v>497.73623468755602</v>
      </c>
      <c r="W4" s="26">
        <v>67.360877209537605</v>
      </c>
      <c r="X4" s="26">
        <v>1051.6305646718699</v>
      </c>
      <c r="Y4" s="26">
        <v>185514.60388344101</v>
      </c>
      <c r="Z4" s="26">
        <v>906.842854894109</v>
      </c>
      <c r="AA4" s="26">
        <v>79.268122177712897</v>
      </c>
      <c r="AB4" s="26">
        <v>749.19174234365005</v>
      </c>
      <c r="AC4" s="26">
        <v>1458.2239913245101</v>
      </c>
      <c r="AD4" s="26">
        <v>607.37200376491501</v>
      </c>
      <c r="AE4" s="26">
        <v>607.37200376491501</v>
      </c>
      <c r="AF4" s="26">
        <v>178.794870348605</v>
      </c>
      <c r="AG4" s="26">
        <v>639.51893067400397</v>
      </c>
      <c r="AH4" s="26">
        <v>26.2750335080033</v>
      </c>
      <c r="AI4" s="95">
        <v>102.14610377960101</v>
      </c>
      <c r="AJ4" s="26">
        <v>6.5877638277639097</v>
      </c>
      <c r="AK4" s="26">
        <v>21.386822095588599</v>
      </c>
      <c r="AL4" s="26">
        <v>29.185586646645302</v>
      </c>
      <c r="AM4" s="26">
        <v>36.291638284363103</v>
      </c>
      <c r="AN4" s="26">
        <v>0</v>
      </c>
      <c r="AO4" s="95">
        <v>18564.0391407485</v>
      </c>
      <c r="AP4" s="26">
        <v>20114.391673936399</v>
      </c>
      <c r="AQ4" s="26">
        <v>2056.1394315205798</v>
      </c>
      <c r="AR4" s="26">
        <v>22349.325975805601</v>
      </c>
      <c r="AS4" s="26">
        <v>494.10196267993803</v>
      </c>
      <c r="AT4" s="26">
        <v>0.19114713121358901</v>
      </c>
      <c r="AU4" s="26">
        <v>7757.10050242134</v>
      </c>
      <c r="AV4" s="26">
        <v>1.0803832477388799</v>
      </c>
      <c r="AW4" s="26">
        <v>0.30145637500619898</v>
      </c>
      <c r="AX4" s="26">
        <v>1212.70728088537</v>
      </c>
      <c r="AY4" s="26">
        <v>0.50074497605229196</v>
      </c>
      <c r="AZ4" s="26">
        <v>5.6097447235128398E-2</v>
      </c>
      <c r="BA4" s="26">
        <v>2175.1491208368702</v>
      </c>
      <c r="BB4" s="26">
        <v>2078.6153204995599</v>
      </c>
      <c r="BC4" s="26">
        <v>96.533800337306999</v>
      </c>
      <c r="BD4" s="26">
        <v>7.4960547010808102E-4</v>
      </c>
      <c r="BE4" s="26">
        <v>180.68240895848101</v>
      </c>
      <c r="BF4" s="26">
        <v>5.3887480648379298E-3</v>
      </c>
      <c r="BG4" s="26">
        <v>135.886509763719</v>
      </c>
      <c r="BH4" s="26">
        <v>2.0877573577605402</v>
      </c>
      <c r="BI4" s="26">
        <v>539.21307906325501</v>
      </c>
      <c r="BJ4" s="26">
        <v>104.42452612553799</v>
      </c>
      <c r="BK4" s="26">
        <v>0.80373580041557202</v>
      </c>
      <c r="BL4" s="26">
        <v>5.0926136536649</v>
      </c>
      <c r="BM4" s="26">
        <v>5.9674861136372404E-3</v>
      </c>
      <c r="BN4" s="26">
        <v>17.036156857090798</v>
      </c>
      <c r="BO4" s="26">
        <v>4455.9032866693797</v>
      </c>
      <c r="BP4" s="26">
        <v>0</v>
      </c>
      <c r="BQ4" s="26">
        <v>2051.8401459880902</v>
      </c>
      <c r="BR4" s="26">
        <v>449.44248691758702</v>
      </c>
      <c r="BS4" s="26">
        <v>18486.686961534801</v>
      </c>
      <c r="BT4" s="26">
        <v>2478.94260283617</v>
      </c>
      <c r="BU4" s="28"/>
      <c r="BV4" s="95">
        <f t="shared" si="0"/>
        <v>18222.314705044009</v>
      </c>
      <c r="BW4" s="35">
        <f t="shared" si="1"/>
        <v>8.0000117472070805E-3</v>
      </c>
      <c r="BY4" s="23">
        <f t="shared" si="2"/>
        <v>-2.2434886447524958E-3</v>
      </c>
      <c r="BZ4" s="23">
        <f t="shared" si="3"/>
        <v>-1.1500569075587939E-2</v>
      </c>
      <c r="CA4" s="23">
        <f t="shared" si="4"/>
        <v>-1.4474332036736556E-2</v>
      </c>
      <c r="CB4" s="23">
        <f t="shared" si="5"/>
        <v>-1.3797698738544148E-2</v>
      </c>
      <c r="CC4" s="23">
        <f t="shared" si="6"/>
        <v>-1.3966269844932556E-2</v>
      </c>
      <c r="CD4" s="23">
        <f t="shared" si="7"/>
        <v>-9.3178865300642642E-3</v>
      </c>
      <c r="CE4" s="23">
        <f t="shared" si="8"/>
        <v>7.3446325903784165E-3</v>
      </c>
      <c r="CF4" s="23">
        <f t="shared" si="9"/>
        <v>-1.2069370078625645E-2</v>
      </c>
      <c r="CG4" s="23">
        <f t="shared" si="10"/>
        <v>4.525830101868405E-3</v>
      </c>
      <c r="CH4" s="23">
        <f t="shared" si="11"/>
        <v>-1.4041016974676046E-2</v>
      </c>
      <c r="CI4" s="23">
        <f t="shared" si="12"/>
        <v>-1.501194782706705E-2</v>
      </c>
      <c r="CJ4" s="23">
        <f t="shared" si="13"/>
        <v>4.5497370775710944E-3</v>
      </c>
      <c r="CK4" s="23">
        <f t="shared" si="14"/>
        <v>2.7673728920348615E-3</v>
      </c>
    </row>
    <row r="5" spans="1:89" x14ac:dyDescent="0.25">
      <c r="A5" s="28" t="s">
        <v>3</v>
      </c>
      <c r="B5" s="26">
        <v>121597.74628000001</v>
      </c>
      <c r="C5" s="26">
        <v>26.72659659</v>
      </c>
      <c r="D5" s="26">
        <v>20903.144122000002</v>
      </c>
      <c r="E5" s="26">
        <v>1730.9321344</v>
      </c>
      <c r="F5" s="26">
        <v>1659.5336304</v>
      </c>
      <c r="G5" s="26">
        <v>19.655080237</v>
      </c>
      <c r="H5" s="26">
        <v>13993.280693999999</v>
      </c>
      <c r="I5" s="26">
        <v>181.32240350000001</v>
      </c>
      <c r="J5" s="26">
        <v>368.68675862999999</v>
      </c>
      <c r="K5" s="26">
        <v>483.23200322000002</v>
      </c>
      <c r="L5" s="61">
        <v>34.792948072000002</v>
      </c>
      <c r="M5" s="61">
        <v>52.387359490999998</v>
      </c>
      <c r="N5" s="61">
        <v>23.018543661999999</v>
      </c>
      <c r="O5" s="26"/>
      <c r="P5" s="28" t="s">
        <v>3</v>
      </c>
      <c r="Q5" s="26">
        <v>20.0289546297453</v>
      </c>
      <c r="R5" s="26">
        <v>34.477584298447802</v>
      </c>
      <c r="S5" s="26">
        <v>180.24470022693399</v>
      </c>
      <c r="T5" s="26">
        <v>180.24470022693399</v>
      </c>
      <c r="U5" s="26">
        <v>107.76972735855399</v>
      </c>
      <c r="V5" s="26">
        <v>372.36740993267603</v>
      </c>
      <c r="W5" s="26">
        <v>52.933993146895901</v>
      </c>
      <c r="X5" s="26">
        <v>869.71001143822002</v>
      </c>
      <c r="Y5" s="26">
        <v>121750.201417351</v>
      </c>
      <c r="Z5" s="26">
        <v>710.05899229550403</v>
      </c>
      <c r="AA5" s="26">
        <v>67.636138249201096</v>
      </c>
      <c r="AB5" s="26">
        <v>587.14279012264706</v>
      </c>
      <c r="AC5" s="26">
        <v>1106.7035752761501</v>
      </c>
      <c r="AD5" s="26">
        <v>479.30712045933001</v>
      </c>
      <c r="AE5" s="26">
        <v>479.30712045933001</v>
      </c>
      <c r="AF5" s="26">
        <v>165.828363743007</v>
      </c>
      <c r="AG5" s="26">
        <v>485.15931509344199</v>
      </c>
      <c r="AH5" s="26">
        <v>20.9706355859425</v>
      </c>
      <c r="AI5" s="95">
        <v>80.455220199501099</v>
      </c>
      <c r="AJ5" s="26">
        <v>5.1339208077470397</v>
      </c>
      <c r="AK5" s="26">
        <v>17.571506606905299</v>
      </c>
      <c r="AL5" s="26">
        <v>23.212683038201799</v>
      </c>
      <c r="AM5" s="26">
        <v>26.5805899575059</v>
      </c>
      <c r="AN5" s="26">
        <v>0</v>
      </c>
      <c r="AO5" s="95">
        <v>14243.6345473084</v>
      </c>
      <c r="AP5" s="26">
        <v>18655.692374521099</v>
      </c>
      <c r="AQ5" s="26">
        <v>1907.0260036684899</v>
      </c>
      <c r="AR5" s="26">
        <v>20728.546741932601</v>
      </c>
      <c r="AS5" s="26">
        <v>383.65772759260699</v>
      </c>
      <c r="AT5" s="26">
        <v>0.231570962945815</v>
      </c>
      <c r="AU5" s="26">
        <v>5918.3450614623198</v>
      </c>
      <c r="AV5" s="26">
        <v>0.89273941588540295</v>
      </c>
      <c r="AW5" s="26">
        <v>0.255148296764166</v>
      </c>
      <c r="AX5" s="26">
        <v>1014.76944096297</v>
      </c>
      <c r="AY5" s="26">
        <v>0.42923998611088099</v>
      </c>
      <c r="AZ5" s="26">
        <v>4.7349460837646101E-2</v>
      </c>
      <c r="BA5" s="26">
        <v>1714.8921941127501</v>
      </c>
      <c r="BB5" s="26">
        <v>1643.9272330188201</v>
      </c>
      <c r="BC5" s="26">
        <v>70.964961093933397</v>
      </c>
      <c r="BD5" s="26">
        <v>1.8482302837899599E-4</v>
      </c>
      <c r="BE5" s="26">
        <v>121.602018794402</v>
      </c>
      <c r="BF5" s="26">
        <v>1.32861861472577E-3</v>
      </c>
      <c r="BG5" s="26">
        <v>100.925029106521</v>
      </c>
      <c r="BH5" s="26">
        <v>1.6812457894475701</v>
      </c>
      <c r="BI5" s="26">
        <v>398.41434411944601</v>
      </c>
      <c r="BJ5" s="26">
        <v>107.93129774795101</v>
      </c>
      <c r="BK5" s="26">
        <v>0.56788825664004505</v>
      </c>
      <c r="BL5" s="26">
        <v>4.1047048689076604</v>
      </c>
      <c r="BM5" s="26">
        <v>4.9995562911644203E-3</v>
      </c>
      <c r="BN5" s="26">
        <v>19.6317268561539</v>
      </c>
      <c r="BO5" s="26">
        <v>3350.9749703136099</v>
      </c>
      <c r="BP5" s="26">
        <v>0</v>
      </c>
      <c r="BQ5" s="26">
        <v>1534.07707037507</v>
      </c>
      <c r="BR5" s="26">
        <v>349.75518663126002</v>
      </c>
      <c r="BS5" s="26">
        <v>14169.3914131075</v>
      </c>
      <c r="BT5" s="26">
        <v>1905.23678830478</v>
      </c>
      <c r="BU5" s="28"/>
      <c r="BV5" s="95">
        <f t="shared" si="0"/>
        <v>13964.919276916506</v>
      </c>
      <c r="BW5" s="35">
        <f t="shared" si="1"/>
        <v>7.9999995082890331E-3</v>
      </c>
      <c r="BY5" s="23">
        <f t="shared" si="2"/>
        <v>1.2537661430001741E-3</v>
      </c>
      <c r="BZ5" s="23">
        <f t="shared" si="3"/>
        <v>-5.4629713889096281E-3</v>
      </c>
      <c r="CA5" s="23">
        <f t="shared" si="4"/>
        <v>-8.352685081649559E-3</v>
      </c>
      <c r="CB5" s="23">
        <f t="shared" si="5"/>
        <v>-9.2666488584255847E-3</v>
      </c>
      <c r="CC5" s="23">
        <f t="shared" si="6"/>
        <v>-9.4040862416378372E-3</v>
      </c>
      <c r="CD5" s="23">
        <f t="shared" si="7"/>
        <v>-1.1881600362097634E-3</v>
      </c>
      <c r="CE5" s="23">
        <f t="shared" si="8"/>
        <v>1.2585377436401528E-2</v>
      </c>
      <c r="CF5" s="23">
        <f t="shared" si="9"/>
        <v>-5.9435748272883499E-3</v>
      </c>
      <c r="CG5" s="23">
        <f t="shared" si="10"/>
        <v>9.9831393900690676E-3</v>
      </c>
      <c r="CH5" s="23">
        <f t="shared" si="11"/>
        <v>-8.122149887666158E-3</v>
      </c>
      <c r="CI5" s="23">
        <f t="shared" si="12"/>
        <v>-9.0640141473378646E-3</v>
      </c>
      <c r="CJ5" s="23">
        <f t="shared" si="13"/>
        <v>1.043445711345335E-2</v>
      </c>
      <c r="CK5" s="23">
        <f t="shared" si="14"/>
        <v>8.434042529036876E-3</v>
      </c>
    </row>
    <row r="6" spans="1:89" x14ac:dyDescent="0.25">
      <c r="A6" s="28" t="s">
        <v>4</v>
      </c>
      <c r="B6" s="26">
        <v>605710.30949999997</v>
      </c>
      <c r="C6" s="26">
        <v>66.064999999999998</v>
      </c>
      <c r="D6" s="26">
        <v>87515.867499999993</v>
      </c>
      <c r="E6" s="26">
        <v>7213.4219999999996</v>
      </c>
      <c r="F6" s="26">
        <v>6096.3395</v>
      </c>
      <c r="G6" s="26">
        <v>57.049500000000002</v>
      </c>
      <c r="H6" s="26">
        <v>81828.583499999993</v>
      </c>
      <c r="I6" s="26">
        <v>1028.3437101</v>
      </c>
      <c r="J6" s="26">
        <v>2414.0040047000002</v>
      </c>
      <c r="K6" s="26">
        <v>2625.5051189999999</v>
      </c>
      <c r="L6" s="61">
        <v>203.28425576999999</v>
      </c>
      <c r="M6" s="61">
        <v>358.80095344</v>
      </c>
      <c r="N6" s="61">
        <v>127.41848038000001</v>
      </c>
      <c r="O6" s="26"/>
      <c r="P6" s="28" t="s">
        <v>4</v>
      </c>
      <c r="Q6" s="26">
        <v>136.193409917715</v>
      </c>
      <c r="R6" s="26">
        <v>201.29626459430901</v>
      </c>
      <c r="S6" s="26">
        <v>1022.06967687907</v>
      </c>
      <c r="T6" s="26">
        <v>1022.06967687907</v>
      </c>
      <c r="U6" s="26">
        <v>582.673687171795</v>
      </c>
      <c r="V6" s="26">
        <v>2436.6989710788198</v>
      </c>
      <c r="W6" s="26">
        <v>362.09114655842501</v>
      </c>
      <c r="X6" s="26">
        <v>4840.67231840369</v>
      </c>
      <c r="Y6" s="26">
        <v>604849.75466525601</v>
      </c>
      <c r="Z6" s="26">
        <v>4567.9213084809599</v>
      </c>
      <c r="AA6" s="26">
        <v>314.10214975573001</v>
      </c>
      <c r="AB6" s="26">
        <v>4123.2152899958401</v>
      </c>
      <c r="AC6" s="26">
        <v>6538.6075506581701</v>
      </c>
      <c r="AD6" s="26">
        <v>2604.8993852036401</v>
      </c>
      <c r="AE6" s="26">
        <v>2604.8993852036401</v>
      </c>
      <c r="AF6" s="26">
        <v>694.08771559736897</v>
      </c>
      <c r="AG6" s="26">
        <v>2945.9250948143799</v>
      </c>
      <c r="AH6" s="26">
        <v>130.94481102644201</v>
      </c>
      <c r="AI6" s="95">
        <v>438.34691715187199</v>
      </c>
      <c r="AJ6" s="26">
        <v>28.255177444653501</v>
      </c>
      <c r="AK6" s="26">
        <v>110.68287132581101</v>
      </c>
      <c r="AL6" s="26">
        <v>128.02184118027901</v>
      </c>
      <c r="AM6" s="26">
        <v>65.594045939582202</v>
      </c>
      <c r="AN6" s="26">
        <v>0</v>
      </c>
      <c r="AO6" s="95">
        <v>83082.622191835195</v>
      </c>
      <c r="AP6" s="26">
        <v>78084.761926288396</v>
      </c>
      <c r="AQ6" s="26">
        <v>7982.0112063448896</v>
      </c>
      <c r="AR6" s="26">
        <v>86760.860848230805</v>
      </c>
      <c r="AS6" s="26">
        <v>2444.6371452867902</v>
      </c>
      <c r="AT6" s="26">
        <v>0.67340168648853205</v>
      </c>
      <c r="AU6" s="26">
        <v>33642.018949777601</v>
      </c>
      <c r="AV6" s="26">
        <v>2.92122991903525</v>
      </c>
      <c r="AW6" s="26">
        <v>0.68928066008586997</v>
      </c>
      <c r="AX6" s="26">
        <v>2941.8147128094001</v>
      </c>
      <c r="AY6" s="26">
        <v>1.3452850741579701</v>
      </c>
      <c r="AZ6" s="26">
        <v>0.12846328004321</v>
      </c>
      <c r="BA6" s="26">
        <v>7216.0683190988402</v>
      </c>
      <c r="BB6" s="26">
        <v>6090.4707234265097</v>
      </c>
      <c r="BC6" s="26">
        <v>1125.59759567232</v>
      </c>
      <c r="BD6" s="26">
        <v>2.3886114744622101E-3</v>
      </c>
      <c r="BE6" s="26">
        <v>793.836350082948</v>
      </c>
      <c r="BF6" s="26">
        <v>1.7171226986777699E-2</v>
      </c>
      <c r="BG6" s="26">
        <v>468.46411509229</v>
      </c>
      <c r="BH6" s="26">
        <v>5.6907059444324997</v>
      </c>
      <c r="BI6" s="26">
        <v>1858.5780813285</v>
      </c>
      <c r="BJ6" s="26">
        <v>96.293057862147194</v>
      </c>
      <c r="BK6" s="26">
        <v>3.5339418322613301</v>
      </c>
      <c r="BL6" s="26">
        <v>12.761874473674</v>
      </c>
      <c r="BM6" s="26">
        <v>1.37214047292448E-2</v>
      </c>
      <c r="BN6" s="26">
        <v>56.5728010688008</v>
      </c>
      <c r="BO6" s="26">
        <v>19021.494389905602</v>
      </c>
      <c r="BP6" s="26">
        <v>0</v>
      </c>
      <c r="BQ6" s="26">
        <v>9195.6735579105807</v>
      </c>
      <c r="BR6" s="26">
        <v>1828.9018235402</v>
      </c>
      <c r="BS6" s="26">
        <v>82677.128993424703</v>
      </c>
      <c r="BT6" s="26">
        <v>10949.896567309601</v>
      </c>
      <c r="BU6" s="28"/>
      <c r="BV6" s="95">
        <f t="shared" si="0"/>
        <v>81684.628353324282</v>
      </c>
      <c r="BW6" s="35">
        <f t="shared" si="1"/>
        <v>8.0000095528273418E-3</v>
      </c>
      <c r="BY6" s="23">
        <f t="shared" si="2"/>
        <v>-1.4207366479436845E-3</v>
      </c>
      <c r="BZ6" s="23">
        <f t="shared" si="3"/>
        <v>-7.128646944945069E-3</v>
      </c>
      <c r="CA6" s="23">
        <f t="shared" si="4"/>
        <v>-8.6270829889127081E-3</v>
      </c>
      <c r="CB6" s="23">
        <f t="shared" si="5"/>
        <v>3.6686043029794316E-4</v>
      </c>
      <c r="CC6" s="23">
        <f t="shared" si="6"/>
        <v>-9.6267220247335669E-4</v>
      </c>
      <c r="CD6" s="23">
        <f t="shared" si="7"/>
        <v>-8.3558827193788206E-3</v>
      </c>
      <c r="CE6" s="23">
        <f t="shared" si="8"/>
        <v>1.0369793257202236E-2</v>
      </c>
      <c r="CF6" s="23">
        <f t="shared" si="9"/>
        <v>-6.1011052620916278E-3</v>
      </c>
      <c r="CG6" s="23">
        <f t="shared" si="10"/>
        <v>9.4013789267263382E-3</v>
      </c>
      <c r="CH6" s="23">
        <f t="shared" si="11"/>
        <v>-7.8482931330974108E-3</v>
      </c>
      <c r="CI6" s="23">
        <f t="shared" si="12"/>
        <v>-9.7793661794459558E-3</v>
      </c>
      <c r="CJ6" s="23">
        <f t="shared" si="13"/>
        <v>9.1699676014802087E-3</v>
      </c>
      <c r="CK6" s="23">
        <f t="shared" si="14"/>
        <v>4.7352691578145005E-3</v>
      </c>
    </row>
    <row r="7" spans="1:89" x14ac:dyDescent="0.25">
      <c r="A7" s="28" t="s">
        <v>5</v>
      </c>
      <c r="B7" s="26">
        <v>228915.86913000001</v>
      </c>
      <c r="C7" s="26">
        <v>28.624993302</v>
      </c>
      <c r="D7" s="26">
        <v>13669.598830999999</v>
      </c>
      <c r="E7" s="26">
        <v>1853.4881465999999</v>
      </c>
      <c r="F7" s="26">
        <v>1752.5035831</v>
      </c>
      <c r="G7" s="26">
        <v>21.547254958</v>
      </c>
      <c r="H7" s="26">
        <v>19087.188439000001</v>
      </c>
      <c r="I7" s="26">
        <v>163.37906801</v>
      </c>
      <c r="J7" s="26">
        <v>488.15533190000002</v>
      </c>
      <c r="K7" s="26">
        <v>400.72391326000002</v>
      </c>
      <c r="L7" s="61">
        <v>30.737899353</v>
      </c>
      <c r="M7" s="61">
        <v>83.786868265999999</v>
      </c>
      <c r="N7" s="61">
        <v>32.496852504000003</v>
      </c>
      <c r="O7" s="26"/>
      <c r="P7" s="28" t="s">
        <v>5</v>
      </c>
      <c r="Q7" s="26">
        <v>24.8688989087211</v>
      </c>
      <c r="R7" s="26">
        <v>30.381964055002701</v>
      </c>
      <c r="S7" s="26">
        <v>161.922437312619</v>
      </c>
      <c r="T7" s="26">
        <v>161.922437312619</v>
      </c>
      <c r="U7" s="26">
        <v>77.951003583475099</v>
      </c>
      <c r="V7" s="26">
        <v>486.77773635617802</v>
      </c>
      <c r="W7" s="26">
        <v>83.527932786206406</v>
      </c>
      <c r="X7" s="26">
        <v>1194.8810313179199</v>
      </c>
      <c r="Y7" s="26">
        <v>227205.48451925401</v>
      </c>
      <c r="Z7" s="26">
        <v>873.84932978258598</v>
      </c>
      <c r="AA7" s="26">
        <v>90.581079095755499</v>
      </c>
      <c r="AB7" s="26">
        <v>923.23557891403505</v>
      </c>
      <c r="AC7" s="26">
        <v>1391.4641288555899</v>
      </c>
      <c r="AD7" s="26">
        <v>396.42756720661998</v>
      </c>
      <c r="AE7" s="26">
        <v>396.42756720661998</v>
      </c>
      <c r="AF7" s="26">
        <v>108.080912589824</v>
      </c>
      <c r="AG7" s="26">
        <v>578.92853896951306</v>
      </c>
      <c r="AH7" s="26">
        <v>28.179900354888499</v>
      </c>
      <c r="AI7" s="95">
        <v>100.390623001733</v>
      </c>
      <c r="AJ7" s="26">
        <v>3.7431497943934202</v>
      </c>
      <c r="AK7" s="26">
        <v>22.103005611686399</v>
      </c>
      <c r="AL7" s="26">
        <v>32.471437215507201</v>
      </c>
      <c r="AM7" s="26">
        <v>28.346585790770298</v>
      </c>
      <c r="AN7" s="26">
        <v>0</v>
      </c>
      <c r="AO7" s="95">
        <v>19190.509297993201</v>
      </c>
      <c r="AP7" s="26">
        <v>12159.1024457194</v>
      </c>
      <c r="AQ7" s="26">
        <v>1242.9313180530901</v>
      </c>
      <c r="AR7" s="26">
        <v>13510.1146763623</v>
      </c>
      <c r="AS7" s="26">
        <v>524.13939635153702</v>
      </c>
      <c r="AT7" s="26">
        <v>0.18307750354007099</v>
      </c>
      <c r="AU7" s="26">
        <v>8156.4498891043104</v>
      </c>
      <c r="AV7" s="26">
        <v>0.80496740290017998</v>
      </c>
      <c r="AW7" s="26">
        <v>0.17880276299762399</v>
      </c>
      <c r="AX7" s="26">
        <v>782.01245808737997</v>
      </c>
      <c r="AY7" s="26">
        <v>0.366096481169772</v>
      </c>
      <c r="AZ7" s="26">
        <v>3.32970938397349E-2</v>
      </c>
      <c r="BA7" s="26">
        <v>1832.3623604064501</v>
      </c>
      <c r="BB7" s="26">
        <v>1732.3532581880499</v>
      </c>
      <c r="BC7" s="26">
        <v>100.0091022184</v>
      </c>
      <c r="BD7" s="26">
        <v>5.2702425312367302E-4</v>
      </c>
      <c r="BE7" s="26">
        <v>248.95874903134401</v>
      </c>
      <c r="BF7" s="26">
        <v>3.7886282046109602E-3</v>
      </c>
      <c r="BG7" s="26">
        <v>139.58609739027801</v>
      </c>
      <c r="BH7" s="26">
        <v>1.5823533347663301</v>
      </c>
      <c r="BI7" s="26">
        <v>554.18446983801505</v>
      </c>
      <c r="BJ7" s="26">
        <v>88.265064785259796</v>
      </c>
      <c r="BK7" s="26">
        <v>1.10276083500057</v>
      </c>
      <c r="BL7" s="26">
        <v>3.3522639224634401</v>
      </c>
      <c r="BM7" s="26">
        <v>3.5488519041871201E-3</v>
      </c>
      <c r="BN7" s="26">
        <v>21.381359219475598</v>
      </c>
      <c r="BO7" s="26">
        <v>4528.7296316634001</v>
      </c>
      <c r="BP7" s="26">
        <v>0</v>
      </c>
      <c r="BQ7" s="26">
        <v>2120.5086884485099</v>
      </c>
      <c r="BR7" s="26">
        <v>517.28444819754895</v>
      </c>
      <c r="BS7" s="26">
        <v>19084.350727249599</v>
      </c>
      <c r="BT7" s="26">
        <v>2915.2784916668302</v>
      </c>
      <c r="BU7" s="28"/>
      <c r="BV7" s="95">
        <f t="shared" si="0"/>
        <v>18806.564243222263</v>
      </c>
      <c r="BW7" s="35">
        <f t="shared" si="1"/>
        <v>7.9999996431507348E-3</v>
      </c>
      <c r="BY7" s="23">
        <f t="shared" si="2"/>
        <v>-7.4716734023130569E-3</v>
      </c>
      <c r="BZ7" s="23">
        <f t="shared" si="3"/>
        <v>-9.7260288689831661E-3</v>
      </c>
      <c r="CA7" s="23">
        <f t="shared" si="4"/>
        <v>-1.1667069137100068E-2</v>
      </c>
      <c r="CB7" s="23">
        <f t="shared" si="5"/>
        <v>-1.139785341077177E-2</v>
      </c>
      <c r="CC7" s="23">
        <f t="shared" si="6"/>
        <v>-1.1498022090377811E-2</v>
      </c>
      <c r="CD7" s="23">
        <f t="shared" si="7"/>
        <v>-7.6991588417070394E-3</v>
      </c>
      <c r="CE7" s="23">
        <f t="shared" si="8"/>
        <v>-1.4867101875539759E-4</v>
      </c>
      <c r="CF7" s="23">
        <f t="shared" si="9"/>
        <v>-8.9156506713078138E-3</v>
      </c>
      <c r="CG7" s="23">
        <f t="shared" si="10"/>
        <v>-2.8220434230639539E-3</v>
      </c>
      <c r="CH7" s="23">
        <f t="shared" si="11"/>
        <v>-1.0721461612879724E-2</v>
      </c>
      <c r="CI7" s="23">
        <f t="shared" si="12"/>
        <v>-1.1579688446164407E-2</v>
      </c>
      <c r="CJ7" s="23">
        <f t="shared" si="13"/>
        <v>-3.0904064700394869E-3</v>
      </c>
      <c r="CK7" s="23">
        <f t="shared" si="14"/>
        <v>-7.8208461849262154E-4</v>
      </c>
    </row>
    <row r="8" spans="1:89" x14ac:dyDescent="0.25">
      <c r="A8" s="28" t="s">
        <v>6</v>
      </c>
      <c r="B8" s="26">
        <v>114948.909</v>
      </c>
      <c r="C8" s="26">
        <v>14.393580808999999</v>
      </c>
      <c r="D8" s="26">
        <v>7839.7692454999997</v>
      </c>
      <c r="E8" s="26">
        <v>833.81316947000005</v>
      </c>
      <c r="F8" s="26">
        <v>789.55281600000001</v>
      </c>
      <c r="G8" s="26">
        <v>15.463509995000001</v>
      </c>
      <c r="H8" s="26">
        <v>8883.5871597000005</v>
      </c>
      <c r="I8" s="26">
        <v>83.697189551999998</v>
      </c>
      <c r="J8" s="26">
        <v>238.45785235</v>
      </c>
      <c r="K8" s="26">
        <v>216.38191198999999</v>
      </c>
      <c r="L8" s="61">
        <v>14.400280519000001</v>
      </c>
      <c r="M8" s="61">
        <v>41.542955331000002</v>
      </c>
      <c r="N8" s="61">
        <v>14.924172827</v>
      </c>
      <c r="O8" s="26"/>
      <c r="P8" s="28" t="s">
        <v>6</v>
      </c>
      <c r="Q8" s="26">
        <v>11.386307177753601</v>
      </c>
      <c r="R8" s="26">
        <v>14.2476863479672</v>
      </c>
      <c r="S8" s="26">
        <v>83.0634871618809</v>
      </c>
      <c r="T8" s="26">
        <v>83.0634871618809</v>
      </c>
      <c r="U8" s="26">
        <v>41.172352748392001</v>
      </c>
      <c r="V8" s="26">
        <v>238.62155367566899</v>
      </c>
      <c r="W8" s="26">
        <v>41.568918659140898</v>
      </c>
      <c r="X8" s="26">
        <v>696.99008428798902</v>
      </c>
      <c r="Y8" s="26">
        <v>114381.044856782</v>
      </c>
      <c r="Z8" s="26">
        <v>449.462381681343</v>
      </c>
      <c r="AA8" s="26">
        <v>54.253334635618899</v>
      </c>
      <c r="AB8" s="26">
        <v>464.86264921083301</v>
      </c>
      <c r="AC8" s="26">
        <v>648.70370027621698</v>
      </c>
      <c r="AD8" s="26">
        <v>214.288064808809</v>
      </c>
      <c r="AE8" s="26">
        <v>214.288064808809</v>
      </c>
      <c r="AF8" s="26">
        <v>62.219464563457201</v>
      </c>
      <c r="AG8" s="26">
        <v>277.51815994741901</v>
      </c>
      <c r="AH8" s="26">
        <v>14.101094842023899</v>
      </c>
      <c r="AI8" s="95">
        <v>46.009927634929902</v>
      </c>
      <c r="AJ8" s="26">
        <v>1.9767552907797199</v>
      </c>
      <c r="AK8" s="26">
        <v>11.403907959668601</v>
      </c>
      <c r="AL8" s="26">
        <v>14.941297260573</v>
      </c>
      <c r="AM8" s="26">
        <v>14.2890257213247</v>
      </c>
      <c r="AN8" s="26">
        <v>0</v>
      </c>
      <c r="AO8" s="95">
        <v>8965.7176486604094</v>
      </c>
      <c r="AP8" s="26">
        <v>6999.6988144645202</v>
      </c>
      <c r="AQ8" s="26">
        <v>715.52452346544601</v>
      </c>
      <c r="AR8" s="26">
        <v>7777.4428024934195</v>
      </c>
      <c r="AS8" s="26">
        <v>260.61102900235301</v>
      </c>
      <c r="AT8" s="26">
        <v>0.193382098689903</v>
      </c>
      <c r="AU8" s="26">
        <v>3678.0717546883998</v>
      </c>
      <c r="AV8" s="26">
        <v>0.385566579032942</v>
      </c>
      <c r="AW8" s="26">
        <v>8.0986724868687104E-2</v>
      </c>
      <c r="AX8" s="26">
        <v>356.70651994907303</v>
      </c>
      <c r="AY8" s="26">
        <v>0.19517520417555401</v>
      </c>
      <c r="AZ8" s="26">
        <v>1.5084029608073301E-2</v>
      </c>
      <c r="BA8" s="26">
        <v>823.80657281472202</v>
      </c>
      <c r="BB8" s="26">
        <v>779.99225092888798</v>
      </c>
      <c r="BC8" s="26">
        <v>43.8143218858336</v>
      </c>
      <c r="BD8" s="26">
        <v>2.4731793845797701E-4</v>
      </c>
      <c r="BE8" s="26">
        <v>113.41140726533099</v>
      </c>
      <c r="BF8" s="26">
        <v>1.7778877296251499E-3</v>
      </c>
      <c r="BG8" s="26">
        <v>62.115140572209597</v>
      </c>
      <c r="BH8" s="26">
        <v>0.70475181578178603</v>
      </c>
      <c r="BI8" s="26">
        <v>244.051526645612</v>
      </c>
      <c r="BJ8" s="26">
        <v>91.781663562073803</v>
      </c>
      <c r="BK8" s="26">
        <v>0.53610249838787005</v>
      </c>
      <c r="BL8" s="26">
        <v>1.59297394798194</v>
      </c>
      <c r="BM8" s="26">
        <v>1.6083924668066601E-3</v>
      </c>
      <c r="BN8" s="26">
        <v>15.4050812603823</v>
      </c>
      <c r="BO8" s="26">
        <v>2023.43321945294</v>
      </c>
      <c r="BP8" s="26">
        <v>0</v>
      </c>
      <c r="BQ8" s="26">
        <v>970.73467082830803</v>
      </c>
      <c r="BR8" s="26">
        <v>226.892299638552</v>
      </c>
      <c r="BS8" s="26">
        <v>8906.6515713994304</v>
      </c>
      <c r="BT8" s="26">
        <v>1309.4972571293599</v>
      </c>
      <c r="BU8" s="28"/>
      <c r="BV8" s="95">
        <f t="shared" si="0"/>
        <v>8782.1980872518561</v>
      </c>
      <c r="BW8" s="35">
        <f t="shared" si="1"/>
        <v>7.9999899894486973E-3</v>
      </c>
      <c r="BY8" s="23">
        <f t="shared" si="2"/>
        <v>-4.9401438270110171E-3</v>
      </c>
      <c r="BZ8" s="23">
        <f t="shared" si="3"/>
        <v>-7.2640081063027311E-3</v>
      </c>
      <c r="CA8" s="23">
        <f t="shared" si="4"/>
        <v>-7.9500353970692796E-3</v>
      </c>
      <c r="CB8" s="23">
        <f t="shared" si="5"/>
        <v>-1.2001005766841705E-2</v>
      </c>
      <c r="CC8" s="23">
        <f t="shared" si="6"/>
        <v>-1.2108835377913494E-2</v>
      </c>
      <c r="CD8" s="23">
        <f t="shared" si="7"/>
        <v>-3.7784910823347021E-3</v>
      </c>
      <c r="CE8" s="23">
        <f t="shared" si="8"/>
        <v>2.5962948620643464E-3</v>
      </c>
      <c r="CF8" s="23">
        <f t="shared" si="9"/>
        <v>-7.5713700007260841E-3</v>
      </c>
      <c r="CG8" s="23">
        <f t="shared" si="10"/>
        <v>6.8650004206496169E-4</v>
      </c>
      <c r="CH8" s="23">
        <f t="shared" si="11"/>
        <v>-9.6766275976328427E-3</v>
      </c>
      <c r="CI8" s="23">
        <f t="shared" si="12"/>
        <v>-1.0596611005699875E-2</v>
      </c>
      <c r="CJ8" s="23">
        <f t="shared" si="13"/>
        <v>6.2497547259288014E-4</v>
      </c>
      <c r="CK8" s="23">
        <f t="shared" si="14"/>
        <v>1.1474293263355902E-3</v>
      </c>
    </row>
    <row r="9" spans="1:89" x14ac:dyDescent="0.25">
      <c r="A9" s="28" t="s">
        <v>7</v>
      </c>
      <c r="B9" s="26">
        <v>52149.421181999998</v>
      </c>
      <c r="C9" s="26">
        <v>6.7000444869000004</v>
      </c>
      <c r="D9" s="26">
        <v>3740.5301565</v>
      </c>
      <c r="E9" s="26">
        <v>311.37226537999999</v>
      </c>
      <c r="F9" s="26">
        <v>292.92073742000002</v>
      </c>
      <c r="G9" s="26">
        <v>8.2072171220999994</v>
      </c>
      <c r="H9" s="26">
        <v>7226.0991872000004</v>
      </c>
      <c r="I9" s="26">
        <v>39.419046940000001</v>
      </c>
      <c r="J9" s="26">
        <v>165.26833306</v>
      </c>
      <c r="K9" s="26">
        <v>86.251077664999997</v>
      </c>
      <c r="L9" s="61">
        <v>6.0037980180000003</v>
      </c>
      <c r="M9" s="61">
        <v>27.639754477</v>
      </c>
      <c r="N9" s="61">
        <v>11.471292198</v>
      </c>
      <c r="O9" s="26"/>
      <c r="P9" s="28" t="s">
        <v>7</v>
      </c>
      <c r="Q9" s="26">
        <v>6.3814668811256698</v>
      </c>
      <c r="R9" s="26">
        <v>6.0218021363067002</v>
      </c>
      <c r="S9" s="26">
        <v>39.802306032011003</v>
      </c>
      <c r="T9" s="26">
        <v>39.802306032011003</v>
      </c>
      <c r="U9" s="26">
        <v>15.614797046743501</v>
      </c>
      <c r="V9" s="26">
        <v>168.68166341103901</v>
      </c>
      <c r="W9" s="26">
        <v>28.1625994396741</v>
      </c>
      <c r="X9" s="26">
        <v>352.42182687720799</v>
      </c>
      <c r="Y9" s="26">
        <v>52587.0619055649</v>
      </c>
      <c r="Z9" s="26">
        <v>258.02910673433701</v>
      </c>
      <c r="AA9" s="26">
        <v>28.200612535197301</v>
      </c>
      <c r="AB9" s="26">
        <v>304.86304339029999</v>
      </c>
      <c r="AC9" s="26">
        <v>655.32577867726695</v>
      </c>
      <c r="AD9" s="26">
        <v>86.689511197297193</v>
      </c>
      <c r="AE9" s="26">
        <v>86.689511197297193</v>
      </c>
      <c r="AF9" s="26">
        <v>30.213159659826701</v>
      </c>
      <c r="AG9" s="26">
        <v>278.82209205983298</v>
      </c>
      <c r="AH9" s="26">
        <v>11.986259524828901</v>
      </c>
      <c r="AI9" s="95">
        <v>34.6066835905876</v>
      </c>
      <c r="AJ9" s="26">
        <v>0.73910997132007195</v>
      </c>
      <c r="AK9" s="26">
        <v>11.919087556059599</v>
      </c>
      <c r="AL9" s="26">
        <v>11.712317450835799</v>
      </c>
      <c r="AM9" s="26">
        <v>6.7538529693502403</v>
      </c>
      <c r="AN9" s="26">
        <v>0</v>
      </c>
      <c r="AO9" s="95">
        <v>7426.5923976917602</v>
      </c>
      <c r="AP9" s="26">
        <v>3398.9809833716399</v>
      </c>
      <c r="AQ9" s="26">
        <v>347.45102619642103</v>
      </c>
      <c r="AR9" s="26">
        <v>3776.6451692278802</v>
      </c>
      <c r="AS9" s="26">
        <v>190.42940664748599</v>
      </c>
      <c r="AT9" s="26">
        <v>4.61260739540445E-2</v>
      </c>
      <c r="AU9" s="26">
        <v>3333.8615901387202</v>
      </c>
      <c r="AV9" s="26">
        <v>0.130025306855823</v>
      </c>
      <c r="AW9" s="26">
        <v>2.3734259715493498E-2</v>
      </c>
      <c r="AX9" s="26">
        <v>112.01008978323</v>
      </c>
      <c r="AY9" s="26">
        <v>6.0764698049460698E-2</v>
      </c>
      <c r="AZ9" s="26">
        <v>4.4225402756879802E-3</v>
      </c>
      <c r="BA9" s="26">
        <v>310.895691828998</v>
      </c>
      <c r="BB9" s="26">
        <v>292.40277450783401</v>
      </c>
      <c r="BC9" s="26">
        <v>18.492917321163699</v>
      </c>
      <c r="BD9" s="26">
        <v>7.9227665801352397E-5</v>
      </c>
      <c r="BE9" s="26">
        <v>51.008718067428397</v>
      </c>
      <c r="BF9" s="26">
        <v>5.69558678770041E-4</v>
      </c>
      <c r="BG9" s="26">
        <v>25.838418183722201</v>
      </c>
      <c r="BH9" s="26">
        <v>0.25203029481307598</v>
      </c>
      <c r="BI9" s="26">
        <v>102.302974365757</v>
      </c>
      <c r="BJ9" s="26">
        <v>21.8077418003868</v>
      </c>
      <c r="BK9" s="26">
        <v>0.22966923835821801</v>
      </c>
      <c r="BL9" s="26">
        <v>0.49468078727051301</v>
      </c>
      <c r="BM9" s="26">
        <v>4.72122058896477E-4</v>
      </c>
      <c r="BN9" s="26">
        <v>8.3087835887939097</v>
      </c>
      <c r="BO9" s="26">
        <v>1876.18103478086</v>
      </c>
      <c r="BP9" s="26">
        <v>0</v>
      </c>
      <c r="BQ9" s="26">
        <v>811.80273350161394</v>
      </c>
      <c r="BR9" s="26">
        <v>212.85376408009401</v>
      </c>
      <c r="BS9" s="26">
        <v>7392.8947049388998</v>
      </c>
      <c r="BT9" s="26">
        <v>1076.6635988655</v>
      </c>
      <c r="BU9" s="28"/>
      <c r="BV9" s="95">
        <f t="shared" si="0"/>
        <v>7285.1316108867049</v>
      </c>
      <c r="BW9" s="35">
        <f t="shared" si="1"/>
        <v>7.9999995514547107E-3</v>
      </c>
      <c r="BY9" s="23">
        <f t="shared" si="2"/>
        <v>8.3920533276399846E-3</v>
      </c>
      <c r="BZ9" s="23">
        <f t="shared" si="3"/>
        <v>8.0310634586750525E-3</v>
      </c>
      <c r="CA9" s="23">
        <f t="shared" si="4"/>
        <v>9.655051882183692E-3</v>
      </c>
      <c r="CB9" s="23">
        <f t="shared" si="5"/>
        <v>-1.5305587683616538E-3</v>
      </c>
      <c r="CC9" s="23">
        <f t="shared" si="6"/>
        <v>-1.7682698627900127E-3</v>
      </c>
      <c r="CD9" s="23">
        <f t="shared" si="7"/>
        <v>1.2375262550373736E-2</v>
      </c>
      <c r="CE9" s="23">
        <f t="shared" si="8"/>
        <v>2.308237313353708E-2</v>
      </c>
      <c r="CF9" s="23">
        <f t="shared" si="9"/>
        <v>9.7226879329265232E-3</v>
      </c>
      <c r="CG9" s="23">
        <f t="shared" si="10"/>
        <v>2.0653263016816487E-2</v>
      </c>
      <c r="CH9" s="23">
        <f t="shared" si="11"/>
        <v>5.0832238177947915E-3</v>
      </c>
      <c r="CI9" s="23">
        <f t="shared" si="12"/>
        <v>2.9987881425593789E-3</v>
      </c>
      <c r="CJ9" s="23">
        <f t="shared" si="13"/>
        <v>1.8916411254997836E-2</v>
      </c>
      <c r="CK9" s="23">
        <f t="shared" si="14"/>
        <v>2.1011168460848842E-2</v>
      </c>
    </row>
    <row r="10" spans="1:89" x14ac:dyDescent="0.25">
      <c r="A10" s="28" t="s">
        <v>8</v>
      </c>
      <c r="B10" s="26">
        <v>7500.3928422999998</v>
      </c>
      <c r="C10" s="26">
        <v>1.0987831355</v>
      </c>
      <c r="D10" s="26">
        <v>664.21981743000003</v>
      </c>
      <c r="E10" s="26">
        <v>75.63044945</v>
      </c>
      <c r="F10" s="26">
        <v>72.478357625000001</v>
      </c>
      <c r="G10" s="26">
        <v>0.96768644319999997</v>
      </c>
      <c r="H10" s="26">
        <v>546.59485004999999</v>
      </c>
      <c r="I10" s="26">
        <v>7.6973799902</v>
      </c>
      <c r="J10" s="26">
        <v>15.79583278</v>
      </c>
      <c r="K10" s="26">
        <v>20.473190831</v>
      </c>
      <c r="L10" s="61">
        <v>1.9513563021</v>
      </c>
      <c r="M10" s="61">
        <v>2.4289991503000001</v>
      </c>
      <c r="N10" s="61">
        <v>0.85772679210000002</v>
      </c>
      <c r="O10" s="26"/>
      <c r="P10" s="28" t="s">
        <v>8</v>
      </c>
      <c r="Q10" s="26">
        <v>1.3999900423970799</v>
      </c>
      <c r="R10" s="26">
        <v>1.92005157987246</v>
      </c>
      <c r="S10" s="26">
        <v>7.6155822080259004</v>
      </c>
      <c r="T10" s="26">
        <v>7.6155822080259004</v>
      </c>
      <c r="U10" s="26">
        <v>4.7750839035036901</v>
      </c>
      <c r="V10" s="26">
        <v>15.9310892510436</v>
      </c>
      <c r="W10" s="26">
        <v>2.4505509386711601</v>
      </c>
      <c r="X10" s="26">
        <v>38.662982138152699</v>
      </c>
      <c r="Y10" s="26">
        <v>7543.1164461493399</v>
      </c>
      <c r="Z10" s="26">
        <v>32.970219925263301</v>
      </c>
      <c r="AA10" s="26">
        <v>2.8657132367929301</v>
      </c>
      <c r="AB10" s="26">
        <v>28.334246445873699</v>
      </c>
      <c r="AC10" s="26">
        <v>40.287883104460498</v>
      </c>
      <c r="AD10" s="26">
        <v>20.2136265893065</v>
      </c>
      <c r="AE10" s="26">
        <v>20.2136265893065</v>
      </c>
      <c r="AF10" s="26">
        <v>5.2460297734199797</v>
      </c>
      <c r="AG10" s="26">
        <v>18.3439178533595</v>
      </c>
      <c r="AH10" s="26">
        <v>0.859352736999619</v>
      </c>
      <c r="AI10" s="95">
        <v>3.37223063092345</v>
      </c>
      <c r="AJ10" s="26">
        <v>0.211834333781974</v>
      </c>
      <c r="AK10" s="26">
        <v>0.66319609282340397</v>
      </c>
      <c r="AL10" s="26">
        <v>0.86144885218340295</v>
      </c>
      <c r="AM10" s="26">
        <v>1.0910265447510701</v>
      </c>
      <c r="AN10" s="26">
        <v>0</v>
      </c>
      <c r="AO10" s="95">
        <v>555.09402933249601</v>
      </c>
      <c r="AP10" s="26">
        <v>590.178922491001</v>
      </c>
      <c r="AQ10" s="26">
        <v>60.329444821067199</v>
      </c>
      <c r="AR10" s="26">
        <v>655.75439708548902</v>
      </c>
      <c r="AS10" s="26">
        <v>16.597906226403602</v>
      </c>
      <c r="AT10" s="26">
        <v>6.7875099345778202E-3</v>
      </c>
      <c r="AU10" s="26">
        <v>218.74110418823</v>
      </c>
      <c r="AV10" s="26">
        <v>3.82007010697928E-2</v>
      </c>
      <c r="AW10" s="26">
        <v>1.1078465913788201E-2</v>
      </c>
      <c r="AX10" s="26">
        <v>43.978699824181497</v>
      </c>
      <c r="AY10" s="26">
        <v>1.7840410721076699E-2</v>
      </c>
      <c r="AZ10" s="26">
        <v>2.06042405903977E-3</v>
      </c>
      <c r="BA10" s="26">
        <v>74.701134155260604</v>
      </c>
      <c r="BB10" s="26">
        <v>71.570595841686199</v>
      </c>
      <c r="BC10" s="26">
        <v>3.1305383135743998</v>
      </c>
      <c r="BD10" s="26">
        <v>2.3574618187029099E-5</v>
      </c>
      <c r="BE10" s="26">
        <v>5.2786508815732098</v>
      </c>
      <c r="BF10" s="26">
        <v>1.6947480392643199E-4</v>
      </c>
      <c r="BG10" s="26">
        <v>4.4221940398044302</v>
      </c>
      <c r="BH10" s="26">
        <v>7.3373467374349993E-2</v>
      </c>
      <c r="BI10" s="26">
        <v>17.534763912542601</v>
      </c>
      <c r="BJ10" s="26">
        <v>3.8918134069677</v>
      </c>
      <c r="BK10" s="26">
        <v>2.3657056719412199E-2</v>
      </c>
      <c r="BL10" s="26">
        <v>0.18287725215915099</v>
      </c>
      <c r="BM10" s="26">
        <v>2.18846211081532E-4</v>
      </c>
      <c r="BN10" s="26">
        <v>0.96788577412545596</v>
      </c>
      <c r="BO10" s="26">
        <v>122.274766116238</v>
      </c>
      <c r="BP10" s="26">
        <v>0</v>
      </c>
      <c r="BQ10" s="26">
        <v>59.851866122257498</v>
      </c>
      <c r="BR10" s="26">
        <v>11.635764037765099</v>
      </c>
      <c r="BS10" s="26">
        <v>551.53520527786497</v>
      </c>
      <c r="BT10" s="26">
        <v>73.046449170786602</v>
      </c>
      <c r="BU10" s="28"/>
      <c r="BV10" s="95">
        <f t="shared" si="0"/>
        <v>544.59661045366761</v>
      </c>
      <c r="BW10" s="35">
        <f t="shared" si="1"/>
        <v>7.9999917602322605E-3</v>
      </c>
      <c r="BY10" s="23">
        <f t="shared" si="2"/>
        <v>5.6961821530722599E-3</v>
      </c>
      <c r="BZ10" s="23">
        <f t="shared" si="3"/>
        <v>-7.059255369259233E-3</v>
      </c>
      <c r="CA10" s="23">
        <f t="shared" si="4"/>
        <v>-1.2744907818717951E-2</v>
      </c>
      <c r="CB10" s="23">
        <f t="shared" si="5"/>
        <v>-1.2287581278407917E-2</v>
      </c>
      <c r="CC10" s="23">
        <f t="shared" si="6"/>
        <v>-1.2524590968389815E-2</v>
      </c>
      <c r="CD10" s="23">
        <f t="shared" si="7"/>
        <v>2.0598710135571235E-4</v>
      </c>
      <c r="CE10" s="23">
        <f t="shared" si="8"/>
        <v>9.0384225673056807E-3</v>
      </c>
      <c r="CF10" s="23">
        <f t="shared" si="9"/>
        <v>-1.0626704447258849E-2</v>
      </c>
      <c r="CG10" s="23">
        <f t="shared" si="10"/>
        <v>8.5627945628075092E-3</v>
      </c>
      <c r="CH10" s="23">
        <f t="shared" si="11"/>
        <v>-1.2678250490415701E-2</v>
      </c>
      <c r="CI10" s="23">
        <f t="shared" si="12"/>
        <v>-1.6042545481750641E-2</v>
      </c>
      <c r="CJ10" s="23">
        <f t="shared" si="13"/>
        <v>8.8727031330983371E-3</v>
      </c>
      <c r="CK10" s="23">
        <f t="shared" si="14"/>
        <v>4.3394471499369671E-3</v>
      </c>
    </row>
    <row r="11" spans="1:89" x14ac:dyDescent="0.25">
      <c r="A11" s="28" t="s">
        <v>9</v>
      </c>
      <c r="B11" s="26">
        <v>900952.63600000006</v>
      </c>
      <c r="C11" s="26">
        <v>132.86376486</v>
      </c>
      <c r="D11" s="26">
        <v>67816.696368999998</v>
      </c>
      <c r="E11" s="26">
        <v>7017.0975799999997</v>
      </c>
      <c r="F11" s="26">
        <v>6646.0428375000001</v>
      </c>
      <c r="G11" s="26">
        <v>128.06329368999999</v>
      </c>
      <c r="H11" s="26">
        <v>99710.126592999994</v>
      </c>
      <c r="I11" s="26">
        <v>716.45028792999994</v>
      </c>
      <c r="J11" s="26">
        <v>2514.7036462999999</v>
      </c>
      <c r="K11" s="26">
        <v>1741.7496884</v>
      </c>
      <c r="L11" s="61">
        <v>126.92274277</v>
      </c>
      <c r="M11" s="61">
        <v>359.66937560000002</v>
      </c>
      <c r="N11" s="61">
        <v>143.48182209999999</v>
      </c>
      <c r="O11" s="26"/>
      <c r="P11" s="28" t="s">
        <v>9</v>
      </c>
      <c r="Q11" s="26">
        <v>104.549422068927</v>
      </c>
      <c r="R11" s="26">
        <v>125.782803413794</v>
      </c>
      <c r="S11" s="26">
        <v>713.93296491189096</v>
      </c>
      <c r="T11" s="26">
        <v>713.93296491189096</v>
      </c>
      <c r="U11" s="26">
        <v>358.197385426263</v>
      </c>
      <c r="V11" s="26">
        <v>2548.95542134877</v>
      </c>
      <c r="W11" s="26">
        <v>363.35885059034803</v>
      </c>
      <c r="X11" s="26">
        <v>4958.8201374564296</v>
      </c>
      <c r="Y11" s="26">
        <v>900462.32913066202</v>
      </c>
      <c r="Z11" s="26">
        <v>3811.8774285138202</v>
      </c>
      <c r="AA11" s="26">
        <v>378.17884611195302</v>
      </c>
      <c r="AB11" s="26">
        <v>4003.270359177</v>
      </c>
      <c r="AC11" s="26">
        <v>9156.4924858615304</v>
      </c>
      <c r="AD11" s="26">
        <v>1729.1312240510599</v>
      </c>
      <c r="AE11" s="26">
        <v>1729.1312240510599</v>
      </c>
      <c r="AF11" s="26">
        <v>539.59496961700199</v>
      </c>
      <c r="AG11" s="26">
        <v>3939.33203171791</v>
      </c>
      <c r="AH11" s="26">
        <v>154.79676672163399</v>
      </c>
      <c r="AI11" s="95">
        <v>463.628816275406</v>
      </c>
      <c r="AJ11" s="26">
        <v>16.826604721206799</v>
      </c>
      <c r="AK11" s="26">
        <v>150.101516943447</v>
      </c>
      <c r="AL11" s="26">
        <v>145.228230823275</v>
      </c>
      <c r="AM11" s="26">
        <v>132.13063705065599</v>
      </c>
      <c r="AN11" s="26">
        <v>0</v>
      </c>
      <c r="AO11" s="95">
        <v>101825.314385819</v>
      </c>
      <c r="AP11" s="26">
        <v>60704.399921581498</v>
      </c>
      <c r="AQ11" s="26">
        <v>6205.3426815919502</v>
      </c>
      <c r="AR11" s="26">
        <v>67449.337572790493</v>
      </c>
      <c r="AS11" s="26">
        <v>2597.8556990697598</v>
      </c>
      <c r="AT11" s="26">
        <v>0.44757056522098498</v>
      </c>
      <c r="AU11" s="26">
        <v>44919.661261763496</v>
      </c>
      <c r="AV11" s="26">
        <v>3.0761529915066901</v>
      </c>
      <c r="AW11" s="26">
        <v>0.72833037186461302</v>
      </c>
      <c r="AX11" s="26">
        <v>3117.2404274321102</v>
      </c>
      <c r="AY11" s="26">
        <v>1.3666253480822499</v>
      </c>
      <c r="AZ11" s="26">
        <v>0.13592193814932901</v>
      </c>
      <c r="BA11" s="26">
        <v>6941.0024862432401</v>
      </c>
      <c r="BB11" s="26">
        <v>6572.7372517210697</v>
      </c>
      <c r="BC11" s="26">
        <v>368.26523452217498</v>
      </c>
      <c r="BD11" s="26">
        <v>3.1458928134834598E-3</v>
      </c>
      <c r="BE11" s="26">
        <v>872.85859084971605</v>
      </c>
      <c r="BF11" s="26">
        <v>2.2614968102426702E-2</v>
      </c>
      <c r="BG11" s="26">
        <v>512.66886599756299</v>
      </c>
      <c r="BH11" s="26">
        <v>6.1292586154973803</v>
      </c>
      <c r="BI11" s="26">
        <v>2040.59915280786</v>
      </c>
      <c r="BJ11" s="26">
        <v>301.86064233369598</v>
      </c>
      <c r="BK11" s="26">
        <v>3.7986680358471498</v>
      </c>
      <c r="BL11" s="26">
        <v>13.6473563596179</v>
      </c>
      <c r="BM11" s="26">
        <v>1.4569547116629999E-2</v>
      </c>
      <c r="BN11" s="26">
        <v>128.22436888087799</v>
      </c>
      <c r="BO11" s="26">
        <v>25908.051574903999</v>
      </c>
      <c r="BP11" s="26">
        <v>0</v>
      </c>
      <c r="BQ11" s="26">
        <v>11487.2842107042</v>
      </c>
      <c r="BR11" s="26">
        <v>2629.0430993237901</v>
      </c>
      <c r="BS11" s="26">
        <v>101381.536043695</v>
      </c>
      <c r="BT11" s="26">
        <v>13866.234891526099</v>
      </c>
      <c r="BU11" s="28"/>
      <c r="BV11" s="95">
        <f t="shared" si="0"/>
        <v>100005.58854768396</v>
      </c>
      <c r="BW11" s="35">
        <f t="shared" si="1"/>
        <v>8.0000039886926697E-3</v>
      </c>
      <c r="BY11" s="23">
        <f t="shared" si="2"/>
        <v>-5.4420937321951923E-4</v>
      </c>
      <c r="BZ11" s="23">
        <f t="shared" si="3"/>
        <v>-5.5178912784574234E-3</v>
      </c>
      <c r="CA11" s="23">
        <f t="shared" si="4"/>
        <v>-5.4169373602431835E-3</v>
      </c>
      <c r="CB11" s="23">
        <f t="shared" si="5"/>
        <v>-1.0844240498186079E-2</v>
      </c>
      <c r="CC11" s="23">
        <f t="shared" si="6"/>
        <v>-1.1029959868044626E-2</v>
      </c>
      <c r="CD11" s="23">
        <f t="shared" si="7"/>
        <v>1.257777980222075E-3</v>
      </c>
      <c r="CE11" s="23">
        <f t="shared" si="8"/>
        <v>1.6762685073276648E-2</v>
      </c>
      <c r="CF11" s="23">
        <f t="shared" si="9"/>
        <v>-3.5136045871125877E-3</v>
      </c>
      <c r="CG11" s="23">
        <f t="shared" si="10"/>
        <v>1.3620601019593795E-2</v>
      </c>
      <c r="CH11" s="23">
        <f t="shared" si="11"/>
        <v>-7.2447059603217619E-3</v>
      </c>
      <c r="CI11" s="23">
        <f t="shared" si="12"/>
        <v>-8.9813640276566794E-3</v>
      </c>
      <c r="CJ11" s="23">
        <f t="shared" si="13"/>
        <v>1.0257962564072144E-2</v>
      </c>
      <c r="CK11" s="23">
        <f t="shared" si="14"/>
        <v>1.2171637477936729E-2</v>
      </c>
    </row>
    <row r="12" spans="1:89" x14ac:dyDescent="0.25">
      <c r="A12" s="28" t="s">
        <v>10</v>
      </c>
      <c r="B12" s="26">
        <v>352087.76409000001</v>
      </c>
      <c r="C12" s="26">
        <v>51.736625814</v>
      </c>
      <c r="D12" s="26">
        <v>26829.577836</v>
      </c>
      <c r="E12" s="26">
        <v>2970.1419982000002</v>
      </c>
      <c r="F12" s="26">
        <v>2815.1643190999998</v>
      </c>
      <c r="G12" s="26">
        <v>49.308936256000003</v>
      </c>
      <c r="H12" s="26">
        <v>33996.029006999997</v>
      </c>
      <c r="I12" s="26">
        <v>286.23249465999999</v>
      </c>
      <c r="J12" s="26">
        <v>888.46236842999997</v>
      </c>
      <c r="K12" s="26">
        <v>721.44201959999998</v>
      </c>
      <c r="L12" s="61">
        <v>52.631593137999999</v>
      </c>
      <c r="M12" s="61">
        <v>131.23374885999999</v>
      </c>
      <c r="N12" s="61">
        <v>51.229246523</v>
      </c>
      <c r="O12" s="26"/>
      <c r="P12" s="28" t="s">
        <v>10</v>
      </c>
      <c r="Q12" s="26">
        <v>39.700565880402401</v>
      </c>
      <c r="R12" s="26">
        <v>52.008497257686201</v>
      </c>
      <c r="S12" s="26">
        <v>284.06627854423101</v>
      </c>
      <c r="T12" s="26">
        <v>284.06627854423101</v>
      </c>
      <c r="U12" s="26">
        <v>145.335540617916</v>
      </c>
      <c r="V12" s="26">
        <v>894.42956850247595</v>
      </c>
      <c r="W12" s="26">
        <v>131.837925653838</v>
      </c>
      <c r="X12" s="26">
        <v>1975.08107821304</v>
      </c>
      <c r="Y12" s="26">
        <v>350883.48959253001</v>
      </c>
      <c r="Z12" s="26">
        <v>1443.02830783319</v>
      </c>
      <c r="AA12" s="26">
        <v>151.6516025889</v>
      </c>
      <c r="AB12" s="26">
        <v>1460.9554047036299</v>
      </c>
      <c r="AC12" s="26">
        <v>2842.3809118446402</v>
      </c>
      <c r="AD12" s="26">
        <v>713.98173126990002</v>
      </c>
      <c r="AE12" s="26">
        <v>713.98173126990002</v>
      </c>
      <c r="AF12" s="26">
        <v>212.55091741948999</v>
      </c>
      <c r="AG12" s="26">
        <v>1214.91581470452</v>
      </c>
      <c r="AH12" s="26">
        <v>50.146839627867699</v>
      </c>
      <c r="AI12" s="95">
        <v>164.72851043691901</v>
      </c>
      <c r="AJ12" s="26">
        <v>6.9511567143899002</v>
      </c>
      <c r="AK12" s="26">
        <v>43.960401891131703</v>
      </c>
      <c r="AL12" s="26">
        <v>51.514326150866701</v>
      </c>
      <c r="AM12" s="26">
        <v>51.291829240673003</v>
      </c>
      <c r="AN12" s="26">
        <v>0</v>
      </c>
      <c r="AO12" s="95">
        <v>34488.506312494101</v>
      </c>
      <c r="AP12" s="26">
        <v>23911.9671082061</v>
      </c>
      <c r="AQ12" s="26">
        <v>2444.3349007915699</v>
      </c>
      <c r="AR12" s="26">
        <v>26568.852926417199</v>
      </c>
      <c r="AS12" s="26">
        <v>903.93252601554696</v>
      </c>
      <c r="AT12" s="26">
        <v>0.39150551572171</v>
      </c>
      <c r="AU12" s="26">
        <v>14841.038380517801</v>
      </c>
      <c r="AV12" s="26">
        <v>1.3436357153171601</v>
      </c>
      <c r="AW12" s="26">
        <v>0.30922093205906098</v>
      </c>
      <c r="AX12" s="26">
        <v>1328.01653585542</v>
      </c>
      <c r="AY12" s="26">
        <v>0.63317636931827503</v>
      </c>
      <c r="AZ12" s="26">
        <v>5.7677761682567497E-2</v>
      </c>
      <c r="BA12" s="26">
        <v>2934.52839601089</v>
      </c>
      <c r="BB12" s="26">
        <v>2780.9819922972101</v>
      </c>
      <c r="BC12" s="26">
        <v>153.54640371368501</v>
      </c>
      <c r="BD12" s="26">
        <v>1.2347814912063099E-3</v>
      </c>
      <c r="BE12" s="26">
        <v>371.44464660460602</v>
      </c>
      <c r="BF12" s="26">
        <v>8.8766337141817798E-3</v>
      </c>
      <c r="BG12" s="26">
        <v>215.50437063884399</v>
      </c>
      <c r="BH12" s="26">
        <v>2.5798123394897399</v>
      </c>
      <c r="BI12" s="26">
        <v>853.12760765444796</v>
      </c>
      <c r="BJ12" s="26">
        <v>188.215787934877</v>
      </c>
      <c r="BK12" s="26">
        <v>1.67815013310405</v>
      </c>
      <c r="BL12" s="26">
        <v>5.8793671430854699</v>
      </c>
      <c r="BM12" s="26">
        <v>6.1742189103655802E-3</v>
      </c>
      <c r="BN12" s="26">
        <v>49.136102563953202</v>
      </c>
      <c r="BO12" s="26">
        <v>8501.9121095923001</v>
      </c>
      <c r="BP12" s="26">
        <v>0</v>
      </c>
      <c r="BQ12" s="26">
        <v>3890.2069595501898</v>
      </c>
      <c r="BR12" s="26">
        <v>876.23111620682198</v>
      </c>
      <c r="BS12" s="26">
        <v>34311.866743938597</v>
      </c>
      <c r="BT12" s="26">
        <v>4825.5308348156004</v>
      </c>
      <c r="BU12" s="28"/>
      <c r="BV12" s="95">
        <f t="shared" si="0"/>
        <v>33840.291337119175</v>
      </c>
      <c r="BW12" s="35">
        <f t="shared" si="1"/>
        <v>8.0000035382842075E-3</v>
      </c>
      <c r="BY12" s="23">
        <f t="shared" si="2"/>
        <v>-3.4203815647571587E-3</v>
      </c>
      <c r="BZ12" s="23">
        <f t="shared" si="3"/>
        <v>-8.5973247448741467E-3</v>
      </c>
      <c r="CA12" s="23">
        <f t="shared" si="4"/>
        <v>-9.717816328550637E-3</v>
      </c>
      <c r="CB12" s="23">
        <f t="shared" si="5"/>
        <v>-1.1990538570443162E-2</v>
      </c>
      <c r="CC12" s="23">
        <f t="shared" si="6"/>
        <v>-1.2142213714088881E-2</v>
      </c>
      <c r="CD12" s="23">
        <f t="shared" si="7"/>
        <v>-3.5051190548806509E-3</v>
      </c>
      <c r="CE12" s="23">
        <f t="shared" si="8"/>
        <v>9.2904302697696499E-3</v>
      </c>
      <c r="CF12" s="23">
        <f t="shared" si="9"/>
        <v>-7.5680300321670519E-3</v>
      </c>
      <c r="CG12" s="23">
        <f t="shared" si="10"/>
        <v>6.716322811759155E-3</v>
      </c>
      <c r="CH12" s="23">
        <f t="shared" si="11"/>
        <v>-1.0340800961713149E-2</v>
      </c>
      <c r="CI12" s="23">
        <f t="shared" si="12"/>
        <v>-1.1838818533956233E-2</v>
      </c>
      <c r="CJ12" s="23">
        <f t="shared" si="13"/>
        <v>4.603821799547483E-3</v>
      </c>
      <c r="CK12" s="23">
        <f t="shared" si="14"/>
        <v>5.5647827601506984E-3</v>
      </c>
    </row>
    <row r="13" spans="1:89" x14ac:dyDescent="0.25">
      <c r="A13" s="28" t="s">
        <v>12</v>
      </c>
      <c r="B13" s="26">
        <v>79748.653233999998</v>
      </c>
      <c r="C13" s="26">
        <v>14.236209103</v>
      </c>
      <c r="D13" s="26">
        <v>7871.1334978000004</v>
      </c>
      <c r="E13" s="26">
        <v>881.04164003000005</v>
      </c>
      <c r="F13" s="26">
        <v>836.08902575000002</v>
      </c>
      <c r="G13" s="26">
        <v>9.9542467282999993</v>
      </c>
      <c r="H13" s="26">
        <v>11447.065823000001</v>
      </c>
      <c r="I13" s="26">
        <v>87.625143734999995</v>
      </c>
      <c r="J13" s="26">
        <v>246.27538917999999</v>
      </c>
      <c r="K13" s="26">
        <v>206.81231776999999</v>
      </c>
      <c r="L13" s="61">
        <v>16.184562338999999</v>
      </c>
      <c r="M13" s="61">
        <v>41.968066628000003</v>
      </c>
      <c r="N13" s="61">
        <v>20.573621265</v>
      </c>
      <c r="O13" s="26"/>
      <c r="P13" s="28" t="s">
        <v>12</v>
      </c>
      <c r="Q13" s="26">
        <v>12.123861988157101</v>
      </c>
      <c r="R13" s="26">
        <v>16.108868005174799</v>
      </c>
      <c r="S13" s="26">
        <v>87.616397218992006</v>
      </c>
      <c r="T13" s="26">
        <v>87.616397218992006</v>
      </c>
      <c r="U13" s="26">
        <v>42.813287530150902</v>
      </c>
      <c r="V13" s="26">
        <v>248.69317516664</v>
      </c>
      <c r="W13" s="26">
        <v>42.423498158647298</v>
      </c>
      <c r="X13" s="26">
        <v>526.66443123893498</v>
      </c>
      <c r="Y13" s="26">
        <v>79875.332285696903</v>
      </c>
      <c r="Z13" s="26">
        <v>428.29934069682002</v>
      </c>
      <c r="AA13" s="26">
        <v>43.862013762395399</v>
      </c>
      <c r="AB13" s="26">
        <v>449.993275426259</v>
      </c>
      <c r="AC13" s="26">
        <v>894.237713713885</v>
      </c>
      <c r="AD13" s="26">
        <v>206.05460006138699</v>
      </c>
      <c r="AE13" s="26">
        <v>206.05460006138699</v>
      </c>
      <c r="AF13" s="26">
        <v>62.659040093916801</v>
      </c>
      <c r="AG13" s="26">
        <v>365.44031277408402</v>
      </c>
      <c r="AH13" s="26">
        <v>16.6395643402908</v>
      </c>
      <c r="AI13" s="95">
        <v>64.439316793636607</v>
      </c>
      <c r="AJ13" s="26">
        <v>2.0245440779856301</v>
      </c>
      <c r="AK13" s="26">
        <v>14.150718196026601</v>
      </c>
      <c r="AL13" s="26">
        <v>20.845201350530601</v>
      </c>
      <c r="AM13" s="26">
        <v>14.205438258789499</v>
      </c>
      <c r="AN13" s="26">
        <v>0</v>
      </c>
      <c r="AO13" s="95">
        <v>11653.1292028638</v>
      </c>
      <c r="AP13" s="26">
        <v>7049.1434114541098</v>
      </c>
      <c r="AQ13" s="26">
        <v>720.57898689462399</v>
      </c>
      <c r="AR13" s="26">
        <v>7832.3814384426496</v>
      </c>
      <c r="AS13" s="26">
        <v>284.52918928819901</v>
      </c>
      <c r="AT13" s="26">
        <v>5.3699325440786601E-2</v>
      </c>
      <c r="AU13" s="26">
        <v>5235.33337523305</v>
      </c>
      <c r="AV13" s="26">
        <v>0.39715555504114403</v>
      </c>
      <c r="AW13" s="26">
        <v>9.8484076335036405E-2</v>
      </c>
      <c r="AX13" s="26">
        <v>414.60793948312602</v>
      </c>
      <c r="AY13" s="26">
        <v>0.17656708686761799</v>
      </c>
      <c r="AZ13" s="26">
        <v>1.83276690201006E-2</v>
      </c>
      <c r="BA13" s="26">
        <v>877.20107754777803</v>
      </c>
      <c r="BB13" s="26">
        <v>832.25928290170202</v>
      </c>
      <c r="BC13" s="26">
        <v>44.9417946460755</v>
      </c>
      <c r="BD13" s="26">
        <v>2.4811993187718001E-4</v>
      </c>
      <c r="BE13" s="26">
        <v>101.975477600489</v>
      </c>
      <c r="BF13" s="26">
        <v>1.7836601531109901E-3</v>
      </c>
      <c r="BG13" s="26">
        <v>62.634799446639903</v>
      </c>
      <c r="BH13" s="26">
        <v>0.789965942558574</v>
      </c>
      <c r="BI13" s="26">
        <v>249.32385731686401</v>
      </c>
      <c r="BJ13" s="26">
        <v>29.543196082672399</v>
      </c>
      <c r="BK13" s="26">
        <v>0.44304026422394499</v>
      </c>
      <c r="BL13" s="26">
        <v>1.7359874574645699</v>
      </c>
      <c r="BM13" s="26">
        <v>1.94989754570456E-3</v>
      </c>
      <c r="BN13" s="26">
        <v>9.9696085662791898</v>
      </c>
      <c r="BO13" s="26">
        <v>2918.9037045709601</v>
      </c>
      <c r="BP13" s="26">
        <v>0</v>
      </c>
      <c r="BQ13" s="26">
        <v>1261.14762012955</v>
      </c>
      <c r="BR13" s="26">
        <v>357.76916560130201</v>
      </c>
      <c r="BS13" s="26">
        <v>11603.255019538399</v>
      </c>
      <c r="BT13" s="26">
        <v>1810.5769305189799</v>
      </c>
      <c r="BU13" s="28"/>
      <c r="BV13" s="95">
        <f t="shared" si="0"/>
        <v>11410.06230379366</v>
      </c>
      <c r="BW13" s="35">
        <f t="shared" si="1"/>
        <v>7.9999985427644839E-3</v>
      </c>
      <c r="BY13" s="23">
        <f t="shared" si="2"/>
        <v>1.5884788840910063E-3</v>
      </c>
      <c r="BZ13" s="23">
        <f t="shared" si="3"/>
        <v>-2.1614493007142384E-3</v>
      </c>
      <c r="CA13" s="23">
        <f t="shared" si="4"/>
        <v>-4.9233136965828534E-3</v>
      </c>
      <c r="CB13" s="23">
        <f t="shared" si="5"/>
        <v>-4.3591157417840684E-3</v>
      </c>
      <c r="CC13" s="23">
        <f t="shared" si="6"/>
        <v>-4.5805443324203289E-3</v>
      </c>
      <c r="CD13" s="23">
        <f t="shared" si="7"/>
        <v>1.5432446470827991E-3</v>
      </c>
      <c r="CE13" s="23">
        <f t="shared" si="8"/>
        <v>1.3644474396624457E-2</v>
      </c>
      <c r="CF13" s="23">
        <f t="shared" si="9"/>
        <v>-9.9817422661699934E-5</v>
      </c>
      <c r="CG13" s="23">
        <f t="shared" si="10"/>
        <v>9.8174080434520368E-3</v>
      </c>
      <c r="CH13" s="23">
        <f t="shared" si="11"/>
        <v>-3.6637939015589649E-3</v>
      </c>
      <c r="CI13" s="23">
        <f t="shared" si="12"/>
        <v>-4.6769466013177156E-3</v>
      </c>
      <c r="CJ13" s="23">
        <f t="shared" si="13"/>
        <v>1.0851858740222351E-2</v>
      </c>
      <c r="CK13" s="23">
        <f t="shared" si="14"/>
        <v>1.3200402691995478E-2</v>
      </c>
    </row>
    <row r="14" spans="1:89" x14ac:dyDescent="0.25">
      <c r="A14" s="28" t="s">
        <v>13</v>
      </c>
      <c r="B14" s="26">
        <v>442328.47964999999</v>
      </c>
      <c r="C14" s="26">
        <v>79.938260087000003</v>
      </c>
      <c r="D14" s="26">
        <v>49925.640338999998</v>
      </c>
      <c r="E14" s="26">
        <v>4780.3879496999998</v>
      </c>
      <c r="F14" s="26">
        <v>4564.9524878000002</v>
      </c>
      <c r="G14" s="26">
        <v>47.424565053000002</v>
      </c>
      <c r="H14" s="26">
        <v>38611.212506999997</v>
      </c>
      <c r="I14" s="26">
        <v>482.16858673000002</v>
      </c>
      <c r="J14" s="26">
        <v>1000.2447324</v>
      </c>
      <c r="K14" s="26">
        <v>1271.1182993</v>
      </c>
      <c r="L14" s="61">
        <v>97.118159438999996</v>
      </c>
      <c r="M14" s="61">
        <v>161.67453831</v>
      </c>
      <c r="N14" s="61">
        <v>68.410310472000006</v>
      </c>
      <c r="O14" s="26"/>
      <c r="P14" s="28" t="s">
        <v>13</v>
      </c>
      <c r="Q14" s="26">
        <v>60.322110724905301</v>
      </c>
      <c r="R14" s="26">
        <v>95.758316599553496</v>
      </c>
      <c r="S14" s="26">
        <v>476.68359792658799</v>
      </c>
      <c r="T14" s="26">
        <v>476.68359792658799</v>
      </c>
      <c r="U14" s="26">
        <v>268.91115219720803</v>
      </c>
      <c r="V14" s="26">
        <v>999.72536732336198</v>
      </c>
      <c r="W14" s="26">
        <v>161.58714127875299</v>
      </c>
      <c r="X14" s="26">
        <v>2645.0907925204201</v>
      </c>
      <c r="Y14" s="26">
        <v>439713.47822505899</v>
      </c>
      <c r="Z14" s="26">
        <v>2014.3647511271199</v>
      </c>
      <c r="AA14" s="26">
        <v>205.577570791011</v>
      </c>
      <c r="AB14" s="26">
        <v>1789.88230177222</v>
      </c>
      <c r="AC14" s="26">
        <v>2774.54283943767</v>
      </c>
      <c r="AD14" s="26">
        <v>1254.4504724993801</v>
      </c>
      <c r="AE14" s="26">
        <v>1254.4504724993801</v>
      </c>
      <c r="AF14" s="26">
        <v>393.87607220004702</v>
      </c>
      <c r="AG14" s="26">
        <v>1199.0686330062699</v>
      </c>
      <c r="AH14" s="26">
        <v>57.8832280196266</v>
      </c>
      <c r="AI14" s="95">
        <v>227.09800114571701</v>
      </c>
      <c r="AJ14" s="26">
        <v>12.9132236320199</v>
      </c>
      <c r="AK14" s="26">
        <v>45.997996688991996</v>
      </c>
      <c r="AL14" s="26">
        <v>68.442472851091097</v>
      </c>
      <c r="AM14" s="26">
        <v>79.026949116111894</v>
      </c>
      <c r="AN14" s="26">
        <v>0</v>
      </c>
      <c r="AO14" s="95">
        <v>38946.574188175502</v>
      </c>
      <c r="AP14" s="26">
        <v>44311.037191373201</v>
      </c>
      <c r="AQ14" s="26">
        <v>4529.5747449770397</v>
      </c>
      <c r="AR14" s="26">
        <v>49234.488008550397</v>
      </c>
      <c r="AS14" s="26">
        <v>1078.76402093863</v>
      </c>
      <c r="AT14" s="26">
        <v>0.70928250751500499</v>
      </c>
      <c r="AU14" s="26">
        <v>16053.167720884199</v>
      </c>
      <c r="AV14" s="26">
        <v>2.3666941370282801</v>
      </c>
      <c r="AW14" s="26">
        <v>0.62797453445548601</v>
      </c>
      <c r="AX14" s="26">
        <v>2555.9088999707901</v>
      </c>
      <c r="AY14" s="26">
        <v>1.1458186142848401</v>
      </c>
      <c r="AZ14" s="26">
        <v>0.116953353872694</v>
      </c>
      <c r="BA14" s="26">
        <v>4717.6106701201397</v>
      </c>
      <c r="BB14" s="26">
        <v>4504.3914556743503</v>
      </c>
      <c r="BC14" s="26">
        <v>213.21921444578501</v>
      </c>
      <c r="BD14" s="26">
        <v>1.8869808057893299E-3</v>
      </c>
      <c r="BE14" s="26">
        <v>430.98754608156003</v>
      </c>
      <c r="BF14" s="26">
        <v>1.35649641793019E-2</v>
      </c>
      <c r="BG14" s="26">
        <v>302.22627194453099</v>
      </c>
      <c r="BH14" s="26">
        <v>4.4462563003136104</v>
      </c>
      <c r="BI14" s="26">
        <v>1192.78212221322</v>
      </c>
      <c r="BJ14" s="26">
        <v>308.51828687602</v>
      </c>
      <c r="BK14" s="26">
        <v>2.00258491013409</v>
      </c>
      <c r="BL14" s="26">
        <v>11.043131115373299</v>
      </c>
      <c r="BM14" s="26">
        <v>1.2468046289566E-2</v>
      </c>
      <c r="BN14" s="26">
        <v>47.002754191923302</v>
      </c>
      <c r="BO14" s="26">
        <v>8866.1161979170392</v>
      </c>
      <c r="BP14" s="26">
        <v>0</v>
      </c>
      <c r="BQ14" s="26">
        <v>4129.0521115793699</v>
      </c>
      <c r="BR14" s="26">
        <v>997.73340208243496</v>
      </c>
      <c r="BS14" s="26">
        <v>38722.2330855338</v>
      </c>
      <c r="BT14" s="26">
        <v>5552.9581530987398</v>
      </c>
      <c r="BU14" s="28"/>
      <c r="BV14" s="95">
        <f t="shared" si="0"/>
        <v>38145.648440583413</v>
      </c>
      <c r="BW14" s="35">
        <f t="shared" si="1"/>
        <v>8.0000034149160792E-3</v>
      </c>
      <c r="BY14" s="23">
        <f t="shared" si="2"/>
        <v>-5.9118992903422502E-3</v>
      </c>
      <c r="BZ14" s="23">
        <f t="shared" si="3"/>
        <v>-1.1400185216644616E-2</v>
      </c>
      <c r="CA14" s="23">
        <f t="shared" si="4"/>
        <v>-1.3843634768760266E-2</v>
      </c>
      <c r="CB14" s="23">
        <f t="shared" si="5"/>
        <v>-1.3132256260456802E-2</v>
      </c>
      <c r="CC14" s="23">
        <f t="shared" si="6"/>
        <v>-1.326651970365551E-2</v>
      </c>
      <c r="CD14" s="23">
        <f t="shared" si="7"/>
        <v>-8.8943538144271774E-3</v>
      </c>
      <c r="CE14" s="23">
        <f t="shared" si="8"/>
        <v>2.8753455622165846E-3</v>
      </c>
      <c r="CF14" s="23">
        <f t="shared" si="9"/>
        <v>-1.1375666010534718E-2</v>
      </c>
      <c r="CG14" s="23">
        <f t="shared" si="10"/>
        <v>-5.1923800227552796E-4</v>
      </c>
      <c r="CH14" s="23">
        <f t="shared" si="11"/>
        <v>-1.3112726651641147E-2</v>
      </c>
      <c r="CI14" s="23">
        <f t="shared" si="12"/>
        <v>-1.400194203948664E-2</v>
      </c>
      <c r="CJ14" s="23">
        <f t="shared" si="13"/>
        <v>-5.405738724265284E-4</v>
      </c>
      <c r="CK14" s="23">
        <f t="shared" si="14"/>
        <v>4.7013935281370258E-4</v>
      </c>
    </row>
    <row r="15" spans="1:89" x14ac:dyDescent="0.25">
      <c r="A15" s="28" t="s">
        <v>14</v>
      </c>
      <c r="B15" s="26">
        <v>239022.31416000001</v>
      </c>
      <c r="C15" s="26">
        <v>56.692394718000003</v>
      </c>
      <c r="D15" s="26">
        <v>37287.333284</v>
      </c>
      <c r="E15" s="26">
        <v>3382.7051550000001</v>
      </c>
      <c r="F15" s="26">
        <v>3242.1134860000002</v>
      </c>
      <c r="G15" s="26">
        <v>34.806734550000002</v>
      </c>
      <c r="H15" s="26">
        <v>20496.678352999999</v>
      </c>
      <c r="I15" s="26">
        <v>327.58977154000002</v>
      </c>
      <c r="J15" s="26">
        <v>554.20866275000003</v>
      </c>
      <c r="K15" s="26">
        <v>890.95184863999998</v>
      </c>
      <c r="L15" s="61">
        <v>65.800492184999996</v>
      </c>
      <c r="M15" s="61">
        <v>83.825387433000003</v>
      </c>
      <c r="N15" s="61">
        <v>37.318963306000001</v>
      </c>
      <c r="O15" s="26"/>
      <c r="P15" s="28" t="s">
        <v>14</v>
      </c>
      <c r="Q15" s="26">
        <v>34.9622885764228</v>
      </c>
      <c r="R15" s="26">
        <v>64.927625484355701</v>
      </c>
      <c r="S15" s="26">
        <v>323.75730576188499</v>
      </c>
      <c r="T15" s="26">
        <v>323.75730576188499</v>
      </c>
      <c r="U15" s="26">
        <v>193.94224353534199</v>
      </c>
      <c r="V15" s="26">
        <v>552.88243793023605</v>
      </c>
      <c r="W15" s="26">
        <v>83.658756761305597</v>
      </c>
      <c r="X15" s="26">
        <v>1529.5312512701501</v>
      </c>
      <c r="Y15" s="26">
        <v>237511.23758219101</v>
      </c>
      <c r="Z15" s="26">
        <v>1199.68274167143</v>
      </c>
      <c r="AA15" s="26">
        <v>119.776377853292</v>
      </c>
      <c r="AB15" s="26">
        <v>931.13261950313495</v>
      </c>
      <c r="AC15" s="26">
        <v>1394.1833963689401</v>
      </c>
      <c r="AD15" s="26">
        <v>879.56481726324898</v>
      </c>
      <c r="AE15" s="26">
        <v>879.56481726324898</v>
      </c>
      <c r="AF15" s="26">
        <v>294.32843392119503</v>
      </c>
      <c r="AG15" s="26">
        <v>612.41866273008702</v>
      </c>
      <c r="AH15" s="26">
        <v>29.822374437299999</v>
      </c>
      <c r="AI15" s="95">
        <v>129.142429004142</v>
      </c>
      <c r="AJ15" s="26">
        <v>9.3959912915460393</v>
      </c>
      <c r="AK15" s="26">
        <v>22.329123189073201</v>
      </c>
      <c r="AL15" s="26">
        <v>37.225942957928403</v>
      </c>
      <c r="AM15" s="26">
        <v>56.005445043734099</v>
      </c>
      <c r="AN15" s="26">
        <v>0</v>
      </c>
      <c r="AO15" s="95">
        <v>20627.5948110914</v>
      </c>
      <c r="AP15" s="26">
        <v>33111.936264929398</v>
      </c>
      <c r="AQ15" s="26">
        <v>3384.77636145218</v>
      </c>
      <c r="AR15" s="26">
        <v>36791.041060302698</v>
      </c>
      <c r="AS15" s="26">
        <v>579.77848358502899</v>
      </c>
      <c r="AT15" s="26">
        <v>0.57763514896079604</v>
      </c>
      <c r="AU15" s="26">
        <v>8206.46062957291</v>
      </c>
      <c r="AV15" s="26">
        <v>1.7554327715956499</v>
      </c>
      <c r="AW15" s="26">
        <v>0.48891951789326299</v>
      </c>
      <c r="AX15" s="26">
        <v>1953.2766430551601</v>
      </c>
      <c r="AY15" s="26">
        <v>0.86798762347261005</v>
      </c>
      <c r="AZ15" s="26">
        <v>9.1039953239967594E-2</v>
      </c>
      <c r="BA15" s="26">
        <v>3338.6793159006002</v>
      </c>
      <c r="BB15" s="26">
        <v>3199.6485613114</v>
      </c>
      <c r="BC15" s="26">
        <v>139.03075458919599</v>
      </c>
      <c r="BD15" s="26">
        <v>1.4141292292090301E-3</v>
      </c>
      <c r="BE15" s="26">
        <v>249.512327661943</v>
      </c>
      <c r="BF15" s="26">
        <v>1.016589962797E-2</v>
      </c>
      <c r="BG15" s="26">
        <v>198.66246551916001</v>
      </c>
      <c r="BH15" s="26">
        <v>3.24463625809509</v>
      </c>
      <c r="BI15" s="26">
        <v>781.51294603636597</v>
      </c>
      <c r="BJ15" s="26">
        <v>233.11043243825</v>
      </c>
      <c r="BK15" s="26">
        <v>1.2000049451875801</v>
      </c>
      <c r="BL15" s="26">
        <v>8.4372418749207707</v>
      </c>
      <c r="BM15" s="26">
        <v>9.7009165517507392E-3</v>
      </c>
      <c r="BN15" s="26">
        <v>34.455068593065299</v>
      </c>
      <c r="BO15" s="26">
        <v>4522.45407707499</v>
      </c>
      <c r="BP15" s="26">
        <v>0</v>
      </c>
      <c r="BQ15" s="26">
        <v>2143.2099656181299</v>
      </c>
      <c r="BR15" s="26">
        <v>495.60764275870901</v>
      </c>
      <c r="BS15" s="26">
        <v>20500.786701609901</v>
      </c>
      <c r="BT15" s="26">
        <v>2811.06979171167</v>
      </c>
      <c r="BU15" s="28"/>
      <c r="BV15" s="95">
        <f t="shared" si="0"/>
        <v>20194.929248142565</v>
      </c>
      <c r="BW15" s="35">
        <f t="shared" si="1"/>
        <v>8.0000028658817404E-3</v>
      </c>
      <c r="BY15" s="23">
        <f t="shared" si="2"/>
        <v>-6.3219058986998759E-3</v>
      </c>
      <c r="BZ15" s="23">
        <f t="shared" si="3"/>
        <v>-1.2117139833004713E-2</v>
      </c>
      <c r="CA15" s="23">
        <f t="shared" si="4"/>
        <v>-1.3309941473080934E-2</v>
      </c>
      <c r="CB15" s="23">
        <f t="shared" si="5"/>
        <v>-1.3014979752026288E-2</v>
      </c>
      <c r="CC15" s="23">
        <f t="shared" si="6"/>
        <v>-1.3097914330257391E-2</v>
      </c>
      <c r="CD15" s="23">
        <f t="shared" si="7"/>
        <v>-1.0103388366683272E-2</v>
      </c>
      <c r="CE15" s="23">
        <f t="shared" si="8"/>
        <v>2.0043972682530395E-4</v>
      </c>
      <c r="CF15" s="23">
        <f t="shared" si="9"/>
        <v>-1.1698978756566772E-2</v>
      </c>
      <c r="CG15" s="23">
        <f t="shared" si="10"/>
        <v>-2.3930062969120904E-3</v>
      </c>
      <c r="CH15" s="23">
        <f t="shared" si="11"/>
        <v>-1.2780748358211294E-2</v>
      </c>
      <c r="CI15" s="23">
        <f t="shared" si="12"/>
        <v>-1.3265352152537166E-2</v>
      </c>
      <c r="CJ15" s="23">
        <f t="shared" si="13"/>
        <v>-1.9878306178732668E-3</v>
      </c>
      <c r="CK15" s="23">
        <f t="shared" si="14"/>
        <v>-2.492575887193575E-3</v>
      </c>
    </row>
    <row r="16" spans="1:89" x14ac:dyDescent="0.25">
      <c r="A16" s="28" t="s">
        <v>15</v>
      </c>
      <c r="B16" s="26">
        <v>141128.23376999999</v>
      </c>
      <c r="C16" s="26">
        <v>43.985774151000001</v>
      </c>
      <c r="D16" s="26">
        <v>31044.801241000001</v>
      </c>
      <c r="E16" s="26">
        <v>2842.6432571</v>
      </c>
      <c r="F16" s="26">
        <v>2735.5395834999999</v>
      </c>
      <c r="G16" s="26">
        <v>27.252223084000001</v>
      </c>
      <c r="H16" s="26">
        <v>15417.424836</v>
      </c>
      <c r="I16" s="26">
        <v>265.24983672000002</v>
      </c>
      <c r="J16" s="26">
        <v>384.04194121</v>
      </c>
      <c r="K16" s="26">
        <v>713.84995589000005</v>
      </c>
      <c r="L16" s="61">
        <v>59.890930126999997</v>
      </c>
      <c r="M16" s="61">
        <v>57.695045248</v>
      </c>
      <c r="N16" s="61">
        <v>29.809599807000001</v>
      </c>
      <c r="O16" s="26"/>
      <c r="P16" s="28" t="s">
        <v>15</v>
      </c>
      <c r="Q16" s="26">
        <v>31.5937432605248</v>
      </c>
      <c r="R16" s="26">
        <v>59.001399524977501</v>
      </c>
      <c r="S16" s="26">
        <v>261.95810617151602</v>
      </c>
      <c r="T16" s="26">
        <v>261.95810617151602</v>
      </c>
      <c r="U16" s="26">
        <v>160.36905577965899</v>
      </c>
      <c r="V16" s="26">
        <v>384.72842570593099</v>
      </c>
      <c r="W16" s="26">
        <v>57.918426872695697</v>
      </c>
      <c r="X16" s="26">
        <v>955.26753912840695</v>
      </c>
      <c r="Y16" s="26">
        <v>140620.16353180399</v>
      </c>
      <c r="Z16" s="26">
        <v>885.14461220225496</v>
      </c>
      <c r="AA16" s="26">
        <v>74.809360182015595</v>
      </c>
      <c r="AB16" s="26">
        <v>634.62421100500296</v>
      </c>
      <c r="AC16" s="26">
        <v>1060.15304860014</v>
      </c>
      <c r="AD16" s="26">
        <v>703.80295587208502</v>
      </c>
      <c r="AE16" s="26">
        <v>703.80295587208502</v>
      </c>
      <c r="AF16" s="26">
        <v>244.66633197947499</v>
      </c>
      <c r="AG16" s="26">
        <v>473.26285829049903</v>
      </c>
      <c r="AH16" s="26">
        <v>22.2132590226818</v>
      </c>
      <c r="AI16" s="95">
        <v>107.069369553607</v>
      </c>
      <c r="AJ16" s="26">
        <v>7.71549241806688</v>
      </c>
      <c r="AK16" s="26">
        <v>17.346308920677</v>
      </c>
      <c r="AL16" s="26">
        <v>29.894784341931899</v>
      </c>
      <c r="AM16" s="26">
        <v>43.418172571967098</v>
      </c>
      <c r="AN16" s="26">
        <v>0</v>
      </c>
      <c r="AO16" s="95">
        <v>15598.629745972399</v>
      </c>
      <c r="AP16" s="26">
        <v>27524.954649713101</v>
      </c>
      <c r="AQ16" s="26">
        <v>2813.6629691121402</v>
      </c>
      <c r="AR16" s="26">
        <v>30583.2839508047</v>
      </c>
      <c r="AS16" s="26">
        <v>418.43926596813202</v>
      </c>
      <c r="AT16" s="26">
        <v>0.26108031360747802</v>
      </c>
      <c r="AU16" s="26">
        <v>6354.3791198405997</v>
      </c>
      <c r="AV16" s="26">
        <v>1.5005678623434</v>
      </c>
      <c r="AW16" s="26">
        <v>0.46108318972425699</v>
      </c>
      <c r="AX16" s="26">
        <v>1795.42703177411</v>
      </c>
      <c r="AY16" s="26">
        <v>0.70814924816878499</v>
      </c>
      <c r="AZ16" s="26">
        <v>8.5731613926597103E-2</v>
      </c>
      <c r="BA16" s="26">
        <v>2802.0399698052802</v>
      </c>
      <c r="BB16" s="26">
        <v>2696.1173975504498</v>
      </c>
      <c r="BC16" s="26">
        <v>105.92257225483201</v>
      </c>
      <c r="BD16" s="26">
        <v>9.0356474159074501E-4</v>
      </c>
      <c r="BE16" s="26">
        <v>139.77335479643</v>
      </c>
      <c r="BF16" s="26">
        <v>6.4955703533457797E-3</v>
      </c>
      <c r="BG16" s="26">
        <v>150.57825380710599</v>
      </c>
      <c r="BH16" s="26">
        <v>2.85772287526799</v>
      </c>
      <c r="BI16" s="26">
        <v>596.38850719533502</v>
      </c>
      <c r="BJ16" s="26">
        <v>108.287296338876</v>
      </c>
      <c r="BK16" s="26">
        <v>0.63718558507911804</v>
      </c>
      <c r="BL16" s="26">
        <v>7.4222305412898102</v>
      </c>
      <c r="BM16" s="26">
        <v>9.0996129642796093E-3</v>
      </c>
      <c r="BN16" s="26">
        <v>27.011025806643602</v>
      </c>
      <c r="BO16" s="26">
        <v>3486.3955956741302</v>
      </c>
      <c r="BP16" s="26">
        <v>0</v>
      </c>
      <c r="BQ16" s="26">
        <v>1574.9452380114501</v>
      </c>
      <c r="BR16" s="26">
        <v>400.40372368329503</v>
      </c>
      <c r="BS16" s="26">
        <v>15517.1605971218</v>
      </c>
      <c r="BT16" s="26">
        <v>2140.08865248132</v>
      </c>
      <c r="BU16" s="28"/>
      <c r="BV16" s="95">
        <f t="shared" si="0"/>
        <v>15268.946434231348</v>
      </c>
      <c r="BW16" s="35">
        <f t="shared" si="1"/>
        <v>8.0000019740534521E-3</v>
      </c>
      <c r="BY16" s="23">
        <f t="shared" si="2"/>
        <v>-3.6000609135661264E-3</v>
      </c>
      <c r="BZ16" s="23">
        <f t="shared" si="3"/>
        <v>-1.2904208007897457E-2</v>
      </c>
      <c r="CA16" s="23">
        <f t="shared" si="4"/>
        <v>-1.4866169914007632E-2</v>
      </c>
      <c r="CB16" s="23">
        <f t="shared" si="5"/>
        <v>-1.4283638016591079E-2</v>
      </c>
      <c r="CC16" s="23">
        <f t="shared" si="6"/>
        <v>-1.441111881083117E-2</v>
      </c>
      <c r="CD16" s="23">
        <f t="shared" si="7"/>
        <v>-8.8505541956321251E-3</v>
      </c>
      <c r="CE16" s="23">
        <f t="shared" si="8"/>
        <v>6.4690285299082119E-3</v>
      </c>
      <c r="CF16" s="23">
        <f t="shared" si="9"/>
        <v>-1.2409924881344134E-2</v>
      </c>
      <c r="CG16" s="23">
        <f t="shared" si="10"/>
        <v>1.7875248046296153E-3</v>
      </c>
      <c r="CH16" s="23">
        <f t="shared" si="11"/>
        <v>-1.4074386269855296E-2</v>
      </c>
      <c r="CI16" s="23">
        <f t="shared" si="12"/>
        <v>-1.4852509388921291E-2</v>
      </c>
      <c r="CJ16" s="23">
        <f t="shared" si="13"/>
        <v>3.8717644424317564E-3</v>
      </c>
      <c r="CK16" s="23">
        <f t="shared" si="14"/>
        <v>2.8576208833200928E-3</v>
      </c>
    </row>
    <row r="17" spans="1:89" x14ac:dyDescent="0.25">
      <c r="A17" s="28" t="s">
        <v>16</v>
      </c>
      <c r="B17" s="26">
        <v>111303.16032</v>
      </c>
      <c r="C17" s="26">
        <v>31.963582729999999</v>
      </c>
      <c r="D17" s="26">
        <v>25373.37039</v>
      </c>
      <c r="E17" s="26">
        <v>2244.6177059000001</v>
      </c>
      <c r="F17" s="26">
        <v>2161.8130384999999</v>
      </c>
      <c r="G17" s="26">
        <v>19.546854565</v>
      </c>
      <c r="H17" s="26">
        <v>9403.5740700999995</v>
      </c>
      <c r="I17" s="26">
        <v>217.39810274000001</v>
      </c>
      <c r="J17" s="26">
        <v>274.62721316</v>
      </c>
      <c r="K17" s="26">
        <v>597.41567992</v>
      </c>
      <c r="L17" s="61">
        <v>49.766743280999997</v>
      </c>
      <c r="M17" s="61">
        <v>37.954121342000001</v>
      </c>
      <c r="N17" s="61">
        <v>18.176014227</v>
      </c>
      <c r="O17" s="26"/>
      <c r="P17" s="28" t="s">
        <v>16</v>
      </c>
      <c r="Q17" s="26">
        <v>24.981336833485098</v>
      </c>
      <c r="R17" s="26">
        <v>49.185857113694098</v>
      </c>
      <c r="S17" s="26">
        <v>215.05914226318501</v>
      </c>
      <c r="T17" s="26">
        <v>215.05914226318501</v>
      </c>
      <c r="U17" s="26">
        <v>137.03662497891801</v>
      </c>
      <c r="V17" s="26">
        <v>273.85113226752702</v>
      </c>
      <c r="W17" s="26">
        <v>37.870354398382602</v>
      </c>
      <c r="X17" s="26">
        <v>683.85494188464497</v>
      </c>
      <c r="Y17" s="26">
        <v>110611.717045586</v>
      </c>
      <c r="Z17" s="26">
        <v>682.72301260861695</v>
      </c>
      <c r="AA17" s="26">
        <v>48.997163538766102</v>
      </c>
      <c r="AB17" s="26">
        <v>429.69315348691202</v>
      </c>
      <c r="AC17" s="26">
        <v>585.11317326326605</v>
      </c>
      <c r="AD17" s="26">
        <v>590.62542984957099</v>
      </c>
      <c r="AE17" s="26">
        <v>590.62542984957099</v>
      </c>
      <c r="AF17" s="26">
        <v>200.69784995497</v>
      </c>
      <c r="AG17" s="26">
        <v>278.94355592078199</v>
      </c>
      <c r="AH17" s="26">
        <v>13.420716993060701</v>
      </c>
      <c r="AI17" s="95">
        <v>70.406825777343698</v>
      </c>
      <c r="AJ17" s="26">
        <v>6.6310502011497103</v>
      </c>
      <c r="AK17" s="26">
        <v>9.3406138166971395</v>
      </c>
      <c r="AL17" s="26">
        <v>18.098128968544401</v>
      </c>
      <c r="AM17" s="26">
        <v>31.6234525280951</v>
      </c>
      <c r="AN17" s="26">
        <v>0</v>
      </c>
      <c r="AO17" s="95">
        <v>9450.6363896007897</v>
      </c>
      <c r="AP17" s="26">
        <v>22578.509947959799</v>
      </c>
      <c r="AQ17" s="26">
        <v>2308.0264116800799</v>
      </c>
      <c r="AR17" s="26">
        <v>25087.234209594899</v>
      </c>
      <c r="AS17" s="26">
        <v>277.86121173867502</v>
      </c>
      <c r="AT17" s="26">
        <v>0.159472451341237</v>
      </c>
      <c r="AU17" s="26">
        <v>3530.3564545865502</v>
      </c>
      <c r="AV17" s="26">
        <v>1.19113417197153</v>
      </c>
      <c r="AW17" s="26">
        <v>0.37438605345106002</v>
      </c>
      <c r="AX17" s="26">
        <v>1450.18469856754</v>
      </c>
      <c r="AY17" s="26">
        <v>0.55434346577599902</v>
      </c>
      <c r="AZ17" s="26">
        <v>6.9528288684226405E-2</v>
      </c>
      <c r="BA17" s="26">
        <v>2218.05648986386</v>
      </c>
      <c r="BB17" s="26">
        <v>2136.15981015024</v>
      </c>
      <c r="BC17" s="26">
        <v>81.896679713619605</v>
      </c>
      <c r="BD17" s="26">
        <v>4.4748193587856898E-4</v>
      </c>
      <c r="BE17" s="26">
        <v>97.594459662582594</v>
      </c>
      <c r="BF17" s="26">
        <v>3.2168502301074199E-3</v>
      </c>
      <c r="BG17" s="26">
        <v>116.216441865771</v>
      </c>
      <c r="BH17" s="26">
        <v>2.2877180759161502</v>
      </c>
      <c r="BI17" s="26">
        <v>461.24162729762901</v>
      </c>
      <c r="BJ17" s="26">
        <v>72.8176951198231</v>
      </c>
      <c r="BK17" s="26">
        <v>0.433373335317493</v>
      </c>
      <c r="BL17" s="26">
        <v>5.8416065343893404</v>
      </c>
      <c r="BM17" s="26">
        <v>7.3560476969967504E-3</v>
      </c>
      <c r="BN17" s="26">
        <v>19.373452144821599</v>
      </c>
      <c r="BO17" s="26">
        <v>1928.5108628977</v>
      </c>
      <c r="BP17" s="26">
        <v>0</v>
      </c>
      <c r="BQ17" s="26">
        <v>940.10856426727196</v>
      </c>
      <c r="BR17" s="26">
        <v>195.94684206259299</v>
      </c>
      <c r="BS17" s="26">
        <v>9395.5414677270801</v>
      </c>
      <c r="BT17" s="26">
        <v>1174.0066432675401</v>
      </c>
      <c r="BU17" s="28"/>
      <c r="BV17" s="95">
        <f t="shared" si="0"/>
        <v>9260.6676404315749</v>
      </c>
      <c r="BW17" s="35">
        <f t="shared" si="1"/>
        <v>7.9999990544278986E-3</v>
      </c>
      <c r="BY17" s="23">
        <f t="shared" si="2"/>
        <v>-6.2122519470792347E-3</v>
      </c>
      <c r="BZ17" s="23">
        <f t="shared" si="3"/>
        <v>-1.0641178893430586E-2</v>
      </c>
      <c r="CA17" s="23">
        <f t="shared" si="4"/>
        <v>-1.1277026898951961E-2</v>
      </c>
      <c r="CB17" s="23">
        <f t="shared" si="5"/>
        <v>-1.1833291685405391E-2</v>
      </c>
      <c r="CC17" s="23">
        <f t="shared" si="6"/>
        <v>-1.1866534197406709E-2</v>
      </c>
      <c r="CD17" s="23">
        <f t="shared" si="7"/>
        <v>-8.8711163016934064E-3</v>
      </c>
      <c r="CE17" s="23">
        <f t="shared" si="8"/>
        <v>-8.5420738041084069E-4</v>
      </c>
      <c r="CF17" s="23">
        <f t="shared" si="9"/>
        <v>-1.0758881735101032E-2</v>
      </c>
      <c r="CG17" s="23">
        <f t="shared" si="10"/>
        <v>-2.8259431523300093E-3</v>
      </c>
      <c r="CH17" s="23">
        <f t="shared" si="11"/>
        <v>-1.1366039256516155E-2</v>
      </c>
      <c r="CI17" s="23">
        <f t="shared" si="12"/>
        <v>-1.1672175613863604E-2</v>
      </c>
      <c r="CJ17" s="23">
        <f t="shared" si="13"/>
        <v>-2.2070579071659813E-3</v>
      </c>
      <c r="CK17" s="23">
        <f t="shared" si="14"/>
        <v>-4.2850570803307318E-3</v>
      </c>
    </row>
    <row r="18" spans="1:89" x14ac:dyDescent="0.25">
      <c r="A18" s="28" t="s">
        <v>17</v>
      </c>
      <c r="B18" s="26">
        <v>127596.77000999999</v>
      </c>
      <c r="C18" s="26">
        <v>20.858524108000001</v>
      </c>
      <c r="D18" s="26">
        <v>12518.468102000001</v>
      </c>
      <c r="E18" s="26">
        <v>1239.1201312999999</v>
      </c>
      <c r="F18" s="26">
        <v>1180.4285722</v>
      </c>
      <c r="G18" s="26">
        <v>14.459401078999999</v>
      </c>
      <c r="H18" s="26">
        <v>14480.556806000001</v>
      </c>
      <c r="I18" s="26">
        <v>131.89257713000001</v>
      </c>
      <c r="J18" s="26">
        <v>364.70029163999999</v>
      </c>
      <c r="K18" s="26">
        <v>334.38351544</v>
      </c>
      <c r="L18" s="61">
        <v>26.037391567</v>
      </c>
      <c r="M18" s="61">
        <v>56.105821564999999</v>
      </c>
      <c r="N18" s="61">
        <v>23.135369570999998</v>
      </c>
      <c r="O18" s="26"/>
      <c r="P18" s="28" t="s">
        <v>17</v>
      </c>
      <c r="Q18" s="26">
        <v>18.664775767695001</v>
      </c>
      <c r="R18" s="26">
        <v>25.824596118921001</v>
      </c>
      <c r="S18" s="26">
        <v>131.50417006890899</v>
      </c>
      <c r="T18" s="26">
        <v>131.50417006890899</v>
      </c>
      <c r="U18" s="26">
        <v>68.481827275236</v>
      </c>
      <c r="V18" s="26">
        <v>369.16959233142302</v>
      </c>
      <c r="W18" s="26">
        <v>56.783807810511803</v>
      </c>
      <c r="X18" s="26">
        <v>850.16197342551197</v>
      </c>
      <c r="Y18" s="26">
        <v>128005.75232376999</v>
      </c>
      <c r="Z18" s="26">
        <v>633.69009995123201</v>
      </c>
      <c r="AA18" s="26">
        <v>67.041682927588397</v>
      </c>
      <c r="AB18" s="26">
        <v>625.41782095857297</v>
      </c>
      <c r="AC18" s="26">
        <v>1188.1557917324601</v>
      </c>
      <c r="AD18" s="26">
        <v>332.30037819201101</v>
      </c>
      <c r="AE18" s="26">
        <v>332.30037819201101</v>
      </c>
      <c r="AF18" s="26">
        <v>99.612522341529001</v>
      </c>
      <c r="AG18" s="26">
        <v>510.65331346980798</v>
      </c>
      <c r="AH18" s="26">
        <v>21.8351727693565</v>
      </c>
      <c r="AI18" s="95">
        <v>75.218322195915206</v>
      </c>
      <c r="AJ18" s="26">
        <v>3.2711130906152501</v>
      </c>
      <c r="AK18" s="26">
        <v>19.2573346128714</v>
      </c>
      <c r="AL18" s="26">
        <v>23.415777424877099</v>
      </c>
      <c r="AM18" s="26">
        <v>20.7887560490969</v>
      </c>
      <c r="AN18" s="26">
        <v>0</v>
      </c>
      <c r="AO18" s="95">
        <v>14772.743021103701</v>
      </c>
      <c r="AP18" s="26">
        <v>11206.411231526001</v>
      </c>
      <c r="AQ18" s="26">
        <v>1145.54410946587</v>
      </c>
      <c r="AR18" s="26">
        <v>12451.567863333399</v>
      </c>
      <c r="AS18" s="26">
        <v>388.01195305679101</v>
      </c>
      <c r="AT18" s="26">
        <v>0.20997806493427401</v>
      </c>
      <c r="AU18" s="26">
        <v>6344.74722322869</v>
      </c>
      <c r="AV18" s="26">
        <v>0.60376810893037203</v>
      </c>
      <c r="AW18" s="26">
        <v>0.15118869800536799</v>
      </c>
      <c r="AX18" s="26">
        <v>626.92563724047397</v>
      </c>
      <c r="AY18" s="26">
        <v>0.29526757692201699</v>
      </c>
      <c r="AZ18" s="26">
        <v>2.8170501598902001E-2</v>
      </c>
      <c r="BA18" s="26">
        <v>1229.3182358065999</v>
      </c>
      <c r="BB18" s="26">
        <v>1170.8532552679001</v>
      </c>
      <c r="BC18" s="26">
        <v>58.4649805386994</v>
      </c>
      <c r="BD18" s="26">
        <v>4.99933031509559E-4</v>
      </c>
      <c r="BE18" s="26">
        <v>128.77595631541499</v>
      </c>
      <c r="BF18" s="26">
        <v>3.5938871147560801E-3</v>
      </c>
      <c r="BG18" s="26">
        <v>82.831196026168797</v>
      </c>
      <c r="BH18" s="26">
        <v>1.1278052684954001</v>
      </c>
      <c r="BI18" s="26">
        <v>326.54871800680098</v>
      </c>
      <c r="BJ18" s="26">
        <v>93.560300022181096</v>
      </c>
      <c r="BK18" s="26">
        <v>0.60083701924083699</v>
      </c>
      <c r="BL18" s="26">
        <v>2.7476316465770401</v>
      </c>
      <c r="BM18" s="26">
        <v>3.0069741898289702E-3</v>
      </c>
      <c r="BN18" s="26">
        <v>14.474668375336799</v>
      </c>
      <c r="BO18" s="26">
        <v>3591.2954501832601</v>
      </c>
      <c r="BP18" s="26">
        <v>0</v>
      </c>
      <c r="BQ18" s="26">
        <v>1624.56525937335</v>
      </c>
      <c r="BR18" s="26">
        <v>386.96130172021998</v>
      </c>
      <c r="BS18" s="26">
        <v>14695.275841642</v>
      </c>
      <c r="BT18" s="26">
        <v>2088.0490211001402</v>
      </c>
      <c r="BU18" s="28"/>
      <c r="BV18" s="95">
        <f t="shared" si="0"/>
        <v>14484.75092442622</v>
      </c>
      <c r="BW18" s="35">
        <f t="shared" si="1"/>
        <v>7.9999983483896638E-3</v>
      </c>
      <c r="BY18" s="23">
        <f t="shared" si="2"/>
        <v>3.2052716831150801E-3</v>
      </c>
      <c r="BZ18" s="23">
        <f t="shared" si="3"/>
        <v>-3.344822411301014E-3</v>
      </c>
      <c r="CA18" s="23">
        <f t="shared" si="4"/>
        <v>-5.3441234280026109E-3</v>
      </c>
      <c r="CB18" s="23">
        <f t="shared" si="5"/>
        <v>-7.9103674016792452E-3</v>
      </c>
      <c r="CC18" s="23">
        <f t="shared" si="6"/>
        <v>-8.1117292122589776E-3</v>
      </c>
      <c r="CD18" s="23">
        <f t="shared" si="7"/>
        <v>1.0558733555688881E-3</v>
      </c>
      <c r="CE18" s="23">
        <f t="shared" si="8"/>
        <v>1.482809249110028E-2</v>
      </c>
      <c r="CF18" s="23">
        <f t="shared" si="9"/>
        <v>-2.944874302578697E-3</v>
      </c>
      <c r="CG18" s="23">
        <f t="shared" si="10"/>
        <v>1.2254722011121202E-2</v>
      </c>
      <c r="CH18" s="23">
        <f t="shared" si="11"/>
        <v>-6.2297845192753635E-3</v>
      </c>
      <c r="CI18" s="23">
        <f t="shared" si="12"/>
        <v>-8.1726868657879762E-3</v>
      </c>
      <c r="CJ18" s="23">
        <f t="shared" si="13"/>
        <v>1.2084062341486962E-2</v>
      </c>
      <c r="CK18" s="23">
        <f t="shared" si="14"/>
        <v>1.2120310117223712E-2</v>
      </c>
    </row>
    <row r="19" spans="1:89" x14ac:dyDescent="0.25">
      <c r="A19" s="28" t="s">
        <v>18</v>
      </c>
      <c r="B19" s="26">
        <v>146415.33132999999</v>
      </c>
      <c r="C19" s="26">
        <v>20.665642725000001</v>
      </c>
      <c r="D19" s="26">
        <v>12240.662268</v>
      </c>
      <c r="E19" s="26">
        <v>1162.1073564999999</v>
      </c>
      <c r="F19" s="26">
        <v>1102.5139448</v>
      </c>
      <c r="G19" s="26">
        <v>22.530412288000001</v>
      </c>
      <c r="H19" s="26">
        <v>20718.785055</v>
      </c>
      <c r="I19" s="26">
        <v>134.3036725</v>
      </c>
      <c r="J19" s="26">
        <v>502.29340016999998</v>
      </c>
      <c r="K19" s="26">
        <v>318.92049476</v>
      </c>
      <c r="L19" s="61">
        <v>23.605378739999999</v>
      </c>
      <c r="M19" s="61">
        <v>72.758963746000006</v>
      </c>
      <c r="N19" s="61">
        <v>30.054841234000001</v>
      </c>
      <c r="O19" s="26"/>
      <c r="P19" s="28" t="s">
        <v>18</v>
      </c>
      <c r="Q19" s="26">
        <v>20.310281281338</v>
      </c>
      <c r="R19" s="26">
        <v>23.523219478305698</v>
      </c>
      <c r="S19" s="26">
        <v>134.800332527888</v>
      </c>
      <c r="T19" s="26">
        <v>134.800332527888</v>
      </c>
      <c r="U19" s="26">
        <v>64.272202688073506</v>
      </c>
      <c r="V19" s="26">
        <v>512.64215235559197</v>
      </c>
      <c r="W19" s="26">
        <v>74.116902258946595</v>
      </c>
      <c r="X19" s="26">
        <v>983.03426281224199</v>
      </c>
      <c r="Y19" s="26">
        <v>147629.35828259899</v>
      </c>
      <c r="Z19" s="26">
        <v>747.22321796083202</v>
      </c>
      <c r="AA19" s="26">
        <v>77.387171725380298</v>
      </c>
      <c r="AB19" s="26">
        <v>809.49956143437203</v>
      </c>
      <c r="AC19" s="26">
        <v>1947.38110629993</v>
      </c>
      <c r="AD19" s="26">
        <v>318.644351888139</v>
      </c>
      <c r="AE19" s="26">
        <v>318.644351888139</v>
      </c>
      <c r="AF19" s="26">
        <v>98.0742930253477</v>
      </c>
      <c r="AG19" s="26">
        <v>834.40675674460101</v>
      </c>
      <c r="AH19" s="26">
        <v>32.682995541370701</v>
      </c>
      <c r="AI19" s="95">
        <v>95.971845000986804</v>
      </c>
      <c r="AJ19" s="26">
        <v>3.01608976056901</v>
      </c>
      <c r="AK19" s="26">
        <v>32.705013755570398</v>
      </c>
      <c r="AL19" s="26">
        <v>30.640883813087299</v>
      </c>
      <c r="AM19" s="26">
        <v>20.7542887306337</v>
      </c>
      <c r="AN19" s="26">
        <v>0</v>
      </c>
      <c r="AO19" s="95">
        <v>21285.247025248402</v>
      </c>
      <c r="AP19" s="26">
        <v>11033.361867138399</v>
      </c>
      <c r="AQ19" s="26">
        <v>1127.8549716474499</v>
      </c>
      <c r="AR19" s="26">
        <v>12259.2911318112</v>
      </c>
      <c r="AS19" s="26">
        <v>532.35878820626397</v>
      </c>
      <c r="AT19" s="26">
        <v>0.116603170180282</v>
      </c>
      <c r="AU19" s="26">
        <v>9506.1339960898804</v>
      </c>
      <c r="AV19" s="26">
        <v>0.52823327965078704</v>
      </c>
      <c r="AW19" s="26">
        <v>0.12675292823404199</v>
      </c>
      <c r="AX19" s="26">
        <v>538.25930008763396</v>
      </c>
      <c r="AY19" s="26">
        <v>0.242087667675281</v>
      </c>
      <c r="AZ19" s="26">
        <v>2.3547793812728299E-2</v>
      </c>
      <c r="BA19" s="26">
        <v>1156.9466854530201</v>
      </c>
      <c r="BB19" s="26">
        <v>1097.3012564368901</v>
      </c>
      <c r="BC19" s="26">
        <v>59.645429016132297</v>
      </c>
      <c r="BD19" s="26">
        <v>1.7947811197275001E-4</v>
      </c>
      <c r="BE19" s="26">
        <v>139.421828304039</v>
      </c>
      <c r="BF19" s="26">
        <v>1.29020710902406E-3</v>
      </c>
      <c r="BG19" s="26">
        <v>83.473354563843003</v>
      </c>
      <c r="BH19" s="26">
        <v>1.0314364554087601</v>
      </c>
      <c r="BI19" s="26">
        <v>331.23619133914201</v>
      </c>
      <c r="BJ19" s="26">
        <v>69.742798171317105</v>
      </c>
      <c r="BK19" s="26">
        <v>0.61956962284429296</v>
      </c>
      <c r="BL19" s="26">
        <v>2.2183878691777301</v>
      </c>
      <c r="BM19" s="26">
        <v>2.4936700287151998E-3</v>
      </c>
      <c r="BN19" s="26">
        <v>22.778411343220998</v>
      </c>
      <c r="BO19" s="26">
        <v>5468.5830974930705</v>
      </c>
      <c r="BP19" s="26">
        <v>0</v>
      </c>
      <c r="BQ19" s="26">
        <v>2384.50305235314</v>
      </c>
      <c r="BR19" s="26">
        <v>567.27181817895098</v>
      </c>
      <c r="BS19" s="26">
        <v>21193.219932318101</v>
      </c>
      <c r="BT19" s="26">
        <v>2918.9716467582698</v>
      </c>
      <c r="BU19" s="28"/>
      <c r="BV19" s="95">
        <f t="shared" si="0"/>
        <v>20899.935227630234</v>
      </c>
      <c r="BW19" s="35">
        <f t="shared" si="1"/>
        <v>7.9999970610746176E-3</v>
      </c>
      <c r="BY19" s="23">
        <f t="shared" si="2"/>
        <v>8.2916655077790394E-3</v>
      </c>
      <c r="BZ19" s="23">
        <f t="shared" si="3"/>
        <v>4.2895353806954297E-3</v>
      </c>
      <c r="CA19" s="23">
        <f t="shared" si="4"/>
        <v>1.521883653297121E-3</v>
      </c>
      <c r="CB19" s="23">
        <f t="shared" si="5"/>
        <v>-4.4407868327437225E-3</v>
      </c>
      <c r="CC19" s="23">
        <f t="shared" si="6"/>
        <v>-4.7280022059544282E-3</v>
      </c>
      <c r="CD19" s="23">
        <f t="shared" si="7"/>
        <v>1.1007302132375324E-2</v>
      </c>
      <c r="CE19" s="23">
        <f t="shared" si="8"/>
        <v>2.2898778864623E-2</v>
      </c>
      <c r="CF19" s="23">
        <f t="shared" si="9"/>
        <v>3.6980375788904655E-3</v>
      </c>
      <c r="CG19" s="23">
        <f t="shared" si="10"/>
        <v>2.0603002512255747E-2</v>
      </c>
      <c r="CH19" s="23">
        <f t="shared" si="11"/>
        <v>-8.6586743843102942E-4</v>
      </c>
      <c r="CI19" s="23">
        <f t="shared" si="12"/>
        <v>-3.4805313907156047E-3</v>
      </c>
      <c r="CJ19" s="23">
        <f t="shared" si="13"/>
        <v>1.8663521895214499E-2</v>
      </c>
      <c r="CK19" s="23">
        <f t="shared" si="14"/>
        <v>1.9499107465732621E-2</v>
      </c>
    </row>
    <row r="20" spans="1:89" x14ac:dyDescent="0.25">
      <c r="A20" s="28" t="s">
        <v>19</v>
      </c>
      <c r="B20" s="26">
        <v>92124.262281999996</v>
      </c>
      <c r="C20" s="26">
        <v>14.249157281</v>
      </c>
      <c r="D20" s="26">
        <v>6622.0342997999996</v>
      </c>
      <c r="E20" s="26">
        <v>739.15409976000001</v>
      </c>
      <c r="F20" s="26">
        <v>692.86256248999996</v>
      </c>
      <c r="G20" s="26">
        <v>16.461766857000001</v>
      </c>
      <c r="H20" s="26">
        <v>17682.615054999998</v>
      </c>
      <c r="I20" s="26">
        <v>87.652859464000002</v>
      </c>
      <c r="J20" s="26">
        <v>336.43760001999999</v>
      </c>
      <c r="K20" s="26">
        <v>177.44797335000001</v>
      </c>
      <c r="L20" s="61">
        <v>12.670118951999999</v>
      </c>
      <c r="M20" s="61">
        <v>62.385606228</v>
      </c>
      <c r="N20" s="61">
        <v>32.272841575999998</v>
      </c>
      <c r="O20" s="26"/>
      <c r="P20" s="28" t="s">
        <v>19</v>
      </c>
      <c r="Q20" s="26">
        <v>13.0476555626884</v>
      </c>
      <c r="R20" s="26">
        <v>12.743153748188901</v>
      </c>
      <c r="S20" s="26">
        <v>88.589993767877004</v>
      </c>
      <c r="T20" s="26">
        <v>88.589993767877004</v>
      </c>
      <c r="U20" s="26">
        <v>33.122255755055399</v>
      </c>
      <c r="V20" s="26">
        <v>342.64638694640399</v>
      </c>
      <c r="W20" s="26">
        <v>63.525367332153799</v>
      </c>
      <c r="X20" s="26">
        <v>697.99658099639998</v>
      </c>
      <c r="Y20" s="26">
        <v>93093.252320529893</v>
      </c>
      <c r="Z20" s="26">
        <v>538.61582655847496</v>
      </c>
      <c r="AA20" s="26">
        <v>63.0912111978339</v>
      </c>
      <c r="AB20" s="26">
        <v>657.806772386018</v>
      </c>
      <c r="AC20" s="26">
        <v>1464.06420541373</v>
      </c>
      <c r="AD20" s="26">
        <v>178.516765119881</v>
      </c>
      <c r="AE20" s="26">
        <v>178.516765119881</v>
      </c>
      <c r="AF20" s="26">
        <v>53.291885560277102</v>
      </c>
      <c r="AG20" s="26">
        <v>590.24717706630895</v>
      </c>
      <c r="AH20" s="26">
        <v>26.950801069318398</v>
      </c>
      <c r="AI20" s="95">
        <v>96.510257496299005</v>
      </c>
      <c r="AJ20" s="26">
        <v>1.50842929801087</v>
      </c>
      <c r="AK20" s="26">
        <v>24.833123710334899</v>
      </c>
      <c r="AL20" s="26">
        <v>32.912256922293302</v>
      </c>
      <c r="AM20" s="26">
        <v>14.3522297756246</v>
      </c>
      <c r="AN20" s="26">
        <v>0</v>
      </c>
      <c r="AO20" s="95">
        <v>18111.283073243001</v>
      </c>
      <c r="AP20" s="26">
        <v>5995.3289725910399</v>
      </c>
      <c r="AQ20" s="26">
        <v>612.85619510904496</v>
      </c>
      <c r="AR20" s="26">
        <v>6661.4770532603598</v>
      </c>
      <c r="AS20" s="26">
        <v>424.71386906749899</v>
      </c>
      <c r="AT20" s="26">
        <v>6.2727196216868605E-2</v>
      </c>
      <c r="AU20" s="26">
        <v>8431.4827580416404</v>
      </c>
      <c r="AV20" s="26">
        <v>0.28823279452371797</v>
      </c>
      <c r="AW20" s="26">
        <v>4.8161688079057699E-2</v>
      </c>
      <c r="AX20" s="26">
        <v>238.834040796529</v>
      </c>
      <c r="AY20" s="26">
        <v>0.12523674322216499</v>
      </c>
      <c r="AZ20" s="26">
        <v>8.9786116393017895E-3</v>
      </c>
      <c r="BA20" s="26">
        <v>742.00318580686405</v>
      </c>
      <c r="BB20" s="26">
        <v>695.30819122472303</v>
      </c>
      <c r="BC20" s="26">
        <v>46.694994582141398</v>
      </c>
      <c r="BD20" s="26">
        <v>1.7568399058626399E-4</v>
      </c>
      <c r="BE20" s="26">
        <v>131.655743095399</v>
      </c>
      <c r="BF20" s="26">
        <v>1.26293955477658E-3</v>
      </c>
      <c r="BG20" s="26">
        <v>64.701091067422794</v>
      </c>
      <c r="BH20" s="26">
        <v>0.585212129830188</v>
      </c>
      <c r="BI20" s="26">
        <v>257.37897760655102</v>
      </c>
      <c r="BJ20" s="26">
        <v>34.279717882460602</v>
      </c>
      <c r="BK20" s="26">
        <v>0.57662900532967298</v>
      </c>
      <c r="BL20" s="26">
        <v>1.0407621058549199</v>
      </c>
      <c r="BM20" s="26">
        <v>9.5976057805188504E-4</v>
      </c>
      <c r="BN20" s="26">
        <v>16.676115588330902</v>
      </c>
      <c r="BO20" s="26">
        <v>4682.1006056386504</v>
      </c>
      <c r="BP20" s="26">
        <v>0</v>
      </c>
      <c r="BQ20" s="26">
        <v>1943.16523905637</v>
      </c>
      <c r="BR20" s="26">
        <v>602.98700911258402</v>
      </c>
      <c r="BS20" s="26">
        <v>18046.185571079699</v>
      </c>
      <c r="BT20" s="26">
        <v>2902.5842221084399</v>
      </c>
      <c r="BU20" s="28"/>
      <c r="BV20" s="95">
        <f t="shared" si="0"/>
        <v>17729.087455732802</v>
      </c>
      <c r="BW20" s="35">
        <f t="shared" si="1"/>
        <v>8.0000103782079633E-3</v>
      </c>
      <c r="BY20" s="23">
        <f t="shared" si="2"/>
        <v>1.0518293601784709E-2</v>
      </c>
      <c r="BZ20" s="23">
        <f t="shared" si="3"/>
        <v>7.2335852985522253E-3</v>
      </c>
      <c r="CA20" s="23">
        <f t="shared" si="4"/>
        <v>5.9562895138660591E-3</v>
      </c>
      <c r="CB20" s="23">
        <f t="shared" si="5"/>
        <v>3.8545224166234488E-3</v>
      </c>
      <c r="CC20" s="23">
        <f t="shared" si="6"/>
        <v>3.5297458213559784E-3</v>
      </c>
      <c r="CD20" s="23">
        <f t="shared" si="7"/>
        <v>1.3021003953761738E-2</v>
      </c>
      <c r="CE20" s="23">
        <f t="shared" si="8"/>
        <v>2.0560902046945603E-2</v>
      </c>
      <c r="CF20" s="23">
        <f t="shared" si="9"/>
        <v>1.0691428774915137E-2</v>
      </c>
      <c r="CG20" s="23">
        <f t="shared" si="10"/>
        <v>1.8454497731629618E-2</v>
      </c>
      <c r="CH20" s="23">
        <f t="shared" si="11"/>
        <v>6.0231275100160976E-3</v>
      </c>
      <c r="CI20" s="23">
        <f t="shared" si="12"/>
        <v>5.7643338997517965E-3</v>
      </c>
      <c r="CJ20" s="23">
        <f t="shared" si="13"/>
        <v>1.8269616552066929E-2</v>
      </c>
      <c r="CK20" s="23">
        <f t="shared" si="14"/>
        <v>1.9812799712338066E-2</v>
      </c>
    </row>
    <row r="21" spans="1:89" x14ac:dyDescent="0.25">
      <c r="A21" s="28" t="s">
        <v>20</v>
      </c>
      <c r="B21" s="26">
        <v>211114.90432</v>
      </c>
      <c r="C21" s="26">
        <v>22.474390858</v>
      </c>
      <c r="D21" s="26">
        <v>10929.841641000001</v>
      </c>
      <c r="E21" s="26">
        <v>1364.8022437</v>
      </c>
      <c r="F21" s="26">
        <v>1285.2514005</v>
      </c>
      <c r="G21" s="26">
        <v>25.673611436000002</v>
      </c>
      <c r="H21" s="26">
        <v>18134.093499999999</v>
      </c>
      <c r="I21" s="26">
        <v>130.84536155999999</v>
      </c>
      <c r="J21" s="26">
        <v>468.56705470999998</v>
      </c>
      <c r="K21" s="26">
        <v>311.84942711999997</v>
      </c>
      <c r="L21" s="61">
        <v>22.17909294</v>
      </c>
      <c r="M21" s="61">
        <v>79.920838146999998</v>
      </c>
      <c r="N21" s="61">
        <v>28.994728276</v>
      </c>
      <c r="O21" s="26"/>
      <c r="P21" s="28" t="s">
        <v>20</v>
      </c>
      <c r="Q21" s="26">
        <v>21.4677558629791</v>
      </c>
      <c r="R21" s="26">
        <v>21.972223353775199</v>
      </c>
      <c r="S21" s="26">
        <v>130.15308312266899</v>
      </c>
      <c r="T21" s="26">
        <v>130.15308312266899</v>
      </c>
      <c r="U21" s="26">
        <v>59.849015145273597</v>
      </c>
      <c r="V21" s="26">
        <v>469.898838626398</v>
      </c>
      <c r="W21" s="26">
        <v>80.038095436177898</v>
      </c>
      <c r="X21" s="26">
        <v>1125.02711515435</v>
      </c>
      <c r="Y21" s="26">
        <v>210071.95458478699</v>
      </c>
      <c r="Z21" s="26">
        <v>799.27477730663497</v>
      </c>
      <c r="AA21" s="26">
        <v>85.064865900114</v>
      </c>
      <c r="AB21" s="26">
        <v>890.072227911043</v>
      </c>
      <c r="AC21" s="26">
        <v>1437.37256542207</v>
      </c>
      <c r="AD21" s="26">
        <v>309.41870201061499</v>
      </c>
      <c r="AE21" s="26">
        <v>309.41870201061499</v>
      </c>
      <c r="AF21" s="26">
        <v>86.951983826892999</v>
      </c>
      <c r="AG21" s="26">
        <v>607.79369826994503</v>
      </c>
      <c r="AH21" s="26">
        <v>28.660611173507501</v>
      </c>
      <c r="AI21" s="95">
        <v>89.217153333171694</v>
      </c>
      <c r="AJ21" s="26">
        <v>2.7838824349300202</v>
      </c>
      <c r="AK21" s="26">
        <v>24.482157431043198</v>
      </c>
      <c r="AL21" s="26">
        <v>29.095850413236899</v>
      </c>
      <c r="AM21" s="26">
        <v>22.3522947365752</v>
      </c>
      <c r="AN21" s="26">
        <v>0</v>
      </c>
      <c r="AO21" s="95">
        <v>18332.0079457883</v>
      </c>
      <c r="AP21" s="26">
        <v>9782.0975796557505</v>
      </c>
      <c r="AQ21" s="26">
        <v>999.94864701246001</v>
      </c>
      <c r="AR21" s="26">
        <v>10868.9982104951</v>
      </c>
      <c r="AS21" s="26">
        <v>509.01112631657202</v>
      </c>
      <c r="AT21" s="26">
        <v>0.16081509725138701</v>
      </c>
      <c r="AU21" s="26">
        <v>7833.3282859967903</v>
      </c>
      <c r="AV21" s="26">
        <v>0.56700092682308401</v>
      </c>
      <c r="AW21" s="26">
        <v>0.11034834394307599</v>
      </c>
      <c r="AX21" s="26">
        <v>508.54450624734699</v>
      </c>
      <c r="AY21" s="26">
        <v>0.25899661733824902</v>
      </c>
      <c r="AZ21" s="26">
        <v>2.05477147439607E-2</v>
      </c>
      <c r="BA21" s="26">
        <v>1349.7733638147999</v>
      </c>
      <c r="BB21" s="26">
        <v>1270.9684066340701</v>
      </c>
      <c r="BC21" s="26">
        <v>78.804957180729403</v>
      </c>
      <c r="BD21" s="26">
        <v>3.1967406648037599E-4</v>
      </c>
      <c r="BE21" s="26">
        <v>211.290261082359</v>
      </c>
      <c r="BF21" s="26">
        <v>2.2980233116729198E-3</v>
      </c>
      <c r="BG21" s="26">
        <v>109.883614687191</v>
      </c>
      <c r="BH21" s="26">
        <v>1.114086292873</v>
      </c>
      <c r="BI21" s="26">
        <v>435.873299051461</v>
      </c>
      <c r="BJ21" s="26">
        <v>83.271184947299503</v>
      </c>
      <c r="BK21" s="26">
        <v>0.94104708984385599</v>
      </c>
      <c r="BL21" s="26">
        <v>2.1990762358284099</v>
      </c>
      <c r="BM21" s="26">
        <v>2.1895496949354298E-3</v>
      </c>
      <c r="BN21" s="26">
        <v>25.610118692879599</v>
      </c>
      <c r="BO21" s="26">
        <v>4377.1287792705498</v>
      </c>
      <c r="BP21" s="26">
        <v>0</v>
      </c>
      <c r="BQ21" s="26">
        <v>2037.2108806374799</v>
      </c>
      <c r="BR21" s="26">
        <v>482.93523191745902</v>
      </c>
      <c r="BS21" s="26">
        <v>18229.312321411799</v>
      </c>
      <c r="BT21" s="26">
        <v>2705.0032747651699</v>
      </c>
      <c r="BU21" s="28"/>
      <c r="BV21" s="95">
        <f t="shared" si="0"/>
        <v>17978.147917793656</v>
      </c>
      <c r="BW21" s="35">
        <f t="shared" si="1"/>
        <v>7.999999829140847E-3</v>
      </c>
      <c r="BY21" s="23">
        <f t="shared" si="2"/>
        <v>-4.9401994547582919E-3</v>
      </c>
      <c r="BZ21" s="23">
        <f t="shared" si="3"/>
        <v>-5.4326776728339469E-3</v>
      </c>
      <c r="CA21" s="23">
        <f t="shared" si="4"/>
        <v>-5.5667257132679376E-3</v>
      </c>
      <c r="CB21" s="23">
        <f t="shared" si="5"/>
        <v>-1.1011763758869921E-2</v>
      </c>
      <c r="CC21" s="23">
        <f t="shared" si="6"/>
        <v>-1.1112996150304477E-2</v>
      </c>
      <c r="CD21" s="23">
        <f t="shared" si="7"/>
        <v>-2.4730740853767062E-3</v>
      </c>
      <c r="CE21" s="23">
        <f t="shared" si="8"/>
        <v>5.2508178262012156E-3</v>
      </c>
      <c r="CF21" s="23">
        <f t="shared" si="9"/>
        <v>-5.2908137443874867E-3</v>
      </c>
      <c r="CG21" s="23">
        <f t="shared" si="10"/>
        <v>2.8422483036548013E-3</v>
      </c>
      <c r="CH21" s="23">
        <f t="shared" si="11"/>
        <v>-7.7945472974995543E-3</v>
      </c>
      <c r="CI21" s="23">
        <f t="shared" si="12"/>
        <v>-9.327233840646024E-3</v>
      </c>
      <c r="CJ21" s="23">
        <f t="shared" si="13"/>
        <v>1.4671679113553104E-3</v>
      </c>
      <c r="CK21" s="23">
        <f t="shared" si="14"/>
        <v>3.4876042387540439E-3</v>
      </c>
    </row>
    <row r="22" spans="1:89" x14ac:dyDescent="0.25">
      <c r="A22" s="28" t="s">
        <v>21</v>
      </c>
      <c r="B22" s="26">
        <v>229432.10175</v>
      </c>
      <c r="C22" s="26">
        <v>28.261873915999999</v>
      </c>
      <c r="D22" s="26">
        <v>15334.169452</v>
      </c>
      <c r="E22" s="26">
        <v>1663.5394233</v>
      </c>
      <c r="F22" s="26">
        <v>1575.9333047</v>
      </c>
      <c r="G22" s="26">
        <v>30.799986568000001</v>
      </c>
      <c r="H22" s="26">
        <v>19383.647366000001</v>
      </c>
      <c r="I22" s="26">
        <v>170.86734522</v>
      </c>
      <c r="J22" s="26">
        <v>495.27035138000002</v>
      </c>
      <c r="K22" s="26">
        <v>431.18405242</v>
      </c>
      <c r="L22" s="61">
        <v>29.064540566000002</v>
      </c>
      <c r="M22" s="61">
        <v>87.904384878000002</v>
      </c>
      <c r="N22" s="61">
        <v>33.094487153000003</v>
      </c>
      <c r="O22" s="26"/>
      <c r="P22" s="28" t="s">
        <v>129</v>
      </c>
      <c r="Q22" s="26">
        <v>24.4235858835637</v>
      </c>
      <c r="R22" s="26">
        <v>28.7559590066769</v>
      </c>
      <c r="S22" s="26">
        <v>169.700652677064</v>
      </c>
      <c r="T22" s="26">
        <v>169.700652677064</v>
      </c>
      <c r="U22" s="26">
        <v>85.701047449842207</v>
      </c>
      <c r="V22" s="26">
        <v>496.69234902631803</v>
      </c>
      <c r="W22" s="26">
        <v>88.146199334605399</v>
      </c>
      <c r="X22" s="26">
        <v>1379.2339928077699</v>
      </c>
      <c r="Y22" s="26">
        <v>228611.93986673001</v>
      </c>
      <c r="Z22" s="26">
        <v>932.195139580317</v>
      </c>
      <c r="AA22" s="26">
        <v>107.820870815172</v>
      </c>
      <c r="AB22" s="26">
        <v>979.22769116202301</v>
      </c>
      <c r="AC22" s="26">
        <v>1450.42438093488</v>
      </c>
      <c r="AD22" s="26">
        <v>427.08205993971598</v>
      </c>
      <c r="AE22" s="26">
        <v>427.08205993971598</v>
      </c>
      <c r="AF22" s="26">
        <v>121.650493081345</v>
      </c>
      <c r="AG22" s="26">
        <v>617.06572774582799</v>
      </c>
      <c r="AH22" s="26">
        <v>31.327628616455598</v>
      </c>
      <c r="AI22" s="95">
        <v>103.70804871242601</v>
      </c>
      <c r="AJ22" s="26">
        <v>3.9792417933695901</v>
      </c>
      <c r="AK22" s="26">
        <v>25.8851118615082</v>
      </c>
      <c r="AL22" s="26">
        <v>33.2393683944562</v>
      </c>
      <c r="AM22" s="26">
        <v>28.084850692416602</v>
      </c>
      <c r="AN22" s="26">
        <v>0</v>
      </c>
      <c r="AO22" s="95">
        <v>19614.531984655801</v>
      </c>
      <c r="AP22" s="26">
        <v>13685.6790081405</v>
      </c>
      <c r="AQ22" s="26">
        <v>1398.9807596025</v>
      </c>
      <c r="AR22" s="26">
        <v>15206.310260824401</v>
      </c>
      <c r="AS22" s="26">
        <v>559.75532001300701</v>
      </c>
      <c r="AT22" s="26">
        <v>0.31027307307770702</v>
      </c>
      <c r="AU22" s="26">
        <v>8211.6622872765693</v>
      </c>
      <c r="AV22" s="26">
        <v>0.76156233271052798</v>
      </c>
      <c r="AW22" s="26">
        <v>0.16686325402205701</v>
      </c>
      <c r="AX22" s="26">
        <v>726.65514630422604</v>
      </c>
      <c r="AY22" s="26">
        <v>0.37293473800823301</v>
      </c>
      <c r="AZ22" s="26">
        <v>3.1041686072851699E-2</v>
      </c>
      <c r="BA22" s="26">
        <v>1645.01892747498</v>
      </c>
      <c r="BB22" s="26">
        <v>1558.1446418661999</v>
      </c>
      <c r="BC22" s="26">
        <v>86.874285608778706</v>
      </c>
      <c r="BD22" s="26">
        <v>3.8158548300511999E-4</v>
      </c>
      <c r="BE22" s="26">
        <v>218.314841735698</v>
      </c>
      <c r="BF22" s="26">
        <v>2.7431876772653799E-3</v>
      </c>
      <c r="BG22" s="26">
        <v>122.603981095366</v>
      </c>
      <c r="BH22" s="26">
        <v>1.42487267150581</v>
      </c>
      <c r="BI22" s="26">
        <v>483.34075574441698</v>
      </c>
      <c r="BJ22" s="26">
        <v>149.101685760218</v>
      </c>
      <c r="BK22" s="26">
        <v>1.0120230783136801</v>
      </c>
      <c r="BL22" s="26">
        <v>3.1439220638568699</v>
      </c>
      <c r="BM22" s="26">
        <v>3.2993157647006901E-3</v>
      </c>
      <c r="BN22" s="26">
        <v>30.724408841856899</v>
      </c>
      <c r="BO22" s="26">
        <v>4514.1794426613096</v>
      </c>
      <c r="BP22" s="26">
        <v>0</v>
      </c>
      <c r="BQ22" s="26">
        <v>2111.6243157642998</v>
      </c>
      <c r="BR22" s="26">
        <v>520.65917731774596</v>
      </c>
      <c r="BS22" s="26">
        <v>19495.307372917301</v>
      </c>
      <c r="BT22" s="26">
        <v>2902.91702188506</v>
      </c>
      <c r="BU22" s="28"/>
      <c r="BV22" s="95">
        <f t="shared" si="0"/>
        <v>19212.004615764497</v>
      </c>
      <c r="BW22" s="35">
        <f t="shared" si="1"/>
        <v>8.0000007230386638E-3</v>
      </c>
      <c r="BY22" s="23">
        <f t="shared" si="2"/>
        <v>-3.5747477228085397E-3</v>
      </c>
      <c r="BZ22" s="23">
        <f t="shared" si="3"/>
        <v>-6.2636760785766037E-3</v>
      </c>
      <c r="CA22" s="23">
        <f t="shared" si="4"/>
        <v>-8.3381882257028903E-3</v>
      </c>
      <c r="CB22" s="23">
        <f t="shared" si="5"/>
        <v>-1.1133187206516806E-2</v>
      </c>
      <c r="CC22" s="23">
        <f t="shared" si="6"/>
        <v>-1.1287700298450401E-2</v>
      </c>
      <c r="CD22" s="23">
        <f t="shared" si="7"/>
        <v>-2.4538233474953666E-3</v>
      </c>
      <c r="CE22" s="23">
        <f t="shared" si="8"/>
        <v>5.7605261181730913E-3</v>
      </c>
      <c r="CF22" s="23">
        <f t="shared" si="9"/>
        <v>-6.8280603378827682E-3</v>
      </c>
      <c r="CG22" s="23">
        <f t="shared" si="10"/>
        <v>2.8711543954848327E-3</v>
      </c>
      <c r="CH22" s="23">
        <f t="shared" si="11"/>
        <v>-9.5133214163691526E-3</v>
      </c>
      <c r="CI22" s="23">
        <f t="shared" si="12"/>
        <v>-1.0617114646019339E-2</v>
      </c>
      <c r="CJ22" s="23">
        <f t="shared" si="13"/>
        <v>2.7508804815710186E-3</v>
      </c>
      <c r="CK22" s="23">
        <f t="shared" si="14"/>
        <v>4.3778059102832674E-3</v>
      </c>
    </row>
    <row r="23" spans="1:89" x14ac:dyDescent="0.25">
      <c r="A23" s="28" t="s">
        <v>22</v>
      </c>
      <c r="B23" s="26">
        <v>359836.63815000001</v>
      </c>
      <c r="C23" s="26">
        <v>53.255101091</v>
      </c>
      <c r="D23" s="26">
        <v>25791.953216000002</v>
      </c>
      <c r="E23" s="26">
        <v>3096.7622403999999</v>
      </c>
      <c r="F23" s="26">
        <v>2921.4857793000001</v>
      </c>
      <c r="G23" s="26">
        <v>42.520120272</v>
      </c>
      <c r="H23" s="26">
        <v>53392.291360000003</v>
      </c>
      <c r="I23" s="26">
        <v>332.73921108000002</v>
      </c>
      <c r="J23" s="26">
        <v>1078.8122518</v>
      </c>
      <c r="K23" s="26">
        <v>762.89297664000003</v>
      </c>
      <c r="L23" s="61">
        <v>56.860353224999997</v>
      </c>
      <c r="M23" s="61">
        <v>192.74303028</v>
      </c>
      <c r="N23" s="61">
        <v>96.642999259999996</v>
      </c>
      <c r="O23" s="26"/>
      <c r="P23" s="28" t="s">
        <v>22</v>
      </c>
      <c r="Q23" s="26">
        <v>47.988323457746098</v>
      </c>
      <c r="R23" s="26">
        <v>56.6519207169544</v>
      </c>
      <c r="S23" s="26">
        <v>333.415516091798</v>
      </c>
      <c r="T23" s="26">
        <v>333.415516091798</v>
      </c>
      <c r="U23" s="26">
        <v>146.32132785188199</v>
      </c>
      <c r="V23" s="26">
        <v>1091.2905726911399</v>
      </c>
      <c r="W23" s="26">
        <v>195.08033386478101</v>
      </c>
      <c r="X23" s="26">
        <v>2555.34032135705</v>
      </c>
      <c r="Y23" s="26">
        <v>360888.40915050398</v>
      </c>
      <c r="Z23" s="26">
        <v>1808.8612735404599</v>
      </c>
      <c r="AA23" s="26">
        <v>227.49018529899601</v>
      </c>
      <c r="AB23" s="26">
        <v>2045.2674593213101</v>
      </c>
      <c r="AC23" s="26">
        <v>4216.2140826408204</v>
      </c>
      <c r="AD23" s="26">
        <v>760.75275412406904</v>
      </c>
      <c r="AE23" s="26">
        <v>760.75275412406904</v>
      </c>
      <c r="AF23" s="26">
        <v>205.15274054553299</v>
      </c>
      <c r="AG23" s="26">
        <v>1698.8088993737299</v>
      </c>
      <c r="AH23" s="26">
        <v>78.100860007915301</v>
      </c>
      <c r="AI23" s="95">
        <v>295.02263954282301</v>
      </c>
      <c r="AJ23" s="26">
        <v>6.7458075059728699</v>
      </c>
      <c r="AK23" s="26">
        <v>67.9220534393137</v>
      </c>
      <c r="AL23" s="26">
        <v>98.108972136704097</v>
      </c>
      <c r="AM23" s="26">
        <v>53.239826296069701</v>
      </c>
      <c r="AN23" s="26">
        <v>0</v>
      </c>
      <c r="AO23" s="95">
        <v>54452.678013415098</v>
      </c>
      <c r="AP23" s="26">
        <v>23079.690577776299</v>
      </c>
      <c r="AQ23" s="26">
        <v>2359.2575197032502</v>
      </c>
      <c r="AR23" s="26">
        <v>25644.100838024999</v>
      </c>
      <c r="AS23" s="26">
        <v>1298.8699473683901</v>
      </c>
      <c r="AT23" s="26">
        <v>0.59085694362230401</v>
      </c>
      <c r="AU23" s="26">
        <v>24814.529743520801</v>
      </c>
      <c r="AV23" s="26">
        <v>1.3594117691540299</v>
      </c>
      <c r="AW23" s="26">
        <v>0.26290859273466799</v>
      </c>
      <c r="AX23" s="26">
        <v>1203.3213576062201</v>
      </c>
      <c r="AY23" s="26">
        <v>0.66271245699609105</v>
      </c>
      <c r="AZ23" s="26">
        <v>4.9026437915088997E-2</v>
      </c>
      <c r="BA23" s="26">
        <v>3090.1646408972101</v>
      </c>
      <c r="BB23" s="26">
        <v>2914.32365379976</v>
      </c>
      <c r="BC23" s="26">
        <v>175.84098709744899</v>
      </c>
      <c r="BD23" s="26">
        <v>1.00504882135396E-3</v>
      </c>
      <c r="BE23" s="26">
        <v>475.10588686982197</v>
      </c>
      <c r="BF23" s="26">
        <v>7.2250900709336999E-3</v>
      </c>
      <c r="BG23" s="26">
        <v>247.249781510937</v>
      </c>
      <c r="BH23" s="26">
        <v>2.5580929519337299</v>
      </c>
      <c r="BI23" s="26">
        <v>975.53960956144499</v>
      </c>
      <c r="BJ23" s="26">
        <v>262.55006272516698</v>
      </c>
      <c r="BK23" s="26">
        <v>2.1851468111796302</v>
      </c>
      <c r="BL23" s="26">
        <v>5.4253877833077002</v>
      </c>
      <c r="BM23" s="26">
        <v>5.2443656034876999E-3</v>
      </c>
      <c r="BN23" s="26">
        <v>42.642022421446498</v>
      </c>
      <c r="BO23" s="26">
        <v>13797.165471045801</v>
      </c>
      <c r="BP23" s="26">
        <v>0</v>
      </c>
      <c r="BQ23" s="26">
        <v>5862.01918202451</v>
      </c>
      <c r="BR23" s="26">
        <v>1742.4228623784099</v>
      </c>
      <c r="BS23" s="26">
        <v>54210.499569767999</v>
      </c>
      <c r="BT23" s="26">
        <v>8634.7241852225507</v>
      </c>
      <c r="BU23" s="28"/>
      <c r="BV23" s="95">
        <f t="shared" si="0"/>
        <v>53272.491023044277</v>
      </c>
      <c r="BW23" s="35">
        <f t="shared" si="1"/>
        <v>7.9999974201213735E-3</v>
      </c>
      <c r="BY23" s="23">
        <f t="shared" si="2"/>
        <v>2.9229124802614818E-3</v>
      </c>
      <c r="BZ23" s="23">
        <f t="shared" si="3"/>
        <v>-2.8682313275864871E-4</v>
      </c>
      <c r="CA23" s="23">
        <f t="shared" si="4"/>
        <v>-5.7325002390002404E-3</v>
      </c>
      <c r="CB23" s="23">
        <f t="shared" si="5"/>
        <v>-2.1304830628319626E-3</v>
      </c>
      <c r="CC23" s="23">
        <f t="shared" si="6"/>
        <v>-2.4515352944679343E-3</v>
      </c>
      <c r="CD23" s="23">
        <f t="shared" si="7"/>
        <v>2.8669286132469445E-3</v>
      </c>
      <c r="CE23" s="23">
        <f t="shared" si="8"/>
        <v>1.5324463305970313E-2</v>
      </c>
      <c r="CF23" s="23">
        <f t="shared" si="9"/>
        <v>2.0325377631414043E-3</v>
      </c>
      <c r="CG23" s="23">
        <f t="shared" si="10"/>
        <v>1.1566721522044084E-2</v>
      </c>
      <c r="CH23" s="23">
        <f t="shared" si="11"/>
        <v>-2.805403354684351E-3</v>
      </c>
      <c r="CI23" s="23">
        <f t="shared" si="12"/>
        <v>-3.6656914040054645E-3</v>
      </c>
      <c r="CJ23" s="23">
        <f t="shared" si="13"/>
        <v>1.2126527124667408E-2</v>
      </c>
      <c r="CK23" s="23">
        <f t="shared" si="14"/>
        <v>1.516895054922885E-2</v>
      </c>
    </row>
    <row r="24" spans="1:89" x14ac:dyDescent="0.25">
      <c r="A24" s="28" t="s">
        <v>23</v>
      </c>
      <c r="B24" s="26">
        <v>305943.67833999998</v>
      </c>
      <c r="C24" s="26">
        <v>72.947796718000006</v>
      </c>
      <c r="D24" s="26">
        <v>43488.598346999999</v>
      </c>
      <c r="E24" s="26">
        <v>4422.3460537000001</v>
      </c>
      <c r="F24" s="26">
        <v>4215.4588358000001</v>
      </c>
      <c r="G24" s="26">
        <v>46.721776075000001</v>
      </c>
      <c r="H24" s="26">
        <v>52097.543577999997</v>
      </c>
      <c r="I24" s="26">
        <v>466.34359745</v>
      </c>
      <c r="J24" s="26">
        <v>1048.3810745999999</v>
      </c>
      <c r="K24" s="26">
        <v>1136.9665540000001</v>
      </c>
      <c r="L24" s="61">
        <v>88.236376557</v>
      </c>
      <c r="M24" s="61">
        <v>177.99519576</v>
      </c>
      <c r="N24" s="61">
        <v>99.142043142999995</v>
      </c>
      <c r="O24" s="26"/>
      <c r="P24" s="28" t="s">
        <v>23</v>
      </c>
      <c r="Q24" s="26">
        <v>54.158380794217003</v>
      </c>
      <c r="R24" s="26">
        <v>87.4853087179917</v>
      </c>
      <c r="S24" s="26">
        <v>464.535906480601</v>
      </c>
      <c r="T24" s="26">
        <v>464.535906480601</v>
      </c>
      <c r="U24" s="26">
        <v>240.55267380310499</v>
      </c>
      <c r="V24" s="26">
        <v>1059.98153794313</v>
      </c>
      <c r="W24" s="26">
        <v>180.340544656394</v>
      </c>
      <c r="X24" s="26">
        <v>2262.5062822886198</v>
      </c>
      <c r="Y24" s="26">
        <v>306969.26869513898</v>
      </c>
      <c r="Z24" s="26">
        <v>1940.2413407454401</v>
      </c>
      <c r="AA24" s="26">
        <v>198.07836118670599</v>
      </c>
      <c r="AB24" s="26">
        <v>1871.52787217285</v>
      </c>
      <c r="AC24" s="26">
        <v>4024.5702363814298</v>
      </c>
      <c r="AD24" s="26">
        <v>1127.91369394516</v>
      </c>
      <c r="AE24" s="26">
        <v>1127.91369394516</v>
      </c>
      <c r="AF24" s="26">
        <v>344.33697283398601</v>
      </c>
      <c r="AG24" s="26">
        <v>1643.9697476246499</v>
      </c>
      <c r="AH24" s="26">
        <v>74.804667674389194</v>
      </c>
      <c r="AI24" s="95">
        <v>313.08226822702102</v>
      </c>
      <c r="AJ24" s="26">
        <v>11.6169909979197</v>
      </c>
      <c r="AK24" s="26">
        <v>64.611224422902893</v>
      </c>
      <c r="AL24" s="26">
        <v>100.54369880494301</v>
      </c>
      <c r="AM24" s="26">
        <v>72.553544572496193</v>
      </c>
      <c r="AN24" s="26">
        <v>0</v>
      </c>
      <c r="AO24" s="95">
        <v>53123.875375474701</v>
      </c>
      <c r="AP24" s="26">
        <v>38737.908807839602</v>
      </c>
      <c r="AQ24" s="26">
        <v>3959.8742703087</v>
      </c>
      <c r="AR24" s="26">
        <v>43042.120050982303</v>
      </c>
      <c r="AS24" s="26">
        <v>1252.5549412110499</v>
      </c>
      <c r="AT24" s="26">
        <v>0.36096561685874401</v>
      </c>
      <c r="AU24" s="26">
        <v>24019.402325365802</v>
      </c>
      <c r="AV24" s="26">
        <v>2.10721742588336</v>
      </c>
      <c r="AW24" s="26">
        <v>0.56208669340873096</v>
      </c>
      <c r="AX24" s="26">
        <v>2299.2003565976001</v>
      </c>
      <c r="AY24" s="26">
        <v>0.96463591549683902</v>
      </c>
      <c r="AZ24" s="26">
        <v>0.104518940304348</v>
      </c>
      <c r="BA24" s="26">
        <v>4390.9429319792998</v>
      </c>
      <c r="BB24" s="26">
        <v>4184.1912228163401</v>
      </c>
      <c r="BC24" s="26">
        <v>206.75170916296</v>
      </c>
      <c r="BD24" s="26">
        <v>1.12649326432866E-3</v>
      </c>
      <c r="BE24" s="26">
        <v>423.702857289306</v>
      </c>
      <c r="BF24" s="26">
        <v>8.0981116299321393E-3</v>
      </c>
      <c r="BG24" s="26">
        <v>289.97004666854002</v>
      </c>
      <c r="BH24" s="26">
        <v>4.1085726849539999</v>
      </c>
      <c r="BI24" s="26">
        <v>1151.6836294801999</v>
      </c>
      <c r="BJ24" s="26">
        <v>172.056988278852</v>
      </c>
      <c r="BK24" s="26">
        <v>1.8700809075326399</v>
      </c>
      <c r="BL24" s="26">
        <v>9.5359342072454893</v>
      </c>
      <c r="BM24" s="26">
        <v>1.10957841112893E-2</v>
      </c>
      <c r="BN24" s="26">
        <v>46.6873610829103</v>
      </c>
      <c r="BO24" s="26">
        <v>13311.9974575708</v>
      </c>
      <c r="BP24" s="26">
        <v>0</v>
      </c>
      <c r="BQ24" s="26">
        <v>5594.9959213946404</v>
      </c>
      <c r="BR24" s="26">
        <v>1693.71746354165</v>
      </c>
      <c r="BS24" s="26">
        <v>52911.602101225202</v>
      </c>
      <c r="BT24" s="26">
        <v>8257.8688354035603</v>
      </c>
      <c r="BU24" s="28"/>
      <c r="BV24" s="95">
        <f t="shared" si="0"/>
        <v>51975.906983444649</v>
      </c>
      <c r="BW24" s="35">
        <f t="shared" si="1"/>
        <v>8.0000002886969242E-3</v>
      </c>
      <c r="BY24" s="23">
        <f t="shared" si="2"/>
        <v>3.3522194696215895E-3</v>
      </c>
      <c r="BZ24" s="23">
        <f t="shared" si="3"/>
        <v>-5.4045792092652853E-3</v>
      </c>
      <c r="CA24" s="23">
        <f t="shared" si="4"/>
        <v>-1.0266559810808342E-2</v>
      </c>
      <c r="CB24" s="23">
        <f t="shared" si="5"/>
        <v>-7.1010095861735014E-3</v>
      </c>
      <c r="CC24" s="23">
        <f t="shared" si="6"/>
        <v>-7.4173688325736209E-3</v>
      </c>
      <c r="CD24" s="23">
        <f t="shared" si="7"/>
        <v>-7.3659426033925658E-4</v>
      </c>
      <c r="CE24" s="23">
        <f t="shared" si="8"/>
        <v>1.5625660392344674E-2</v>
      </c>
      <c r="CF24" s="23">
        <f t="shared" si="9"/>
        <v>-3.8763070390235603E-3</v>
      </c>
      <c r="CG24" s="23">
        <f t="shared" si="10"/>
        <v>1.1065120903251815E-2</v>
      </c>
      <c r="CH24" s="23">
        <f t="shared" si="11"/>
        <v>-7.9622923145723761E-3</v>
      </c>
      <c r="CI24" s="23">
        <f t="shared" si="12"/>
        <v>-8.5119977532522109E-3</v>
      </c>
      <c r="CJ24" s="23">
        <f t="shared" si="13"/>
        <v>1.3176473029959493E-2</v>
      </c>
      <c r="CK24" s="23">
        <f t="shared" si="14"/>
        <v>1.4137853301260874E-2</v>
      </c>
    </row>
    <row r="25" spans="1:89" x14ac:dyDescent="0.25">
      <c r="A25" s="28" t="s">
        <v>24</v>
      </c>
      <c r="B25" s="26">
        <v>80632.814773000006</v>
      </c>
      <c r="C25" s="26">
        <v>15.716036038</v>
      </c>
      <c r="D25" s="26">
        <v>9881.9493137000009</v>
      </c>
      <c r="E25" s="26">
        <v>1000.9375848</v>
      </c>
      <c r="F25" s="26">
        <v>956.59781801999998</v>
      </c>
      <c r="G25" s="26">
        <v>13.200012318000001</v>
      </c>
      <c r="H25" s="26">
        <v>10005.906942</v>
      </c>
      <c r="I25" s="26">
        <v>98.975995960000006</v>
      </c>
      <c r="J25" s="26">
        <v>247.18980195</v>
      </c>
      <c r="K25" s="26">
        <v>256.46865453999999</v>
      </c>
      <c r="L25" s="61">
        <v>19.017777318</v>
      </c>
      <c r="M25" s="61">
        <v>34.503417374000001</v>
      </c>
      <c r="N25" s="61">
        <v>15.669072651</v>
      </c>
      <c r="O25" s="26"/>
      <c r="P25" s="28" t="s">
        <v>24</v>
      </c>
      <c r="Q25" s="26">
        <v>12.245126159059801</v>
      </c>
      <c r="R25" s="26">
        <v>18.831386548967501</v>
      </c>
      <c r="S25" s="26">
        <v>98.385500539847499</v>
      </c>
      <c r="T25" s="26">
        <v>98.385500539847499</v>
      </c>
      <c r="U25" s="26">
        <v>56.372999763388897</v>
      </c>
      <c r="V25" s="26">
        <v>249.98255481904999</v>
      </c>
      <c r="W25" s="26">
        <v>34.870562245445797</v>
      </c>
      <c r="X25" s="26">
        <v>533.38967388527999</v>
      </c>
      <c r="Y25" s="26">
        <v>80782.020792671799</v>
      </c>
      <c r="Z25" s="26">
        <v>420.57595569698498</v>
      </c>
      <c r="AA25" s="26">
        <v>43.326923775354402</v>
      </c>
      <c r="AB25" s="26">
        <v>381.10141887421997</v>
      </c>
      <c r="AC25" s="26">
        <v>841.94942156268996</v>
      </c>
      <c r="AD25" s="26">
        <v>254.16551012190899</v>
      </c>
      <c r="AE25" s="26">
        <v>254.16551012190899</v>
      </c>
      <c r="AF25" s="26">
        <v>78.306721916698393</v>
      </c>
      <c r="AG25" s="26">
        <v>357.21406587392698</v>
      </c>
      <c r="AH25" s="26">
        <v>14.4855291588435</v>
      </c>
      <c r="AI25" s="95">
        <v>53.411951273427803</v>
      </c>
      <c r="AJ25" s="26">
        <v>2.6371879036167898</v>
      </c>
      <c r="AK25" s="26">
        <v>12.7546452379113</v>
      </c>
      <c r="AL25" s="26">
        <v>15.8413227368561</v>
      </c>
      <c r="AM25" s="26">
        <v>15.6081080948207</v>
      </c>
      <c r="AN25" s="26">
        <v>0</v>
      </c>
      <c r="AO25" s="95">
        <v>10198.335235701599</v>
      </c>
      <c r="AP25" s="26">
        <v>8809.5145767180893</v>
      </c>
      <c r="AQ25" s="26">
        <v>900.52816731978498</v>
      </c>
      <c r="AR25" s="26">
        <v>9788.3494659545704</v>
      </c>
      <c r="AS25" s="26">
        <v>255.40544612912399</v>
      </c>
      <c r="AT25" s="26">
        <v>0.13911561494292701</v>
      </c>
      <c r="AU25" s="26">
        <v>4429.0235478080003</v>
      </c>
      <c r="AV25" s="26">
        <v>0.499844269581176</v>
      </c>
      <c r="AW25" s="26">
        <v>0.13512448133511901</v>
      </c>
      <c r="AX25" s="26">
        <v>547.03498268820499</v>
      </c>
      <c r="AY25" s="26">
        <v>0.240434528458914</v>
      </c>
      <c r="AZ25" s="26">
        <v>2.5143378428876099E-2</v>
      </c>
      <c r="BA25" s="26">
        <v>991.76589495169003</v>
      </c>
      <c r="BB25" s="26">
        <v>947.63610782998899</v>
      </c>
      <c r="BC25" s="26">
        <v>44.129787121700602</v>
      </c>
      <c r="BD25" s="26">
        <v>3.2998561296758601E-4</v>
      </c>
      <c r="BE25" s="26">
        <v>86.407043888512206</v>
      </c>
      <c r="BF25" s="26">
        <v>2.37219532289444E-3</v>
      </c>
      <c r="BG25" s="26">
        <v>62.529454623919001</v>
      </c>
      <c r="BH25" s="26">
        <v>0.94274846067781004</v>
      </c>
      <c r="BI25" s="26">
        <v>246.953503519127</v>
      </c>
      <c r="BJ25" s="26">
        <v>64.816838125942496</v>
      </c>
      <c r="BK25" s="26">
        <v>0.39974137270788201</v>
      </c>
      <c r="BL25" s="26">
        <v>2.3235946573190698</v>
      </c>
      <c r="BM25" s="26">
        <v>2.6741658371776402E-3</v>
      </c>
      <c r="BN25" s="26">
        <v>13.1834462412848</v>
      </c>
      <c r="BO25" s="26">
        <v>2536.3490451663101</v>
      </c>
      <c r="BP25" s="26">
        <v>0</v>
      </c>
      <c r="BQ25" s="26">
        <v>1126.5369718314801</v>
      </c>
      <c r="BR25" s="26">
        <v>266.80125231982601</v>
      </c>
      <c r="BS25" s="26">
        <v>10150.713047945001</v>
      </c>
      <c r="BT25" s="26">
        <v>1407.19774076058</v>
      </c>
      <c r="BU25" s="28"/>
      <c r="BV25" s="95">
        <f t="shared" si="0"/>
        <v>10000.691783103433</v>
      </c>
      <c r="BW25" s="35">
        <f t="shared" si="1"/>
        <v>7.9999924593070117E-3</v>
      </c>
      <c r="BY25" s="23">
        <f t="shared" si="2"/>
        <v>1.8504379400848564E-3</v>
      </c>
      <c r="BZ25" s="23">
        <f t="shared" si="3"/>
        <v>-6.8673769211485504E-3</v>
      </c>
      <c r="CA25" s="23">
        <f t="shared" si="4"/>
        <v>-9.4718000238745194E-3</v>
      </c>
      <c r="CB25" s="23">
        <f t="shared" si="5"/>
        <v>-9.1630986662795347E-3</v>
      </c>
      <c r="CC25" s="23">
        <f t="shared" si="6"/>
        <v>-9.3683155252854908E-3</v>
      </c>
      <c r="CD25" s="23">
        <f t="shared" si="7"/>
        <v>-1.2550046406101009E-3</v>
      </c>
      <c r="CE25" s="23">
        <f t="shared" si="8"/>
        <v>1.4472062031396117E-2</v>
      </c>
      <c r="CF25" s="23">
        <f t="shared" si="9"/>
        <v>-5.9660467613899945E-3</v>
      </c>
      <c r="CG25" s="23">
        <f t="shared" si="10"/>
        <v>1.1298010059552908E-2</v>
      </c>
      <c r="CH25" s="23">
        <f t="shared" si="11"/>
        <v>-8.9802179616136502E-3</v>
      </c>
      <c r="CI25" s="23">
        <f t="shared" si="12"/>
        <v>-9.8008703075981238E-3</v>
      </c>
      <c r="CJ25" s="23">
        <f t="shared" si="13"/>
        <v>1.0640826311959948E-2</v>
      </c>
      <c r="CK25" s="23">
        <f t="shared" si="14"/>
        <v>1.0992998098397745E-2</v>
      </c>
    </row>
    <row r="26" spans="1:89" x14ac:dyDescent="0.25">
      <c r="A26" s="28" t="s">
        <v>25</v>
      </c>
      <c r="B26" s="26">
        <v>238735.42025</v>
      </c>
      <c r="C26" s="26">
        <v>48.706693537</v>
      </c>
      <c r="D26" s="26">
        <v>36068.067629999998</v>
      </c>
      <c r="E26" s="26">
        <v>3107.5207526999998</v>
      </c>
      <c r="F26" s="26">
        <v>2975.7836569999999</v>
      </c>
      <c r="G26" s="26">
        <v>31.880664376999999</v>
      </c>
      <c r="H26" s="26">
        <v>24150.409890999999</v>
      </c>
      <c r="I26" s="26">
        <v>331.20294505999999</v>
      </c>
      <c r="J26" s="26">
        <v>640.44259453999996</v>
      </c>
      <c r="K26" s="26">
        <v>874.97439149000002</v>
      </c>
      <c r="L26" s="61">
        <v>65.162912487</v>
      </c>
      <c r="M26" s="61">
        <v>95.727683939000002</v>
      </c>
      <c r="N26" s="61">
        <v>41.755807138999998</v>
      </c>
      <c r="O26" s="26"/>
      <c r="P26" s="28" t="s">
        <v>25</v>
      </c>
      <c r="Q26" s="26">
        <v>37.355721403911502</v>
      </c>
      <c r="R26" s="26">
        <v>64.483179958701797</v>
      </c>
      <c r="S26" s="26">
        <v>328.51232192308902</v>
      </c>
      <c r="T26" s="26">
        <v>328.51232192308902</v>
      </c>
      <c r="U26" s="26">
        <v>193.53123617272101</v>
      </c>
      <c r="V26" s="26">
        <v>642.83595149919199</v>
      </c>
      <c r="W26" s="26">
        <v>96.040470746866205</v>
      </c>
      <c r="X26" s="26">
        <v>1498.7618575250999</v>
      </c>
      <c r="Y26" s="26">
        <v>238023.66151468499</v>
      </c>
      <c r="Z26" s="26">
        <v>1287.5047169468601</v>
      </c>
      <c r="AA26" s="26">
        <v>111.814970859657</v>
      </c>
      <c r="AB26" s="26">
        <v>1066.14987712937</v>
      </c>
      <c r="AC26" s="26">
        <v>1826.4777553578999</v>
      </c>
      <c r="AD26" s="26">
        <v>866.53759122906604</v>
      </c>
      <c r="AE26" s="26">
        <v>866.53759122906604</v>
      </c>
      <c r="AF26" s="26">
        <v>285.83348546944598</v>
      </c>
      <c r="AG26" s="26">
        <v>802.44761306704902</v>
      </c>
      <c r="AH26" s="26">
        <v>36.603009883627898</v>
      </c>
      <c r="AI26" s="95">
        <v>143.21052128826301</v>
      </c>
      <c r="AJ26" s="26">
        <v>9.3457055026377205</v>
      </c>
      <c r="AK26" s="26">
        <v>30.213838677173602</v>
      </c>
      <c r="AL26" s="26">
        <v>41.860924573788402</v>
      </c>
      <c r="AM26" s="26">
        <v>48.332748632197401</v>
      </c>
      <c r="AN26" s="26">
        <v>0</v>
      </c>
      <c r="AO26" s="95">
        <v>24430.3279880068</v>
      </c>
      <c r="AP26" s="26">
        <v>32156.2827837894</v>
      </c>
      <c r="AQ26" s="26">
        <v>3287.0867292715302</v>
      </c>
      <c r="AR26" s="26">
        <v>35729.202998530403</v>
      </c>
      <c r="AS26" s="26">
        <v>673.34018839600401</v>
      </c>
      <c r="AT26" s="26">
        <v>0.26355871846425999</v>
      </c>
      <c r="AU26" s="26">
        <v>10056.8003982132</v>
      </c>
      <c r="AV26" s="26">
        <v>1.55824789100348</v>
      </c>
      <c r="AW26" s="26">
        <v>0.449474777603245</v>
      </c>
      <c r="AX26" s="26">
        <v>1789.3380916902199</v>
      </c>
      <c r="AY26" s="26">
        <v>0.72259657146006495</v>
      </c>
      <c r="AZ26" s="26">
        <v>8.3451427681233703E-2</v>
      </c>
      <c r="BA26" s="26">
        <v>3074.6503137711302</v>
      </c>
      <c r="BB26" s="26">
        <v>2944.0404010675502</v>
      </c>
      <c r="BC26" s="26">
        <v>130.60991270358301</v>
      </c>
      <c r="BD26" s="26">
        <v>4.6173580392092002E-4</v>
      </c>
      <c r="BE26" s="26">
        <v>225.20782353764599</v>
      </c>
      <c r="BF26" s="26">
        <v>3.3192625832658101E-3</v>
      </c>
      <c r="BG26" s="26">
        <v>184.23600954160401</v>
      </c>
      <c r="BH26" s="26">
        <v>3.00657592200047</v>
      </c>
      <c r="BI26" s="26">
        <v>730.94078046925301</v>
      </c>
      <c r="BJ26" s="26">
        <v>133.84121602239799</v>
      </c>
      <c r="BK26" s="26">
        <v>1.0030798979260001</v>
      </c>
      <c r="BL26" s="26">
        <v>7.2181068138251803</v>
      </c>
      <c r="BM26" s="26">
        <v>8.8228104731669903E-3</v>
      </c>
      <c r="BN26" s="26">
        <v>31.744064520996201</v>
      </c>
      <c r="BO26" s="26">
        <v>5614.2280745374601</v>
      </c>
      <c r="BP26" s="26">
        <v>0</v>
      </c>
      <c r="BQ26" s="26">
        <v>2595.9013676199502</v>
      </c>
      <c r="BR26" s="26">
        <v>602.50975646676</v>
      </c>
      <c r="BS26" s="26">
        <v>24301.952749439199</v>
      </c>
      <c r="BT26" s="26">
        <v>3323.1267180977702</v>
      </c>
      <c r="BU26" s="28"/>
      <c r="BV26" s="95">
        <f t="shared" si="0"/>
        <v>23952.386151715709</v>
      </c>
      <c r="BW26" s="35">
        <f t="shared" si="1"/>
        <v>7.9999961230930033E-3</v>
      </c>
      <c r="BY26" s="23">
        <f t="shared" si="2"/>
        <v>-2.9813704835656915E-3</v>
      </c>
      <c r="BZ26" s="23">
        <f t="shared" si="3"/>
        <v>-7.6774849132087352E-3</v>
      </c>
      <c r="CA26" s="23">
        <f t="shared" si="4"/>
        <v>-9.3951423998035327E-3</v>
      </c>
      <c r="CB26" s="23">
        <f t="shared" si="5"/>
        <v>-1.0577705362163644E-2</v>
      </c>
      <c r="CC26" s="23">
        <f t="shared" si="6"/>
        <v>-1.066719210510462E-2</v>
      </c>
      <c r="CD26" s="23">
        <f t="shared" si="7"/>
        <v>-4.284724257576848E-3</v>
      </c>
      <c r="CE26" s="23">
        <f t="shared" si="8"/>
        <v>6.2749600989453177E-3</v>
      </c>
      <c r="CF26" s="23">
        <f t="shared" si="9"/>
        <v>-8.1237898908886347E-3</v>
      </c>
      <c r="CG26" s="23">
        <f t="shared" si="10"/>
        <v>3.7370358867387168E-3</v>
      </c>
      <c r="CH26" s="23">
        <f t="shared" si="11"/>
        <v>-9.6423396421544318E-3</v>
      </c>
      <c r="CI26" s="23">
        <f t="shared" si="12"/>
        <v>-1.0431279118069034E-2</v>
      </c>
      <c r="CJ26" s="23">
        <f t="shared" si="13"/>
        <v>3.267464488804708E-3</v>
      </c>
      <c r="CK26" s="23">
        <f t="shared" si="14"/>
        <v>2.5174327115383296E-3</v>
      </c>
    </row>
    <row r="27" spans="1:89" x14ac:dyDescent="0.25">
      <c r="A27" s="28" t="s">
        <v>26</v>
      </c>
      <c r="B27" s="26">
        <v>47213.371655000003</v>
      </c>
      <c r="C27" s="26">
        <v>13.849441022000001</v>
      </c>
      <c r="D27" s="26">
        <v>11065.576107000001</v>
      </c>
      <c r="E27" s="26">
        <v>1012.3469550999999</v>
      </c>
      <c r="F27" s="26">
        <v>973.44494955000005</v>
      </c>
      <c r="G27" s="26">
        <v>8.0946017555999994</v>
      </c>
      <c r="H27" s="26">
        <v>6041.9403249999996</v>
      </c>
      <c r="I27" s="26">
        <v>103.27572487</v>
      </c>
      <c r="J27" s="26">
        <v>147.57266358999999</v>
      </c>
      <c r="K27" s="26">
        <v>272.48102048999999</v>
      </c>
      <c r="L27" s="61">
        <v>23.034124434999999</v>
      </c>
      <c r="M27" s="61">
        <v>22.209026133999998</v>
      </c>
      <c r="N27" s="61">
        <v>12.068758498999999</v>
      </c>
      <c r="O27" s="26"/>
      <c r="P27" s="28" t="s">
        <v>26</v>
      </c>
      <c r="Q27" s="26">
        <v>11.5986253869726</v>
      </c>
      <c r="R27" s="26">
        <v>22.833465446579499</v>
      </c>
      <c r="S27" s="26">
        <v>102.59279995496</v>
      </c>
      <c r="T27" s="26">
        <v>102.59279995496</v>
      </c>
      <c r="U27" s="26">
        <v>61.032682908513699</v>
      </c>
      <c r="V27" s="26">
        <v>148.351773725876</v>
      </c>
      <c r="W27" s="26">
        <v>22.386331543438601</v>
      </c>
      <c r="X27" s="26">
        <v>314.39169174968498</v>
      </c>
      <c r="Y27" s="26">
        <v>47211.018867816303</v>
      </c>
      <c r="Z27" s="26">
        <v>338.27552949674703</v>
      </c>
      <c r="AA27" s="26">
        <v>23.1771799331976</v>
      </c>
      <c r="AB27" s="26">
        <v>241.86390846070501</v>
      </c>
      <c r="AC27" s="26">
        <v>414.72093628515199</v>
      </c>
      <c r="AD27" s="26">
        <v>270.23866704826702</v>
      </c>
      <c r="AE27" s="26">
        <v>270.23866704826702</v>
      </c>
      <c r="AF27" s="26">
        <v>87.766416573907094</v>
      </c>
      <c r="AG27" s="26">
        <v>181.28975026201201</v>
      </c>
      <c r="AH27" s="26">
        <v>8.4878629860125603</v>
      </c>
      <c r="AI27" s="95">
        <v>41.948896689945599</v>
      </c>
      <c r="AJ27" s="26">
        <v>3.0208347670651499</v>
      </c>
      <c r="AK27" s="26">
        <v>6.6721897557466203</v>
      </c>
      <c r="AL27" s="26">
        <v>12.1550162117356</v>
      </c>
      <c r="AM27" s="26">
        <v>13.758019702155501</v>
      </c>
      <c r="AN27" s="26">
        <v>0</v>
      </c>
      <c r="AO27" s="95">
        <v>6128.4090876723003</v>
      </c>
      <c r="AP27" s="26">
        <v>9873.7252604926198</v>
      </c>
      <c r="AQ27" s="26">
        <v>1009.3143867083299</v>
      </c>
      <c r="AR27" s="26">
        <v>10970.8060637748</v>
      </c>
      <c r="AS27" s="26">
        <v>159.27340274034501</v>
      </c>
      <c r="AT27" s="26">
        <v>2.52807197440434E-2</v>
      </c>
      <c r="AU27" s="26">
        <v>2541.9917266089001</v>
      </c>
      <c r="AV27" s="26">
        <v>0.52222620391651098</v>
      </c>
      <c r="AW27" s="26">
        <v>0.16466500713746299</v>
      </c>
      <c r="AX27" s="26">
        <v>639.85692974420795</v>
      </c>
      <c r="AY27" s="26">
        <v>0.233745857349934</v>
      </c>
      <c r="AZ27" s="26">
        <v>3.0541468123921799E-2</v>
      </c>
      <c r="BA27" s="26">
        <v>1004.12483801858</v>
      </c>
      <c r="BB27" s="26">
        <v>965.42117686898303</v>
      </c>
      <c r="BC27" s="26">
        <v>38.703661149600102</v>
      </c>
      <c r="BD27" s="26">
        <v>6.2460051918847797E-5</v>
      </c>
      <c r="BE27" s="26">
        <v>49.3901279364187</v>
      </c>
      <c r="BF27" s="26">
        <v>4.4901297519249099E-4</v>
      </c>
      <c r="BG27" s="26">
        <v>54.4083789414507</v>
      </c>
      <c r="BH27" s="26">
        <v>1.0279921264130201</v>
      </c>
      <c r="BI27" s="26">
        <v>217.05877581750099</v>
      </c>
      <c r="BJ27" s="26">
        <v>15.3215071207711</v>
      </c>
      <c r="BK27" s="26">
        <v>0.204378945859995</v>
      </c>
      <c r="BL27" s="26">
        <v>2.4944025384017499</v>
      </c>
      <c r="BM27" s="26">
        <v>3.2200894304910202E-3</v>
      </c>
      <c r="BN27" s="26">
        <v>8.0648935385836307</v>
      </c>
      <c r="BO27" s="26">
        <v>1390.1583261947501</v>
      </c>
      <c r="BP27" s="26">
        <v>0</v>
      </c>
      <c r="BQ27" s="26">
        <v>621.66329791471605</v>
      </c>
      <c r="BR27" s="26">
        <v>164.04193950417101</v>
      </c>
      <c r="BS27" s="26">
        <v>6102.01445140737</v>
      </c>
      <c r="BT27" s="26">
        <v>864.94672990008598</v>
      </c>
      <c r="BU27" s="28"/>
      <c r="BV27" s="95">
        <f t="shared" si="0"/>
        <v>6003.4972415345837</v>
      </c>
      <c r="BW27" s="35">
        <f t="shared" si="1"/>
        <v>7.9999970889749056E-3</v>
      </c>
      <c r="BY27" s="23">
        <f t="shared" si="2"/>
        <v>-4.9833068497881401E-5</v>
      </c>
      <c r="BZ27" s="23">
        <f t="shared" si="3"/>
        <v>-6.6010837332189723E-3</v>
      </c>
      <c r="CA27" s="23">
        <f t="shared" si="4"/>
        <v>-8.5644020978943528E-3</v>
      </c>
      <c r="CB27" s="23">
        <f t="shared" si="5"/>
        <v>-8.121837123131111E-3</v>
      </c>
      <c r="CC27" s="23">
        <f t="shared" si="6"/>
        <v>-8.2426568494974647E-3</v>
      </c>
      <c r="CD27" s="23">
        <f t="shared" si="7"/>
        <v>-3.6701270690452452E-3</v>
      </c>
      <c r="CE27" s="23">
        <f t="shared" si="8"/>
        <v>9.9428533179646041E-3</v>
      </c>
      <c r="CF27" s="23">
        <f t="shared" si="9"/>
        <v>-6.6126373443483192E-3</v>
      </c>
      <c r="CG27" s="23">
        <f t="shared" si="10"/>
        <v>5.2795017513582732E-3</v>
      </c>
      <c r="CH27" s="23">
        <f t="shared" si="11"/>
        <v>-8.2293931434217725E-3</v>
      </c>
      <c r="CI27" s="23">
        <f t="shared" si="12"/>
        <v>-8.7113790231853408E-3</v>
      </c>
      <c r="CJ27" s="23">
        <f t="shared" si="13"/>
        <v>7.9834842090245536E-3</v>
      </c>
      <c r="CK27" s="23">
        <f t="shared" si="14"/>
        <v>7.1471902219890568E-3</v>
      </c>
    </row>
    <row r="28" spans="1:89" x14ac:dyDescent="0.25">
      <c r="A28" s="28" t="s">
        <v>27</v>
      </c>
      <c r="B28" s="26">
        <v>85726.268769999995</v>
      </c>
      <c r="C28" s="26">
        <v>28.079906631</v>
      </c>
      <c r="D28" s="26">
        <v>23852.978711</v>
      </c>
      <c r="E28" s="26">
        <v>1956.6170152</v>
      </c>
      <c r="F28" s="26">
        <v>1886.8506325000001</v>
      </c>
      <c r="G28" s="26">
        <v>16.642485602000001</v>
      </c>
      <c r="H28" s="26">
        <v>8162.5939514000002</v>
      </c>
      <c r="I28" s="26">
        <v>196.93324895999999</v>
      </c>
      <c r="J28" s="26">
        <v>232.54942749</v>
      </c>
      <c r="K28" s="26">
        <v>540.53575495999996</v>
      </c>
      <c r="L28" s="61">
        <v>44.410258235999997</v>
      </c>
      <c r="M28" s="61">
        <v>32.269745260999997</v>
      </c>
      <c r="N28" s="61">
        <v>16.169402545000001</v>
      </c>
      <c r="O28" s="26"/>
      <c r="P28" s="28" t="s">
        <v>27</v>
      </c>
      <c r="Q28" s="26">
        <v>22.682634181853899</v>
      </c>
      <c r="R28" s="26">
        <v>43.911863157724198</v>
      </c>
      <c r="S28" s="26">
        <v>194.96919274035901</v>
      </c>
      <c r="T28" s="26">
        <v>194.96919274035901</v>
      </c>
      <c r="U28" s="26">
        <v>129.22494702962999</v>
      </c>
      <c r="V28" s="26">
        <v>232.70960685081801</v>
      </c>
      <c r="W28" s="26">
        <v>32.356541964059403</v>
      </c>
      <c r="X28" s="26">
        <v>560.92203033012402</v>
      </c>
      <c r="Y28" s="26">
        <v>85420.597717113895</v>
      </c>
      <c r="Z28" s="26">
        <v>607.78144695019103</v>
      </c>
      <c r="AA28" s="26">
        <v>40.118242384691499</v>
      </c>
      <c r="AB28" s="26">
        <v>367.77652427742402</v>
      </c>
      <c r="AC28" s="26">
        <v>506.17331181524497</v>
      </c>
      <c r="AD28" s="26">
        <v>534.68263388026401</v>
      </c>
      <c r="AE28" s="26">
        <v>534.68263388026401</v>
      </c>
      <c r="AF28" s="26">
        <v>188.80656506666199</v>
      </c>
      <c r="AG28" s="26">
        <v>244.19448974266601</v>
      </c>
      <c r="AH28" s="26">
        <v>12.233823808166701</v>
      </c>
      <c r="AI28" s="95">
        <v>65.742029357945597</v>
      </c>
      <c r="AJ28" s="26">
        <v>6.1045710024857103</v>
      </c>
      <c r="AK28" s="26">
        <v>8.3455003682838704</v>
      </c>
      <c r="AL28" s="26">
        <v>16.163229569928699</v>
      </c>
      <c r="AM28" s="26">
        <v>27.8141033256722</v>
      </c>
      <c r="AN28" s="26">
        <v>0</v>
      </c>
      <c r="AO28" s="95">
        <v>8238.2405627297594</v>
      </c>
      <c r="AP28" s="26">
        <v>21240.738384541099</v>
      </c>
      <c r="AQ28" s="26">
        <v>2171.27531493796</v>
      </c>
      <c r="AR28" s="26">
        <v>23600.8202645458</v>
      </c>
      <c r="AS28" s="26">
        <v>246.21882375675199</v>
      </c>
      <c r="AT28" s="26">
        <v>9.3257813348986196E-2</v>
      </c>
      <c r="AU28" s="26">
        <v>3074.22042130313</v>
      </c>
      <c r="AV28" s="26">
        <v>1.0456000178574301</v>
      </c>
      <c r="AW28" s="26">
        <v>0.337586662367654</v>
      </c>
      <c r="AX28" s="26">
        <v>1298.91400340614</v>
      </c>
      <c r="AY28" s="26">
        <v>0.48001405082755899</v>
      </c>
      <c r="AZ28" s="26">
        <v>6.2682427410065203E-2</v>
      </c>
      <c r="BA28" s="26">
        <v>1934.8612040727</v>
      </c>
      <c r="BB28" s="26">
        <v>1865.77592116348</v>
      </c>
      <c r="BC28" s="26">
        <v>69.085282909219103</v>
      </c>
      <c r="BD28" s="26">
        <v>3.62559298158589E-4</v>
      </c>
      <c r="BE28" s="26">
        <v>70.097949590215904</v>
      </c>
      <c r="BF28" s="26">
        <v>2.6063256228883798E-3</v>
      </c>
      <c r="BG28" s="26">
        <v>97.867999022250103</v>
      </c>
      <c r="BH28" s="26">
        <v>2.02457718602049</v>
      </c>
      <c r="BI28" s="26">
        <v>389.35772074053199</v>
      </c>
      <c r="BJ28" s="26">
        <v>47.1521281615194</v>
      </c>
      <c r="BK28" s="26">
        <v>0.29892223154042402</v>
      </c>
      <c r="BL28" s="26">
        <v>5.1860107599883101</v>
      </c>
      <c r="BM28" s="26">
        <v>6.6283700678472397E-3</v>
      </c>
      <c r="BN28" s="26">
        <v>16.5297199543643</v>
      </c>
      <c r="BO28" s="26">
        <v>1672.08102070104</v>
      </c>
      <c r="BP28" s="26">
        <v>0</v>
      </c>
      <c r="BQ28" s="26">
        <v>803.57245888825798</v>
      </c>
      <c r="BR28" s="26">
        <v>174.32738426888</v>
      </c>
      <c r="BS28" s="26">
        <v>8192.4746117936193</v>
      </c>
      <c r="BT28" s="26">
        <v>1015.55384543383</v>
      </c>
      <c r="BU28" s="28"/>
      <c r="BV28" s="95">
        <f t="shared" si="0"/>
        <v>8069.7595897608053</v>
      </c>
      <c r="BW28" s="35">
        <f t="shared" si="1"/>
        <v>8.0000001250082071E-3</v>
      </c>
      <c r="BY28" s="23">
        <f t="shared" si="2"/>
        <v>-3.5656637956120903E-3</v>
      </c>
      <c r="BZ28" s="23">
        <f t="shared" si="3"/>
        <v>-9.4659611522481205E-3</v>
      </c>
      <c r="CA28" s="23">
        <f t="shared" si="4"/>
        <v>-1.0571360898331508E-2</v>
      </c>
      <c r="CB28" s="23">
        <f t="shared" si="5"/>
        <v>-1.111909533561738E-2</v>
      </c>
      <c r="CC28" s="23">
        <f t="shared" si="6"/>
        <v>-1.1169252601938573E-2</v>
      </c>
      <c r="CD28" s="23">
        <f t="shared" si="7"/>
        <v>-6.7757695774812348E-3</v>
      </c>
      <c r="CE28" s="23">
        <f t="shared" si="8"/>
        <v>3.6606819561928786E-3</v>
      </c>
      <c r="CF28" s="23">
        <f t="shared" si="9"/>
        <v>-9.9732078255607755E-3</v>
      </c>
      <c r="CG28" s="23">
        <f t="shared" si="10"/>
        <v>6.8879705509012257E-4</v>
      </c>
      <c r="CH28" s="23">
        <f t="shared" si="11"/>
        <v>-1.0828369864578323E-2</v>
      </c>
      <c r="CI28" s="23">
        <f t="shared" si="12"/>
        <v>-1.1222521509046032E-2</v>
      </c>
      <c r="CJ28" s="23">
        <f t="shared" si="13"/>
        <v>2.6897238375260786E-3</v>
      </c>
      <c r="CK28" s="23">
        <f t="shared" si="14"/>
        <v>-3.81768902971011E-4</v>
      </c>
    </row>
    <row r="29" spans="1:89" x14ac:dyDescent="0.25">
      <c r="A29" s="28" t="s">
        <v>28</v>
      </c>
      <c r="B29" s="26">
        <v>120270.33544</v>
      </c>
      <c r="C29" s="26">
        <v>26.919729915000001</v>
      </c>
      <c r="D29" s="26">
        <v>15722.196015</v>
      </c>
      <c r="E29" s="26">
        <v>1728.2285896999999</v>
      </c>
      <c r="F29" s="26">
        <v>1650.8274684999999</v>
      </c>
      <c r="G29" s="26">
        <v>14.181536827</v>
      </c>
      <c r="H29" s="26">
        <v>10537.966536</v>
      </c>
      <c r="I29" s="26">
        <v>154.48134909999999</v>
      </c>
      <c r="J29" s="26">
        <v>291.80847004999998</v>
      </c>
      <c r="K29" s="26">
        <v>404.32714184999998</v>
      </c>
      <c r="L29" s="61">
        <v>27.763094420000002</v>
      </c>
      <c r="M29" s="61">
        <v>41.767168613000003</v>
      </c>
      <c r="N29" s="61">
        <v>18.342685099000001</v>
      </c>
      <c r="O29" s="26"/>
      <c r="P29" s="28" t="s">
        <v>28</v>
      </c>
      <c r="Q29" s="26">
        <v>14.408809552927099</v>
      </c>
      <c r="R29" s="26">
        <v>27.311292342197099</v>
      </c>
      <c r="S29" s="26">
        <v>152.23424402129399</v>
      </c>
      <c r="T29" s="26">
        <v>152.23424402129399</v>
      </c>
      <c r="U29" s="26">
        <v>90.415805877875002</v>
      </c>
      <c r="V29" s="26">
        <v>290.927616726586</v>
      </c>
      <c r="W29" s="26">
        <v>41.6597077187526</v>
      </c>
      <c r="X29" s="26">
        <v>594.03000861610599</v>
      </c>
      <c r="Y29" s="26">
        <v>119349.47291968</v>
      </c>
      <c r="Z29" s="26">
        <v>577.74338447921195</v>
      </c>
      <c r="AA29" s="26">
        <v>41.678231266077098</v>
      </c>
      <c r="AB29" s="26">
        <v>462.66733228231402</v>
      </c>
      <c r="AC29" s="26">
        <v>765.41546357002903</v>
      </c>
      <c r="AD29" s="26">
        <v>397.92909008517398</v>
      </c>
      <c r="AE29" s="26">
        <v>397.92909008517398</v>
      </c>
      <c r="AF29" s="26">
        <v>123.750971830442</v>
      </c>
      <c r="AG29" s="26">
        <v>330.35843986178003</v>
      </c>
      <c r="AH29" s="26">
        <v>15.177788086997801</v>
      </c>
      <c r="AI29" s="95">
        <v>62.091111148950802</v>
      </c>
      <c r="AJ29" s="26">
        <v>4.4523039987676203</v>
      </c>
      <c r="AK29" s="26">
        <v>11.543468508777501</v>
      </c>
      <c r="AL29" s="26">
        <v>18.2609634524879</v>
      </c>
      <c r="AM29" s="26">
        <v>26.522135030671699</v>
      </c>
      <c r="AN29" s="26">
        <v>0</v>
      </c>
      <c r="AO29" s="95">
        <v>10576.862711133799</v>
      </c>
      <c r="AP29" s="26">
        <v>13922.035670603</v>
      </c>
      <c r="AQ29" s="26">
        <v>1423.1518611634899</v>
      </c>
      <c r="AR29" s="26">
        <v>15468.938503596901</v>
      </c>
      <c r="AS29" s="26">
        <v>291.64736258116602</v>
      </c>
      <c r="AT29" s="26">
        <v>5.1688870649316203E-2</v>
      </c>
      <c r="AU29" s="26">
        <v>4325.4181317112998</v>
      </c>
      <c r="AV29" s="26">
        <v>0.82436049317394</v>
      </c>
      <c r="AW29" s="26">
        <v>0.235753650677645</v>
      </c>
      <c r="AX29" s="26">
        <v>945.56056724923701</v>
      </c>
      <c r="AY29" s="26">
        <v>0.36466707890893202</v>
      </c>
      <c r="AZ29" s="26">
        <v>4.3843115788951503E-2</v>
      </c>
      <c r="BA29" s="26">
        <v>1700.1212194580901</v>
      </c>
      <c r="BB29" s="26">
        <v>1623.8294780624601</v>
      </c>
      <c r="BC29" s="26">
        <v>76.291741395635995</v>
      </c>
      <c r="BD29" s="26">
        <v>4.9105037389286701E-4</v>
      </c>
      <c r="BE29" s="26">
        <v>139.05572404856699</v>
      </c>
      <c r="BF29" s="26">
        <v>3.53005068558231E-3</v>
      </c>
      <c r="BG29" s="26">
        <v>106.547340714407</v>
      </c>
      <c r="BH29" s="26">
        <v>1.6392845591582701</v>
      </c>
      <c r="BI29" s="26">
        <v>425.03269089876898</v>
      </c>
      <c r="BJ29" s="26">
        <v>36.815970285773197</v>
      </c>
      <c r="BK29" s="26">
        <v>0.58896865854263403</v>
      </c>
      <c r="BL29" s="26">
        <v>3.8759116627810202</v>
      </c>
      <c r="BM29" s="26">
        <v>4.6559607399813598E-3</v>
      </c>
      <c r="BN29" s="26">
        <v>14.0014968684888</v>
      </c>
      <c r="BO29" s="26">
        <v>2428.7143782825501</v>
      </c>
      <c r="BP29" s="26">
        <v>0</v>
      </c>
      <c r="BQ29" s="26">
        <v>1146.7017148612499</v>
      </c>
      <c r="BR29" s="26">
        <v>256.11728781807801</v>
      </c>
      <c r="BS29" s="26">
        <v>10530.0841225328</v>
      </c>
      <c r="BT29" s="26">
        <v>1448.93190624729</v>
      </c>
      <c r="BU29" s="28"/>
      <c r="BV29" s="95">
        <f t="shared" si="0"/>
        <v>10381.049796190999</v>
      </c>
      <c r="BW29" s="35">
        <f t="shared" si="1"/>
        <v>7.9999653370957987E-3</v>
      </c>
      <c r="BY29" s="23">
        <f t="shared" si="2"/>
        <v>-7.6566055707010822E-3</v>
      </c>
      <c r="BZ29" s="23">
        <f t="shared" si="3"/>
        <v>-1.4769646113973755E-2</v>
      </c>
      <c r="CA29" s="23">
        <f t="shared" si="4"/>
        <v>-1.6108278459413341E-2</v>
      </c>
      <c r="CB29" s="23">
        <f t="shared" si="5"/>
        <v>-1.6263687806940489E-2</v>
      </c>
      <c r="CC29" s="23">
        <f t="shared" si="6"/>
        <v>-1.6354216871658375E-2</v>
      </c>
      <c r="CD29" s="23">
        <f t="shared" si="7"/>
        <v>-1.2695377144769307E-2</v>
      </c>
      <c r="CE29" s="23">
        <f t="shared" si="8"/>
        <v>-7.4800137581301502E-4</v>
      </c>
      <c r="CF29" s="23">
        <f t="shared" si="9"/>
        <v>-1.4546125417712316E-2</v>
      </c>
      <c r="CG29" s="23">
        <f t="shared" si="10"/>
        <v>-3.0186009448699598E-3</v>
      </c>
      <c r="CH29" s="23">
        <f t="shared" si="11"/>
        <v>-1.5823948240406741E-2</v>
      </c>
      <c r="CI29" s="23">
        <f t="shared" si="12"/>
        <v>-1.627347697515422E-2</v>
      </c>
      <c r="CJ29" s="23">
        <f t="shared" si="13"/>
        <v>-2.5728556140134375E-3</v>
      </c>
      <c r="CK29" s="23">
        <f t="shared" si="14"/>
        <v>-4.4552717375361773E-3</v>
      </c>
    </row>
    <row r="30" spans="1:89" x14ac:dyDescent="0.25">
      <c r="A30" s="28" t="s">
        <v>29</v>
      </c>
      <c r="B30" s="26">
        <v>67909.753792999996</v>
      </c>
      <c r="C30" s="26">
        <v>9.6285676917000007</v>
      </c>
      <c r="D30" s="26">
        <v>4451.9847505999996</v>
      </c>
      <c r="E30" s="26">
        <v>536.79068913000003</v>
      </c>
      <c r="F30" s="26">
        <v>504.97821806000002</v>
      </c>
      <c r="G30" s="26">
        <v>10.500740558</v>
      </c>
      <c r="H30" s="26">
        <v>9136.5693480999998</v>
      </c>
      <c r="I30" s="26">
        <v>55.741958347000001</v>
      </c>
      <c r="J30" s="26">
        <v>191.96851568</v>
      </c>
      <c r="K30" s="26">
        <v>125.25513076</v>
      </c>
      <c r="L30" s="61">
        <v>8.5665456328000005</v>
      </c>
      <c r="M30" s="61">
        <v>34.582606429000002</v>
      </c>
      <c r="N30" s="61">
        <v>16.312178354</v>
      </c>
      <c r="O30" s="26"/>
      <c r="P30" s="28" t="s">
        <v>29</v>
      </c>
      <c r="Q30" s="26">
        <v>7.9896607514260003</v>
      </c>
      <c r="R30" s="26">
        <v>8.5399876771526007</v>
      </c>
      <c r="S30" s="26">
        <v>55.806652298838301</v>
      </c>
      <c r="T30" s="26">
        <v>55.806652298838301</v>
      </c>
      <c r="U30" s="26">
        <v>24.312171596587199</v>
      </c>
      <c r="V30" s="26">
        <v>193.83047347923801</v>
      </c>
      <c r="W30" s="26">
        <v>34.921837805320799</v>
      </c>
      <c r="X30" s="26">
        <v>443.167184937581</v>
      </c>
      <c r="Y30" s="26">
        <v>67941.145238953395</v>
      </c>
      <c r="Z30" s="26">
        <v>322.45660800357098</v>
      </c>
      <c r="AA30" s="26">
        <v>38.100525110130697</v>
      </c>
      <c r="AB30" s="26">
        <v>370.27287199160003</v>
      </c>
      <c r="AC30" s="26">
        <v>723.73406735493597</v>
      </c>
      <c r="AD30" s="26">
        <v>124.84992474866699</v>
      </c>
      <c r="AE30" s="26">
        <v>124.84992474866699</v>
      </c>
      <c r="AF30" s="26">
        <v>35.447813524253597</v>
      </c>
      <c r="AG30" s="26">
        <v>293.57523216003301</v>
      </c>
      <c r="AH30" s="26">
        <v>13.7796357705041</v>
      </c>
      <c r="AI30" s="95">
        <v>49.527730799213501</v>
      </c>
      <c r="AJ30" s="26">
        <v>1.1120656016600801</v>
      </c>
      <c r="AK30" s="26">
        <v>11.9668458906567</v>
      </c>
      <c r="AL30" s="26">
        <v>16.526442516150698</v>
      </c>
      <c r="AM30" s="26">
        <v>9.6090302584368104</v>
      </c>
      <c r="AN30" s="26">
        <v>0</v>
      </c>
      <c r="AO30" s="95">
        <v>9300.7163711922094</v>
      </c>
      <c r="AP30" s="26">
        <v>3987.8777360736699</v>
      </c>
      <c r="AQ30" s="26">
        <v>407.649894674184</v>
      </c>
      <c r="AR30" s="26">
        <v>4430.9754442721096</v>
      </c>
      <c r="AS30" s="26">
        <v>229.629504905283</v>
      </c>
      <c r="AT30" s="26">
        <v>7.5861505867050302E-2</v>
      </c>
      <c r="AU30" s="26">
        <v>4204.9916084095303</v>
      </c>
      <c r="AV30" s="26">
        <v>0.223056224364379</v>
      </c>
      <c r="AW30" s="26">
        <v>4.0885220214179001E-2</v>
      </c>
      <c r="AX30" s="26">
        <v>192.65944763196001</v>
      </c>
      <c r="AY30" s="26">
        <v>0.103815967305455</v>
      </c>
      <c r="AZ30" s="26">
        <v>7.6341943484515198E-3</v>
      </c>
      <c r="BA30" s="26">
        <v>534.34404555416404</v>
      </c>
      <c r="BB30" s="26">
        <v>502.55006149358002</v>
      </c>
      <c r="BC30" s="26">
        <v>31.793984060583</v>
      </c>
      <c r="BD30" s="26">
        <v>1.90887706476628E-4</v>
      </c>
      <c r="BE30" s="26">
        <v>87.490996544255097</v>
      </c>
      <c r="BF30" s="26">
        <v>1.3722335245842899E-3</v>
      </c>
      <c r="BG30" s="26">
        <v>44.3943578211721</v>
      </c>
      <c r="BH30" s="26">
        <v>0.43357448260277598</v>
      </c>
      <c r="BI30" s="26">
        <v>175.85240099869301</v>
      </c>
      <c r="BJ30" s="26">
        <v>37.220770617926902</v>
      </c>
      <c r="BK30" s="26">
        <v>0.39294259825724598</v>
      </c>
      <c r="BL30" s="26">
        <v>0.87270568296433404</v>
      </c>
      <c r="BM30" s="26">
        <v>8.1950034447218604E-4</v>
      </c>
      <c r="BN30" s="26">
        <v>10.536554335444199</v>
      </c>
      <c r="BO30" s="26">
        <v>2335.6475468102699</v>
      </c>
      <c r="BP30" s="26">
        <v>0</v>
      </c>
      <c r="BQ30" s="26">
        <v>1005.8830074845999</v>
      </c>
      <c r="BR30" s="26">
        <v>291.70815823145199</v>
      </c>
      <c r="BS30" s="26">
        <v>9259.4757425442403</v>
      </c>
      <c r="BT30" s="26">
        <v>1466.2536897309201</v>
      </c>
      <c r="BU30" s="28"/>
      <c r="BV30" s="95">
        <f t="shared" si="0"/>
        <v>9104.191233312129</v>
      </c>
      <c r="BW30" s="35">
        <f t="shared" si="1"/>
        <v>8.0000022500862078E-3</v>
      </c>
      <c r="BY30" s="23">
        <f t="shared" si="2"/>
        <v>4.6225238938555409E-4</v>
      </c>
      <c r="BZ30" s="23">
        <f t="shared" si="3"/>
        <v>-2.0291110670626507E-3</v>
      </c>
      <c r="CA30" s="23">
        <f t="shared" si="4"/>
        <v>-4.7190876664747325E-3</v>
      </c>
      <c r="CB30" s="23">
        <f t="shared" si="5"/>
        <v>-4.5579098620383554E-3</v>
      </c>
      <c r="CC30" s="23">
        <f t="shared" si="6"/>
        <v>-4.8084382248176375E-3</v>
      </c>
      <c r="CD30" s="23">
        <f t="shared" si="7"/>
        <v>3.410595400046726E-3</v>
      </c>
      <c r="CE30" s="23">
        <f t="shared" si="8"/>
        <v>1.3452138298474095E-2</v>
      </c>
      <c r="CF30" s="23">
        <f t="shared" si="9"/>
        <v>1.1605970395868327E-3</v>
      </c>
      <c r="CG30" s="23">
        <f t="shared" si="10"/>
        <v>9.6992873682567038E-3</v>
      </c>
      <c r="CH30" s="23">
        <f t="shared" si="11"/>
        <v>-3.2350452143107655E-3</v>
      </c>
      <c r="CI30" s="23">
        <f t="shared" si="12"/>
        <v>-3.1001942656691686E-3</v>
      </c>
      <c r="CJ30" s="23">
        <f t="shared" si="13"/>
        <v>9.8093062192191119E-3</v>
      </c>
      <c r="CK30" s="23">
        <f t="shared" si="14"/>
        <v>1.3135226791960455E-2</v>
      </c>
    </row>
    <row r="31" spans="1:89" x14ac:dyDescent="0.25">
      <c r="A31" s="28" t="s">
        <v>30</v>
      </c>
      <c r="B31" s="26">
        <v>297887.55609999999</v>
      </c>
      <c r="C31" s="26">
        <v>43.308806476999997</v>
      </c>
      <c r="D31" s="26">
        <v>21114.502365</v>
      </c>
      <c r="E31" s="26">
        <v>2209.3047744999999</v>
      </c>
      <c r="F31" s="26">
        <v>2092.1489433000002</v>
      </c>
      <c r="G31" s="26">
        <v>41.396995058999998</v>
      </c>
      <c r="H31" s="26">
        <v>25031.234946</v>
      </c>
      <c r="I31" s="26">
        <v>214.94643944000001</v>
      </c>
      <c r="J31" s="26">
        <v>651.04219977000002</v>
      </c>
      <c r="K31" s="26">
        <v>542.59947837000004</v>
      </c>
      <c r="L31" s="61">
        <v>36.389881629999998</v>
      </c>
      <c r="M31" s="61">
        <v>111.58452631999999</v>
      </c>
      <c r="N31" s="61">
        <v>41.559961821000002</v>
      </c>
      <c r="O31" s="26"/>
      <c r="P31" s="28" t="s">
        <v>30</v>
      </c>
      <c r="Q31" s="26">
        <v>29.7922827460307</v>
      </c>
      <c r="R31" s="26">
        <v>36.006257510419402</v>
      </c>
      <c r="S31" s="26">
        <v>213.45188950014699</v>
      </c>
      <c r="T31" s="26">
        <v>213.45188950014699</v>
      </c>
      <c r="U31" s="26">
        <v>102.657454822996</v>
      </c>
      <c r="V31" s="26">
        <v>652.944460390838</v>
      </c>
      <c r="W31" s="26">
        <v>111.85146421319899</v>
      </c>
      <c r="X31" s="26">
        <v>1768.10498760936</v>
      </c>
      <c r="Y31" s="26">
        <v>296561.95011645899</v>
      </c>
      <c r="Z31" s="26">
        <v>1175.5178592386101</v>
      </c>
      <c r="AA31" s="26">
        <v>135.85195830680999</v>
      </c>
      <c r="AB31" s="26">
        <v>1242.3860396530699</v>
      </c>
      <c r="AC31" s="26">
        <v>1927.2112424652501</v>
      </c>
      <c r="AD31" s="26">
        <v>537.38762667422804</v>
      </c>
      <c r="AE31" s="26">
        <v>537.38762667422804</v>
      </c>
      <c r="AF31" s="26">
        <v>167.36217758450499</v>
      </c>
      <c r="AG31" s="26">
        <v>820.77143117831497</v>
      </c>
      <c r="AH31" s="26">
        <v>39.757540812334902</v>
      </c>
      <c r="AI31" s="95">
        <v>127.46784801115901</v>
      </c>
      <c r="AJ31" s="26">
        <v>4.9461525344554804</v>
      </c>
      <c r="AK31" s="26">
        <v>33.746774020943903</v>
      </c>
      <c r="AL31" s="26">
        <v>41.7241068922065</v>
      </c>
      <c r="AM31" s="26">
        <v>42.916185920181697</v>
      </c>
      <c r="AN31" s="26">
        <v>0</v>
      </c>
      <c r="AO31" s="95">
        <v>25330.2085802785</v>
      </c>
      <c r="AP31" s="26">
        <v>18828.245591803199</v>
      </c>
      <c r="AQ31" s="26">
        <v>1924.6643430832701</v>
      </c>
      <c r="AR31" s="26">
        <v>20920.272112470899</v>
      </c>
      <c r="AS31" s="26">
        <v>712.70625248212798</v>
      </c>
      <c r="AT31" s="26">
        <v>0.38175468057783102</v>
      </c>
      <c r="AU31" s="26">
        <v>10646.554289521901</v>
      </c>
      <c r="AV31" s="26">
        <v>1.00389092753958</v>
      </c>
      <c r="AW31" s="26">
        <v>0.21962882686552301</v>
      </c>
      <c r="AX31" s="26">
        <v>956.884508011045</v>
      </c>
      <c r="AY31" s="26">
        <v>0.48859024884670599</v>
      </c>
      <c r="AZ31" s="26">
        <v>4.1088976118432201E-2</v>
      </c>
      <c r="BA31" s="26">
        <v>2182.8131608559902</v>
      </c>
      <c r="BB31" s="26">
        <v>2066.7871259458002</v>
      </c>
      <c r="BC31" s="26">
        <v>116.026034910189</v>
      </c>
      <c r="BD31" s="26">
        <v>1.29818261765791E-3</v>
      </c>
      <c r="BE31" s="26">
        <v>291.49887332793099</v>
      </c>
      <c r="BF31" s="26">
        <v>9.3322318490715699E-3</v>
      </c>
      <c r="BG31" s="26">
        <v>163.44310939885401</v>
      </c>
      <c r="BH31" s="26">
        <v>1.8878330417720699</v>
      </c>
      <c r="BI31" s="26">
        <v>645.10840479064302</v>
      </c>
      <c r="BJ31" s="26">
        <v>179.667211418248</v>
      </c>
      <c r="BK31" s="26">
        <v>1.3418940249232501</v>
      </c>
      <c r="BL31" s="26">
        <v>4.4724860309639096</v>
      </c>
      <c r="BM31" s="26">
        <v>4.4332452586848198E-3</v>
      </c>
      <c r="BN31" s="26">
        <v>41.221665652760997</v>
      </c>
      <c r="BO31" s="26">
        <v>5899.1325503775397</v>
      </c>
      <c r="BP31" s="26">
        <v>0</v>
      </c>
      <c r="BQ31" s="26">
        <v>2759.9676873564399</v>
      </c>
      <c r="BR31" s="26">
        <v>661.07570234494699</v>
      </c>
      <c r="BS31" s="26">
        <v>25176.961669560202</v>
      </c>
      <c r="BT31" s="26">
        <v>3700.6373667201301</v>
      </c>
      <c r="BU31" s="28"/>
      <c r="BV31" s="95">
        <f t="shared" si="0"/>
        <v>24821.827668428268</v>
      </c>
      <c r="BW31" s="35">
        <f t="shared" si="1"/>
        <v>8.0000000327307974E-3</v>
      </c>
      <c r="BY31" s="23">
        <f t="shared" si="2"/>
        <v>-4.4500213466318675E-3</v>
      </c>
      <c r="BZ31" s="23">
        <f t="shared" si="3"/>
        <v>-9.065605560541359E-3</v>
      </c>
      <c r="CA31" s="23">
        <f t="shared" si="4"/>
        <v>-9.1989026864806988E-3</v>
      </c>
      <c r="CB31" s="23">
        <f t="shared" si="5"/>
        <v>-1.1990927621113374E-2</v>
      </c>
      <c r="CC31" s="23">
        <f t="shared" si="6"/>
        <v>-1.2122376580988595E-2</v>
      </c>
      <c r="CD31" s="23">
        <f t="shared" si="7"/>
        <v>-4.2353172250574576E-3</v>
      </c>
      <c r="CE31" s="23">
        <f t="shared" si="8"/>
        <v>5.8217952040551793E-3</v>
      </c>
      <c r="CF31" s="23">
        <f t="shared" si="9"/>
        <v>-6.9531272243763013E-3</v>
      </c>
      <c r="CG31" s="23">
        <f t="shared" si="10"/>
        <v>2.9218699210435337E-3</v>
      </c>
      <c r="CH31" s="23">
        <f t="shared" si="11"/>
        <v>-9.6053385665402762E-3</v>
      </c>
      <c r="CI31" s="23">
        <f t="shared" si="12"/>
        <v>-1.0542054615103056E-2</v>
      </c>
      <c r="CJ31" s="23">
        <f t="shared" si="13"/>
        <v>2.392248298240566E-3</v>
      </c>
      <c r="CK31" s="23">
        <f t="shared" si="14"/>
        <v>3.949596294469079E-3</v>
      </c>
    </row>
    <row r="32" spans="1:89" x14ac:dyDescent="0.25">
      <c r="A32" s="28" t="s">
        <v>31</v>
      </c>
      <c r="B32" s="26">
        <v>58437.003127999997</v>
      </c>
      <c r="C32" s="26">
        <v>10.548339859</v>
      </c>
      <c r="D32" s="26">
        <v>5784.4666303000004</v>
      </c>
      <c r="E32" s="26">
        <v>636.23117674000002</v>
      </c>
      <c r="F32" s="26">
        <v>606.47668568999995</v>
      </c>
      <c r="G32" s="26">
        <v>7.5512007520999997</v>
      </c>
      <c r="H32" s="26">
        <v>5399.3177730999996</v>
      </c>
      <c r="I32" s="26">
        <v>57.133841005000001</v>
      </c>
      <c r="J32" s="26">
        <v>145.85087834999999</v>
      </c>
      <c r="K32" s="26">
        <v>145.50064423000001</v>
      </c>
      <c r="L32" s="61">
        <v>10.079827034999999</v>
      </c>
      <c r="M32" s="61">
        <v>22.076083391000001</v>
      </c>
      <c r="N32" s="61">
        <v>8.8306969932000001</v>
      </c>
      <c r="O32" s="26"/>
      <c r="P32" s="28" t="s">
        <v>31</v>
      </c>
      <c r="Q32" s="26">
        <v>6.4155950550562402</v>
      </c>
      <c r="R32" s="26">
        <v>9.9534310735972102</v>
      </c>
      <c r="S32" s="26">
        <v>56.581715011131102</v>
      </c>
      <c r="T32" s="26">
        <v>56.581715011131102</v>
      </c>
      <c r="U32" s="26">
        <v>29.706922262173599</v>
      </c>
      <c r="V32" s="26">
        <v>146.30349725902201</v>
      </c>
      <c r="W32" s="26">
        <v>22.1331753719486</v>
      </c>
      <c r="X32" s="26">
        <v>321.70098899483298</v>
      </c>
      <c r="Y32" s="26">
        <v>58222.1689922121</v>
      </c>
      <c r="Z32" s="26">
        <v>258.49000272607299</v>
      </c>
      <c r="AA32" s="26">
        <v>23.223394085475299</v>
      </c>
      <c r="AB32" s="26">
        <v>245.193103424687</v>
      </c>
      <c r="AC32" s="26">
        <v>416.52036678562598</v>
      </c>
      <c r="AD32" s="26">
        <v>143.79064051244899</v>
      </c>
      <c r="AE32" s="26">
        <v>143.79064051244899</v>
      </c>
      <c r="AF32" s="26">
        <v>45.7067274699207</v>
      </c>
      <c r="AG32" s="26">
        <v>178.82641933829299</v>
      </c>
      <c r="AH32" s="26">
        <v>7.8597575057165301</v>
      </c>
      <c r="AI32" s="95">
        <v>27.948387382999901</v>
      </c>
      <c r="AJ32" s="26">
        <v>1.4878402821957999</v>
      </c>
      <c r="AK32" s="26">
        <v>6.3913395639270902</v>
      </c>
      <c r="AL32" s="26">
        <v>8.8503358870187299</v>
      </c>
      <c r="AM32" s="26">
        <v>10.4321470666953</v>
      </c>
      <c r="AN32" s="26">
        <v>0</v>
      </c>
      <c r="AO32" s="95">
        <v>5457.4571844772499</v>
      </c>
      <c r="AP32" s="26">
        <v>5142.0039591703999</v>
      </c>
      <c r="AQ32" s="26">
        <v>525.62711257791898</v>
      </c>
      <c r="AR32" s="26">
        <v>5713.3377992182304</v>
      </c>
      <c r="AS32" s="26">
        <v>147.895877584511</v>
      </c>
      <c r="AT32" s="26">
        <v>3.6816532150553603E-2</v>
      </c>
      <c r="AU32" s="26">
        <v>2295.8947302659399</v>
      </c>
      <c r="AV32" s="26">
        <v>0.29971424296036597</v>
      </c>
      <c r="AW32" s="26">
        <v>8.1364516620094002E-2</v>
      </c>
      <c r="AX32" s="26">
        <v>331.51776622188299</v>
      </c>
      <c r="AY32" s="26">
        <v>0.13471132091028801</v>
      </c>
      <c r="AZ32" s="26">
        <v>1.51268273836097E-2</v>
      </c>
      <c r="BA32" s="26">
        <v>627.90429878789803</v>
      </c>
      <c r="BB32" s="26">
        <v>598.45407323522704</v>
      </c>
      <c r="BC32" s="26">
        <v>29.4502255526711</v>
      </c>
      <c r="BD32" s="26">
        <v>1.5364961432342899E-4</v>
      </c>
      <c r="BE32" s="26">
        <v>59.024389750712203</v>
      </c>
      <c r="BF32" s="26">
        <v>1.10455758649007E-3</v>
      </c>
      <c r="BG32" s="26">
        <v>41.193191668733498</v>
      </c>
      <c r="BH32" s="26">
        <v>0.59090120780215605</v>
      </c>
      <c r="BI32" s="26">
        <v>163.93864905173601</v>
      </c>
      <c r="BJ32" s="26">
        <v>20.664788835497902</v>
      </c>
      <c r="BK32" s="26">
        <v>0.25612456846178</v>
      </c>
      <c r="BL32" s="26">
        <v>1.3624540251437101</v>
      </c>
      <c r="BM32" s="26">
        <v>1.6050935277809901E-3</v>
      </c>
      <c r="BN32" s="26">
        <v>7.5013862453193099</v>
      </c>
      <c r="BO32" s="26">
        <v>1299.6491211001401</v>
      </c>
      <c r="BP32" s="26">
        <v>0</v>
      </c>
      <c r="BQ32" s="26">
        <v>608.20078972313399</v>
      </c>
      <c r="BR32" s="26">
        <v>138.114775458536</v>
      </c>
      <c r="BS32" s="26">
        <v>5429.9873729173196</v>
      </c>
      <c r="BT32" s="26">
        <v>775.51656208565498</v>
      </c>
      <c r="BU32" s="28"/>
      <c r="BV32" s="95">
        <f t="shared" si="0"/>
        <v>5354.590284108107</v>
      </c>
      <c r="BW32" s="35">
        <f t="shared" si="1"/>
        <v>8.000004389058667E-3</v>
      </c>
      <c r="BY32" s="23">
        <f t="shared" si="2"/>
        <v>-3.6763373254669659E-3</v>
      </c>
      <c r="BZ32" s="23">
        <f t="shared" si="3"/>
        <v>-1.101526817090203E-2</v>
      </c>
      <c r="CA32" s="23">
        <f t="shared" si="4"/>
        <v>-1.2296523712175166E-2</v>
      </c>
      <c r="CB32" s="23">
        <f t="shared" si="5"/>
        <v>-1.3087818165039133E-2</v>
      </c>
      <c r="CC32" s="23">
        <f t="shared" si="6"/>
        <v>-1.3228228955982758E-2</v>
      </c>
      <c r="CD32" s="23">
        <f t="shared" si="7"/>
        <v>-6.5968987471080537E-3</v>
      </c>
      <c r="CE32" s="23">
        <f t="shared" si="8"/>
        <v>5.6802731578643748E-3</v>
      </c>
      <c r="CF32" s="23">
        <f t="shared" si="9"/>
        <v>-9.6637296592851137E-3</v>
      </c>
      <c r="CG32" s="23">
        <f t="shared" si="10"/>
        <v>3.1032991651642077E-3</v>
      </c>
      <c r="CH32" s="23">
        <f t="shared" si="11"/>
        <v>-1.1752550833025394E-2</v>
      </c>
      <c r="CI32" s="23">
        <f t="shared" si="12"/>
        <v>-1.2539497053263571E-2</v>
      </c>
      <c r="CJ32" s="23">
        <f t="shared" si="13"/>
        <v>2.5861462804527132E-3</v>
      </c>
      <c r="CK32" s="23">
        <f t="shared" si="14"/>
        <v>2.2239347396759844E-3</v>
      </c>
    </row>
    <row r="33" spans="1:89" x14ac:dyDescent="0.25">
      <c r="A33" s="28" t="s">
        <v>32</v>
      </c>
      <c r="B33" s="26">
        <v>561466.61792999995</v>
      </c>
      <c r="C33" s="26">
        <v>74.937773422000006</v>
      </c>
      <c r="D33" s="26">
        <v>38463.312717000001</v>
      </c>
      <c r="E33" s="26">
        <v>3994.4341175</v>
      </c>
      <c r="F33" s="26">
        <v>3783.3558579</v>
      </c>
      <c r="G33" s="26">
        <v>81.230384817000001</v>
      </c>
      <c r="H33" s="26">
        <v>53365.998456000001</v>
      </c>
      <c r="I33" s="26">
        <v>423.48854127999999</v>
      </c>
      <c r="J33" s="26">
        <v>1300.6053902000001</v>
      </c>
      <c r="K33" s="26">
        <v>1060.1860729</v>
      </c>
      <c r="L33" s="61">
        <v>73.097905182000005</v>
      </c>
      <c r="M33" s="61">
        <v>226.31502146</v>
      </c>
      <c r="N33" s="61">
        <v>91.367574477000005</v>
      </c>
      <c r="O33" s="26"/>
      <c r="P33" s="28" t="s">
        <v>32</v>
      </c>
      <c r="Q33" s="26">
        <v>58.754510732742297</v>
      </c>
      <c r="R33" s="26">
        <v>72.597702236484594</v>
      </c>
      <c r="S33" s="26">
        <v>422.41749739291498</v>
      </c>
      <c r="T33" s="26">
        <v>422.41749739291498</v>
      </c>
      <c r="U33" s="26">
        <v>192.64055108665801</v>
      </c>
      <c r="V33" s="26">
        <v>1308.8889786545001</v>
      </c>
      <c r="W33" s="26">
        <v>227.74234125128001</v>
      </c>
      <c r="X33" s="26">
        <v>3607.6627717586598</v>
      </c>
      <c r="Y33" s="26">
        <v>560818.98433770298</v>
      </c>
      <c r="Z33" s="26">
        <v>2315.28480779754</v>
      </c>
      <c r="AA33" s="26">
        <v>288.21535888682899</v>
      </c>
      <c r="AB33" s="26">
        <v>2491.6866140238399</v>
      </c>
      <c r="AC33" s="26">
        <v>4099.8840486495801</v>
      </c>
      <c r="AD33" s="26">
        <v>1053.9807772255499</v>
      </c>
      <c r="AE33" s="26">
        <v>1053.9807772255499</v>
      </c>
      <c r="AF33" s="26">
        <v>305.963728445686</v>
      </c>
      <c r="AG33" s="26">
        <v>1720.8209008955801</v>
      </c>
      <c r="AH33" s="26">
        <v>82.068505934964804</v>
      </c>
      <c r="AI33" s="95">
        <v>276.47873589452797</v>
      </c>
      <c r="AJ33" s="26">
        <v>9.3848038077635803</v>
      </c>
      <c r="AK33" s="26">
        <v>69.883615824345398</v>
      </c>
      <c r="AL33" s="26">
        <v>92.204885554763393</v>
      </c>
      <c r="AM33" s="26">
        <v>74.673828587333304</v>
      </c>
      <c r="AN33" s="26">
        <v>0</v>
      </c>
      <c r="AO33" s="95">
        <v>54204.321560651901</v>
      </c>
      <c r="AP33" s="26">
        <v>34420.896479549403</v>
      </c>
      <c r="AQ33" s="26">
        <v>3518.5805057182301</v>
      </c>
      <c r="AR33" s="26">
        <v>38245.440713713302</v>
      </c>
      <c r="AS33" s="26">
        <v>1456.0650578079401</v>
      </c>
      <c r="AT33" s="26">
        <v>1.06096638690013</v>
      </c>
      <c r="AU33" s="26">
        <v>23277.1622788405</v>
      </c>
      <c r="AV33" s="26">
        <v>1.8814783312113801</v>
      </c>
      <c r="AW33" s="26">
        <v>0.38801534923968101</v>
      </c>
      <c r="AX33" s="26">
        <v>1714.97550631899</v>
      </c>
      <c r="AY33" s="26">
        <v>0.97472570677425097</v>
      </c>
      <c r="AZ33" s="26">
        <v>7.2360213308200597E-2</v>
      </c>
      <c r="BA33" s="26">
        <v>3967.9560052780298</v>
      </c>
      <c r="BB33" s="26">
        <v>3757.5523936773102</v>
      </c>
      <c r="BC33" s="26">
        <v>210.40361160072001</v>
      </c>
      <c r="BD33" s="26">
        <v>1.49868944900984E-3</v>
      </c>
      <c r="BE33" s="26">
        <v>551.57790175102002</v>
      </c>
      <c r="BF33" s="26">
        <v>1.0773749435892301E-2</v>
      </c>
      <c r="BG33" s="26">
        <v>299.37875508303102</v>
      </c>
      <c r="BH33" s="26">
        <v>3.3799971703676701</v>
      </c>
      <c r="BI33" s="26">
        <v>1173.3305810832401</v>
      </c>
      <c r="BJ33" s="26">
        <v>406.00910713269002</v>
      </c>
      <c r="BK33" s="26">
        <v>2.6448759132922102</v>
      </c>
      <c r="BL33" s="26">
        <v>7.8672161995623799</v>
      </c>
      <c r="BM33" s="26">
        <v>7.7417314825531701E-3</v>
      </c>
      <c r="BN33" s="26">
        <v>81.218873684198897</v>
      </c>
      <c r="BO33" s="26">
        <v>12899.9368736622</v>
      </c>
      <c r="BP33" s="26">
        <v>0</v>
      </c>
      <c r="BQ33" s="26">
        <v>5878.8084935617799</v>
      </c>
      <c r="BR33" s="26">
        <v>1509.8156033479299</v>
      </c>
      <c r="BS33" s="26">
        <v>53896.589325330497</v>
      </c>
      <c r="BT33" s="26">
        <v>8143.2609207863798</v>
      </c>
      <c r="BU33" s="28"/>
      <c r="BV33" s="95">
        <f t="shared" si="0"/>
        <v>53079.206355710034</v>
      </c>
      <c r="BW33" s="35">
        <f t="shared" si="1"/>
        <v>8.0000053009188984E-3</v>
      </c>
      <c r="BY33" s="23">
        <f t="shared" si="2"/>
        <v>-1.153467671301015E-3</v>
      </c>
      <c r="BZ33" s="23">
        <f t="shared" si="3"/>
        <v>-3.5221867772924015E-3</v>
      </c>
      <c r="CA33" s="23">
        <f t="shared" si="4"/>
        <v>-5.6644107825482128E-3</v>
      </c>
      <c r="CB33" s="23">
        <f t="shared" si="5"/>
        <v>-6.6287517688593221E-3</v>
      </c>
      <c r="CC33" s="23">
        <f t="shared" si="6"/>
        <v>-6.8202583081921342E-3</v>
      </c>
      <c r="CD33" s="23">
        <f t="shared" si="7"/>
        <v>-1.4170969184790658E-4</v>
      </c>
      <c r="CE33" s="23">
        <f t="shared" si="8"/>
        <v>9.9424893130775956E-3</v>
      </c>
      <c r="CF33" s="23">
        <f t="shared" si="9"/>
        <v>-2.5290976795919111E-3</v>
      </c>
      <c r="CG33" s="23">
        <f t="shared" si="10"/>
        <v>6.3690251608338883E-3</v>
      </c>
      <c r="CH33" s="23">
        <f t="shared" si="11"/>
        <v>-5.8530250802826776E-3</v>
      </c>
      <c r="CI33" s="23">
        <f t="shared" si="12"/>
        <v>-6.8429176495550794E-3</v>
      </c>
      <c r="CJ33" s="23">
        <f t="shared" si="13"/>
        <v>6.3067832708236038E-3</v>
      </c>
      <c r="CK33" s="23">
        <f t="shared" si="14"/>
        <v>9.1642038497384542E-3</v>
      </c>
    </row>
    <row r="34" spans="1:89" x14ac:dyDescent="0.25">
      <c r="A34" s="28" t="s">
        <v>33</v>
      </c>
      <c r="B34" s="26">
        <v>357871.49761000002</v>
      </c>
      <c r="C34" s="26">
        <v>51.552936561000003</v>
      </c>
      <c r="D34" s="26">
        <v>26883.172038000001</v>
      </c>
      <c r="E34" s="26">
        <v>2876.3057257999999</v>
      </c>
      <c r="F34" s="26">
        <v>2727.1088926000002</v>
      </c>
      <c r="G34" s="26">
        <v>52.387765649999999</v>
      </c>
      <c r="H34" s="26">
        <v>34926.441530999997</v>
      </c>
      <c r="I34" s="26">
        <v>275.72090315000003</v>
      </c>
      <c r="J34" s="26">
        <v>891.72683997000001</v>
      </c>
      <c r="K34" s="26">
        <v>693.49391744000002</v>
      </c>
      <c r="L34" s="61">
        <v>50.846875816999997</v>
      </c>
      <c r="M34" s="61">
        <v>139.08061652999999</v>
      </c>
      <c r="N34" s="61">
        <v>54.025679490999998</v>
      </c>
      <c r="O34" s="26"/>
      <c r="P34" s="28" t="s">
        <v>33</v>
      </c>
      <c r="Q34" s="26">
        <v>39.984208229053202</v>
      </c>
      <c r="R34" s="26">
        <v>50.380677581145697</v>
      </c>
      <c r="S34" s="26">
        <v>274.54350346152302</v>
      </c>
      <c r="T34" s="26">
        <v>274.54350346152302</v>
      </c>
      <c r="U34" s="26">
        <v>131.10106995623201</v>
      </c>
      <c r="V34" s="26">
        <v>898.75224898598901</v>
      </c>
      <c r="W34" s="26">
        <v>139.964094464536</v>
      </c>
      <c r="X34" s="26">
        <v>2181.48723636973</v>
      </c>
      <c r="Y34" s="26">
        <v>357119.784468217</v>
      </c>
      <c r="Z34" s="26">
        <v>1472.31056111103</v>
      </c>
      <c r="AA34" s="26">
        <v>172.09619222607</v>
      </c>
      <c r="AB34" s="26">
        <v>1545.60948368598</v>
      </c>
      <c r="AC34" s="26">
        <v>2908.01065831398</v>
      </c>
      <c r="AD34" s="26">
        <v>688.40103784204996</v>
      </c>
      <c r="AE34" s="26">
        <v>688.40103784204996</v>
      </c>
      <c r="AF34" s="26">
        <v>213.76572179720699</v>
      </c>
      <c r="AG34" s="26">
        <v>1242.6368736847101</v>
      </c>
      <c r="AH34" s="26">
        <v>53.042222325583197</v>
      </c>
      <c r="AI34" s="95">
        <v>168.50173021991699</v>
      </c>
      <c r="AJ34" s="26">
        <v>6.3400258770482303</v>
      </c>
      <c r="AK34" s="26">
        <v>47.714099944673002</v>
      </c>
      <c r="AL34" s="26">
        <v>54.4535645549552</v>
      </c>
      <c r="AM34" s="26">
        <v>51.256006191019402</v>
      </c>
      <c r="AN34" s="26">
        <v>0</v>
      </c>
      <c r="AO34" s="95">
        <v>35490.176942630198</v>
      </c>
      <c r="AP34" s="26">
        <v>24048.656841901</v>
      </c>
      <c r="AQ34" s="26">
        <v>2458.3096562156502</v>
      </c>
      <c r="AR34" s="26">
        <v>26720.732219913902</v>
      </c>
      <c r="AS34" s="26">
        <v>937.70158699994897</v>
      </c>
      <c r="AT34" s="26">
        <v>0.63607239254396797</v>
      </c>
      <c r="AU34" s="26">
        <v>15271.3633580449</v>
      </c>
      <c r="AV34" s="26">
        <v>1.3480391977380499</v>
      </c>
      <c r="AW34" s="26">
        <v>0.29444567105937502</v>
      </c>
      <c r="AX34" s="26">
        <v>1278.02444329436</v>
      </c>
      <c r="AY34" s="26">
        <v>0.67921533755518404</v>
      </c>
      <c r="AZ34" s="26">
        <v>5.4937721754658601E-2</v>
      </c>
      <c r="BA34" s="26">
        <v>2846.8663941445402</v>
      </c>
      <c r="BB34" s="26">
        <v>2698.8159319675801</v>
      </c>
      <c r="BC34" s="26">
        <v>148.050462176954</v>
      </c>
      <c r="BD34" s="26">
        <v>1.2302142905802E-3</v>
      </c>
      <c r="BE34" s="26">
        <v>372.64248264686898</v>
      </c>
      <c r="BF34" s="26">
        <v>8.8435824820736701E-3</v>
      </c>
      <c r="BG34" s="26">
        <v>209.90999821425601</v>
      </c>
      <c r="BH34" s="26">
        <v>2.4712859843361601</v>
      </c>
      <c r="BI34" s="26">
        <v>825.15773331790001</v>
      </c>
      <c r="BJ34" s="26">
        <v>259.646743656073</v>
      </c>
      <c r="BK34" s="26">
        <v>1.7594657594647101</v>
      </c>
      <c r="BL34" s="26">
        <v>5.8218532167088197</v>
      </c>
      <c r="BM34" s="26">
        <v>5.88541626239411E-3</v>
      </c>
      <c r="BN34" s="26">
        <v>52.309712500096403</v>
      </c>
      <c r="BO34" s="26">
        <v>8658.2926929608093</v>
      </c>
      <c r="BP34" s="26">
        <v>0</v>
      </c>
      <c r="BQ34" s="26">
        <v>3943.4741489323601</v>
      </c>
      <c r="BR34" s="26">
        <v>922.54248787526205</v>
      </c>
      <c r="BS34" s="26">
        <v>35297.251096082902</v>
      </c>
      <c r="BT34" s="26">
        <v>5028.7430488304599</v>
      </c>
      <c r="BU34" s="28"/>
      <c r="BV34" s="95">
        <f t="shared" si="0"/>
        <v>34803.828444436549</v>
      </c>
      <c r="BW34" s="35">
        <f t="shared" si="1"/>
        <v>7.9999949117373452E-3</v>
      </c>
      <c r="BY34" s="23">
        <f t="shared" si="2"/>
        <v>-2.1005113477973133E-3</v>
      </c>
      <c r="BZ34" s="23">
        <f t="shared" si="3"/>
        <v>-5.759717870373062E-3</v>
      </c>
      <c r="CA34" s="23">
        <f t="shared" si="4"/>
        <v>-6.0424349424422997E-3</v>
      </c>
      <c r="CB34" s="23">
        <f t="shared" si="5"/>
        <v>-1.0235119094397237E-2</v>
      </c>
      <c r="CC34" s="23">
        <f t="shared" si="6"/>
        <v>-1.0374708802128487E-2</v>
      </c>
      <c r="CD34" s="23">
        <f t="shared" si="7"/>
        <v>-1.4899117940067352E-3</v>
      </c>
      <c r="CE34" s="23">
        <f t="shared" si="8"/>
        <v>1.0616872169865415E-2</v>
      </c>
      <c r="CF34" s="23">
        <f t="shared" si="9"/>
        <v>-4.2702590736708526E-3</v>
      </c>
      <c r="CG34" s="23">
        <f t="shared" si="10"/>
        <v>7.8784317137133054E-3</v>
      </c>
      <c r="CH34" s="23">
        <f t="shared" si="11"/>
        <v>-7.3437985105192895E-3</v>
      </c>
      <c r="CI34" s="23">
        <f t="shared" si="12"/>
        <v>-9.1686702154949833E-3</v>
      </c>
      <c r="CJ34" s="23">
        <f t="shared" si="13"/>
        <v>6.3522722042683027E-3</v>
      </c>
      <c r="CK34" s="23">
        <f t="shared" si="14"/>
        <v>7.9200311404964783E-3</v>
      </c>
    </row>
    <row r="35" spans="1:89" x14ac:dyDescent="0.25">
      <c r="A35" s="28" t="s">
        <v>34</v>
      </c>
      <c r="B35" s="26">
        <v>69704.204251000003</v>
      </c>
      <c r="C35" s="26">
        <v>38.554659364999999</v>
      </c>
      <c r="D35" s="26">
        <v>29356.660940999998</v>
      </c>
      <c r="E35" s="26">
        <v>2380.3214076999998</v>
      </c>
      <c r="F35" s="26">
        <v>2300.2164418000002</v>
      </c>
      <c r="G35" s="26">
        <v>18.930903775000001</v>
      </c>
      <c r="H35" s="26">
        <v>7435.5186138999998</v>
      </c>
      <c r="I35" s="26">
        <v>234.54864229</v>
      </c>
      <c r="J35" s="26">
        <v>212.51486195999999</v>
      </c>
      <c r="K35" s="26">
        <v>645.51431648000005</v>
      </c>
      <c r="L35" s="61">
        <v>51.407708411000002</v>
      </c>
      <c r="M35" s="61">
        <v>27.568302133</v>
      </c>
      <c r="N35" s="61">
        <v>17.447275244</v>
      </c>
      <c r="O35" s="26"/>
      <c r="P35" s="28" t="s">
        <v>34</v>
      </c>
      <c r="Q35" s="26">
        <v>21.157297175259</v>
      </c>
      <c r="R35" s="26">
        <v>50.890847387967099</v>
      </c>
      <c r="S35" s="26">
        <v>232.34190383443899</v>
      </c>
      <c r="T35" s="26">
        <v>232.34190383443899</v>
      </c>
      <c r="U35" s="26">
        <v>150.137088007242</v>
      </c>
      <c r="V35" s="26">
        <v>212.11764041608899</v>
      </c>
      <c r="W35" s="26">
        <v>27.613593580970999</v>
      </c>
      <c r="X35" s="26">
        <v>484.23722499849703</v>
      </c>
      <c r="Y35" s="26">
        <v>69342.482906132704</v>
      </c>
      <c r="Z35" s="26">
        <v>629.42281563517895</v>
      </c>
      <c r="AA35" s="26">
        <v>31.354587401144499</v>
      </c>
      <c r="AB35" s="26">
        <v>305.47425499457597</v>
      </c>
      <c r="AC35" s="26">
        <v>394.40194816850999</v>
      </c>
      <c r="AD35" s="26">
        <v>639.02964017399302</v>
      </c>
      <c r="AE35" s="26">
        <v>639.02964017399302</v>
      </c>
      <c r="AF35" s="26">
        <v>232.40360403666199</v>
      </c>
      <c r="AG35" s="26">
        <v>197.81015639479199</v>
      </c>
      <c r="AH35" s="26">
        <v>10.359223966726599</v>
      </c>
      <c r="AI35" s="95">
        <v>67.755737776567202</v>
      </c>
      <c r="AJ35" s="26">
        <v>7.4603015753545296</v>
      </c>
      <c r="AK35" s="26">
        <v>6.6870418427052902</v>
      </c>
      <c r="AL35" s="26">
        <v>17.4379650989864</v>
      </c>
      <c r="AM35" s="26">
        <v>38.1650698600616</v>
      </c>
      <c r="AN35" s="26">
        <v>0</v>
      </c>
      <c r="AO35" s="95">
        <v>7493.2751414540498</v>
      </c>
      <c r="AP35" s="26">
        <v>26145.391847087401</v>
      </c>
      <c r="AQ35" s="26">
        <v>2672.6394647177799</v>
      </c>
      <c r="AR35" s="26">
        <v>29050.434915841801</v>
      </c>
      <c r="AS35" s="26">
        <v>218.823820655764</v>
      </c>
      <c r="AT35" s="26">
        <v>3.9074798161345202E-2</v>
      </c>
      <c r="AU35" s="26">
        <v>2697.3224484938501</v>
      </c>
      <c r="AV35" s="26">
        <v>1.2900712882157399</v>
      </c>
      <c r="AW35" s="26">
        <v>0.43262727789811301</v>
      </c>
      <c r="AX35" s="26">
        <v>1648.2270745217299</v>
      </c>
      <c r="AY35" s="26">
        <v>0.58301163830971603</v>
      </c>
      <c r="AZ35" s="26">
        <v>8.0396624282808901E-2</v>
      </c>
      <c r="BA35" s="26">
        <v>2356.31130924013</v>
      </c>
      <c r="BB35" s="26">
        <v>2276.9051731047198</v>
      </c>
      <c r="BC35" s="26">
        <v>79.406136135407905</v>
      </c>
      <c r="BD35" s="26">
        <v>6.9679122736817603E-4</v>
      </c>
      <c r="BE35" s="26">
        <v>56.330522892243501</v>
      </c>
      <c r="BF35" s="26">
        <v>5.00900698424246E-3</v>
      </c>
      <c r="BG35" s="26">
        <v>112.27878137314801</v>
      </c>
      <c r="BH35" s="26">
        <v>2.5207393872253099</v>
      </c>
      <c r="BI35" s="26">
        <v>448.25703875174298</v>
      </c>
      <c r="BJ35" s="26">
        <v>22.4152759745613</v>
      </c>
      <c r="BK35" s="26">
        <v>0.215655699333652</v>
      </c>
      <c r="BL35" s="26">
        <v>6.6359522048975599</v>
      </c>
      <c r="BM35" s="26">
        <v>8.5208493195985304E-3</v>
      </c>
      <c r="BN35" s="26">
        <v>18.765917140164301</v>
      </c>
      <c r="BO35" s="26">
        <v>1418.8461695317101</v>
      </c>
      <c r="BP35" s="26">
        <v>0</v>
      </c>
      <c r="BQ35" s="26">
        <v>676.09136987064301</v>
      </c>
      <c r="BR35" s="26">
        <v>161.54685418416301</v>
      </c>
      <c r="BS35" s="26">
        <v>7457.9020257169104</v>
      </c>
      <c r="BT35" s="26">
        <v>898.93449658054897</v>
      </c>
      <c r="BU35" s="28"/>
      <c r="BV35" s="95">
        <f t="shared" ref="BV35:BV51" si="15">Q35+S35+U35+V35+Z35+AB35+AC35+AD35+AG35+AH35+AJ35+AK35+AL35+AS35+AU35+BJ35+BQ35+BT35</f>
        <v>7337.4246888592188</v>
      </c>
      <c r="BW35" s="35">
        <f t="shared" ref="BW35:BW51" si="16">AF35/(AF35+AP35+AQ35+1E-50)</f>
        <v>8.000004292876426E-3</v>
      </c>
      <c r="BY35" s="23">
        <f t="shared" ref="BY35:BY51" si="17">+(Y35-B35)/B35</f>
        <v>-5.1893762901985899E-3</v>
      </c>
      <c r="BZ35" s="23">
        <f t="shared" ref="BZ35:BZ51" si="18">+(AM35-C35)/C35</f>
        <v>-1.0104861808014563E-2</v>
      </c>
      <c r="CA35" s="23">
        <f t="shared" ref="CA35:CA51" si="19">+(AR35-D35)/D35</f>
        <v>-1.0431228053273494E-2</v>
      </c>
      <c r="CB35" s="23">
        <f t="shared" ref="CB35:CB51" si="20">+(BA35-E35)/E35</f>
        <v>-1.0086914473902803E-2</v>
      </c>
      <c r="CC35" s="23">
        <f t="shared" ref="CC35:CC51" si="21">+(BB35-F35)/F35</f>
        <v>-1.0134380518138782E-2</v>
      </c>
      <c r="CD35" s="23">
        <f t="shared" ref="CD35:CD51" si="22">+(BN35-G35)/G35</f>
        <v>-8.7152011756342785E-3</v>
      </c>
      <c r="CE35" s="23">
        <f t="shared" ref="CE35:CE51" si="23">+(BS35-H35)/H35</f>
        <v>3.0103363301474347E-3</v>
      </c>
      <c r="CF35" s="23">
        <f t="shared" ref="CF35:CF51" si="24">+(T35-I35)/I35</f>
        <v>-9.4084469388339472E-3</v>
      </c>
      <c r="CG35" s="23">
        <f t="shared" ref="CG35:CG51" si="25">+(V35-J35)/J35</f>
        <v>-1.869147128099528E-3</v>
      </c>
      <c r="CH35" s="23">
        <f t="shared" ref="CH35:CH51" si="26">+(AD35-K35)/K35</f>
        <v>-1.0045751334173464E-2</v>
      </c>
      <c r="CI35" s="23">
        <f t="shared" ref="CI35:CI51" si="27">+(R35-L35)/L35</f>
        <v>-1.005415411441111E-2</v>
      </c>
      <c r="CJ35" s="23">
        <f t="shared" ref="CJ35:CJ51" si="28">+(W35-M35)/M35</f>
        <v>1.6428812972411717E-3</v>
      </c>
      <c r="CK35" s="23">
        <f t="shared" ref="CK35:CK51" si="29">+(AL35-N35)/N35</f>
        <v>-5.3361598779168035E-4</v>
      </c>
    </row>
    <row r="36" spans="1:89" x14ac:dyDescent="0.25">
      <c r="A36" s="28" t="s">
        <v>35</v>
      </c>
      <c r="B36" s="26">
        <v>406165.12258999998</v>
      </c>
      <c r="C36" s="26">
        <v>68.731080458999998</v>
      </c>
      <c r="D36" s="26">
        <v>40831.274217999999</v>
      </c>
      <c r="E36" s="26">
        <v>3911.4158652000001</v>
      </c>
      <c r="F36" s="26">
        <v>3725.1552655</v>
      </c>
      <c r="G36" s="26">
        <v>48.341408510000001</v>
      </c>
      <c r="H36" s="26">
        <v>38342.843272999999</v>
      </c>
      <c r="I36" s="26">
        <v>398.12451807000002</v>
      </c>
      <c r="J36" s="26">
        <v>991.49504477999994</v>
      </c>
      <c r="K36" s="26">
        <v>1024.9144501999999</v>
      </c>
      <c r="L36" s="61">
        <v>74.581380965999998</v>
      </c>
      <c r="M36" s="61">
        <v>161.14617265999999</v>
      </c>
      <c r="N36" s="61">
        <v>64.820157730999995</v>
      </c>
      <c r="O36" s="26"/>
      <c r="P36" s="28" t="s">
        <v>35</v>
      </c>
      <c r="Q36" s="26">
        <v>51.383203611788403</v>
      </c>
      <c r="R36" s="26">
        <v>73.750838635994896</v>
      </c>
      <c r="S36" s="26">
        <v>395.04735461590798</v>
      </c>
      <c r="T36" s="26">
        <v>395.04735461590798</v>
      </c>
      <c r="U36" s="26">
        <v>211.419711666925</v>
      </c>
      <c r="V36" s="26">
        <v>995.15922368573297</v>
      </c>
      <c r="W36" s="26">
        <v>161.69740256039299</v>
      </c>
      <c r="X36" s="26">
        <v>2520.1794315045499</v>
      </c>
      <c r="Y36" s="26">
        <v>404972.18822180602</v>
      </c>
      <c r="Z36" s="26">
        <v>1860.28460828009</v>
      </c>
      <c r="AA36" s="26">
        <v>195.71973054039401</v>
      </c>
      <c r="AB36" s="26">
        <v>1791.0397984435599</v>
      </c>
      <c r="AC36" s="26">
        <v>2904.1476854698199</v>
      </c>
      <c r="AD36" s="26">
        <v>1014.741730864</v>
      </c>
      <c r="AE36" s="26">
        <v>1014.741730864</v>
      </c>
      <c r="AF36" s="26">
        <v>323.43472589097001</v>
      </c>
      <c r="AG36" s="26">
        <v>1251.79688021683</v>
      </c>
      <c r="AH36" s="26">
        <v>58.588668255735001</v>
      </c>
      <c r="AI36" s="95">
        <v>208.99109966763601</v>
      </c>
      <c r="AJ36" s="26">
        <v>10.142482340029799</v>
      </c>
      <c r="AK36" s="26">
        <v>48.3464742426032</v>
      </c>
      <c r="AL36" s="26">
        <v>65.057660991264697</v>
      </c>
      <c r="AM36" s="26">
        <v>68.175363579313995</v>
      </c>
      <c r="AN36" s="26">
        <v>0</v>
      </c>
      <c r="AO36" s="95">
        <v>38799.670090224099</v>
      </c>
      <c r="AP36" s="26">
        <v>36386.418408659702</v>
      </c>
      <c r="AQ36" s="26">
        <v>3719.5000166713498</v>
      </c>
      <c r="AR36" s="26">
        <v>40429.353151222</v>
      </c>
      <c r="AS36" s="26">
        <v>1070.7697856534201</v>
      </c>
      <c r="AT36" s="26">
        <v>0.639772408825102</v>
      </c>
      <c r="AU36" s="26">
        <v>16242.3570546725</v>
      </c>
      <c r="AV36" s="26">
        <v>1.8922115446132799</v>
      </c>
      <c r="AW36" s="26">
        <v>0.47352443519238002</v>
      </c>
      <c r="AX36" s="26">
        <v>1964.94875604204</v>
      </c>
      <c r="AY36" s="26">
        <v>0.92163363889394001</v>
      </c>
      <c r="AZ36" s="26">
        <v>8.8236344406047301E-2</v>
      </c>
      <c r="BA36" s="26">
        <v>3867.6831861464302</v>
      </c>
      <c r="BB36" s="26">
        <v>3683.01215187669</v>
      </c>
      <c r="BC36" s="26">
        <v>184.671034269746</v>
      </c>
      <c r="BD36" s="26">
        <v>1.5867778027634899E-3</v>
      </c>
      <c r="BE36" s="26">
        <v>407.48731596091199</v>
      </c>
      <c r="BF36" s="26">
        <v>1.1407073676262199E-2</v>
      </c>
      <c r="BG36" s="26">
        <v>261.40754547308399</v>
      </c>
      <c r="BH36" s="26">
        <v>3.5448034439502401</v>
      </c>
      <c r="BI36" s="26">
        <v>1031.0810956640501</v>
      </c>
      <c r="BJ36" s="26">
        <v>282.64175726245901</v>
      </c>
      <c r="BK36" s="26">
        <v>1.89409681365983</v>
      </c>
      <c r="BL36" s="26">
        <v>8.6107460893863994</v>
      </c>
      <c r="BM36" s="26">
        <v>9.42016619101947E-3</v>
      </c>
      <c r="BN36" s="26">
        <v>48.111038040531902</v>
      </c>
      <c r="BO36" s="26">
        <v>9054.7342453713009</v>
      </c>
      <c r="BP36" s="26">
        <v>0</v>
      </c>
      <c r="BQ36" s="26">
        <v>4199.3280241469702</v>
      </c>
      <c r="BR36" s="26">
        <v>1006.5396996370901</v>
      </c>
      <c r="BS36" s="26">
        <v>38578.150686904999</v>
      </c>
      <c r="BT36" s="26">
        <v>5567.4085997021502</v>
      </c>
      <c r="BU36" s="28"/>
      <c r="BV36" s="95">
        <f t="shared" si="15"/>
        <v>38019.660704121787</v>
      </c>
      <c r="BW36" s="35">
        <f t="shared" si="16"/>
        <v>7.9999975433985848E-3</v>
      </c>
      <c r="BY36" s="23">
        <f t="shared" si="17"/>
        <v>-2.9370674679966603E-3</v>
      </c>
      <c r="BZ36" s="23">
        <f t="shared" si="18"/>
        <v>-8.0853796561150115E-3</v>
      </c>
      <c r="CA36" s="23">
        <f t="shared" si="19"/>
        <v>-9.8434612800013151E-3</v>
      </c>
      <c r="CB36" s="23">
        <f t="shared" si="20"/>
        <v>-1.1180779687136062E-2</v>
      </c>
      <c r="CC36" s="23">
        <f t="shared" si="21"/>
        <v>-1.1313115996429063E-2</v>
      </c>
      <c r="CD36" s="23">
        <f t="shared" si="22"/>
        <v>-4.7654893924003868E-3</v>
      </c>
      <c r="CE36" s="23">
        <f t="shared" si="23"/>
        <v>6.1369317927107824E-3</v>
      </c>
      <c r="CF36" s="23">
        <f t="shared" si="24"/>
        <v>-7.7291483302995272E-3</v>
      </c>
      <c r="CG36" s="23">
        <f t="shared" si="25"/>
        <v>3.6956099024640699E-3</v>
      </c>
      <c r="CH36" s="23">
        <f t="shared" si="26"/>
        <v>-9.9254326388068786E-3</v>
      </c>
      <c r="CI36" s="23">
        <f t="shared" si="27"/>
        <v>-1.1136054592281251E-2</v>
      </c>
      <c r="CJ36" s="23">
        <f t="shared" si="28"/>
        <v>3.4206825473666624E-3</v>
      </c>
      <c r="CK36" s="23">
        <f t="shared" si="29"/>
        <v>3.6640339761332828E-3</v>
      </c>
    </row>
    <row r="37" spans="1:89" x14ac:dyDescent="0.25">
      <c r="A37" s="28" t="s">
        <v>36</v>
      </c>
      <c r="B37" s="26">
        <v>166559.55790000001</v>
      </c>
      <c r="C37" s="26">
        <v>23.356132233</v>
      </c>
      <c r="D37" s="26">
        <v>13708.915971</v>
      </c>
      <c r="E37" s="26">
        <v>1426.9297767</v>
      </c>
      <c r="F37" s="26">
        <v>1355.5916245999999</v>
      </c>
      <c r="G37" s="26">
        <v>19.646645545999998</v>
      </c>
      <c r="H37" s="26">
        <v>16258.815688000001</v>
      </c>
      <c r="I37" s="26">
        <v>138.76091794000001</v>
      </c>
      <c r="J37" s="26">
        <v>424.62884495999998</v>
      </c>
      <c r="K37" s="26">
        <v>349.04251789</v>
      </c>
      <c r="L37" s="61">
        <v>27.319989258</v>
      </c>
      <c r="M37" s="61">
        <v>63.507156250999998</v>
      </c>
      <c r="N37" s="61">
        <v>24.546263759999999</v>
      </c>
      <c r="O37" s="26"/>
      <c r="P37" s="28" t="s">
        <v>36</v>
      </c>
      <c r="Q37" s="26">
        <v>21.120676358216802</v>
      </c>
      <c r="R37" s="26">
        <v>27.075535264628598</v>
      </c>
      <c r="S37" s="26">
        <v>138.083968992058</v>
      </c>
      <c r="T37" s="26">
        <v>138.083968992058</v>
      </c>
      <c r="U37" s="26">
        <v>71.764763750541505</v>
      </c>
      <c r="V37" s="26">
        <v>427.87725022109902</v>
      </c>
      <c r="W37" s="26">
        <v>63.892690412849497</v>
      </c>
      <c r="X37" s="26">
        <v>941.74751063354699</v>
      </c>
      <c r="Y37" s="26">
        <v>166057.17115737099</v>
      </c>
      <c r="Z37" s="26">
        <v>702.59814754812999</v>
      </c>
      <c r="AA37" s="26">
        <v>71.8373590585404</v>
      </c>
      <c r="AB37" s="26">
        <v>710.19378581130604</v>
      </c>
      <c r="AC37" s="26">
        <v>1358.7517036535</v>
      </c>
      <c r="AD37" s="26">
        <v>346.38813986637302</v>
      </c>
      <c r="AE37" s="26">
        <v>346.38813986637302</v>
      </c>
      <c r="AF37" s="26">
        <v>108.95238923108199</v>
      </c>
      <c r="AG37" s="26">
        <v>589.32757121795305</v>
      </c>
      <c r="AH37" s="26">
        <v>24.344627875079698</v>
      </c>
      <c r="AI37" s="95">
        <v>80.492331932124003</v>
      </c>
      <c r="AJ37" s="26">
        <v>3.3763455078269602</v>
      </c>
      <c r="AK37" s="26">
        <v>21.377407797594099</v>
      </c>
      <c r="AL37" s="26">
        <v>24.7404233195982</v>
      </c>
      <c r="AM37" s="26">
        <v>23.220713943352202</v>
      </c>
      <c r="AN37" s="26">
        <v>0</v>
      </c>
      <c r="AO37" s="95">
        <v>16515.968035185699</v>
      </c>
      <c r="AP37" s="26">
        <v>12257.1280246035</v>
      </c>
      <c r="AQ37" s="26">
        <v>1252.9512874419199</v>
      </c>
      <c r="AR37" s="26">
        <v>13619.031701276501</v>
      </c>
      <c r="AS37" s="26">
        <v>438.320466631155</v>
      </c>
      <c r="AT37" s="26">
        <v>0.17295980163913599</v>
      </c>
      <c r="AU37" s="26">
        <v>7087.2723986071196</v>
      </c>
      <c r="AV37" s="26">
        <v>0.66205315663288</v>
      </c>
      <c r="AW37" s="26">
        <v>0.161830066414237</v>
      </c>
      <c r="AX37" s="26">
        <v>680.47543223267598</v>
      </c>
      <c r="AY37" s="26">
        <v>0.31050324343987101</v>
      </c>
      <c r="AZ37" s="26">
        <v>3.01236993887685E-2</v>
      </c>
      <c r="BA37" s="26">
        <v>1412.4876274584899</v>
      </c>
      <c r="BB37" s="26">
        <v>1341.7145599684</v>
      </c>
      <c r="BC37" s="26">
        <v>70.773067490092899</v>
      </c>
      <c r="BD37" s="26">
        <v>4.3334438135551098E-4</v>
      </c>
      <c r="BE37" s="26">
        <v>161.79499721886901</v>
      </c>
      <c r="BF37" s="26">
        <v>3.1151825335515898E-3</v>
      </c>
      <c r="BG37" s="26">
        <v>99.424708591963096</v>
      </c>
      <c r="BH37" s="26">
        <v>1.2732855447345299</v>
      </c>
      <c r="BI37" s="26">
        <v>393.76563995215901</v>
      </c>
      <c r="BJ37" s="26">
        <v>80.4148899311555</v>
      </c>
      <c r="BK37" s="26">
        <v>0.72936702381542895</v>
      </c>
      <c r="BL37" s="26">
        <v>2.9069038967795899</v>
      </c>
      <c r="BM37" s="26">
        <v>3.2070129764050301E-3</v>
      </c>
      <c r="BN37" s="26">
        <v>19.604498843344999</v>
      </c>
      <c r="BO37" s="26">
        <v>4058.2049787619599</v>
      </c>
      <c r="BP37" s="26">
        <v>0</v>
      </c>
      <c r="BQ37" s="26">
        <v>1855.4447336210701</v>
      </c>
      <c r="BR37" s="26">
        <v>418.80970935690698</v>
      </c>
      <c r="BS37" s="26">
        <v>16431.779779317301</v>
      </c>
      <c r="BT37" s="26">
        <v>2304.46802455638</v>
      </c>
      <c r="BU37" s="28"/>
      <c r="BV37" s="95">
        <f t="shared" si="15"/>
        <v>16205.865325266155</v>
      </c>
      <c r="BW37" s="35">
        <f t="shared" si="16"/>
        <v>8.0000099581874068E-3</v>
      </c>
      <c r="BY37" s="23">
        <f t="shared" si="17"/>
        <v>-3.0162588623743186E-3</v>
      </c>
      <c r="BZ37" s="23">
        <f t="shared" si="18"/>
        <v>-5.7979758076752742E-3</v>
      </c>
      <c r="CA37" s="23">
        <f t="shared" si="19"/>
        <v>-6.5566285411364222E-3</v>
      </c>
      <c r="CB37" s="23">
        <f t="shared" si="20"/>
        <v>-1.0121135235477318E-2</v>
      </c>
      <c r="CC37" s="23">
        <f t="shared" si="21"/>
        <v>-1.0236906439795053E-2</v>
      </c>
      <c r="CD37" s="23">
        <f t="shared" si="22"/>
        <v>-2.1452365777312405E-3</v>
      </c>
      <c r="CE37" s="23">
        <f t="shared" si="23"/>
        <v>1.063817283106043E-2</v>
      </c>
      <c r="CF37" s="23">
        <f t="shared" si="24"/>
        <v>-4.8785274556537627E-3</v>
      </c>
      <c r="CG37" s="23">
        <f t="shared" si="25"/>
        <v>7.6499872763119451E-3</v>
      </c>
      <c r="CH37" s="23">
        <f t="shared" si="26"/>
        <v>-7.6047412208489077E-3</v>
      </c>
      <c r="CI37" s="23">
        <f t="shared" si="27"/>
        <v>-8.9478070823113057E-3</v>
      </c>
      <c r="CJ37" s="23">
        <f t="shared" si="28"/>
        <v>6.0707199724980322E-3</v>
      </c>
      <c r="CK37" s="23">
        <f t="shared" si="29"/>
        <v>7.9099435049092594E-3</v>
      </c>
    </row>
    <row r="38" spans="1:89" x14ac:dyDescent="0.25">
      <c r="A38" s="28" t="s">
        <v>37</v>
      </c>
      <c r="B38" s="26">
        <v>184644.94467</v>
      </c>
      <c r="C38" s="26">
        <v>28.380238853000002</v>
      </c>
      <c r="D38" s="26">
        <v>14748.576021999999</v>
      </c>
      <c r="E38" s="26">
        <v>1568.6498428</v>
      </c>
      <c r="F38" s="26">
        <v>1489.4546213000001</v>
      </c>
      <c r="G38" s="26">
        <v>20.490096747999999</v>
      </c>
      <c r="H38" s="26">
        <v>16319.090071000001</v>
      </c>
      <c r="I38" s="26">
        <v>151.57741394000001</v>
      </c>
      <c r="J38" s="26">
        <v>418.18433223</v>
      </c>
      <c r="K38" s="26">
        <v>384.47631360999998</v>
      </c>
      <c r="L38" s="61">
        <v>26.202932589</v>
      </c>
      <c r="M38" s="61">
        <v>70.997012088999995</v>
      </c>
      <c r="N38" s="61">
        <v>27.93156012</v>
      </c>
      <c r="O38" s="26"/>
      <c r="P38" s="28" t="s">
        <v>37</v>
      </c>
      <c r="Q38" s="26">
        <v>19.701368794256499</v>
      </c>
      <c r="R38" s="26">
        <v>25.948003623768798</v>
      </c>
      <c r="S38" s="26">
        <v>150.55272346024299</v>
      </c>
      <c r="T38" s="26">
        <v>150.55272346024299</v>
      </c>
      <c r="U38" s="26">
        <v>75.857462262785504</v>
      </c>
      <c r="V38" s="26">
        <v>419.03276587014301</v>
      </c>
      <c r="W38" s="26">
        <v>71.149373857840502</v>
      </c>
      <c r="X38" s="26">
        <v>1107.2522487423901</v>
      </c>
      <c r="Y38" s="26">
        <v>183760.497667399</v>
      </c>
      <c r="Z38" s="26">
        <v>770.45492381235601</v>
      </c>
      <c r="AA38" s="26">
        <v>85.7720583625903</v>
      </c>
      <c r="AB38" s="26">
        <v>785.978339271099</v>
      </c>
      <c r="AC38" s="26">
        <v>1209.11996024875</v>
      </c>
      <c r="AD38" s="26">
        <v>380.95702609132297</v>
      </c>
      <c r="AE38" s="26">
        <v>380.95702609132297</v>
      </c>
      <c r="AF38" s="26">
        <v>116.901350061343</v>
      </c>
      <c r="AG38" s="26">
        <v>511.25581209004298</v>
      </c>
      <c r="AH38" s="26">
        <v>24.892925240309001</v>
      </c>
      <c r="AI38" s="95">
        <v>87.051088178122299</v>
      </c>
      <c r="AJ38" s="26">
        <v>3.65373702665365</v>
      </c>
      <c r="AK38" s="26">
        <v>20.029437850256699</v>
      </c>
      <c r="AL38" s="26">
        <v>28.049173767817599</v>
      </c>
      <c r="AM38" s="26">
        <v>28.146820942696301</v>
      </c>
      <c r="AN38" s="26">
        <v>0</v>
      </c>
      <c r="AO38" s="95">
        <v>16497.250359188001</v>
      </c>
      <c r="AP38" s="26">
        <v>13151.396191449299</v>
      </c>
      <c r="AQ38" s="26">
        <v>1344.36555689743</v>
      </c>
      <c r="AR38" s="26">
        <v>14612.6630984081</v>
      </c>
      <c r="AS38" s="26">
        <v>456.606455835188</v>
      </c>
      <c r="AT38" s="26">
        <v>0.257178347062616</v>
      </c>
      <c r="AU38" s="26">
        <v>6948.2880000006598</v>
      </c>
      <c r="AV38" s="26">
        <v>0.733903666176137</v>
      </c>
      <c r="AW38" s="26">
        <v>0.17238620094027099</v>
      </c>
      <c r="AX38" s="26">
        <v>732.16637559042499</v>
      </c>
      <c r="AY38" s="26">
        <v>0.35566829059122401</v>
      </c>
      <c r="AZ38" s="26">
        <v>3.2142417180619103E-2</v>
      </c>
      <c r="BA38" s="26">
        <v>1552.5568454280999</v>
      </c>
      <c r="BB38" s="26">
        <v>1473.9795284883301</v>
      </c>
      <c r="BC38" s="26">
        <v>78.577316939764103</v>
      </c>
      <c r="BD38" s="26">
        <v>6.4668213804240497E-4</v>
      </c>
      <c r="BE38" s="26">
        <v>186.26652950170001</v>
      </c>
      <c r="BF38" s="26">
        <v>4.6488104532151596E-3</v>
      </c>
      <c r="BG38" s="26">
        <v>110.86932672277401</v>
      </c>
      <c r="BH38" s="26">
        <v>1.381734379206</v>
      </c>
      <c r="BI38" s="26">
        <v>437.62959229925502</v>
      </c>
      <c r="BJ38" s="26">
        <v>112.16138820756601</v>
      </c>
      <c r="BK38" s="26">
        <v>0.85872217397774397</v>
      </c>
      <c r="BL38" s="26">
        <v>3.2472361273610102</v>
      </c>
      <c r="BM38" s="26">
        <v>3.4372790963254399E-3</v>
      </c>
      <c r="BN38" s="26">
        <v>20.378912480254801</v>
      </c>
      <c r="BO38" s="26">
        <v>3854.32476802271</v>
      </c>
      <c r="BP38" s="26">
        <v>0</v>
      </c>
      <c r="BQ38" s="26">
        <v>1797.2389726574299</v>
      </c>
      <c r="BR38" s="26">
        <v>440.86235978924202</v>
      </c>
      <c r="BS38" s="26">
        <v>16405.307770520802</v>
      </c>
      <c r="BT38" s="26">
        <v>2448.9363105002099</v>
      </c>
      <c r="BU38" s="28"/>
      <c r="BV38" s="95">
        <f t="shared" si="15"/>
        <v>16162.766782987088</v>
      </c>
      <c r="BW38" s="35">
        <f t="shared" si="16"/>
        <v>8.0000030982770292E-3</v>
      </c>
      <c r="BY38" s="23">
        <f t="shared" si="17"/>
        <v>-4.7899876391508623E-3</v>
      </c>
      <c r="BZ38" s="23">
        <f t="shared" si="18"/>
        <v>-8.2246633480685515E-3</v>
      </c>
      <c r="CA38" s="23">
        <f t="shared" si="19"/>
        <v>-9.2153251533681532E-3</v>
      </c>
      <c r="CB38" s="23">
        <f t="shared" si="20"/>
        <v>-1.0259139377577402E-2</v>
      </c>
      <c r="CC38" s="23">
        <f t="shared" si="21"/>
        <v>-1.038977125611476E-2</v>
      </c>
      <c r="CD38" s="23">
        <f t="shared" si="22"/>
        <v>-5.4262441565118853E-3</v>
      </c>
      <c r="CE38" s="23">
        <f t="shared" si="23"/>
        <v>5.2832418441034921E-3</v>
      </c>
      <c r="CF38" s="23">
        <f t="shared" si="24"/>
        <v>-6.7601791924134375E-3</v>
      </c>
      <c r="CG38" s="23">
        <f t="shared" si="25"/>
        <v>2.0288508553600675E-3</v>
      </c>
      <c r="CH38" s="23">
        <f t="shared" si="26"/>
        <v>-9.1534572978840319E-3</v>
      </c>
      <c r="CI38" s="23">
        <f t="shared" si="27"/>
        <v>-9.7290241985441162E-3</v>
      </c>
      <c r="CJ38" s="23">
        <f t="shared" si="28"/>
        <v>2.1460307181590975E-3</v>
      </c>
      <c r="CK38" s="23">
        <f t="shared" si="29"/>
        <v>4.2107797528067002E-3</v>
      </c>
    </row>
    <row r="39" spans="1:89" x14ac:dyDescent="0.25">
      <c r="A39" s="28" t="s">
        <v>38</v>
      </c>
      <c r="B39" s="26">
        <v>409723.71176999999</v>
      </c>
      <c r="C39" s="26">
        <v>61.082028217000001</v>
      </c>
      <c r="D39" s="26">
        <v>31177.211639000001</v>
      </c>
      <c r="E39" s="26">
        <v>3520.4228057</v>
      </c>
      <c r="F39" s="26">
        <v>3339.7575931000001</v>
      </c>
      <c r="G39" s="26">
        <v>54.351161218999998</v>
      </c>
      <c r="H39" s="26">
        <v>36184.923139999999</v>
      </c>
      <c r="I39" s="26">
        <v>332.22208733999997</v>
      </c>
      <c r="J39" s="26">
        <v>931.71561468000004</v>
      </c>
      <c r="K39" s="26">
        <v>840.99071549999996</v>
      </c>
      <c r="L39" s="61">
        <v>57.942850169000003</v>
      </c>
      <c r="M39" s="61">
        <v>155.60241267000001</v>
      </c>
      <c r="N39" s="61">
        <v>61.356339792</v>
      </c>
      <c r="O39" s="26"/>
      <c r="P39" s="28" t="s">
        <v>130</v>
      </c>
      <c r="Q39" s="26">
        <v>42.1885555612903</v>
      </c>
      <c r="R39" s="26">
        <v>57.333597303829201</v>
      </c>
      <c r="S39" s="26">
        <v>329.76844229544798</v>
      </c>
      <c r="T39" s="26">
        <v>329.76844229544798</v>
      </c>
      <c r="U39" s="26">
        <v>161.05389188083399</v>
      </c>
      <c r="V39" s="26">
        <v>933.17343196449099</v>
      </c>
      <c r="W39" s="26">
        <v>155.83512889198201</v>
      </c>
      <c r="X39" s="26">
        <v>2421.1077468027302</v>
      </c>
      <c r="Y39" s="26">
        <v>407902.32179323898</v>
      </c>
      <c r="Z39" s="26">
        <v>1681.5242052768399</v>
      </c>
      <c r="AA39" s="26">
        <v>187.38211688823799</v>
      </c>
      <c r="AB39" s="26">
        <v>1718.6913731463201</v>
      </c>
      <c r="AC39" s="26">
        <v>2704.2096097948602</v>
      </c>
      <c r="AD39" s="26">
        <v>832.84611689647795</v>
      </c>
      <c r="AE39" s="26">
        <v>832.84611689647795</v>
      </c>
      <c r="AF39" s="26">
        <v>246.853238085285</v>
      </c>
      <c r="AG39" s="26">
        <v>1136.12876833224</v>
      </c>
      <c r="AH39" s="26">
        <v>54.204843628481001</v>
      </c>
      <c r="AI39" s="95">
        <v>187.93699798633699</v>
      </c>
      <c r="AJ39" s="26">
        <v>7.9518692143079903</v>
      </c>
      <c r="AK39" s="26">
        <v>44.171207197568897</v>
      </c>
      <c r="AL39" s="26">
        <v>61.536545575776401</v>
      </c>
      <c r="AM39" s="26">
        <v>60.551924642713402</v>
      </c>
      <c r="AN39" s="26">
        <v>0</v>
      </c>
      <c r="AO39" s="95">
        <v>36550.823836042196</v>
      </c>
      <c r="AP39" s="26">
        <v>27770.964297668001</v>
      </c>
      <c r="AQ39" s="26">
        <v>2838.8093620661598</v>
      </c>
      <c r="AR39" s="26">
        <v>30856.6268978195</v>
      </c>
      <c r="AS39" s="26">
        <v>997.62748193962602</v>
      </c>
      <c r="AT39" s="26">
        <v>0.58253415091739802</v>
      </c>
      <c r="AU39" s="26">
        <v>15435.371982906399</v>
      </c>
      <c r="AV39" s="26">
        <v>1.62984339225185</v>
      </c>
      <c r="AW39" s="26">
        <v>0.37486498142054803</v>
      </c>
      <c r="AX39" s="26">
        <v>1604.74087267756</v>
      </c>
      <c r="AY39" s="26">
        <v>0.78931067555129297</v>
      </c>
      <c r="AZ39" s="26">
        <v>6.9884056306045605E-2</v>
      </c>
      <c r="BA39" s="26">
        <v>3482.1390971871901</v>
      </c>
      <c r="BB39" s="26">
        <v>3302.9995024077398</v>
      </c>
      <c r="BC39" s="26">
        <v>179.139594779455</v>
      </c>
      <c r="BD39" s="26">
        <v>1.36588636364137E-3</v>
      </c>
      <c r="BE39" s="26">
        <v>432.95452411580902</v>
      </c>
      <c r="BF39" s="26">
        <v>9.8190151104791106E-3</v>
      </c>
      <c r="BG39" s="26">
        <v>252.58340693463799</v>
      </c>
      <c r="BH39" s="26">
        <v>3.07128910872644</v>
      </c>
      <c r="BI39" s="26">
        <v>997.08264996665503</v>
      </c>
      <c r="BJ39" s="26">
        <v>261.74385103934202</v>
      </c>
      <c r="BK39" s="26">
        <v>1.99346510469198</v>
      </c>
      <c r="BL39" s="26">
        <v>7.10820237757458</v>
      </c>
      <c r="BM39" s="26">
        <v>7.4699641550510596E-3</v>
      </c>
      <c r="BN39" s="26">
        <v>54.065431237068502</v>
      </c>
      <c r="BO39" s="26">
        <v>8581.9540177756808</v>
      </c>
      <c r="BP39" s="26">
        <v>0</v>
      </c>
      <c r="BQ39" s="26">
        <v>4001.6707451720699</v>
      </c>
      <c r="BR39" s="26">
        <v>971.20751598809397</v>
      </c>
      <c r="BS39" s="26">
        <v>36341.823223047097</v>
      </c>
      <c r="BT39" s="26">
        <v>5409.77511454654</v>
      </c>
      <c r="BU39" s="28"/>
      <c r="BV39" s="95">
        <f t="shared" si="15"/>
        <v>35813.63803636891</v>
      </c>
      <c r="BW39" s="35">
        <f t="shared" si="16"/>
        <v>8.0000072238203546E-3</v>
      </c>
      <c r="BY39" s="23">
        <f t="shared" si="17"/>
        <v>-4.4454102226415861E-3</v>
      </c>
      <c r="BZ39" s="23">
        <f t="shared" si="18"/>
        <v>-8.6785522642331605E-3</v>
      </c>
      <c r="CA39" s="23">
        <f t="shared" si="19"/>
        <v>-1.0282662378295462E-2</v>
      </c>
      <c r="CB39" s="23">
        <f t="shared" si="20"/>
        <v>-1.0874747331719309E-2</v>
      </c>
      <c r="CC39" s="23">
        <f t="shared" si="21"/>
        <v>-1.1006215172084112E-2</v>
      </c>
      <c r="CD39" s="23">
        <f t="shared" si="22"/>
        <v>-5.2571090575266486E-3</v>
      </c>
      <c r="CE39" s="23">
        <f t="shared" si="23"/>
        <v>4.3360623550324816E-3</v>
      </c>
      <c r="CF39" s="23">
        <f t="shared" si="24"/>
        <v>-7.385556644344665E-3</v>
      </c>
      <c r="CG39" s="23">
        <f t="shared" si="25"/>
        <v>1.5646590671249338E-3</v>
      </c>
      <c r="CH39" s="23">
        <f t="shared" si="26"/>
        <v>-9.6845285606747145E-3</v>
      </c>
      <c r="CI39" s="23">
        <f t="shared" si="27"/>
        <v>-1.0514720338985992E-2</v>
      </c>
      <c r="CJ39" s="23">
        <f t="shared" si="28"/>
        <v>1.4955823498414812E-3</v>
      </c>
      <c r="CK39" s="23">
        <f t="shared" si="29"/>
        <v>2.9370360811499605E-3</v>
      </c>
    </row>
    <row r="40" spans="1:89" x14ac:dyDescent="0.25">
      <c r="A40" s="28" t="s">
        <v>39</v>
      </c>
      <c r="B40" s="26">
        <v>29129.329400999999</v>
      </c>
      <c r="C40" s="26">
        <v>4.1495096594999996</v>
      </c>
      <c r="D40" s="26">
        <v>2326.9618903000001</v>
      </c>
      <c r="E40" s="26">
        <v>227.12757479999999</v>
      </c>
      <c r="F40" s="26">
        <v>215.90099470999999</v>
      </c>
      <c r="G40" s="26">
        <v>4.1838537902999997</v>
      </c>
      <c r="H40" s="26">
        <v>2456.7470057999999</v>
      </c>
      <c r="I40" s="26">
        <v>24.322079479999999</v>
      </c>
      <c r="J40" s="26">
        <v>64.490419903000003</v>
      </c>
      <c r="K40" s="26">
        <v>63.249965961999997</v>
      </c>
      <c r="L40" s="61">
        <v>4.2423258062000002</v>
      </c>
      <c r="M40" s="61">
        <v>11.081590382</v>
      </c>
      <c r="N40" s="61">
        <v>4.1957167569999996</v>
      </c>
      <c r="O40" s="26"/>
      <c r="P40" s="28" t="s">
        <v>39</v>
      </c>
      <c r="Q40" s="26">
        <v>3.0360985232014301</v>
      </c>
      <c r="R40" s="26">
        <v>4.1959135588794103</v>
      </c>
      <c r="S40" s="26">
        <v>24.155567854314299</v>
      </c>
      <c r="T40" s="26">
        <v>24.155567854314299</v>
      </c>
      <c r="U40" s="26">
        <v>11.965903318226101</v>
      </c>
      <c r="V40" s="26">
        <v>64.852189156883298</v>
      </c>
      <c r="W40" s="26">
        <v>11.1486126292546</v>
      </c>
      <c r="X40" s="26">
        <v>187.96009892445301</v>
      </c>
      <c r="Y40" s="26">
        <v>29097.282130546701</v>
      </c>
      <c r="Z40" s="26">
        <v>122.76177534780599</v>
      </c>
      <c r="AA40" s="26">
        <v>14.654240250354601</v>
      </c>
      <c r="AB40" s="26">
        <v>123.825372808644</v>
      </c>
      <c r="AC40" s="26">
        <v>185.35763957100201</v>
      </c>
      <c r="AD40" s="26">
        <v>62.632921380937603</v>
      </c>
      <c r="AE40" s="26">
        <v>62.632921380937603</v>
      </c>
      <c r="AF40" s="26">
        <v>18.463180259814699</v>
      </c>
      <c r="AG40" s="26">
        <v>79.792914069677096</v>
      </c>
      <c r="AH40" s="26">
        <v>3.9424516060862902</v>
      </c>
      <c r="AI40" s="95">
        <v>12.883513406174901</v>
      </c>
      <c r="AJ40" s="26">
        <v>0.58995368684006</v>
      </c>
      <c r="AK40" s="26">
        <v>3.3546230733795199</v>
      </c>
      <c r="AL40" s="26">
        <v>4.2234057622981496</v>
      </c>
      <c r="AM40" s="26">
        <v>4.12188300148261</v>
      </c>
      <c r="AN40" s="26">
        <v>0</v>
      </c>
      <c r="AO40" s="95">
        <v>2494.4390024085501</v>
      </c>
      <c r="AP40" s="26">
        <v>2077.1104641280399</v>
      </c>
      <c r="AQ40" s="26">
        <v>212.32714262250701</v>
      </c>
      <c r="AR40" s="26">
        <v>2307.9007870103601</v>
      </c>
      <c r="AS40" s="26">
        <v>71.130727955157994</v>
      </c>
      <c r="AT40" s="26">
        <v>5.1118834085660397E-2</v>
      </c>
      <c r="AU40" s="26">
        <v>1031.23731073926</v>
      </c>
      <c r="AV40" s="26">
        <v>0.109537764292839</v>
      </c>
      <c r="AW40" s="26">
        <v>2.5337757238049499E-2</v>
      </c>
      <c r="AX40" s="26">
        <v>107.612092572077</v>
      </c>
      <c r="AY40" s="26">
        <v>5.5459403539520599E-2</v>
      </c>
      <c r="AZ40" s="26">
        <v>4.71844530057265E-3</v>
      </c>
      <c r="BA40" s="26">
        <v>224.54314607156499</v>
      </c>
      <c r="BB40" s="26">
        <v>213.406833103427</v>
      </c>
      <c r="BC40" s="26">
        <v>11.1363129681377</v>
      </c>
      <c r="BD40" s="26">
        <v>7.46163053842378E-5</v>
      </c>
      <c r="BE40" s="26">
        <v>26.697684926448201</v>
      </c>
      <c r="BF40" s="26">
        <v>5.3639937829659903E-4</v>
      </c>
      <c r="BG40" s="26">
        <v>15.8424072818664</v>
      </c>
      <c r="BH40" s="26">
        <v>0.19979434878222099</v>
      </c>
      <c r="BI40" s="26">
        <v>62.204513191906798</v>
      </c>
      <c r="BJ40" s="26">
        <v>24.287948038717499</v>
      </c>
      <c r="BK40" s="26">
        <v>0.12738957930300801</v>
      </c>
      <c r="BL40" s="26">
        <v>0.47566509036194299</v>
      </c>
      <c r="BM40" s="26">
        <v>5.0289254121265304E-4</v>
      </c>
      <c r="BN40" s="26">
        <v>4.1774727192358796</v>
      </c>
      <c r="BO40" s="26">
        <v>566.819422559857</v>
      </c>
      <c r="BP40" s="26">
        <v>0</v>
      </c>
      <c r="BQ40" s="26">
        <v>266.63046756626198</v>
      </c>
      <c r="BR40" s="26">
        <v>64.118447324856504</v>
      </c>
      <c r="BS40" s="26">
        <v>2478.3459549044501</v>
      </c>
      <c r="BT40" s="26">
        <v>359.44571883381002</v>
      </c>
      <c r="BU40" s="28"/>
      <c r="BV40" s="95">
        <f t="shared" si="15"/>
        <v>2443.2229892925034</v>
      </c>
      <c r="BW40" s="35">
        <f t="shared" si="16"/>
        <v>7.9999887186362872E-3</v>
      </c>
      <c r="BY40" s="23">
        <f t="shared" si="17"/>
        <v>-1.1001719267934257E-3</v>
      </c>
      <c r="BZ40" s="23">
        <f t="shared" si="18"/>
        <v>-6.657812677731789E-3</v>
      </c>
      <c r="CA40" s="23">
        <f t="shared" si="19"/>
        <v>-8.1914118873612218E-3</v>
      </c>
      <c r="CB40" s="23">
        <f t="shared" si="20"/>
        <v>-1.13787536837425E-2</v>
      </c>
      <c r="CC40" s="23">
        <f t="shared" si="21"/>
        <v>-1.1552339580107845E-2</v>
      </c>
      <c r="CD40" s="23">
        <f t="shared" si="22"/>
        <v>-1.5251658838829941E-3</v>
      </c>
      <c r="CE40" s="23">
        <f t="shared" si="23"/>
        <v>8.7916863451785645E-3</v>
      </c>
      <c r="CF40" s="23">
        <f t="shared" si="24"/>
        <v>-6.8461097589382781E-3</v>
      </c>
      <c r="CG40" s="23">
        <f t="shared" si="25"/>
        <v>5.609658836574989E-3</v>
      </c>
      <c r="CH40" s="23">
        <f t="shared" si="26"/>
        <v>-9.7556508003989965E-3</v>
      </c>
      <c r="CI40" s="23">
        <f t="shared" si="27"/>
        <v>-1.0940283571044955E-2</v>
      </c>
      <c r="CJ40" s="23">
        <f t="shared" si="28"/>
        <v>6.048071165260337E-3</v>
      </c>
      <c r="CK40" s="23">
        <f t="shared" si="29"/>
        <v>6.5993504570952136E-3</v>
      </c>
    </row>
    <row r="41" spans="1:89" x14ac:dyDescent="0.25">
      <c r="A41" s="28" t="s">
        <v>40</v>
      </c>
      <c r="B41" s="26">
        <v>201749.38699999999</v>
      </c>
      <c r="C41" s="26">
        <v>26.302268244</v>
      </c>
      <c r="D41" s="26">
        <v>14931.449086000001</v>
      </c>
      <c r="E41" s="26">
        <v>1489.6250797</v>
      </c>
      <c r="F41" s="26">
        <v>1410.3299365</v>
      </c>
      <c r="G41" s="26">
        <v>29.697082036000001</v>
      </c>
      <c r="H41" s="26">
        <v>23876.730228</v>
      </c>
      <c r="I41" s="26">
        <v>162.17736361999999</v>
      </c>
      <c r="J41" s="26">
        <v>598.89284106000002</v>
      </c>
      <c r="K41" s="26">
        <v>391.90948877</v>
      </c>
      <c r="L41" s="61">
        <v>28.014799027999999</v>
      </c>
      <c r="M41" s="61">
        <v>88.653796380000003</v>
      </c>
      <c r="N41" s="61">
        <v>34.763974537999999</v>
      </c>
      <c r="O41" s="26"/>
      <c r="P41" s="28" t="s">
        <v>40</v>
      </c>
      <c r="Q41" s="26">
        <v>24.524610334274101</v>
      </c>
      <c r="R41" s="26">
        <v>27.835419353158901</v>
      </c>
      <c r="S41" s="26">
        <v>162.215470938453</v>
      </c>
      <c r="T41" s="26">
        <v>162.215470938453</v>
      </c>
      <c r="U41" s="26">
        <v>78.192408203128295</v>
      </c>
      <c r="V41" s="26">
        <v>608.79083666395195</v>
      </c>
      <c r="W41" s="26">
        <v>89.924821679815196</v>
      </c>
      <c r="X41" s="26">
        <v>1260.13447644859</v>
      </c>
      <c r="Y41" s="26">
        <v>202441.44805480601</v>
      </c>
      <c r="Z41" s="26">
        <v>917.11590010709494</v>
      </c>
      <c r="AA41" s="26">
        <v>98.804757076399994</v>
      </c>
      <c r="AB41" s="26">
        <v>990.57427668992796</v>
      </c>
      <c r="AC41" s="26">
        <v>2153.84478067385</v>
      </c>
      <c r="AD41" s="26">
        <v>390.32783871850103</v>
      </c>
      <c r="AE41" s="26">
        <v>390.32783871850103</v>
      </c>
      <c r="AF41" s="26">
        <v>119.37653525686601</v>
      </c>
      <c r="AG41" s="26">
        <v>931.25758681084801</v>
      </c>
      <c r="AH41" s="26">
        <v>37.178164209240897</v>
      </c>
      <c r="AI41" s="95">
        <v>111.057169891294</v>
      </c>
      <c r="AJ41" s="26">
        <v>3.6490075063983598</v>
      </c>
      <c r="AK41" s="26">
        <v>35.334292006736398</v>
      </c>
      <c r="AL41" s="26">
        <v>35.305463700939001</v>
      </c>
      <c r="AM41" s="26">
        <v>26.330852893731699</v>
      </c>
      <c r="AN41" s="26">
        <v>0</v>
      </c>
      <c r="AO41" s="95">
        <v>24445.212697630501</v>
      </c>
      <c r="AP41" s="26">
        <v>13429.855035544</v>
      </c>
      <c r="AQ41" s="26">
        <v>1372.83027475322</v>
      </c>
      <c r="AR41" s="26">
        <v>14922.061845554001</v>
      </c>
      <c r="AS41" s="26">
        <v>631.47553035687304</v>
      </c>
      <c r="AT41" s="26">
        <v>0.243516212238959</v>
      </c>
      <c r="AU41" s="26">
        <v>10744.570570781199</v>
      </c>
      <c r="AV41" s="26">
        <v>0.67310416772764103</v>
      </c>
      <c r="AW41" s="26">
        <v>0.14741878712721199</v>
      </c>
      <c r="AX41" s="26">
        <v>643.80843984413298</v>
      </c>
      <c r="AY41" s="26">
        <v>0.32329671533369703</v>
      </c>
      <c r="AZ41" s="26">
        <v>2.7416701069792802E-2</v>
      </c>
      <c r="BA41" s="26">
        <v>1477.3331397382301</v>
      </c>
      <c r="BB41" s="26">
        <v>1398.3877818784799</v>
      </c>
      <c r="BC41" s="26">
        <v>78.945357859752903</v>
      </c>
      <c r="BD41" s="26">
        <v>3.1060800762799202E-4</v>
      </c>
      <c r="BE41" s="26">
        <v>198.465839150779</v>
      </c>
      <c r="BF41" s="26">
        <v>2.2329097923797199E-3</v>
      </c>
      <c r="BG41" s="26">
        <v>111.06078376516299</v>
      </c>
      <c r="BH41" s="26">
        <v>1.2765377451126201</v>
      </c>
      <c r="BI41" s="26">
        <v>438.69070336259898</v>
      </c>
      <c r="BJ41" s="26">
        <v>113.873672170639</v>
      </c>
      <c r="BK41" s="26">
        <v>0.90854529450994004</v>
      </c>
      <c r="BL41" s="26">
        <v>2.7567247737782199</v>
      </c>
      <c r="BM41" s="26">
        <v>2.9118411095862399E-3</v>
      </c>
      <c r="BN41" s="26">
        <v>29.8900787433654</v>
      </c>
      <c r="BO41" s="26">
        <v>6186.1253910915402</v>
      </c>
      <c r="BP41" s="26">
        <v>0</v>
      </c>
      <c r="BQ41" s="26">
        <v>2754.0211598353999</v>
      </c>
      <c r="BR41" s="26">
        <v>640.93597222844301</v>
      </c>
      <c r="BS41" s="26">
        <v>24330.449444490299</v>
      </c>
      <c r="BT41" s="26">
        <v>3382.9094924461801</v>
      </c>
      <c r="BU41" s="28"/>
      <c r="BV41" s="95">
        <f t="shared" si="15"/>
        <v>23995.161062153631</v>
      </c>
      <c r="BW41" s="35">
        <f t="shared" si="16"/>
        <v>8.0000027135950606E-3</v>
      </c>
      <c r="BY41" s="23">
        <f t="shared" si="17"/>
        <v>3.4303006571515448E-3</v>
      </c>
      <c r="BZ41" s="23">
        <f t="shared" si="18"/>
        <v>1.0867750821535636E-3</v>
      </c>
      <c r="CA41" s="23">
        <f t="shared" si="19"/>
        <v>-6.2868917758300493E-4</v>
      </c>
      <c r="CB41" s="23">
        <f t="shared" si="20"/>
        <v>-8.2517004642842229E-3</v>
      </c>
      <c r="CC41" s="23">
        <f t="shared" si="21"/>
        <v>-8.4676318019291392E-3</v>
      </c>
      <c r="CD41" s="23">
        <f t="shared" si="22"/>
        <v>6.4988441332869233E-3</v>
      </c>
      <c r="CE41" s="23">
        <f t="shared" si="23"/>
        <v>1.9002569118874872E-2</v>
      </c>
      <c r="CF41" s="23">
        <f t="shared" si="24"/>
        <v>2.349731035355264E-4</v>
      </c>
      <c r="CG41" s="23">
        <f t="shared" si="25"/>
        <v>1.6527156321376527E-2</v>
      </c>
      <c r="CH41" s="23">
        <f t="shared" si="26"/>
        <v>-4.035753399242629E-3</v>
      </c>
      <c r="CI41" s="23">
        <f t="shared" si="27"/>
        <v>-6.4030327207349486E-3</v>
      </c>
      <c r="CJ41" s="23">
        <f t="shared" si="28"/>
        <v>1.4336952862877421E-2</v>
      </c>
      <c r="CK41" s="23">
        <f t="shared" si="29"/>
        <v>1.5576158081323736E-2</v>
      </c>
    </row>
    <row r="42" spans="1:89" x14ac:dyDescent="0.25">
      <c r="A42" s="28" t="s">
        <v>41</v>
      </c>
      <c r="B42" s="26">
        <v>44415.464999000003</v>
      </c>
      <c r="C42" s="26">
        <v>19.982672874999999</v>
      </c>
      <c r="D42" s="26">
        <v>15354.73983</v>
      </c>
      <c r="E42" s="26">
        <v>1314.8676961000001</v>
      </c>
      <c r="F42" s="26">
        <v>1268.9862849000001</v>
      </c>
      <c r="G42" s="26">
        <v>10.316334548</v>
      </c>
      <c r="H42" s="26">
        <v>5603.1290216999996</v>
      </c>
      <c r="I42" s="26">
        <v>130.08245905999999</v>
      </c>
      <c r="J42" s="26">
        <v>144.80883458</v>
      </c>
      <c r="K42" s="26">
        <v>353.17281128000002</v>
      </c>
      <c r="L42" s="61">
        <v>29.918204459999998</v>
      </c>
      <c r="M42" s="61">
        <v>19.683156081</v>
      </c>
      <c r="N42" s="61">
        <v>11.829956065999999</v>
      </c>
      <c r="O42" s="26"/>
      <c r="P42" s="28" t="s">
        <v>41</v>
      </c>
      <c r="Q42" s="26">
        <v>13.6833364389407</v>
      </c>
      <c r="R42" s="26">
        <v>29.642866489318902</v>
      </c>
      <c r="S42" s="26">
        <v>129.06356778142899</v>
      </c>
      <c r="T42" s="26">
        <v>129.06356778142899</v>
      </c>
      <c r="U42" s="26">
        <v>80.696415486615194</v>
      </c>
      <c r="V42" s="26">
        <v>145.335997625413</v>
      </c>
      <c r="W42" s="26">
        <v>19.814122593874401</v>
      </c>
      <c r="X42" s="26">
        <v>319.43541509834699</v>
      </c>
      <c r="Y42" s="26">
        <v>44367.369016463002</v>
      </c>
      <c r="Z42" s="26">
        <v>374.58252198536002</v>
      </c>
      <c r="AA42" s="26">
        <v>22.765936897819</v>
      </c>
      <c r="AB42" s="26">
        <v>215.853666254389</v>
      </c>
      <c r="AC42" s="26">
        <v>358.69098357007499</v>
      </c>
      <c r="AD42" s="26">
        <v>350.0193555916</v>
      </c>
      <c r="AE42" s="26">
        <v>350.0193555916</v>
      </c>
      <c r="AF42" s="26">
        <v>121.69603673473399</v>
      </c>
      <c r="AG42" s="26">
        <v>166.792003304838</v>
      </c>
      <c r="AH42" s="26">
        <v>7.6948710522893302</v>
      </c>
      <c r="AI42" s="95">
        <v>43.974800225718901</v>
      </c>
      <c r="AJ42" s="26">
        <v>3.9959771280257002</v>
      </c>
      <c r="AK42" s="26">
        <v>5.7979327367806999</v>
      </c>
      <c r="AL42" s="26">
        <v>11.8808236565388</v>
      </c>
      <c r="AM42" s="26">
        <v>19.8189373034166</v>
      </c>
      <c r="AN42" s="26">
        <v>0</v>
      </c>
      <c r="AO42" s="95">
        <v>5676.0235007192496</v>
      </c>
      <c r="AP42" s="26">
        <v>13690.800905328</v>
      </c>
      <c r="AQ42" s="26">
        <v>1399.5035794926</v>
      </c>
      <c r="AR42" s="26">
        <v>15212.000521555299</v>
      </c>
      <c r="AS42" s="26">
        <v>151.72300175554</v>
      </c>
      <c r="AT42" s="26">
        <v>4.7909053020056498E-2</v>
      </c>
      <c r="AU42" s="26">
        <v>2235.9033215241602</v>
      </c>
      <c r="AV42" s="26">
        <v>0.70782228839762495</v>
      </c>
      <c r="AW42" s="26">
        <v>0.231725739733351</v>
      </c>
      <c r="AX42" s="26">
        <v>888.22670425547096</v>
      </c>
      <c r="AY42" s="26">
        <v>0.32330257918726601</v>
      </c>
      <c r="AZ42" s="26">
        <v>4.3058953917888797E-2</v>
      </c>
      <c r="BA42" s="26">
        <v>1303.1517575933501</v>
      </c>
      <c r="BB42" s="26">
        <v>1257.57870220774</v>
      </c>
      <c r="BC42" s="26">
        <v>45.573055385615902</v>
      </c>
      <c r="BD42" s="26">
        <v>3.6110375380986201E-4</v>
      </c>
      <c r="BE42" s="26">
        <v>41.343686646053399</v>
      </c>
      <c r="BF42" s="26">
        <v>2.59589675644989E-3</v>
      </c>
      <c r="BG42" s="26">
        <v>64.5184541741761</v>
      </c>
      <c r="BH42" s="26">
        <v>1.37466831583414</v>
      </c>
      <c r="BI42" s="26">
        <v>256.996383979011</v>
      </c>
      <c r="BJ42" s="26">
        <v>21.329801156631099</v>
      </c>
      <c r="BK42" s="26">
        <v>0.17141400210541399</v>
      </c>
      <c r="BL42" s="26">
        <v>3.58605262653152</v>
      </c>
      <c r="BM42" s="26">
        <v>4.5625937917844698E-3</v>
      </c>
      <c r="BN42" s="26">
        <v>10.252898795284301</v>
      </c>
      <c r="BO42" s="26">
        <v>1214.1531718731001</v>
      </c>
      <c r="BP42" s="26">
        <v>0</v>
      </c>
      <c r="BQ42" s="26">
        <v>548.86275214597401</v>
      </c>
      <c r="BR42" s="26">
        <v>138.52907895301101</v>
      </c>
      <c r="BS42" s="26">
        <v>5650.22781351102</v>
      </c>
      <c r="BT42" s="26">
        <v>736.97478916703301</v>
      </c>
      <c r="BU42" s="28"/>
      <c r="BV42" s="95">
        <f t="shared" si="15"/>
        <v>5558.8811183616326</v>
      </c>
      <c r="BW42" s="35">
        <f t="shared" si="16"/>
        <v>8.0000021405660128E-3</v>
      </c>
      <c r="BY42" s="23">
        <f t="shared" si="17"/>
        <v>-1.082865676135189E-3</v>
      </c>
      <c r="BZ42" s="23">
        <f t="shared" si="18"/>
        <v>-8.1938773960637326E-3</v>
      </c>
      <c r="CA42" s="23">
        <f t="shared" si="19"/>
        <v>-9.2961072623202658E-3</v>
      </c>
      <c r="CB42" s="23">
        <f t="shared" si="20"/>
        <v>-8.9103554231352525E-3</v>
      </c>
      <c r="CC42" s="23">
        <f t="shared" si="21"/>
        <v>-8.989524022443688E-3</v>
      </c>
      <c r="CD42" s="23">
        <f t="shared" si="22"/>
        <v>-6.1490592826885203E-3</v>
      </c>
      <c r="CE42" s="23">
        <f t="shared" si="23"/>
        <v>8.4058017633744514E-3</v>
      </c>
      <c r="CF42" s="23">
        <f t="shared" si="24"/>
        <v>-7.8326569618509829E-3</v>
      </c>
      <c r="CG42" s="23">
        <f t="shared" si="25"/>
        <v>3.6404066571074584E-3</v>
      </c>
      <c r="CH42" s="23">
        <f t="shared" si="26"/>
        <v>-8.928931071933266E-3</v>
      </c>
      <c r="CI42" s="23">
        <f t="shared" si="27"/>
        <v>-9.2030245681761335E-3</v>
      </c>
      <c r="CJ42" s="23">
        <f t="shared" si="28"/>
        <v>6.6537354241082555E-3</v>
      </c>
      <c r="CK42" s="23">
        <f t="shared" si="29"/>
        <v>4.2998968259059557E-3</v>
      </c>
    </row>
    <row r="43" spans="1:89" x14ac:dyDescent="0.25">
      <c r="A43" s="28" t="s">
        <v>42</v>
      </c>
      <c r="B43" s="26">
        <v>217453.47618999999</v>
      </c>
      <c r="C43" s="26">
        <v>34.313486773999998</v>
      </c>
      <c r="D43" s="26">
        <v>20062.280814999998</v>
      </c>
      <c r="E43" s="26">
        <v>1948.4521344</v>
      </c>
      <c r="F43" s="26">
        <v>1852.9425951000001</v>
      </c>
      <c r="G43" s="26">
        <v>28.82899037</v>
      </c>
      <c r="H43" s="26">
        <v>23516.1086</v>
      </c>
      <c r="I43" s="26">
        <v>207.64561326</v>
      </c>
      <c r="J43" s="26">
        <v>599.49007142000005</v>
      </c>
      <c r="K43" s="26">
        <v>529.35200210999994</v>
      </c>
      <c r="L43" s="61">
        <v>39.056703399</v>
      </c>
      <c r="M43" s="61">
        <v>89.837933659000001</v>
      </c>
      <c r="N43" s="61">
        <v>36.5802969</v>
      </c>
      <c r="O43" s="26"/>
      <c r="P43" s="28" t="s">
        <v>42</v>
      </c>
      <c r="Q43" s="26">
        <v>27.852186012873702</v>
      </c>
      <c r="R43" s="26">
        <v>38.678647936252503</v>
      </c>
      <c r="S43" s="26">
        <v>206.63977710271101</v>
      </c>
      <c r="T43" s="26">
        <v>206.63977710271101</v>
      </c>
      <c r="U43" s="26">
        <v>106.423485138196</v>
      </c>
      <c r="V43" s="26">
        <v>606.03199661576298</v>
      </c>
      <c r="W43" s="26">
        <v>90.7602659069439</v>
      </c>
      <c r="X43" s="26">
        <v>1400.8089440270401</v>
      </c>
      <c r="Y43" s="26">
        <v>217609.855981745</v>
      </c>
      <c r="Z43" s="26">
        <v>1007.44730662238</v>
      </c>
      <c r="AA43" s="26">
        <v>110.600756151195</v>
      </c>
      <c r="AB43" s="26">
        <v>1000.10050181632</v>
      </c>
      <c r="AC43" s="26">
        <v>1959.69465816401</v>
      </c>
      <c r="AD43" s="26">
        <v>525.01920373121197</v>
      </c>
      <c r="AE43" s="26">
        <v>525.01920373121197</v>
      </c>
      <c r="AF43" s="26">
        <v>159.35090840456999</v>
      </c>
      <c r="AG43" s="26">
        <v>841.58462283371796</v>
      </c>
      <c r="AH43" s="26">
        <v>35.116792873652301</v>
      </c>
      <c r="AI43" s="95">
        <v>117.852561862996</v>
      </c>
      <c r="AJ43" s="26">
        <v>5.1216473193582299</v>
      </c>
      <c r="AK43" s="26">
        <v>31.201491079740901</v>
      </c>
      <c r="AL43" s="26">
        <v>36.974942287346302</v>
      </c>
      <c r="AM43" s="26">
        <v>34.130816364688499</v>
      </c>
      <c r="AN43" s="26">
        <v>0</v>
      </c>
      <c r="AO43" s="95">
        <v>23966.275724466301</v>
      </c>
      <c r="AP43" s="26">
        <v>17926.9714305241</v>
      </c>
      <c r="AQ43" s="26">
        <v>1832.5349462700501</v>
      </c>
      <c r="AR43" s="26">
        <v>19918.857285198701</v>
      </c>
      <c r="AS43" s="26">
        <v>625.66197513180805</v>
      </c>
      <c r="AT43" s="26">
        <v>0.368805885458864</v>
      </c>
      <c r="AU43" s="26">
        <v>10308.713586477899</v>
      </c>
      <c r="AV43" s="26">
        <v>0.93538465329563403</v>
      </c>
      <c r="AW43" s="26">
        <v>0.22329172230581401</v>
      </c>
      <c r="AX43" s="26">
        <v>940.36965849302999</v>
      </c>
      <c r="AY43" s="26">
        <v>0.46265482927958401</v>
      </c>
      <c r="AZ43" s="26">
        <v>4.1618035979430902E-2</v>
      </c>
      <c r="BA43" s="26">
        <v>1929.8356291264699</v>
      </c>
      <c r="BB43" s="26">
        <v>1834.87386018849</v>
      </c>
      <c r="BC43" s="26">
        <v>94.961768937978405</v>
      </c>
      <c r="BD43" s="26">
        <v>7.8219329034320405E-4</v>
      </c>
      <c r="BE43" s="26">
        <v>220.96324184151999</v>
      </c>
      <c r="BF43" s="26">
        <v>5.62298852824947E-3</v>
      </c>
      <c r="BG43" s="26">
        <v>134.59031073154799</v>
      </c>
      <c r="BH43" s="26">
        <v>1.7349461333686</v>
      </c>
      <c r="BI43" s="26">
        <v>529.96782666159504</v>
      </c>
      <c r="BJ43" s="26">
        <v>163.95195178057099</v>
      </c>
      <c r="BK43" s="26">
        <v>1.03661306117274</v>
      </c>
      <c r="BL43" s="26">
        <v>4.16865697151077</v>
      </c>
      <c r="BM43" s="26">
        <v>4.4459866102283399E-3</v>
      </c>
      <c r="BN43" s="26">
        <v>28.8315306447968</v>
      </c>
      <c r="BO43" s="26">
        <v>5872.4492647695397</v>
      </c>
      <c r="BP43" s="26">
        <v>0</v>
      </c>
      <c r="BQ43" s="26">
        <v>2659.9132701450699</v>
      </c>
      <c r="BR43" s="26">
        <v>621.18609094574902</v>
      </c>
      <c r="BS43" s="26">
        <v>23841.730109845201</v>
      </c>
      <c r="BT43" s="26">
        <v>3356.2209536270798</v>
      </c>
      <c r="BU43" s="28"/>
      <c r="BV43" s="95">
        <f t="shared" si="15"/>
        <v>23503.670348759708</v>
      </c>
      <c r="BW43" s="35">
        <f t="shared" si="16"/>
        <v>8.0000025163582192E-3</v>
      </c>
      <c r="BY43" s="23">
        <f t="shared" si="17"/>
        <v>7.1914137444451312E-4</v>
      </c>
      <c r="BZ43" s="23">
        <f t="shared" si="18"/>
        <v>-5.3235746782198572E-3</v>
      </c>
      <c r="CA43" s="23">
        <f t="shared" si="19"/>
        <v>-7.1489144790588093E-3</v>
      </c>
      <c r="CB43" s="23">
        <f t="shared" si="20"/>
        <v>-9.5545099337340112E-3</v>
      </c>
      <c r="CC43" s="23">
        <f t="shared" si="21"/>
        <v>-9.7513732801500809E-3</v>
      </c>
      <c r="CD43" s="23">
        <f t="shared" si="22"/>
        <v>8.8115288263568498E-5</v>
      </c>
      <c r="CE43" s="23">
        <f t="shared" si="23"/>
        <v>1.384674290223346E-2</v>
      </c>
      <c r="CF43" s="23">
        <f t="shared" si="24"/>
        <v>-4.8440038847801488E-3</v>
      </c>
      <c r="CG43" s="23">
        <f t="shared" si="25"/>
        <v>1.0912482971181161E-2</v>
      </c>
      <c r="CH43" s="23">
        <f t="shared" si="26"/>
        <v>-8.1850986895627351E-3</v>
      </c>
      <c r="CI43" s="23">
        <f t="shared" si="27"/>
        <v>-9.679656239424874E-3</v>
      </c>
      <c r="CJ43" s="23">
        <f t="shared" si="28"/>
        <v>1.0266623578463167E-2</v>
      </c>
      <c r="CK43" s="23">
        <f t="shared" si="29"/>
        <v>1.0788468678238131E-2</v>
      </c>
    </row>
    <row r="44" spans="1:89" x14ac:dyDescent="0.25">
      <c r="A44" s="28" t="s">
        <v>43</v>
      </c>
      <c r="B44" s="26">
        <v>701452.31940000004</v>
      </c>
      <c r="C44" s="26">
        <v>203.03768360999999</v>
      </c>
      <c r="D44" s="26">
        <v>98006.516755000004</v>
      </c>
      <c r="E44" s="26">
        <v>8871.9282526000006</v>
      </c>
      <c r="F44" s="26">
        <v>8499.2426641000002</v>
      </c>
      <c r="G44" s="26">
        <v>190.77823436</v>
      </c>
      <c r="H44" s="26">
        <v>63846.978353999999</v>
      </c>
      <c r="I44" s="26">
        <v>805.10107471000003</v>
      </c>
      <c r="J44" s="26">
        <v>1714.8403705000001</v>
      </c>
      <c r="K44" s="26">
        <v>2143.0759293999999</v>
      </c>
      <c r="L44" s="61">
        <v>147.70934147</v>
      </c>
      <c r="M44" s="61">
        <v>232.94169284</v>
      </c>
      <c r="N44" s="61">
        <v>104.36562926000001</v>
      </c>
      <c r="O44" s="26"/>
      <c r="P44" s="28" t="s">
        <v>43</v>
      </c>
      <c r="Q44" s="26">
        <v>68.678174328578805</v>
      </c>
      <c r="R44" s="26">
        <v>146.122922021574</v>
      </c>
      <c r="S44" s="26">
        <v>798.67904759527903</v>
      </c>
      <c r="T44" s="26">
        <v>798.67904759527903</v>
      </c>
      <c r="U44" s="26">
        <v>422.91143902304901</v>
      </c>
      <c r="V44" s="26">
        <v>1727.17039451803</v>
      </c>
      <c r="W44" s="26">
        <v>234.86157026254</v>
      </c>
      <c r="X44" s="26">
        <v>4056.9827257668198</v>
      </c>
      <c r="Y44" s="26">
        <v>701916.13024068903</v>
      </c>
      <c r="Z44" s="26">
        <v>3086.5684347973302</v>
      </c>
      <c r="AA44" s="26">
        <v>325.575789564915</v>
      </c>
      <c r="AB44" s="26">
        <v>2568.81896544336</v>
      </c>
      <c r="AC44" s="26">
        <v>5095.7533888581402</v>
      </c>
      <c r="AD44" s="26">
        <v>2121.5237884952298</v>
      </c>
      <c r="AE44" s="26">
        <v>2121.5237884952298</v>
      </c>
      <c r="AF44" s="26">
        <v>774.59702052392799</v>
      </c>
      <c r="AG44" s="26">
        <v>2182.0883127238699</v>
      </c>
      <c r="AH44" s="26">
        <v>88.568474938304306</v>
      </c>
      <c r="AI44" s="95">
        <v>325.77916812532197</v>
      </c>
      <c r="AJ44" s="26">
        <v>22.2362204093277</v>
      </c>
      <c r="AK44" s="26">
        <v>78.308310450121695</v>
      </c>
      <c r="AL44" s="26">
        <v>104.966875105317</v>
      </c>
      <c r="AM44" s="26">
        <v>200.86385965938501</v>
      </c>
      <c r="AN44" s="26">
        <v>0</v>
      </c>
      <c r="AO44" s="95">
        <v>64836.265841697103</v>
      </c>
      <c r="AP44" s="26">
        <v>87142.162817705306</v>
      </c>
      <c r="AQ44" s="26">
        <v>8907.8612749858094</v>
      </c>
      <c r="AR44" s="26">
        <v>96824.621113215006</v>
      </c>
      <c r="AS44" s="26">
        <v>1661.8877356887299</v>
      </c>
      <c r="AT44" s="26">
        <v>1.5525104352023</v>
      </c>
      <c r="AU44" s="26">
        <v>27028.009946050599</v>
      </c>
      <c r="AV44" s="26">
        <v>4.6116686195208203</v>
      </c>
      <c r="AW44" s="26">
        <v>1.26778970143906</v>
      </c>
      <c r="AX44" s="26">
        <v>5074.7561657214301</v>
      </c>
      <c r="AY44" s="26">
        <v>2.3002828133181201</v>
      </c>
      <c r="AZ44" s="26">
        <v>0.23771649937995001</v>
      </c>
      <c r="BA44" s="26">
        <v>8779.0898754081209</v>
      </c>
      <c r="BB44" s="26">
        <v>8409.0919636977196</v>
      </c>
      <c r="BC44" s="26">
        <v>369.99791171039999</v>
      </c>
      <c r="BD44" s="26">
        <v>9.3310960641985897E-3</v>
      </c>
      <c r="BE44" s="26">
        <v>680.55196302738705</v>
      </c>
      <c r="BF44" s="26">
        <v>6.7078567866532102E-2</v>
      </c>
      <c r="BG44" s="26">
        <v>528.51373631949298</v>
      </c>
      <c r="BH44" s="26">
        <v>8.4817328461118695</v>
      </c>
      <c r="BI44" s="26">
        <v>2079.0233845467001</v>
      </c>
      <c r="BJ44" s="26">
        <v>826.84090723583199</v>
      </c>
      <c r="BK44" s="26">
        <v>3.2738074188616402</v>
      </c>
      <c r="BL44" s="26">
        <v>24.418996207939902</v>
      </c>
      <c r="BM44" s="26">
        <v>2.5799876999729899E-2</v>
      </c>
      <c r="BN44" s="26">
        <v>188.79644226921701</v>
      </c>
      <c r="BO44" s="26">
        <v>15349.4613653217</v>
      </c>
      <c r="BP44" s="26">
        <v>0</v>
      </c>
      <c r="BQ44" s="26">
        <v>7057.5353851222399</v>
      </c>
      <c r="BR44" s="26">
        <v>1581.25146768786</v>
      </c>
      <c r="BS44" s="26">
        <v>64487.596221939202</v>
      </c>
      <c r="BT44" s="26">
        <v>8653.28735993589</v>
      </c>
      <c r="BU44" s="28"/>
      <c r="BV44" s="95">
        <f t="shared" si="15"/>
        <v>63593.833160719223</v>
      </c>
      <c r="BW44" s="35">
        <f t="shared" si="16"/>
        <v>8.0000005331103494E-3</v>
      </c>
      <c r="BY44" s="23">
        <f t="shared" si="17"/>
        <v>6.6121506460442548E-4</v>
      </c>
      <c r="BZ44" s="23">
        <f t="shared" si="18"/>
        <v>-1.0706504881086562E-2</v>
      </c>
      <c r="CA44" s="23">
        <f t="shared" si="19"/>
        <v>-1.2059357692912821E-2</v>
      </c>
      <c r="CB44" s="23">
        <f t="shared" si="20"/>
        <v>-1.0464284037088852E-2</v>
      </c>
      <c r="CC44" s="23">
        <f t="shared" si="21"/>
        <v>-1.060690981127867E-2</v>
      </c>
      <c r="CD44" s="23">
        <f t="shared" si="22"/>
        <v>-1.0387936010789007E-2</v>
      </c>
      <c r="CE44" s="23">
        <f t="shared" si="23"/>
        <v>1.0033644260927952E-2</v>
      </c>
      <c r="CF44" s="23">
        <f t="shared" si="24"/>
        <v>-7.9766718943136902E-3</v>
      </c>
      <c r="CG44" s="23">
        <f t="shared" si="25"/>
        <v>7.1901876292047072E-3</v>
      </c>
      <c r="CH44" s="23">
        <f t="shared" si="26"/>
        <v>-1.0056638968832101E-2</v>
      </c>
      <c r="CI44" s="23">
        <f t="shared" si="27"/>
        <v>-1.0740142990537969E-2</v>
      </c>
      <c r="CJ44" s="23">
        <f t="shared" si="28"/>
        <v>8.2418797559726583E-3</v>
      </c>
      <c r="CK44" s="23">
        <f t="shared" si="29"/>
        <v>5.76095645261858E-3</v>
      </c>
    </row>
    <row r="45" spans="1:89" x14ac:dyDescent="0.25">
      <c r="A45" s="28" t="s">
        <v>44</v>
      </c>
      <c r="B45" s="26">
        <v>88827.181192000004</v>
      </c>
      <c r="C45" s="26">
        <v>14.071677116</v>
      </c>
      <c r="D45" s="26">
        <v>7132.8073645000004</v>
      </c>
      <c r="E45" s="26">
        <v>754.43974742</v>
      </c>
      <c r="F45" s="26">
        <v>715.35099599</v>
      </c>
      <c r="G45" s="26">
        <v>10.069803657</v>
      </c>
      <c r="H45" s="26">
        <v>8951.0265156999994</v>
      </c>
      <c r="I45" s="26">
        <v>77.543971614</v>
      </c>
      <c r="J45" s="26">
        <v>218.53120125000001</v>
      </c>
      <c r="K45" s="26">
        <v>193.50621172000001</v>
      </c>
      <c r="L45" s="61">
        <v>14.513067228000001</v>
      </c>
      <c r="M45" s="61">
        <v>36.258123376</v>
      </c>
      <c r="N45" s="61">
        <v>15.281617645000001</v>
      </c>
      <c r="O45" s="26"/>
      <c r="P45" s="28" t="s">
        <v>44</v>
      </c>
      <c r="Q45" s="26">
        <v>10.575292895001599</v>
      </c>
      <c r="R45" s="26">
        <v>14.370010092744501</v>
      </c>
      <c r="S45" s="26">
        <v>77.106584738205996</v>
      </c>
      <c r="T45" s="26">
        <v>77.106584738205996</v>
      </c>
      <c r="U45" s="26">
        <v>37.276701759337897</v>
      </c>
      <c r="V45" s="26">
        <v>219.635317466185</v>
      </c>
      <c r="W45" s="26">
        <v>36.446968633287902</v>
      </c>
      <c r="X45" s="26">
        <v>542.85674818384905</v>
      </c>
      <c r="Y45" s="26">
        <v>88543.576032672398</v>
      </c>
      <c r="Z45" s="26">
        <v>386.741977319733</v>
      </c>
      <c r="AA45" s="26">
        <v>42.9779629218393</v>
      </c>
      <c r="AB45" s="26">
        <v>397.71084567445803</v>
      </c>
      <c r="AC45" s="26">
        <v>689.72524859377995</v>
      </c>
      <c r="AD45" s="26">
        <v>191.82846422707601</v>
      </c>
      <c r="AE45" s="26">
        <v>191.82846422707601</v>
      </c>
      <c r="AF45" s="26">
        <v>56.555957777520497</v>
      </c>
      <c r="AG45" s="26">
        <v>290.50742664180098</v>
      </c>
      <c r="AH45" s="26">
        <v>13.263921530632601</v>
      </c>
      <c r="AI45" s="95">
        <v>47.308482918075804</v>
      </c>
      <c r="AJ45" s="26">
        <v>1.8260924883215599</v>
      </c>
      <c r="AK45" s="26">
        <v>11.1878714912554</v>
      </c>
      <c r="AL45" s="26">
        <v>15.3984186624087</v>
      </c>
      <c r="AM45" s="26">
        <v>13.9604556912867</v>
      </c>
      <c r="AN45" s="26">
        <v>0</v>
      </c>
      <c r="AO45" s="95">
        <v>9077.7308273395192</v>
      </c>
      <c r="AP45" s="26">
        <v>6362.5452452807303</v>
      </c>
      <c r="AQ45" s="26">
        <v>650.39430738162503</v>
      </c>
      <c r="AR45" s="26">
        <v>7069.4955104398796</v>
      </c>
      <c r="AS45" s="26">
        <v>238.33198187800701</v>
      </c>
      <c r="AT45" s="26">
        <v>0.13215365179241201</v>
      </c>
      <c r="AU45" s="26">
        <v>3915.1007755300202</v>
      </c>
      <c r="AV45" s="26">
        <v>0.34889828965425901</v>
      </c>
      <c r="AW45" s="26">
        <v>7.8603300131726103E-2</v>
      </c>
      <c r="AX45" s="26">
        <v>338.52867814172401</v>
      </c>
      <c r="AY45" s="26">
        <v>0.170428637708956</v>
      </c>
      <c r="AZ45" s="26">
        <v>1.46993910172677E-2</v>
      </c>
      <c r="BA45" s="26">
        <v>747.10374665176596</v>
      </c>
      <c r="BB45" s="26">
        <v>708.26808373185497</v>
      </c>
      <c r="BC45" s="26">
        <v>38.835662919911499</v>
      </c>
      <c r="BD45" s="26">
        <v>4.4405070993237198E-4</v>
      </c>
      <c r="BE45" s="26">
        <v>95.401265753953197</v>
      </c>
      <c r="BF45" s="26">
        <v>3.1921614886709902E-3</v>
      </c>
      <c r="BG45" s="26">
        <v>54.783920446215397</v>
      </c>
      <c r="BH45" s="26">
        <v>0.65402186985013999</v>
      </c>
      <c r="BI45" s="26">
        <v>216.13627749576901</v>
      </c>
      <c r="BJ45" s="26">
        <v>55.099777965252898</v>
      </c>
      <c r="BK45" s="26">
        <v>0.4408185985218</v>
      </c>
      <c r="BL45" s="26">
        <v>1.57309766442346</v>
      </c>
      <c r="BM45" s="26">
        <v>1.5842788937206801E-3</v>
      </c>
      <c r="BN45" s="26">
        <v>10.0268633260029</v>
      </c>
      <c r="BO45" s="26">
        <v>2186.7833870682598</v>
      </c>
      <c r="BP45" s="26">
        <v>0</v>
      </c>
      <c r="BQ45" s="26">
        <v>990.72097459016595</v>
      </c>
      <c r="BR45" s="26">
        <v>251.68456500002901</v>
      </c>
      <c r="BS45" s="26">
        <v>9030.4311323489692</v>
      </c>
      <c r="BT45" s="26">
        <v>1351.59423941609</v>
      </c>
      <c r="BU45" s="28"/>
      <c r="BV45" s="95">
        <f t="shared" si="15"/>
        <v>8893.6319128677333</v>
      </c>
      <c r="BW45" s="35">
        <f t="shared" si="16"/>
        <v>7.9999991079987964E-3</v>
      </c>
      <c r="BY45" s="23">
        <f t="shared" si="17"/>
        <v>-3.1927745035001545E-3</v>
      </c>
      <c r="BZ45" s="23">
        <f t="shared" si="18"/>
        <v>-7.9039210320450658E-3</v>
      </c>
      <c r="CA45" s="23">
        <f t="shared" si="19"/>
        <v>-8.8761480332728553E-3</v>
      </c>
      <c r="CB45" s="23">
        <f t="shared" si="20"/>
        <v>-9.7237728968037253E-3</v>
      </c>
      <c r="CC45" s="23">
        <f t="shared" si="21"/>
        <v>-9.9013104026544792E-3</v>
      </c>
      <c r="CD45" s="23">
        <f t="shared" si="22"/>
        <v>-4.2642669569083243E-3</v>
      </c>
      <c r="CE45" s="23">
        <f t="shared" si="23"/>
        <v>8.8710067509793367E-3</v>
      </c>
      <c r="CF45" s="23">
        <f t="shared" si="24"/>
        <v>-5.6405013399524855E-3</v>
      </c>
      <c r="CG45" s="23">
        <f t="shared" si="25"/>
        <v>5.0524419848032619E-3</v>
      </c>
      <c r="CH45" s="23">
        <f t="shared" si="26"/>
        <v>-8.6702513475467591E-3</v>
      </c>
      <c r="CI45" s="23">
        <f t="shared" si="27"/>
        <v>-9.8571262027574956E-3</v>
      </c>
      <c r="CJ45" s="23">
        <f t="shared" si="28"/>
        <v>5.2083571819081615E-3</v>
      </c>
      <c r="CK45" s="23">
        <f t="shared" si="29"/>
        <v>7.6432364767950638E-3</v>
      </c>
    </row>
    <row r="46" spans="1:89" x14ac:dyDescent="0.25">
      <c r="A46" s="28" t="s">
        <v>45</v>
      </c>
      <c r="B46" s="26">
        <v>33317.662792000003</v>
      </c>
      <c r="C46" s="26">
        <v>10.037970142000001</v>
      </c>
      <c r="D46" s="26">
        <v>5067.0915488999999</v>
      </c>
      <c r="E46" s="26">
        <v>522.31413619</v>
      </c>
      <c r="F46" s="26">
        <v>498.06732400999999</v>
      </c>
      <c r="G46" s="26">
        <v>7.2851730117000004</v>
      </c>
      <c r="H46" s="26">
        <v>4882.2097825999999</v>
      </c>
      <c r="I46" s="26">
        <v>50.546106107999996</v>
      </c>
      <c r="J46" s="26">
        <v>102.33781281</v>
      </c>
      <c r="K46" s="26">
        <v>125.97025135</v>
      </c>
      <c r="L46" s="61">
        <v>8.5980523922999996</v>
      </c>
      <c r="M46" s="61">
        <v>17.273354671</v>
      </c>
      <c r="N46" s="61">
        <v>9.6373088970000005</v>
      </c>
      <c r="O46" s="26"/>
      <c r="P46" s="28" t="s">
        <v>45</v>
      </c>
      <c r="Q46" s="26">
        <v>4.2585328259612902</v>
      </c>
      <c r="R46" s="26">
        <v>8.5084973241334207</v>
      </c>
      <c r="S46" s="26">
        <v>50.162402149662498</v>
      </c>
      <c r="T46" s="26">
        <v>50.162402149662498</v>
      </c>
      <c r="U46" s="26">
        <v>25.444473555862299</v>
      </c>
      <c r="V46" s="26">
        <v>102.98136050159</v>
      </c>
      <c r="W46" s="26">
        <v>17.434409744287102</v>
      </c>
      <c r="X46" s="26">
        <v>231.63503750771801</v>
      </c>
      <c r="Y46" s="26">
        <v>33300.618747444001</v>
      </c>
      <c r="Z46" s="26">
        <v>196.96573034124199</v>
      </c>
      <c r="AA46" s="26">
        <v>19.470480264756301</v>
      </c>
      <c r="AB46" s="26">
        <v>180.68771626481899</v>
      </c>
      <c r="AC46" s="26">
        <v>362.74653749472901</v>
      </c>
      <c r="AD46" s="26">
        <v>124.577251857083</v>
      </c>
      <c r="AE46" s="26">
        <v>124.577251857083</v>
      </c>
      <c r="AF46" s="26">
        <v>39.968958626961403</v>
      </c>
      <c r="AG46" s="26">
        <v>146.06414044401001</v>
      </c>
      <c r="AH46" s="26">
        <v>6.9323995381579202</v>
      </c>
      <c r="AI46" s="95">
        <v>29.243872132472202</v>
      </c>
      <c r="AJ46" s="26">
        <v>1.31083613634264</v>
      </c>
      <c r="AK46" s="26">
        <v>5.9009604264409097</v>
      </c>
      <c r="AL46" s="26">
        <v>9.7358533474205906</v>
      </c>
      <c r="AM46" s="26">
        <v>9.9258090662874796</v>
      </c>
      <c r="AN46" s="26">
        <v>0</v>
      </c>
      <c r="AO46" s="95">
        <v>4961.7496496304502</v>
      </c>
      <c r="AP46" s="26">
        <v>4496.5193317790699</v>
      </c>
      <c r="AQ46" s="26">
        <v>459.64428765907701</v>
      </c>
      <c r="AR46" s="26">
        <v>4996.1325780651096</v>
      </c>
      <c r="AS46" s="26">
        <v>118.511254538104</v>
      </c>
      <c r="AT46" s="26">
        <v>4.4558025606684398E-2</v>
      </c>
      <c r="AU46" s="26">
        <v>2209.9773693513398</v>
      </c>
      <c r="AV46" s="26">
        <v>0.25012915359050197</v>
      </c>
      <c r="AW46" s="26">
        <v>6.6974460887250106E-2</v>
      </c>
      <c r="AX46" s="26">
        <v>273.12513390322698</v>
      </c>
      <c r="AY46" s="26">
        <v>0.11552083874843599</v>
      </c>
      <c r="AZ46" s="26">
        <v>1.2505732281728601E-2</v>
      </c>
      <c r="BA46" s="26">
        <v>516.88583262423197</v>
      </c>
      <c r="BB46" s="26">
        <v>492.76195751606701</v>
      </c>
      <c r="BC46" s="26">
        <v>24.123875108164199</v>
      </c>
      <c r="BD46" s="26">
        <v>3.1285317030153701E-4</v>
      </c>
      <c r="BE46" s="26">
        <v>48.912700717053198</v>
      </c>
      <c r="BF46" s="26">
        <v>2.2490832718794901E-3</v>
      </c>
      <c r="BG46" s="26">
        <v>33.864049030792998</v>
      </c>
      <c r="BH46" s="26">
        <v>0.48517942007418502</v>
      </c>
      <c r="BI46" s="26">
        <v>134.45304585062499</v>
      </c>
      <c r="BJ46" s="26">
        <v>20.6441060210404</v>
      </c>
      <c r="BK46" s="26">
        <v>0.21666481081587499</v>
      </c>
      <c r="BL46" s="26">
        <v>1.21159118592128</v>
      </c>
      <c r="BM46" s="26">
        <v>1.3424499997244199E-3</v>
      </c>
      <c r="BN46" s="26">
        <v>7.2598252784161996</v>
      </c>
      <c r="BO46" s="26">
        <v>1212.9911397343701</v>
      </c>
      <c r="BP46" s="26">
        <v>0</v>
      </c>
      <c r="BQ46" s="26">
        <v>517.47447496257496</v>
      </c>
      <c r="BR46" s="26">
        <v>156.18146099148399</v>
      </c>
      <c r="BS46" s="26">
        <v>4940.9079085302301</v>
      </c>
      <c r="BT46" s="26">
        <v>770.10895687787001</v>
      </c>
      <c r="BU46" s="28"/>
      <c r="BV46" s="95">
        <f t="shared" si="15"/>
        <v>4854.4843566342497</v>
      </c>
      <c r="BW46" s="35">
        <f t="shared" si="16"/>
        <v>7.999979584697189E-3</v>
      </c>
      <c r="BY46" s="23">
        <f t="shared" si="17"/>
        <v>-5.1156183020419131E-4</v>
      </c>
      <c r="BZ46" s="23">
        <f t="shared" si="18"/>
        <v>-1.117368094603375E-2</v>
      </c>
      <c r="CA46" s="23">
        <f t="shared" si="19"/>
        <v>-1.4003885690657124E-2</v>
      </c>
      <c r="CB46" s="23">
        <f t="shared" si="20"/>
        <v>-1.0392794660631973E-2</v>
      </c>
      <c r="CC46" s="23">
        <f t="shared" si="21"/>
        <v>-1.0651906355186754E-2</v>
      </c>
      <c r="CD46" s="23">
        <f t="shared" si="22"/>
        <v>-3.4793591371258164E-3</v>
      </c>
      <c r="CE46" s="23">
        <f t="shared" si="23"/>
        <v>1.2022860250583236E-2</v>
      </c>
      <c r="CF46" s="23">
        <f t="shared" si="24"/>
        <v>-7.5911675078917601E-3</v>
      </c>
      <c r="CG46" s="23">
        <f t="shared" si="25"/>
        <v>6.2884643898419969E-3</v>
      </c>
      <c r="CH46" s="23">
        <f t="shared" si="26"/>
        <v>-1.1058162367610449E-2</v>
      </c>
      <c r="CI46" s="23">
        <f t="shared" si="27"/>
        <v>-1.0415738830200671E-2</v>
      </c>
      <c r="CJ46" s="23">
        <f t="shared" si="28"/>
        <v>9.3239024123956109E-3</v>
      </c>
      <c r="CK46" s="23">
        <f t="shared" si="29"/>
        <v>1.022530786071058E-2</v>
      </c>
    </row>
    <row r="47" spans="1:89" x14ac:dyDescent="0.25">
      <c r="A47" s="28" t="s">
        <v>46</v>
      </c>
      <c r="B47" s="26">
        <v>299518.26686999999</v>
      </c>
      <c r="C47" s="26">
        <v>39.652983732999999</v>
      </c>
      <c r="D47" s="26">
        <v>22137.067257999999</v>
      </c>
      <c r="E47" s="26">
        <v>2498.7317843999999</v>
      </c>
      <c r="F47" s="26">
        <v>2367.6542730000001</v>
      </c>
      <c r="G47" s="26">
        <v>40.178887695999997</v>
      </c>
      <c r="H47" s="26">
        <v>26852.810388999998</v>
      </c>
      <c r="I47" s="26">
        <v>246.99070986999999</v>
      </c>
      <c r="J47" s="26">
        <v>700.07614889000001</v>
      </c>
      <c r="K47" s="26">
        <v>619.10966074999999</v>
      </c>
      <c r="L47" s="61">
        <v>44.678149693000002</v>
      </c>
      <c r="M47" s="61">
        <v>113.34254894999999</v>
      </c>
      <c r="N47" s="61">
        <v>43.680615144000001</v>
      </c>
      <c r="O47" s="26"/>
      <c r="P47" s="28" t="s">
        <v>46</v>
      </c>
      <c r="Q47" s="26">
        <v>33.954025644631699</v>
      </c>
      <c r="R47" s="26">
        <v>44.137641932578099</v>
      </c>
      <c r="S47" s="26">
        <v>244.87272821862899</v>
      </c>
      <c r="T47" s="26">
        <v>244.87272821862899</v>
      </c>
      <c r="U47" s="26">
        <v>126.87557143190099</v>
      </c>
      <c r="V47" s="26">
        <v>702.08863911972799</v>
      </c>
      <c r="W47" s="26">
        <v>113.557541487119</v>
      </c>
      <c r="X47" s="26">
        <v>1656.96061386101</v>
      </c>
      <c r="Y47" s="26">
        <v>298110.46812766901</v>
      </c>
      <c r="Z47" s="26">
        <v>1248.6038958505301</v>
      </c>
      <c r="AA47" s="26">
        <v>126.249475558013</v>
      </c>
      <c r="AB47" s="26">
        <v>1261.30634742033</v>
      </c>
      <c r="AC47" s="26">
        <v>2106.78164270446</v>
      </c>
      <c r="AD47" s="26">
        <v>612.36555562330398</v>
      </c>
      <c r="AE47" s="26">
        <v>612.36555562330398</v>
      </c>
      <c r="AF47" s="26">
        <v>175.421587295645</v>
      </c>
      <c r="AG47" s="26">
        <v>897.92672131355505</v>
      </c>
      <c r="AH47" s="26">
        <v>41.489058771276497</v>
      </c>
      <c r="AI47" s="95">
        <v>139.05328053806099</v>
      </c>
      <c r="AJ47" s="26">
        <v>6.0425775281357099</v>
      </c>
      <c r="AK47" s="26">
        <v>35.136831269586402</v>
      </c>
      <c r="AL47" s="26">
        <v>43.7911932985539</v>
      </c>
      <c r="AM47" s="26">
        <v>39.339714393646197</v>
      </c>
      <c r="AN47" s="26">
        <v>0</v>
      </c>
      <c r="AO47" s="95">
        <v>27146.022546889501</v>
      </c>
      <c r="AP47" s="26">
        <v>19734.919843317501</v>
      </c>
      <c r="AQ47" s="26">
        <v>2017.34790961931</v>
      </c>
      <c r="AR47" s="26">
        <v>21927.689340232399</v>
      </c>
      <c r="AS47" s="26">
        <v>746.28436916247006</v>
      </c>
      <c r="AT47" s="26">
        <v>0.31499744404944902</v>
      </c>
      <c r="AU47" s="26">
        <v>11478.652553018001</v>
      </c>
      <c r="AV47" s="26">
        <v>1.1226340105932</v>
      </c>
      <c r="AW47" s="26">
        <v>0.25797189887398903</v>
      </c>
      <c r="AX47" s="26">
        <v>1110.13793058747</v>
      </c>
      <c r="AY47" s="26">
        <v>0.52498068718067403</v>
      </c>
      <c r="AZ47" s="26">
        <v>4.7988484013734699E-2</v>
      </c>
      <c r="BA47" s="26">
        <v>2467.1951652914599</v>
      </c>
      <c r="BB47" s="26">
        <v>2337.4890395398202</v>
      </c>
      <c r="BC47" s="26">
        <v>129.70612575163801</v>
      </c>
      <c r="BD47" s="26">
        <v>5.8244816724262302E-4</v>
      </c>
      <c r="BE47" s="26">
        <v>314.49909283883602</v>
      </c>
      <c r="BF47" s="26">
        <v>4.1870690090775303E-3</v>
      </c>
      <c r="BG47" s="26">
        <v>181.890463096281</v>
      </c>
      <c r="BH47" s="26">
        <v>2.16582725937928</v>
      </c>
      <c r="BI47" s="26">
        <v>720.38888763592797</v>
      </c>
      <c r="BJ47" s="26">
        <v>154.176289623645</v>
      </c>
      <c r="BK47" s="26">
        <v>1.4159657783142301</v>
      </c>
      <c r="BL47" s="26">
        <v>4.7124303993121499</v>
      </c>
      <c r="BM47" s="26">
        <v>5.0999024146122299E-3</v>
      </c>
      <c r="BN47" s="26">
        <v>40.030155666154002</v>
      </c>
      <c r="BO47" s="26">
        <v>6426.0991011285096</v>
      </c>
      <c r="BP47" s="26">
        <v>0</v>
      </c>
      <c r="BQ47" s="26">
        <v>2983.0704807646498</v>
      </c>
      <c r="BR47" s="26">
        <v>698.77471660356105</v>
      </c>
      <c r="BS47" s="26">
        <v>26995.420722454601</v>
      </c>
      <c r="BT47" s="26">
        <v>3896.48238120004</v>
      </c>
      <c r="BU47" s="28"/>
      <c r="BV47" s="95">
        <f t="shared" si="15"/>
        <v>26619.900861963426</v>
      </c>
      <c r="BW47" s="35">
        <f t="shared" si="16"/>
        <v>8.0000033096868633E-3</v>
      </c>
      <c r="BY47" s="23">
        <f t="shared" si="17"/>
        <v>-4.7002099639619297E-3</v>
      </c>
      <c r="BZ47" s="23">
        <f t="shared" si="18"/>
        <v>-7.9002715524050977E-3</v>
      </c>
      <c r="CA47" s="23">
        <f t="shared" si="19"/>
        <v>-9.4582500620959443E-3</v>
      </c>
      <c r="CB47" s="23">
        <f t="shared" si="20"/>
        <v>-1.2621050128480521E-2</v>
      </c>
      <c r="CC47" s="23">
        <f t="shared" si="21"/>
        <v>-1.274055667847074E-2</v>
      </c>
      <c r="CD47" s="23">
        <f t="shared" si="22"/>
        <v>-3.7017458265974313E-3</v>
      </c>
      <c r="CE47" s="23">
        <f t="shared" si="23"/>
        <v>5.3108159402570892E-3</v>
      </c>
      <c r="CF47" s="23">
        <f t="shared" si="24"/>
        <v>-8.5751470267273044E-3</v>
      </c>
      <c r="CG47" s="23">
        <f t="shared" si="25"/>
        <v>2.874673323636094E-3</v>
      </c>
      <c r="CH47" s="23">
        <f t="shared" si="26"/>
        <v>-1.0893231933299326E-2</v>
      </c>
      <c r="CI47" s="23">
        <f t="shared" si="27"/>
        <v>-1.2097809872072382E-2</v>
      </c>
      <c r="CJ47" s="23">
        <f t="shared" si="28"/>
        <v>1.8968387345324675E-3</v>
      </c>
      <c r="CK47" s="23">
        <f t="shared" si="29"/>
        <v>2.5315155061200632E-3</v>
      </c>
    </row>
    <row r="48" spans="1:89" x14ac:dyDescent="0.25">
      <c r="A48" s="28" t="s">
        <v>47</v>
      </c>
      <c r="B48" s="26">
        <v>251165.74974</v>
      </c>
      <c r="C48" s="26">
        <v>40.140793406</v>
      </c>
      <c r="D48" s="26">
        <v>24566.902477</v>
      </c>
      <c r="E48" s="26">
        <v>2462.6239934</v>
      </c>
      <c r="F48" s="26">
        <v>2343.6525701</v>
      </c>
      <c r="G48" s="26">
        <v>29.394746830999999</v>
      </c>
      <c r="H48" s="26">
        <v>25500.943335</v>
      </c>
      <c r="I48" s="26">
        <v>262.76034844999998</v>
      </c>
      <c r="J48" s="26">
        <v>632.54990335000002</v>
      </c>
      <c r="K48" s="26">
        <v>666.25914125999998</v>
      </c>
      <c r="L48" s="61">
        <v>47.768723297999998</v>
      </c>
      <c r="M48" s="61">
        <v>105.32004094</v>
      </c>
      <c r="N48" s="61">
        <v>45.300848258000002</v>
      </c>
      <c r="O48" s="26"/>
      <c r="P48" s="28" t="s">
        <v>47</v>
      </c>
      <c r="Q48" s="26">
        <v>31.096735158994999</v>
      </c>
      <c r="R48" s="26">
        <v>47.329388052751497</v>
      </c>
      <c r="S48" s="26">
        <v>261.24495981014297</v>
      </c>
      <c r="T48" s="26">
        <v>261.24495981014297</v>
      </c>
      <c r="U48" s="26">
        <v>135.10783836111599</v>
      </c>
      <c r="V48" s="26">
        <v>635.84816464531002</v>
      </c>
      <c r="W48" s="26">
        <v>105.969146011585</v>
      </c>
      <c r="X48" s="26">
        <v>1561.5371919628601</v>
      </c>
      <c r="Y48" s="26">
        <v>250737.57223454901</v>
      </c>
      <c r="Z48" s="26">
        <v>1198.21403451531</v>
      </c>
      <c r="AA48" s="26">
        <v>120.573675383753</v>
      </c>
      <c r="AB48" s="26">
        <v>1157.8294640286599</v>
      </c>
      <c r="AC48" s="26">
        <v>1906.41475672959</v>
      </c>
      <c r="AD48" s="26">
        <v>660.67232019615403</v>
      </c>
      <c r="AE48" s="26">
        <v>660.67232019615403</v>
      </c>
      <c r="AF48" s="26">
        <v>195.06079872264201</v>
      </c>
      <c r="AG48" s="26">
        <v>805.19994719604802</v>
      </c>
      <c r="AH48" s="26">
        <v>38.473074457462197</v>
      </c>
      <c r="AI48" s="95">
        <v>142.09350597930401</v>
      </c>
      <c r="AJ48" s="26">
        <v>6.6721238630711497</v>
      </c>
      <c r="AK48" s="26">
        <v>31.8181305211356</v>
      </c>
      <c r="AL48" s="26">
        <v>45.647226120696999</v>
      </c>
      <c r="AM48" s="26">
        <v>39.9175968608387</v>
      </c>
      <c r="AN48" s="26">
        <v>0</v>
      </c>
      <c r="AO48" s="95">
        <v>25864.1608088758</v>
      </c>
      <c r="AP48" s="26">
        <v>21944.329828491402</v>
      </c>
      <c r="AQ48" s="26">
        <v>2243.1989730892801</v>
      </c>
      <c r="AR48" s="26">
        <v>24382.589600303301</v>
      </c>
      <c r="AS48" s="26">
        <v>694.32388602467995</v>
      </c>
      <c r="AT48" s="26">
        <v>0.32657608161510499</v>
      </c>
      <c r="AU48" s="26">
        <v>10994.215214194301</v>
      </c>
      <c r="AV48" s="26">
        <v>1.1704185586181399</v>
      </c>
      <c r="AW48" s="26">
        <v>0.29449061106610003</v>
      </c>
      <c r="AX48" s="26">
        <v>1224.36292235872</v>
      </c>
      <c r="AY48" s="26">
        <v>0.55490360400579797</v>
      </c>
      <c r="AZ48" s="26">
        <v>5.4722680886478497E-2</v>
      </c>
      <c r="BA48" s="26">
        <v>2440.2726751551299</v>
      </c>
      <c r="BB48" s="26">
        <v>2322.0097559357901</v>
      </c>
      <c r="BC48" s="26">
        <v>118.262919219343</v>
      </c>
      <c r="BD48" s="26">
        <v>4.60937137430623E-4</v>
      </c>
      <c r="BE48" s="26">
        <v>260.93314369174902</v>
      </c>
      <c r="BF48" s="26">
        <v>3.3135187689390701E-3</v>
      </c>
      <c r="BG48" s="26">
        <v>166.64603130783601</v>
      </c>
      <c r="BH48" s="26">
        <v>2.2327864621879701</v>
      </c>
      <c r="BI48" s="26">
        <v>659.14003215441198</v>
      </c>
      <c r="BJ48" s="26">
        <v>139.24875370980899</v>
      </c>
      <c r="BK48" s="26">
        <v>1.18793075745299</v>
      </c>
      <c r="BL48" s="26">
        <v>5.0962245578354999</v>
      </c>
      <c r="BM48" s="26">
        <v>5.7986534918456501E-3</v>
      </c>
      <c r="BN48" s="26">
        <v>29.319570368557599</v>
      </c>
      <c r="BO48" s="26">
        <v>6082.3409359909501</v>
      </c>
      <c r="BP48" s="26">
        <v>0</v>
      </c>
      <c r="BQ48" s="26">
        <v>2776.8660323897502</v>
      </c>
      <c r="BR48" s="26">
        <v>708.64814052057704</v>
      </c>
      <c r="BS48" s="26">
        <v>25733.531895478802</v>
      </c>
      <c r="BT48" s="26">
        <v>3823.47991274284</v>
      </c>
      <c r="BU48" s="28"/>
      <c r="BV48" s="95">
        <f t="shared" si="15"/>
        <v>25342.372574665074</v>
      </c>
      <c r="BW48" s="35">
        <f t="shared" si="16"/>
        <v>8.0000033597832192E-3</v>
      </c>
      <c r="BY48" s="23">
        <f t="shared" si="17"/>
        <v>-1.7047607243194202E-3</v>
      </c>
      <c r="BZ48" s="23">
        <f t="shared" si="18"/>
        <v>-5.5603421413174823E-3</v>
      </c>
      <c r="CA48" s="23">
        <f t="shared" si="19"/>
        <v>-7.5024874165253667E-3</v>
      </c>
      <c r="CB48" s="23">
        <f t="shared" si="20"/>
        <v>-9.0762204480964725E-3</v>
      </c>
      <c r="CC48" s="23">
        <f t="shared" si="21"/>
        <v>-9.2346512620198346E-3</v>
      </c>
      <c r="CD48" s="23">
        <f t="shared" si="22"/>
        <v>-2.5574795004908147E-3</v>
      </c>
      <c r="CE48" s="23">
        <f t="shared" si="23"/>
        <v>9.1207826088368429E-3</v>
      </c>
      <c r="CF48" s="23">
        <f t="shared" si="24"/>
        <v>-5.7671891851116481E-3</v>
      </c>
      <c r="CG48" s="23">
        <f t="shared" si="25"/>
        <v>5.214230968722507E-3</v>
      </c>
      <c r="CH48" s="23">
        <f t="shared" si="26"/>
        <v>-8.3853574650854263E-3</v>
      </c>
      <c r="CI48" s="23">
        <f t="shared" si="27"/>
        <v>-9.1971318242640727E-3</v>
      </c>
      <c r="CJ48" s="23">
        <f t="shared" si="28"/>
        <v>6.1631676724735419E-3</v>
      </c>
      <c r="CK48" s="23">
        <f t="shared" si="29"/>
        <v>7.6461672577141544E-3</v>
      </c>
    </row>
    <row r="49" spans="1:89" x14ac:dyDescent="0.25">
      <c r="A49" s="28" t="s">
        <v>48</v>
      </c>
      <c r="B49" s="26">
        <v>52491.755536999997</v>
      </c>
      <c r="C49" s="26">
        <v>6.9597808226</v>
      </c>
      <c r="D49" s="26">
        <v>3591.7106180999999</v>
      </c>
      <c r="E49" s="26">
        <v>437.57689184999998</v>
      </c>
      <c r="F49" s="26">
        <v>414.19463055</v>
      </c>
      <c r="G49" s="26">
        <v>5.8955878362999998</v>
      </c>
      <c r="H49" s="26">
        <v>5712.0865532999997</v>
      </c>
      <c r="I49" s="26">
        <v>46.372861366999999</v>
      </c>
      <c r="J49" s="26">
        <v>145.25542992999999</v>
      </c>
      <c r="K49" s="26">
        <v>113.54544452</v>
      </c>
      <c r="L49" s="61">
        <v>8.3002357615999998</v>
      </c>
      <c r="M49" s="61">
        <v>23.198343779999998</v>
      </c>
      <c r="N49" s="61">
        <v>9.2387793360000003</v>
      </c>
      <c r="O49" s="26"/>
      <c r="P49" s="28" t="s">
        <v>48</v>
      </c>
      <c r="Q49" s="26">
        <v>6.4666785248623997</v>
      </c>
      <c r="R49" s="26">
        <v>8.2283564697969496</v>
      </c>
      <c r="S49" s="26">
        <v>46.179552014738597</v>
      </c>
      <c r="T49" s="26">
        <v>46.179552014738597</v>
      </c>
      <c r="U49" s="26">
        <v>22.054951482464901</v>
      </c>
      <c r="V49" s="26">
        <v>146.27721857537301</v>
      </c>
      <c r="W49" s="26">
        <v>23.358177707674798</v>
      </c>
      <c r="X49" s="26">
        <v>330.36308514620902</v>
      </c>
      <c r="Y49" s="26">
        <v>52515.2039149677</v>
      </c>
      <c r="Z49" s="26">
        <v>244.70254671825199</v>
      </c>
      <c r="AA49" s="26">
        <v>25.410672233760799</v>
      </c>
      <c r="AB49" s="26">
        <v>256.94368044634302</v>
      </c>
      <c r="AC49" s="26">
        <v>450.15495407645</v>
      </c>
      <c r="AD49" s="26">
        <v>112.75212410795901</v>
      </c>
      <c r="AE49" s="26">
        <v>112.75212410795901</v>
      </c>
      <c r="AF49" s="26">
        <v>28.517360402123</v>
      </c>
      <c r="AG49" s="26">
        <v>187.25073829587899</v>
      </c>
      <c r="AH49" s="26">
        <v>8.3682415793892098</v>
      </c>
      <c r="AI49" s="95">
        <v>28.584709288299699</v>
      </c>
      <c r="AJ49" s="26">
        <v>1.07860623053379</v>
      </c>
      <c r="AK49" s="26">
        <v>7.0037514929424498</v>
      </c>
      <c r="AL49" s="26">
        <v>9.3014818084422597</v>
      </c>
      <c r="AM49" s="26">
        <v>6.9288517303526804</v>
      </c>
      <c r="AN49" s="26">
        <v>0</v>
      </c>
      <c r="AO49" s="95">
        <v>5791.80894966296</v>
      </c>
      <c r="AP49" s="26">
        <v>3208.2032922039002</v>
      </c>
      <c r="AQ49" s="26">
        <v>327.94974251800801</v>
      </c>
      <c r="AR49" s="26">
        <v>3564.6703951240302</v>
      </c>
      <c r="AS49" s="26">
        <v>152.150288458197</v>
      </c>
      <c r="AT49" s="26">
        <v>6.1714089353329199E-2</v>
      </c>
      <c r="AU49" s="26">
        <v>2497.9372360459001</v>
      </c>
      <c r="AV49" s="26">
        <v>0.196023913314263</v>
      </c>
      <c r="AW49" s="26">
        <v>4.3380290040068901E-2</v>
      </c>
      <c r="AX49" s="26">
        <v>189.07700260696501</v>
      </c>
      <c r="AY49" s="26">
        <v>9.2574470697817796E-2</v>
      </c>
      <c r="AZ49" s="26">
        <v>8.0795697470747406E-3</v>
      </c>
      <c r="BA49" s="26">
        <v>434.304279894118</v>
      </c>
      <c r="BB49" s="26">
        <v>411.01633984220001</v>
      </c>
      <c r="BC49" s="26">
        <v>23.287940051918799</v>
      </c>
      <c r="BD49" s="26">
        <v>1.3199294785517799E-4</v>
      </c>
      <c r="BE49" s="26">
        <v>58.096985344775298</v>
      </c>
      <c r="BF49" s="26">
        <v>9.4886358240050205E-4</v>
      </c>
      <c r="BG49" s="26">
        <v>32.676455771424699</v>
      </c>
      <c r="BH49" s="26">
        <v>0.376042737258662</v>
      </c>
      <c r="BI49" s="26">
        <v>129.301188732177</v>
      </c>
      <c r="BJ49" s="26">
        <v>29.460009173223899</v>
      </c>
      <c r="BK49" s="26">
        <v>0.26302351240375399</v>
      </c>
      <c r="BL49" s="26">
        <v>0.82192647442362898</v>
      </c>
      <c r="BM49" s="26">
        <v>8.6147308828959804E-4</v>
      </c>
      <c r="BN49" s="26">
        <v>5.8940410311017004</v>
      </c>
      <c r="BO49" s="26">
        <v>1407.3484245775701</v>
      </c>
      <c r="BP49" s="26">
        <v>0</v>
      </c>
      <c r="BQ49" s="26">
        <v>647.39017319025697</v>
      </c>
      <c r="BR49" s="26">
        <v>154.613634916595</v>
      </c>
      <c r="BS49" s="26">
        <v>5761.7580812072401</v>
      </c>
      <c r="BT49" s="26">
        <v>854.14147086243099</v>
      </c>
      <c r="BU49" s="28"/>
      <c r="BV49" s="95">
        <f t="shared" si="15"/>
        <v>5679.613703083638</v>
      </c>
      <c r="BW49" s="35">
        <f t="shared" si="16"/>
        <v>7.9999992260520771E-3</v>
      </c>
      <c r="BY49" s="23">
        <f t="shared" si="17"/>
        <v>4.4670592034543147E-4</v>
      </c>
      <c r="BZ49" s="23">
        <f t="shared" si="18"/>
        <v>-4.4439750382491514E-3</v>
      </c>
      <c r="CA49" s="23">
        <f t="shared" si="19"/>
        <v>-7.528508237747149E-3</v>
      </c>
      <c r="CB49" s="23">
        <f t="shared" si="20"/>
        <v>-7.4789414542572007E-3</v>
      </c>
      <c r="CC49" s="23">
        <f t="shared" si="21"/>
        <v>-7.6734232493057795E-3</v>
      </c>
      <c r="CD49" s="23">
        <f t="shared" si="22"/>
        <v>-2.6236657670936732E-4</v>
      </c>
      <c r="CE49" s="23">
        <f t="shared" si="23"/>
        <v>8.6958640146207414E-3</v>
      </c>
      <c r="CF49" s="23">
        <f t="shared" si="24"/>
        <v>-4.1685879750125781E-3</v>
      </c>
      <c r="CG49" s="23">
        <f t="shared" si="25"/>
        <v>7.0344264986543469E-3</v>
      </c>
      <c r="CH49" s="23">
        <f t="shared" si="26"/>
        <v>-6.9868096901171762E-3</v>
      </c>
      <c r="CI49" s="23">
        <f t="shared" si="27"/>
        <v>-8.6599096540836504E-3</v>
      </c>
      <c r="CJ49" s="23">
        <f t="shared" si="28"/>
        <v>6.8898852948544413E-3</v>
      </c>
      <c r="CK49" s="23">
        <f t="shared" si="29"/>
        <v>6.7868784567601615E-3</v>
      </c>
    </row>
    <row r="50" spans="1:89" x14ac:dyDescent="0.25">
      <c r="A50" s="28" t="s">
        <v>49</v>
      </c>
      <c r="B50" s="26">
        <v>260044.80241</v>
      </c>
      <c r="C50" s="26">
        <v>44.419990572000003</v>
      </c>
      <c r="D50" s="26">
        <v>24083.927210000002</v>
      </c>
      <c r="E50" s="26">
        <v>2575.2472573999999</v>
      </c>
      <c r="F50" s="26">
        <v>2436.7781961999999</v>
      </c>
      <c r="G50" s="26">
        <v>31.049642184</v>
      </c>
      <c r="H50" s="26">
        <v>40970.890843000001</v>
      </c>
      <c r="I50" s="26">
        <v>272.12821184000001</v>
      </c>
      <c r="J50" s="26">
        <v>818.40260868999997</v>
      </c>
      <c r="K50" s="26">
        <v>629.67279321000001</v>
      </c>
      <c r="L50" s="61">
        <v>47.973737040000003</v>
      </c>
      <c r="M50" s="61">
        <v>144.87605576999999</v>
      </c>
      <c r="N50" s="61">
        <v>74.244956152</v>
      </c>
      <c r="O50" s="26"/>
      <c r="P50" s="28" t="s">
        <v>49</v>
      </c>
      <c r="Q50" s="26">
        <v>39.848352742141202</v>
      </c>
      <c r="R50" s="26">
        <v>47.719861210807601</v>
      </c>
      <c r="S50" s="26">
        <v>272.232924563089</v>
      </c>
      <c r="T50" s="26">
        <v>272.232924563089</v>
      </c>
      <c r="U50" s="26">
        <v>133.00874945326399</v>
      </c>
      <c r="V50" s="26">
        <v>828.43070218567902</v>
      </c>
      <c r="W50" s="26">
        <v>146.69931107238301</v>
      </c>
      <c r="X50" s="26">
        <v>1851.13792691757</v>
      </c>
      <c r="Y50" s="26">
        <v>260881.295951762</v>
      </c>
      <c r="Z50" s="26">
        <v>1406.10317508043</v>
      </c>
      <c r="AA50" s="26">
        <v>166.91415210496399</v>
      </c>
      <c r="AB50" s="26">
        <v>1538.5152400981001</v>
      </c>
      <c r="AC50" s="26">
        <v>3259.2721802985702</v>
      </c>
      <c r="AD50" s="26">
        <v>626.88800217566802</v>
      </c>
      <c r="AE50" s="26">
        <v>626.88800217566802</v>
      </c>
      <c r="AF50" s="26">
        <v>191.24905885723399</v>
      </c>
      <c r="AG50" s="26">
        <v>1324.1209607880201</v>
      </c>
      <c r="AH50" s="26">
        <v>60.790725912796603</v>
      </c>
      <c r="AI50" s="95">
        <v>233.96436386468699</v>
      </c>
      <c r="AJ50" s="26">
        <v>5.8886938852538302</v>
      </c>
      <c r="AK50" s="26">
        <v>52.870704227135597</v>
      </c>
      <c r="AL50" s="26">
        <v>75.368735944445106</v>
      </c>
      <c r="AM50" s="26">
        <v>44.322038135</v>
      </c>
      <c r="AN50" s="26">
        <v>0</v>
      </c>
      <c r="AO50" s="95">
        <v>41797.663582620902</v>
      </c>
      <c r="AP50" s="26">
        <v>21515.515362643699</v>
      </c>
      <c r="AQ50" s="26">
        <v>2199.3640178001101</v>
      </c>
      <c r="AR50" s="26">
        <v>23906.128439301101</v>
      </c>
      <c r="AS50" s="26">
        <v>1000.43084265144</v>
      </c>
      <c r="AT50" s="26">
        <v>0.40866049592971598</v>
      </c>
      <c r="AU50" s="26">
        <v>19049.9052974222</v>
      </c>
      <c r="AV50" s="26">
        <v>1.1581365772141201</v>
      </c>
      <c r="AW50" s="26">
        <v>0.24987736977573399</v>
      </c>
      <c r="AX50" s="26">
        <v>1097.4025844232399</v>
      </c>
      <c r="AY50" s="26">
        <v>0.55464558066987302</v>
      </c>
      <c r="AZ50" s="26">
        <v>4.6626227285504002E-2</v>
      </c>
      <c r="BA50" s="26">
        <v>2564.43885363656</v>
      </c>
      <c r="BB50" s="26">
        <v>2425.7397013578102</v>
      </c>
      <c r="BC50" s="26">
        <v>138.699152278752</v>
      </c>
      <c r="BD50" s="26">
        <v>1.05805996064749E-3</v>
      </c>
      <c r="BE50" s="26">
        <v>352.02624988287897</v>
      </c>
      <c r="BF50" s="26">
        <v>7.6061282263264899E-3</v>
      </c>
      <c r="BG50" s="26">
        <v>194.886959903437</v>
      </c>
      <c r="BH50" s="26">
        <v>2.20231905950825</v>
      </c>
      <c r="BI50" s="26">
        <v>770.25690314544397</v>
      </c>
      <c r="BJ50" s="26">
        <v>176.39666088448601</v>
      </c>
      <c r="BK50" s="26">
        <v>1.60558267563947</v>
      </c>
      <c r="BL50" s="26">
        <v>4.9274956937118599</v>
      </c>
      <c r="BM50" s="26">
        <v>4.9961348897964598E-3</v>
      </c>
      <c r="BN50" s="26">
        <v>31.1135151696732</v>
      </c>
      <c r="BO50" s="26">
        <v>10603.0615885753</v>
      </c>
      <c r="BP50" s="26">
        <v>0</v>
      </c>
      <c r="BQ50" s="26">
        <v>4474.7296677428003</v>
      </c>
      <c r="BR50" s="26">
        <v>1336.4156640148799</v>
      </c>
      <c r="BS50" s="26">
        <v>41617.337255135397</v>
      </c>
      <c r="BT50" s="26">
        <v>6567.5583576767403</v>
      </c>
      <c r="BU50" s="28"/>
      <c r="BV50" s="95">
        <f t="shared" si="15"/>
        <v>40892.359973732258</v>
      </c>
      <c r="BW50" s="35">
        <f t="shared" si="16"/>
        <v>8.0000013110791118E-3</v>
      </c>
      <c r="BY50" s="23">
        <f t="shared" si="17"/>
        <v>3.216728556039898E-3</v>
      </c>
      <c r="BZ50" s="23">
        <f t="shared" si="18"/>
        <v>-2.2051431289980407E-3</v>
      </c>
      <c r="CA50" s="23">
        <f t="shared" si="19"/>
        <v>-7.3824658723049101E-3</v>
      </c>
      <c r="CB50" s="23">
        <f t="shared" si="20"/>
        <v>-4.1970353457835147E-3</v>
      </c>
      <c r="CC50" s="23">
        <f t="shared" si="21"/>
        <v>-4.5299546997767583E-3</v>
      </c>
      <c r="CD50" s="23">
        <f t="shared" si="22"/>
        <v>2.0571246938914443E-3</v>
      </c>
      <c r="CE50" s="23">
        <f t="shared" si="23"/>
        <v>1.5778187850798053E-2</v>
      </c>
      <c r="CF50" s="23">
        <f t="shared" si="24"/>
        <v>3.8479186843942828E-4</v>
      </c>
      <c r="CG50" s="23">
        <f t="shared" si="25"/>
        <v>1.2253252114788367E-2</v>
      </c>
      <c r="CH50" s="23">
        <f t="shared" si="26"/>
        <v>-4.4226002208789129E-3</v>
      </c>
      <c r="CI50" s="23">
        <f t="shared" si="27"/>
        <v>-5.2919752526413271E-3</v>
      </c>
      <c r="CJ50" s="23">
        <f t="shared" si="28"/>
        <v>1.258493194539719E-2</v>
      </c>
      <c r="CK50" s="23">
        <f t="shared" si="29"/>
        <v>1.5136109584931496E-2</v>
      </c>
    </row>
    <row r="51" spans="1:89" x14ac:dyDescent="0.25">
      <c r="A51" s="28" t="s">
        <v>50</v>
      </c>
      <c r="B51" s="26">
        <v>25579.116609000001</v>
      </c>
      <c r="C51" s="26">
        <v>4.4019191166000002</v>
      </c>
      <c r="D51" s="26">
        <v>2256.2742072000001</v>
      </c>
      <c r="E51" s="26">
        <v>272.08316887000001</v>
      </c>
      <c r="F51" s="26">
        <v>257.56966165</v>
      </c>
      <c r="G51" s="26">
        <v>3.1518083794999998</v>
      </c>
      <c r="H51" s="26">
        <v>4186.0857040000001</v>
      </c>
      <c r="I51" s="26">
        <v>28.065922918999998</v>
      </c>
      <c r="J51" s="26">
        <v>84.395060204999993</v>
      </c>
      <c r="K51" s="26">
        <v>63.894631744999998</v>
      </c>
      <c r="L51" s="61">
        <v>5.2323917115</v>
      </c>
      <c r="M51" s="61">
        <v>14.780078672</v>
      </c>
      <c r="N51" s="61">
        <v>7.6289212427999997</v>
      </c>
      <c r="O51" s="26"/>
      <c r="P51" s="28" t="s">
        <v>50</v>
      </c>
      <c r="Q51" s="26">
        <v>4.1907718607246602</v>
      </c>
      <c r="R51" s="26">
        <v>5.2104632618423699</v>
      </c>
      <c r="S51" s="26">
        <v>28.102771159571699</v>
      </c>
      <c r="T51" s="26">
        <v>28.102771159571699</v>
      </c>
      <c r="U51" s="26">
        <v>13.1565111853535</v>
      </c>
      <c r="V51" s="26">
        <v>85.378698086612999</v>
      </c>
      <c r="W51" s="26">
        <v>14.965430017296599</v>
      </c>
      <c r="X51" s="26">
        <v>176.93291892805999</v>
      </c>
      <c r="Y51" s="26">
        <v>25678.477349603399</v>
      </c>
      <c r="Z51" s="26">
        <v>142.77010956849799</v>
      </c>
      <c r="AA51" s="26">
        <v>15.456879955791599</v>
      </c>
      <c r="AB51" s="26">
        <v>156.59927700107099</v>
      </c>
      <c r="AC51" s="26">
        <v>329.29710677585899</v>
      </c>
      <c r="AD51" s="26">
        <v>63.703487846886702</v>
      </c>
      <c r="AE51" s="26">
        <v>63.703487846886702</v>
      </c>
      <c r="AF51" s="26">
        <v>17.944879335967801</v>
      </c>
      <c r="AG51" s="26">
        <v>132.81243537615799</v>
      </c>
      <c r="AH51" s="26">
        <v>6.0209825824732501</v>
      </c>
      <c r="AI51" s="95">
        <v>23.7757962967443</v>
      </c>
      <c r="AJ51" s="26">
        <v>0.60548521065052896</v>
      </c>
      <c r="AK51" s="26">
        <v>5.1627135128903099</v>
      </c>
      <c r="AL51" s="26">
        <v>7.7424312661508896</v>
      </c>
      <c r="AM51" s="26">
        <v>4.3971650976371999</v>
      </c>
      <c r="AN51" s="26">
        <v>0</v>
      </c>
      <c r="AO51" s="95">
        <v>4266.4080175487798</v>
      </c>
      <c r="AP51" s="26">
        <v>2018.8003355655101</v>
      </c>
      <c r="AQ51" s="26">
        <v>206.366156016688</v>
      </c>
      <c r="AR51" s="26">
        <v>2243.11137091816</v>
      </c>
      <c r="AS51" s="26">
        <v>100.71425103281</v>
      </c>
      <c r="AT51" s="26">
        <v>1.41066698743916E-2</v>
      </c>
      <c r="AU51" s="26">
        <v>1951.9448631224</v>
      </c>
      <c r="AV51" s="26">
        <v>0.118725881270082</v>
      </c>
      <c r="AW51" s="26">
        <v>2.79635721490104E-2</v>
      </c>
      <c r="AX51" s="26">
        <v>120.185178657054</v>
      </c>
      <c r="AY51" s="26">
        <v>5.19194820240634E-2</v>
      </c>
      <c r="AZ51" s="26">
        <v>5.20660081460782E-3</v>
      </c>
      <c r="BA51" s="26">
        <v>271.420221786436</v>
      </c>
      <c r="BB51" s="26">
        <v>256.86085478852499</v>
      </c>
      <c r="BC51" s="26">
        <v>14.5593669979111</v>
      </c>
      <c r="BD51" s="26">
        <v>7.9606815147957593E-5</v>
      </c>
      <c r="BE51" s="26">
        <v>34.719212135341699</v>
      </c>
      <c r="BF51" s="26">
        <v>5.7226481257957303E-4</v>
      </c>
      <c r="BG51" s="26">
        <v>20.232128827085901</v>
      </c>
      <c r="BH51" s="26">
        <v>0.23876792627744001</v>
      </c>
      <c r="BI51" s="26">
        <v>80.610017383444301</v>
      </c>
      <c r="BJ51" s="26">
        <v>9.1738770160370802</v>
      </c>
      <c r="BK51" s="26">
        <v>0.15003236715774601</v>
      </c>
      <c r="BL51" s="26">
        <v>0.50638871828789001</v>
      </c>
      <c r="BM51" s="26">
        <v>5.5469611600720897E-4</v>
      </c>
      <c r="BN51" s="26">
        <v>3.1619594345144599</v>
      </c>
      <c r="BO51" s="26">
        <v>1087.9645820872099</v>
      </c>
      <c r="BP51" s="26">
        <v>0</v>
      </c>
      <c r="BQ51" s="26">
        <v>460.95671629484099</v>
      </c>
      <c r="BR51" s="26">
        <v>136.824637075613</v>
      </c>
      <c r="BS51" s="26">
        <v>4249.8113346230302</v>
      </c>
      <c r="BT51" s="26">
        <v>677.608025551624</v>
      </c>
      <c r="BU51" s="28"/>
      <c r="BV51" s="95">
        <f t="shared" si="15"/>
        <v>4175.9405144506127</v>
      </c>
      <c r="BW51" s="35">
        <f t="shared" si="16"/>
        <v>7.9999948146232611E-3</v>
      </c>
      <c r="BY51" s="23">
        <f t="shared" si="17"/>
        <v>3.8844476970107266E-3</v>
      </c>
      <c r="BZ51" s="23">
        <f t="shared" si="18"/>
        <v>-1.079987804608351E-3</v>
      </c>
      <c r="CA51" s="23">
        <f t="shared" si="19"/>
        <v>-5.8338814669937518E-3</v>
      </c>
      <c r="CB51" s="23">
        <f t="shared" si="20"/>
        <v>-2.4365604323020773E-3</v>
      </c>
      <c r="CC51" s="23">
        <f t="shared" si="21"/>
        <v>-2.7519035313956254E-3</v>
      </c>
      <c r="CD51" s="23">
        <f t="shared" si="22"/>
        <v>3.2207081751811557E-3</v>
      </c>
      <c r="CE51" s="23">
        <f t="shared" si="23"/>
        <v>1.5223202564184805E-2</v>
      </c>
      <c r="CF51" s="23">
        <f t="shared" si="24"/>
        <v>1.3129174721261314E-3</v>
      </c>
      <c r="CG51" s="23">
        <f t="shared" si="25"/>
        <v>1.1655159427858679E-2</v>
      </c>
      <c r="CH51" s="23">
        <f t="shared" si="26"/>
        <v>-2.9915486308167631E-3</v>
      </c>
      <c r="CI51" s="23">
        <f t="shared" si="27"/>
        <v>-4.1909036759298426E-3</v>
      </c>
      <c r="CJ51" s="23">
        <f t="shared" si="28"/>
        <v>1.2540619668536439E-2</v>
      </c>
      <c r="CK51" s="23">
        <f t="shared" si="29"/>
        <v>1.4878908791727014E-2</v>
      </c>
    </row>
    <row r="52" spans="1:89" x14ac:dyDescent="0.25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61"/>
      <c r="M52" s="61"/>
      <c r="N52" s="61"/>
      <c r="R52" s="26"/>
    </row>
    <row r="53" spans="1:89" x14ac:dyDescent="0.25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61"/>
      <c r="M53" s="61"/>
      <c r="N53" s="61"/>
      <c r="R53" s="26"/>
    </row>
    <row r="54" spans="1:89" s="28" customFormat="1" x14ac:dyDescent="0.25">
      <c r="A54" s="28" t="s">
        <v>229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61"/>
      <c r="M54" s="61"/>
      <c r="N54" s="61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95"/>
      <c r="AJ54" s="26"/>
      <c r="AK54" s="26"/>
      <c r="AL54" s="26"/>
      <c r="AM54" s="26"/>
      <c r="AN54" s="26"/>
      <c r="AO54" s="95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95"/>
      <c r="BW54" s="35"/>
    </row>
    <row r="55" spans="1:89" s="28" customFormat="1" x14ac:dyDescent="0.25">
      <c r="A55" s="28" t="s">
        <v>1</v>
      </c>
      <c r="B55" s="26">
        <v>43827.598608</v>
      </c>
      <c r="C55" s="26">
        <v>6.1899008417000001</v>
      </c>
      <c r="D55" s="26">
        <v>2296.0298034000002</v>
      </c>
      <c r="E55" s="26">
        <v>381.06480321999999</v>
      </c>
      <c r="F55" s="26">
        <v>357.18457897000002</v>
      </c>
      <c r="G55" s="26">
        <v>2.0662913566999999</v>
      </c>
      <c r="H55" s="26">
        <v>8382.1102917000007</v>
      </c>
      <c r="I55" s="26">
        <v>25.084716796999999</v>
      </c>
      <c r="J55" s="26">
        <v>174.74314612000001</v>
      </c>
      <c r="K55" s="26">
        <v>82.711000705000004</v>
      </c>
      <c r="L55" s="61">
        <v>5.6904619063000004</v>
      </c>
      <c r="M55" s="61">
        <v>24.302044681000002</v>
      </c>
      <c r="N55" s="61">
        <v>16.155208949999999</v>
      </c>
      <c r="O55" s="26"/>
      <c r="P55" s="26" t="s">
        <v>1</v>
      </c>
      <c r="Q55" s="26">
        <v>0.62194906939124806</v>
      </c>
      <c r="R55" s="26">
        <v>0.49744569926279603</v>
      </c>
      <c r="S55" s="26">
        <v>2.1700221798692998</v>
      </c>
      <c r="T55" s="26">
        <v>2.1700221798692998</v>
      </c>
      <c r="U55" s="26">
        <v>1.4890148730302999</v>
      </c>
      <c r="V55" s="26">
        <v>20.915442829567201</v>
      </c>
      <c r="W55" s="26">
        <v>2.89492663293374</v>
      </c>
      <c r="X55" s="26">
        <v>35.702779252743298</v>
      </c>
      <c r="Y55" s="26">
        <v>5013.9085901993403</v>
      </c>
      <c r="Z55" s="26">
        <v>24.6727247459614</v>
      </c>
      <c r="AA55" s="26">
        <v>2.9376160336301802</v>
      </c>
      <c r="AB55" s="26">
        <v>37.426381483318202</v>
      </c>
      <c r="AC55" s="26">
        <v>0.61797599597158204</v>
      </c>
      <c r="AD55" s="26">
        <v>7.5543098147764702</v>
      </c>
      <c r="AE55" s="26">
        <v>7.5543098147764702</v>
      </c>
      <c r="AF55" s="26">
        <v>1.4447013019395101</v>
      </c>
      <c r="AG55" s="26">
        <v>26.5060156570269</v>
      </c>
      <c r="AH55" s="26">
        <v>1.03426362643981</v>
      </c>
      <c r="AI55" s="95">
        <v>5.4596825577876098</v>
      </c>
      <c r="AJ55" s="26">
        <v>6.7112596808809696E-2</v>
      </c>
      <c r="AK55" s="26">
        <v>0.75490869703820096</v>
      </c>
      <c r="AL55" s="26">
        <v>1.8770757031933401</v>
      </c>
      <c r="AM55" s="26">
        <v>0.60603008857068796</v>
      </c>
      <c r="AN55" s="26">
        <v>0</v>
      </c>
      <c r="AO55" s="95">
        <v>999.19376521877996</v>
      </c>
      <c r="AP55" s="26">
        <v>162.52873477846299</v>
      </c>
      <c r="AQ55" s="26">
        <v>16.614035783219499</v>
      </c>
      <c r="AR55" s="26">
        <v>180.587471863622</v>
      </c>
      <c r="AS55" s="26">
        <v>19.6633785205332</v>
      </c>
      <c r="AT55" s="26">
        <v>9.0791980687511304E-4</v>
      </c>
      <c r="AU55" s="26">
        <v>518.93352883678597</v>
      </c>
      <c r="AV55" s="26">
        <v>1.29331807734916E-2</v>
      </c>
      <c r="AW55" s="26">
        <v>1.65039926806549E-3</v>
      </c>
      <c r="AX55" s="26">
        <v>9.4946465935834397</v>
      </c>
      <c r="AY55" s="26">
        <v>5.0558843014379597E-3</v>
      </c>
      <c r="AZ55" s="26">
        <v>3.07389772758588E-4</v>
      </c>
      <c r="BA55" s="26">
        <v>37.431014537880898</v>
      </c>
      <c r="BB55" s="26">
        <v>34.8594485783468</v>
      </c>
      <c r="BC55" s="26">
        <v>2.5715659595341598</v>
      </c>
      <c r="BD55" s="26">
        <v>5.0135745740945797E-6</v>
      </c>
      <c r="BE55" s="26">
        <v>7.5939213501104899</v>
      </c>
      <c r="BF55" s="26">
        <v>3.6041796546459599E-5</v>
      </c>
      <c r="BG55" s="26">
        <v>3.5340274585668801</v>
      </c>
      <c r="BH55" s="26">
        <v>2.7875473580361201E-2</v>
      </c>
      <c r="BI55" s="26">
        <v>14.1156021759619</v>
      </c>
      <c r="BJ55" s="26">
        <v>1.1598665929546901</v>
      </c>
      <c r="BK55" s="26">
        <v>3.2523415400386897E-2</v>
      </c>
      <c r="BL55" s="26">
        <v>3.9923508104741497E-2</v>
      </c>
      <c r="BM55" s="26">
        <v>3.2773744826027697E-5</v>
      </c>
      <c r="BN55" s="26">
        <v>0.19272847765340001</v>
      </c>
      <c r="BO55" s="26">
        <v>331.98734408970802</v>
      </c>
      <c r="BP55" s="26">
        <v>0</v>
      </c>
      <c r="BQ55" s="26">
        <v>123.875079819997</v>
      </c>
      <c r="BR55" s="26">
        <v>27.574027527703802</v>
      </c>
      <c r="BS55" s="26">
        <v>995.43486752977697</v>
      </c>
      <c r="BT55" s="26">
        <v>191.611137673809</v>
      </c>
      <c r="BU55" s="26"/>
      <c r="BV55" s="95">
        <f>Q55+S55+U55+V55+Z55+AB55+AC55+AD55+AG55+AH55+AJ55+AK55+AL55+AS55+AU55+BJ55+BQ55+BT55</f>
        <v>980.95018871647267</v>
      </c>
      <c r="BW55" s="35">
        <f>AF55/(AF55+AP55+AQ55+1E-50)</f>
        <v>8.0000084559051533E-3</v>
      </c>
      <c r="BY55" s="23">
        <f>+(Y55-B55)/B55</f>
        <v>-0.88559928562264112</v>
      </c>
      <c r="BZ55" s="23">
        <f>+(AM55-C55)/C55</f>
        <v>-0.90209373234414403</v>
      </c>
      <c r="CA55" s="23">
        <f>+(AR55-D55)/D55</f>
        <v>-0.92134794086897087</v>
      </c>
      <c r="CB55" s="23">
        <f>+(BA55-E55)/E55</f>
        <v>-0.9017725745815709</v>
      </c>
      <c r="CC55" s="23">
        <f>+(BB55-F55)/F55</f>
        <v>-0.90240494514385328</v>
      </c>
      <c r="CD55" s="23">
        <f>+(BN55-G55)/G55</f>
        <v>-0.90672734654361631</v>
      </c>
      <c r="CE55" s="23">
        <f>+(BS55-H55)/H55</f>
        <v>-0.88124292894171763</v>
      </c>
      <c r="CF55" s="23">
        <f>+(T55-I55)/I55</f>
        <v>-0.91349225915403509</v>
      </c>
      <c r="CG55" s="23">
        <f>+(V55-J55)/J55</f>
        <v>-0.88030750679512138</v>
      </c>
      <c r="CH55" s="23">
        <f>+(AD55-K55)/K55</f>
        <v>-0.90866620219334615</v>
      </c>
      <c r="CI55" s="23">
        <f>+(R55-L55)/L55</f>
        <v>-0.9125825447118685</v>
      </c>
      <c r="CJ55" s="23">
        <f>+(W55-M55)/M55</f>
        <v>-0.88087724012798518</v>
      </c>
      <c r="CK55" s="23">
        <f>+(AL55-N55)/N55</f>
        <v>-0.88380987773028219</v>
      </c>
    </row>
    <row r="56" spans="1:89" s="28" customFormat="1" x14ac:dyDescent="0.25">
      <c r="A56" s="28" t="s">
        <v>11</v>
      </c>
      <c r="B56" s="26">
        <v>47332.850013000003</v>
      </c>
      <c r="C56" s="26">
        <v>6.8531682717000004</v>
      </c>
      <c r="D56" s="26">
        <v>3463.2119567999998</v>
      </c>
      <c r="E56" s="26">
        <v>341.53360997999999</v>
      </c>
      <c r="F56" s="26">
        <v>323.28146407000003</v>
      </c>
      <c r="G56" s="26">
        <v>4.0992937663999998</v>
      </c>
      <c r="H56" s="26">
        <v>4348.2311960999996</v>
      </c>
      <c r="I56" s="26">
        <v>36.020640821999997</v>
      </c>
      <c r="J56" s="26">
        <v>112.49595304</v>
      </c>
      <c r="K56" s="26">
        <v>88.512515511999993</v>
      </c>
      <c r="L56" s="61">
        <v>6.0168066569</v>
      </c>
      <c r="M56" s="61">
        <v>17.627298364000001</v>
      </c>
      <c r="N56" s="61">
        <v>6.7567804793999997</v>
      </c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95"/>
      <c r="AJ56" s="26"/>
      <c r="AK56" s="26"/>
      <c r="AL56" s="26"/>
      <c r="AM56" s="26"/>
      <c r="AN56" s="26"/>
      <c r="AO56" s="95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95">
        <f>Q56+S56+U56+V56+Z56+AB56+AC56+AD56+AG56+AH56+AJ56+AK56+AL56+AS56+AU56+BJ56+BQ56+BT56</f>
        <v>0</v>
      </c>
      <c r="BW56" s="35"/>
    </row>
    <row r="57" spans="1:89" s="28" customFormat="1" x14ac:dyDescent="0.25">
      <c r="A57" s="28" t="s">
        <v>58</v>
      </c>
      <c r="B57" s="26">
        <v>122846.44435999999</v>
      </c>
      <c r="C57" s="26">
        <v>14.292959207000001</v>
      </c>
      <c r="D57" s="26">
        <v>6417.3977176999997</v>
      </c>
      <c r="E57" s="26">
        <v>816.36291613000003</v>
      </c>
      <c r="F57" s="26">
        <v>768.79044853000005</v>
      </c>
      <c r="G57" s="26">
        <v>15.166503432000001</v>
      </c>
      <c r="H57" s="26">
        <v>11084.953291</v>
      </c>
      <c r="I57" s="26">
        <v>73.594465271000004</v>
      </c>
      <c r="J57" s="26">
        <v>293.43755828000002</v>
      </c>
      <c r="K57" s="26">
        <v>177.69561533000001</v>
      </c>
      <c r="L57" s="61">
        <v>12.190377399999999</v>
      </c>
      <c r="M57" s="61">
        <v>42.426393371000003</v>
      </c>
      <c r="N57" s="61">
        <v>15.395955580000001</v>
      </c>
      <c r="O57" s="26"/>
      <c r="P57" s="26" t="s">
        <v>58</v>
      </c>
      <c r="Q57" s="26">
        <v>0.27343998581733597</v>
      </c>
      <c r="R57" s="26">
        <v>0.35747736435975003</v>
      </c>
      <c r="S57" s="26">
        <v>1.9501217311866801</v>
      </c>
      <c r="T57" s="26">
        <v>1.9501217311866801</v>
      </c>
      <c r="U57" s="26">
        <v>1.0240352502521499</v>
      </c>
      <c r="V57" s="26">
        <v>6.1181553727122999</v>
      </c>
      <c r="W57" s="26">
        <v>0.88863124527323401</v>
      </c>
      <c r="X57" s="26">
        <v>16.295518011431</v>
      </c>
      <c r="Y57" s="26">
        <v>3121.3506713625102</v>
      </c>
      <c r="Z57" s="26">
        <v>10.1605193122902</v>
      </c>
      <c r="AA57" s="26">
        <v>1.27825767284181</v>
      </c>
      <c r="AB57" s="26">
        <v>10.0768070583177</v>
      </c>
      <c r="AC57" s="26">
        <v>16.360606099487899</v>
      </c>
      <c r="AD57" s="26">
        <v>5.2137443156577703</v>
      </c>
      <c r="AE57" s="26">
        <v>5.2137443156577703</v>
      </c>
      <c r="AF57" s="26">
        <v>1.49967134377222</v>
      </c>
      <c r="AG57" s="26">
        <v>6.9871143182482101</v>
      </c>
      <c r="AH57" s="26">
        <v>0.29603067709221398</v>
      </c>
      <c r="AI57" s="95">
        <v>0.97364566051708201</v>
      </c>
      <c r="AJ57" s="26">
        <v>4.8553515613683901E-2</v>
      </c>
      <c r="AK57" s="26">
        <v>0.228676815513704</v>
      </c>
      <c r="AL57" s="26">
        <v>0.29808199866449497</v>
      </c>
      <c r="AM57" s="26">
        <v>0.39818005147792401</v>
      </c>
      <c r="AN57" s="26">
        <v>0</v>
      </c>
      <c r="AO57" s="95">
        <v>212.693121469159</v>
      </c>
      <c r="AP57" s="26">
        <v>168.71262686221601</v>
      </c>
      <c r="AQ57" s="26">
        <v>17.246127305896799</v>
      </c>
      <c r="AR57" s="26">
        <v>187.458425511885</v>
      </c>
      <c r="AS57" s="26">
        <v>5.8880877456086402</v>
      </c>
      <c r="AT57" s="26">
        <v>5.9915216852130396E-3</v>
      </c>
      <c r="AU57" s="26">
        <v>87.239542389920402</v>
      </c>
      <c r="AV57" s="26">
        <v>1.09109233508049E-2</v>
      </c>
      <c r="AW57" s="26">
        <v>2.2402608067813999E-3</v>
      </c>
      <c r="AX57" s="26">
        <v>9.9205313138995699</v>
      </c>
      <c r="AY57" s="26">
        <v>5.6293852962736399E-3</v>
      </c>
      <c r="AZ57" s="26">
        <v>4.1892238077128599E-4</v>
      </c>
      <c r="BA57" s="26">
        <v>23.145464697421101</v>
      </c>
      <c r="BB57" s="26">
        <v>21.9104358995463</v>
      </c>
      <c r="BC57" s="26">
        <v>1.2350287978747401</v>
      </c>
      <c r="BD57" s="26">
        <v>1.25653973555558E-5</v>
      </c>
      <c r="BE57" s="26">
        <v>3.24359518731019</v>
      </c>
      <c r="BF57" s="26">
        <v>9.0327022602886798E-5</v>
      </c>
      <c r="BG57" s="26">
        <v>1.7550073028103399</v>
      </c>
      <c r="BH57" s="26">
        <v>1.9672091139072999E-2</v>
      </c>
      <c r="BI57" s="26">
        <v>6.8836752150884397</v>
      </c>
      <c r="BJ57" s="26">
        <v>2.7053890145008999</v>
      </c>
      <c r="BK57" s="26">
        <v>1.5482500261798799E-2</v>
      </c>
      <c r="BL57" s="26">
        <v>4.7133241841520498E-2</v>
      </c>
      <c r="BM57" s="26">
        <v>4.5141255642454397E-5</v>
      </c>
      <c r="BN57" s="26">
        <v>0.39598694951966701</v>
      </c>
      <c r="BO57" s="26">
        <v>50.268896010449801</v>
      </c>
      <c r="BP57" s="26">
        <v>0</v>
      </c>
      <c r="BQ57" s="26">
        <v>24.476286506743399</v>
      </c>
      <c r="BR57" s="26">
        <v>4.7998864260321801</v>
      </c>
      <c r="BS57" s="26">
        <v>211.28998054421001</v>
      </c>
      <c r="BT57" s="26">
        <v>29.244337277291802</v>
      </c>
      <c r="BU57" s="26"/>
      <c r="BV57" s="95">
        <f>Q57+S57+U57+V57+Z57+AB57+AC57+AD57+AG57+AH57+AJ57+AK57+AL57+AS57+AU57+BJ57+BQ57+BT57</f>
        <v>208.58952938491947</v>
      </c>
      <c r="BW57" s="35">
        <f>AF57/(AF57+AP57+AQ57+1E-50)</f>
        <v>8.0000210162713623E-3</v>
      </c>
      <c r="BY57" s="23">
        <f>+(Y57-B57)/B57</f>
        <v>-0.97459144472903558</v>
      </c>
      <c r="BZ57" s="23">
        <f>+(AM57-C57)/C57</f>
        <v>-0.97214152466880932</v>
      </c>
      <c r="CA57" s="23">
        <f>+(AR57-D57)/D57</f>
        <v>-0.97078902792718436</v>
      </c>
      <c r="CB57" s="23">
        <f>+(BA57-E57)/E57</f>
        <v>-0.97164806945525772</v>
      </c>
      <c r="CC57" s="23">
        <f>+(BB57-F57)/F57</f>
        <v>-0.97150011951703985</v>
      </c>
      <c r="CD57" s="23">
        <f>+(BN57-G57)/G57</f>
        <v>-0.97389068935400303</v>
      </c>
      <c r="CE57" s="23">
        <f>+(BS57-H57)/H57</f>
        <v>-0.98093902833891422</v>
      </c>
      <c r="CF57" s="23">
        <f>+(T57-I57)/I57</f>
        <v>-0.97350178815749711</v>
      </c>
      <c r="CG57" s="23">
        <f>+(V57-J57)/J57</f>
        <v>-0.97915006037886154</v>
      </c>
      <c r="CH57" s="23">
        <f>+(AD57-K57)/K57</f>
        <v>-0.97065912793641373</v>
      </c>
      <c r="CI57" s="23">
        <f>+(R57-L57)/L57</f>
        <v>-0.9706754473114384</v>
      </c>
      <c r="CJ57" s="23">
        <f>+(W57-M57)/M57</f>
        <v>-0.97905475401827002</v>
      </c>
      <c r="CK57" s="23">
        <f>+(AL57-N57)/N57</f>
        <v>-0.9806389413690102</v>
      </c>
    </row>
    <row r="58" spans="1:89" s="28" customFormat="1" x14ac:dyDescent="0.25">
      <c r="A58" s="28" t="s">
        <v>75</v>
      </c>
      <c r="B58" s="26">
        <v>4312.2193581000001</v>
      </c>
      <c r="C58" s="26">
        <v>0.66220735799999997</v>
      </c>
      <c r="D58" s="26">
        <v>330.68401750999999</v>
      </c>
      <c r="E58" s="26">
        <v>35.287661651999997</v>
      </c>
      <c r="F58" s="26">
        <v>33.425161944000003</v>
      </c>
      <c r="G58" s="26">
        <v>0.60850561759999999</v>
      </c>
      <c r="H58" s="26">
        <v>467.69065683999997</v>
      </c>
      <c r="I58" s="26">
        <v>3.5534399965999999</v>
      </c>
      <c r="J58" s="26">
        <v>11.627406431000001</v>
      </c>
      <c r="K58" s="26">
        <v>8.5035011405999992</v>
      </c>
      <c r="L58" s="61">
        <v>0.63225977889999996</v>
      </c>
      <c r="M58" s="61">
        <v>1.726347066</v>
      </c>
      <c r="N58" s="61">
        <v>0.69465859649999995</v>
      </c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95"/>
      <c r="AJ58" s="26"/>
      <c r="AK58" s="26"/>
      <c r="AL58" s="26"/>
      <c r="AM58" s="26"/>
      <c r="AN58" s="26"/>
      <c r="AO58" s="95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95">
        <f>Q58+S58+U58+V58+Z58+AB58+AC58+AD58+AG58+AH58+AJ58+AK58+AL58+AS58+AU58+BJ58+BQ58+BT58</f>
        <v>0</v>
      </c>
      <c r="BW58" s="35"/>
    </row>
    <row r="59" spans="1:89" s="28" customFormat="1" x14ac:dyDescent="0.25">
      <c r="A59" s="28" t="s">
        <v>235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95"/>
      <c r="AJ59" s="26"/>
      <c r="AK59" s="26"/>
      <c r="AL59" s="26"/>
      <c r="AM59" s="26"/>
      <c r="AN59" s="26"/>
      <c r="AO59" s="95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95"/>
      <c r="BW59" s="35"/>
    </row>
    <row r="60" spans="1:89" x14ac:dyDescent="0.25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</row>
    <row r="61" spans="1:89" x14ac:dyDescent="0.25">
      <c r="A61" s="2" t="s">
        <v>55</v>
      </c>
      <c r="B61" s="1">
        <f t="shared" ref="B61:K61" si="30">SUM(B3:B58)</f>
        <v>10811822.9991094</v>
      </c>
      <c r="C61" s="1">
        <f t="shared" si="30"/>
        <v>1872.8035558781992</v>
      </c>
      <c r="D61" s="1">
        <f t="shared" si="30"/>
        <v>1122750.7497790395</v>
      </c>
      <c r="E61" s="1">
        <f t="shared" si="30"/>
        <v>110581.96205267201</v>
      </c>
      <c r="F61" s="1">
        <f t="shared" si="30"/>
        <v>104529.60617062902</v>
      </c>
      <c r="G61" s="1">
        <f t="shared" si="30"/>
        <v>1535.3300682607994</v>
      </c>
      <c r="H61" s="1">
        <f t="shared" si="30"/>
        <v>1158994.0397392903</v>
      </c>
      <c r="I61" s="1">
        <f t="shared" si="30"/>
        <v>11374.241459397805</v>
      </c>
      <c r="J61" s="1">
        <f t="shared" si="30"/>
        <v>29033.860881708992</v>
      </c>
      <c r="K61" s="1">
        <f t="shared" si="30"/>
        <v>28928.699384770604</v>
      </c>
      <c r="L61" s="1">
        <f>SUM(L3:L58)</f>
        <v>2140.6289726615996</v>
      </c>
      <c r="M61" s="1">
        <f>SUM(M3:M58)</f>
        <v>4538.9376974933002</v>
      </c>
      <c r="N61" s="1">
        <f>SUM(N3:N58)</f>
        <v>1932.5501660470004</v>
      </c>
      <c r="Q61" s="1">
        <f t="shared" ref="Q61:BT61" si="31">SUM(Q3:Q58)</f>
        <v>1424.1367234999682</v>
      </c>
      <c r="R61" s="1">
        <f t="shared" si="31"/>
        <v>2095.959101741495</v>
      </c>
      <c r="S61" s="1">
        <f t="shared" si="31"/>
        <v>11171.037389951505</v>
      </c>
      <c r="T61" s="1">
        <f t="shared" si="31"/>
        <v>11171.037389951505</v>
      </c>
      <c r="U61" s="1">
        <f t="shared" si="31"/>
        <v>5948.4278951811575</v>
      </c>
      <c r="V61" s="1">
        <f t="shared" si="31"/>
        <v>28678.517679547756</v>
      </c>
      <c r="W61" s="1">
        <f t="shared" si="31"/>
        <v>4487.8415169872833</v>
      </c>
      <c r="X61" s="1">
        <f t="shared" si="31"/>
        <v>66233.724897535212</v>
      </c>
      <c r="Y61" s="1">
        <f t="shared" si="31"/>
        <v>10585692.15319352</v>
      </c>
      <c r="Z61" s="1">
        <f t="shared" si="31"/>
        <v>51339.58544132617</v>
      </c>
      <c r="AA61" s="1">
        <f t="shared" si="31"/>
        <v>5158.4526730101024</v>
      </c>
      <c r="AB61" s="1">
        <f t="shared" si="31"/>
        <v>49264.292758335272</v>
      </c>
      <c r="AC61" s="1">
        <f t="shared" si="31"/>
        <v>90105.632442210015</v>
      </c>
      <c r="AD61" s="1">
        <f t="shared" si="31"/>
        <v>28331.497752723048</v>
      </c>
      <c r="AE61" s="1">
        <f t="shared" si="31"/>
        <v>28331.497752723048</v>
      </c>
      <c r="AF61" s="1">
        <f t="shared" si="31"/>
        <v>8803.7371334107011</v>
      </c>
      <c r="AG61" s="1">
        <f t="shared" si="31"/>
        <v>38529.479284167755</v>
      </c>
      <c r="AH61" s="1">
        <f t="shared" si="31"/>
        <v>1711.3841083644029</v>
      </c>
      <c r="AI61" s="1"/>
      <c r="AJ61" s="1">
        <f t="shared" si="31"/>
        <v>287.11801020326902</v>
      </c>
      <c r="AK61" s="1">
        <f t="shared" si="31"/>
        <v>1473.4366206592888</v>
      </c>
      <c r="AL61" s="1">
        <f t="shared" si="31"/>
        <v>1910.394029073294</v>
      </c>
      <c r="AM61" s="1">
        <f t="shared" si="31"/>
        <v>1832.4380649430896</v>
      </c>
      <c r="AN61" s="1">
        <f t="shared" si="31"/>
        <v>0</v>
      </c>
      <c r="AO61" s="1">
        <f>SUM(AO3:AO58)</f>
        <v>1153707.1924089331</v>
      </c>
      <c r="AP61" s="1">
        <f t="shared" si="31"/>
        <v>990420.20817221515</v>
      </c>
      <c r="AQ61" s="1">
        <f t="shared" si="31"/>
        <v>101242.99023936706</v>
      </c>
      <c r="AR61" s="1">
        <f t="shared" si="31"/>
        <v>1100466.9355449928</v>
      </c>
      <c r="AS61" s="1">
        <f t="shared" si="31"/>
        <v>30511.44991633013</v>
      </c>
      <c r="AT61" s="1">
        <f t="shared" si="31"/>
        <v>14.169094403107174</v>
      </c>
      <c r="AU61" s="1">
        <f t="shared" si="31"/>
        <v>493500.71945395274</v>
      </c>
      <c r="AV61" s="1">
        <f t="shared" si="31"/>
        <v>51.759123722393888</v>
      </c>
      <c r="AW61" s="1">
        <f t="shared" si="31"/>
        <v>13.145361428043874</v>
      </c>
      <c r="AX61" s="1">
        <f t="shared" si="31"/>
        <v>54433.643523614148</v>
      </c>
      <c r="AY61" s="1">
        <f t="shared" si="31"/>
        <v>24.596895728059842</v>
      </c>
      <c r="AZ61" s="1">
        <f t="shared" si="31"/>
        <v>2.4490363564862703</v>
      </c>
      <c r="BA61" s="1">
        <f t="shared" si="31"/>
        <v>108052.90055518468</v>
      </c>
      <c r="BB61" s="1">
        <f t="shared" si="31"/>
        <v>102111.83509876954</v>
      </c>
      <c r="BC61" s="1">
        <f t="shared" si="31"/>
        <v>5941.06545641516</v>
      </c>
      <c r="BD61" s="1">
        <f t="shared" si="31"/>
        <v>4.2448597428947701E-2</v>
      </c>
      <c r="BE61" s="1">
        <f t="shared" si="31"/>
        <v>11211.360680998898</v>
      </c>
      <c r="BF61" s="1">
        <f t="shared" si="31"/>
        <v>0.30515212428754818</v>
      </c>
      <c r="BG61" s="1">
        <f t="shared" si="31"/>
        <v>7259.2805918384702</v>
      </c>
      <c r="BH61" s="1">
        <f t="shared" si="31"/>
        <v>98.598721528133552</v>
      </c>
      <c r="BI61" s="1">
        <f t="shared" si="31"/>
        <v>28715.271705746858</v>
      </c>
      <c r="BJ61" s="1">
        <f t="shared" si="31"/>
        <v>6420.4752493727856</v>
      </c>
      <c r="BK61" s="1">
        <f t="shared" si="31"/>
        <v>51.050468144138058</v>
      </c>
      <c r="BL61" s="1">
        <f t="shared" si="31"/>
        <v>235.90096586837265</v>
      </c>
      <c r="BM61" s="1">
        <f t="shared" si="31"/>
        <v>0.26132867073893379</v>
      </c>
      <c r="BN61" s="1">
        <f t="shared" si="31"/>
        <v>1508.8612800707219</v>
      </c>
      <c r="BO61" s="1">
        <f t="shared" si="31"/>
        <v>277244.19186637603</v>
      </c>
      <c r="BP61" s="1">
        <f t="shared" si="31"/>
        <v>0</v>
      </c>
      <c r="BQ61" s="1">
        <f t="shared" si="31"/>
        <v>125575.29335588794</v>
      </c>
      <c r="BR61" s="1">
        <f t="shared" si="31"/>
        <v>30644.682256439868</v>
      </c>
      <c r="BS61" s="1">
        <f t="shared" si="31"/>
        <v>1147905.5183585463</v>
      </c>
      <c r="BT61" s="1">
        <f t="shared" si="31"/>
        <v>164865.83538408446</v>
      </c>
      <c r="BU61" s="1"/>
      <c r="BV61" s="1"/>
      <c r="BW61" s="35">
        <f>AF61/(AF61+AP61+AQ61+1E-50)</f>
        <v>8.0000014985009572E-3</v>
      </c>
      <c r="BX61" s="28"/>
      <c r="BY61" s="23">
        <f>+(Y61-B61)/B61</f>
        <v>-2.0915145016201901E-2</v>
      </c>
      <c r="BZ61" s="23">
        <f>+(AM61-C61)/C61</f>
        <v>-2.1553510408720548E-2</v>
      </c>
      <c r="CA61" s="23">
        <f>+(AR61-D61)/D61</f>
        <v>-1.9847516680289234E-2</v>
      </c>
      <c r="CB61" s="23">
        <f>+(BA61-E61)/E61</f>
        <v>-2.2870470468616733E-2</v>
      </c>
      <c r="CC61" s="23">
        <f>+(BB61-F61)/F61</f>
        <v>-2.313001225617194E-2</v>
      </c>
      <c r="CD61" s="23">
        <f>+(BN61-G61)/G61</f>
        <v>-1.7239803177997389E-2</v>
      </c>
      <c r="CE61" s="23">
        <f>+(BS61-H61)/H61</f>
        <v>-9.5673670446469669E-3</v>
      </c>
      <c r="CF61" s="23">
        <f>+(T61-I61)/I61</f>
        <v>-1.7865285361812408E-2</v>
      </c>
      <c r="CG61" s="23">
        <f>+(V61-J61)/J61</f>
        <v>-1.223892349725687E-2</v>
      </c>
      <c r="CH61" s="23">
        <f>+(AD61-K61)/K61</f>
        <v>-2.0643915722044187E-2</v>
      </c>
      <c r="CI61" s="23">
        <f>+(R61-L61)/L61</f>
        <v>-2.0867638199142606E-2</v>
      </c>
      <c r="CJ61" s="23">
        <f>+(W61-M61)/M61</f>
        <v>-1.1257299375189839E-2</v>
      </c>
      <c r="CK61" s="23">
        <f>+(AL61-N61)/N61</f>
        <v>-1.1464715050076277E-2</v>
      </c>
    </row>
    <row r="62" spans="1:89" x14ac:dyDescent="0.25">
      <c r="A62" s="28" t="s">
        <v>56</v>
      </c>
      <c r="B62" s="26">
        <f>SUM(B2:B51)</f>
        <v>10593503.886770301</v>
      </c>
      <c r="C62" s="26">
        <f t="shared" ref="C62:N62" si="32">SUM(C2:C51)</f>
        <v>1844.8053201997993</v>
      </c>
      <c r="D62" s="26">
        <f t="shared" si="32"/>
        <v>1110243.4262836296</v>
      </c>
      <c r="E62" s="26">
        <f t="shared" si="32"/>
        <v>109007.71306169001</v>
      </c>
      <c r="F62" s="26">
        <f t="shared" si="32"/>
        <v>103046.92451711503</v>
      </c>
      <c r="G62" s="26">
        <f t="shared" si="32"/>
        <v>1513.3894740880994</v>
      </c>
      <c r="H62" s="26">
        <f t="shared" si="32"/>
        <v>1134711.05430365</v>
      </c>
      <c r="I62" s="26">
        <f t="shared" si="32"/>
        <v>11235.988196511204</v>
      </c>
      <c r="J62" s="26">
        <f t="shared" si="32"/>
        <v>28441.556817837994</v>
      </c>
      <c r="K62" s="26">
        <f t="shared" si="32"/>
        <v>28571.276752083002</v>
      </c>
      <c r="L62" s="26">
        <f t="shared" si="32"/>
        <v>2116.0990669194998</v>
      </c>
      <c r="M62" s="26">
        <f t="shared" si="32"/>
        <v>4452.8556140113005</v>
      </c>
      <c r="N62" s="26">
        <f t="shared" si="32"/>
        <v>1893.5475624411004</v>
      </c>
      <c r="Q62" s="95">
        <f>SUM(Q2:Q51)</f>
        <v>1423.2413344447596</v>
      </c>
      <c r="R62" s="95">
        <f t="shared" ref="R62:BT62" si="33">SUM(R2:R51)</f>
        <v>2095.1041786778724</v>
      </c>
      <c r="S62" s="95">
        <f t="shared" si="33"/>
        <v>11166.91724604045</v>
      </c>
      <c r="T62" s="95">
        <f t="shared" si="33"/>
        <v>11166.91724604045</v>
      </c>
      <c r="U62" s="95">
        <f t="shared" si="33"/>
        <v>5945.914845057875</v>
      </c>
      <c r="V62" s="95">
        <f t="shared" si="33"/>
        <v>28651.484081345479</v>
      </c>
      <c r="W62" s="95">
        <f t="shared" si="33"/>
        <v>4484.0579591090764</v>
      </c>
      <c r="X62" s="95">
        <f t="shared" si="33"/>
        <v>66181.726600271038</v>
      </c>
      <c r="Y62" s="95">
        <f t="shared" si="33"/>
        <v>10577556.893931959</v>
      </c>
      <c r="Z62" s="95">
        <f t="shared" si="33"/>
        <v>51304.752197267917</v>
      </c>
      <c r="AA62" s="95">
        <f t="shared" si="33"/>
        <v>5154.2367993036305</v>
      </c>
      <c r="AB62" s="95">
        <f t="shared" si="33"/>
        <v>49216.78956979364</v>
      </c>
      <c r="AC62" s="95">
        <f t="shared" si="33"/>
        <v>90088.653860114544</v>
      </c>
      <c r="AD62" s="95">
        <f t="shared" si="33"/>
        <v>28318.729698592615</v>
      </c>
      <c r="AE62" s="95">
        <f t="shared" si="33"/>
        <v>28318.729698592615</v>
      </c>
      <c r="AF62" s="95">
        <f t="shared" si="33"/>
        <v>8800.792760764989</v>
      </c>
      <c r="AG62" s="95">
        <f t="shared" si="33"/>
        <v>38495.986154192484</v>
      </c>
      <c r="AH62" s="95">
        <f t="shared" si="33"/>
        <v>1710.053814060871</v>
      </c>
      <c r="AJ62" s="95">
        <f t="shared" si="33"/>
        <v>287.00234409084658</v>
      </c>
      <c r="AK62" s="95">
        <f t="shared" si="33"/>
        <v>1472.453035146737</v>
      </c>
      <c r="AL62" s="95">
        <f t="shared" si="33"/>
        <v>1908.2188713714361</v>
      </c>
      <c r="AM62" s="95">
        <f t="shared" si="33"/>
        <v>1831.433854803041</v>
      </c>
      <c r="AN62" s="95">
        <f t="shared" si="33"/>
        <v>0</v>
      </c>
      <c r="AO62" s="95">
        <f>SUM(AO2:AO51)</f>
        <v>1152495.3055222451</v>
      </c>
      <c r="AP62" s="95">
        <f t="shared" si="33"/>
        <v>990088.96681057441</v>
      </c>
      <c r="AQ62" s="95">
        <f t="shared" si="33"/>
        <v>101209.13007627794</v>
      </c>
      <c r="AR62" s="95">
        <f t="shared" si="33"/>
        <v>1100098.8896476172</v>
      </c>
      <c r="AS62" s="95">
        <f t="shared" si="33"/>
        <v>30485.898450063985</v>
      </c>
      <c r="AT62" s="95">
        <f t="shared" si="33"/>
        <v>14.162194961615086</v>
      </c>
      <c r="AU62" s="95">
        <f t="shared" si="33"/>
        <v>492894.54638272605</v>
      </c>
      <c r="AV62" s="95">
        <f t="shared" si="33"/>
        <v>51.735279618269587</v>
      </c>
      <c r="AW62" s="95">
        <f t="shared" si="33"/>
        <v>13.141470767969027</v>
      </c>
      <c r="AX62" s="95">
        <f t="shared" si="33"/>
        <v>54414.228345706659</v>
      </c>
      <c r="AY62" s="95">
        <f t="shared" si="33"/>
        <v>24.58621045846213</v>
      </c>
      <c r="AZ62" s="95">
        <f t="shared" si="33"/>
        <v>2.4483100443327404</v>
      </c>
      <c r="BA62" s="95">
        <f t="shared" si="33"/>
        <v>107992.32407594938</v>
      </c>
      <c r="BB62" s="95">
        <f t="shared" si="33"/>
        <v>102055.06521429167</v>
      </c>
      <c r="BC62" s="95">
        <f t="shared" si="33"/>
        <v>5937.2588616577514</v>
      </c>
      <c r="BD62" s="95">
        <f t="shared" si="33"/>
        <v>4.2431018457018049E-2</v>
      </c>
      <c r="BE62" s="95">
        <f t="shared" si="33"/>
        <v>11200.523164461478</v>
      </c>
      <c r="BF62" s="95">
        <f t="shared" si="33"/>
        <v>0.30502575546839883</v>
      </c>
      <c r="BG62" s="95">
        <f t="shared" si="33"/>
        <v>7253.9915570770927</v>
      </c>
      <c r="BH62" s="95">
        <f t="shared" si="33"/>
        <v>98.551173963414115</v>
      </c>
      <c r="BI62" s="95">
        <f t="shared" si="33"/>
        <v>28694.272428355805</v>
      </c>
      <c r="BJ62" s="95">
        <f t="shared" si="33"/>
        <v>6416.6099937653298</v>
      </c>
      <c r="BK62" s="95">
        <f t="shared" si="33"/>
        <v>51.002462228475878</v>
      </c>
      <c r="BL62" s="95">
        <f t="shared" si="33"/>
        <v>235.81390911842638</v>
      </c>
      <c r="BM62" s="95">
        <f t="shared" si="33"/>
        <v>0.26125075573846529</v>
      </c>
      <c r="BN62" s="95">
        <f t="shared" si="33"/>
        <v>1508.2725646435488</v>
      </c>
      <c r="BO62" s="95">
        <f t="shared" si="33"/>
        <v>276861.93562627584</v>
      </c>
      <c r="BP62" s="95">
        <f t="shared" si="33"/>
        <v>0</v>
      </c>
      <c r="BQ62" s="95">
        <f t="shared" si="33"/>
        <v>125426.94198956121</v>
      </c>
      <c r="BR62" s="95">
        <f t="shared" si="33"/>
        <v>30612.308342486132</v>
      </c>
      <c r="BS62" s="95">
        <f t="shared" si="33"/>
        <v>1146698.7935104724</v>
      </c>
      <c r="BT62" s="95">
        <f t="shared" si="33"/>
        <v>164644.97990913337</v>
      </c>
    </row>
    <row r="63" spans="1:89" x14ac:dyDescent="0.25">
      <c r="A63" s="28" t="s">
        <v>238</v>
      </c>
      <c r="B63" s="26">
        <f>+B3+B5+B8+B9+B11+B12+B14+B15+B16+B17+B18+B19+B20+B21+B22+B23+B24+B25+B26+B28+B30+B31+B33+B34+B35+B36+B37+B39+B40+B41+B42+B43+B44+B46+B47+B49+B50+B10</f>
        <v>8717059.612842299</v>
      </c>
      <c r="C63" s="26">
        <f t="shared" ref="C63:N63" si="34">+C3+C5+C8+C9+C11+C12+C14+C15+C16+C17+C18+C19+C20+C21+C22+C23+C24+C25+C26+C28+C30+C31+C33+C34+C35+C36+C37+C39+C40+C41+C42+C43+C44+C46+C47+C49+C50+C10</f>
        <v>1560.8531098401995</v>
      </c>
      <c r="D63" s="26">
        <f t="shared" si="34"/>
        <v>897232.45899782993</v>
      </c>
      <c r="E63" s="26">
        <f t="shared" si="34"/>
        <v>88419.576737129988</v>
      </c>
      <c r="F63" s="26">
        <f t="shared" si="34"/>
        <v>84217.158441885025</v>
      </c>
      <c r="G63" s="26">
        <f t="shared" si="34"/>
        <v>1314.7082865755992</v>
      </c>
      <c r="H63" s="26">
        <f t="shared" si="34"/>
        <v>927059.94727584999</v>
      </c>
      <c r="I63" s="26">
        <f t="shared" si="34"/>
        <v>8888.8228478182009</v>
      </c>
      <c r="J63" s="26">
        <f t="shared" si="34"/>
        <v>22858.735868713</v>
      </c>
      <c r="K63" s="26">
        <f t="shared" si="34"/>
        <v>22591.768724018006</v>
      </c>
      <c r="L63" s="26">
        <f t="shared" si="34"/>
        <v>1666.8987315490001</v>
      </c>
      <c r="M63" s="26">
        <f t="shared" si="34"/>
        <v>3587.8364014713006</v>
      </c>
      <c r="N63" s="26">
        <f t="shared" si="34"/>
        <v>1548.5684782930998</v>
      </c>
    </row>
    <row r="65" spans="2:8" x14ac:dyDescent="0.25">
      <c r="B65" s="95"/>
      <c r="C65" s="95"/>
      <c r="D65" s="95"/>
      <c r="E65" s="95"/>
      <c r="F65" s="95"/>
      <c r="G65" s="95"/>
      <c r="H65" s="95"/>
    </row>
    <row r="66" spans="2:8" x14ac:dyDescent="0.25">
      <c r="B66" s="95"/>
      <c r="C66" s="95"/>
      <c r="D66" s="95"/>
      <c r="E66" s="95"/>
      <c r="F66" s="95"/>
      <c r="G66" s="95"/>
      <c r="H66" s="95"/>
    </row>
    <row r="67" spans="2:8" x14ac:dyDescent="0.25">
      <c r="C67" s="95"/>
      <c r="D67" s="94"/>
      <c r="E67" s="94"/>
      <c r="F67" s="94"/>
      <c r="G67" s="94"/>
      <c r="H67" s="94"/>
    </row>
    <row r="68" spans="2:8" x14ac:dyDescent="0.25">
      <c r="C68" s="95"/>
    </row>
    <row r="69" spans="2:8" x14ac:dyDescent="0.25">
      <c r="C69" s="95"/>
    </row>
    <row r="70" spans="2:8" x14ac:dyDescent="0.25">
      <c r="C70" s="95"/>
    </row>
    <row r="71" spans="2:8" x14ac:dyDescent="0.25">
      <c r="C71" s="95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K68"/>
  <sheetViews>
    <sheetView zoomScale="85" zoomScaleNormal="85" workbookViewId="0">
      <pane xSplit="1" ySplit="2" topLeftCell="B3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19.5703125" bestFit="1" customWidth="1"/>
    <col min="2" max="2" width="5.7109375" style="26" bestFit="1" customWidth="1"/>
    <col min="3" max="3" width="8.85546875" customWidth="1"/>
    <col min="4" max="4" width="8.42578125" customWidth="1"/>
    <col min="5" max="5" width="9.85546875" customWidth="1"/>
    <col min="6" max="6" width="6.7109375" customWidth="1"/>
    <col min="7" max="7" width="14.5703125" bestFit="1" customWidth="1"/>
    <col min="8" max="8" width="5.7109375" bestFit="1" customWidth="1"/>
    <col min="9" max="9" width="5.7109375" style="94" customWidth="1"/>
    <col min="10" max="10" width="6.7109375" bestFit="1" customWidth="1"/>
    <col min="11" max="11" width="13.42578125" bestFit="1" customWidth="1"/>
    <col min="12" max="12" width="11.5703125" customWidth="1"/>
    <col min="13" max="13" width="8.85546875" customWidth="1"/>
    <col min="14" max="14" width="13.42578125" customWidth="1"/>
    <col min="15" max="15" width="6.7109375" customWidth="1"/>
    <col min="16" max="16" width="8.7109375" customWidth="1"/>
    <col min="17" max="17" width="10.28515625" customWidth="1"/>
    <col min="18" max="18" width="12.7109375" customWidth="1"/>
    <col min="19" max="19" width="10.28515625" customWidth="1"/>
    <col min="20" max="20" width="12.28515625" style="28" bestFit="1" customWidth="1"/>
    <col min="21" max="21" width="7.7109375" customWidth="1"/>
    <col min="22" max="22" width="6.7109375" customWidth="1"/>
    <col min="23" max="23" width="9.28515625" customWidth="1"/>
    <col min="24" max="24" width="6.7109375" style="28" bestFit="1" customWidth="1"/>
    <col min="25" max="25" width="10.85546875" style="28" bestFit="1" customWidth="1"/>
    <col min="26" max="26" width="7.7109375" customWidth="1"/>
    <col min="27" max="28" width="11.85546875" style="28" bestFit="1" customWidth="1"/>
    <col min="29" max="29" width="6.7109375" customWidth="1"/>
    <col min="30" max="30" width="9.7109375" customWidth="1"/>
    <col min="31" max="31" width="15.42578125" bestFit="1" customWidth="1"/>
    <col min="32" max="32" width="8.140625" style="28" bestFit="1" customWidth="1"/>
    <col min="33" max="33" width="6.7109375" customWidth="1"/>
    <col min="34" max="34" width="10.85546875" customWidth="1"/>
    <col min="35" max="35" width="6.7109375" customWidth="1"/>
    <col min="36" max="36" width="5.7109375" customWidth="1"/>
    <col min="37" max="37" width="5.7109375" style="94" customWidth="1"/>
    <col min="38" max="38" width="5.7109375" style="28" customWidth="1"/>
    <col min="39" max="39" width="6.5703125" customWidth="1"/>
    <col min="40" max="40" width="6" style="28" bestFit="1" customWidth="1"/>
    <col min="41" max="41" width="9.140625" customWidth="1"/>
    <col min="42" max="42" width="5.7109375" bestFit="1" customWidth="1"/>
    <col min="43" max="43" width="8.140625" bestFit="1" customWidth="1"/>
    <col min="44" max="44" width="6.7109375" bestFit="1" customWidth="1"/>
    <col min="45" max="45" width="9" customWidth="1"/>
    <col min="46" max="46" width="9.28515625" customWidth="1"/>
    <col min="47" max="47" width="7.7109375" customWidth="1"/>
    <col min="48" max="48" width="9.140625" customWidth="1"/>
    <col min="49" max="49" width="12.7109375" bestFit="1" customWidth="1"/>
    <col min="50" max="51" width="9.28515625" customWidth="1"/>
    <col min="52" max="52" width="6.7109375" bestFit="1" customWidth="1"/>
    <col min="53" max="53" width="4.28515625" customWidth="1"/>
    <col min="54" max="54" width="7.7109375" bestFit="1" customWidth="1"/>
    <col min="55" max="55" width="4.5703125" bestFit="1" customWidth="1"/>
    <col min="56" max="56" width="4.140625" customWidth="1"/>
    <col min="57" max="57" width="6.7109375" customWidth="1"/>
    <col min="58" max="58" width="5.7109375" customWidth="1"/>
    <col min="59" max="59" width="5.85546875" customWidth="1"/>
    <col min="60" max="60" width="3.28515625" bestFit="1" customWidth="1"/>
    <col min="61" max="61" width="7.7109375" customWidth="1"/>
    <col min="62" max="62" width="11.5703125" customWidth="1"/>
    <col min="63" max="63" width="9.7109375" customWidth="1"/>
    <col min="64" max="65" width="7.7109375" customWidth="1"/>
    <col min="66" max="66" width="5.7109375" customWidth="1"/>
    <col min="67" max="67" width="5.28515625" customWidth="1"/>
    <col min="68" max="68" width="8.7109375" customWidth="1"/>
    <col min="69" max="69" width="4.85546875" customWidth="1"/>
    <col min="70" max="70" width="7.85546875" customWidth="1"/>
    <col min="71" max="71" width="5.85546875" customWidth="1"/>
    <col min="72" max="72" width="6" customWidth="1"/>
    <col min="73" max="73" width="6.7109375" customWidth="1"/>
    <col min="74" max="74" width="11.42578125" style="28" bestFit="1" customWidth="1"/>
    <col min="75" max="75" width="5.7109375" style="28" bestFit="1" customWidth="1"/>
    <col min="76" max="77" width="5.7109375" customWidth="1"/>
    <col min="78" max="78" width="3.85546875" bestFit="1" customWidth="1"/>
    <col min="79" max="79" width="11.5703125" style="28" bestFit="1" customWidth="1"/>
    <col min="80" max="80" width="6.7109375" customWidth="1"/>
    <col min="81" max="81" width="8.7109375" customWidth="1"/>
    <col min="82" max="82" width="7.5703125" style="94" bestFit="1" customWidth="1"/>
    <col min="83" max="83" width="8.7109375" style="28" customWidth="1"/>
    <col min="84" max="84" width="5.28515625" bestFit="1" customWidth="1"/>
    <col min="85" max="85" width="9.7109375" customWidth="1"/>
    <col min="86" max="86" width="9.28515625" style="28" bestFit="1" customWidth="1"/>
    <col min="87" max="87" width="7.7109375" customWidth="1"/>
    <col min="88" max="88" width="9" style="28" bestFit="1" customWidth="1"/>
    <col min="89" max="89" width="11.42578125" style="28" bestFit="1" customWidth="1"/>
    <col min="90" max="90" width="4.85546875" bestFit="1" customWidth="1"/>
    <col min="91" max="91" width="6.7109375" bestFit="1" customWidth="1"/>
    <col min="92" max="92" width="9.28515625" customWidth="1"/>
    <col min="93" max="93" width="7.7109375" customWidth="1"/>
    <col min="94" max="94" width="7.7109375" style="28" bestFit="1" customWidth="1"/>
    <col min="95" max="98" width="7.7109375" style="28" customWidth="1"/>
    <col min="99" max="99" width="6.7109375" bestFit="1" customWidth="1"/>
    <col min="100" max="100" width="9" customWidth="1"/>
    <col min="101" max="101" width="9" style="28" customWidth="1"/>
    <col min="102" max="118" width="9" customWidth="1"/>
  </cols>
  <sheetData>
    <row r="1" spans="1:115" x14ac:dyDescent="0.25">
      <c r="C1" s="28" t="s">
        <v>508</v>
      </c>
      <c r="BK1" s="27"/>
    </row>
    <row r="2" spans="1:115" x14ac:dyDescent="0.25">
      <c r="A2" s="28" t="s">
        <v>177</v>
      </c>
      <c r="B2" s="26" t="s">
        <v>359</v>
      </c>
      <c r="C2" s="26" t="s">
        <v>63</v>
      </c>
      <c r="D2" s="26" t="s">
        <v>311</v>
      </c>
      <c r="E2" s="26" t="s">
        <v>178</v>
      </c>
      <c r="F2" s="26" t="s">
        <v>131</v>
      </c>
      <c r="G2" s="26" t="s">
        <v>132</v>
      </c>
      <c r="H2" s="26" t="s">
        <v>133</v>
      </c>
      <c r="I2" s="95" t="s">
        <v>335</v>
      </c>
      <c r="J2" s="26" t="s">
        <v>360</v>
      </c>
      <c r="K2" s="26" t="s">
        <v>312</v>
      </c>
      <c r="L2" s="26" t="s">
        <v>313</v>
      </c>
      <c r="M2" s="26" t="s">
        <v>314</v>
      </c>
      <c r="N2" s="26" t="s">
        <v>179</v>
      </c>
      <c r="O2" s="26" t="s">
        <v>134</v>
      </c>
      <c r="P2" s="26" t="s">
        <v>315</v>
      </c>
      <c r="Q2" s="26" t="s">
        <v>59</v>
      </c>
      <c r="R2" s="26" t="s">
        <v>316</v>
      </c>
      <c r="S2" s="26" t="s">
        <v>317</v>
      </c>
      <c r="T2" s="26" t="s">
        <v>419</v>
      </c>
      <c r="U2" s="26" t="s">
        <v>136</v>
      </c>
      <c r="V2" s="26" t="s">
        <v>137</v>
      </c>
      <c r="W2" s="26" t="s">
        <v>318</v>
      </c>
      <c r="X2" s="26" t="s">
        <v>361</v>
      </c>
      <c r="Y2" s="26" t="s">
        <v>348</v>
      </c>
      <c r="Z2" s="26" t="s">
        <v>138</v>
      </c>
      <c r="AA2" s="26" t="s">
        <v>420</v>
      </c>
      <c r="AB2" s="26" t="s">
        <v>421</v>
      </c>
      <c r="AC2" s="26" t="s">
        <v>139</v>
      </c>
      <c r="AD2" s="26" t="s">
        <v>65</v>
      </c>
      <c r="AE2" s="26" t="s">
        <v>140</v>
      </c>
      <c r="AF2" s="26" t="s">
        <v>349</v>
      </c>
      <c r="AG2" s="26" t="s">
        <v>141</v>
      </c>
      <c r="AH2" s="26" t="s">
        <v>319</v>
      </c>
      <c r="AI2" s="26" t="s">
        <v>142</v>
      </c>
      <c r="AJ2" s="26" t="s">
        <v>143</v>
      </c>
      <c r="AK2" s="95" t="s">
        <v>473</v>
      </c>
      <c r="AL2" s="26" t="s">
        <v>362</v>
      </c>
      <c r="AM2" s="26" t="s">
        <v>144</v>
      </c>
      <c r="AN2" s="26" t="s">
        <v>350</v>
      </c>
      <c r="AO2" s="26" t="s">
        <v>320</v>
      </c>
      <c r="AP2" s="26" t="s">
        <v>366</v>
      </c>
      <c r="AQ2" s="26" t="s">
        <v>321</v>
      </c>
      <c r="AR2" s="26" t="s">
        <v>57</v>
      </c>
      <c r="AS2" s="26" t="s">
        <v>322</v>
      </c>
      <c r="AT2" s="26" t="s">
        <v>145</v>
      </c>
      <c r="AU2" s="26" t="s">
        <v>146</v>
      </c>
      <c r="AV2" s="26" t="s">
        <v>323</v>
      </c>
      <c r="AW2" s="26" t="s">
        <v>324</v>
      </c>
      <c r="AX2" s="26" t="s">
        <v>60</v>
      </c>
      <c r="AY2" s="26" t="s">
        <v>325</v>
      </c>
      <c r="AZ2" s="26" t="s">
        <v>148</v>
      </c>
      <c r="BA2" s="26" t="s">
        <v>149</v>
      </c>
      <c r="BB2" s="26" t="s">
        <v>150</v>
      </c>
      <c r="BC2" s="26" t="s">
        <v>151</v>
      </c>
      <c r="BD2" s="26" t="s">
        <v>152</v>
      </c>
      <c r="BE2" s="26" t="s">
        <v>153</v>
      </c>
      <c r="BF2" s="26" t="s">
        <v>154</v>
      </c>
      <c r="BG2" s="26" t="s">
        <v>155</v>
      </c>
      <c r="BH2" s="26" t="s">
        <v>156</v>
      </c>
      <c r="BI2" s="26" t="s">
        <v>54</v>
      </c>
      <c r="BJ2" s="26" t="s">
        <v>326</v>
      </c>
      <c r="BK2" s="26" t="s">
        <v>327</v>
      </c>
      <c r="BL2" s="26" t="s">
        <v>53</v>
      </c>
      <c r="BM2" s="26" t="s">
        <v>157</v>
      </c>
      <c r="BN2" s="26" t="s">
        <v>158</v>
      </c>
      <c r="BO2" s="26" t="s">
        <v>159</v>
      </c>
      <c r="BP2" s="26" t="s">
        <v>160</v>
      </c>
      <c r="BQ2" s="26" t="s">
        <v>161</v>
      </c>
      <c r="BR2" s="26" t="s">
        <v>162</v>
      </c>
      <c r="BS2" s="26" t="s">
        <v>163</v>
      </c>
      <c r="BT2" s="26" t="s">
        <v>164</v>
      </c>
      <c r="BU2" s="26" t="s">
        <v>165</v>
      </c>
      <c r="BV2" s="26" t="s">
        <v>351</v>
      </c>
      <c r="BW2" s="26" t="s">
        <v>363</v>
      </c>
      <c r="BX2" s="26" t="s">
        <v>166</v>
      </c>
      <c r="BY2" s="26" t="s">
        <v>167</v>
      </c>
      <c r="BZ2" s="26" t="s">
        <v>168</v>
      </c>
      <c r="CA2" s="26" t="s">
        <v>422</v>
      </c>
      <c r="CB2" s="26" t="s">
        <v>61</v>
      </c>
      <c r="CC2" s="26" t="s">
        <v>328</v>
      </c>
      <c r="CD2" s="95" t="s">
        <v>367</v>
      </c>
      <c r="CE2" s="26" t="s">
        <v>352</v>
      </c>
      <c r="CF2" s="26" t="s">
        <v>170</v>
      </c>
      <c r="CG2" s="26" t="s">
        <v>329</v>
      </c>
      <c r="CH2" s="26" t="s">
        <v>353</v>
      </c>
      <c r="CI2" s="26" t="s">
        <v>171</v>
      </c>
      <c r="CJ2" s="26" t="s">
        <v>354</v>
      </c>
      <c r="CK2" s="26" t="s">
        <v>355</v>
      </c>
      <c r="CL2" s="26" t="s">
        <v>172</v>
      </c>
      <c r="CM2" s="26" t="s">
        <v>173</v>
      </c>
      <c r="CN2" s="26" t="s">
        <v>174</v>
      </c>
      <c r="CO2" s="26" t="s">
        <v>368</v>
      </c>
      <c r="CP2" s="26" t="s">
        <v>356</v>
      </c>
      <c r="CQ2" s="26"/>
      <c r="CR2" s="26"/>
      <c r="CT2" s="26"/>
      <c r="CV2" s="28" t="s">
        <v>141</v>
      </c>
      <c r="CW2" s="28" t="s">
        <v>60</v>
      </c>
      <c r="CX2" s="28" t="s">
        <v>54</v>
      </c>
      <c r="CY2" s="28" t="s">
        <v>53</v>
      </c>
      <c r="CZ2" s="28"/>
      <c r="DA2" s="28"/>
      <c r="DB2" s="28"/>
      <c r="DJ2" s="28"/>
      <c r="DK2" s="28"/>
    </row>
    <row r="3" spans="1:115" x14ac:dyDescent="0.25">
      <c r="A3" s="28" t="s">
        <v>0</v>
      </c>
      <c r="B3" s="26">
        <v>35.15497251</v>
      </c>
      <c r="C3" s="26">
        <v>344.57658149999997</v>
      </c>
      <c r="D3" s="26">
        <v>34.569022859999997</v>
      </c>
      <c r="E3" s="26">
        <v>34.569092570000002</v>
      </c>
      <c r="F3" s="26">
        <v>344.57679460000003</v>
      </c>
      <c r="G3" s="26">
        <v>344.57472660000002</v>
      </c>
      <c r="H3" s="26">
        <v>132.80296820000001</v>
      </c>
      <c r="I3" s="95">
        <v>2.86267164399999</v>
      </c>
      <c r="J3" s="26">
        <v>738.18853994999995</v>
      </c>
      <c r="K3" s="26">
        <v>738.18893965999996</v>
      </c>
      <c r="L3" s="26">
        <v>2106.5383000000002</v>
      </c>
      <c r="M3" s="26">
        <v>94.92204787</v>
      </c>
      <c r="N3" s="26">
        <v>94.92441728</v>
      </c>
      <c r="O3" s="26">
        <v>3650.4999739999998</v>
      </c>
      <c r="P3" s="26">
        <v>3650.6136059999999</v>
      </c>
      <c r="Q3" s="26">
        <v>570512.13725000003</v>
      </c>
      <c r="R3" s="26">
        <v>42897348.987999998</v>
      </c>
      <c r="S3" s="26">
        <v>570740.34705999994</v>
      </c>
      <c r="T3" s="26">
        <v>1881.5790999999999</v>
      </c>
      <c r="U3" s="26">
        <v>2115.5680267500002</v>
      </c>
      <c r="V3" s="26">
        <v>585.05988439999999</v>
      </c>
      <c r="W3" s="26">
        <v>3074.2363539999901</v>
      </c>
      <c r="X3" s="26">
        <v>781.99909559999901</v>
      </c>
      <c r="Y3" s="26">
        <v>595.25082676</v>
      </c>
      <c r="Z3" s="26">
        <v>3074.2352599999999</v>
      </c>
      <c r="AA3" s="26">
        <v>6576.5796</v>
      </c>
      <c r="AB3" s="26">
        <v>14781.511479999899</v>
      </c>
      <c r="AC3" s="26">
        <v>485.85106000000002</v>
      </c>
      <c r="AD3" s="26">
        <v>485.85120499999999</v>
      </c>
      <c r="AE3" s="26">
        <v>485.84424899999999</v>
      </c>
      <c r="AF3" s="26">
        <v>940.31704547999902</v>
      </c>
      <c r="AG3" s="26">
        <v>745.7590265</v>
      </c>
      <c r="AH3" s="26">
        <v>744.81127600000002</v>
      </c>
      <c r="AI3" s="26">
        <v>1248.0316025</v>
      </c>
      <c r="AJ3" s="26">
        <v>19.43453963</v>
      </c>
      <c r="AK3" s="95">
        <v>177.65986213999901</v>
      </c>
      <c r="AL3" s="26">
        <v>42.330643000000002</v>
      </c>
      <c r="AM3" s="26">
        <v>44.367677649999997</v>
      </c>
      <c r="AN3" s="26">
        <v>0</v>
      </c>
      <c r="AO3" s="26">
        <v>776.92117299999995</v>
      </c>
      <c r="AP3" s="26">
        <v>63.205807239999999</v>
      </c>
      <c r="AQ3" s="26">
        <v>63.2058689999999</v>
      </c>
      <c r="AR3" s="26">
        <v>2537.74742039999</v>
      </c>
      <c r="AS3" s="26">
        <v>2537.7268919999901</v>
      </c>
      <c r="AT3" s="26">
        <v>80344.974259999901</v>
      </c>
      <c r="AU3" s="26">
        <v>12129.12464</v>
      </c>
      <c r="AV3" s="26">
        <v>12105.172685</v>
      </c>
      <c r="AW3" s="26">
        <v>26398.23518</v>
      </c>
      <c r="AX3" s="26">
        <v>93216.1443499999</v>
      </c>
      <c r="AY3" s="26">
        <v>80251.299700000003</v>
      </c>
      <c r="AZ3" s="26">
        <v>1282.8164194999999</v>
      </c>
      <c r="BA3" s="26">
        <v>3.4224880144999998</v>
      </c>
      <c r="BB3" s="26">
        <v>18239.392950000001</v>
      </c>
      <c r="BC3" s="26">
        <v>19.130518294000002</v>
      </c>
      <c r="BD3" s="26">
        <v>5.5100909059999896</v>
      </c>
      <c r="BE3" s="26">
        <v>1252.2005965999999</v>
      </c>
      <c r="BF3" s="26">
        <v>42.279870549999998</v>
      </c>
      <c r="BG3" s="26">
        <v>2.9722241999999999</v>
      </c>
      <c r="BH3" s="26">
        <v>1.0688683839999999</v>
      </c>
      <c r="BI3" s="95">
        <v>5337.4731789999996</v>
      </c>
      <c r="BJ3" s="26">
        <v>263.31599999999997</v>
      </c>
      <c r="BK3" s="26">
        <v>114.5264</v>
      </c>
      <c r="BL3" s="26">
        <v>2628.8175510000001</v>
      </c>
      <c r="BM3" s="26">
        <v>2708.6631020999998</v>
      </c>
      <c r="BN3" s="26">
        <v>30.159112649999901</v>
      </c>
      <c r="BO3" s="26">
        <v>0.40504602000000001</v>
      </c>
      <c r="BP3" s="26">
        <v>177.73204568</v>
      </c>
      <c r="BQ3" s="26">
        <v>1.9780428959999901</v>
      </c>
      <c r="BR3" s="26">
        <v>171.89124999999899</v>
      </c>
      <c r="BS3" s="26">
        <v>21.791936159999999</v>
      </c>
      <c r="BT3" s="26">
        <v>7.4185230299999896</v>
      </c>
      <c r="BU3" s="26">
        <v>777.28178600000001</v>
      </c>
      <c r="BV3" s="26">
        <v>28.10482743</v>
      </c>
      <c r="BW3" s="26">
        <v>171.95565489999899</v>
      </c>
      <c r="BX3" s="26">
        <v>31.004257538000001</v>
      </c>
      <c r="BY3" s="26">
        <v>81.294335599999997</v>
      </c>
      <c r="BZ3" s="26">
        <v>1.3834347545800001</v>
      </c>
      <c r="CA3" s="26">
        <v>3158.5654</v>
      </c>
      <c r="CB3" s="26">
        <v>745.06158679999896</v>
      </c>
      <c r="CC3" s="26">
        <v>745.06111570999997</v>
      </c>
      <c r="CD3" s="95">
        <v>11872.588131999901</v>
      </c>
      <c r="CE3" s="26">
        <v>19.172005949999999</v>
      </c>
      <c r="CF3" s="26">
        <v>1.0229214689999999</v>
      </c>
      <c r="CG3" s="26">
        <v>763.51030000000003</v>
      </c>
      <c r="CH3" s="26">
        <v>43578.168739999899</v>
      </c>
      <c r="CI3" s="26">
        <v>4823.8754714999995</v>
      </c>
      <c r="CJ3" s="26">
        <v>4005.5019268400001</v>
      </c>
      <c r="CK3" s="26">
        <v>898.09880086999999</v>
      </c>
      <c r="CL3" s="26">
        <v>0</v>
      </c>
      <c r="CM3" s="26">
        <v>514.80808839999997</v>
      </c>
      <c r="CN3" s="26">
        <v>39360.285875000001</v>
      </c>
      <c r="CO3" s="26">
        <v>5290.7597469999901</v>
      </c>
      <c r="CP3" s="26">
        <v>2217.5996914000002</v>
      </c>
      <c r="CQ3" s="26"/>
      <c r="CR3" s="26"/>
      <c r="CT3" s="26"/>
      <c r="CU3" s="26"/>
      <c r="CV3" s="35">
        <f>AG3/AX3</f>
        <v>8.0003204562922991E-3</v>
      </c>
      <c r="CW3" s="49">
        <f>(AX3-AG3-AT3-AU3)/(AX3)</f>
        <v>-3.98383405138545E-5</v>
      </c>
      <c r="CX3" s="49">
        <f>(BI3-BL3-BM3)/(BI3)</f>
        <v>-1.4003068024238744E-6</v>
      </c>
      <c r="CY3" s="49">
        <f t="shared" ref="CY3:CY34" si="0">(BL3-BE3-BT3-BU3-BY3-BA3-BC3-BD3-BG3-BF3-BH3-BN3-BO3-BP3-BQ3-BR3-BS3-BX3-BZ3)/BL3</f>
        <v>-4.0655646504656426E-5</v>
      </c>
      <c r="CZ3" s="49"/>
      <c r="DA3" s="35"/>
      <c r="DB3" s="35"/>
      <c r="DC3" s="26"/>
      <c r="DD3" s="26"/>
      <c r="DE3" s="26"/>
      <c r="DF3" s="26"/>
      <c r="DG3" s="26"/>
      <c r="DH3" s="26"/>
      <c r="DI3" s="26"/>
      <c r="DJ3" s="26"/>
      <c r="DK3" s="26"/>
    </row>
    <row r="4" spans="1:115" x14ac:dyDescent="0.25">
      <c r="A4" s="28" t="s">
        <v>2</v>
      </c>
      <c r="B4" s="26">
        <v>28.889091700000002</v>
      </c>
      <c r="C4" s="26">
        <v>273.38690600000001</v>
      </c>
      <c r="D4" s="26">
        <v>28.061087449999999</v>
      </c>
      <c r="E4" s="26">
        <v>28.061049140000002</v>
      </c>
      <c r="F4" s="26">
        <v>273.386960899999</v>
      </c>
      <c r="G4" s="26">
        <v>273.38535430000002</v>
      </c>
      <c r="H4" s="26">
        <v>105.992451</v>
      </c>
      <c r="I4" s="95">
        <v>2.3888093800000001</v>
      </c>
      <c r="J4" s="26">
        <v>562.53490190000002</v>
      </c>
      <c r="K4" s="26">
        <v>562.53446580000002</v>
      </c>
      <c r="L4" s="26">
        <v>1625.8905999999999</v>
      </c>
      <c r="M4" s="26">
        <v>71.51521142</v>
      </c>
      <c r="N4" s="26">
        <v>71.516901129999994</v>
      </c>
      <c r="O4" s="26">
        <v>2714.0837940000001</v>
      </c>
      <c r="P4" s="26">
        <v>2714.1681699999999</v>
      </c>
      <c r="Q4" s="26">
        <v>457924.87527999899</v>
      </c>
      <c r="R4" s="26">
        <v>36784171.589999899</v>
      </c>
      <c r="S4" s="26">
        <v>458108.58907999902</v>
      </c>
      <c r="T4" s="26">
        <v>2410.4327440000002</v>
      </c>
      <c r="U4" s="26">
        <v>1705.2428775999999</v>
      </c>
      <c r="V4" s="26">
        <v>459.97785133000002</v>
      </c>
      <c r="W4" s="26">
        <v>3154.72580929999</v>
      </c>
      <c r="X4" s="26">
        <v>605.58015799999998</v>
      </c>
      <c r="Y4" s="26">
        <v>506.25579516999898</v>
      </c>
      <c r="Z4" s="26">
        <v>3154.7243445999902</v>
      </c>
      <c r="AA4" s="26">
        <v>7084.5208999999904</v>
      </c>
      <c r="AB4" s="26">
        <v>11528.99237</v>
      </c>
      <c r="AC4" s="26">
        <v>383.29066799999998</v>
      </c>
      <c r="AD4" s="26">
        <v>383.29170269999997</v>
      </c>
      <c r="AE4" s="26">
        <v>383.28533049999999</v>
      </c>
      <c r="AF4" s="26">
        <v>915.93032734999997</v>
      </c>
      <c r="AG4" s="26">
        <v>611.67608499999994</v>
      </c>
      <c r="AH4" s="26">
        <v>553.36309349999999</v>
      </c>
      <c r="AI4" s="26">
        <v>1140.6203304000001</v>
      </c>
      <c r="AJ4" s="26">
        <v>19.936149445000002</v>
      </c>
      <c r="AK4" s="95">
        <v>133.22408300000001</v>
      </c>
      <c r="AL4" s="26">
        <v>35.016635960000002</v>
      </c>
      <c r="AM4" s="26">
        <v>45.741975050000001</v>
      </c>
      <c r="AN4" s="26">
        <v>0</v>
      </c>
      <c r="AO4" s="26">
        <v>775.44151999999997</v>
      </c>
      <c r="AP4" s="26">
        <v>50.238102939999997</v>
      </c>
      <c r="AQ4" s="26">
        <v>50.238030600000002</v>
      </c>
      <c r="AR4" s="26">
        <v>2273.4693576999998</v>
      </c>
      <c r="AS4" s="26">
        <v>2273.4496666999999</v>
      </c>
      <c r="AT4" s="26">
        <v>66303.346399999995</v>
      </c>
      <c r="AU4" s="26">
        <v>9544.4851600000002</v>
      </c>
      <c r="AV4" s="26">
        <v>8640.4042200000004</v>
      </c>
      <c r="AW4" s="26">
        <v>23022.981670000001</v>
      </c>
      <c r="AX4" s="26">
        <v>76456.448259999903</v>
      </c>
      <c r="AY4" s="26">
        <v>59976.9997</v>
      </c>
      <c r="AZ4" s="26">
        <v>1034.2138015999999</v>
      </c>
      <c r="BA4" s="26">
        <v>2.6896513439999898</v>
      </c>
      <c r="BB4" s="26">
        <v>16469.545849999999</v>
      </c>
      <c r="BC4" s="26">
        <v>15.019259559999901</v>
      </c>
      <c r="BD4" s="26">
        <v>4.27981108</v>
      </c>
      <c r="BE4" s="26">
        <v>995.53054099999997</v>
      </c>
      <c r="BF4" s="26">
        <v>33.131314940000003</v>
      </c>
      <c r="BG4" s="26">
        <v>2.3482634999999998</v>
      </c>
      <c r="BH4" s="26">
        <v>0.85949163399999995</v>
      </c>
      <c r="BI4" s="95">
        <v>4218.1474349999999</v>
      </c>
      <c r="BJ4" s="26">
        <v>203.23694</v>
      </c>
      <c r="BK4" s="26">
        <v>95.616684000000006</v>
      </c>
      <c r="BL4" s="26">
        <v>2080.492518</v>
      </c>
      <c r="BM4" s="26">
        <v>2137.6448682999999</v>
      </c>
      <c r="BN4" s="26">
        <v>23.321163867999999</v>
      </c>
      <c r="BO4" s="26">
        <v>0.32669267000000002</v>
      </c>
      <c r="BP4" s="26">
        <v>138.65802199999999</v>
      </c>
      <c r="BQ4" s="26">
        <v>1.4967397419999999</v>
      </c>
      <c r="BR4" s="26">
        <v>137.25911550000001</v>
      </c>
      <c r="BS4" s="26">
        <v>17.565476520000001</v>
      </c>
      <c r="BT4" s="26">
        <v>5.8626869099999999</v>
      </c>
      <c r="BU4" s="26">
        <v>619.46558299999901</v>
      </c>
      <c r="BV4" s="26">
        <v>22.308301199999999</v>
      </c>
      <c r="BW4" s="26">
        <v>152.19648419999999</v>
      </c>
      <c r="BX4" s="26">
        <v>23.8834659515</v>
      </c>
      <c r="BY4" s="26">
        <v>57.8244756</v>
      </c>
      <c r="BZ4" s="26">
        <v>1.0729434524199899</v>
      </c>
      <c r="CA4" s="26">
        <v>1999.0381</v>
      </c>
      <c r="CB4" s="26">
        <v>199.98937190000001</v>
      </c>
      <c r="CC4" s="26">
        <v>199.98955867999999</v>
      </c>
      <c r="CD4" s="95">
        <v>10573.892097</v>
      </c>
      <c r="CE4" s="26">
        <v>14.94863273</v>
      </c>
      <c r="CF4" s="26">
        <v>0.85359680999999998</v>
      </c>
      <c r="CG4" s="26">
        <v>637.44669999999996</v>
      </c>
      <c r="CH4" s="26">
        <v>38081.039694999898</v>
      </c>
      <c r="CI4" s="26">
        <v>4337.7125529999903</v>
      </c>
      <c r="CJ4" s="26">
        <v>3648.63608319999</v>
      </c>
      <c r="CK4" s="26">
        <v>822.30892385000004</v>
      </c>
      <c r="CL4" s="26">
        <v>0</v>
      </c>
      <c r="CM4" s="26">
        <v>433.04747830000002</v>
      </c>
      <c r="CN4" s="26">
        <v>34939.685250000002</v>
      </c>
      <c r="CO4" s="26">
        <v>4491.265187</v>
      </c>
      <c r="CP4" s="26">
        <v>1897.2213824999999</v>
      </c>
      <c r="CQ4" s="26"/>
      <c r="CR4" s="26"/>
      <c r="CS4" s="26"/>
      <c r="CT4" s="26"/>
      <c r="CU4" s="26"/>
      <c r="CV4" s="35">
        <f t="shared" ref="CV4:CV51" si="1">AG4/AX4</f>
        <v>8.0003204297421377E-3</v>
      </c>
      <c r="CW4" s="49">
        <f t="shared" ref="CW4:CW51" si="2">(AX4-AG4-AT4-AU4)/(AX4)</f>
        <v>-4.0014741329437582E-5</v>
      </c>
      <c r="CX4" s="49">
        <f t="shared" ref="CX4:CX51" si="3">(BI4-BL4-BM4)/(BI4)</f>
        <v>2.3822543319826536E-6</v>
      </c>
      <c r="CY4" s="49">
        <f t="shared" si="0"/>
        <v>-4.9113501267102867E-5</v>
      </c>
      <c r="CZ4" s="49"/>
      <c r="DA4" s="35"/>
      <c r="DB4" s="35"/>
      <c r="DC4" s="26"/>
      <c r="DD4" s="26"/>
      <c r="DE4" s="26"/>
      <c r="DF4" s="26"/>
      <c r="DG4" s="26"/>
      <c r="DH4" s="26"/>
      <c r="DI4" s="26"/>
      <c r="DJ4" s="26"/>
      <c r="DK4" s="26"/>
    </row>
    <row r="5" spans="1:115" x14ac:dyDescent="0.25">
      <c r="A5" s="28" t="s">
        <v>3</v>
      </c>
      <c r="B5" s="26">
        <v>18.410940629999999</v>
      </c>
      <c r="C5" s="26">
        <v>175.50495789999999</v>
      </c>
      <c r="D5" s="26">
        <v>20.450461099999998</v>
      </c>
      <c r="E5" s="26">
        <v>20.450461600000001</v>
      </c>
      <c r="F5" s="26">
        <v>175.50510679999999</v>
      </c>
      <c r="G5" s="26">
        <v>175.5040827</v>
      </c>
      <c r="H5" s="26">
        <v>74.210061799999906</v>
      </c>
      <c r="I5" s="95">
        <v>1.9363680799999901</v>
      </c>
      <c r="J5" s="26">
        <v>288.22617686000001</v>
      </c>
      <c r="K5" s="26">
        <v>288.22602559999899</v>
      </c>
      <c r="L5" s="26">
        <v>963.45165999999995</v>
      </c>
      <c r="M5" s="26">
        <v>43.078598100000001</v>
      </c>
      <c r="N5" s="26">
        <v>43.079569199999902</v>
      </c>
      <c r="O5" s="26">
        <v>1623.5489809999999</v>
      </c>
      <c r="P5" s="26">
        <v>1623.5994909999999</v>
      </c>
      <c r="Q5" s="26">
        <v>240025.320299999</v>
      </c>
      <c r="R5" s="26">
        <v>24681089.689999901</v>
      </c>
      <c r="S5" s="26">
        <v>240121.43066000001</v>
      </c>
      <c r="T5" s="26">
        <v>661.08819199999903</v>
      </c>
      <c r="U5" s="26">
        <v>1086.98238001</v>
      </c>
      <c r="V5" s="26">
        <v>269.39765629999999</v>
      </c>
      <c r="W5" s="26">
        <v>1163.051592</v>
      </c>
      <c r="X5" s="26">
        <v>359.91687339999999</v>
      </c>
      <c r="Y5" s="26">
        <v>230.98343906999901</v>
      </c>
      <c r="Z5" s="26">
        <v>1163.0511331999901</v>
      </c>
      <c r="AA5" s="26">
        <v>2357.4549999999999</v>
      </c>
      <c r="AB5" s="26">
        <v>6696.35815</v>
      </c>
      <c r="AC5" s="26">
        <v>266.71181569999999</v>
      </c>
      <c r="AD5" s="26">
        <v>266.71157699999998</v>
      </c>
      <c r="AE5" s="26">
        <v>266.70808940000001</v>
      </c>
      <c r="AF5" s="26">
        <v>364.08196472999998</v>
      </c>
      <c r="AG5" s="26">
        <v>444.3423674</v>
      </c>
      <c r="AH5" s="26">
        <v>441.21605599999998</v>
      </c>
      <c r="AI5" s="26">
        <v>493.42260770000001</v>
      </c>
      <c r="AJ5" s="26">
        <v>9.7823142300000008</v>
      </c>
      <c r="AK5" s="95">
        <v>79.499052169999999</v>
      </c>
      <c r="AL5" s="26">
        <v>27.729597499999901</v>
      </c>
      <c r="AM5" s="26">
        <v>22.39106752</v>
      </c>
      <c r="AN5" s="26">
        <v>0</v>
      </c>
      <c r="AO5" s="26">
        <v>354.31147399999998</v>
      </c>
      <c r="AP5" s="26">
        <v>33.059114600000001</v>
      </c>
      <c r="AQ5" s="26">
        <v>33.059137659999998</v>
      </c>
      <c r="AR5" s="26">
        <v>1285.672006</v>
      </c>
      <c r="AS5" s="26">
        <v>1285.6630616</v>
      </c>
      <c r="AT5" s="26">
        <v>47103.814200000001</v>
      </c>
      <c r="AU5" s="26">
        <v>7994.6419799999903</v>
      </c>
      <c r="AV5" s="26">
        <v>7933.7878899999996</v>
      </c>
      <c r="AW5" s="26">
        <v>11102.024649999999</v>
      </c>
      <c r="AX5" s="26">
        <v>55540.590770000003</v>
      </c>
      <c r="AY5" s="26">
        <v>46776.974199999997</v>
      </c>
      <c r="AZ5" s="26">
        <v>598.38741330000005</v>
      </c>
      <c r="BA5" s="26">
        <v>1.9084556207000001</v>
      </c>
      <c r="BB5" s="26">
        <v>7299.189977</v>
      </c>
      <c r="BC5" s="26">
        <v>10.9208254099999</v>
      </c>
      <c r="BD5" s="26">
        <v>3.5191538900000001</v>
      </c>
      <c r="BE5" s="26">
        <v>865.38358000000005</v>
      </c>
      <c r="BF5" s="26">
        <v>19.88816207</v>
      </c>
      <c r="BG5" s="26">
        <v>1.4318134</v>
      </c>
      <c r="BH5" s="26">
        <v>0.65186777939999996</v>
      </c>
      <c r="BI5" s="95">
        <v>2977.3228649999901</v>
      </c>
      <c r="BJ5" s="26">
        <v>120.43176</v>
      </c>
      <c r="BK5" s="26">
        <v>62.029293000000003</v>
      </c>
      <c r="BL5" s="26">
        <v>1646.9775749999999</v>
      </c>
      <c r="BM5" s="26">
        <v>1330.3533464</v>
      </c>
      <c r="BN5" s="26">
        <v>13.879678373000001</v>
      </c>
      <c r="BO5" s="26">
        <v>0.19459824000000001</v>
      </c>
      <c r="BP5" s="26">
        <v>88.574239360000007</v>
      </c>
      <c r="BQ5" s="26">
        <v>1.3760326029999901</v>
      </c>
      <c r="BR5" s="26">
        <v>99.488772299999994</v>
      </c>
      <c r="BS5" s="26">
        <v>11.88065808</v>
      </c>
      <c r="BT5" s="26">
        <v>4.7797146799999997</v>
      </c>
      <c r="BU5" s="26">
        <v>455.31060200000002</v>
      </c>
      <c r="BV5" s="26">
        <v>15.22591162</v>
      </c>
      <c r="BW5" s="26">
        <v>90.333316800000006</v>
      </c>
      <c r="BX5" s="26">
        <v>15.674058134999999</v>
      </c>
      <c r="BY5" s="26">
        <v>51.479430929999999</v>
      </c>
      <c r="BZ5" s="26">
        <v>0.69036892453999998</v>
      </c>
      <c r="CA5" s="26">
        <v>1387.1184000000001</v>
      </c>
      <c r="CB5" s="26">
        <v>301.68753859999998</v>
      </c>
      <c r="CC5" s="26">
        <v>301.68634214000002</v>
      </c>
      <c r="CD5" s="95">
        <v>4609.466324</v>
      </c>
      <c r="CE5" s="26">
        <v>8.5536621000000004</v>
      </c>
      <c r="CF5" s="26">
        <v>0.691925028</v>
      </c>
      <c r="CG5" s="26">
        <v>413.53305</v>
      </c>
      <c r="CH5" s="26">
        <v>18038.067040000002</v>
      </c>
      <c r="CI5" s="26">
        <v>1857.36698749999</v>
      </c>
      <c r="CJ5" s="26">
        <v>1513.9051271000001</v>
      </c>
      <c r="CK5" s="26">
        <v>337.1128746</v>
      </c>
      <c r="CL5" s="26">
        <v>0</v>
      </c>
      <c r="CM5" s="26">
        <v>237.78617084999999</v>
      </c>
      <c r="CN5" s="26">
        <v>16174.23056</v>
      </c>
      <c r="CO5" s="26">
        <v>2078.2486779999999</v>
      </c>
      <c r="CP5" s="26">
        <v>862.06859469999995</v>
      </c>
      <c r="CQ5" s="26"/>
      <c r="CR5" s="26"/>
      <c r="CS5" s="26"/>
      <c r="CT5" s="26"/>
      <c r="CU5" s="26"/>
      <c r="CV5" s="35">
        <f t="shared" si="1"/>
        <v>8.0003176278781955E-3</v>
      </c>
      <c r="CW5" s="49">
        <f t="shared" si="2"/>
        <v>-3.9750700692610349E-5</v>
      </c>
      <c r="CX5" s="49">
        <f t="shared" si="3"/>
        <v>-2.7059208473730131E-6</v>
      </c>
      <c r="CY5" s="49">
        <f t="shared" si="0"/>
        <v>-3.3052542102795516E-5</v>
      </c>
      <c r="CZ5" s="49"/>
      <c r="DA5" s="35"/>
      <c r="DB5" s="35"/>
      <c r="DC5" s="26"/>
      <c r="DD5" s="26"/>
      <c r="DE5" s="26"/>
      <c r="DF5" s="26"/>
      <c r="DG5" s="26"/>
      <c r="DH5" s="26"/>
      <c r="DI5" s="26"/>
      <c r="DJ5" s="26"/>
      <c r="DK5" s="26"/>
    </row>
    <row r="6" spans="1:115" x14ac:dyDescent="0.25">
      <c r="A6" s="28" t="s">
        <v>4</v>
      </c>
      <c r="B6" s="26">
        <v>89.178658400000003</v>
      </c>
      <c r="C6" s="26">
        <v>837.22301800000002</v>
      </c>
      <c r="D6" s="26">
        <v>79.732182999999907</v>
      </c>
      <c r="E6" s="26">
        <v>79.732368300000005</v>
      </c>
      <c r="F6" s="26">
        <v>837.221710999999</v>
      </c>
      <c r="G6" s="26">
        <v>837.21684600000003</v>
      </c>
      <c r="H6" s="26">
        <v>308.34849599999899</v>
      </c>
      <c r="I6" s="95">
        <v>6.2184592700000003</v>
      </c>
      <c r="J6" s="26">
        <v>1819.9944639999901</v>
      </c>
      <c r="K6" s="26">
        <v>1819.99785179999</v>
      </c>
      <c r="L6" s="26">
        <v>13357.871999999999</v>
      </c>
      <c r="M6" s="26">
        <v>168.47713315999999</v>
      </c>
      <c r="N6" s="26">
        <v>168.48066649999899</v>
      </c>
      <c r="O6" s="26">
        <v>10586.218627</v>
      </c>
      <c r="P6" s="26">
        <v>10586.550345</v>
      </c>
      <c r="Q6" s="26">
        <v>793436.67879999999</v>
      </c>
      <c r="R6" s="26">
        <v>189819215.40000001</v>
      </c>
      <c r="S6" s="26">
        <v>793754.17659999896</v>
      </c>
      <c r="T6" s="26">
        <v>4474.0632800000003</v>
      </c>
      <c r="U6" s="26">
        <v>5062.3871328999903</v>
      </c>
      <c r="V6" s="26">
        <v>1510.1122636600001</v>
      </c>
      <c r="W6" s="26">
        <v>7862.9843359999904</v>
      </c>
      <c r="X6" s="26">
        <v>1897.883887</v>
      </c>
      <c r="Y6" s="26">
        <v>1482.6308205999901</v>
      </c>
      <c r="Z6" s="26">
        <v>7862.9865289999998</v>
      </c>
      <c r="AA6" s="26">
        <v>22617.691500000001</v>
      </c>
      <c r="AB6" s="26">
        <v>36451.072160000003</v>
      </c>
      <c r="AC6" s="26">
        <v>1208.5297250000001</v>
      </c>
      <c r="AD6" s="26">
        <v>1208.5271</v>
      </c>
      <c r="AE6" s="26">
        <v>1208.5126659999901</v>
      </c>
      <c r="AF6" s="26">
        <v>2382.52295399999</v>
      </c>
      <c r="AG6" s="26">
        <v>1785.178823</v>
      </c>
      <c r="AH6" s="26">
        <v>1667.9028479999999</v>
      </c>
      <c r="AI6" s="26">
        <v>2637.8489385999901</v>
      </c>
      <c r="AJ6" s="26">
        <v>43.218240229999999</v>
      </c>
      <c r="AK6" s="95">
        <v>428.53656649999999</v>
      </c>
      <c r="AL6" s="26">
        <v>93.235297200000005</v>
      </c>
      <c r="AM6" s="26">
        <v>104.92811309</v>
      </c>
      <c r="AN6" s="26">
        <v>0</v>
      </c>
      <c r="AO6" s="26">
        <v>3587.88139</v>
      </c>
      <c r="AP6" s="26">
        <v>148.75123639999899</v>
      </c>
      <c r="AQ6" s="26">
        <v>148.75151</v>
      </c>
      <c r="AR6" s="26">
        <v>11745.018356</v>
      </c>
      <c r="AS6" s="26">
        <v>11744.91469</v>
      </c>
      <c r="AT6" s="26">
        <v>189224.04889999999</v>
      </c>
      <c r="AU6" s="26">
        <v>32138.105149999999</v>
      </c>
      <c r="AV6" s="26">
        <v>30031.131160000001</v>
      </c>
      <c r="AW6" s="26">
        <v>64875.399160000001</v>
      </c>
      <c r="AX6" s="26">
        <v>223138.4172</v>
      </c>
      <c r="AY6" s="26">
        <v>176789.10179999901</v>
      </c>
      <c r="AZ6" s="26">
        <v>3012.369017</v>
      </c>
      <c r="BA6" s="26">
        <v>12.551996588</v>
      </c>
      <c r="BB6" s="26">
        <v>45392.811430000002</v>
      </c>
      <c r="BC6" s="26">
        <v>79.274568299999999</v>
      </c>
      <c r="BD6" s="26">
        <v>32.167749203999897</v>
      </c>
      <c r="BE6" s="26">
        <v>2868.2038429999998</v>
      </c>
      <c r="BF6" s="26">
        <v>607.06104821999998</v>
      </c>
      <c r="BG6" s="26">
        <v>57.494663000000003</v>
      </c>
      <c r="BH6" s="26">
        <v>3.408087976</v>
      </c>
      <c r="BI6" s="95">
        <v>22583.511188</v>
      </c>
      <c r="BJ6" s="26">
        <v>5027.5073000000002</v>
      </c>
      <c r="BK6" s="26">
        <v>2286.0322000000001</v>
      </c>
      <c r="BL6" s="26">
        <v>11240.5532159999</v>
      </c>
      <c r="BM6" s="26">
        <v>11342.9385917</v>
      </c>
      <c r="BN6" s="26">
        <v>558.09660252200001</v>
      </c>
      <c r="BO6" s="26">
        <v>5.8981732999999998</v>
      </c>
      <c r="BP6" s="26">
        <v>2487.4056537000001</v>
      </c>
      <c r="BQ6" s="26">
        <v>5.9957080163999903</v>
      </c>
      <c r="BR6" s="26">
        <v>867.76987299999996</v>
      </c>
      <c r="BS6" s="26">
        <v>34.824876959999997</v>
      </c>
      <c r="BT6" s="26">
        <v>22.31198569</v>
      </c>
      <c r="BU6" s="26">
        <v>2723.0393564999999</v>
      </c>
      <c r="BV6" s="26">
        <v>65.426506899999893</v>
      </c>
      <c r="BW6" s="26">
        <v>463.20909699999999</v>
      </c>
      <c r="BX6" s="26">
        <v>457.67459890499998</v>
      </c>
      <c r="BY6" s="26">
        <v>398.01802359999999</v>
      </c>
      <c r="BZ6" s="26">
        <v>19.570241489699999</v>
      </c>
      <c r="CA6" s="26">
        <v>1332.5804000000001</v>
      </c>
      <c r="CB6" s="26">
        <v>1585.1986247</v>
      </c>
      <c r="CC6" s="26">
        <v>1585.202074</v>
      </c>
      <c r="CD6" s="95">
        <v>29113.971753000002</v>
      </c>
      <c r="CE6" s="26">
        <v>45.99255222</v>
      </c>
      <c r="CF6" s="26">
        <v>2.22205270399999</v>
      </c>
      <c r="CG6" s="26">
        <v>5093.7920000000004</v>
      </c>
      <c r="CH6" s="26">
        <v>109263.309849999</v>
      </c>
      <c r="CI6" s="26">
        <v>11949.877673499999</v>
      </c>
      <c r="CJ6" s="26">
        <v>9973.3418048000003</v>
      </c>
      <c r="CK6" s="26">
        <v>2224.1874607999998</v>
      </c>
      <c r="CL6" s="26">
        <v>0</v>
      </c>
      <c r="CM6" s="26">
        <v>1064.8929631999999</v>
      </c>
      <c r="CN6" s="26">
        <v>97255.635199999902</v>
      </c>
      <c r="CO6" s="26">
        <v>13434.4860779999</v>
      </c>
      <c r="CP6" s="26">
        <v>5548.097683</v>
      </c>
      <c r="CQ6" s="26"/>
      <c r="CR6" s="26"/>
      <c r="CS6" s="26"/>
      <c r="CT6" s="26"/>
      <c r="CU6" s="26"/>
      <c r="CV6" s="35">
        <f t="shared" si="1"/>
        <v>8.0003203634806466E-3</v>
      </c>
      <c r="CW6" s="49">
        <f t="shared" si="2"/>
        <v>-3.9955795653068021E-5</v>
      </c>
      <c r="CX6" s="49">
        <f t="shared" si="3"/>
        <v>8.5816151168450207E-7</v>
      </c>
      <c r="CY6" s="49">
        <f t="shared" si="0"/>
        <v>-1.9023438356616506E-5</v>
      </c>
      <c r="CZ6" s="49"/>
      <c r="DA6" s="35"/>
      <c r="DB6" s="35"/>
      <c r="DC6" s="26"/>
      <c r="DD6" s="26"/>
      <c r="DE6" s="26"/>
      <c r="DF6" s="26"/>
      <c r="DG6" s="26"/>
      <c r="DH6" s="26"/>
      <c r="DI6" s="26"/>
      <c r="DJ6" s="26"/>
      <c r="DK6" s="26"/>
    </row>
    <row r="7" spans="1:115" x14ac:dyDescent="0.25">
      <c r="A7" s="28" t="s">
        <v>5</v>
      </c>
      <c r="B7" s="26">
        <v>34.01749676</v>
      </c>
      <c r="C7" s="26">
        <v>258.47830950000002</v>
      </c>
      <c r="D7" s="26">
        <v>24.9358951</v>
      </c>
      <c r="E7" s="26">
        <v>24.935883239999999</v>
      </c>
      <c r="F7" s="26">
        <v>258.47875049999999</v>
      </c>
      <c r="G7" s="26">
        <v>258.47712990000002</v>
      </c>
      <c r="H7" s="26">
        <v>89.0729465</v>
      </c>
      <c r="I7" s="95">
        <v>1.9076697929999999</v>
      </c>
      <c r="J7" s="26">
        <v>584.28577631999997</v>
      </c>
      <c r="K7" s="26">
        <v>584.28495813999996</v>
      </c>
      <c r="L7" s="26">
        <v>1537.8717999999999</v>
      </c>
      <c r="M7" s="26">
        <v>81.783563429999901</v>
      </c>
      <c r="N7" s="26">
        <v>81.785468339999994</v>
      </c>
      <c r="O7" s="26">
        <v>2400.2450763000002</v>
      </c>
      <c r="P7" s="26">
        <v>2400.3197114</v>
      </c>
      <c r="Q7" s="26">
        <v>337382.59868</v>
      </c>
      <c r="R7" s="26">
        <v>29215258.436000001</v>
      </c>
      <c r="S7" s="26">
        <v>337517.53444000002</v>
      </c>
      <c r="T7" s="26">
        <v>925.27297399999998</v>
      </c>
      <c r="U7" s="26">
        <v>1678.0294115500001</v>
      </c>
      <c r="V7" s="26">
        <v>447.27034391999899</v>
      </c>
      <c r="W7" s="26">
        <v>1961.72773969999</v>
      </c>
      <c r="X7" s="26">
        <v>534.00033059999896</v>
      </c>
      <c r="Y7" s="26">
        <v>408.25572149999999</v>
      </c>
      <c r="Z7" s="26">
        <v>1961.7252662999999</v>
      </c>
      <c r="AA7" s="26">
        <v>4469.2560000000003</v>
      </c>
      <c r="AB7" s="26">
        <v>10960.835059999999</v>
      </c>
      <c r="AC7" s="26">
        <v>322.1206024</v>
      </c>
      <c r="AD7" s="26">
        <v>322.12084370000002</v>
      </c>
      <c r="AE7" s="26">
        <v>322.11602699999997</v>
      </c>
      <c r="AF7" s="26">
        <v>626.63020381000001</v>
      </c>
      <c r="AG7" s="26">
        <v>456.13527299999998</v>
      </c>
      <c r="AH7" s="26">
        <v>405.26512400000001</v>
      </c>
      <c r="AI7" s="26">
        <v>770.02239989999998</v>
      </c>
      <c r="AJ7" s="26">
        <v>14.954618163999999</v>
      </c>
      <c r="AK7" s="95">
        <v>117.13935806000001</v>
      </c>
      <c r="AL7" s="26">
        <v>28.121150199999899</v>
      </c>
      <c r="AM7" s="26">
        <v>45.71958205</v>
      </c>
      <c r="AN7" s="26">
        <v>0</v>
      </c>
      <c r="AO7" s="26">
        <v>631.32689400000004</v>
      </c>
      <c r="AP7" s="26">
        <v>45.248820250000001</v>
      </c>
      <c r="AQ7" s="26">
        <v>45.248791439999998</v>
      </c>
      <c r="AR7" s="26">
        <v>1867.6507606</v>
      </c>
      <c r="AS7" s="26">
        <v>1867.634094</v>
      </c>
      <c r="AT7" s="26">
        <v>49566.980929999998</v>
      </c>
      <c r="AU7" s="26">
        <v>6993.7940900000003</v>
      </c>
      <c r="AV7" s="26">
        <v>6192.0365449999999</v>
      </c>
      <c r="AW7" s="26">
        <v>17829.5379599999</v>
      </c>
      <c r="AX7" s="26">
        <v>57014.638140000003</v>
      </c>
      <c r="AY7" s="26">
        <v>44060.754699999998</v>
      </c>
      <c r="AZ7" s="26">
        <v>925.4922838</v>
      </c>
      <c r="BA7" s="26">
        <v>1.8632276239000001</v>
      </c>
      <c r="BB7" s="26">
        <v>11935.123831999999</v>
      </c>
      <c r="BC7" s="26">
        <v>10.852281509999999</v>
      </c>
      <c r="BD7" s="26">
        <v>3.0355137019999998</v>
      </c>
      <c r="BE7" s="26">
        <v>743.72002569999995</v>
      </c>
      <c r="BF7" s="26">
        <v>29.040577280000001</v>
      </c>
      <c r="BG7" s="26">
        <v>2.1562839</v>
      </c>
      <c r="BH7" s="26">
        <v>0.59265233399999995</v>
      </c>
      <c r="BI7" s="95">
        <v>3518.4437379999999</v>
      </c>
      <c r="BJ7" s="26">
        <v>192.23517000000001</v>
      </c>
      <c r="BK7" s="26">
        <v>81.799773999999999</v>
      </c>
      <c r="BL7" s="26">
        <v>1579.1349809999999</v>
      </c>
      <c r="BM7" s="26">
        <v>1939.3040473999999</v>
      </c>
      <c r="BN7" s="26">
        <v>21.847477938000001</v>
      </c>
      <c r="BO7" s="26">
        <v>0.29773703000000001</v>
      </c>
      <c r="BP7" s="26">
        <v>120.45583726999899</v>
      </c>
      <c r="BQ7" s="26">
        <v>0.99103815299999998</v>
      </c>
      <c r="BR7" s="26">
        <v>103.9029693</v>
      </c>
      <c r="BS7" s="26">
        <v>12.16392169</v>
      </c>
      <c r="BT7" s="26">
        <v>4.2002272899999999</v>
      </c>
      <c r="BU7" s="26">
        <v>460.376756</v>
      </c>
      <c r="BV7" s="26">
        <v>19.277665729999999</v>
      </c>
      <c r="BW7" s="26">
        <v>116.0364625</v>
      </c>
      <c r="BX7" s="26">
        <v>20.834000811999999</v>
      </c>
      <c r="BY7" s="26">
        <v>41.966685900000002</v>
      </c>
      <c r="BZ7" s="26">
        <v>0.92367206527000001</v>
      </c>
      <c r="CA7" s="26">
        <v>1474.1715999999999</v>
      </c>
      <c r="CB7" s="26">
        <v>363.78604651999899</v>
      </c>
      <c r="CC7" s="26">
        <v>363.78562201999898</v>
      </c>
      <c r="CD7" s="95">
        <v>7576.9424589999999</v>
      </c>
      <c r="CE7" s="26">
        <v>14.109023543999999</v>
      </c>
      <c r="CF7" s="26">
        <v>0.68167060700000004</v>
      </c>
      <c r="CG7" s="26">
        <v>545.33465999999999</v>
      </c>
      <c r="CH7" s="26">
        <v>29277.2072459999</v>
      </c>
      <c r="CI7" s="26">
        <v>3204.2462338</v>
      </c>
      <c r="CJ7" s="26">
        <v>2616.7355961600001</v>
      </c>
      <c r="CK7" s="26">
        <v>575.60427713000001</v>
      </c>
      <c r="CL7" s="26">
        <v>0</v>
      </c>
      <c r="CM7" s="26">
        <v>312.68520719999998</v>
      </c>
      <c r="CN7" s="26">
        <v>26448.151256000001</v>
      </c>
      <c r="CO7" s="26">
        <v>3637.8371126000002</v>
      </c>
      <c r="CP7" s="26">
        <v>1512.846873</v>
      </c>
      <c r="CQ7" s="26"/>
      <c r="CR7" s="26"/>
      <c r="CS7" s="26"/>
      <c r="CT7" s="26"/>
      <c r="CU7" s="26"/>
      <c r="CV7" s="35">
        <f t="shared" si="1"/>
        <v>8.0003186529037564E-3</v>
      </c>
      <c r="CW7" s="49">
        <f t="shared" si="2"/>
        <v>-3.9852098936698465E-5</v>
      </c>
      <c r="CX7" s="49">
        <f t="shared" si="3"/>
        <v>1.3385463434314714E-6</v>
      </c>
      <c r="CY7" s="49">
        <f t="shared" si="0"/>
        <v>-5.4399718328491137E-5</v>
      </c>
      <c r="CZ7" s="49"/>
      <c r="DA7" s="35"/>
      <c r="DB7" s="35"/>
      <c r="DC7" s="26"/>
      <c r="DD7" s="26"/>
      <c r="DE7" s="26"/>
      <c r="DF7" s="26"/>
      <c r="DG7" s="26"/>
      <c r="DH7" s="26"/>
      <c r="DI7" s="26"/>
      <c r="DJ7" s="26"/>
      <c r="DK7" s="26"/>
    </row>
    <row r="8" spans="1:115" x14ac:dyDescent="0.25">
      <c r="A8" s="28" t="s">
        <v>6</v>
      </c>
      <c r="B8" s="26">
        <v>16.365450844000001</v>
      </c>
      <c r="C8" s="26">
        <v>104.564885</v>
      </c>
      <c r="D8" s="26">
        <v>8.0443159160000004</v>
      </c>
      <c r="E8" s="26">
        <v>8.0443366999999899</v>
      </c>
      <c r="F8" s="26">
        <v>104.565373999999</v>
      </c>
      <c r="G8" s="26">
        <v>104.56475247</v>
      </c>
      <c r="H8" s="26">
        <v>26.419468080000001</v>
      </c>
      <c r="I8" s="95">
        <v>0.423656054</v>
      </c>
      <c r="J8" s="26">
        <v>229.24471912000001</v>
      </c>
      <c r="K8" s="26">
        <v>229.24527265999899</v>
      </c>
      <c r="L8" s="26">
        <v>768.86310000000003</v>
      </c>
      <c r="M8" s="26">
        <v>41.17779427</v>
      </c>
      <c r="N8" s="26">
        <v>41.178861785000002</v>
      </c>
      <c r="O8" s="26">
        <v>1049.0358858</v>
      </c>
      <c r="P8" s="26">
        <v>1049.0686205</v>
      </c>
      <c r="Q8" s="26">
        <v>147053.55593</v>
      </c>
      <c r="R8" s="26">
        <v>14965252.298</v>
      </c>
      <c r="S8" s="26">
        <v>147112.44270499999</v>
      </c>
      <c r="T8" s="26">
        <v>445.462986</v>
      </c>
      <c r="U8" s="26">
        <v>654.62031251400003</v>
      </c>
      <c r="V8" s="26">
        <v>186.68560538400001</v>
      </c>
      <c r="W8" s="26">
        <v>801.55319059999999</v>
      </c>
      <c r="X8" s="26">
        <v>188.0821622</v>
      </c>
      <c r="Y8" s="26">
        <v>157.95880932399999</v>
      </c>
      <c r="Z8" s="26">
        <v>801.55312919999994</v>
      </c>
      <c r="AA8" s="26">
        <v>1851.7727600000001</v>
      </c>
      <c r="AB8" s="26">
        <v>4322.839747</v>
      </c>
      <c r="AC8" s="26">
        <v>102.1994953</v>
      </c>
      <c r="AD8" s="26">
        <v>102.1990438</v>
      </c>
      <c r="AE8" s="26">
        <v>102.1981268</v>
      </c>
      <c r="AF8" s="26">
        <v>260.70632328699998</v>
      </c>
      <c r="AG8" s="26">
        <v>139.85262890000001</v>
      </c>
      <c r="AH8" s="26">
        <v>129.7207818</v>
      </c>
      <c r="AI8" s="26">
        <v>293.49556243000001</v>
      </c>
      <c r="AJ8" s="26">
        <v>6.459619977</v>
      </c>
      <c r="AK8" s="95">
        <v>44.1912339</v>
      </c>
      <c r="AL8" s="26">
        <v>6.5739059700000002</v>
      </c>
      <c r="AM8" s="26">
        <v>23.521100529999998</v>
      </c>
      <c r="AN8" s="26">
        <v>0</v>
      </c>
      <c r="AO8" s="26">
        <v>309.00210900000002</v>
      </c>
      <c r="AP8" s="26">
        <v>15.504687909999999</v>
      </c>
      <c r="AQ8" s="26">
        <v>15.50460503</v>
      </c>
      <c r="AR8" s="26">
        <v>958.82791979999899</v>
      </c>
      <c r="AS8" s="26">
        <v>958.81969630000003</v>
      </c>
      <c r="AT8" s="26">
        <v>14999.497716</v>
      </c>
      <c r="AU8" s="26">
        <v>2342.2209870000002</v>
      </c>
      <c r="AV8" s="26">
        <v>2164.513285</v>
      </c>
      <c r="AW8" s="26">
        <v>6795.7639470000004</v>
      </c>
      <c r="AX8" s="26">
        <v>17480.875749999999</v>
      </c>
      <c r="AY8" s="26">
        <v>13920.80992</v>
      </c>
      <c r="AZ8" s="26">
        <v>353.65729169999997</v>
      </c>
      <c r="BA8" s="26">
        <v>0.64439729999999895</v>
      </c>
      <c r="BB8" s="26">
        <v>4537.8597216999997</v>
      </c>
      <c r="BC8" s="26">
        <v>3.7642264919999899</v>
      </c>
      <c r="BD8" s="26">
        <v>0.99797451400000003</v>
      </c>
      <c r="BE8" s="26">
        <v>197.11385999999999</v>
      </c>
      <c r="BF8" s="26">
        <v>13.683411849999899</v>
      </c>
      <c r="BG8" s="26">
        <v>1.0997276</v>
      </c>
      <c r="BH8" s="26">
        <v>0.19266835639999999</v>
      </c>
      <c r="BI8" s="95">
        <v>1475.4977534</v>
      </c>
      <c r="BJ8" s="26">
        <v>96.104230000000001</v>
      </c>
      <c r="BK8" s="26">
        <v>43.785666999999997</v>
      </c>
      <c r="BL8" s="26">
        <v>514.44169579999902</v>
      </c>
      <c r="BM8" s="26">
        <v>961.06001051999999</v>
      </c>
      <c r="BN8" s="26">
        <v>10.842024411399899</v>
      </c>
      <c r="BO8" s="26">
        <v>0.15137015000000001</v>
      </c>
      <c r="BP8" s="26">
        <v>55.190028609999999</v>
      </c>
      <c r="BQ8" s="26">
        <v>0.28684702000000001</v>
      </c>
      <c r="BR8" s="26">
        <v>38.281001619999998</v>
      </c>
      <c r="BS8" s="26">
        <v>4.141463914</v>
      </c>
      <c r="BT8" s="26">
        <v>1.2746200270000001</v>
      </c>
      <c r="BU8" s="26">
        <v>160.47625790000001</v>
      </c>
      <c r="BV8" s="26">
        <v>6.1409124799999999</v>
      </c>
      <c r="BW8" s="26">
        <v>38.906666000000001</v>
      </c>
      <c r="BX8" s="26">
        <v>9.4874229228000004</v>
      </c>
      <c r="BY8" s="26">
        <v>16.434660659999999</v>
      </c>
      <c r="BZ8" s="26">
        <v>0.42210821339999999</v>
      </c>
      <c r="CA8" s="26">
        <v>175.68584000000001</v>
      </c>
      <c r="CB8" s="26">
        <v>299.83862850999998</v>
      </c>
      <c r="CC8" s="26">
        <v>299.83903036999999</v>
      </c>
      <c r="CD8" s="95">
        <v>2821.0376353000001</v>
      </c>
      <c r="CE8" s="26">
        <v>5.4083062079999902</v>
      </c>
      <c r="CF8" s="26">
        <v>0.15138539600000001</v>
      </c>
      <c r="CG8" s="26">
        <v>291.90636999999998</v>
      </c>
      <c r="CH8" s="26">
        <v>11385.543971999999</v>
      </c>
      <c r="CI8" s="26">
        <v>1238.87658472</v>
      </c>
      <c r="CJ8" s="26">
        <v>1004.28611897</v>
      </c>
      <c r="CK8" s="26">
        <v>217.18498820600001</v>
      </c>
      <c r="CL8" s="26">
        <v>0</v>
      </c>
      <c r="CM8" s="26">
        <v>107.62658751999901</v>
      </c>
      <c r="CN8" s="26">
        <v>10146.487255</v>
      </c>
      <c r="CO8" s="26">
        <v>1431.9148703999999</v>
      </c>
      <c r="CP8" s="26">
        <v>588.43412966000005</v>
      </c>
      <c r="CQ8" s="26"/>
      <c r="CR8" s="26"/>
      <c r="CS8" s="26"/>
      <c r="CT8" s="26"/>
      <c r="CU8" s="26"/>
      <c r="CV8" s="35">
        <f t="shared" si="1"/>
        <v>8.0003216600861675E-3</v>
      </c>
      <c r="CW8" s="49">
        <f t="shared" si="2"/>
        <v>-3.9791021339470866E-5</v>
      </c>
      <c r="CX8" s="49">
        <f t="shared" si="3"/>
        <v>-2.679041692840519E-6</v>
      </c>
      <c r="CY8" s="49">
        <f t="shared" si="0"/>
        <v>-8.2372329744535418E-5</v>
      </c>
      <c r="CZ8" s="49"/>
      <c r="DA8" s="35"/>
      <c r="DB8" s="35"/>
      <c r="DC8" s="26"/>
      <c r="DD8" s="26"/>
      <c r="DE8" s="26"/>
      <c r="DF8" s="26"/>
      <c r="DG8" s="26"/>
      <c r="DH8" s="26"/>
      <c r="DI8" s="26"/>
      <c r="DJ8" s="26"/>
      <c r="DK8" s="26"/>
    </row>
    <row r="9" spans="1:115" x14ac:dyDescent="0.25">
      <c r="A9" s="28" t="s">
        <v>7</v>
      </c>
      <c r="B9" s="26">
        <v>4.6988764035999999</v>
      </c>
      <c r="C9" s="26">
        <v>35.87176135</v>
      </c>
      <c r="D9" s="26">
        <v>3.64629375899999</v>
      </c>
      <c r="E9" s="26">
        <v>3.6463017889999998</v>
      </c>
      <c r="F9" s="26">
        <v>35.871374510000003</v>
      </c>
      <c r="G9" s="26">
        <v>35.871188009999997</v>
      </c>
      <c r="H9" s="26">
        <v>12.53303704</v>
      </c>
      <c r="I9" s="95">
        <v>0.30316310499999999</v>
      </c>
      <c r="J9" s="26">
        <v>64.229383901999995</v>
      </c>
      <c r="K9" s="26">
        <v>64.229462439999907</v>
      </c>
      <c r="L9" s="26">
        <v>228.98952</v>
      </c>
      <c r="M9" s="26">
        <v>11.0913842873</v>
      </c>
      <c r="N9" s="26">
        <v>11.0916005939999</v>
      </c>
      <c r="O9" s="26">
        <v>318.97645679999999</v>
      </c>
      <c r="P9" s="26">
        <v>318.98646522000001</v>
      </c>
      <c r="Q9" s="26">
        <v>47888.048423999899</v>
      </c>
      <c r="R9" s="26">
        <v>5753334.0476000002</v>
      </c>
      <c r="S9" s="26">
        <v>47907.185941999996</v>
      </c>
      <c r="T9" s="26">
        <v>141.51134439999899</v>
      </c>
      <c r="U9" s="26">
        <v>223.10202632699901</v>
      </c>
      <c r="V9" s="26">
        <v>56.592019016999998</v>
      </c>
      <c r="W9" s="26">
        <v>237.54262874</v>
      </c>
      <c r="X9" s="26">
        <v>66.254085180000004</v>
      </c>
      <c r="Y9" s="26">
        <v>45.269118192999997</v>
      </c>
      <c r="Z9" s="26">
        <v>237.54073106999999</v>
      </c>
      <c r="AA9" s="26">
        <v>524.45668000000001</v>
      </c>
      <c r="AB9" s="26">
        <v>1361.8799527000001</v>
      </c>
      <c r="AC9" s="26">
        <v>47.202899160000001</v>
      </c>
      <c r="AD9" s="26">
        <v>47.203040860000002</v>
      </c>
      <c r="AE9" s="26">
        <v>47.202239499999997</v>
      </c>
      <c r="AF9" s="26">
        <v>76.727045693299999</v>
      </c>
      <c r="AG9" s="26">
        <v>73.55569989</v>
      </c>
      <c r="AH9" s="26">
        <v>70.154165599999999</v>
      </c>
      <c r="AI9" s="26">
        <v>90.789151892000007</v>
      </c>
      <c r="AJ9" s="26">
        <v>2.1568378171</v>
      </c>
      <c r="AK9" s="95">
        <v>14.227317232000001</v>
      </c>
      <c r="AL9" s="26">
        <v>4.3835433500000001</v>
      </c>
      <c r="AM9" s="26">
        <v>6.4276877299999997</v>
      </c>
      <c r="AN9" s="26">
        <v>0</v>
      </c>
      <c r="AO9" s="26">
        <v>85.972219499999994</v>
      </c>
      <c r="AP9" s="26">
        <v>6.1617122770000003</v>
      </c>
      <c r="AQ9" s="26">
        <v>6.1617186299999904</v>
      </c>
      <c r="AR9" s="26">
        <v>323.57383191999998</v>
      </c>
      <c r="AS9" s="26">
        <v>323.5696681</v>
      </c>
      <c r="AT9" s="26">
        <v>7813.1601700000001</v>
      </c>
      <c r="AU9" s="26">
        <v>1307.7467813999999</v>
      </c>
      <c r="AV9" s="26">
        <v>1246.6517669999901</v>
      </c>
      <c r="AW9" s="26">
        <v>2125.5017226999998</v>
      </c>
      <c r="AX9" s="26">
        <v>9194.0944249999993</v>
      </c>
      <c r="AY9" s="26">
        <v>7452.4768340000001</v>
      </c>
      <c r="AZ9" s="26">
        <v>116.69413434000001</v>
      </c>
      <c r="BA9" s="26">
        <v>0.33706166988000003</v>
      </c>
      <c r="BB9" s="26">
        <v>1388.1615159999899</v>
      </c>
      <c r="BC9" s="26">
        <v>1.9346126619999999</v>
      </c>
      <c r="BD9" s="26">
        <v>0.60942133799999998</v>
      </c>
      <c r="BE9" s="26">
        <v>138.40711227</v>
      </c>
      <c r="BF9" s="26">
        <v>4.4107640444999996</v>
      </c>
      <c r="BG9" s="26">
        <v>0.34521076000000001</v>
      </c>
      <c r="BH9" s="26">
        <v>0.104843372999999</v>
      </c>
      <c r="BI9" s="95">
        <v>594.46532362999994</v>
      </c>
      <c r="BJ9" s="26">
        <v>28.623889999999999</v>
      </c>
      <c r="BK9" s="26">
        <v>15.39587</v>
      </c>
      <c r="BL9" s="26">
        <v>283.92921256</v>
      </c>
      <c r="BM9" s="26">
        <v>310.5386355</v>
      </c>
      <c r="BN9" s="26">
        <v>3.2628996365999998</v>
      </c>
      <c r="BO9" s="26">
        <v>4.8210314999999997E-2</v>
      </c>
      <c r="BP9" s="26">
        <v>19.083060518</v>
      </c>
      <c r="BQ9" s="26">
        <v>0.21600562619999999</v>
      </c>
      <c r="BR9" s="26">
        <v>18.334438980000002</v>
      </c>
      <c r="BS9" s="26">
        <v>2.0483315519999898</v>
      </c>
      <c r="BT9" s="26">
        <v>0.77804988399999997</v>
      </c>
      <c r="BU9" s="26">
        <v>81.350202529999905</v>
      </c>
      <c r="BV9" s="26">
        <v>2.6555457329999999</v>
      </c>
      <c r="BW9" s="26">
        <v>16.1033033</v>
      </c>
      <c r="BX9" s="26">
        <v>3.3377744758999999</v>
      </c>
      <c r="BY9" s="26">
        <v>9.1885703000000003</v>
      </c>
      <c r="BZ9" s="26">
        <v>0.14762569423899999</v>
      </c>
      <c r="CA9" s="26">
        <v>97.653679999999994</v>
      </c>
      <c r="CB9" s="26">
        <v>99.755696447999895</v>
      </c>
      <c r="CC9" s="26">
        <v>99.755325278999905</v>
      </c>
      <c r="CD9" s="95">
        <v>857.57001663999995</v>
      </c>
      <c r="CE9" s="26">
        <v>1.7122061464</v>
      </c>
      <c r="CF9" s="26">
        <v>0.1083296908</v>
      </c>
      <c r="CG9" s="26">
        <v>102.63903999999999</v>
      </c>
      <c r="CH9" s="26">
        <v>3499.2432392000001</v>
      </c>
      <c r="CI9" s="26">
        <v>360.47870053999998</v>
      </c>
      <c r="CJ9" s="26">
        <v>291.63726690499999</v>
      </c>
      <c r="CK9" s="26">
        <v>63.465471223999998</v>
      </c>
      <c r="CL9" s="26">
        <v>0</v>
      </c>
      <c r="CM9" s="26">
        <v>35.916817147000003</v>
      </c>
      <c r="CN9" s="26">
        <v>3126.2794885999901</v>
      </c>
      <c r="CO9" s="26">
        <v>412.41298045999901</v>
      </c>
      <c r="CP9" s="26">
        <v>168.73477879000001</v>
      </c>
      <c r="CQ9" s="26"/>
      <c r="CR9" s="26"/>
      <c r="CS9" s="26"/>
      <c r="CT9" s="26"/>
      <c r="CU9" s="26"/>
      <c r="CV9" s="35">
        <f t="shared" si="1"/>
        <v>8.0003202588383258E-3</v>
      </c>
      <c r="CW9" s="49">
        <f t="shared" si="2"/>
        <v>-4.0050305443751053E-5</v>
      </c>
      <c r="CX9" s="49">
        <f t="shared" si="3"/>
        <v>-4.2465555175462105E-6</v>
      </c>
      <c r="CY9" s="49">
        <f t="shared" si="0"/>
        <v>-5.2770439447968416E-5</v>
      </c>
      <c r="CZ9" s="49"/>
      <c r="DA9" s="35"/>
      <c r="DB9" s="35"/>
      <c r="DC9" s="26"/>
      <c r="DD9" s="26"/>
      <c r="DE9" s="26"/>
      <c r="DF9" s="26"/>
      <c r="DG9" s="26"/>
      <c r="DH9" s="26"/>
      <c r="DI9" s="26"/>
      <c r="DJ9" s="26"/>
      <c r="DK9" s="26"/>
    </row>
    <row r="10" spans="1:115" x14ac:dyDescent="0.25">
      <c r="A10" s="28" t="s">
        <v>8</v>
      </c>
      <c r="B10" s="26">
        <v>1.8709261402299999</v>
      </c>
      <c r="C10" s="26">
        <v>12.694744806399999</v>
      </c>
      <c r="D10" s="26">
        <v>1.1310192725999999</v>
      </c>
      <c r="E10" s="26">
        <v>1.1310141563</v>
      </c>
      <c r="F10" s="26">
        <v>12.694760424</v>
      </c>
      <c r="G10" s="26">
        <v>12.694669074</v>
      </c>
      <c r="H10" s="26">
        <v>3.8879693982000001</v>
      </c>
      <c r="I10" s="95">
        <v>7.6742149249999905E-2</v>
      </c>
      <c r="J10" s="26">
        <v>27.287431308159999</v>
      </c>
      <c r="K10" s="26">
        <v>27.287675843949899</v>
      </c>
      <c r="L10" s="26">
        <v>305.03867000000002</v>
      </c>
      <c r="M10" s="26">
        <v>3.9764861257500002</v>
      </c>
      <c r="N10" s="26">
        <v>3.9765188928999899</v>
      </c>
      <c r="O10" s="26">
        <v>257.88086826199998</v>
      </c>
      <c r="P10" s="26">
        <v>257.88891150799998</v>
      </c>
      <c r="Q10" s="26">
        <v>21256.077444149902</v>
      </c>
      <c r="R10" s="26">
        <v>2378461.9267799999</v>
      </c>
      <c r="S10" s="26">
        <v>21264.60316223</v>
      </c>
      <c r="T10" s="26">
        <v>47.869225</v>
      </c>
      <c r="U10" s="26">
        <v>82.394057470000007</v>
      </c>
      <c r="V10" s="26">
        <v>26.324793835999898</v>
      </c>
      <c r="W10" s="26">
        <v>96.467420469999993</v>
      </c>
      <c r="X10" s="26">
        <v>24.342654232000001</v>
      </c>
      <c r="Y10" s="26">
        <v>19.144688990999999</v>
      </c>
      <c r="Z10" s="26">
        <v>96.467731419999893</v>
      </c>
      <c r="AA10" s="26">
        <v>245.63809000000001</v>
      </c>
      <c r="AB10" s="26">
        <v>535.10812884999996</v>
      </c>
      <c r="AC10" s="26">
        <v>18.100414741000002</v>
      </c>
      <c r="AD10" s="26">
        <v>18.100351361000001</v>
      </c>
      <c r="AE10" s="26">
        <v>18.100153788</v>
      </c>
      <c r="AF10" s="26">
        <v>31.842548604339999</v>
      </c>
      <c r="AG10" s="26">
        <v>17.335671945999898</v>
      </c>
      <c r="AH10" s="26">
        <v>16.481134259000001</v>
      </c>
      <c r="AI10" s="26">
        <v>34.299024176799897</v>
      </c>
      <c r="AJ10" s="26">
        <v>0.77212214286000003</v>
      </c>
      <c r="AK10" s="95">
        <v>5.3014241785999996</v>
      </c>
      <c r="AL10" s="26">
        <v>1.1427398423999999</v>
      </c>
      <c r="AM10" s="26">
        <v>2.6481667207999999</v>
      </c>
      <c r="AN10" s="26">
        <v>0</v>
      </c>
      <c r="AO10" s="26">
        <v>40.058562199999997</v>
      </c>
      <c r="AP10" s="26">
        <v>2.0745145730000001</v>
      </c>
      <c r="AQ10" s="26">
        <v>2.0745106494000001</v>
      </c>
      <c r="AR10" s="26">
        <v>129.16389828999999</v>
      </c>
      <c r="AS10" s="26">
        <v>129.16335160999901</v>
      </c>
      <c r="AT10" s="26">
        <v>1862.4674527</v>
      </c>
      <c r="AU10" s="26">
        <v>287.15643015000001</v>
      </c>
      <c r="AV10" s="26">
        <v>272.42111113999999</v>
      </c>
      <c r="AW10" s="26">
        <v>850.48221884999998</v>
      </c>
      <c r="AX10" s="26">
        <v>2166.87257</v>
      </c>
      <c r="AY10" s="26">
        <v>1771.2472954</v>
      </c>
      <c r="AZ10" s="26">
        <v>43.966403119500001</v>
      </c>
      <c r="BA10" s="26">
        <v>0.13918658045499999</v>
      </c>
      <c r="BB10" s="26">
        <v>566.07330277200003</v>
      </c>
      <c r="BC10" s="26">
        <v>0.85285948550999902</v>
      </c>
      <c r="BD10" s="26">
        <v>0.22284801828999901</v>
      </c>
      <c r="BE10" s="26">
        <v>32.216262654699896</v>
      </c>
      <c r="BF10" s="26">
        <v>4.7709842290999998</v>
      </c>
      <c r="BG10" s="26">
        <v>0.36217300000000002</v>
      </c>
      <c r="BH10" s="26">
        <v>3.6020327239999997E-2</v>
      </c>
      <c r="BI10" s="95">
        <v>419.994831279999</v>
      </c>
      <c r="BJ10" s="26">
        <v>38.130814000000001</v>
      </c>
      <c r="BK10" s="26">
        <v>7.4951239999999997</v>
      </c>
      <c r="BL10" s="26">
        <v>104.65687970299901</v>
      </c>
      <c r="BM10" s="26">
        <v>315.3361207776</v>
      </c>
      <c r="BN10" s="26">
        <v>4.2457418035269896</v>
      </c>
      <c r="BO10" s="26">
        <v>4.6750303E-2</v>
      </c>
      <c r="BP10" s="26">
        <v>19.188642982399902</v>
      </c>
      <c r="BQ10" s="26">
        <v>5.2616901439999898E-2</v>
      </c>
      <c r="BR10" s="26">
        <v>7.0611258655000002</v>
      </c>
      <c r="BS10" s="26">
        <v>0.64355395959999995</v>
      </c>
      <c r="BT10" s="26">
        <v>0.25369817403</v>
      </c>
      <c r="BU10" s="26">
        <v>27.691793398000002</v>
      </c>
      <c r="BV10" s="26">
        <v>0.90819501700000005</v>
      </c>
      <c r="BW10" s="26">
        <v>6.2907800935999996</v>
      </c>
      <c r="BX10" s="26">
        <v>3.56697111089</v>
      </c>
      <c r="BY10" s="26">
        <v>3.1604333622</v>
      </c>
      <c r="BZ10" s="26">
        <v>0.15086420112599999</v>
      </c>
      <c r="CA10" s="26">
        <v>21.868016999999998</v>
      </c>
      <c r="CB10" s="26">
        <v>48.879393689239997</v>
      </c>
      <c r="CC10" s="26">
        <v>48.879149863159903</v>
      </c>
      <c r="CD10" s="95">
        <v>351.70157837400001</v>
      </c>
      <c r="CE10" s="26">
        <v>0.65833480291000002</v>
      </c>
      <c r="CF10" s="26">
        <v>2.7422255424000001E-2</v>
      </c>
      <c r="CG10" s="26">
        <v>49.966479999999997</v>
      </c>
      <c r="CH10" s="26">
        <v>1543.41757764</v>
      </c>
      <c r="CI10" s="26">
        <v>151.27836081859999</v>
      </c>
      <c r="CJ10" s="26">
        <v>123.1761313355</v>
      </c>
      <c r="CK10" s="26">
        <v>26.63970653542</v>
      </c>
      <c r="CL10" s="26">
        <v>0</v>
      </c>
      <c r="CM10" s="26">
        <v>12.95810742025</v>
      </c>
      <c r="CN10" s="26">
        <v>1260.07909012</v>
      </c>
      <c r="CO10" s="26">
        <v>173.84241306499999</v>
      </c>
      <c r="CP10" s="26">
        <v>71.015862324899999</v>
      </c>
      <c r="CQ10" s="26"/>
      <c r="CR10" s="26"/>
      <c r="CS10" s="26"/>
      <c r="CT10" s="26"/>
      <c r="CU10" s="26"/>
      <c r="CV10" s="35">
        <f t="shared" si="1"/>
        <v>8.000319070908677E-3</v>
      </c>
      <c r="CW10" s="49">
        <f t="shared" si="2"/>
        <v>-4.0143014039721275E-5</v>
      </c>
      <c r="CX10" s="49">
        <f t="shared" si="3"/>
        <v>4.3590998356609066E-6</v>
      </c>
      <c r="CY10" s="49">
        <f t="shared" si="0"/>
        <v>-5.3953968671841609E-5</v>
      </c>
      <c r="CZ10" s="49"/>
      <c r="DA10" s="35"/>
      <c r="DB10" s="35"/>
      <c r="DC10" s="26"/>
      <c r="DD10" s="26"/>
      <c r="DE10" s="26"/>
      <c r="DF10" s="26"/>
      <c r="DG10" s="26"/>
      <c r="DH10" s="26"/>
      <c r="DI10" s="26"/>
      <c r="DJ10" s="26"/>
      <c r="DK10" s="26"/>
    </row>
    <row r="11" spans="1:115" x14ac:dyDescent="0.25">
      <c r="A11" s="28" t="s">
        <v>9</v>
      </c>
      <c r="B11" s="26">
        <v>93.698279450000001</v>
      </c>
      <c r="C11" s="26">
        <v>729.80003349999902</v>
      </c>
      <c r="D11" s="26">
        <v>78.068627299999903</v>
      </c>
      <c r="E11" s="26">
        <v>78.068911</v>
      </c>
      <c r="F11" s="26">
        <v>729.80006600000002</v>
      </c>
      <c r="G11" s="26">
        <v>729.79561999999999</v>
      </c>
      <c r="H11" s="26">
        <v>276.54278699999998</v>
      </c>
      <c r="I11" s="95">
        <v>6.4907242299999997</v>
      </c>
      <c r="J11" s="26">
        <v>1605.6132193000001</v>
      </c>
      <c r="K11" s="26">
        <v>1605.61292106</v>
      </c>
      <c r="L11" s="26">
        <v>7869.3173999999999</v>
      </c>
      <c r="M11" s="26">
        <v>189.3098621</v>
      </c>
      <c r="N11" s="26">
        <v>189.31359992999899</v>
      </c>
      <c r="O11" s="26">
        <v>8167.3211080000001</v>
      </c>
      <c r="P11" s="26">
        <v>8167.5759419999904</v>
      </c>
      <c r="Q11" s="26">
        <v>1432492.8437399999</v>
      </c>
      <c r="R11" s="26">
        <v>126388382.56999999</v>
      </c>
      <c r="S11" s="26">
        <v>1433066.0540499899</v>
      </c>
      <c r="T11" s="26">
        <v>4560.7226000000001</v>
      </c>
      <c r="U11" s="26">
        <v>4787.9032195399996</v>
      </c>
      <c r="V11" s="26">
        <v>1245.7508400699901</v>
      </c>
      <c r="W11" s="26">
        <v>7401.8619170000002</v>
      </c>
      <c r="X11" s="26">
        <v>1519.3375579999999</v>
      </c>
      <c r="Y11" s="26">
        <v>1256.3125439</v>
      </c>
      <c r="Z11" s="26">
        <v>7401.8562604999997</v>
      </c>
      <c r="AA11" s="26">
        <v>14851.4136</v>
      </c>
      <c r="AB11" s="26">
        <v>30388.747584000001</v>
      </c>
      <c r="AC11" s="26">
        <v>1022.87946399999</v>
      </c>
      <c r="AD11" s="26">
        <v>1022.8824255</v>
      </c>
      <c r="AE11" s="26">
        <v>1022.86507699999</v>
      </c>
      <c r="AF11" s="26">
        <v>2199.9937279399901</v>
      </c>
      <c r="AG11" s="26">
        <v>1432.5330759999999</v>
      </c>
      <c r="AH11" s="26">
        <v>1530.620604</v>
      </c>
      <c r="AI11" s="26">
        <v>2751.6207369999902</v>
      </c>
      <c r="AJ11" s="26">
        <v>51.785118959999998</v>
      </c>
      <c r="AK11" s="95">
        <v>342.98326420000001</v>
      </c>
      <c r="AL11" s="26">
        <v>94.351862499999996</v>
      </c>
      <c r="AM11" s="26">
        <v>137.18430660000001</v>
      </c>
      <c r="AN11" s="26">
        <v>0</v>
      </c>
      <c r="AO11" s="26">
        <v>2066.4936899999998</v>
      </c>
      <c r="AP11" s="26">
        <v>133.8979314</v>
      </c>
      <c r="AQ11" s="26">
        <v>133.89787799999999</v>
      </c>
      <c r="AR11" s="26">
        <v>6899.0906290000003</v>
      </c>
      <c r="AS11" s="26">
        <v>6899.0285540000004</v>
      </c>
      <c r="AT11" s="26">
        <v>152099.30350000001</v>
      </c>
      <c r="AU11" s="26">
        <v>25534.7994</v>
      </c>
      <c r="AV11" s="26">
        <v>27289.748380000001</v>
      </c>
      <c r="AW11" s="26">
        <v>57163.833383999998</v>
      </c>
      <c r="AX11" s="26">
        <v>179059.492659999</v>
      </c>
      <c r="AY11" s="26">
        <v>162506.90079999901</v>
      </c>
      <c r="AZ11" s="26">
        <v>2743.4322539999998</v>
      </c>
      <c r="BA11" s="26">
        <v>7.5895169500000002</v>
      </c>
      <c r="BB11" s="26">
        <v>39808.201916999999</v>
      </c>
      <c r="BC11" s="26">
        <v>43.740899259999999</v>
      </c>
      <c r="BD11" s="26">
        <v>13.166649899999999</v>
      </c>
      <c r="BE11" s="26">
        <v>2666.7550659999902</v>
      </c>
      <c r="BF11" s="26">
        <v>137.46225625</v>
      </c>
      <c r="BG11" s="26">
        <v>10.572134999999999</v>
      </c>
      <c r="BH11" s="26">
        <v>2.324760435</v>
      </c>
      <c r="BI11" s="95">
        <v>15380.016394</v>
      </c>
      <c r="BJ11" s="26">
        <v>983.66840000000002</v>
      </c>
      <c r="BK11" s="26">
        <v>357.07531999999998</v>
      </c>
      <c r="BL11" s="26">
        <v>6023.4423710000001</v>
      </c>
      <c r="BM11" s="26">
        <v>9356.5739472999994</v>
      </c>
      <c r="BN11" s="26">
        <v>110.874776993</v>
      </c>
      <c r="BO11" s="26">
        <v>1.4216685</v>
      </c>
      <c r="BP11" s="26">
        <v>570.67461335999997</v>
      </c>
      <c r="BQ11" s="26">
        <v>4.4419341269999997</v>
      </c>
      <c r="BR11" s="26">
        <v>393.47676749999999</v>
      </c>
      <c r="BS11" s="26">
        <v>43.719423759999998</v>
      </c>
      <c r="BT11" s="26">
        <v>16.31663678</v>
      </c>
      <c r="BU11" s="26">
        <v>1693.77039899999</v>
      </c>
      <c r="BV11" s="26">
        <v>57.9478911</v>
      </c>
      <c r="BW11" s="26">
        <v>380.51153340000002</v>
      </c>
      <c r="BX11" s="26">
        <v>103.120921103</v>
      </c>
      <c r="BY11" s="26">
        <v>199.85678849999999</v>
      </c>
      <c r="BZ11" s="26">
        <v>4.4810094530999898</v>
      </c>
      <c r="CA11" s="26">
        <v>7362.9470000000001</v>
      </c>
      <c r="CB11" s="26">
        <v>2376.1084504999999</v>
      </c>
      <c r="CC11" s="26">
        <v>2376.10915815</v>
      </c>
      <c r="CD11" s="95">
        <v>25305.589613</v>
      </c>
      <c r="CE11" s="26">
        <v>38.452891940000001</v>
      </c>
      <c r="CF11" s="26">
        <v>2.319340312</v>
      </c>
      <c r="CG11" s="26">
        <v>2380.5023999999999</v>
      </c>
      <c r="CH11" s="26">
        <v>95450.075849999994</v>
      </c>
      <c r="CI11" s="26">
        <v>10561.261763499901</v>
      </c>
      <c r="CJ11" s="26">
        <v>8774.4282540999993</v>
      </c>
      <c r="CK11" s="26">
        <v>1954.8590343999999</v>
      </c>
      <c r="CL11" s="26">
        <v>0</v>
      </c>
      <c r="CM11" s="26">
        <v>1134.9946754699999</v>
      </c>
      <c r="CN11" s="26">
        <v>86041.0245</v>
      </c>
      <c r="CO11" s="26">
        <v>11085.2530956999</v>
      </c>
      <c r="CP11" s="26">
        <v>4697.1267416999999</v>
      </c>
      <c r="CQ11" s="26"/>
      <c r="CR11" s="26"/>
      <c r="CS11" s="26"/>
      <c r="CT11" s="26"/>
      <c r="CU11" s="26"/>
      <c r="CV11" s="35">
        <f t="shared" si="1"/>
        <v>8.0003190823293383E-3</v>
      </c>
      <c r="CW11" s="49">
        <f t="shared" si="2"/>
        <v>-3.9893534237616716E-5</v>
      </c>
      <c r="CX11" s="49">
        <f t="shared" si="3"/>
        <v>4.921971451605762E-9</v>
      </c>
      <c r="CY11" s="49">
        <f t="shared" si="0"/>
        <v>-5.376524769940617E-5</v>
      </c>
      <c r="CZ11" s="49"/>
      <c r="DA11" s="35"/>
      <c r="DB11" s="35"/>
      <c r="DC11" s="26"/>
      <c r="DD11" s="26"/>
      <c r="DE11" s="26"/>
      <c r="DF11" s="26"/>
      <c r="DG11" s="26"/>
      <c r="DH11" s="26"/>
      <c r="DI11" s="26"/>
      <c r="DJ11" s="26"/>
      <c r="DK11" s="26"/>
    </row>
    <row r="12" spans="1:115" x14ac:dyDescent="0.25">
      <c r="A12" s="28" t="s">
        <v>10</v>
      </c>
      <c r="B12" s="26">
        <v>58.214587999999999</v>
      </c>
      <c r="C12" s="26">
        <v>549.02778599999999</v>
      </c>
      <c r="D12" s="26">
        <v>56.831284599999996</v>
      </c>
      <c r="E12" s="26">
        <v>56.8313712</v>
      </c>
      <c r="F12" s="26">
        <v>549.02792599999998</v>
      </c>
      <c r="G12" s="26">
        <v>549.02480100000002</v>
      </c>
      <c r="H12" s="26">
        <v>212.3346276</v>
      </c>
      <c r="I12" s="95">
        <v>4.8385226399999999</v>
      </c>
      <c r="J12" s="26">
        <v>1124.4615368</v>
      </c>
      <c r="K12" s="26">
        <v>1124.4608039</v>
      </c>
      <c r="L12" s="26">
        <v>3461.9792000000002</v>
      </c>
      <c r="M12" s="26">
        <v>147.65832485999999</v>
      </c>
      <c r="N12" s="26">
        <v>147.661648299999</v>
      </c>
      <c r="O12" s="26">
        <v>5719.0141960000001</v>
      </c>
      <c r="P12" s="26">
        <v>5719.1926119999998</v>
      </c>
      <c r="Q12" s="26">
        <v>863708.80590000004</v>
      </c>
      <c r="R12" s="26">
        <v>72433597</v>
      </c>
      <c r="S12" s="26">
        <v>864054.34369999997</v>
      </c>
      <c r="T12" s="26">
        <v>2925.076685</v>
      </c>
      <c r="U12" s="26">
        <v>3372.4008700999998</v>
      </c>
      <c r="V12" s="26">
        <v>913.83358612999996</v>
      </c>
      <c r="W12" s="26">
        <v>4668.7741040000001</v>
      </c>
      <c r="X12" s="26">
        <v>1187.924413</v>
      </c>
      <c r="Y12" s="26">
        <v>883.34569610000005</v>
      </c>
      <c r="Z12" s="26">
        <v>4668.7790669999904</v>
      </c>
      <c r="AA12" s="26">
        <v>9719.1262999999999</v>
      </c>
      <c r="AB12" s="26">
        <v>22637.62615</v>
      </c>
      <c r="AC12" s="26">
        <v>779.56231299999899</v>
      </c>
      <c r="AD12" s="26">
        <v>779.56434599999898</v>
      </c>
      <c r="AE12" s="26">
        <v>779.55154199999902</v>
      </c>
      <c r="AF12" s="26">
        <v>1429.7706890499901</v>
      </c>
      <c r="AG12" s="26">
        <v>1205.0365859999999</v>
      </c>
      <c r="AH12" s="26">
        <v>1187.7210640000001</v>
      </c>
      <c r="AI12" s="26">
        <v>1881.8301755</v>
      </c>
      <c r="AJ12" s="26">
        <v>32.091541980000002</v>
      </c>
      <c r="AK12" s="95">
        <v>267.87453160000001</v>
      </c>
      <c r="AL12" s="26">
        <v>70.790832100000003</v>
      </c>
      <c r="AM12" s="26">
        <v>75.859278819999901</v>
      </c>
      <c r="AN12" s="26">
        <v>0</v>
      </c>
      <c r="AO12" s="26">
        <v>1305.2713759999999</v>
      </c>
      <c r="AP12" s="26">
        <v>99.710743300000004</v>
      </c>
      <c r="AQ12" s="26">
        <v>99.710663499999995</v>
      </c>
      <c r="AR12" s="26">
        <v>4292.5503159999998</v>
      </c>
      <c r="AS12" s="26">
        <v>4292.510542</v>
      </c>
      <c r="AT12" s="26">
        <v>128913.914899999</v>
      </c>
      <c r="AU12" s="26">
        <v>20510.603589999999</v>
      </c>
      <c r="AV12" s="26">
        <v>20204.150239999999</v>
      </c>
      <c r="AW12" s="26">
        <v>40006.383150000001</v>
      </c>
      <c r="AX12" s="26">
        <v>150623.54669999899</v>
      </c>
      <c r="AY12" s="26">
        <v>127073.34329999999</v>
      </c>
      <c r="AZ12" s="26">
        <v>1986.223234</v>
      </c>
      <c r="BA12" s="26">
        <v>5.3476277452999996</v>
      </c>
      <c r="BB12" s="26">
        <v>27394.102139999999</v>
      </c>
      <c r="BC12" s="26">
        <v>30.258609489999898</v>
      </c>
      <c r="BD12" s="26">
        <v>9.0230621200000005</v>
      </c>
      <c r="BE12" s="26">
        <v>2025.9452779999999</v>
      </c>
      <c r="BF12" s="26">
        <v>68.125490069999898</v>
      </c>
      <c r="BG12" s="26">
        <v>4.9172034</v>
      </c>
      <c r="BH12" s="26">
        <v>1.765406163</v>
      </c>
      <c r="BI12" s="95">
        <v>8702.9534459999995</v>
      </c>
      <c r="BJ12" s="26">
        <v>432.74779999999998</v>
      </c>
      <c r="BK12" s="26">
        <v>192.54810000000001</v>
      </c>
      <c r="BL12" s="26">
        <v>4236.7886500000004</v>
      </c>
      <c r="BM12" s="26">
        <v>4466.1751143000001</v>
      </c>
      <c r="BN12" s="26">
        <v>49.493216941999997</v>
      </c>
      <c r="BO12" s="26">
        <v>0.66973079999999996</v>
      </c>
      <c r="BP12" s="26">
        <v>288.93120259999898</v>
      </c>
      <c r="BQ12" s="26">
        <v>3.3107833819999999</v>
      </c>
      <c r="BR12" s="26">
        <v>275.76356229999999</v>
      </c>
      <c r="BS12" s="26">
        <v>33.969215730000002</v>
      </c>
      <c r="BT12" s="26">
        <v>12.283509560000001</v>
      </c>
      <c r="BU12" s="26">
        <v>1241.72651</v>
      </c>
      <c r="BV12" s="26">
        <v>44.819313999999999</v>
      </c>
      <c r="BW12" s="26">
        <v>275.30595540000002</v>
      </c>
      <c r="BX12" s="26">
        <v>50.608456353999998</v>
      </c>
      <c r="BY12" s="26">
        <v>132.58640209999999</v>
      </c>
      <c r="BZ12" s="26">
        <v>2.24367384749999</v>
      </c>
      <c r="CA12" s="26">
        <v>4724.5527000000002</v>
      </c>
      <c r="CB12" s="26">
        <v>1245.9737602499999</v>
      </c>
      <c r="CC12" s="26">
        <v>1245.9733335999999</v>
      </c>
      <c r="CD12" s="95">
        <v>17648.6375349999</v>
      </c>
      <c r="CE12" s="26">
        <v>29.156787139999999</v>
      </c>
      <c r="CF12" s="26">
        <v>1.7289553639999999</v>
      </c>
      <c r="CG12" s="26">
        <v>1283.6577</v>
      </c>
      <c r="CH12" s="26">
        <v>66100.263349999994</v>
      </c>
      <c r="CI12" s="26">
        <v>7195.0789837000002</v>
      </c>
      <c r="CJ12" s="26">
        <v>5953.4923577</v>
      </c>
      <c r="CK12" s="26">
        <v>1331.21758374</v>
      </c>
      <c r="CL12" s="26">
        <v>0</v>
      </c>
      <c r="CM12" s="26">
        <v>792.11485649999895</v>
      </c>
      <c r="CN12" s="26">
        <v>59515.95263</v>
      </c>
      <c r="CO12" s="26">
        <v>7873.0410830000001</v>
      </c>
      <c r="CP12" s="26">
        <v>3296.0040045000001</v>
      </c>
      <c r="CQ12" s="26"/>
      <c r="CR12" s="26"/>
      <c r="CS12" s="26"/>
      <c r="CT12" s="26"/>
      <c r="CU12" s="26"/>
      <c r="CV12" s="35">
        <f t="shared" si="1"/>
        <v>8.0003200854120368E-3</v>
      </c>
      <c r="CW12" s="49">
        <f t="shared" si="2"/>
        <v>-3.9890018072536495E-5</v>
      </c>
      <c r="CX12" s="49">
        <f t="shared" si="3"/>
        <v>-1.1856090079121438E-6</v>
      </c>
      <c r="CY12" s="49">
        <f t="shared" si="0"/>
        <v>-4.2553598654995501E-5</v>
      </c>
      <c r="CZ12" s="49"/>
      <c r="DA12" s="35"/>
      <c r="DB12" s="35"/>
      <c r="DC12" s="26"/>
      <c r="DD12" s="26"/>
      <c r="DE12" s="26"/>
      <c r="DF12" s="26"/>
      <c r="DG12" s="26"/>
      <c r="DH12" s="26"/>
      <c r="DI12" s="26"/>
      <c r="DJ12" s="26"/>
      <c r="DK12" s="26"/>
    </row>
    <row r="13" spans="1:115" x14ac:dyDescent="0.25">
      <c r="A13" s="28" t="s">
        <v>12</v>
      </c>
      <c r="B13" s="26">
        <v>13.21002689</v>
      </c>
      <c r="C13" s="26">
        <v>139.68374879999999</v>
      </c>
      <c r="D13" s="26">
        <v>15.680332160000001</v>
      </c>
      <c r="E13" s="26">
        <v>15.68033146</v>
      </c>
      <c r="F13" s="26">
        <v>139.68371830000001</v>
      </c>
      <c r="G13" s="26">
        <v>139.68290199999899</v>
      </c>
      <c r="H13" s="26">
        <v>58.880914099999998</v>
      </c>
      <c r="I13" s="95">
        <v>1.5074146150000001</v>
      </c>
      <c r="J13" s="26">
        <v>247.81853115999999</v>
      </c>
      <c r="K13" s="26">
        <v>247.81851995</v>
      </c>
      <c r="L13" s="26">
        <v>587.90440000000001</v>
      </c>
      <c r="M13" s="26">
        <v>36.254295990000003</v>
      </c>
      <c r="N13" s="26">
        <v>36.255134169999998</v>
      </c>
      <c r="O13" s="26">
        <v>1138.5221756999999</v>
      </c>
      <c r="P13" s="26">
        <v>1138.5576874000001</v>
      </c>
      <c r="Q13" s="26">
        <v>134165.28126999899</v>
      </c>
      <c r="R13" s="26">
        <v>11888261.439999999</v>
      </c>
      <c r="S13" s="26">
        <v>134218.93565</v>
      </c>
      <c r="T13" s="26">
        <v>418.06228599999997</v>
      </c>
      <c r="U13" s="26">
        <v>845.68987107999999</v>
      </c>
      <c r="V13" s="26">
        <v>211.60331419400001</v>
      </c>
      <c r="W13" s="26">
        <v>820.37087680000002</v>
      </c>
      <c r="X13" s="26">
        <v>294.47002149999997</v>
      </c>
      <c r="Y13" s="26">
        <v>178.92120420999899</v>
      </c>
      <c r="Z13" s="26">
        <v>820.3713884</v>
      </c>
      <c r="AA13" s="26">
        <v>1914.8650600000001</v>
      </c>
      <c r="AB13" s="26">
        <v>5375.245073</v>
      </c>
      <c r="AC13" s="26">
        <v>208.2803614</v>
      </c>
      <c r="AD13" s="26">
        <v>208.28022189999899</v>
      </c>
      <c r="AE13" s="26">
        <v>208.27745400000001</v>
      </c>
      <c r="AF13" s="26">
        <v>261.90245514999998</v>
      </c>
      <c r="AG13" s="26">
        <v>281.53900540000001</v>
      </c>
      <c r="AH13" s="26">
        <v>250.64034119999999</v>
      </c>
      <c r="AI13" s="26">
        <v>351.22252594999998</v>
      </c>
      <c r="AJ13" s="26">
        <v>6.7691541029999902</v>
      </c>
      <c r="AK13" s="95">
        <v>60.518061379999999</v>
      </c>
      <c r="AL13" s="26">
        <v>21.655534799999899</v>
      </c>
      <c r="AM13" s="26">
        <v>14.834181856000001</v>
      </c>
      <c r="AN13" s="26">
        <v>0</v>
      </c>
      <c r="AO13" s="26">
        <v>275.122804999999</v>
      </c>
      <c r="AP13" s="26">
        <v>26.358409479999899</v>
      </c>
      <c r="AQ13" s="26">
        <v>26.35836712</v>
      </c>
      <c r="AR13" s="26">
        <v>699.82270719999997</v>
      </c>
      <c r="AS13" s="26">
        <v>699.81684919999998</v>
      </c>
      <c r="AT13" s="26">
        <v>30364.101019999998</v>
      </c>
      <c r="AU13" s="26">
        <v>4546.7273450000002</v>
      </c>
      <c r="AV13" s="26">
        <v>4054.4950199999998</v>
      </c>
      <c r="AW13" s="26">
        <v>8382.6106729999992</v>
      </c>
      <c r="AX13" s="26">
        <v>35190.953350000003</v>
      </c>
      <c r="AY13" s="26">
        <v>27024.916949999999</v>
      </c>
      <c r="AZ13" s="26">
        <v>463.38764830000002</v>
      </c>
      <c r="BA13" s="26">
        <v>1.1345502837000001</v>
      </c>
      <c r="BB13" s="26">
        <v>5449.3754170000002</v>
      </c>
      <c r="BC13" s="26">
        <v>6.6294681739999897</v>
      </c>
      <c r="BD13" s="26">
        <v>2.028320999</v>
      </c>
      <c r="BE13" s="26">
        <v>544.04984469999999</v>
      </c>
      <c r="BF13" s="26">
        <v>12.1748891</v>
      </c>
      <c r="BG13" s="26">
        <v>0.82114259999999994</v>
      </c>
      <c r="BH13" s="26">
        <v>0.382026268</v>
      </c>
      <c r="BI13" s="95">
        <v>1797.1827479999999</v>
      </c>
      <c r="BJ13" s="26">
        <v>73.487144000000001</v>
      </c>
      <c r="BK13" s="26">
        <v>30.848642000000002</v>
      </c>
      <c r="BL13" s="26">
        <v>1021.348028</v>
      </c>
      <c r="BM13" s="26">
        <v>775.83199875999901</v>
      </c>
      <c r="BN13" s="26">
        <v>8.4637501049999901</v>
      </c>
      <c r="BO13" s="26">
        <v>0.11282054</v>
      </c>
      <c r="BP13" s="26">
        <v>53.91729196</v>
      </c>
      <c r="BQ13" s="26">
        <v>0.76112942400000005</v>
      </c>
      <c r="BR13" s="26">
        <v>61.002614149999999</v>
      </c>
      <c r="BS13" s="26">
        <v>7.2946172300000001</v>
      </c>
      <c r="BT13" s="26">
        <v>2.8999123999999998</v>
      </c>
      <c r="BU13" s="26">
        <v>282.60459500000002</v>
      </c>
      <c r="BV13" s="26">
        <v>12.18730023</v>
      </c>
      <c r="BW13" s="26">
        <v>70.233454199999997</v>
      </c>
      <c r="BX13" s="26">
        <v>9.4413077960000003</v>
      </c>
      <c r="BY13" s="26">
        <v>27.246305399999901</v>
      </c>
      <c r="BZ13" s="26">
        <v>0.41428070020000002</v>
      </c>
      <c r="CA13" s="26">
        <v>674.43299999999999</v>
      </c>
      <c r="CB13" s="26">
        <v>120.580392639999</v>
      </c>
      <c r="CC13" s="26">
        <v>120.58030162</v>
      </c>
      <c r="CD13" s="95">
        <v>3473.4600089999999</v>
      </c>
      <c r="CE13" s="26">
        <v>7.0449169850000004</v>
      </c>
      <c r="CF13" s="26">
        <v>0.53864695600000001</v>
      </c>
      <c r="CG13" s="26">
        <v>205.65871999999999</v>
      </c>
      <c r="CH13" s="26">
        <v>13517.200752999999</v>
      </c>
      <c r="CI13" s="26">
        <v>1389.3697064999999</v>
      </c>
      <c r="CJ13" s="26">
        <v>1131.0074795600001</v>
      </c>
      <c r="CK13" s="26">
        <v>251.70963383</v>
      </c>
      <c r="CL13" s="26">
        <v>0</v>
      </c>
      <c r="CM13" s="26">
        <v>152.86533234999999</v>
      </c>
      <c r="CN13" s="26">
        <v>12194.024525000001</v>
      </c>
      <c r="CO13" s="26">
        <v>1614.0543017</v>
      </c>
      <c r="CP13" s="26">
        <v>662.96954529999903</v>
      </c>
      <c r="CQ13" s="26"/>
      <c r="CR13" s="26"/>
      <c r="CS13" s="26"/>
      <c r="CT13" s="26"/>
      <c r="CU13" s="26"/>
      <c r="CV13" s="35">
        <f t="shared" si="1"/>
        <v>8.0003233387821813E-3</v>
      </c>
      <c r="CW13" s="49">
        <f t="shared" si="2"/>
        <v>-4.0181360985971794E-5</v>
      </c>
      <c r="CX13" s="49">
        <f t="shared" si="3"/>
        <v>1.5141698883799553E-6</v>
      </c>
      <c r="CY13" s="49">
        <f t="shared" si="0"/>
        <v>-3.0194242368388081E-5</v>
      </c>
      <c r="CZ13" s="49"/>
      <c r="DA13" s="35"/>
      <c r="DB13" s="35"/>
      <c r="DC13" s="26"/>
      <c r="DD13" s="26"/>
      <c r="DE13" s="26"/>
      <c r="DF13" s="26"/>
      <c r="DG13" s="26"/>
      <c r="DH13" s="26"/>
      <c r="DI13" s="26"/>
      <c r="DJ13" s="26"/>
      <c r="DK13" s="26"/>
    </row>
    <row r="14" spans="1:115" x14ac:dyDescent="0.25">
      <c r="A14" s="28" t="s">
        <v>13</v>
      </c>
      <c r="B14" s="26">
        <v>64.8916641</v>
      </c>
      <c r="C14" s="26">
        <v>496.228722</v>
      </c>
      <c r="D14" s="26">
        <v>47.200688900000003</v>
      </c>
      <c r="E14" s="26">
        <v>47.200915500000001</v>
      </c>
      <c r="F14" s="26">
        <v>496.22859099999999</v>
      </c>
      <c r="G14" s="26">
        <v>496.22561299999899</v>
      </c>
      <c r="H14" s="26">
        <v>163.700884</v>
      </c>
      <c r="I14" s="95">
        <v>3.6696488999999999</v>
      </c>
      <c r="J14" s="26">
        <v>887.76785529999995</v>
      </c>
      <c r="K14" s="26">
        <v>887.76894400000003</v>
      </c>
      <c r="L14" s="26">
        <v>3987.2786000000001</v>
      </c>
      <c r="M14" s="26">
        <v>129.16810113</v>
      </c>
      <c r="N14" s="26">
        <v>129.17077283</v>
      </c>
      <c r="O14" s="26">
        <v>4525.3280830000003</v>
      </c>
      <c r="P14" s="26">
        <v>4525.4690979999996</v>
      </c>
      <c r="Q14" s="26">
        <v>639757.28449999995</v>
      </c>
      <c r="R14" s="26">
        <v>65600506.079999998</v>
      </c>
      <c r="S14" s="26">
        <v>640013.39709999994</v>
      </c>
      <c r="T14" s="26">
        <v>1753.375683</v>
      </c>
      <c r="U14" s="26">
        <v>3017.8727160499998</v>
      </c>
      <c r="V14" s="26">
        <v>807.55075451999903</v>
      </c>
      <c r="W14" s="26">
        <v>3275.8123553999999</v>
      </c>
      <c r="X14" s="26">
        <v>923.37814700000001</v>
      </c>
      <c r="Y14" s="26">
        <v>660.55777769999997</v>
      </c>
      <c r="Z14" s="26">
        <v>3275.8114559999999</v>
      </c>
      <c r="AA14" s="26">
        <v>7268.7223999999997</v>
      </c>
      <c r="AB14" s="26">
        <v>19178.028549999999</v>
      </c>
      <c r="AC14" s="26">
        <v>610.13531799999998</v>
      </c>
      <c r="AD14" s="26">
        <v>610.13488500000005</v>
      </c>
      <c r="AE14" s="26">
        <v>610.12697800000001</v>
      </c>
      <c r="AF14" s="26">
        <v>1056.5075136599901</v>
      </c>
      <c r="AG14" s="26">
        <v>874.60795099999996</v>
      </c>
      <c r="AH14" s="26">
        <v>833.63614399999994</v>
      </c>
      <c r="AI14" s="26">
        <v>1258.292334</v>
      </c>
      <c r="AJ14" s="26">
        <v>27.671800229999999</v>
      </c>
      <c r="AK14" s="95">
        <v>209.80361929999901</v>
      </c>
      <c r="AL14" s="26">
        <v>53.728789499999998</v>
      </c>
      <c r="AM14" s="26">
        <v>84.412697919999999</v>
      </c>
      <c r="AN14" s="26">
        <v>0</v>
      </c>
      <c r="AO14" s="26">
        <v>1143.642317</v>
      </c>
      <c r="AP14" s="26">
        <v>81.579922100000005</v>
      </c>
      <c r="AQ14" s="26">
        <v>81.579836599999993</v>
      </c>
      <c r="AR14" s="26">
        <v>3553.5971889999901</v>
      </c>
      <c r="AS14" s="26">
        <v>3553.5726119999999</v>
      </c>
      <c r="AT14" s="26">
        <v>91664.195099999997</v>
      </c>
      <c r="AU14" s="26">
        <v>16787.195670000001</v>
      </c>
      <c r="AV14" s="26">
        <v>15977.99892</v>
      </c>
      <c r="AW14" s="26">
        <v>30071.906649999899</v>
      </c>
      <c r="AX14" s="26">
        <v>109321.6403</v>
      </c>
      <c r="AY14" s="26">
        <v>87393.039900000003</v>
      </c>
      <c r="AZ14" s="26">
        <v>1627.0387919999901</v>
      </c>
      <c r="BA14" s="26">
        <v>4.104689316</v>
      </c>
      <c r="BB14" s="26">
        <v>19723.7919799999</v>
      </c>
      <c r="BC14" s="26">
        <v>24.321044479999902</v>
      </c>
      <c r="BD14" s="26">
        <v>7.28904554</v>
      </c>
      <c r="BE14" s="26">
        <v>1629.6829459999999</v>
      </c>
      <c r="BF14" s="26">
        <v>71.024614549999995</v>
      </c>
      <c r="BG14" s="26">
        <v>5.3881819999999996</v>
      </c>
      <c r="BH14" s="26">
        <v>1.363555764</v>
      </c>
      <c r="BI14" s="95">
        <v>8351.1443799999997</v>
      </c>
      <c r="BJ14" s="26">
        <v>498.41</v>
      </c>
      <c r="BK14" s="26">
        <v>185.11098000000001</v>
      </c>
      <c r="BL14" s="26">
        <v>3536.75853799999</v>
      </c>
      <c r="BM14" s="26">
        <v>4814.3797459999996</v>
      </c>
      <c r="BN14" s="26">
        <v>56.349168370000001</v>
      </c>
      <c r="BO14" s="26">
        <v>0.71529304999999999</v>
      </c>
      <c r="BP14" s="26">
        <v>297.33058720000002</v>
      </c>
      <c r="BQ14" s="26">
        <v>2.76013913499999</v>
      </c>
      <c r="BR14" s="26">
        <v>227.80554799999999</v>
      </c>
      <c r="BS14" s="26">
        <v>24.863940199999998</v>
      </c>
      <c r="BT14" s="26">
        <v>9.7710458399999993</v>
      </c>
      <c r="BU14" s="26">
        <v>998.41729499999997</v>
      </c>
      <c r="BV14" s="26">
        <v>35.229384349999997</v>
      </c>
      <c r="BW14" s="26">
        <v>214.85668039999999</v>
      </c>
      <c r="BX14" s="26">
        <v>53.073983295999902</v>
      </c>
      <c r="BY14" s="26">
        <v>120.34792069999899</v>
      </c>
      <c r="BZ14" s="26">
        <v>2.3087314154</v>
      </c>
      <c r="CA14" s="26">
        <v>1871.7633000000001</v>
      </c>
      <c r="CB14" s="26">
        <v>626.97549619999995</v>
      </c>
      <c r="CC14" s="26">
        <v>626.97663125999998</v>
      </c>
      <c r="CD14" s="95">
        <v>12314.022847</v>
      </c>
      <c r="CE14" s="26">
        <v>24.019099859999901</v>
      </c>
      <c r="CF14" s="26">
        <v>1.3112817400000001</v>
      </c>
      <c r="CG14" s="26">
        <v>1234.0802000000001</v>
      </c>
      <c r="CH14" s="26">
        <v>49464.64415</v>
      </c>
      <c r="CI14" s="26">
        <v>5187.0188905000005</v>
      </c>
      <c r="CJ14" s="26">
        <v>4199.3023520999996</v>
      </c>
      <c r="CK14" s="26">
        <v>917.25087959999996</v>
      </c>
      <c r="CL14" s="26">
        <v>0</v>
      </c>
      <c r="CM14" s="26">
        <v>535.26666230000001</v>
      </c>
      <c r="CN14" s="26">
        <v>44182.129820000002</v>
      </c>
      <c r="CO14" s="26">
        <v>6000.4002619999901</v>
      </c>
      <c r="CP14" s="26">
        <v>2465.9144295000001</v>
      </c>
      <c r="CQ14" s="26"/>
      <c r="CR14" s="26"/>
      <c r="CS14" s="26"/>
      <c r="CT14" s="26"/>
      <c r="CU14" s="26"/>
      <c r="CV14" s="35">
        <f t="shared" si="1"/>
        <v>8.0003185883408302E-3</v>
      </c>
      <c r="CW14" s="49">
        <f t="shared" si="2"/>
        <v>-3.9867870515268685E-5</v>
      </c>
      <c r="CX14" s="49">
        <f t="shared" si="3"/>
        <v>7.2995983935736141E-7</v>
      </c>
      <c r="CY14" s="49">
        <f t="shared" si="0"/>
        <v>-4.5010665754603354E-5</v>
      </c>
      <c r="CZ14" s="49"/>
      <c r="DA14" s="35"/>
      <c r="DB14" s="35"/>
      <c r="DC14" s="26"/>
      <c r="DD14" s="26"/>
      <c r="DE14" s="26"/>
      <c r="DF14" s="26"/>
      <c r="DG14" s="26"/>
      <c r="DH14" s="26"/>
      <c r="DI14" s="26"/>
      <c r="DJ14" s="26"/>
      <c r="DK14" s="26"/>
    </row>
    <row r="15" spans="1:115" x14ac:dyDescent="0.25">
      <c r="A15" s="28" t="s">
        <v>14</v>
      </c>
      <c r="B15" s="26">
        <v>47.158162619999999</v>
      </c>
      <c r="C15" s="26">
        <v>409.44288849999998</v>
      </c>
      <c r="D15" s="26">
        <v>42.316380100000003</v>
      </c>
      <c r="E15" s="26">
        <v>42.316418900000002</v>
      </c>
      <c r="F15" s="26">
        <v>409.44278830000002</v>
      </c>
      <c r="G15" s="26">
        <v>409.44034970000001</v>
      </c>
      <c r="H15" s="26">
        <v>152.54180099999999</v>
      </c>
      <c r="I15" s="95">
        <v>3.5327901150000001</v>
      </c>
      <c r="J15" s="26">
        <v>732.88126939999995</v>
      </c>
      <c r="K15" s="26">
        <v>732.87980279999999</v>
      </c>
      <c r="L15" s="26">
        <v>2772.4827</v>
      </c>
      <c r="M15" s="26">
        <v>103.33177637999999</v>
      </c>
      <c r="N15" s="26">
        <v>103.33436182</v>
      </c>
      <c r="O15" s="26">
        <v>4063.5840149999999</v>
      </c>
      <c r="P15" s="26">
        <v>4063.7105139999999</v>
      </c>
      <c r="Q15" s="26">
        <v>558767.35719999997</v>
      </c>
      <c r="R15" s="26">
        <v>52132309.913999997</v>
      </c>
      <c r="S15" s="26">
        <v>558990.99459999998</v>
      </c>
      <c r="T15" s="26">
        <v>1282.915984</v>
      </c>
      <c r="U15" s="26">
        <v>2513.0869271500001</v>
      </c>
      <c r="V15" s="26">
        <v>673.07620807000001</v>
      </c>
      <c r="W15" s="26">
        <v>2619.825789</v>
      </c>
      <c r="X15" s="26">
        <v>835.25589600000001</v>
      </c>
      <c r="Y15" s="26">
        <v>567.61475699999903</v>
      </c>
      <c r="Z15" s="26">
        <v>2619.8240545999902</v>
      </c>
      <c r="AA15" s="26">
        <v>5587.3813</v>
      </c>
      <c r="AB15" s="26">
        <v>16348.4174699999</v>
      </c>
      <c r="AC15" s="26">
        <v>558.12017900000001</v>
      </c>
      <c r="AD15" s="26">
        <v>558.12047600000005</v>
      </c>
      <c r="AE15" s="26">
        <v>558.11237000000006</v>
      </c>
      <c r="AF15" s="26">
        <v>851.06340547999901</v>
      </c>
      <c r="AG15" s="26">
        <v>818.723884</v>
      </c>
      <c r="AH15" s="26">
        <v>783.213975</v>
      </c>
      <c r="AI15" s="26">
        <v>1104.039405</v>
      </c>
      <c r="AJ15" s="26">
        <v>21.1004556</v>
      </c>
      <c r="AK15" s="95">
        <v>187.148494099999</v>
      </c>
      <c r="AL15" s="26">
        <v>51.493684099999903</v>
      </c>
      <c r="AM15" s="26">
        <v>56.510110560000001</v>
      </c>
      <c r="AN15" s="26">
        <v>0</v>
      </c>
      <c r="AO15" s="26">
        <v>867.02096499999902</v>
      </c>
      <c r="AP15" s="26">
        <v>72.170370649999995</v>
      </c>
      <c r="AQ15" s="26">
        <v>72.170369800000003</v>
      </c>
      <c r="AR15" s="26">
        <v>2976.295787</v>
      </c>
      <c r="AS15" s="26">
        <v>2976.2702679999902</v>
      </c>
      <c r="AT15" s="26">
        <v>86563.697</v>
      </c>
      <c r="AU15" s="26">
        <v>14958.062379999999</v>
      </c>
      <c r="AV15" s="26">
        <v>14306.45174</v>
      </c>
      <c r="AW15" s="26">
        <v>25850.15497</v>
      </c>
      <c r="AX15" s="26">
        <v>102336.40172999899</v>
      </c>
      <c r="AY15" s="26">
        <v>82811.960130000007</v>
      </c>
      <c r="AZ15" s="26">
        <v>1399.121613</v>
      </c>
      <c r="BA15" s="26">
        <v>3.75442784259999</v>
      </c>
      <c r="BB15" s="26">
        <v>16945.423886</v>
      </c>
      <c r="BC15" s="26">
        <v>21.665603789999999</v>
      </c>
      <c r="BD15" s="26">
        <v>6.4676209</v>
      </c>
      <c r="BE15" s="26">
        <v>1490.4697334999901</v>
      </c>
      <c r="BF15" s="26">
        <v>52.540552669999997</v>
      </c>
      <c r="BG15" s="26">
        <v>3.850762</v>
      </c>
      <c r="BH15" s="26">
        <v>1.2102922119999999</v>
      </c>
      <c r="BI15" s="95">
        <v>6598.7120839999998</v>
      </c>
      <c r="BJ15" s="26">
        <v>346.55997000000002</v>
      </c>
      <c r="BK15" s="26">
        <v>142.59444999999999</v>
      </c>
      <c r="BL15" s="26">
        <v>3113.0438880000002</v>
      </c>
      <c r="BM15" s="26">
        <v>3485.6622117000002</v>
      </c>
      <c r="BN15" s="26">
        <v>39.450963909999999</v>
      </c>
      <c r="BO15" s="26">
        <v>0.51668190000000003</v>
      </c>
      <c r="BP15" s="26">
        <v>222.66524858</v>
      </c>
      <c r="BQ15" s="26">
        <v>2.44260433</v>
      </c>
      <c r="BR15" s="26">
        <v>199.63304350000001</v>
      </c>
      <c r="BS15" s="26">
        <v>23.27807074</v>
      </c>
      <c r="BT15" s="26">
        <v>8.7070973600000006</v>
      </c>
      <c r="BU15" s="26">
        <v>893.84953299999995</v>
      </c>
      <c r="BV15" s="26">
        <v>32.244000759999999</v>
      </c>
      <c r="BW15" s="26">
        <v>189.52874019999999</v>
      </c>
      <c r="BX15" s="26">
        <v>39.303495089999998</v>
      </c>
      <c r="BY15" s="26">
        <v>101.6412366</v>
      </c>
      <c r="BZ15" s="26">
        <v>1.7280391416300001</v>
      </c>
      <c r="CA15" s="26">
        <v>2631.4290000000001</v>
      </c>
      <c r="CB15" s="26">
        <v>563.77293423999902</v>
      </c>
      <c r="CC15" s="26">
        <v>563.77400599999999</v>
      </c>
      <c r="CD15" s="95">
        <v>10789.12167</v>
      </c>
      <c r="CE15" s="26">
        <v>20.810237539999999</v>
      </c>
      <c r="CF15" s="26">
        <v>1.262377887</v>
      </c>
      <c r="CG15" s="26">
        <v>950.63634999999999</v>
      </c>
      <c r="CH15" s="26">
        <v>42404.482799999998</v>
      </c>
      <c r="CI15" s="26">
        <v>4422.3663871999997</v>
      </c>
      <c r="CJ15" s="26">
        <v>3591.7666582000002</v>
      </c>
      <c r="CK15" s="26">
        <v>792.65116160000002</v>
      </c>
      <c r="CL15" s="26">
        <v>0</v>
      </c>
      <c r="CM15" s="26">
        <v>493.70166690000002</v>
      </c>
      <c r="CN15" s="26">
        <v>37715.457260000003</v>
      </c>
      <c r="CO15" s="26">
        <v>5121.4635995999997</v>
      </c>
      <c r="CP15" s="26">
        <v>2111.2140393</v>
      </c>
      <c r="CQ15" s="26"/>
      <c r="CR15" s="26"/>
      <c r="CS15" s="26"/>
      <c r="CT15" s="26"/>
      <c r="CU15" s="26"/>
      <c r="CV15" s="35">
        <f t="shared" si="1"/>
        <v>8.0003192428056459E-3</v>
      </c>
      <c r="CW15" s="49">
        <f t="shared" si="2"/>
        <v>-3.9883501198144257E-5</v>
      </c>
      <c r="CX15" s="49">
        <f t="shared" si="3"/>
        <v>9.0688909036728616E-7</v>
      </c>
      <c r="CY15" s="49">
        <f t="shared" si="0"/>
        <v>-4.2119247571573743E-5</v>
      </c>
      <c r="CZ15" s="49"/>
      <c r="DA15" s="35"/>
      <c r="DB15" s="35"/>
      <c r="DC15" s="26"/>
      <c r="DD15" s="26"/>
      <c r="DE15" s="26"/>
      <c r="DF15" s="26"/>
      <c r="DG15" s="26"/>
      <c r="DH15" s="26"/>
      <c r="DI15" s="26"/>
      <c r="DJ15" s="26"/>
      <c r="DK15" s="26"/>
    </row>
    <row r="16" spans="1:115" x14ac:dyDescent="0.25">
      <c r="A16" s="28" t="s">
        <v>15</v>
      </c>
      <c r="B16" s="26">
        <v>25.282273960000001</v>
      </c>
      <c r="C16" s="26">
        <v>204.72438</v>
      </c>
      <c r="D16" s="26">
        <v>20.93051445</v>
      </c>
      <c r="E16" s="26">
        <v>20.93054515</v>
      </c>
      <c r="F16" s="26">
        <v>204.7245131</v>
      </c>
      <c r="G16" s="26">
        <v>204.72333499999999</v>
      </c>
      <c r="H16" s="26">
        <v>73.192565900000005</v>
      </c>
      <c r="I16" s="95">
        <v>1.6541982899999901</v>
      </c>
      <c r="J16" s="26">
        <v>380.78476810000001</v>
      </c>
      <c r="K16" s="26">
        <v>380.78473919999999</v>
      </c>
      <c r="L16" s="26">
        <v>874.80164000000002</v>
      </c>
      <c r="M16" s="26">
        <v>62.737923760000001</v>
      </c>
      <c r="N16" s="26">
        <v>62.739461980000002</v>
      </c>
      <c r="O16" s="26">
        <v>1816.3871360000001</v>
      </c>
      <c r="P16" s="26">
        <v>1816.443968</v>
      </c>
      <c r="Q16" s="26">
        <v>238867.83142999999</v>
      </c>
      <c r="R16" s="26">
        <v>21782664.760000002</v>
      </c>
      <c r="S16" s="26">
        <v>238963.39910000001</v>
      </c>
      <c r="T16" s="26">
        <v>725.25883799999997</v>
      </c>
      <c r="U16" s="26">
        <v>1274.58004283999</v>
      </c>
      <c r="V16" s="26">
        <v>335.77113636000001</v>
      </c>
      <c r="W16" s="26">
        <v>1298.9433663999901</v>
      </c>
      <c r="X16" s="26">
        <v>408.83048029999998</v>
      </c>
      <c r="Y16" s="26">
        <v>279.72727861999999</v>
      </c>
      <c r="Z16" s="26">
        <v>1298.9431643999999</v>
      </c>
      <c r="AA16" s="26">
        <v>2767.4501700000001</v>
      </c>
      <c r="AB16" s="26">
        <v>8213.0497599999999</v>
      </c>
      <c r="AC16" s="26">
        <v>262.73948000000001</v>
      </c>
      <c r="AD16" s="26">
        <v>262.7397517</v>
      </c>
      <c r="AE16" s="26">
        <v>262.73577599999999</v>
      </c>
      <c r="AF16" s="26">
        <v>430.50477329999899</v>
      </c>
      <c r="AG16" s="26">
        <v>401.11757239999997</v>
      </c>
      <c r="AH16" s="26">
        <v>380.65245650000003</v>
      </c>
      <c r="AI16" s="26">
        <v>551.98402869999995</v>
      </c>
      <c r="AJ16" s="26">
        <v>11.292913286999999</v>
      </c>
      <c r="AK16" s="95">
        <v>92.577728409999906</v>
      </c>
      <c r="AL16" s="26">
        <v>24.173034600000001</v>
      </c>
      <c r="AM16" s="26">
        <v>32.450683230000003</v>
      </c>
      <c r="AN16" s="26">
        <v>0</v>
      </c>
      <c r="AO16" s="26">
        <v>407.49981400000001</v>
      </c>
      <c r="AP16" s="26">
        <v>35.4752467</v>
      </c>
      <c r="AQ16" s="26">
        <v>35.475280400000003</v>
      </c>
      <c r="AR16" s="26">
        <v>1198.1866869999999</v>
      </c>
      <c r="AS16" s="26">
        <v>1198.1809522999999</v>
      </c>
      <c r="AT16" s="26">
        <v>42797.215859999997</v>
      </c>
      <c r="AU16" s="26">
        <v>6941.3523799999903</v>
      </c>
      <c r="AV16" s="26">
        <v>6584.0370199999998</v>
      </c>
      <c r="AW16" s="26">
        <v>12779.737859999999</v>
      </c>
      <c r="AX16" s="26">
        <v>50137.694149999901</v>
      </c>
      <c r="AY16" s="26">
        <v>40616.816899999998</v>
      </c>
      <c r="AZ16" s="26">
        <v>698.382951399999</v>
      </c>
      <c r="BA16" s="26">
        <v>1.6491522751000001</v>
      </c>
      <c r="BB16" s="26">
        <v>8332.3076259999998</v>
      </c>
      <c r="BC16" s="26">
        <v>9.6334921799999993</v>
      </c>
      <c r="BD16" s="26">
        <v>2.9157447849999998</v>
      </c>
      <c r="BE16" s="26">
        <v>740.66130780000003</v>
      </c>
      <c r="BF16" s="26">
        <v>18.330722959999999</v>
      </c>
      <c r="BG16" s="26">
        <v>1.3006488</v>
      </c>
      <c r="BH16" s="26">
        <v>0.55865419770000002</v>
      </c>
      <c r="BI16" s="95">
        <v>2662.5948210000001</v>
      </c>
      <c r="BJ16" s="26">
        <v>109.35088</v>
      </c>
      <c r="BK16" s="26">
        <v>56.398820000000001</v>
      </c>
      <c r="BL16" s="26">
        <v>1453.4640400000001</v>
      </c>
      <c r="BM16" s="26">
        <v>1209.1314629999999</v>
      </c>
      <c r="BN16" s="26">
        <v>12.611583064</v>
      </c>
      <c r="BO16" s="26">
        <v>0.17765544</v>
      </c>
      <c r="BP16" s="26">
        <v>80.098952960000005</v>
      </c>
      <c r="BQ16" s="26">
        <v>1.1175598009999901</v>
      </c>
      <c r="BR16" s="26">
        <v>91.692239000000001</v>
      </c>
      <c r="BS16" s="26">
        <v>10.824781249999999</v>
      </c>
      <c r="BT16" s="26">
        <v>4.1510945399999999</v>
      </c>
      <c r="BU16" s="26">
        <v>420.16821700000003</v>
      </c>
      <c r="BV16" s="26">
        <v>15.526024769999999</v>
      </c>
      <c r="BW16" s="26">
        <v>89.929982699999996</v>
      </c>
      <c r="BX16" s="26">
        <v>13.755020011299999</v>
      </c>
      <c r="BY16" s="26">
        <v>43.260542000000001</v>
      </c>
      <c r="BZ16" s="26">
        <v>0.61188661889999996</v>
      </c>
      <c r="CA16" s="26">
        <v>1073.9788000000001</v>
      </c>
      <c r="CB16" s="26">
        <v>278.83680564000002</v>
      </c>
      <c r="CC16" s="26">
        <v>278.83714467999999</v>
      </c>
      <c r="CD16" s="95">
        <v>5252.5813959999996</v>
      </c>
      <c r="CE16" s="26">
        <v>10.469396695</v>
      </c>
      <c r="CF16" s="26">
        <v>0.59109597699999905</v>
      </c>
      <c r="CG16" s="26">
        <v>375.99313000000001</v>
      </c>
      <c r="CH16" s="26">
        <v>20780.723399999999</v>
      </c>
      <c r="CI16" s="26">
        <v>2180.2115996000002</v>
      </c>
      <c r="CJ16" s="26">
        <v>1761.8662082599999</v>
      </c>
      <c r="CK16" s="26">
        <v>386.90760613999998</v>
      </c>
      <c r="CL16" s="26">
        <v>0</v>
      </c>
      <c r="CM16" s="26">
        <v>244.29611066999999</v>
      </c>
      <c r="CN16" s="26">
        <v>18651.706740000001</v>
      </c>
      <c r="CO16" s="26">
        <v>2537.7699749999902</v>
      </c>
      <c r="CP16" s="26">
        <v>1040.6707945999999</v>
      </c>
      <c r="CQ16" s="26"/>
      <c r="CR16" s="26"/>
      <c r="CS16" s="26"/>
      <c r="CT16" s="26"/>
      <c r="CU16" s="26"/>
      <c r="CV16" s="35">
        <f t="shared" si="1"/>
        <v>8.0003195041230424E-3</v>
      </c>
      <c r="CW16" s="49">
        <f t="shared" si="2"/>
        <v>-3.9723853157781393E-5</v>
      </c>
      <c r="CX16" s="49">
        <f t="shared" si="3"/>
        <v>-2.5614111260593156E-7</v>
      </c>
      <c r="CY16" s="49">
        <f t="shared" si="0"/>
        <v>-3.7988337846995974E-5</v>
      </c>
      <c r="CZ16" s="49"/>
      <c r="DA16" s="35"/>
      <c r="DB16" s="35"/>
      <c r="DC16" s="26"/>
      <c r="DD16" s="26"/>
      <c r="DE16" s="26"/>
      <c r="DF16" s="26"/>
      <c r="DG16" s="26"/>
      <c r="DH16" s="26"/>
      <c r="DI16" s="26"/>
      <c r="DJ16" s="26"/>
      <c r="DK16" s="26"/>
    </row>
    <row r="17" spans="1:115" x14ac:dyDescent="0.25">
      <c r="A17" s="28" t="s">
        <v>16</v>
      </c>
      <c r="B17" s="26">
        <v>20.365515139999999</v>
      </c>
      <c r="C17" s="26">
        <v>179.667979</v>
      </c>
      <c r="D17" s="26">
        <v>19.360937570000001</v>
      </c>
      <c r="E17" s="26">
        <v>19.360948999999898</v>
      </c>
      <c r="F17" s="26">
        <v>179.6681944</v>
      </c>
      <c r="G17" s="26">
        <v>179.66712150000001</v>
      </c>
      <c r="H17" s="26">
        <v>69.636814400000006</v>
      </c>
      <c r="I17" s="95">
        <v>1.6583125969999899</v>
      </c>
      <c r="J17" s="26">
        <v>326.28556443999997</v>
      </c>
      <c r="K17" s="26">
        <v>326.2854036</v>
      </c>
      <c r="L17" s="26">
        <v>798.49659999999994</v>
      </c>
      <c r="M17" s="26">
        <v>50.999810099999998</v>
      </c>
      <c r="N17" s="26">
        <v>51.001002769999999</v>
      </c>
      <c r="O17" s="26">
        <v>1605.1795585999901</v>
      </c>
      <c r="P17" s="26">
        <v>1605.2295429999999</v>
      </c>
      <c r="Q17" s="26">
        <v>231456.73921999999</v>
      </c>
      <c r="R17" s="26">
        <v>21384829.355999999</v>
      </c>
      <c r="S17" s="26">
        <v>231549.39481</v>
      </c>
      <c r="T17" s="26">
        <v>722.84511499999996</v>
      </c>
      <c r="U17" s="26">
        <v>1117.7223222600001</v>
      </c>
      <c r="V17" s="26">
        <v>288.26109055000001</v>
      </c>
      <c r="W17" s="26">
        <v>1226.1073994999999</v>
      </c>
      <c r="X17" s="26">
        <v>372.36815159999998</v>
      </c>
      <c r="Y17" s="26">
        <v>251.27968511999899</v>
      </c>
      <c r="Z17" s="26">
        <v>1226.10689659999</v>
      </c>
      <c r="AA17" s="26">
        <v>2587.0789</v>
      </c>
      <c r="AB17" s="26">
        <v>7191.41878</v>
      </c>
      <c r="AC17" s="26">
        <v>248.60768150000001</v>
      </c>
      <c r="AD17" s="26">
        <v>248.60773950000001</v>
      </c>
      <c r="AE17" s="26">
        <v>248.60421099999999</v>
      </c>
      <c r="AF17" s="26">
        <v>393.80499565999997</v>
      </c>
      <c r="AG17" s="26">
        <v>410.14037300000001</v>
      </c>
      <c r="AH17" s="26">
        <v>394.53841740000001</v>
      </c>
      <c r="AI17" s="26">
        <v>515.86644100000001</v>
      </c>
      <c r="AJ17" s="26">
        <v>10.027888863999999</v>
      </c>
      <c r="AK17" s="95">
        <v>83.917747660000003</v>
      </c>
      <c r="AL17" s="26">
        <v>24.06854856</v>
      </c>
      <c r="AM17" s="26">
        <v>25.666720659999999</v>
      </c>
      <c r="AN17" s="26">
        <v>0</v>
      </c>
      <c r="AO17" s="26">
        <v>365.82713200000001</v>
      </c>
      <c r="AP17" s="26">
        <v>32.569480540000001</v>
      </c>
      <c r="AQ17" s="26">
        <v>32.569504770000002</v>
      </c>
      <c r="AR17" s="26">
        <v>1176.4805206000001</v>
      </c>
      <c r="AS17" s="26">
        <v>1176.4729794999901</v>
      </c>
      <c r="AT17" s="26">
        <v>43706.229500000001</v>
      </c>
      <c r="AU17" s="26">
        <v>7151.1745700000001</v>
      </c>
      <c r="AV17" s="26">
        <v>6876.8347800000001</v>
      </c>
      <c r="AW17" s="26">
        <v>11666.00858</v>
      </c>
      <c r="AX17" s="26">
        <v>51265.505929999897</v>
      </c>
      <c r="AY17" s="26">
        <v>42045.939149999896</v>
      </c>
      <c r="AZ17" s="26">
        <v>623.026443499999</v>
      </c>
      <c r="BA17" s="26">
        <v>1.6488074965999899</v>
      </c>
      <c r="BB17" s="26">
        <v>7700.3557309999997</v>
      </c>
      <c r="BC17" s="26">
        <v>9.4666432599999997</v>
      </c>
      <c r="BD17" s="26">
        <v>2.9398034960000001</v>
      </c>
      <c r="BE17" s="26">
        <v>752.90275199999996</v>
      </c>
      <c r="BF17" s="26">
        <v>16.998967054999898</v>
      </c>
      <c r="BG17" s="26">
        <v>1.2065281000000001</v>
      </c>
      <c r="BH17" s="26">
        <v>0.54539490400000001</v>
      </c>
      <c r="BI17" s="95">
        <v>2561.8315769999999</v>
      </c>
      <c r="BJ17" s="26">
        <v>99.811615000000003</v>
      </c>
      <c r="BK17" s="26">
        <v>54.054609999999997</v>
      </c>
      <c r="BL17" s="26">
        <v>1435.8154804999999</v>
      </c>
      <c r="BM17" s="26">
        <v>1126.0109649999899</v>
      </c>
      <c r="BN17" s="26">
        <v>11.536380711</v>
      </c>
      <c r="BO17" s="26">
        <v>0.16585511</v>
      </c>
      <c r="BP17" s="26">
        <v>75.027118799999997</v>
      </c>
      <c r="BQ17" s="26">
        <v>1.1314766539999901</v>
      </c>
      <c r="BR17" s="26">
        <v>87.802133799999993</v>
      </c>
      <c r="BS17" s="26">
        <v>10.526374359999901</v>
      </c>
      <c r="BT17" s="26">
        <v>4.0394434099999996</v>
      </c>
      <c r="BU17" s="26">
        <v>402.84375269999998</v>
      </c>
      <c r="BV17" s="26">
        <v>14.499940339999901</v>
      </c>
      <c r="BW17" s="26">
        <v>85.341055900000001</v>
      </c>
      <c r="BX17" s="26">
        <v>13.037278872999901</v>
      </c>
      <c r="BY17" s="26">
        <v>43.471176659999998</v>
      </c>
      <c r="BZ17" s="26">
        <v>0.58005225289999995</v>
      </c>
      <c r="CA17" s="26">
        <v>1164.6665</v>
      </c>
      <c r="CB17" s="26">
        <v>265.111441939999</v>
      </c>
      <c r="CC17" s="26">
        <v>265.11156922999999</v>
      </c>
      <c r="CD17" s="95">
        <v>4880.5688889999901</v>
      </c>
      <c r="CE17" s="26">
        <v>9.2013273259999995</v>
      </c>
      <c r="CF17" s="26">
        <v>0.59256708199999997</v>
      </c>
      <c r="CG17" s="26">
        <v>360.36721999999997</v>
      </c>
      <c r="CH17" s="26">
        <v>18934.78383</v>
      </c>
      <c r="CI17" s="26">
        <v>1993.9123159999999</v>
      </c>
      <c r="CJ17" s="26">
        <v>1623.25806883</v>
      </c>
      <c r="CK17" s="26">
        <v>359.45237802000003</v>
      </c>
      <c r="CL17" s="26">
        <v>0</v>
      </c>
      <c r="CM17" s="26">
        <v>234.68191837000001</v>
      </c>
      <c r="CN17" s="26">
        <v>17063.821029999999</v>
      </c>
      <c r="CO17" s="26">
        <v>2272.2912752000002</v>
      </c>
      <c r="CP17" s="26">
        <v>936.34748879999995</v>
      </c>
      <c r="CQ17" s="26"/>
      <c r="CR17" s="26"/>
      <c r="CS17" s="26"/>
      <c r="CT17" s="26"/>
      <c r="CU17" s="26"/>
      <c r="CV17" s="35">
        <f t="shared" si="1"/>
        <v>8.0003184511633057E-3</v>
      </c>
      <c r="CW17" s="49">
        <f t="shared" si="2"/>
        <v>-3.9763832680972559E-5</v>
      </c>
      <c r="CX17" s="49">
        <f t="shared" si="3"/>
        <v>2.0030590832497153E-6</v>
      </c>
      <c r="CY17" s="49">
        <f t="shared" si="0"/>
        <v>-3.7929067654811036E-5</v>
      </c>
      <c r="CZ17" s="49"/>
      <c r="DA17" s="35"/>
      <c r="DB17" s="35"/>
      <c r="DC17" s="26"/>
      <c r="DD17" s="26"/>
      <c r="DE17" s="26"/>
      <c r="DF17" s="26"/>
      <c r="DG17" s="26"/>
      <c r="DH17" s="26"/>
      <c r="DI17" s="26"/>
      <c r="DJ17" s="26"/>
      <c r="DK17" s="26"/>
    </row>
    <row r="18" spans="1:115" x14ac:dyDescent="0.25">
      <c r="A18" s="28" t="s">
        <v>17</v>
      </c>
      <c r="B18" s="26">
        <v>27.163724670000001</v>
      </c>
      <c r="C18" s="26">
        <v>262.46897059999998</v>
      </c>
      <c r="D18" s="26">
        <v>28.317523999999999</v>
      </c>
      <c r="E18" s="26">
        <v>28.317546</v>
      </c>
      <c r="F18" s="26">
        <v>262.46880090000002</v>
      </c>
      <c r="G18" s="26">
        <v>262.46727429999999</v>
      </c>
      <c r="H18" s="26">
        <v>103.861012</v>
      </c>
      <c r="I18" s="95">
        <v>2.5599451899999899</v>
      </c>
      <c r="J18" s="26">
        <v>435.20679587999899</v>
      </c>
      <c r="K18" s="26">
        <v>435.20769525999998</v>
      </c>
      <c r="L18" s="26">
        <v>1316.9164000000001</v>
      </c>
      <c r="M18" s="26">
        <v>62.906835020000003</v>
      </c>
      <c r="N18" s="26">
        <v>62.908209679999999</v>
      </c>
      <c r="O18" s="26">
        <v>2440.65218</v>
      </c>
      <c r="P18" s="26">
        <v>2440.7285270000002</v>
      </c>
      <c r="Q18" s="26">
        <v>359231.15379999997</v>
      </c>
      <c r="R18" s="26">
        <v>31490383.035999998</v>
      </c>
      <c r="S18" s="26">
        <v>359374.96564000001</v>
      </c>
      <c r="T18" s="26">
        <v>1002.735308</v>
      </c>
      <c r="U18" s="26">
        <v>1583.348988</v>
      </c>
      <c r="V18" s="26">
        <v>407.91442811000002</v>
      </c>
      <c r="W18" s="26">
        <v>1742.600596</v>
      </c>
      <c r="X18" s="26">
        <v>537.17849799999999</v>
      </c>
      <c r="Y18" s="26">
        <v>353.089093899999</v>
      </c>
      <c r="Z18" s="26">
        <v>1742.6003109999999</v>
      </c>
      <c r="AA18" s="26">
        <v>3791.6698999999999</v>
      </c>
      <c r="AB18" s="26">
        <v>10125.744764999999</v>
      </c>
      <c r="AC18" s="26">
        <v>379.7038</v>
      </c>
      <c r="AD18" s="26">
        <v>379.70383199999998</v>
      </c>
      <c r="AE18" s="26">
        <v>379.69845199999997</v>
      </c>
      <c r="AF18" s="26">
        <v>548.92724312999997</v>
      </c>
      <c r="AG18" s="26">
        <v>574.50528199999997</v>
      </c>
      <c r="AH18" s="26">
        <v>557.28516300000001</v>
      </c>
      <c r="AI18" s="26">
        <v>717.68356059999996</v>
      </c>
      <c r="AJ18" s="26">
        <v>13.948692125999999</v>
      </c>
      <c r="AK18" s="95">
        <v>115.84607377</v>
      </c>
      <c r="AL18" s="26">
        <v>36.976459949999999</v>
      </c>
      <c r="AM18" s="26">
        <v>33.393532399999998</v>
      </c>
      <c r="AN18" s="26">
        <v>0</v>
      </c>
      <c r="AO18" s="26">
        <v>547.74083599999994</v>
      </c>
      <c r="AP18" s="26">
        <v>47.795823300000002</v>
      </c>
      <c r="AQ18" s="26">
        <v>47.795874999999903</v>
      </c>
      <c r="AR18" s="26">
        <v>1830.08293969999</v>
      </c>
      <c r="AS18" s="26">
        <v>1830.0721397</v>
      </c>
      <c r="AT18" s="26">
        <v>61670.925000000003</v>
      </c>
      <c r="AU18" s="26">
        <v>9567.7334200000005</v>
      </c>
      <c r="AV18" s="26">
        <v>9273.8792199999898</v>
      </c>
      <c r="AW18" s="26">
        <v>16476.224364999998</v>
      </c>
      <c r="AX18" s="26">
        <v>71810.280729999999</v>
      </c>
      <c r="AY18" s="26">
        <v>59829.387799999997</v>
      </c>
      <c r="AZ18" s="26">
        <v>879.56352900000002</v>
      </c>
      <c r="BA18" s="26">
        <v>2.5856494215999999</v>
      </c>
      <c r="BB18" s="26">
        <v>10893.219752000001</v>
      </c>
      <c r="BC18" s="26">
        <v>14.79673676</v>
      </c>
      <c r="BD18" s="26">
        <v>4.5883380369999998</v>
      </c>
      <c r="BE18" s="26">
        <v>1113.12583039999</v>
      </c>
      <c r="BF18" s="26">
        <v>27.37908535</v>
      </c>
      <c r="BG18" s="26">
        <v>1.9192701999999999</v>
      </c>
      <c r="BH18" s="26">
        <v>0.84418079499999998</v>
      </c>
      <c r="BI18" s="95">
        <v>3955.5963750000001</v>
      </c>
      <c r="BJ18" s="26">
        <v>164.61490000000001</v>
      </c>
      <c r="BK18" s="26">
        <v>79.745699999999999</v>
      </c>
      <c r="BL18" s="26">
        <v>2170.0867619999999</v>
      </c>
      <c r="BM18" s="26">
        <v>1785.5049993</v>
      </c>
      <c r="BN18" s="26">
        <v>18.960810712000001</v>
      </c>
      <c r="BO18" s="26">
        <v>0.26653546</v>
      </c>
      <c r="BP18" s="26">
        <v>120.90307863</v>
      </c>
      <c r="BQ18" s="26">
        <v>1.699536629</v>
      </c>
      <c r="BR18" s="26">
        <v>135.1377578</v>
      </c>
      <c r="BS18" s="26">
        <v>16.300572949999999</v>
      </c>
      <c r="BT18" s="26">
        <v>6.2841862500000003</v>
      </c>
      <c r="BU18" s="26">
        <v>620.47466929999996</v>
      </c>
      <c r="BV18" s="26">
        <v>21.655537150000001</v>
      </c>
      <c r="BW18" s="26">
        <v>128.0077848</v>
      </c>
      <c r="BX18" s="26">
        <v>21.169929246999999</v>
      </c>
      <c r="BY18" s="26">
        <v>62.794393239999998</v>
      </c>
      <c r="BZ18" s="26">
        <v>0.93541842355000004</v>
      </c>
      <c r="CA18" s="26">
        <v>1556.0728999999999</v>
      </c>
      <c r="CB18" s="26">
        <v>316.23927832999999</v>
      </c>
      <c r="CC18" s="26">
        <v>316.23915047999998</v>
      </c>
      <c r="CD18" s="95">
        <v>6932.7488400000002</v>
      </c>
      <c r="CE18" s="26">
        <v>13.066600104999999</v>
      </c>
      <c r="CF18" s="26">
        <v>0.91474816999999997</v>
      </c>
      <c r="CG18" s="26">
        <v>531.63969999999995</v>
      </c>
      <c r="CH18" s="26">
        <v>26919.633679999999</v>
      </c>
      <c r="CI18" s="26">
        <v>2805.7914544999999</v>
      </c>
      <c r="CJ18" s="26">
        <v>2292.8755243599999</v>
      </c>
      <c r="CK18" s="26">
        <v>509.81331204000003</v>
      </c>
      <c r="CL18" s="26">
        <v>0</v>
      </c>
      <c r="CM18" s="26">
        <v>313.77212725999999</v>
      </c>
      <c r="CN18" s="26">
        <v>24110.1024499999</v>
      </c>
      <c r="CO18" s="26">
        <v>3180.7732389999901</v>
      </c>
      <c r="CP18" s="26">
        <v>1312.8210746</v>
      </c>
      <c r="CQ18" s="26"/>
      <c r="CR18" s="26"/>
      <c r="CS18" s="26"/>
      <c r="CT18" s="26"/>
      <c r="CU18" s="26"/>
      <c r="CV18" s="35">
        <f t="shared" si="1"/>
        <v>8.0003207919502033E-3</v>
      </c>
      <c r="CW18" s="49">
        <f t="shared" si="2"/>
        <v>-4.0147064886750304E-5</v>
      </c>
      <c r="CX18" s="49">
        <f t="shared" si="3"/>
        <v>1.1663727950917615E-6</v>
      </c>
      <c r="CY18" s="49">
        <f t="shared" si="0"/>
        <v>-3.6504349285588369E-5</v>
      </c>
      <c r="CZ18" s="49"/>
      <c r="DA18" s="35"/>
      <c r="DB18" s="35"/>
      <c r="DC18" s="26"/>
      <c r="DD18" s="26"/>
      <c r="DE18" s="26"/>
      <c r="DF18" s="26"/>
      <c r="DG18" s="26"/>
      <c r="DH18" s="26"/>
      <c r="DI18" s="26"/>
      <c r="DJ18" s="26"/>
      <c r="DK18" s="26"/>
    </row>
    <row r="19" spans="1:115" x14ac:dyDescent="0.25">
      <c r="A19" s="28" t="s">
        <v>18</v>
      </c>
      <c r="B19" s="26">
        <v>23.83174159</v>
      </c>
      <c r="C19" s="26">
        <v>240.517051699999</v>
      </c>
      <c r="D19" s="26">
        <v>29.080849799999999</v>
      </c>
      <c r="E19" s="26">
        <v>29.0808821</v>
      </c>
      <c r="F19" s="26">
        <v>240.51686129999999</v>
      </c>
      <c r="G19" s="26">
        <v>240.51538840000001</v>
      </c>
      <c r="H19" s="26">
        <v>105.515166999999</v>
      </c>
      <c r="I19" s="95">
        <v>2.8744077039999998</v>
      </c>
      <c r="J19" s="26">
        <v>398.83088006000003</v>
      </c>
      <c r="K19" s="26">
        <v>398.83068162999899</v>
      </c>
      <c r="L19" s="26">
        <v>1653.2840000000001</v>
      </c>
      <c r="M19" s="26">
        <v>52.141993620000001</v>
      </c>
      <c r="N19" s="26">
        <v>52.143165379999999</v>
      </c>
      <c r="O19" s="26">
        <v>2170.5680149999998</v>
      </c>
      <c r="P19" s="26">
        <v>2170.635925</v>
      </c>
      <c r="Q19" s="26">
        <v>325035.26425999898</v>
      </c>
      <c r="R19" s="26">
        <v>34087920.239999898</v>
      </c>
      <c r="S19" s="26">
        <v>325165.32666000002</v>
      </c>
      <c r="T19" s="26">
        <v>1157.4876999999999</v>
      </c>
      <c r="U19" s="26">
        <v>1463.96006549</v>
      </c>
      <c r="V19" s="26">
        <v>350.11166313000001</v>
      </c>
      <c r="W19" s="26">
        <v>1758.8564839999999</v>
      </c>
      <c r="X19" s="26">
        <v>483.80399440000002</v>
      </c>
      <c r="Y19" s="26">
        <v>311.04509230000002</v>
      </c>
      <c r="Z19" s="26">
        <v>1758.8585965999901</v>
      </c>
      <c r="AA19" s="26">
        <v>3720.7764999999999</v>
      </c>
      <c r="AB19" s="26">
        <v>8784.4937300000001</v>
      </c>
      <c r="AC19" s="26">
        <v>380.15358400000002</v>
      </c>
      <c r="AD19" s="26">
        <v>380.15364579999999</v>
      </c>
      <c r="AE19" s="26">
        <v>380.14817659999898</v>
      </c>
      <c r="AF19" s="26">
        <v>529.98258493000003</v>
      </c>
      <c r="AG19" s="26">
        <v>558.49090269999897</v>
      </c>
      <c r="AH19" s="26">
        <v>577.64824299999998</v>
      </c>
      <c r="AI19" s="26">
        <v>696.05589459999999</v>
      </c>
      <c r="AJ19" s="26">
        <v>14.317612166</v>
      </c>
      <c r="AK19" s="95">
        <v>103.62604774</v>
      </c>
      <c r="AL19" s="26">
        <v>40.933883999999999</v>
      </c>
      <c r="AM19" s="26">
        <v>30.234421889999901</v>
      </c>
      <c r="AN19" s="26">
        <v>0</v>
      </c>
      <c r="AO19" s="26">
        <v>492.15804300000002</v>
      </c>
      <c r="AP19" s="26">
        <v>46.2528839</v>
      </c>
      <c r="AQ19" s="26">
        <v>46.2528066</v>
      </c>
      <c r="AR19" s="26">
        <v>1688.1471793000001</v>
      </c>
      <c r="AS19" s="26">
        <v>1688.1405153999999</v>
      </c>
      <c r="AT19" s="26">
        <v>58885.653599999998</v>
      </c>
      <c r="AU19" s="26">
        <v>10367.219569999999</v>
      </c>
      <c r="AV19" s="26">
        <v>10711.861789999901</v>
      </c>
      <c r="AW19" s="26">
        <v>15343.71213</v>
      </c>
      <c r="AX19" s="26">
        <v>69808.565399999905</v>
      </c>
      <c r="AY19" s="26">
        <v>60916.475839999999</v>
      </c>
      <c r="AZ19" s="26">
        <v>802.83595400000002</v>
      </c>
      <c r="BA19" s="26">
        <v>2.7482862782000002</v>
      </c>
      <c r="BB19" s="26">
        <v>10269.665512</v>
      </c>
      <c r="BC19" s="26">
        <v>15.8389588599999</v>
      </c>
      <c r="BD19" s="26">
        <v>5.1101386699999898</v>
      </c>
      <c r="BE19" s="26">
        <v>1203.330905</v>
      </c>
      <c r="BF19" s="26">
        <v>32.064277369999999</v>
      </c>
      <c r="BG19" s="26">
        <v>2.3076507999999998</v>
      </c>
      <c r="BH19" s="26">
        <v>0.91370029149999998</v>
      </c>
      <c r="BI19" s="95">
        <v>4467.9382059999998</v>
      </c>
      <c r="BJ19" s="26">
        <v>206.66092</v>
      </c>
      <c r="BK19" s="26">
        <v>86.546440000000004</v>
      </c>
      <c r="BL19" s="26">
        <v>2342.292132</v>
      </c>
      <c r="BM19" s="26">
        <v>2125.6467782</v>
      </c>
      <c r="BN19" s="26">
        <v>23.623635851</v>
      </c>
      <c r="BO19" s="26">
        <v>0.31098680000000001</v>
      </c>
      <c r="BP19" s="26">
        <v>141.29911150000001</v>
      </c>
      <c r="BQ19" s="26">
        <v>2.0111165550000001</v>
      </c>
      <c r="BR19" s="26">
        <v>141.295073</v>
      </c>
      <c r="BS19" s="26">
        <v>16.468160679999901</v>
      </c>
      <c r="BT19" s="26">
        <v>6.8027041199999996</v>
      </c>
      <c r="BU19" s="26">
        <v>643.555656</v>
      </c>
      <c r="BV19" s="26">
        <v>21.33881598</v>
      </c>
      <c r="BW19" s="26">
        <v>131.922774</v>
      </c>
      <c r="BX19" s="26">
        <v>25.527311364999999</v>
      </c>
      <c r="BY19" s="26">
        <v>78.051633300000006</v>
      </c>
      <c r="BZ19" s="26">
        <v>1.11050616663</v>
      </c>
      <c r="CA19" s="26">
        <v>1680.9618</v>
      </c>
      <c r="CB19" s="26">
        <v>521.61825506000002</v>
      </c>
      <c r="CC19" s="26">
        <v>521.61804786999903</v>
      </c>
      <c r="CD19" s="95">
        <v>6453.8307069999901</v>
      </c>
      <c r="CE19" s="26">
        <v>11.24689454</v>
      </c>
      <c r="CF19" s="26">
        <v>1.0271154570000001</v>
      </c>
      <c r="CG19" s="26">
        <v>576.98270000000002</v>
      </c>
      <c r="CH19" s="26">
        <v>25053.993579999998</v>
      </c>
      <c r="CI19" s="26">
        <v>2587.2237398000002</v>
      </c>
      <c r="CJ19" s="26">
        <v>2129.9837589399999</v>
      </c>
      <c r="CK19" s="26">
        <v>477.04835565000002</v>
      </c>
      <c r="CL19" s="26">
        <v>0</v>
      </c>
      <c r="CM19" s="26">
        <v>319.09026488000001</v>
      </c>
      <c r="CN19" s="26">
        <v>22573.437494000002</v>
      </c>
      <c r="CO19" s="26">
        <v>2794.010268</v>
      </c>
      <c r="CP19" s="26">
        <v>1164.503901</v>
      </c>
      <c r="CQ19" s="26"/>
      <c r="CR19" s="26"/>
      <c r="CS19" s="26"/>
      <c r="CT19" s="26"/>
      <c r="CU19" s="26"/>
      <c r="CV19" s="35">
        <f t="shared" si="1"/>
        <v>8.0003205838692065E-3</v>
      </c>
      <c r="CW19" s="49">
        <f t="shared" si="2"/>
        <v>-4.0090677756400289E-5</v>
      </c>
      <c r="CX19" s="49">
        <f t="shared" si="3"/>
        <v>-1.5761184862730326E-7</v>
      </c>
      <c r="CY19" s="49">
        <f t="shared" si="0"/>
        <v>-3.3164354808073658E-5</v>
      </c>
      <c r="CZ19" s="49"/>
      <c r="DA19" s="35"/>
      <c r="DB19" s="35"/>
      <c r="DC19" s="26"/>
      <c r="DD19" s="26"/>
      <c r="DE19" s="26"/>
      <c r="DF19" s="26"/>
      <c r="DG19" s="26"/>
      <c r="DH19" s="26"/>
      <c r="DI19" s="26"/>
      <c r="DJ19" s="26"/>
      <c r="DK19" s="26"/>
    </row>
    <row r="20" spans="1:115" x14ac:dyDescent="0.25">
      <c r="A20" s="28" t="s">
        <v>19</v>
      </c>
      <c r="B20" s="26">
        <v>8.8068755169999999</v>
      </c>
      <c r="C20" s="26">
        <v>70.815153249999995</v>
      </c>
      <c r="D20" s="26">
        <v>7.3098396599999997</v>
      </c>
      <c r="E20" s="26">
        <v>7.3098595499999997</v>
      </c>
      <c r="F20" s="26">
        <v>70.815190199999904</v>
      </c>
      <c r="G20" s="26">
        <v>70.814792999999995</v>
      </c>
      <c r="H20" s="26">
        <v>25.133428879999901</v>
      </c>
      <c r="I20" s="95">
        <v>0.61392284600000002</v>
      </c>
      <c r="J20" s="26">
        <v>126.465350306</v>
      </c>
      <c r="K20" s="26">
        <v>126.46592278</v>
      </c>
      <c r="L20" s="26">
        <v>437.81939999999997</v>
      </c>
      <c r="M20" s="26">
        <v>21.180906502999999</v>
      </c>
      <c r="N20" s="26">
        <v>21.181390463</v>
      </c>
      <c r="O20" s="26">
        <v>589.27683479999996</v>
      </c>
      <c r="P20" s="26">
        <v>589.29521869999996</v>
      </c>
      <c r="Q20" s="26">
        <v>73491.943459999995</v>
      </c>
      <c r="R20" s="26">
        <v>8775049.7459999993</v>
      </c>
      <c r="S20" s="26">
        <v>73521.389070000005</v>
      </c>
      <c r="T20" s="26">
        <v>137.60742400000001</v>
      </c>
      <c r="U20" s="26">
        <v>432.65271245999998</v>
      </c>
      <c r="V20" s="26">
        <v>110.259012996</v>
      </c>
      <c r="W20" s="26">
        <v>350.60736450000002</v>
      </c>
      <c r="X20" s="26">
        <v>130.8526755</v>
      </c>
      <c r="Y20" s="26">
        <v>80.710884949999993</v>
      </c>
      <c r="Z20" s="26">
        <v>350.60709919999999</v>
      </c>
      <c r="AA20" s="26">
        <v>737.70375000000001</v>
      </c>
      <c r="AB20" s="26">
        <v>2649.2426310000001</v>
      </c>
      <c r="AC20" s="26">
        <v>92.322371799999999</v>
      </c>
      <c r="AD20" s="26">
        <v>92.3223153</v>
      </c>
      <c r="AE20" s="26">
        <v>92.321101900000002</v>
      </c>
      <c r="AF20" s="26">
        <v>122.33698235</v>
      </c>
      <c r="AG20" s="26">
        <v>122.4135168</v>
      </c>
      <c r="AH20" s="26">
        <v>112.527750099999</v>
      </c>
      <c r="AI20" s="26">
        <v>149.98289009999999</v>
      </c>
      <c r="AJ20" s="26">
        <v>3.5703579183999898</v>
      </c>
      <c r="AK20" s="95">
        <v>27.85757057</v>
      </c>
      <c r="AL20" s="26">
        <v>8.8582126599999995</v>
      </c>
      <c r="AM20" s="26">
        <v>10.85657234</v>
      </c>
      <c r="AN20" s="26">
        <v>0</v>
      </c>
      <c r="AO20" s="26">
        <v>141.988529</v>
      </c>
      <c r="AP20" s="26">
        <v>12.137282799999999</v>
      </c>
      <c r="AQ20" s="26">
        <v>12.13727596</v>
      </c>
      <c r="AR20" s="26">
        <v>475.21759020000002</v>
      </c>
      <c r="AS20" s="26">
        <v>475.21177690000002</v>
      </c>
      <c r="AT20" s="26">
        <v>13117.88307</v>
      </c>
      <c r="AU20" s="26">
        <v>2061.3920349999999</v>
      </c>
      <c r="AV20" s="26">
        <v>1891.3168350000001</v>
      </c>
      <c r="AW20" s="26">
        <v>3773.693761</v>
      </c>
      <c r="AX20" s="26">
        <v>15301.076059999999</v>
      </c>
      <c r="AY20" s="26">
        <v>12062.114030000001</v>
      </c>
      <c r="AZ20" s="26">
        <v>223.56697980000001</v>
      </c>
      <c r="BA20" s="26">
        <v>0.61418040299999999</v>
      </c>
      <c r="BB20" s="26">
        <v>2360.5006989999902</v>
      </c>
      <c r="BC20" s="26">
        <v>3.6039033489999999</v>
      </c>
      <c r="BD20" s="26">
        <v>1.12071958</v>
      </c>
      <c r="BE20" s="26">
        <v>258.17024509999999</v>
      </c>
      <c r="BF20" s="26">
        <v>8.2939579949999995</v>
      </c>
      <c r="BG20" s="26">
        <v>0.62246424</v>
      </c>
      <c r="BH20" s="26">
        <v>0.19767782479999901</v>
      </c>
      <c r="BI20" s="95">
        <v>1092.3710635</v>
      </c>
      <c r="BJ20" s="26">
        <v>54.727497</v>
      </c>
      <c r="BK20" s="26">
        <v>24.431417</v>
      </c>
      <c r="BL20" s="26">
        <v>527.83868759999996</v>
      </c>
      <c r="BM20" s="26">
        <v>564.52933604999998</v>
      </c>
      <c r="BN20" s="26">
        <v>6.2269423015999896</v>
      </c>
      <c r="BO20" s="26">
        <v>8.5153796000000004E-2</v>
      </c>
      <c r="BP20" s="26">
        <v>35.978582562</v>
      </c>
      <c r="BQ20" s="26">
        <v>0.37797797899999902</v>
      </c>
      <c r="BR20" s="26">
        <v>33.880908359999999</v>
      </c>
      <c r="BS20" s="26">
        <v>3.7949166099999898</v>
      </c>
      <c r="BT20" s="26">
        <v>1.5053218850000001</v>
      </c>
      <c r="BU20" s="26">
        <v>152.02910460000001</v>
      </c>
      <c r="BV20" s="26">
        <v>5.2879333700000002</v>
      </c>
      <c r="BW20" s="26">
        <v>30.0999566999999</v>
      </c>
      <c r="BX20" s="26">
        <v>6.3435110247999997</v>
      </c>
      <c r="BY20" s="26">
        <v>14.741470779999901</v>
      </c>
      <c r="BZ20" s="26">
        <v>0.27725523412399999</v>
      </c>
      <c r="CA20" s="26">
        <v>249.14043000000001</v>
      </c>
      <c r="CB20" s="26">
        <v>155.576923722</v>
      </c>
      <c r="CC20" s="26">
        <v>155.57688977500001</v>
      </c>
      <c r="CD20" s="95">
        <v>1461.7802377999899</v>
      </c>
      <c r="CE20" s="26">
        <v>3.3508650649999998</v>
      </c>
      <c r="CF20" s="26">
        <v>0.21937401570000001</v>
      </c>
      <c r="CG20" s="26">
        <v>162.87726000000001</v>
      </c>
      <c r="CH20" s="26">
        <v>6140.418388</v>
      </c>
      <c r="CI20" s="26">
        <v>608.90237134999995</v>
      </c>
      <c r="CJ20" s="26">
        <v>483.77062720999999</v>
      </c>
      <c r="CK20" s="26">
        <v>103.917326976</v>
      </c>
      <c r="CL20" s="26">
        <v>0</v>
      </c>
      <c r="CM20" s="26">
        <v>64.496790099999998</v>
      </c>
      <c r="CN20" s="26">
        <v>5450.018771</v>
      </c>
      <c r="CO20" s="26">
        <v>738.28691316000004</v>
      </c>
      <c r="CP20" s="26">
        <v>298.75968230000001</v>
      </c>
      <c r="CQ20" s="26"/>
      <c r="CR20" s="26"/>
      <c r="CS20" s="26"/>
      <c r="CT20" s="26"/>
      <c r="CU20" s="26"/>
      <c r="CV20" s="35">
        <f t="shared" si="1"/>
        <v>8.0003207826678819E-3</v>
      </c>
      <c r="CW20" s="49">
        <f t="shared" si="2"/>
        <v>-4.0033903341020274E-5</v>
      </c>
      <c r="CX20" s="49">
        <f t="shared" si="3"/>
        <v>2.7827998210702668E-6</v>
      </c>
      <c r="CY20" s="49">
        <f t="shared" si="0"/>
        <v>-4.8511079095691846E-5</v>
      </c>
      <c r="CZ20" s="49"/>
      <c r="DA20" s="35"/>
      <c r="DB20" s="35"/>
      <c r="DC20" s="26"/>
      <c r="DD20" s="26"/>
      <c r="DE20" s="26"/>
      <c r="DF20" s="26"/>
      <c r="DG20" s="26"/>
      <c r="DH20" s="26"/>
      <c r="DI20" s="26"/>
      <c r="DJ20" s="26"/>
      <c r="DK20" s="26"/>
    </row>
    <row r="21" spans="1:115" x14ac:dyDescent="0.25">
      <c r="A21" s="28" t="s">
        <v>20</v>
      </c>
      <c r="B21" s="26">
        <v>26.60686214</v>
      </c>
      <c r="C21" s="26">
        <v>199.89615259999999</v>
      </c>
      <c r="D21" s="26">
        <v>20.118897260000001</v>
      </c>
      <c r="E21" s="26">
        <v>20.118914579999998</v>
      </c>
      <c r="F21" s="26">
        <v>199.89680709999999</v>
      </c>
      <c r="G21" s="26">
        <v>199.8955929</v>
      </c>
      <c r="H21" s="26">
        <v>69.217700800000003</v>
      </c>
      <c r="I21" s="95">
        <v>1.6458487959999999</v>
      </c>
      <c r="J21" s="26">
        <v>368.88264936000002</v>
      </c>
      <c r="K21" s="26">
        <v>368.88255745999999</v>
      </c>
      <c r="L21" s="26">
        <v>1867.1052</v>
      </c>
      <c r="M21" s="26">
        <v>59.98757956</v>
      </c>
      <c r="N21" s="26">
        <v>59.988701370000001</v>
      </c>
      <c r="O21" s="26">
        <v>1901.9543802999999</v>
      </c>
      <c r="P21" s="26">
        <v>1902.01368999999</v>
      </c>
      <c r="Q21" s="26">
        <v>266896.24699999997</v>
      </c>
      <c r="R21" s="26">
        <v>33184582.057</v>
      </c>
      <c r="S21" s="26">
        <v>267003.07059999998</v>
      </c>
      <c r="T21" s="26">
        <v>747.73200799999995</v>
      </c>
      <c r="U21" s="26">
        <v>1246.6093600700001</v>
      </c>
      <c r="V21" s="26">
        <v>323.77620129000002</v>
      </c>
      <c r="W21" s="26">
        <v>1334.4253017000001</v>
      </c>
      <c r="X21" s="26">
        <v>371.47559339999998</v>
      </c>
      <c r="Y21" s="26">
        <v>258.03761539999999</v>
      </c>
      <c r="Z21" s="26">
        <v>1334.4246926999999</v>
      </c>
      <c r="AA21" s="26">
        <v>2939.8701099999998</v>
      </c>
      <c r="AB21" s="26">
        <v>7685.7891399999999</v>
      </c>
      <c r="AC21" s="26">
        <v>258.63167779999998</v>
      </c>
      <c r="AD21" s="26">
        <v>258.63119239999997</v>
      </c>
      <c r="AE21" s="26">
        <v>258.6281563</v>
      </c>
      <c r="AF21" s="26">
        <v>430.97802654999998</v>
      </c>
      <c r="AG21" s="26">
        <v>383.40349179999998</v>
      </c>
      <c r="AH21" s="26">
        <v>364.20944550000002</v>
      </c>
      <c r="AI21" s="26">
        <v>509.63261033999999</v>
      </c>
      <c r="AJ21" s="26">
        <v>11.800112108</v>
      </c>
      <c r="AK21" s="95">
        <v>81.209195199999996</v>
      </c>
      <c r="AL21" s="26">
        <v>23.860076849999999</v>
      </c>
      <c r="AM21" s="26">
        <v>35.510049850000001</v>
      </c>
      <c r="AN21" s="26">
        <v>0</v>
      </c>
      <c r="AO21" s="26">
        <v>496.82343599999899</v>
      </c>
      <c r="AP21" s="26">
        <v>33.991288679999997</v>
      </c>
      <c r="AQ21" s="26">
        <v>33.991316779999998</v>
      </c>
      <c r="AR21" s="26">
        <v>1836.91848599999</v>
      </c>
      <c r="AS21" s="26">
        <v>1836.9020166999901</v>
      </c>
      <c r="AT21" s="26">
        <v>40331.441160000002</v>
      </c>
      <c r="AU21" s="26">
        <v>7210.5910599999997</v>
      </c>
      <c r="AV21" s="26">
        <v>6846.6606499999998</v>
      </c>
      <c r="AW21" s="26">
        <v>12015.43334</v>
      </c>
      <c r="AX21" s="26">
        <v>47923.528959999901</v>
      </c>
      <c r="AY21" s="26">
        <v>38315.2595699999</v>
      </c>
      <c r="AZ21" s="26">
        <v>658.20394250000004</v>
      </c>
      <c r="BA21" s="26">
        <v>1.8802054019999901</v>
      </c>
      <c r="BB21" s="26">
        <v>7853.2635689999997</v>
      </c>
      <c r="BC21" s="26">
        <v>10.97508011</v>
      </c>
      <c r="BD21" s="26">
        <v>3.373066245</v>
      </c>
      <c r="BE21" s="26">
        <v>725.39256230000001</v>
      </c>
      <c r="BF21" s="26">
        <v>32.95854155</v>
      </c>
      <c r="BG21" s="26">
        <v>2.5886689999999999</v>
      </c>
      <c r="BH21" s="26">
        <v>0.58402933000000001</v>
      </c>
      <c r="BI21" s="95">
        <v>3877.927001</v>
      </c>
      <c r="BJ21" s="26">
        <v>233.38774000000001</v>
      </c>
      <c r="BK21" s="26">
        <v>95.417779999999993</v>
      </c>
      <c r="BL21" s="26">
        <v>1582.822928</v>
      </c>
      <c r="BM21" s="26">
        <v>2295.1067113999902</v>
      </c>
      <c r="BN21" s="26">
        <v>26.339584977999898</v>
      </c>
      <c r="BO21" s="26">
        <v>0.35042026999999998</v>
      </c>
      <c r="BP21" s="26">
        <v>138.30095606999899</v>
      </c>
      <c r="BQ21" s="26">
        <v>1.1614512479999901</v>
      </c>
      <c r="BR21" s="26">
        <v>102.54626643</v>
      </c>
      <c r="BS21" s="26">
        <v>10.964867630000001</v>
      </c>
      <c r="BT21" s="26">
        <v>4.2235231999999998</v>
      </c>
      <c r="BU21" s="26">
        <v>442.76917939999998</v>
      </c>
      <c r="BV21" s="26">
        <v>14.70790424</v>
      </c>
      <c r="BW21" s="26">
        <v>90.633492799999999</v>
      </c>
      <c r="BX21" s="26">
        <v>24.7419775713999</v>
      </c>
      <c r="BY21" s="26">
        <v>52.679314400000003</v>
      </c>
      <c r="BZ21" s="26">
        <v>1.0778111991199999</v>
      </c>
      <c r="CA21" s="26">
        <v>642.04499999999996</v>
      </c>
      <c r="CB21" s="26">
        <v>594.24443063599904</v>
      </c>
      <c r="CC21" s="26">
        <v>594.24735554599897</v>
      </c>
      <c r="CD21" s="95">
        <v>4861.5240962999997</v>
      </c>
      <c r="CE21" s="26">
        <v>9.59748731</v>
      </c>
      <c r="CF21" s="26">
        <v>0.58811254300000004</v>
      </c>
      <c r="CG21" s="26">
        <v>636.11829999999998</v>
      </c>
      <c r="CH21" s="26">
        <v>19879.1914699999</v>
      </c>
      <c r="CI21" s="26">
        <v>2045.96471439999</v>
      </c>
      <c r="CJ21" s="26">
        <v>1655.68432403</v>
      </c>
      <c r="CK21" s="26">
        <v>360.24228799000002</v>
      </c>
      <c r="CL21" s="26">
        <v>0</v>
      </c>
      <c r="CM21" s="26">
        <v>205.59219411999999</v>
      </c>
      <c r="CN21" s="26">
        <v>17665.596256000001</v>
      </c>
      <c r="CO21" s="26">
        <v>2350.8034738000001</v>
      </c>
      <c r="CP21" s="26">
        <v>963.32256444999996</v>
      </c>
      <c r="CQ21" s="26"/>
      <c r="CR21" s="26"/>
      <c r="CS21" s="26"/>
      <c r="CT21" s="26"/>
      <c r="CU21" s="26"/>
      <c r="CV21" s="35">
        <f t="shared" si="1"/>
        <v>8.0003184264667467E-3</v>
      </c>
      <c r="CW21" s="49">
        <f t="shared" si="2"/>
        <v>-3.9787382972054233E-5</v>
      </c>
      <c r="CX21" s="49">
        <f t="shared" si="3"/>
        <v>-6.8036350079979194E-7</v>
      </c>
      <c r="CY21" s="49">
        <f t="shared" si="0"/>
        <v>-5.3435120266844849E-5</v>
      </c>
      <c r="CZ21" s="49"/>
      <c r="DA21" s="35"/>
      <c r="DB21" s="35"/>
      <c r="DC21" s="26"/>
      <c r="DD21" s="26"/>
      <c r="DE21" s="26"/>
      <c r="DF21" s="26"/>
      <c r="DG21" s="26"/>
      <c r="DH21" s="26"/>
      <c r="DI21" s="26"/>
      <c r="DJ21" s="26"/>
      <c r="DK21" s="26"/>
    </row>
    <row r="22" spans="1:115" x14ac:dyDescent="0.25">
      <c r="A22" s="28" t="s">
        <v>129</v>
      </c>
      <c r="B22" s="26">
        <v>27.390610994999999</v>
      </c>
      <c r="C22" s="26">
        <v>187.66466589999999</v>
      </c>
      <c r="D22" s="26">
        <v>16.588196050000001</v>
      </c>
      <c r="E22" s="26">
        <v>16.588198149999901</v>
      </c>
      <c r="F22" s="26">
        <v>187.6646543</v>
      </c>
      <c r="G22" s="26">
        <v>187.66348439999999</v>
      </c>
      <c r="H22" s="26">
        <v>55.727024899999897</v>
      </c>
      <c r="I22" s="95">
        <v>1.15301857599999</v>
      </c>
      <c r="J22" s="26">
        <v>379.51835662000002</v>
      </c>
      <c r="K22" s="26">
        <v>379.517089609999</v>
      </c>
      <c r="L22" s="26">
        <v>2173.7505000000001</v>
      </c>
      <c r="M22" s="26">
        <v>65.194119095000005</v>
      </c>
      <c r="N22" s="26">
        <v>65.195508709999999</v>
      </c>
      <c r="O22" s="26">
        <v>1755.5458900000001</v>
      </c>
      <c r="P22" s="26">
        <v>1755.6007705</v>
      </c>
      <c r="Q22" s="26">
        <v>236291.37460000001</v>
      </c>
      <c r="R22" s="26">
        <v>32805059.113999899</v>
      </c>
      <c r="S22" s="26">
        <v>236385.98153999899</v>
      </c>
      <c r="T22" s="26">
        <v>643.72196899999994</v>
      </c>
      <c r="U22" s="26">
        <v>1172.6508264399999</v>
      </c>
      <c r="V22" s="26">
        <v>318.60783128000003</v>
      </c>
      <c r="W22" s="26">
        <v>1280.3184609999901</v>
      </c>
      <c r="X22" s="26">
        <v>340.01122800000002</v>
      </c>
      <c r="Y22" s="26">
        <v>255.38110764999999</v>
      </c>
      <c r="Z22" s="26">
        <v>1280.3200437999999</v>
      </c>
      <c r="AA22" s="26">
        <v>2982.6125000000002</v>
      </c>
      <c r="AB22" s="26">
        <v>7450.8861230000002</v>
      </c>
      <c r="AC22" s="26">
        <v>209.37869599999999</v>
      </c>
      <c r="AD22" s="26">
        <v>209.379426</v>
      </c>
      <c r="AE22" s="26">
        <v>209.37561640000001</v>
      </c>
      <c r="AF22" s="26">
        <v>422.15780771999999</v>
      </c>
      <c r="AG22" s="26">
        <v>301.750001</v>
      </c>
      <c r="AH22" s="26">
        <v>280.35195540000001</v>
      </c>
      <c r="AI22" s="26">
        <v>470.50731862999999</v>
      </c>
      <c r="AJ22" s="26">
        <v>10.922678199</v>
      </c>
      <c r="AK22" s="95">
        <v>77.053002190000001</v>
      </c>
      <c r="AL22" s="26">
        <v>17.083952740000001</v>
      </c>
      <c r="AM22" s="26">
        <v>37.340402789999999</v>
      </c>
      <c r="AN22" s="26">
        <v>0</v>
      </c>
      <c r="AO22" s="26">
        <v>501.56384000000003</v>
      </c>
      <c r="AP22" s="26">
        <v>29.631024700000001</v>
      </c>
      <c r="AQ22" s="26">
        <v>29.631104379999901</v>
      </c>
      <c r="AR22" s="26">
        <v>1807.5862407</v>
      </c>
      <c r="AS22" s="26">
        <v>1807.5703347000001</v>
      </c>
      <c r="AT22" s="26">
        <v>31443.228200000001</v>
      </c>
      <c r="AU22" s="26">
        <v>5973.7568670000001</v>
      </c>
      <c r="AV22" s="26">
        <v>5547.9793300000001</v>
      </c>
      <c r="AW22" s="26">
        <v>11414.821422999999</v>
      </c>
      <c r="AX22" s="26">
        <v>37717.219159999899</v>
      </c>
      <c r="AY22" s="26">
        <v>29215.795030000001</v>
      </c>
      <c r="AZ22" s="26">
        <v>618.15891749999901</v>
      </c>
      <c r="BA22" s="26">
        <v>1.6805463051</v>
      </c>
      <c r="BB22" s="26">
        <v>7479.5845840000002</v>
      </c>
      <c r="BC22" s="26">
        <v>9.9703225499999899</v>
      </c>
      <c r="BD22" s="26">
        <v>2.8860649439999899</v>
      </c>
      <c r="BE22" s="26">
        <v>586.20478400000002</v>
      </c>
      <c r="BF22" s="26">
        <v>36.928425173999997</v>
      </c>
      <c r="BG22" s="26">
        <v>2.9056896999999999</v>
      </c>
      <c r="BH22" s="26">
        <v>0.50371710920000001</v>
      </c>
      <c r="BI22" s="95">
        <v>3955.0687864000001</v>
      </c>
      <c r="BJ22" s="26">
        <v>271.71523999999999</v>
      </c>
      <c r="BK22" s="26">
        <v>96.681884999999994</v>
      </c>
      <c r="BL22" s="26">
        <v>1402.3121054999999</v>
      </c>
      <c r="BM22" s="26">
        <v>2552.7510180999998</v>
      </c>
      <c r="BN22" s="26">
        <v>30.5256346625</v>
      </c>
      <c r="BO22" s="26">
        <v>0.38894319999999999</v>
      </c>
      <c r="BP22" s="26">
        <v>151.37725795</v>
      </c>
      <c r="BQ22" s="26">
        <v>0.94644088099999901</v>
      </c>
      <c r="BR22" s="26">
        <v>93.784662499999996</v>
      </c>
      <c r="BS22" s="26">
        <v>9.6218498499999896</v>
      </c>
      <c r="BT22" s="26">
        <v>3.554335885</v>
      </c>
      <c r="BU22" s="26">
        <v>394.26370939999998</v>
      </c>
      <c r="BV22" s="26">
        <v>12.17527776</v>
      </c>
      <c r="BW22" s="26">
        <v>76.874943299999998</v>
      </c>
      <c r="BX22" s="26">
        <v>27.173497062399999</v>
      </c>
      <c r="BY22" s="26">
        <v>48.502403000000001</v>
      </c>
      <c r="BZ22" s="26">
        <v>1.1791786097100001</v>
      </c>
      <c r="CA22" s="26">
        <v>337.60480000000001</v>
      </c>
      <c r="CB22" s="26">
        <v>616.98348855400002</v>
      </c>
      <c r="CC22" s="26">
        <v>616.981323553999</v>
      </c>
      <c r="CD22" s="95">
        <v>4613.8191095000002</v>
      </c>
      <c r="CE22" s="26">
        <v>9.2265446000000004</v>
      </c>
      <c r="CF22" s="26">
        <v>0.41201005600000001</v>
      </c>
      <c r="CG22" s="26">
        <v>644.54589999999996</v>
      </c>
      <c r="CH22" s="26">
        <v>18935.727923999999</v>
      </c>
      <c r="CI22" s="26">
        <v>1991.8273111999999</v>
      </c>
      <c r="CJ22" s="26">
        <v>1606.46498951999</v>
      </c>
      <c r="CK22" s="26">
        <v>345.61371087999902</v>
      </c>
      <c r="CL22" s="26">
        <v>0</v>
      </c>
      <c r="CM22" s="26">
        <v>185.00630414999901</v>
      </c>
      <c r="CN22" s="26">
        <v>16871.1982399999</v>
      </c>
      <c r="CO22" s="26">
        <v>2333.1324086</v>
      </c>
      <c r="CP22" s="26">
        <v>952.36172794999902</v>
      </c>
      <c r="CQ22" s="26"/>
      <c r="CR22" s="26"/>
      <c r="CS22" s="26"/>
      <c r="CT22" s="26"/>
      <c r="CU22" s="26"/>
      <c r="CV22" s="35">
        <f t="shared" si="1"/>
        <v>8.0003247248941877E-3</v>
      </c>
      <c r="CW22" s="49">
        <f t="shared" si="2"/>
        <v>-4.0191404187897868E-5</v>
      </c>
      <c r="CX22" s="49">
        <f t="shared" si="3"/>
        <v>1.4317829362870988E-6</v>
      </c>
      <c r="CY22" s="49">
        <f t="shared" si="0"/>
        <v>-6.0868962462283205E-5</v>
      </c>
      <c r="CZ22" s="49"/>
      <c r="DA22" s="35"/>
      <c r="DB22" s="35"/>
      <c r="DC22" s="26"/>
      <c r="DD22" s="26"/>
      <c r="DE22" s="26"/>
      <c r="DF22" s="26"/>
      <c r="DG22" s="26"/>
      <c r="DH22" s="26"/>
      <c r="DI22" s="26"/>
      <c r="DJ22" s="26"/>
      <c r="DK22" s="26"/>
    </row>
    <row r="23" spans="1:115" x14ac:dyDescent="0.25">
      <c r="A23" s="28" t="s">
        <v>22</v>
      </c>
      <c r="B23" s="26">
        <v>65.817539659999994</v>
      </c>
      <c r="C23" s="26">
        <v>451.77813900000001</v>
      </c>
      <c r="D23" s="26">
        <v>41.766581259999903</v>
      </c>
      <c r="E23" s="26">
        <v>41.766668559999999</v>
      </c>
      <c r="F23" s="26">
        <v>451.77857069999999</v>
      </c>
      <c r="G23" s="26">
        <v>451.775892</v>
      </c>
      <c r="H23" s="26">
        <v>138.7902618</v>
      </c>
      <c r="I23" s="95">
        <v>2.642174662</v>
      </c>
      <c r="J23" s="26">
        <v>947.93189265999899</v>
      </c>
      <c r="K23" s="26">
        <v>947.93182430000002</v>
      </c>
      <c r="L23" s="26">
        <v>2527.5412999999999</v>
      </c>
      <c r="M23" s="26">
        <v>136.20184037000001</v>
      </c>
      <c r="N23" s="26">
        <v>136.20487943999899</v>
      </c>
      <c r="O23" s="26">
        <v>4464.7967742999899</v>
      </c>
      <c r="P23" s="26">
        <v>4464.9360493999902</v>
      </c>
      <c r="Q23" s="26">
        <v>646185.27174</v>
      </c>
      <c r="R23" s="26">
        <v>52892917.908</v>
      </c>
      <c r="S23" s="26">
        <v>646443.71615999995</v>
      </c>
      <c r="T23" s="26">
        <v>1408.66973999999</v>
      </c>
      <c r="U23" s="26">
        <v>2901.7964730499998</v>
      </c>
      <c r="V23" s="26">
        <v>804.75872406999997</v>
      </c>
      <c r="W23" s="26">
        <v>3037.7002709999902</v>
      </c>
      <c r="X23" s="26">
        <v>881.17374299999994</v>
      </c>
      <c r="Y23" s="26">
        <v>669.87539839999999</v>
      </c>
      <c r="Z23" s="26">
        <v>3037.699615</v>
      </c>
      <c r="AA23" s="26">
        <v>6247.5762999999997</v>
      </c>
      <c r="AB23" s="26">
        <v>19061.697517000001</v>
      </c>
      <c r="AC23" s="26">
        <v>519.76289129999998</v>
      </c>
      <c r="AD23" s="26">
        <v>519.763285</v>
      </c>
      <c r="AE23" s="26">
        <v>519.75555099999997</v>
      </c>
      <c r="AF23" s="26">
        <v>1027.0213402699901</v>
      </c>
      <c r="AG23" s="26">
        <v>681.93085499999995</v>
      </c>
      <c r="AH23" s="26">
        <v>634.17367160000003</v>
      </c>
      <c r="AI23" s="26">
        <v>1244.1788445</v>
      </c>
      <c r="AJ23" s="26">
        <v>25.762901676999999</v>
      </c>
      <c r="AK23" s="95">
        <v>202.79282119999999</v>
      </c>
      <c r="AL23" s="26">
        <v>39.663754169999997</v>
      </c>
      <c r="AM23" s="26">
        <v>87.477316669999993</v>
      </c>
      <c r="AN23" s="26">
        <v>0</v>
      </c>
      <c r="AO23" s="26">
        <v>994.97669999999903</v>
      </c>
      <c r="AP23" s="26">
        <v>73.997806599999905</v>
      </c>
      <c r="AQ23" s="26">
        <v>73.997934099999995</v>
      </c>
      <c r="AR23" s="26">
        <v>3309.0053214999998</v>
      </c>
      <c r="AS23" s="26">
        <v>3308.9724194999999</v>
      </c>
      <c r="AT23" s="26">
        <v>73861.086239999902</v>
      </c>
      <c r="AU23" s="26">
        <v>10698.33653</v>
      </c>
      <c r="AV23" s="26">
        <v>9918.4292399999995</v>
      </c>
      <c r="AW23" s="26">
        <v>29216.198217000001</v>
      </c>
      <c r="AX23" s="26">
        <v>85237.932649999901</v>
      </c>
      <c r="AY23" s="26">
        <v>68718.947780000002</v>
      </c>
      <c r="AZ23" s="26">
        <v>1586.133552</v>
      </c>
      <c r="BA23" s="26">
        <v>3.1964992139000001</v>
      </c>
      <c r="BB23" s="26">
        <v>19133.127327999999</v>
      </c>
      <c r="BC23" s="26">
        <v>18.33781608</v>
      </c>
      <c r="BD23" s="26">
        <v>4.9656085880000003</v>
      </c>
      <c r="BE23" s="26">
        <v>1104.0793515999901</v>
      </c>
      <c r="BF23" s="26">
        <v>48.773014064999998</v>
      </c>
      <c r="BG23" s="26">
        <v>3.6434164</v>
      </c>
      <c r="BH23" s="26">
        <v>0.97282264200000002</v>
      </c>
      <c r="BI23" s="95">
        <v>5777.2708919999995</v>
      </c>
      <c r="BJ23" s="26">
        <v>315.94216999999998</v>
      </c>
      <c r="BK23" s="26">
        <v>147.69630000000001</v>
      </c>
      <c r="BL23" s="26">
        <v>2518.7394129999998</v>
      </c>
      <c r="BM23" s="26">
        <v>3258.5304213999998</v>
      </c>
      <c r="BN23" s="26">
        <v>35.972358019999902</v>
      </c>
      <c r="BO23" s="26">
        <v>0.50631000000000004</v>
      </c>
      <c r="BP23" s="26">
        <v>200.73004578999999</v>
      </c>
      <c r="BQ23" s="26">
        <v>1.578238657</v>
      </c>
      <c r="BR23" s="26">
        <v>177.5259317</v>
      </c>
      <c r="BS23" s="26">
        <v>21.13225078</v>
      </c>
      <c r="BT23" s="26">
        <v>6.7760036799999996</v>
      </c>
      <c r="BU23" s="26">
        <v>784.18427499999996</v>
      </c>
      <c r="BV23" s="26">
        <v>30.595273030000001</v>
      </c>
      <c r="BW23" s="26">
        <v>177.89888289999999</v>
      </c>
      <c r="BX23" s="26">
        <v>34.170551658000001</v>
      </c>
      <c r="BY23" s="26">
        <v>70.810344700000002</v>
      </c>
      <c r="BZ23" s="26">
        <v>1.53263180969999</v>
      </c>
      <c r="CA23" s="26">
        <v>2498.2694999999999</v>
      </c>
      <c r="CB23" s="26">
        <v>670.96380164999903</v>
      </c>
      <c r="CC23" s="26">
        <v>670.96420057</v>
      </c>
      <c r="CD23" s="95">
        <v>12094.027572999999</v>
      </c>
      <c r="CE23" s="26">
        <v>24.001389570000001</v>
      </c>
      <c r="CF23" s="26">
        <v>0.94413232499999999</v>
      </c>
      <c r="CG23" s="26">
        <v>984.64779999999996</v>
      </c>
      <c r="CH23" s="26">
        <v>48190.976629999997</v>
      </c>
      <c r="CI23" s="26">
        <v>5162.7747687999999</v>
      </c>
      <c r="CJ23" s="26">
        <v>4166.0701457999903</v>
      </c>
      <c r="CK23" s="26">
        <v>904.72285947999899</v>
      </c>
      <c r="CL23" s="26">
        <v>0</v>
      </c>
      <c r="CM23" s="26">
        <v>503.93713819999999</v>
      </c>
      <c r="CN23" s="26">
        <v>42934.440633999999</v>
      </c>
      <c r="CO23" s="26">
        <v>6038.7584859999997</v>
      </c>
      <c r="CP23" s="26">
        <v>2484.5101397999902</v>
      </c>
      <c r="CQ23" s="26"/>
      <c r="CR23" s="26"/>
      <c r="CS23" s="26"/>
      <c r="CT23" s="26"/>
      <c r="CU23" s="26"/>
      <c r="CV23" s="35">
        <f t="shared" si="1"/>
        <v>8.0003213803895648E-3</v>
      </c>
      <c r="CW23" s="49">
        <f t="shared" si="2"/>
        <v>-4.0134420130154481E-5</v>
      </c>
      <c r="CX23" s="49">
        <f t="shared" si="3"/>
        <v>1.830622139307764E-7</v>
      </c>
      <c r="CY23" s="49">
        <f t="shared" si="0"/>
        <v>-5.8782334856061411E-5</v>
      </c>
      <c r="CZ23" s="49"/>
      <c r="DA23" s="35"/>
      <c r="DB23" s="35"/>
      <c r="DC23" s="26"/>
      <c r="DD23" s="26"/>
      <c r="DE23" s="26"/>
      <c r="DF23" s="26"/>
      <c r="DG23" s="26"/>
      <c r="DH23" s="26"/>
      <c r="DI23" s="26"/>
      <c r="DJ23" s="26"/>
      <c r="DK23" s="26"/>
    </row>
    <row r="24" spans="1:115" x14ac:dyDescent="0.25">
      <c r="A24" s="28" t="s">
        <v>23</v>
      </c>
      <c r="B24" s="26">
        <v>39.662006515000002</v>
      </c>
      <c r="C24" s="26">
        <v>280.3330947</v>
      </c>
      <c r="D24" s="26">
        <v>25.476103049999999</v>
      </c>
      <c r="E24" s="26">
        <v>25.4761317</v>
      </c>
      <c r="F24" s="26">
        <v>280.33271059999998</v>
      </c>
      <c r="G24" s="26">
        <v>280.33108529999998</v>
      </c>
      <c r="H24" s="26">
        <v>88.633210399999996</v>
      </c>
      <c r="I24" s="95">
        <v>1.85853518499999</v>
      </c>
      <c r="J24" s="26">
        <v>625.25350667999999</v>
      </c>
      <c r="K24" s="26">
        <v>625.25411947999999</v>
      </c>
      <c r="L24" s="26">
        <v>1238.2979</v>
      </c>
      <c r="M24" s="26">
        <v>76.625377696000001</v>
      </c>
      <c r="N24" s="26">
        <v>76.627461670000002</v>
      </c>
      <c r="O24" s="26">
        <v>2548.2025775000002</v>
      </c>
      <c r="P24" s="26">
        <v>2548.2817443999902</v>
      </c>
      <c r="Q24" s="26">
        <v>388425.53207999998</v>
      </c>
      <c r="R24" s="26">
        <v>31921720.088</v>
      </c>
      <c r="S24" s="26">
        <v>388580.94920999999</v>
      </c>
      <c r="T24" s="26">
        <v>825.47527000000002</v>
      </c>
      <c r="U24" s="26">
        <v>1793.22469699</v>
      </c>
      <c r="V24" s="26">
        <v>481.87552276999998</v>
      </c>
      <c r="W24" s="26">
        <v>1841.4571937000001</v>
      </c>
      <c r="X24" s="26">
        <v>538.33982189999995</v>
      </c>
      <c r="Y24" s="26">
        <v>399.78897640000002</v>
      </c>
      <c r="Z24" s="26">
        <v>1841.455927</v>
      </c>
      <c r="AA24" s="26">
        <v>3756.6328999999901</v>
      </c>
      <c r="AB24" s="26">
        <v>11498.737396</v>
      </c>
      <c r="AC24" s="26">
        <v>322.757901</v>
      </c>
      <c r="AD24" s="26">
        <v>322.75768399999998</v>
      </c>
      <c r="AE24" s="26">
        <v>322.75346580000001</v>
      </c>
      <c r="AF24" s="26">
        <v>610.16978282499997</v>
      </c>
      <c r="AG24" s="26">
        <v>461.934527</v>
      </c>
      <c r="AH24" s="26">
        <v>426.33425399999999</v>
      </c>
      <c r="AI24" s="26">
        <v>735.52094169999998</v>
      </c>
      <c r="AJ24" s="26">
        <v>15.969944943</v>
      </c>
      <c r="AK24" s="95">
        <v>121.67324316</v>
      </c>
      <c r="AL24" s="26">
        <v>27.4745749</v>
      </c>
      <c r="AM24" s="26">
        <v>52.983775549999997</v>
      </c>
      <c r="AN24" s="26">
        <v>0</v>
      </c>
      <c r="AO24" s="26">
        <v>582.39731900000004</v>
      </c>
      <c r="AP24" s="26">
        <v>46.609851220000003</v>
      </c>
      <c r="AQ24" s="26">
        <v>46.6098213</v>
      </c>
      <c r="AR24" s="26">
        <v>2036.9141408999999</v>
      </c>
      <c r="AS24" s="26">
        <v>2036.8990696000001</v>
      </c>
      <c r="AT24" s="26">
        <v>49597.062599999997</v>
      </c>
      <c r="AU24" s="26">
        <v>7682.8203199999998</v>
      </c>
      <c r="AV24" s="26">
        <v>7073.5544</v>
      </c>
      <c r="AW24" s="26">
        <v>17582.931595999999</v>
      </c>
      <c r="AX24" s="26">
        <v>57739.4997</v>
      </c>
      <c r="AY24" s="26">
        <v>45791.903599999998</v>
      </c>
      <c r="AZ24" s="26">
        <v>964.85927030000005</v>
      </c>
      <c r="BA24" s="26">
        <v>1.93775804469999</v>
      </c>
      <c r="BB24" s="26">
        <v>11450.635663499999</v>
      </c>
      <c r="BC24" s="26">
        <v>11.2898129169999</v>
      </c>
      <c r="BD24" s="26">
        <v>3.2339821529999999</v>
      </c>
      <c r="BE24" s="26">
        <v>787.58062959999995</v>
      </c>
      <c r="BF24" s="26">
        <v>25.134158901999999</v>
      </c>
      <c r="BG24" s="26">
        <v>1.8802063</v>
      </c>
      <c r="BH24" s="26">
        <v>0.60658354699999995</v>
      </c>
      <c r="BI24" s="95">
        <v>3359.0986320000002</v>
      </c>
      <c r="BJ24" s="26">
        <v>154.78749999999999</v>
      </c>
      <c r="BK24" s="26">
        <v>85.044785000000005</v>
      </c>
      <c r="BL24" s="26">
        <v>1652.309612</v>
      </c>
      <c r="BM24" s="26">
        <v>1706.7897473</v>
      </c>
      <c r="BN24" s="26">
        <v>17.739155025999999</v>
      </c>
      <c r="BO24" s="26">
        <v>0.26724342000000001</v>
      </c>
      <c r="BP24" s="26">
        <v>106.77227356</v>
      </c>
      <c r="BQ24" s="26">
        <v>1.0976607469999999</v>
      </c>
      <c r="BR24" s="26">
        <v>111.533327399999</v>
      </c>
      <c r="BS24" s="26">
        <v>12.88682734</v>
      </c>
      <c r="BT24" s="26">
        <v>4.4919475499999999</v>
      </c>
      <c r="BU24" s="26">
        <v>501.00532099999998</v>
      </c>
      <c r="BV24" s="26">
        <v>19.609856950000001</v>
      </c>
      <c r="BW24" s="26">
        <v>112.9106242</v>
      </c>
      <c r="BX24" s="26">
        <v>17.950493726000001</v>
      </c>
      <c r="BY24" s="26">
        <v>46.185892600000003</v>
      </c>
      <c r="BZ24" s="26">
        <v>0.80731607989999998</v>
      </c>
      <c r="CA24" s="26">
        <v>1502.0977</v>
      </c>
      <c r="CB24" s="26">
        <v>370.42576101999998</v>
      </c>
      <c r="CC24" s="26">
        <v>370.42580375400001</v>
      </c>
      <c r="CD24" s="95">
        <v>7193.7179047</v>
      </c>
      <c r="CE24" s="26">
        <v>14.638410179999999</v>
      </c>
      <c r="CF24" s="26">
        <v>0.66411350499999999</v>
      </c>
      <c r="CG24" s="26">
        <v>566.97014999999999</v>
      </c>
      <c r="CH24" s="26">
        <v>28888.855027000001</v>
      </c>
      <c r="CI24" s="26">
        <v>3078.8147458399999</v>
      </c>
      <c r="CJ24" s="26">
        <v>2479.6188639299999</v>
      </c>
      <c r="CK24" s="26">
        <v>538.68253350999998</v>
      </c>
      <c r="CL24" s="26">
        <v>0</v>
      </c>
      <c r="CM24" s="26">
        <v>311.39564977999999</v>
      </c>
      <c r="CN24" s="26">
        <v>25877.9470799999</v>
      </c>
      <c r="CO24" s="26">
        <v>3590.1047063000001</v>
      </c>
      <c r="CP24" s="26">
        <v>1482.2026105999901</v>
      </c>
      <c r="CQ24" s="26"/>
      <c r="CR24" s="26"/>
      <c r="CS24" s="26"/>
      <c r="CT24" s="26"/>
      <c r="CU24" s="26"/>
      <c r="CV24" s="35">
        <f t="shared" si="1"/>
        <v>8.0003209137608795E-3</v>
      </c>
      <c r="CW24" s="49">
        <f t="shared" si="2"/>
        <v>-4.014144583927867E-5</v>
      </c>
      <c r="CX24" s="49">
        <f t="shared" si="3"/>
        <v>-2.1651641691967299E-7</v>
      </c>
      <c r="CY24" s="49">
        <f t="shared" si="0"/>
        <v>-5.506105631658637E-5</v>
      </c>
      <c r="CZ24" s="49"/>
      <c r="DA24" s="35"/>
      <c r="DB24" s="35"/>
      <c r="DC24" s="26"/>
      <c r="DD24" s="26"/>
      <c r="DE24" s="26"/>
      <c r="DF24" s="26"/>
      <c r="DG24" s="26"/>
      <c r="DH24" s="26"/>
      <c r="DI24" s="26"/>
      <c r="DJ24" s="26"/>
      <c r="DK24" s="26"/>
    </row>
    <row r="25" spans="1:115" x14ac:dyDescent="0.25">
      <c r="A25" s="28" t="s">
        <v>24</v>
      </c>
      <c r="B25" s="26">
        <v>18.028416579999998</v>
      </c>
      <c r="C25" s="26">
        <v>169.35080360000001</v>
      </c>
      <c r="D25" s="26">
        <v>19.082724259999999</v>
      </c>
      <c r="E25" s="26">
        <v>19.0827445</v>
      </c>
      <c r="F25" s="26">
        <v>169.35078680000001</v>
      </c>
      <c r="G25" s="26">
        <v>169.3497902</v>
      </c>
      <c r="H25" s="26">
        <v>69.9203914</v>
      </c>
      <c r="I25" s="95">
        <v>1.7708370840000001</v>
      </c>
      <c r="J25" s="26">
        <v>315.75863859999998</v>
      </c>
      <c r="K25" s="26">
        <v>315.7587231</v>
      </c>
      <c r="L25" s="26">
        <v>976.33167000000003</v>
      </c>
      <c r="M25" s="26">
        <v>40.656537919999998</v>
      </c>
      <c r="N25" s="26">
        <v>40.657540959999999</v>
      </c>
      <c r="O25" s="26">
        <v>1644.719889</v>
      </c>
      <c r="P25" s="26">
        <v>1644.77132139999</v>
      </c>
      <c r="Q25" s="26">
        <v>283707.49216000002</v>
      </c>
      <c r="R25" s="26">
        <v>25715181.916999899</v>
      </c>
      <c r="S25" s="26">
        <v>283821.02401999902</v>
      </c>
      <c r="T25" s="26">
        <v>734.31894999999997</v>
      </c>
      <c r="U25" s="26">
        <v>1051.9666985399999</v>
      </c>
      <c r="V25" s="26">
        <v>264.18639724000002</v>
      </c>
      <c r="W25" s="26">
        <v>1311.3191637</v>
      </c>
      <c r="X25" s="26">
        <v>352.12725769999997</v>
      </c>
      <c r="Y25" s="26">
        <v>249.21563885</v>
      </c>
      <c r="Z25" s="26">
        <v>1311.3199367</v>
      </c>
      <c r="AA25" s="26">
        <v>2596.3851</v>
      </c>
      <c r="AB25" s="26">
        <v>6607.8760619999903</v>
      </c>
      <c r="AC25" s="26">
        <v>255.77353649999901</v>
      </c>
      <c r="AD25" s="26">
        <v>255.77376559999999</v>
      </c>
      <c r="AE25" s="26">
        <v>255.76993969999899</v>
      </c>
      <c r="AF25" s="26">
        <v>397.73087792000001</v>
      </c>
      <c r="AG25" s="26">
        <v>422.4103465</v>
      </c>
      <c r="AH25" s="26">
        <v>427.31447630000002</v>
      </c>
      <c r="AI25" s="26">
        <v>538.9917706</v>
      </c>
      <c r="AJ25" s="26">
        <v>9.8730990280000004</v>
      </c>
      <c r="AK25" s="95">
        <v>78.216690220000004</v>
      </c>
      <c r="AL25" s="26">
        <v>25.478032859999999</v>
      </c>
      <c r="AM25" s="26">
        <v>22.79235633</v>
      </c>
      <c r="AN25" s="26">
        <v>0</v>
      </c>
      <c r="AO25" s="26">
        <v>371.97137800000002</v>
      </c>
      <c r="AP25" s="26">
        <v>31.871656099999999</v>
      </c>
      <c r="AQ25" s="26">
        <v>31.871629549999899</v>
      </c>
      <c r="AR25" s="26">
        <v>1495.2391308000001</v>
      </c>
      <c r="AS25" s="26">
        <v>1495.2277024</v>
      </c>
      <c r="AT25" s="26">
        <v>44949.27536</v>
      </c>
      <c r="AU25" s="26">
        <v>7429.6041400000004</v>
      </c>
      <c r="AV25" s="26">
        <v>7512.9317199999996</v>
      </c>
      <c r="AW25" s="26">
        <v>11602.125962</v>
      </c>
      <c r="AX25" s="26">
        <v>52799.194450000003</v>
      </c>
      <c r="AY25" s="26">
        <v>45474.10542</v>
      </c>
      <c r="AZ25" s="26">
        <v>595.3970607</v>
      </c>
      <c r="BA25" s="26">
        <v>1.8312074813999999</v>
      </c>
      <c r="BB25" s="26">
        <v>7827.88879</v>
      </c>
      <c r="BC25" s="26">
        <v>10.3199854</v>
      </c>
      <c r="BD25" s="26">
        <v>3.23607542599999</v>
      </c>
      <c r="BE25" s="26">
        <v>763.93853979999994</v>
      </c>
      <c r="BF25" s="26">
        <v>20.057013379999901</v>
      </c>
      <c r="BG25" s="26">
        <v>1.4678391</v>
      </c>
      <c r="BH25" s="26">
        <v>0.59699875170000005</v>
      </c>
      <c r="BI25" s="95">
        <v>2852.227167</v>
      </c>
      <c r="BJ25" s="26">
        <v>122.04192</v>
      </c>
      <c r="BK25" s="26">
        <v>65.10821</v>
      </c>
      <c r="BL25" s="26">
        <v>1505.4654419999999</v>
      </c>
      <c r="BM25" s="26">
        <v>1346.7664981999999</v>
      </c>
      <c r="BN25" s="26">
        <v>14.038591890999999</v>
      </c>
      <c r="BO25" s="26">
        <v>0.20403289999999999</v>
      </c>
      <c r="BP25" s="26">
        <v>87.579640369999893</v>
      </c>
      <c r="BQ25" s="26">
        <v>1.224730656</v>
      </c>
      <c r="BR25" s="26">
        <v>94.088737100000003</v>
      </c>
      <c r="BS25" s="26">
        <v>11.398271680000001</v>
      </c>
      <c r="BT25" s="26">
        <v>4.2887196200000002</v>
      </c>
      <c r="BU25" s="26">
        <v>426.68672700000002</v>
      </c>
      <c r="BV25" s="26">
        <v>14.499625630000001</v>
      </c>
      <c r="BW25" s="26">
        <v>87.154501199999999</v>
      </c>
      <c r="BX25" s="26">
        <v>15.354755641000001</v>
      </c>
      <c r="BY25" s="26">
        <v>48.53300814</v>
      </c>
      <c r="BZ25" s="26">
        <v>0.68250475736999905</v>
      </c>
      <c r="CA25" s="26">
        <v>1663.5406</v>
      </c>
      <c r="CB25" s="26">
        <v>428.73061744</v>
      </c>
      <c r="CC25" s="26">
        <v>428.72892743</v>
      </c>
      <c r="CD25" s="95">
        <v>4999.7200119999998</v>
      </c>
      <c r="CE25" s="26">
        <v>8.5021234969999995</v>
      </c>
      <c r="CF25" s="26">
        <v>0.63277598499999899</v>
      </c>
      <c r="CG25" s="26">
        <v>434.05462999999997</v>
      </c>
      <c r="CH25" s="26">
        <v>19032.3245299999</v>
      </c>
      <c r="CI25" s="26">
        <v>2033.8205642999999</v>
      </c>
      <c r="CJ25" s="26">
        <v>1674.7842167399999</v>
      </c>
      <c r="CK25" s="26">
        <v>374.74174492999998</v>
      </c>
      <c r="CL25" s="26">
        <v>0</v>
      </c>
      <c r="CM25" s="26">
        <v>244.26023955999901</v>
      </c>
      <c r="CN25" s="26">
        <v>17139.601470000001</v>
      </c>
      <c r="CO25" s="26">
        <v>2206.2391400000001</v>
      </c>
      <c r="CP25" s="26">
        <v>929.05162799999903</v>
      </c>
      <c r="CQ25" s="26"/>
      <c r="CR25" s="26"/>
      <c r="CS25" s="26"/>
      <c r="CT25" s="26"/>
      <c r="CU25" s="26"/>
      <c r="CV25" s="35">
        <f t="shared" si="1"/>
        <v>8.0003180143215225E-3</v>
      </c>
      <c r="CW25" s="49">
        <f t="shared" si="2"/>
        <v>-3.9686145249476616E-5</v>
      </c>
      <c r="CX25" s="49">
        <f t="shared" si="3"/>
        <v>-1.6734992412396913E-6</v>
      </c>
      <c r="CY25" s="49">
        <f t="shared" si="0"/>
        <v>-4.1141492020945645E-5</v>
      </c>
      <c r="CZ25" s="49"/>
      <c r="DA25" s="35"/>
      <c r="DB25" s="35"/>
      <c r="DC25" s="26"/>
      <c r="DD25" s="26"/>
      <c r="DE25" s="26"/>
      <c r="DF25" s="26"/>
      <c r="DG25" s="26"/>
      <c r="DH25" s="26"/>
      <c r="DI25" s="26"/>
      <c r="DJ25" s="26"/>
      <c r="DK25" s="26"/>
    </row>
    <row r="26" spans="1:115" x14ac:dyDescent="0.25">
      <c r="A26" s="28" t="s">
        <v>25</v>
      </c>
      <c r="B26" s="26">
        <v>41.415917499999999</v>
      </c>
      <c r="C26" s="26">
        <v>391.53735569999998</v>
      </c>
      <c r="D26" s="26">
        <v>42.229359199999998</v>
      </c>
      <c r="E26" s="26">
        <v>42.2294117</v>
      </c>
      <c r="F26" s="26">
        <v>391.53681929999999</v>
      </c>
      <c r="G26" s="26">
        <v>391.53458269999999</v>
      </c>
      <c r="H26" s="26">
        <v>154.508003</v>
      </c>
      <c r="I26" s="95">
        <v>3.7965557799999998</v>
      </c>
      <c r="J26" s="26">
        <v>652.83187229999999</v>
      </c>
      <c r="K26" s="26">
        <v>652.83255654000004</v>
      </c>
      <c r="L26" s="26">
        <v>2022.8773000000001</v>
      </c>
      <c r="M26" s="26">
        <v>99.943310550000007</v>
      </c>
      <c r="N26" s="26">
        <v>99.945712360000002</v>
      </c>
      <c r="O26" s="26">
        <v>3780.869968</v>
      </c>
      <c r="P26" s="26">
        <v>3780.9882600000001</v>
      </c>
      <c r="Q26" s="26">
        <v>499223.64465999999</v>
      </c>
      <c r="R26" s="26">
        <v>50639008.799999997</v>
      </c>
      <c r="S26" s="26">
        <v>499423.49179999903</v>
      </c>
      <c r="T26" s="26">
        <v>1501.2415719999999</v>
      </c>
      <c r="U26" s="26">
        <v>2355.0145599499901</v>
      </c>
      <c r="V26" s="26">
        <v>618.15212847999999</v>
      </c>
      <c r="W26" s="26">
        <v>2478.6874749999902</v>
      </c>
      <c r="X26" s="26">
        <v>798.01475029999995</v>
      </c>
      <c r="Y26" s="26">
        <v>509.1084252</v>
      </c>
      <c r="Z26" s="26">
        <v>2478.6850410000002</v>
      </c>
      <c r="AA26" s="26">
        <v>5360.1118999999999</v>
      </c>
      <c r="AB26" s="26">
        <v>15113.5122999999</v>
      </c>
      <c r="AC26" s="26">
        <v>556.75323200000003</v>
      </c>
      <c r="AD26" s="26">
        <v>556.75441699999999</v>
      </c>
      <c r="AE26" s="26">
        <v>556.74550199999999</v>
      </c>
      <c r="AF26" s="26">
        <v>795.05564672999901</v>
      </c>
      <c r="AG26" s="26">
        <v>920.9240254</v>
      </c>
      <c r="AH26" s="26">
        <v>893.49371970000004</v>
      </c>
      <c r="AI26" s="26">
        <v>1041.3196539999999</v>
      </c>
      <c r="AJ26" s="26">
        <v>20.534581586999899</v>
      </c>
      <c r="AK26" s="95">
        <v>178.53126649999999</v>
      </c>
      <c r="AL26" s="26">
        <v>54.888151499999999</v>
      </c>
      <c r="AM26" s="26">
        <v>49.078820339999901</v>
      </c>
      <c r="AN26" s="26">
        <v>0</v>
      </c>
      <c r="AO26" s="26">
        <v>770.22630700000002</v>
      </c>
      <c r="AP26" s="26">
        <v>70.204213639999907</v>
      </c>
      <c r="AQ26" s="26">
        <v>70.204250169999995</v>
      </c>
      <c r="AR26" s="26">
        <v>2681.3608220000001</v>
      </c>
      <c r="AS26" s="26">
        <v>2681.3353763</v>
      </c>
      <c r="AT26" s="26">
        <v>96474.613700000002</v>
      </c>
      <c r="AU26" s="26">
        <v>17719.95708</v>
      </c>
      <c r="AV26" s="26">
        <v>17183.84244</v>
      </c>
      <c r="AW26" s="26">
        <v>24108.019899999999</v>
      </c>
      <c r="AX26" s="26">
        <v>115110.882999999</v>
      </c>
      <c r="AY26" s="26">
        <v>93609.419299999994</v>
      </c>
      <c r="AZ26" s="26">
        <v>1310.1978369999999</v>
      </c>
      <c r="BA26" s="26">
        <v>3.8393252549999999</v>
      </c>
      <c r="BB26" s="26">
        <v>15771.028780000001</v>
      </c>
      <c r="BC26" s="26">
        <v>21.932993679999999</v>
      </c>
      <c r="BD26" s="26">
        <v>6.7794344219999996</v>
      </c>
      <c r="BE26" s="26">
        <v>1727.014336</v>
      </c>
      <c r="BF26" s="26">
        <v>41.863711885999997</v>
      </c>
      <c r="BG26" s="26">
        <v>2.9910687999999999</v>
      </c>
      <c r="BH26" s="26">
        <v>1.260344769</v>
      </c>
      <c r="BI26" s="95">
        <v>6095.0981849999998</v>
      </c>
      <c r="BJ26" s="26">
        <v>252.86006</v>
      </c>
      <c r="BK26" s="26">
        <v>128.21358000000001</v>
      </c>
      <c r="BL26" s="26">
        <v>3321.66980499999</v>
      </c>
      <c r="BM26" s="26">
        <v>2773.4357556</v>
      </c>
      <c r="BN26" s="26">
        <v>29.125709535999999</v>
      </c>
      <c r="BO26" s="26">
        <v>0.40487902999999997</v>
      </c>
      <c r="BP26" s="26">
        <v>183.07007229999999</v>
      </c>
      <c r="BQ26" s="26">
        <v>2.734032918</v>
      </c>
      <c r="BR26" s="26">
        <v>201.9137605</v>
      </c>
      <c r="BS26" s="26">
        <v>24.103500529999899</v>
      </c>
      <c r="BT26" s="26">
        <v>9.2058926000000003</v>
      </c>
      <c r="BU26" s="26">
        <v>922.05934299999899</v>
      </c>
      <c r="BV26" s="26">
        <v>32.06922634</v>
      </c>
      <c r="BW26" s="26">
        <v>191.8299093</v>
      </c>
      <c r="BX26" s="26">
        <v>31.987108031999998</v>
      </c>
      <c r="BY26" s="26">
        <v>110.0842196</v>
      </c>
      <c r="BZ26" s="26">
        <v>1.42013276597</v>
      </c>
      <c r="CA26" s="26">
        <v>2133.1477</v>
      </c>
      <c r="CB26" s="26">
        <v>535.59470124999996</v>
      </c>
      <c r="CC26" s="26">
        <v>535.59334489999901</v>
      </c>
      <c r="CD26" s="95">
        <v>9972.6282420000007</v>
      </c>
      <c r="CE26" s="26">
        <v>19.202018689999999</v>
      </c>
      <c r="CF26" s="26">
        <v>1.356628881</v>
      </c>
      <c r="CG26" s="26">
        <v>854.76750000000004</v>
      </c>
      <c r="CH26" s="26">
        <v>39413.172259999999</v>
      </c>
      <c r="CI26" s="26">
        <v>4023.0500108000001</v>
      </c>
      <c r="CJ26" s="26">
        <v>3270.3228736000001</v>
      </c>
      <c r="CK26" s="26">
        <v>724.85881436</v>
      </c>
      <c r="CL26" s="26">
        <v>0</v>
      </c>
      <c r="CM26" s="26">
        <v>480.88913330000003</v>
      </c>
      <c r="CN26" s="26">
        <v>35079.956685999998</v>
      </c>
      <c r="CO26" s="26">
        <v>4643.722248</v>
      </c>
      <c r="CP26" s="26">
        <v>1903.5658331</v>
      </c>
      <c r="CQ26" s="26"/>
      <c r="CR26" s="26"/>
      <c r="CS26" s="26"/>
      <c r="CT26" s="26"/>
      <c r="CU26" s="26"/>
      <c r="CV26" s="35">
        <f t="shared" si="1"/>
        <v>8.0003210938796119E-3</v>
      </c>
      <c r="CW26" s="49">
        <f t="shared" si="2"/>
        <v>-4.0064025927136937E-5</v>
      </c>
      <c r="CX26" s="49">
        <f t="shared" si="3"/>
        <v>-1.2100871497536056E-6</v>
      </c>
      <c r="CY26" s="49">
        <f t="shared" si="0"/>
        <v>-3.6144659471581698E-5</v>
      </c>
      <c r="CZ26" s="49"/>
      <c r="DA26" s="35"/>
      <c r="DB26" s="35"/>
      <c r="DC26" s="26"/>
      <c r="DD26" s="26"/>
      <c r="DE26" s="26"/>
      <c r="DF26" s="26"/>
      <c r="DG26" s="26"/>
      <c r="DH26" s="26"/>
      <c r="DI26" s="26"/>
      <c r="DJ26" s="26"/>
      <c r="DK26" s="26"/>
    </row>
    <row r="27" spans="1:115" x14ac:dyDescent="0.25">
      <c r="A27" s="28" t="s">
        <v>26</v>
      </c>
      <c r="B27" s="26">
        <v>10.94639488</v>
      </c>
      <c r="C27" s="26">
        <v>111.6872882</v>
      </c>
      <c r="D27" s="26">
        <v>11.318337100000001</v>
      </c>
      <c r="E27" s="26">
        <v>11.3183609</v>
      </c>
      <c r="F27" s="26">
        <v>111.6872053</v>
      </c>
      <c r="G27" s="26">
        <v>111.6865438</v>
      </c>
      <c r="H27" s="26">
        <v>43.620151</v>
      </c>
      <c r="I27" s="95">
        <v>0.986010845999999</v>
      </c>
      <c r="J27" s="26">
        <v>227.60748558</v>
      </c>
      <c r="K27" s="26">
        <v>227.60736600000001</v>
      </c>
      <c r="L27" s="26">
        <v>308.72579999999999</v>
      </c>
      <c r="M27" s="26">
        <v>33.302717303999998</v>
      </c>
      <c r="N27" s="26">
        <v>33.303458136000003</v>
      </c>
      <c r="O27" s="26">
        <v>958.52486829999998</v>
      </c>
      <c r="P27" s="26">
        <v>958.55476350000004</v>
      </c>
      <c r="Q27" s="26">
        <v>123896.567699999</v>
      </c>
      <c r="R27" s="26">
        <v>8206609.54</v>
      </c>
      <c r="S27" s="26">
        <v>123946.13195</v>
      </c>
      <c r="T27" s="26">
        <v>364.87223599999999</v>
      </c>
      <c r="U27" s="26">
        <v>682.67238092999901</v>
      </c>
      <c r="V27" s="26">
        <v>181.97445177</v>
      </c>
      <c r="W27" s="26">
        <v>733.30329519999998</v>
      </c>
      <c r="X27" s="26">
        <v>249.21806749999999</v>
      </c>
      <c r="Y27" s="26">
        <v>164.77858072999999</v>
      </c>
      <c r="Z27" s="26">
        <v>733.30307140000002</v>
      </c>
      <c r="AA27" s="26">
        <v>1786.3978400000001</v>
      </c>
      <c r="AB27" s="26">
        <v>4668.4484560000001</v>
      </c>
      <c r="AC27" s="26">
        <v>152.24158539999999</v>
      </c>
      <c r="AD27" s="26">
        <v>152.24176879999999</v>
      </c>
      <c r="AE27" s="26">
        <v>152.23946549999999</v>
      </c>
      <c r="AF27" s="26">
        <v>235.9454772</v>
      </c>
      <c r="AG27" s="26">
        <v>210.6222597</v>
      </c>
      <c r="AH27" s="26">
        <v>186.475689799999</v>
      </c>
      <c r="AI27" s="26">
        <v>308.1477218</v>
      </c>
      <c r="AJ27" s="26">
        <v>5.2256116979999998</v>
      </c>
      <c r="AK27" s="95">
        <v>52.710353659999903</v>
      </c>
      <c r="AL27" s="26">
        <v>14.44994573</v>
      </c>
      <c r="AM27" s="26">
        <v>12.477271525999999</v>
      </c>
      <c r="AN27" s="26">
        <v>0</v>
      </c>
      <c r="AO27" s="26">
        <v>217.81143900000001</v>
      </c>
      <c r="AP27" s="26">
        <v>20.487907830000001</v>
      </c>
      <c r="AQ27" s="26">
        <v>20.48792443</v>
      </c>
      <c r="AR27" s="26">
        <v>521.57044099999996</v>
      </c>
      <c r="AS27" s="26">
        <v>521.56759</v>
      </c>
      <c r="AT27" s="26">
        <v>23139.114819999999</v>
      </c>
      <c r="AU27" s="26">
        <v>2978.044821</v>
      </c>
      <c r="AV27" s="26">
        <v>2639.8117400000001</v>
      </c>
      <c r="AW27" s="26">
        <v>7313.2415559999999</v>
      </c>
      <c r="AX27" s="26">
        <v>26326.729139999999</v>
      </c>
      <c r="AY27" s="26">
        <v>20483.188880000002</v>
      </c>
      <c r="AZ27" s="26">
        <v>389.12127520000001</v>
      </c>
      <c r="BA27" s="26">
        <v>0.79122528729999997</v>
      </c>
      <c r="BB27" s="26">
        <v>4837.9854109999997</v>
      </c>
      <c r="BC27" s="26">
        <v>4.6009512599999898</v>
      </c>
      <c r="BD27" s="26">
        <v>1.2831332790000001</v>
      </c>
      <c r="BE27" s="26">
        <v>368.92362409999998</v>
      </c>
      <c r="BF27" s="26">
        <v>7.440729986</v>
      </c>
      <c r="BG27" s="26">
        <v>0.46448782</v>
      </c>
      <c r="BH27" s="26">
        <v>0.26211621540000002</v>
      </c>
      <c r="BI27" s="95">
        <v>1151.7677255999999</v>
      </c>
      <c r="BJ27" s="26">
        <v>38.591050000000003</v>
      </c>
      <c r="BK27" s="26">
        <v>20.633253</v>
      </c>
      <c r="BL27" s="26">
        <v>701.6102535</v>
      </c>
      <c r="BM27" s="26">
        <v>450.15931830999898</v>
      </c>
      <c r="BN27" s="26">
        <v>4.5293373575000002</v>
      </c>
      <c r="BO27" s="26">
        <v>6.6386214999999998E-2</v>
      </c>
      <c r="BP27" s="26">
        <v>32.408095099999997</v>
      </c>
      <c r="BQ27" s="26">
        <v>0.46758774600000003</v>
      </c>
      <c r="BR27" s="26">
        <v>44.058296900000002</v>
      </c>
      <c r="BS27" s="26">
        <v>5.5522230600000002</v>
      </c>
      <c r="BT27" s="26">
        <v>1.958236616</v>
      </c>
      <c r="BU27" s="26">
        <v>206.43349459999999</v>
      </c>
      <c r="BV27" s="26">
        <v>9.1914768499999902</v>
      </c>
      <c r="BW27" s="26">
        <v>52.8228188</v>
      </c>
      <c r="BX27" s="26">
        <v>5.3149572789999997</v>
      </c>
      <c r="BY27" s="26">
        <v>16.83578894</v>
      </c>
      <c r="BZ27" s="26">
        <v>0.24203654453000001</v>
      </c>
      <c r="CA27" s="26">
        <v>493.52032000000003</v>
      </c>
      <c r="CB27" s="26">
        <v>87.552488685</v>
      </c>
      <c r="CC27" s="26">
        <v>87.552467809999996</v>
      </c>
      <c r="CD27" s="95">
        <v>3126.9451649999901</v>
      </c>
      <c r="CE27" s="26">
        <v>6.1474876470000002</v>
      </c>
      <c r="CF27" s="26">
        <v>0.35233197399999999</v>
      </c>
      <c r="CG27" s="26">
        <v>137.55636999999999</v>
      </c>
      <c r="CH27" s="26">
        <v>11850.447166</v>
      </c>
      <c r="CI27" s="26">
        <v>1266.1295962500001</v>
      </c>
      <c r="CJ27" s="26">
        <v>1035.33206144</v>
      </c>
      <c r="CK27" s="26">
        <v>230.12480242999999</v>
      </c>
      <c r="CL27" s="26">
        <v>0</v>
      </c>
      <c r="CM27" s="26">
        <v>126.43017073999999</v>
      </c>
      <c r="CN27" s="26">
        <v>10724.550268000001</v>
      </c>
      <c r="CO27" s="26">
        <v>1485.5958796</v>
      </c>
      <c r="CP27" s="26">
        <v>609.50265293999996</v>
      </c>
      <c r="CQ27" s="26"/>
      <c r="CR27" s="26"/>
      <c r="CS27" s="26"/>
      <c r="CT27" s="26"/>
      <c r="CU27" s="26"/>
      <c r="CV27" s="35">
        <f t="shared" si="1"/>
        <v>8.0003200769816554E-3</v>
      </c>
      <c r="CW27" s="49">
        <f t="shared" si="2"/>
        <v>-3.9988283177999737E-5</v>
      </c>
      <c r="CX27" s="49">
        <f t="shared" si="3"/>
        <v>-1.6029360416992218E-6</v>
      </c>
      <c r="CY27" s="49">
        <f t="shared" si="0"/>
        <v>-3.2004671565081798E-5</v>
      </c>
      <c r="CZ27" s="49"/>
      <c r="DA27" s="35"/>
      <c r="DB27" s="35"/>
      <c r="DC27" s="26"/>
      <c r="DD27" s="26"/>
      <c r="DE27" s="26"/>
      <c r="DF27" s="26"/>
      <c r="DG27" s="26"/>
      <c r="DH27" s="26"/>
      <c r="DI27" s="26"/>
      <c r="DJ27" s="26"/>
      <c r="DK27" s="26"/>
    </row>
    <row r="28" spans="1:115" x14ac:dyDescent="0.25">
      <c r="A28" s="28" t="s">
        <v>27</v>
      </c>
      <c r="B28" s="26">
        <v>14.87696175</v>
      </c>
      <c r="C28" s="26">
        <v>127.2166294</v>
      </c>
      <c r="D28" s="26">
        <v>12.623154189999999</v>
      </c>
      <c r="E28" s="26">
        <v>12.623168309999899</v>
      </c>
      <c r="F28" s="26">
        <v>127.21670570000001</v>
      </c>
      <c r="G28" s="26">
        <v>127.215968899999</v>
      </c>
      <c r="H28" s="26">
        <v>45.703144499999901</v>
      </c>
      <c r="I28" s="95">
        <v>0.97901403799999998</v>
      </c>
      <c r="J28" s="26">
        <v>248.33046680000001</v>
      </c>
      <c r="K28" s="26">
        <v>248.33014032</v>
      </c>
      <c r="L28" s="26">
        <v>504.49466000000001</v>
      </c>
      <c r="M28" s="26">
        <v>40.175035545</v>
      </c>
      <c r="N28" s="26">
        <v>40.175879455999997</v>
      </c>
      <c r="O28" s="26">
        <v>1171.3766702999999</v>
      </c>
      <c r="P28" s="26">
        <v>1171.413405</v>
      </c>
      <c r="Q28" s="26">
        <v>160953.85631999999</v>
      </c>
      <c r="R28" s="26">
        <v>12879590.998</v>
      </c>
      <c r="S28" s="26">
        <v>161018.31505999999</v>
      </c>
      <c r="T28" s="26">
        <v>508.70071899999999</v>
      </c>
      <c r="U28" s="26">
        <v>790.42934818000003</v>
      </c>
      <c r="V28" s="26">
        <v>213.874291779999</v>
      </c>
      <c r="W28" s="26">
        <v>890.20146220000004</v>
      </c>
      <c r="X28" s="26">
        <v>268.910068499999</v>
      </c>
      <c r="Y28" s="26">
        <v>189.85621143</v>
      </c>
      <c r="Z28" s="26">
        <v>890.19941569999901</v>
      </c>
      <c r="AA28" s="26">
        <v>1938.2245399999899</v>
      </c>
      <c r="AB28" s="26">
        <v>5315.2632100000001</v>
      </c>
      <c r="AC28" s="26">
        <v>162.79912999999999</v>
      </c>
      <c r="AD28" s="26">
        <v>162.79891049999901</v>
      </c>
      <c r="AE28" s="26">
        <v>162.79683539999999</v>
      </c>
      <c r="AF28" s="26">
        <v>289.47817445999999</v>
      </c>
      <c r="AG28" s="26">
        <v>247.7199852</v>
      </c>
      <c r="AH28" s="26">
        <v>232.6998954</v>
      </c>
      <c r="AI28" s="26">
        <v>374.9464122</v>
      </c>
      <c r="AJ28" s="26">
        <v>6.8773746500000001</v>
      </c>
      <c r="AK28" s="95">
        <v>60.481715279999896</v>
      </c>
      <c r="AL28" s="26">
        <v>14.4501507</v>
      </c>
      <c r="AM28" s="26">
        <v>18.911336989999999</v>
      </c>
      <c r="AN28" s="26">
        <v>0</v>
      </c>
      <c r="AO28" s="26">
        <v>264.73300799999998</v>
      </c>
      <c r="AP28" s="26">
        <v>22.25464792</v>
      </c>
      <c r="AQ28" s="26">
        <v>22.254634840000001</v>
      </c>
      <c r="AR28" s="26">
        <v>766.96712400000001</v>
      </c>
      <c r="AS28" s="26">
        <v>766.96099669999899</v>
      </c>
      <c r="AT28" s="26">
        <v>26660.785599999999</v>
      </c>
      <c r="AU28" s="26">
        <v>4056.4896039999999</v>
      </c>
      <c r="AV28" s="26">
        <v>3811.1281260000001</v>
      </c>
      <c r="AW28" s="26">
        <v>8487.41201</v>
      </c>
      <c r="AX28" s="26">
        <v>30963.767810000001</v>
      </c>
      <c r="AY28" s="26">
        <v>25043.670459999899</v>
      </c>
      <c r="AZ28" s="26">
        <v>448.53484630000003</v>
      </c>
      <c r="BA28" s="26">
        <v>0.96142611069999995</v>
      </c>
      <c r="BB28" s="26">
        <v>5632.1473370000003</v>
      </c>
      <c r="BC28" s="26">
        <v>5.5357612549999997</v>
      </c>
      <c r="BD28" s="26">
        <v>1.591014302</v>
      </c>
      <c r="BE28" s="26">
        <v>414.56028839999999</v>
      </c>
      <c r="BF28" s="26">
        <v>10.830548459999999</v>
      </c>
      <c r="BG28" s="26">
        <v>0.75709605000000002</v>
      </c>
      <c r="BH28" s="26">
        <v>0.32013470799999999</v>
      </c>
      <c r="BI28" s="95">
        <v>1526.4527889999999</v>
      </c>
      <c r="BJ28" s="26">
        <v>63.062220000000003</v>
      </c>
      <c r="BK28" s="26">
        <v>33.460419999999999</v>
      </c>
      <c r="BL28" s="26">
        <v>824.165164</v>
      </c>
      <c r="BM28" s="26">
        <v>702.28804316000003</v>
      </c>
      <c r="BN28" s="26">
        <v>7.2898808649999998</v>
      </c>
      <c r="BO28" s="26">
        <v>0.105093434</v>
      </c>
      <c r="BP28" s="26">
        <v>46.216553499999897</v>
      </c>
      <c r="BQ28" s="26">
        <v>0.59943136299999999</v>
      </c>
      <c r="BR28" s="26">
        <v>52.851786400000002</v>
      </c>
      <c r="BS28" s="26">
        <v>6.4945819299999998</v>
      </c>
      <c r="BT28" s="26">
        <v>2.2933146600000001</v>
      </c>
      <c r="BU28" s="26">
        <v>241.73454240000001</v>
      </c>
      <c r="BV28" s="26">
        <v>9.7336525500000004</v>
      </c>
      <c r="BW28" s="26">
        <v>56.644425900000002</v>
      </c>
      <c r="BX28" s="26">
        <v>7.7955512069999999</v>
      </c>
      <c r="BY28" s="26">
        <v>23.9123892</v>
      </c>
      <c r="BZ28" s="26">
        <v>0.35186147345000002</v>
      </c>
      <c r="CA28" s="26">
        <v>725.22455000000002</v>
      </c>
      <c r="CB28" s="26">
        <v>171.13784132000001</v>
      </c>
      <c r="CC28" s="26">
        <v>171.13737854999999</v>
      </c>
      <c r="CD28" s="95">
        <v>3603.5719762999902</v>
      </c>
      <c r="CE28" s="26">
        <v>6.8410818600000001</v>
      </c>
      <c r="CF28" s="26">
        <v>0.34983292299999902</v>
      </c>
      <c r="CG28" s="26">
        <v>223.06815</v>
      </c>
      <c r="CH28" s="26">
        <v>13837.750389999999</v>
      </c>
      <c r="CI28" s="26">
        <v>1484.6797185</v>
      </c>
      <c r="CJ28" s="26">
        <v>1210.1625848599999</v>
      </c>
      <c r="CK28" s="26">
        <v>267.47172779999897</v>
      </c>
      <c r="CL28" s="26">
        <v>0</v>
      </c>
      <c r="CM28" s="26">
        <v>157.36530066</v>
      </c>
      <c r="CN28" s="26">
        <v>12463.943538</v>
      </c>
      <c r="CO28" s="26">
        <v>1714.8753207</v>
      </c>
      <c r="CP28" s="26">
        <v>705.62255249999998</v>
      </c>
      <c r="CQ28" s="26"/>
      <c r="CR28" s="26"/>
      <c r="CS28" s="26"/>
      <c r="CT28" s="26"/>
      <c r="CU28" s="26"/>
      <c r="CV28" s="35">
        <f t="shared" si="1"/>
        <v>8.0003178786270581E-3</v>
      </c>
      <c r="CW28" s="49">
        <f t="shared" si="2"/>
        <v>-3.9639206944407619E-5</v>
      </c>
      <c r="CX28" s="49">
        <f t="shared" si="3"/>
        <v>-2.7394230801510777E-7</v>
      </c>
      <c r="CY28" s="49">
        <f t="shared" si="0"/>
        <v>-4.3791851107543588E-5</v>
      </c>
      <c r="CZ28" s="49"/>
      <c r="DA28" s="35"/>
      <c r="DB28" s="35"/>
      <c r="DC28" s="26"/>
      <c r="DD28" s="26"/>
      <c r="DE28" s="26"/>
      <c r="DF28" s="26"/>
      <c r="DG28" s="26"/>
      <c r="DH28" s="26"/>
      <c r="DI28" s="26"/>
      <c r="DJ28" s="26"/>
      <c r="DK28" s="26"/>
    </row>
    <row r="29" spans="1:115" x14ac:dyDescent="0.25">
      <c r="A29" s="28" t="s">
        <v>28</v>
      </c>
      <c r="B29" s="26">
        <v>15.027055415</v>
      </c>
      <c r="C29" s="26">
        <v>118.134589699999</v>
      </c>
      <c r="D29" s="26">
        <v>12.07343998</v>
      </c>
      <c r="E29" s="26">
        <v>12.07344505</v>
      </c>
      <c r="F29" s="26">
        <v>118.134898499999</v>
      </c>
      <c r="G29" s="26">
        <v>118.134200499999</v>
      </c>
      <c r="H29" s="26">
        <v>43.101277599999896</v>
      </c>
      <c r="I29" s="95">
        <v>0.93962218799999997</v>
      </c>
      <c r="J29" s="26">
        <v>243.05445097</v>
      </c>
      <c r="K29" s="26">
        <v>243.05506147</v>
      </c>
      <c r="L29" s="26">
        <v>840.63760000000002</v>
      </c>
      <c r="M29" s="26">
        <v>34.892721707</v>
      </c>
      <c r="N29" s="26">
        <v>34.893724389999903</v>
      </c>
      <c r="O29" s="26">
        <v>1384.3347401000001</v>
      </c>
      <c r="P29" s="26">
        <v>1384.3783364000001</v>
      </c>
      <c r="Q29" s="26">
        <v>171612.86919</v>
      </c>
      <c r="R29" s="26">
        <v>15556955.804</v>
      </c>
      <c r="S29" s="26">
        <v>171681.49634499999</v>
      </c>
      <c r="T29" s="26">
        <v>609.19475999999997</v>
      </c>
      <c r="U29" s="26">
        <v>771.97723240000005</v>
      </c>
      <c r="V29" s="26">
        <v>211.56669416</v>
      </c>
      <c r="W29" s="26">
        <v>953.22717729999999</v>
      </c>
      <c r="X29" s="26">
        <v>252.69669159999901</v>
      </c>
      <c r="Y29" s="26">
        <v>184.84308329999999</v>
      </c>
      <c r="Z29" s="26">
        <v>953.22808269999996</v>
      </c>
      <c r="AA29" s="26">
        <v>2356.8234399999901</v>
      </c>
      <c r="AB29" s="26">
        <v>5085.0501000000004</v>
      </c>
      <c r="AC29" s="26">
        <v>156.63649280000001</v>
      </c>
      <c r="AD29" s="26">
        <v>156.6359449</v>
      </c>
      <c r="AE29" s="26">
        <v>156.63424499999999</v>
      </c>
      <c r="AF29" s="26">
        <v>304.807518577</v>
      </c>
      <c r="AG29" s="26">
        <v>233.6959817</v>
      </c>
      <c r="AH29" s="26">
        <v>204.13705139999999</v>
      </c>
      <c r="AI29" s="26">
        <v>357.1100601</v>
      </c>
      <c r="AJ29" s="26">
        <v>7.3494081759999998</v>
      </c>
      <c r="AK29" s="95">
        <v>54.307335759999901</v>
      </c>
      <c r="AL29" s="26">
        <v>13.81808624</v>
      </c>
      <c r="AM29" s="26">
        <v>20.978821580000002</v>
      </c>
      <c r="AN29" s="26">
        <v>0</v>
      </c>
      <c r="AO29" s="26">
        <v>292.63614200000001</v>
      </c>
      <c r="AP29" s="26">
        <v>21.272936039999902</v>
      </c>
      <c r="AQ29" s="26">
        <v>21.272924320000001</v>
      </c>
      <c r="AR29" s="26">
        <v>946.95688189999998</v>
      </c>
      <c r="AS29" s="26">
        <v>946.94969419999995</v>
      </c>
      <c r="AT29" s="26">
        <v>25270.624229999899</v>
      </c>
      <c r="AU29" s="26">
        <v>3707.6820579999999</v>
      </c>
      <c r="AV29" s="26">
        <v>3237.4970530000001</v>
      </c>
      <c r="AW29" s="26">
        <v>8356.4794999999995</v>
      </c>
      <c r="AX29" s="26">
        <v>29210.832190000001</v>
      </c>
      <c r="AY29" s="26">
        <v>22075.496660000001</v>
      </c>
      <c r="AZ29" s="26">
        <v>427.24666719999999</v>
      </c>
      <c r="BA29" s="26">
        <v>1.0002372475000001</v>
      </c>
      <c r="BB29" s="26">
        <v>5631.7901750000001</v>
      </c>
      <c r="BC29" s="26">
        <v>5.7496137999999997</v>
      </c>
      <c r="BD29" s="26">
        <v>1.634060836</v>
      </c>
      <c r="BE29" s="26">
        <v>381.9176089</v>
      </c>
      <c r="BF29" s="26">
        <v>15.671441132</v>
      </c>
      <c r="BG29" s="26">
        <v>1.1662881</v>
      </c>
      <c r="BH29" s="26">
        <v>0.31264823339999998</v>
      </c>
      <c r="BI29" s="95">
        <v>1864.1831795999999</v>
      </c>
      <c r="BJ29" s="26">
        <v>105.08007000000001</v>
      </c>
      <c r="BK29" s="26">
        <v>43.063049999999997</v>
      </c>
      <c r="BL29" s="26">
        <v>818.57293939999897</v>
      </c>
      <c r="BM29" s="26">
        <v>1045.6101258799999</v>
      </c>
      <c r="BN29" s="26">
        <v>11.926065225999899</v>
      </c>
      <c r="BO29" s="26">
        <v>0.16028152000000001</v>
      </c>
      <c r="BP29" s="26">
        <v>65.002521040000005</v>
      </c>
      <c r="BQ29" s="26">
        <v>0.54386056199999999</v>
      </c>
      <c r="BR29" s="26">
        <v>53.660232299999997</v>
      </c>
      <c r="BS29" s="26">
        <v>6.3287120749999897</v>
      </c>
      <c r="BT29" s="26">
        <v>2.18798556</v>
      </c>
      <c r="BU29" s="26">
        <v>236.75314549999999</v>
      </c>
      <c r="BV29" s="26">
        <v>9.1463015050000003</v>
      </c>
      <c r="BW29" s="26">
        <v>58.592219999999998</v>
      </c>
      <c r="BX29" s="26">
        <v>11.3745575695</v>
      </c>
      <c r="BY29" s="26">
        <v>22.722173359999999</v>
      </c>
      <c r="BZ29" s="26">
        <v>0.50256265300000003</v>
      </c>
      <c r="CA29" s="26">
        <v>305.416</v>
      </c>
      <c r="CB29" s="26">
        <v>147.43811640999999</v>
      </c>
      <c r="CC29" s="26">
        <v>147.43832411499901</v>
      </c>
      <c r="CD29" s="95">
        <v>3554.1081219999901</v>
      </c>
      <c r="CE29" s="26">
        <v>6.4838863949999999</v>
      </c>
      <c r="CF29" s="26">
        <v>0.33575660340000002</v>
      </c>
      <c r="CG29" s="26">
        <v>287.08658000000003</v>
      </c>
      <c r="CH29" s="26">
        <v>13953.337905</v>
      </c>
      <c r="CI29" s="26">
        <v>1480.61439295999</v>
      </c>
      <c r="CJ29" s="26">
        <v>1214.8523957299999</v>
      </c>
      <c r="CK29" s="26">
        <v>268.01382909500001</v>
      </c>
      <c r="CL29" s="26">
        <v>0</v>
      </c>
      <c r="CM29" s="26">
        <v>138.29213576999999</v>
      </c>
      <c r="CN29" s="26">
        <v>12369.311786999901</v>
      </c>
      <c r="CO29" s="26">
        <v>1678.0893661999901</v>
      </c>
      <c r="CP29" s="26">
        <v>687.72787165</v>
      </c>
      <c r="CQ29" s="26"/>
      <c r="CR29" s="26"/>
      <c r="CS29" s="26"/>
      <c r="CT29" s="26"/>
      <c r="CU29" s="26"/>
      <c r="CV29" s="35">
        <f t="shared" si="1"/>
        <v>8.0003192028196713E-3</v>
      </c>
      <c r="CW29" s="49">
        <f t="shared" si="2"/>
        <v>-4.0056363074026042E-5</v>
      </c>
      <c r="CX29" s="49">
        <f t="shared" si="3"/>
        <v>6.132444619923372E-8</v>
      </c>
      <c r="CY29" s="49">
        <f t="shared" si="0"/>
        <v>-5.015584125107133E-5</v>
      </c>
      <c r="CZ29" s="49"/>
      <c r="DA29" s="35"/>
      <c r="DB29" s="35"/>
      <c r="DC29" s="26"/>
      <c r="DD29" s="26"/>
      <c r="DE29" s="26"/>
      <c r="DF29" s="26"/>
      <c r="DG29" s="26"/>
      <c r="DH29" s="26"/>
      <c r="DI29" s="26"/>
      <c r="DJ29" s="26"/>
      <c r="DK29" s="26"/>
    </row>
    <row r="30" spans="1:115" x14ac:dyDescent="0.25">
      <c r="A30" s="28" t="s">
        <v>29</v>
      </c>
      <c r="B30" s="26">
        <v>8.4142966179999998</v>
      </c>
      <c r="C30" s="26">
        <v>57.590320919999897</v>
      </c>
      <c r="D30" s="26">
        <v>5.392953383</v>
      </c>
      <c r="E30" s="26">
        <v>5.3929685959999896</v>
      </c>
      <c r="F30" s="26">
        <v>57.590209700000003</v>
      </c>
      <c r="G30" s="26">
        <v>57.589875319999997</v>
      </c>
      <c r="H30" s="26">
        <v>17.782441259999999</v>
      </c>
      <c r="I30" s="95">
        <v>0.39126166559999997</v>
      </c>
      <c r="J30" s="26">
        <v>114.845297399999</v>
      </c>
      <c r="K30" s="26">
        <v>114.845161194</v>
      </c>
      <c r="L30" s="26">
        <v>319.0093</v>
      </c>
      <c r="M30" s="26">
        <v>19.279783508000001</v>
      </c>
      <c r="N30" s="26">
        <v>19.280143304999999</v>
      </c>
      <c r="O30" s="26">
        <v>527.58703800000001</v>
      </c>
      <c r="P30" s="26">
        <v>527.60345919999997</v>
      </c>
      <c r="Q30" s="26">
        <v>70065.722083000001</v>
      </c>
      <c r="R30" s="26">
        <v>7376374.432</v>
      </c>
      <c r="S30" s="26">
        <v>70093.753056999994</v>
      </c>
      <c r="T30" s="26">
        <v>171.27739299999999</v>
      </c>
      <c r="U30" s="26">
        <v>364.24623604599998</v>
      </c>
      <c r="V30" s="26">
        <v>96.539820816000002</v>
      </c>
      <c r="W30" s="26">
        <v>350.30674390000001</v>
      </c>
      <c r="X30" s="26">
        <v>102.68752006</v>
      </c>
      <c r="Y30" s="26">
        <v>73.110449164999906</v>
      </c>
      <c r="Z30" s="26">
        <v>350.30704639999999</v>
      </c>
      <c r="AA30" s="26">
        <v>762.17192999999997</v>
      </c>
      <c r="AB30" s="26">
        <v>2246.3090849999999</v>
      </c>
      <c r="AC30" s="26">
        <v>67.765443699999906</v>
      </c>
      <c r="AD30" s="26">
        <v>67.765403199999994</v>
      </c>
      <c r="AE30" s="26">
        <v>67.764495569999994</v>
      </c>
      <c r="AF30" s="26">
        <v>119.667750211</v>
      </c>
      <c r="AG30" s="26">
        <v>83.921013299999998</v>
      </c>
      <c r="AH30" s="26">
        <v>77.114691260000001</v>
      </c>
      <c r="AI30" s="26">
        <v>136.63128330000001</v>
      </c>
      <c r="AJ30" s="26">
        <v>3.3859485290000002</v>
      </c>
      <c r="AK30" s="95">
        <v>22.41144302</v>
      </c>
      <c r="AL30" s="26">
        <v>5.725193644</v>
      </c>
      <c r="AM30" s="26">
        <v>11.595079797</v>
      </c>
      <c r="AN30" s="26">
        <v>0</v>
      </c>
      <c r="AO30" s="26">
        <v>125.2258544</v>
      </c>
      <c r="AP30" s="26">
        <v>9.3322945140000009</v>
      </c>
      <c r="AQ30" s="26">
        <v>9.3323099200000001</v>
      </c>
      <c r="AR30" s="26">
        <v>419.99936865000001</v>
      </c>
      <c r="AS30" s="26">
        <v>419.99735373999999</v>
      </c>
      <c r="AT30" s="26">
        <v>9033.5465569999997</v>
      </c>
      <c r="AU30" s="26">
        <v>1372.6586339999999</v>
      </c>
      <c r="AV30" s="26">
        <v>1257.816828</v>
      </c>
      <c r="AW30" s="26">
        <v>3318.9442250000002</v>
      </c>
      <c r="AX30" s="26">
        <v>10489.706399999999</v>
      </c>
      <c r="AY30" s="26">
        <v>8304.4281460000002</v>
      </c>
      <c r="AZ30" s="26">
        <v>187.79714469999999</v>
      </c>
      <c r="BA30" s="26">
        <v>0.41829111746999997</v>
      </c>
      <c r="BB30" s="26">
        <v>2129.9481716999999</v>
      </c>
      <c r="BC30" s="26">
        <v>2.4314798789999901</v>
      </c>
      <c r="BD30" s="26">
        <v>0.72799690800000005</v>
      </c>
      <c r="BE30" s="26">
        <v>160.5917623</v>
      </c>
      <c r="BF30" s="26">
        <v>6.0700631779999901</v>
      </c>
      <c r="BG30" s="26">
        <v>0.47175141999999998</v>
      </c>
      <c r="BH30" s="26">
        <v>0.13047509839999999</v>
      </c>
      <c r="BI30" s="95">
        <v>770.57566180000003</v>
      </c>
      <c r="BJ30" s="26">
        <v>39.876015000000002</v>
      </c>
      <c r="BK30" s="26">
        <v>20.227148</v>
      </c>
      <c r="BL30" s="26">
        <v>348.25792239999998</v>
      </c>
      <c r="BM30" s="26">
        <v>422.31624376999901</v>
      </c>
      <c r="BN30" s="26">
        <v>4.5358244444000002</v>
      </c>
      <c r="BO30" s="26">
        <v>6.6316029999999998E-2</v>
      </c>
      <c r="BP30" s="26">
        <v>25.842630114999999</v>
      </c>
      <c r="BQ30" s="26">
        <v>0.23571917000000001</v>
      </c>
      <c r="BR30" s="26">
        <v>23.690489060000001</v>
      </c>
      <c r="BS30" s="26">
        <v>2.6430943500000001</v>
      </c>
      <c r="BT30" s="26">
        <v>0.96399396500000001</v>
      </c>
      <c r="BU30" s="26">
        <v>104.648516499999</v>
      </c>
      <c r="BV30" s="26">
        <v>3.89130895</v>
      </c>
      <c r="BW30" s="26">
        <v>23.165688079999999</v>
      </c>
      <c r="BX30" s="26">
        <v>4.4522580777999998</v>
      </c>
      <c r="BY30" s="26">
        <v>10.162062880000001</v>
      </c>
      <c r="BZ30" s="26">
        <v>0.19732047594999999</v>
      </c>
      <c r="CA30" s="26">
        <v>139.18822</v>
      </c>
      <c r="CB30" s="26">
        <v>138.98270047499901</v>
      </c>
      <c r="CC30" s="26">
        <v>138.98345249799999</v>
      </c>
      <c r="CD30" s="95">
        <v>1308.4965993999999</v>
      </c>
      <c r="CE30" s="26">
        <v>2.8073172677999998</v>
      </c>
      <c r="CF30" s="26">
        <v>0.139809034</v>
      </c>
      <c r="CG30" s="26">
        <v>134.84822</v>
      </c>
      <c r="CH30" s="26">
        <v>5489.3913549999997</v>
      </c>
      <c r="CI30" s="26">
        <v>564.81508087999998</v>
      </c>
      <c r="CJ30" s="26">
        <v>451.73270976999999</v>
      </c>
      <c r="CK30" s="26">
        <v>96.621634187999902</v>
      </c>
      <c r="CL30" s="26">
        <v>0</v>
      </c>
      <c r="CM30" s="26">
        <v>53.121967040000001</v>
      </c>
      <c r="CN30" s="26">
        <v>4868.7459930000005</v>
      </c>
      <c r="CO30" s="26">
        <v>666.54262569999901</v>
      </c>
      <c r="CP30" s="26">
        <v>271.27377452000002</v>
      </c>
      <c r="CQ30" s="26"/>
      <c r="CR30" s="26"/>
      <c r="CS30" s="26"/>
      <c r="CT30" s="26"/>
      <c r="CU30" s="26"/>
      <c r="CV30" s="35">
        <f t="shared" si="1"/>
        <v>8.0003205142138208E-3</v>
      </c>
      <c r="CW30" s="49">
        <f t="shared" si="2"/>
        <v>-4.002059581001462E-5</v>
      </c>
      <c r="CX30" s="49">
        <f t="shared" si="3"/>
        <v>1.9409255640798336E-6</v>
      </c>
      <c r="CY30" s="49">
        <f t="shared" si="0"/>
        <v>-6.3523519771050644E-5</v>
      </c>
      <c r="CZ30" s="49"/>
      <c r="DA30" s="35"/>
      <c r="DB30" s="35"/>
      <c r="DC30" s="26"/>
      <c r="DD30" s="26"/>
      <c r="DE30" s="26"/>
      <c r="DF30" s="26"/>
      <c r="DG30" s="26"/>
      <c r="DH30" s="26"/>
      <c r="DI30" s="26"/>
      <c r="DJ30" s="26"/>
      <c r="DK30" s="26"/>
    </row>
    <row r="31" spans="1:115" x14ac:dyDescent="0.25">
      <c r="A31" s="28" t="s">
        <v>30</v>
      </c>
      <c r="B31" s="26">
        <v>35.698634299999902</v>
      </c>
      <c r="C31" s="26">
        <v>262.99183799999997</v>
      </c>
      <c r="D31" s="26">
        <v>26.369401499999999</v>
      </c>
      <c r="E31" s="26">
        <v>26.3694585</v>
      </c>
      <c r="F31" s="26">
        <v>262.9921903</v>
      </c>
      <c r="G31" s="26">
        <v>262.99064179999999</v>
      </c>
      <c r="H31" s="26">
        <v>89.057707299999905</v>
      </c>
      <c r="I31" s="95">
        <v>2.1779406799999999</v>
      </c>
      <c r="J31" s="26">
        <v>469.94057495999999</v>
      </c>
      <c r="K31" s="26">
        <v>469.9401886</v>
      </c>
      <c r="L31" s="26">
        <v>1840.5871999999999</v>
      </c>
      <c r="M31" s="26">
        <v>82.782236100000006</v>
      </c>
      <c r="N31" s="26">
        <v>82.784008180000001</v>
      </c>
      <c r="O31" s="26">
        <v>2384.1987140000001</v>
      </c>
      <c r="P31" s="26">
        <v>2384.2729020000002</v>
      </c>
      <c r="Q31" s="26">
        <v>331954.66217999998</v>
      </c>
      <c r="R31" s="26">
        <v>41076893.18</v>
      </c>
      <c r="S31" s="26">
        <v>332087.47237999999</v>
      </c>
      <c r="T31" s="26">
        <v>910.57756400000005</v>
      </c>
      <c r="U31" s="26">
        <v>1637.7048496</v>
      </c>
      <c r="V31" s="26">
        <v>416.43005579999999</v>
      </c>
      <c r="W31" s="26">
        <v>1632.6189496</v>
      </c>
      <c r="X31" s="26">
        <v>466.24217639999898</v>
      </c>
      <c r="Y31" s="26">
        <v>313.95661663999999</v>
      </c>
      <c r="Z31" s="26">
        <v>1632.6201655999901</v>
      </c>
      <c r="AA31" s="26">
        <v>3559.9247999999998</v>
      </c>
      <c r="AB31" s="26">
        <v>9798.0524799999894</v>
      </c>
      <c r="AC31" s="26">
        <v>336.91077230000002</v>
      </c>
      <c r="AD31" s="26">
        <v>336.91033900000002</v>
      </c>
      <c r="AE31" s="26">
        <v>336.90600039999998</v>
      </c>
      <c r="AF31" s="26">
        <v>532.73591062000003</v>
      </c>
      <c r="AG31" s="26">
        <v>465.48354999999998</v>
      </c>
      <c r="AH31" s="26">
        <v>437.466095</v>
      </c>
      <c r="AI31" s="26">
        <v>615.67284949999998</v>
      </c>
      <c r="AJ31" s="26">
        <v>15.759914699999999</v>
      </c>
      <c r="AK31" s="95">
        <v>97.830193149999999</v>
      </c>
      <c r="AL31" s="26">
        <v>31.394721599999901</v>
      </c>
      <c r="AM31" s="26">
        <v>49.35483996</v>
      </c>
      <c r="AN31" s="26">
        <v>0</v>
      </c>
      <c r="AO31" s="26">
        <v>645.75833</v>
      </c>
      <c r="AP31" s="26">
        <v>44.221089399999997</v>
      </c>
      <c r="AQ31" s="26">
        <v>44.221141240000001</v>
      </c>
      <c r="AR31" s="26">
        <v>2365.2005119999999</v>
      </c>
      <c r="AS31" s="26">
        <v>2365.180132</v>
      </c>
      <c r="AT31" s="26">
        <v>49699.935769999996</v>
      </c>
      <c r="AU31" s="26">
        <v>8020.0207999999902</v>
      </c>
      <c r="AV31" s="26">
        <v>7521.7063399999997</v>
      </c>
      <c r="AW31" s="26">
        <v>14787.135979999999</v>
      </c>
      <c r="AX31" s="26">
        <v>58183.113499999898</v>
      </c>
      <c r="AY31" s="26">
        <v>46723.945899999999</v>
      </c>
      <c r="AZ31" s="26">
        <v>835.78939800000001</v>
      </c>
      <c r="BA31" s="26">
        <v>2.3424469881999999</v>
      </c>
      <c r="BB31" s="26">
        <v>9516.9185149999994</v>
      </c>
      <c r="BC31" s="26">
        <v>13.599069819999899</v>
      </c>
      <c r="BD31" s="26">
        <v>4.2767448659999996</v>
      </c>
      <c r="BE31" s="26">
        <v>906.58980879999899</v>
      </c>
      <c r="BF31" s="26">
        <v>34.266856329999897</v>
      </c>
      <c r="BG31" s="26">
        <v>2.7000801999999999</v>
      </c>
      <c r="BH31" s="26">
        <v>0.76377920169999902</v>
      </c>
      <c r="BI31" s="95">
        <v>4356.2985500000004</v>
      </c>
      <c r="BJ31" s="26">
        <v>230.07301000000001</v>
      </c>
      <c r="BK31" s="26">
        <v>113.80158</v>
      </c>
      <c r="BL31" s="26">
        <v>1946.080058</v>
      </c>
      <c r="BM31" s="26">
        <v>2410.2278575</v>
      </c>
      <c r="BN31" s="26">
        <v>26.12878873</v>
      </c>
      <c r="BO31" s="26">
        <v>0.37698890000000002</v>
      </c>
      <c r="BP31" s="26">
        <v>146.7673278</v>
      </c>
      <c r="BQ31" s="26">
        <v>1.437158742</v>
      </c>
      <c r="BR31" s="26">
        <v>129.84240109999999</v>
      </c>
      <c r="BS31" s="26">
        <v>14.37926195</v>
      </c>
      <c r="BT31" s="26">
        <v>5.5671671500000004</v>
      </c>
      <c r="BU31" s="26">
        <v>570.93606399999999</v>
      </c>
      <c r="BV31" s="26">
        <v>19.057858929999998</v>
      </c>
      <c r="BW31" s="26">
        <v>115.059768899999</v>
      </c>
      <c r="BX31" s="26">
        <v>25.783602072000001</v>
      </c>
      <c r="BY31" s="26">
        <v>59.304267199999998</v>
      </c>
      <c r="BZ31" s="26">
        <v>1.1332675242000001</v>
      </c>
      <c r="CA31" s="26">
        <v>518.57839999999999</v>
      </c>
      <c r="CB31" s="26">
        <v>753.08950947999995</v>
      </c>
      <c r="CC31" s="26">
        <v>753.09195550000004</v>
      </c>
      <c r="CD31" s="95">
        <v>5816.5797779999903</v>
      </c>
      <c r="CE31" s="26">
        <v>12.295637514999999</v>
      </c>
      <c r="CF31" s="26">
        <v>0.77824625400000003</v>
      </c>
      <c r="CG31" s="26">
        <v>758.68615999999997</v>
      </c>
      <c r="CH31" s="26">
        <v>24485.55688</v>
      </c>
      <c r="CI31" s="26">
        <v>2475.4417400000002</v>
      </c>
      <c r="CJ31" s="26">
        <v>1989.0179557599999</v>
      </c>
      <c r="CK31" s="26">
        <v>429.20690815999899</v>
      </c>
      <c r="CL31" s="26">
        <v>0</v>
      </c>
      <c r="CM31" s="26">
        <v>237.28554152000001</v>
      </c>
      <c r="CN31" s="26">
        <v>21706.336350000001</v>
      </c>
      <c r="CO31" s="26">
        <v>2866.0120244</v>
      </c>
      <c r="CP31" s="26">
        <v>1168.30995799999</v>
      </c>
      <c r="CQ31" s="26"/>
      <c r="CR31" s="26"/>
      <c r="CS31" s="26"/>
      <c r="CT31" s="26"/>
      <c r="CU31" s="26"/>
      <c r="CV31" s="35">
        <f t="shared" si="1"/>
        <v>8.0003204022418093E-3</v>
      </c>
      <c r="CW31" s="49">
        <f t="shared" si="2"/>
        <v>-3.9987890989818324E-5</v>
      </c>
      <c r="CX31" s="49">
        <f t="shared" si="3"/>
        <v>-2.1498756093297011E-6</v>
      </c>
      <c r="CY31" s="49">
        <f t="shared" si="0"/>
        <v>-5.9105160461343781E-5</v>
      </c>
      <c r="CZ31" s="49"/>
      <c r="DA31" s="35"/>
      <c r="DB31" s="35"/>
      <c r="DC31" s="26"/>
      <c r="DD31" s="26"/>
      <c r="DE31" s="26"/>
      <c r="DF31" s="26"/>
      <c r="DG31" s="26"/>
      <c r="DH31" s="26"/>
      <c r="DI31" s="26"/>
      <c r="DJ31" s="26"/>
      <c r="DK31" s="26"/>
    </row>
    <row r="32" spans="1:115" x14ac:dyDescent="0.25">
      <c r="A32" s="28" t="s">
        <v>31</v>
      </c>
      <c r="B32" s="26">
        <v>14.90911668</v>
      </c>
      <c r="C32" s="26">
        <v>155.33420860000001</v>
      </c>
      <c r="D32" s="26">
        <v>17.841942339999999</v>
      </c>
      <c r="E32" s="26">
        <v>17.841982160000001</v>
      </c>
      <c r="F32" s="26">
        <v>155.33432500000001</v>
      </c>
      <c r="G32" s="26">
        <v>155.33344199999999</v>
      </c>
      <c r="H32" s="26">
        <v>66.591063999999903</v>
      </c>
      <c r="I32" s="95">
        <v>1.6771965849999999</v>
      </c>
      <c r="J32" s="26">
        <v>265.94571913999903</v>
      </c>
      <c r="K32" s="26">
        <v>265.94523550000002</v>
      </c>
      <c r="L32" s="26">
        <v>777.4325</v>
      </c>
      <c r="M32" s="26">
        <v>39.487540600000003</v>
      </c>
      <c r="N32" s="26">
        <v>39.488406529999999</v>
      </c>
      <c r="O32" s="26">
        <v>1408.211368</v>
      </c>
      <c r="P32" s="26">
        <v>1408.2551739999999</v>
      </c>
      <c r="Q32" s="26">
        <v>195490.45009999999</v>
      </c>
      <c r="R32" s="26">
        <v>18341576.736999899</v>
      </c>
      <c r="S32" s="26">
        <v>195568.69386</v>
      </c>
      <c r="T32" s="26">
        <v>478.79038499999899</v>
      </c>
      <c r="U32" s="26">
        <v>956.61026558000003</v>
      </c>
      <c r="V32" s="26">
        <v>241.143773659999</v>
      </c>
      <c r="W32" s="26">
        <v>1010.08650449999</v>
      </c>
      <c r="X32" s="26">
        <v>338.02130929999998</v>
      </c>
      <c r="Y32" s="26">
        <v>216.62247249999999</v>
      </c>
      <c r="Z32" s="26">
        <v>1010.08580499999</v>
      </c>
      <c r="AA32" s="26">
        <v>2318.5038</v>
      </c>
      <c r="AB32" s="26">
        <v>6163.6892599999901</v>
      </c>
      <c r="AC32" s="26">
        <v>237.580173</v>
      </c>
      <c r="AD32" s="26">
        <v>237.58012969999999</v>
      </c>
      <c r="AE32" s="26">
        <v>237.57682199999999</v>
      </c>
      <c r="AF32" s="26">
        <v>320.16525324999998</v>
      </c>
      <c r="AG32" s="26">
        <v>389.1515943</v>
      </c>
      <c r="AH32" s="26">
        <v>350.78761499999899</v>
      </c>
      <c r="AI32" s="26">
        <v>431.84021319999999</v>
      </c>
      <c r="AJ32" s="26">
        <v>7.6430876179999903</v>
      </c>
      <c r="AK32" s="95">
        <v>72.393918569999997</v>
      </c>
      <c r="AL32" s="26">
        <v>24.1660918</v>
      </c>
      <c r="AM32" s="26">
        <v>16.369535970000001</v>
      </c>
      <c r="AN32" s="26">
        <v>0</v>
      </c>
      <c r="AO32" s="26">
        <v>290.48641099999998</v>
      </c>
      <c r="AP32" s="26">
        <v>29.875186500000002</v>
      </c>
      <c r="AQ32" s="26">
        <v>29.875209160000001</v>
      </c>
      <c r="AR32" s="26">
        <v>1039.4634963999999</v>
      </c>
      <c r="AS32" s="26">
        <v>1039.4568790000001</v>
      </c>
      <c r="AT32" s="26">
        <v>41955.725339999997</v>
      </c>
      <c r="AU32" s="26">
        <v>6299.0675199999996</v>
      </c>
      <c r="AV32" s="26">
        <v>5687.28445499999</v>
      </c>
      <c r="AW32" s="26">
        <v>10061.79076</v>
      </c>
      <c r="AX32" s="26">
        <v>48642.003700000001</v>
      </c>
      <c r="AY32" s="26">
        <v>37810.158649999998</v>
      </c>
      <c r="AZ32" s="26">
        <v>536.16006319999997</v>
      </c>
      <c r="BA32" s="26">
        <v>1.59824579</v>
      </c>
      <c r="BB32" s="26">
        <v>6650.1393349999998</v>
      </c>
      <c r="BC32" s="26">
        <v>9.1074845999999994</v>
      </c>
      <c r="BD32" s="26">
        <v>2.830310334</v>
      </c>
      <c r="BE32" s="26">
        <v>709.96265049999897</v>
      </c>
      <c r="BF32" s="26">
        <v>16.430046765</v>
      </c>
      <c r="BG32" s="26">
        <v>1.135367</v>
      </c>
      <c r="BH32" s="26">
        <v>0.54212890329999996</v>
      </c>
      <c r="BI32" s="95">
        <v>2416.2690589999902</v>
      </c>
      <c r="BJ32" s="26">
        <v>97.179950000000005</v>
      </c>
      <c r="BK32" s="26">
        <v>47.388843999999999</v>
      </c>
      <c r="BL32" s="26">
        <v>1354.151533</v>
      </c>
      <c r="BM32" s="26">
        <v>1062.1210761</v>
      </c>
      <c r="BN32" s="26">
        <v>11.225505445</v>
      </c>
      <c r="BO32" s="26">
        <v>0.15687016000000001</v>
      </c>
      <c r="BP32" s="26">
        <v>72.308917579999999</v>
      </c>
      <c r="BQ32" s="26">
        <v>1.05924716</v>
      </c>
      <c r="BR32" s="26">
        <v>82.507250499999998</v>
      </c>
      <c r="BS32" s="26">
        <v>10.232783299999999</v>
      </c>
      <c r="BT32" s="26">
        <v>3.9329857100000001</v>
      </c>
      <c r="BU32" s="26">
        <v>379.79410499999898</v>
      </c>
      <c r="BV32" s="26">
        <v>13.62143303</v>
      </c>
      <c r="BW32" s="26">
        <v>80.203896799999995</v>
      </c>
      <c r="BX32" s="26">
        <v>12.688504612599999</v>
      </c>
      <c r="BY32" s="26">
        <v>38.121258499999897</v>
      </c>
      <c r="BZ32" s="26">
        <v>0.56193587317999905</v>
      </c>
      <c r="CA32" s="26">
        <v>1100.8074999999999</v>
      </c>
      <c r="CB32" s="26">
        <v>230.97686005</v>
      </c>
      <c r="CC32" s="26">
        <v>230.97697613</v>
      </c>
      <c r="CD32" s="95">
        <v>4265.6748349999998</v>
      </c>
      <c r="CE32" s="26">
        <v>7.9851855599999997</v>
      </c>
      <c r="CF32" s="26">
        <v>0.59931594899999996</v>
      </c>
      <c r="CG32" s="26">
        <v>315.92642000000001</v>
      </c>
      <c r="CH32" s="26">
        <v>16288.530284</v>
      </c>
      <c r="CI32" s="26">
        <v>1704.25169339999</v>
      </c>
      <c r="CJ32" s="26">
        <v>1394.9058594599901</v>
      </c>
      <c r="CK32" s="26">
        <v>310.99714538000001</v>
      </c>
      <c r="CL32" s="26">
        <v>0</v>
      </c>
      <c r="CM32" s="26">
        <v>197.50473341999901</v>
      </c>
      <c r="CN32" s="26">
        <v>14662.8574899999</v>
      </c>
      <c r="CO32" s="26">
        <v>1944.349577</v>
      </c>
      <c r="CP32" s="26">
        <v>803.50908289999904</v>
      </c>
      <c r="CQ32" s="26"/>
      <c r="CR32" s="26"/>
      <c r="CS32" s="26"/>
      <c r="CT32" s="26"/>
      <c r="CU32" s="26"/>
      <c r="CV32" s="35">
        <f t="shared" si="1"/>
        <v>8.00031998476247E-3</v>
      </c>
      <c r="CW32" s="49">
        <f t="shared" si="2"/>
        <v>-3.9898732625469266E-5</v>
      </c>
      <c r="CX32" s="49">
        <f t="shared" si="3"/>
        <v>-1.4692486321164682E-6</v>
      </c>
      <c r="CY32" s="49">
        <f t="shared" si="0"/>
        <v>-3.2540474240940582E-5</v>
      </c>
      <c r="CZ32" s="49"/>
      <c r="DA32" s="35"/>
      <c r="DB32" s="35"/>
      <c r="DC32" s="26"/>
      <c r="DD32" s="26"/>
      <c r="DE32" s="26"/>
      <c r="DF32" s="26"/>
      <c r="DG32" s="26"/>
      <c r="DH32" s="26"/>
      <c r="DI32" s="26"/>
      <c r="DJ32" s="26"/>
      <c r="DK32" s="26"/>
    </row>
    <row r="33" spans="1:115" x14ac:dyDescent="0.25">
      <c r="A33" s="28" t="s">
        <v>32</v>
      </c>
      <c r="B33" s="26">
        <v>56.85121238</v>
      </c>
      <c r="C33" s="26">
        <v>429.27074929999998</v>
      </c>
      <c r="D33" s="26">
        <v>44.177313529999999</v>
      </c>
      <c r="E33" s="26">
        <v>44.177456929999998</v>
      </c>
      <c r="F33" s="26">
        <v>429.271014699999</v>
      </c>
      <c r="G33" s="26">
        <v>429.26835599999998</v>
      </c>
      <c r="H33" s="26">
        <v>147.6296462</v>
      </c>
      <c r="I33" s="95">
        <v>3.56534379</v>
      </c>
      <c r="J33" s="26">
        <v>792.81442700000002</v>
      </c>
      <c r="K33" s="26">
        <v>792.81112450000001</v>
      </c>
      <c r="L33" s="26">
        <v>4872.3765000000003</v>
      </c>
      <c r="M33" s="26">
        <v>124.347025899999</v>
      </c>
      <c r="N33" s="26">
        <v>124.34992356999901</v>
      </c>
      <c r="O33" s="26">
        <v>4423.5291040000002</v>
      </c>
      <c r="P33" s="26">
        <v>4423.6669860000002</v>
      </c>
      <c r="Q33" s="26">
        <v>472513.00660000002</v>
      </c>
      <c r="R33" s="26">
        <v>70626404.635999903</v>
      </c>
      <c r="S33" s="26">
        <v>472702.17583000002</v>
      </c>
      <c r="T33" s="26">
        <v>1516.21121699999</v>
      </c>
      <c r="U33" s="26">
        <v>2626.9661838499901</v>
      </c>
      <c r="V33" s="26">
        <v>694.58150932000001</v>
      </c>
      <c r="W33" s="26">
        <v>2887.8315425999999</v>
      </c>
      <c r="X33" s="26">
        <v>766.11987899999997</v>
      </c>
      <c r="Y33" s="26">
        <v>547.92414759999997</v>
      </c>
      <c r="Z33" s="26">
        <v>2887.8337953999999</v>
      </c>
      <c r="AA33" s="26">
        <v>6412.7548999999999</v>
      </c>
      <c r="AB33" s="26">
        <v>15933.34303</v>
      </c>
      <c r="AC33" s="26">
        <v>569.02327100000002</v>
      </c>
      <c r="AD33" s="26">
        <v>569.022379</v>
      </c>
      <c r="AE33" s="26">
        <v>569.01525349999997</v>
      </c>
      <c r="AF33" s="26">
        <v>927.01089858</v>
      </c>
      <c r="AG33" s="26">
        <v>694.47043670000005</v>
      </c>
      <c r="AH33" s="26">
        <v>649.38741199999902</v>
      </c>
      <c r="AI33" s="26">
        <v>1085.740597</v>
      </c>
      <c r="AJ33" s="26">
        <v>25.180820237999999</v>
      </c>
      <c r="AK33" s="95">
        <v>169.24219579999999</v>
      </c>
      <c r="AL33" s="26">
        <v>51.511181799999903</v>
      </c>
      <c r="AM33" s="26">
        <v>75.985002899999998</v>
      </c>
      <c r="AN33" s="26">
        <v>0</v>
      </c>
      <c r="AO33" s="26">
        <v>1148.4116749999901</v>
      </c>
      <c r="AP33" s="26">
        <v>72.590979799999999</v>
      </c>
      <c r="AQ33" s="26">
        <v>72.590897739999903</v>
      </c>
      <c r="AR33" s="26">
        <v>3754.1904974999902</v>
      </c>
      <c r="AS33" s="26">
        <v>3754.1618254999998</v>
      </c>
      <c r="AT33" s="26">
        <v>73244.084440000006</v>
      </c>
      <c r="AU33" s="26">
        <v>12870.2362399999</v>
      </c>
      <c r="AV33" s="26">
        <v>12025.2405</v>
      </c>
      <c r="AW33" s="26">
        <v>25575.3392299999</v>
      </c>
      <c r="AX33" s="26">
        <v>86805.335549999902</v>
      </c>
      <c r="AY33" s="26">
        <v>68498.968299999993</v>
      </c>
      <c r="AZ33" s="26">
        <v>1377.881799</v>
      </c>
      <c r="BA33" s="26">
        <v>4.1981726839999904</v>
      </c>
      <c r="BB33" s="26">
        <v>16821.652205999999</v>
      </c>
      <c r="BC33" s="26">
        <v>24.888930389999999</v>
      </c>
      <c r="BD33" s="26">
        <v>7.3575113099999996</v>
      </c>
      <c r="BE33" s="26">
        <v>1466.5984123999999</v>
      </c>
      <c r="BF33" s="26">
        <v>83.596289324999901</v>
      </c>
      <c r="BG33" s="26">
        <v>6.4211096999999997</v>
      </c>
      <c r="BH33" s="26">
        <v>1.2936525919999999</v>
      </c>
      <c r="BI33" s="95">
        <v>9123.225848</v>
      </c>
      <c r="BJ33" s="26">
        <v>609.04989999999998</v>
      </c>
      <c r="BK33" s="26">
        <v>204.46623</v>
      </c>
      <c r="BL33" s="26">
        <v>3443.7551159999998</v>
      </c>
      <c r="BM33" s="26">
        <v>5679.4670494000002</v>
      </c>
      <c r="BN33" s="26">
        <v>68.514527953999902</v>
      </c>
      <c r="BO33" s="26">
        <v>0.85893050000000004</v>
      </c>
      <c r="BP33" s="26">
        <v>347.27210016999999</v>
      </c>
      <c r="BQ33" s="26">
        <v>2.4750955079999999</v>
      </c>
      <c r="BR33" s="26">
        <v>229.71526899999901</v>
      </c>
      <c r="BS33" s="26">
        <v>24.167760059999999</v>
      </c>
      <c r="BT33" s="26">
        <v>9.39657184</v>
      </c>
      <c r="BU33" s="26">
        <v>987.00160499999902</v>
      </c>
      <c r="BV33" s="26">
        <v>31.342007599999999</v>
      </c>
      <c r="BW33" s="26">
        <v>199.2774708</v>
      </c>
      <c r="BX33" s="26">
        <v>62.538049796999999</v>
      </c>
      <c r="BY33" s="26">
        <v>114.94014019999901</v>
      </c>
      <c r="BZ33" s="26">
        <v>2.70232227989999</v>
      </c>
      <c r="CA33" s="26">
        <v>1713.0391</v>
      </c>
      <c r="CB33" s="26">
        <v>1325.2591390299999</v>
      </c>
      <c r="CC33" s="26">
        <v>1325.25731176</v>
      </c>
      <c r="CD33" s="95">
        <v>10378.074669</v>
      </c>
      <c r="CE33" s="26">
        <v>19.82312606</v>
      </c>
      <c r="CF33" s="26">
        <v>1.274010222</v>
      </c>
      <c r="CG33" s="26">
        <v>1363.1167</v>
      </c>
      <c r="CH33" s="26">
        <v>42812.337290000003</v>
      </c>
      <c r="CI33" s="26">
        <v>4387.8387077999996</v>
      </c>
      <c r="CJ33" s="26">
        <v>3559.9193199000001</v>
      </c>
      <c r="CK33" s="26">
        <v>774.14132977999998</v>
      </c>
      <c r="CL33" s="26">
        <v>0</v>
      </c>
      <c r="CM33" s="26">
        <v>452.04980660000001</v>
      </c>
      <c r="CN33" s="26">
        <v>37752.234119999899</v>
      </c>
      <c r="CO33" s="26">
        <v>4955.7463250000001</v>
      </c>
      <c r="CP33" s="26">
        <v>2042.8927454</v>
      </c>
      <c r="CQ33" s="26"/>
      <c r="CR33" s="26"/>
      <c r="CS33" s="26"/>
      <c r="CT33" s="26"/>
      <c r="CU33" s="26"/>
      <c r="CV33" s="35">
        <f t="shared" si="1"/>
        <v>8.0003197073062957E-3</v>
      </c>
      <c r="CW33" s="49">
        <f t="shared" si="2"/>
        <v>-3.9808229276507911E-5</v>
      </c>
      <c r="CX33" s="49">
        <f t="shared" si="3"/>
        <v>4.0365108361314344E-7</v>
      </c>
      <c r="CY33" s="49">
        <f t="shared" si="0"/>
        <v>-5.2656098877154923E-5</v>
      </c>
      <c r="CZ33" s="49"/>
      <c r="DA33" s="35"/>
      <c r="DB33" s="35"/>
      <c r="DC33" s="26"/>
      <c r="DD33" s="26"/>
      <c r="DE33" s="26"/>
      <c r="DF33" s="26"/>
      <c r="DG33" s="26"/>
      <c r="DH33" s="26"/>
      <c r="DI33" s="26"/>
      <c r="DJ33" s="26"/>
      <c r="DK33" s="26"/>
    </row>
    <row r="34" spans="1:115" x14ac:dyDescent="0.25">
      <c r="A34" s="28" t="s">
        <v>33</v>
      </c>
      <c r="B34" s="26">
        <v>48.609199699999998</v>
      </c>
      <c r="C34" s="26">
        <v>407.41723019999898</v>
      </c>
      <c r="D34" s="26">
        <v>38.210422549999997</v>
      </c>
      <c r="E34" s="26">
        <v>38.210460269999999</v>
      </c>
      <c r="F34" s="26">
        <v>407.41683280000001</v>
      </c>
      <c r="G34" s="26">
        <v>407.41439539999999</v>
      </c>
      <c r="H34" s="26">
        <v>142.50493750000001</v>
      </c>
      <c r="I34" s="95">
        <v>2.804204377</v>
      </c>
      <c r="J34" s="26">
        <v>942.86789045999899</v>
      </c>
      <c r="K34" s="26">
        <v>942.86826205</v>
      </c>
      <c r="L34" s="26">
        <v>3014.5554000000002</v>
      </c>
      <c r="M34" s="26">
        <v>121.96380924</v>
      </c>
      <c r="N34" s="26">
        <v>121.9666275</v>
      </c>
      <c r="O34" s="26">
        <v>4499.1558059999998</v>
      </c>
      <c r="P34" s="26">
        <v>4499.2961859999996</v>
      </c>
      <c r="Q34" s="26">
        <v>737447.79027</v>
      </c>
      <c r="R34" s="26">
        <v>63193888.173</v>
      </c>
      <c r="S34" s="26">
        <v>737742.90154999995</v>
      </c>
      <c r="T34" s="26">
        <v>2025.2890640000001</v>
      </c>
      <c r="U34" s="26">
        <v>2577.5623667</v>
      </c>
      <c r="V34" s="26">
        <v>728.09810795999999</v>
      </c>
      <c r="W34" s="26">
        <v>3719.2586900000001</v>
      </c>
      <c r="X34" s="26">
        <v>902.383962</v>
      </c>
      <c r="Y34" s="26">
        <v>731.01630525999997</v>
      </c>
      <c r="Z34" s="26">
        <v>3719.2579759999999</v>
      </c>
      <c r="AA34" s="26">
        <v>7674.1304999999902</v>
      </c>
      <c r="AB34" s="26">
        <v>17975.538779999999</v>
      </c>
      <c r="AC34" s="26">
        <v>525.30636939999999</v>
      </c>
      <c r="AD34" s="26">
        <v>525.30568000000005</v>
      </c>
      <c r="AE34" s="26">
        <v>525.29894660000002</v>
      </c>
      <c r="AF34" s="26">
        <v>1148.85896624</v>
      </c>
      <c r="AG34" s="26">
        <v>843.67667299999903</v>
      </c>
      <c r="AH34" s="26">
        <v>825.46894999999995</v>
      </c>
      <c r="AI34" s="26">
        <v>1485.7812248999901</v>
      </c>
      <c r="AJ34" s="26">
        <v>23.743069419999902</v>
      </c>
      <c r="AK34" s="95">
        <v>207.32232965999901</v>
      </c>
      <c r="AL34" s="26">
        <v>42.056399799999902</v>
      </c>
      <c r="AM34" s="26">
        <v>64.259641299999998</v>
      </c>
      <c r="AN34" s="26">
        <v>0</v>
      </c>
      <c r="AO34" s="26">
        <v>1120.0693900000001</v>
      </c>
      <c r="AP34" s="26">
        <v>71.447369379999998</v>
      </c>
      <c r="AQ34" s="26">
        <v>71.447365599999998</v>
      </c>
      <c r="AR34" s="26">
        <v>4088.8004983999999</v>
      </c>
      <c r="AS34" s="26">
        <v>4088.7664212</v>
      </c>
      <c r="AT34" s="26">
        <v>91137.716329999996</v>
      </c>
      <c r="AU34" s="26">
        <v>13478.188599999999</v>
      </c>
      <c r="AV34" s="26">
        <v>13179.6924599999</v>
      </c>
      <c r="AW34" s="26">
        <v>31638.138180000002</v>
      </c>
      <c r="AX34" s="26">
        <v>105455.33925</v>
      </c>
      <c r="AY34" s="26">
        <v>89178.410049999904</v>
      </c>
      <c r="AZ34" s="26">
        <v>1542.9319190000001</v>
      </c>
      <c r="BA34" s="26">
        <v>3.6673228887999998</v>
      </c>
      <c r="BB34" s="26">
        <v>21827.434141999998</v>
      </c>
      <c r="BC34" s="26">
        <v>20.46870109</v>
      </c>
      <c r="BD34" s="26">
        <v>5.6924262240000001</v>
      </c>
      <c r="BE34" s="26">
        <v>1216.5341816</v>
      </c>
      <c r="BF34" s="26">
        <v>57.115188132999997</v>
      </c>
      <c r="BG34" s="26">
        <v>4.3525505000000004</v>
      </c>
      <c r="BH34" s="26">
        <v>1.1080407049999901</v>
      </c>
      <c r="BI34" s="95">
        <v>6634.9034389999997</v>
      </c>
      <c r="BJ34" s="26">
        <v>376.81792999999999</v>
      </c>
      <c r="BK34" s="26">
        <v>177.10353000000001</v>
      </c>
      <c r="BL34" s="26">
        <v>2772.0424749999902</v>
      </c>
      <c r="BM34" s="26">
        <v>3862.8714285000001</v>
      </c>
      <c r="BN34" s="26">
        <v>42.822377500000002</v>
      </c>
      <c r="BO34" s="26">
        <v>0.60187405000000005</v>
      </c>
      <c r="BP34" s="26">
        <v>233.80772289999899</v>
      </c>
      <c r="BQ34" s="26">
        <v>1.803351208</v>
      </c>
      <c r="BR34" s="26">
        <v>191.85616590000001</v>
      </c>
      <c r="BS34" s="26">
        <v>23.400990780000001</v>
      </c>
      <c r="BT34" s="26">
        <v>7.3234248800000001</v>
      </c>
      <c r="BU34" s="26">
        <v>835.45647940000003</v>
      </c>
      <c r="BV34" s="26">
        <v>30.82536605</v>
      </c>
      <c r="BW34" s="26">
        <v>189.68934060000001</v>
      </c>
      <c r="BX34" s="26">
        <v>40.390368851999902</v>
      </c>
      <c r="BY34" s="26">
        <v>84.014546300000006</v>
      </c>
      <c r="BZ34" s="26">
        <v>1.8092628692299999</v>
      </c>
      <c r="CA34" s="26">
        <v>3963.1824000000001</v>
      </c>
      <c r="CB34" s="26">
        <v>1232.3593184699901</v>
      </c>
      <c r="CC34" s="26">
        <v>1232.3582509600001</v>
      </c>
      <c r="CD34" s="95">
        <v>14167.366055</v>
      </c>
      <c r="CE34" s="26">
        <v>23.091159722</v>
      </c>
      <c r="CF34" s="26">
        <v>1.002029748</v>
      </c>
      <c r="CG34" s="26">
        <v>1180.6908000000001</v>
      </c>
      <c r="CH34" s="26">
        <v>52550.210679999997</v>
      </c>
      <c r="CI34" s="26">
        <v>5873.714661</v>
      </c>
      <c r="CJ34" s="26">
        <v>4860.5603168999996</v>
      </c>
      <c r="CK34" s="26">
        <v>1081.67188566</v>
      </c>
      <c r="CL34" s="26">
        <v>0</v>
      </c>
      <c r="CM34" s="26">
        <v>597.56373078000001</v>
      </c>
      <c r="CN34" s="26">
        <v>47322.5128799999</v>
      </c>
      <c r="CO34" s="26">
        <v>6474.7086630999902</v>
      </c>
      <c r="CP34" s="26">
        <v>2719.8218257999902</v>
      </c>
      <c r="CQ34" s="26"/>
      <c r="CR34" s="26"/>
      <c r="CS34" s="26"/>
      <c r="CT34" s="26"/>
      <c r="CU34" s="26"/>
      <c r="CV34" s="35">
        <f t="shared" si="1"/>
        <v>8.0003220225760077E-3</v>
      </c>
      <c r="CW34" s="49">
        <f t="shared" si="2"/>
        <v>-4.0228906664724298E-5</v>
      </c>
      <c r="CX34" s="49">
        <f t="shared" si="3"/>
        <v>-1.577189492926976E-6</v>
      </c>
      <c r="CY34" s="49">
        <f t="shared" si="0"/>
        <v>-6.5836213436300736E-5</v>
      </c>
      <c r="CZ34" s="49"/>
      <c r="DA34" s="35"/>
      <c r="DB34" s="35"/>
      <c r="DC34" s="26"/>
      <c r="DD34" s="26"/>
      <c r="DE34" s="26"/>
      <c r="DF34" s="26"/>
      <c r="DG34" s="26"/>
      <c r="DH34" s="26"/>
      <c r="DI34" s="26"/>
      <c r="DJ34" s="26"/>
      <c r="DK34" s="26"/>
    </row>
    <row r="35" spans="1:115" x14ac:dyDescent="0.25">
      <c r="A35" s="28" t="s">
        <v>34</v>
      </c>
      <c r="B35" s="26">
        <v>6.9798958229999997</v>
      </c>
      <c r="C35" s="26">
        <v>67.023140799999993</v>
      </c>
      <c r="D35" s="26">
        <v>7.5530664199999897</v>
      </c>
      <c r="E35" s="26">
        <v>7.5530629600000001</v>
      </c>
      <c r="F35" s="26">
        <v>67.023100099999994</v>
      </c>
      <c r="G35" s="26">
        <v>67.022701799999993</v>
      </c>
      <c r="H35" s="26">
        <v>27.524738039999999</v>
      </c>
      <c r="I35" s="95">
        <v>0.731311661</v>
      </c>
      <c r="J35" s="26">
        <v>111.66126552</v>
      </c>
      <c r="K35" s="26">
        <v>111.66120629999899</v>
      </c>
      <c r="L35" s="26">
        <v>266.10196000000002</v>
      </c>
      <c r="M35" s="26">
        <v>14.623788992</v>
      </c>
      <c r="N35" s="26">
        <v>14.624155849999999</v>
      </c>
      <c r="O35" s="26">
        <v>508.00655699999902</v>
      </c>
      <c r="P35" s="26">
        <v>508.02248900000001</v>
      </c>
      <c r="Q35" s="26">
        <v>67883.099159999998</v>
      </c>
      <c r="R35" s="26">
        <v>6600426.2230000002</v>
      </c>
      <c r="S35" s="26">
        <v>67910.25993</v>
      </c>
      <c r="T35" s="26">
        <v>144.2194983</v>
      </c>
      <c r="U35" s="26">
        <v>405.34859036</v>
      </c>
      <c r="V35" s="26">
        <v>98.087274158</v>
      </c>
      <c r="W35" s="26">
        <v>324.36797063999899</v>
      </c>
      <c r="X35" s="26">
        <v>131.35107310000001</v>
      </c>
      <c r="Y35" s="26">
        <v>74.223792970000005</v>
      </c>
      <c r="Z35" s="26">
        <v>324.36774565000002</v>
      </c>
      <c r="AA35" s="26">
        <v>694.59599000000003</v>
      </c>
      <c r="AB35" s="26">
        <v>2452.9048819999998</v>
      </c>
      <c r="AC35" s="26">
        <v>97.129645600000003</v>
      </c>
      <c r="AD35" s="26">
        <v>97.129911399999997</v>
      </c>
      <c r="AE35" s="26">
        <v>97.128285300000002</v>
      </c>
      <c r="AF35" s="26">
        <v>107.95609704</v>
      </c>
      <c r="AG35" s="26">
        <v>135.96761859999901</v>
      </c>
      <c r="AH35" s="26">
        <v>124.2990516</v>
      </c>
      <c r="AI35" s="26">
        <v>142.2637082</v>
      </c>
      <c r="AJ35" s="26">
        <v>3.24056374999999</v>
      </c>
      <c r="AK35" s="95">
        <v>27.34662836</v>
      </c>
      <c r="AL35" s="26">
        <v>10.445297099999999</v>
      </c>
      <c r="AM35" s="26">
        <v>7.86815885399999</v>
      </c>
      <c r="AN35" s="26">
        <v>0</v>
      </c>
      <c r="AO35" s="26">
        <v>106.1686208</v>
      </c>
      <c r="AP35" s="26">
        <v>12.430626820000001</v>
      </c>
      <c r="AQ35" s="26">
        <v>12.43064601</v>
      </c>
      <c r="AR35" s="26">
        <v>349.17103789999999</v>
      </c>
      <c r="AS35" s="26">
        <v>349.16687460000003</v>
      </c>
      <c r="AT35" s="26">
        <v>14601.7369499999</v>
      </c>
      <c r="AU35" s="26">
        <v>2258.247558</v>
      </c>
      <c r="AV35" s="26">
        <v>2065.890429</v>
      </c>
      <c r="AW35" s="26">
        <v>3598.3464819999999</v>
      </c>
      <c r="AX35" s="26">
        <v>16995.2780199999</v>
      </c>
      <c r="AY35" s="26">
        <v>13347.1973599999</v>
      </c>
      <c r="AZ35" s="26">
        <v>212.4722228</v>
      </c>
      <c r="BA35" s="26">
        <v>0.60004261930000002</v>
      </c>
      <c r="BB35" s="26">
        <v>2254.9777089999998</v>
      </c>
      <c r="BC35" s="26">
        <v>3.5340731729999999</v>
      </c>
      <c r="BD35" s="26">
        <v>1.1217157250000001</v>
      </c>
      <c r="BE35" s="26">
        <v>294.488054699999</v>
      </c>
      <c r="BF35" s="26">
        <v>5.7392630489999998</v>
      </c>
      <c r="BG35" s="26">
        <v>0.39192640000000001</v>
      </c>
      <c r="BH35" s="26">
        <v>0.20115300119999999</v>
      </c>
      <c r="BI35" s="95">
        <v>922.26407599999902</v>
      </c>
      <c r="BJ35" s="26">
        <v>33.262523999999999</v>
      </c>
      <c r="BK35" s="26">
        <v>16.661417</v>
      </c>
      <c r="BL35" s="26">
        <v>548.17189189999999</v>
      </c>
      <c r="BM35" s="26">
        <v>374.09225369999899</v>
      </c>
      <c r="BN35" s="26">
        <v>3.8524196270000002</v>
      </c>
      <c r="BO35" s="26">
        <v>5.4559089999999998E-2</v>
      </c>
      <c r="BP35" s="26">
        <v>26.267287549999999</v>
      </c>
      <c r="BQ35" s="26">
        <v>0.42261478730000002</v>
      </c>
      <c r="BR35" s="26">
        <v>32.963565879999997</v>
      </c>
      <c r="BS35" s="26">
        <v>3.8257953200000001</v>
      </c>
      <c r="BT35" s="26">
        <v>1.58493480999999</v>
      </c>
      <c r="BU35" s="26">
        <v>153.40278330000001</v>
      </c>
      <c r="BV35" s="26">
        <v>5.6852143999999996</v>
      </c>
      <c r="BW35" s="26">
        <v>31.954774029999999</v>
      </c>
      <c r="BX35" s="26">
        <v>4.5881299624</v>
      </c>
      <c r="BY35" s="26">
        <v>14.9482915</v>
      </c>
      <c r="BZ35" s="26">
        <v>0.20117161414000001</v>
      </c>
      <c r="CA35" s="26">
        <v>306.62945999999999</v>
      </c>
      <c r="CB35" s="26">
        <v>62.666449129999997</v>
      </c>
      <c r="CC35" s="26">
        <v>62.666247147</v>
      </c>
      <c r="CD35" s="95">
        <v>1409.6532139999999</v>
      </c>
      <c r="CE35" s="26">
        <v>3.1744361569999899</v>
      </c>
      <c r="CF35" s="26">
        <v>0.26132045799999998</v>
      </c>
      <c r="CG35" s="26">
        <v>111.07639</v>
      </c>
      <c r="CH35" s="26">
        <v>5757.039906</v>
      </c>
      <c r="CI35" s="26">
        <v>566.03221984000004</v>
      </c>
      <c r="CJ35" s="26">
        <v>452.5406716</v>
      </c>
      <c r="CK35" s="26">
        <v>99.381493523999893</v>
      </c>
      <c r="CL35" s="26">
        <v>0</v>
      </c>
      <c r="CM35" s="26">
        <v>68.184107299999994</v>
      </c>
      <c r="CN35" s="26">
        <v>5163.889572</v>
      </c>
      <c r="CO35" s="26">
        <v>676.03894349999996</v>
      </c>
      <c r="CP35" s="26">
        <v>274.87675860000002</v>
      </c>
      <c r="CQ35" s="26"/>
      <c r="CR35" s="26"/>
      <c r="CS35" s="26"/>
      <c r="CT35" s="26"/>
      <c r="CU35" s="26"/>
      <c r="CV35" s="35">
        <f t="shared" si="1"/>
        <v>8.0003174081644014E-3</v>
      </c>
      <c r="CW35" s="49">
        <f t="shared" si="2"/>
        <v>-3.9664346720726245E-5</v>
      </c>
      <c r="CX35" s="49">
        <f t="shared" si="3"/>
        <v>-7.5466454534981987E-8</v>
      </c>
      <c r="CY35" s="49">
        <f t="shared" ref="CY35:CY51" si="4">(BL35-BE35-BT35-BU35-BY35-BA35-BC35-BD35-BG35-BF35-BH35-BN35-BO35-BP35-BQ35-BR35-BS35-BX35-BZ35)/BL35</f>
        <v>-2.8987637954078397E-5</v>
      </c>
      <c r="CZ35" s="49"/>
      <c r="DA35" s="35"/>
      <c r="DB35" s="35"/>
      <c r="DC35" s="26"/>
      <c r="DD35" s="26"/>
      <c r="DE35" s="26"/>
      <c r="DF35" s="26"/>
      <c r="DG35" s="26"/>
      <c r="DH35" s="26"/>
      <c r="DI35" s="26"/>
      <c r="DJ35" s="26"/>
      <c r="DK35" s="26"/>
    </row>
    <row r="36" spans="1:115" x14ac:dyDescent="0.25">
      <c r="A36" s="28" t="s">
        <v>35</v>
      </c>
      <c r="B36" s="26">
        <v>72.073898459999995</v>
      </c>
      <c r="C36" s="26">
        <v>536.32870879999996</v>
      </c>
      <c r="D36" s="26">
        <v>54.160291569999998</v>
      </c>
      <c r="E36" s="26">
        <v>54.160518699999997</v>
      </c>
      <c r="F36" s="26">
        <v>536.32882959999995</v>
      </c>
      <c r="G36" s="26">
        <v>536.32563349999998</v>
      </c>
      <c r="H36" s="26">
        <v>182.64786950000001</v>
      </c>
      <c r="I36" s="95">
        <v>4.07541726</v>
      </c>
      <c r="J36" s="26">
        <v>982.93572003999998</v>
      </c>
      <c r="K36" s="26">
        <v>982.93601622999995</v>
      </c>
      <c r="L36" s="26">
        <v>3940.4328999999998</v>
      </c>
      <c r="M36" s="26">
        <v>142.92213735000001</v>
      </c>
      <c r="N36" s="26">
        <v>142.92573813000001</v>
      </c>
      <c r="O36" s="26">
        <v>5107.6031359999997</v>
      </c>
      <c r="P36" s="26">
        <v>5107.762221</v>
      </c>
      <c r="Q36" s="26">
        <v>704928.47749999899</v>
      </c>
      <c r="R36" s="26">
        <v>73154871.700000003</v>
      </c>
      <c r="S36" s="26">
        <v>705210.43865000003</v>
      </c>
      <c r="T36" s="26">
        <v>1824.105143</v>
      </c>
      <c r="U36" s="26">
        <v>3320.4363124000001</v>
      </c>
      <c r="V36" s="26">
        <v>892.87189639999997</v>
      </c>
      <c r="W36" s="26">
        <v>3433.6541306999902</v>
      </c>
      <c r="X36" s="26">
        <v>1012.0760662</v>
      </c>
      <c r="Y36" s="26">
        <v>717.40361069999994</v>
      </c>
      <c r="Z36" s="26">
        <v>3433.6542706999899</v>
      </c>
      <c r="AA36" s="26">
        <v>7481.6116000000002</v>
      </c>
      <c r="AB36" s="26">
        <v>21043.13623</v>
      </c>
      <c r="AC36" s="26">
        <v>690.35098700000003</v>
      </c>
      <c r="AD36" s="26">
        <v>690.35265200000003</v>
      </c>
      <c r="AE36" s="26">
        <v>690.34116100000006</v>
      </c>
      <c r="AF36" s="26">
        <v>1132.1328604999901</v>
      </c>
      <c r="AG36" s="26">
        <v>1101.9691634999999</v>
      </c>
      <c r="AH36" s="26">
        <v>1045.4643945</v>
      </c>
      <c r="AI36" s="26">
        <v>1379.6113504</v>
      </c>
      <c r="AJ36" s="26">
        <v>30.184809025</v>
      </c>
      <c r="AK36" s="95">
        <v>236.68101069999901</v>
      </c>
      <c r="AL36" s="26">
        <v>59.654139399999998</v>
      </c>
      <c r="AM36" s="26">
        <v>92.091823360000006</v>
      </c>
      <c r="AN36" s="26">
        <v>0</v>
      </c>
      <c r="AO36" s="26">
        <v>1188.9245450000001</v>
      </c>
      <c r="AP36" s="26">
        <v>90.371864299999999</v>
      </c>
      <c r="AQ36" s="26">
        <v>90.371855330000002</v>
      </c>
      <c r="AR36" s="26">
        <v>3907.5618757000002</v>
      </c>
      <c r="AS36" s="26">
        <v>3907.5321756999901</v>
      </c>
      <c r="AT36" s="26">
        <v>115026.57425999999</v>
      </c>
      <c r="AU36" s="26">
        <v>21617.562239999999</v>
      </c>
      <c r="AV36" s="26">
        <v>20499.348259999999</v>
      </c>
      <c r="AW36" s="26">
        <v>32853.785329999999</v>
      </c>
      <c r="AX36" s="26">
        <v>137740.59269999899</v>
      </c>
      <c r="AY36" s="26">
        <v>109137.946</v>
      </c>
      <c r="AZ36" s="26">
        <v>1792.3240390000001</v>
      </c>
      <c r="BA36" s="26">
        <v>4.7398654490999999</v>
      </c>
      <c r="BB36" s="26">
        <v>21420.016227</v>
      </c>
      <c r="BC36" s="26">
        <v>27.719230719999999</v>
      </c>
      <c r="BD36" s="26">
        <v>8.3953496859999994</v>
      </c>
      <c r="BE36" s="26">
        <v>1995.3186410000001</v>
      </c>
      <c r="BF36" s="26">
        <v>72.373640289999997</v>
      </c>
      <c r="BG36" s="26">
        <v>5.4671989999999999</v>
      </c>
      <c r="BH36" s="26">
        <v>1.5034859004999901</v>
      </c>
      <c r="BI36" s="95">
        <v>9053.3455389999999</v>
      </c>
      <c r="BJ36" s="26">
        <v>492.55651999999998</v>
      </c>
      <c r="BK36" s="26">
        <v>201.89750000000001</v>
      </c>
      <c r="BL36" s="26">
        <v>4131.4199570000001</v>
      </c>
      <c r="BM36" s="26">
        <v>4921.9251038000002</v>
      </c>
      <c r="BN36" s="26">
        <v>55.869259890999999</v>
      </c>
      <c r="BO36" s="26">
        <v>0.73057914000000002</v>
      </c>
      <c r="BP36" s="26">
        <v>306.94751542999899</v>
      </c>
      <c r="BQ36" s="26">
        <v>3.27775152999999</v>
      </c>
      <c r="BR36" s="26">
        <v>259.34180500000002</v>
      </c>
      <c r="BS36" s="26">
        <v>28.503587629999998</v>
      </c>
      <c r="BT36" s="26">
        <v>11.04464913</v>
      </c>
      <c r="BU36" s="26">
        <v>1148.8103919999901</v>
      </c>
      <c r="BV36" s="26">
        <v>39.283486600000003</v>
      </c>
      <c r="BW36" s="26">
        <v>235.5113365</v>
      </c>
      <c r="BX36" s="26">
        <v>54.424477074999999</v>
      </c>
      <c r="BY36" s="26">
        <v>144.75720029999999</v>
      </c>
      <c r="BZ36" s="26">
        <v>2.3803911877999999</v>
      </c>
      <c r="CA36" s="26">
        <v>2504.9404</v>
      </c>
      <c r="CB36" s="26">
        <v>809.17761184999995</v>
      </c>
      <c r="CC36" s="26">
        <v>809.17865796999899</v>
      </c>
      <c r="CD36" s="95">
        <v>13360.99445</v>
      </c>
      <c r="CE36" s="26">
        <v>26.250719719999999</v>
      </c>
      <c r="CF36" s="26">
        <v>1.4562733569999999</v>
      </c>
      <c r="CG36" s="26">
        <v>1345.9751000000001</v>
      </c>
      <c r="CH36" s="26">
        <v>53991.0310199999</v>
      </c>
      <c r="CI36" s="26">
        <v>5621.6723980999996</v>
      </c>
      <c r="CJ36" s="26">
        <v>4536.7704424000003</v>
      </c>
      <c r="CK36" s="26">
        <v>991.33045943000002</v>
      </c>
      <c r="CL36" s="26">
        <v>0</v>
      </c>
      <c r="CM36" s="26">
        <v>620.62613239999996</v>
      </c>
      <c r="CN36" s="26">
        <v>48048.355349999998</v>
      </c>
      <c r="CO36" s="26">
        <v>6521.9266310000003</v>
      </c>
      <c r="CP36" s="26">
        <v>2678.5867994999999</v>
      </c>
      <c r="CQ36" s="26"/>
      <c r="CR36" s="26"/>
      <c r="CS36" s="26"/>
      <c r="CT36" s="26"/>
      <c r="CU36" s="26"/>
      <c r="CV36" s="35">
        <f t="shared" si="1"/>
        <v>8.0003225040573538E-3</v>
      </c>
      <c r="CW36" s="49">
        <f t="shared" si="2"/>
        <v>-4.0024246977187333E-5</v>
      </c>
      <c r="CX36" s="49">
        <f t="shared" si="3"/>
        <v>5.2820252753410746E-8</v>
      </c>
      <c r="CY36" s="49">
        <f t="shared" si="4"/>
        <v>-4.4794129213451589E-5</v>
      </c>
      <c r="CZ36" s="49"/>
      <c r="DA36" s="35"/>
      <c r="DB36" s="35"/>
      <c r="DC36" s="26"/>
      <c r="DD36" s="26"/>
      <c r="DE36" s="26"/>
      <c r="DF36" s="26"/>
      <c r="DG36" s="26"/>
      <c r="DH36" s="26"/>
      <c r="DI36" s="26"/>
      <c r="DJ36" s="26"/>
      <c r="DK36" s="26"/>
    </row>
    <row r="37" spans="1:115" x14ac:dyDescent="0.25">
      <c r="A37" s="28" t="s">
        <v>36</v>
      </c>
      <c r="B37" s="26">
        <v>28.633111830000001</v>
      </c>
      <c r="C37" s="26">
        <v>275.98038129999998</v>
      </c>
      <c r="D37" s="26">
        <v>31.376218979999901</v>
      </c>
      <c r="E37" s="26">
        <v>31.376304999999999</v>
      </c>
      <c r="F37" s="26">
        <v>275.98016319999999</v>
      </c>
      <c r="G37" s="26">
        <v>275.9785354</v>
      </c>
      <c r="H37" s="26">
        <v>113.8427561</v>
      </c>
      <c r="I37" s="95">
        <v>2.8657714400000001</v>
      </c>
      <c r="J37" s="26">
        <v>475.52061246</v>
      </c>
      <c r="K37" s="26">
        <v>475.52073691999999</v>
      </c>
      <c r="L37" s="26">
        <v>1305.0757000000001</v>
      </c>
      <c r="M37" s="26">
        <v>72.921049069999995</v>
      </c>
      <c r="N37" s="26">
        <v>72.922817240000001</v>
      </c>
      <c r="O37" s="26">
        <v>2534.3655242999998</v>
      </c>
      <c r="P37" s="26">
        <v>2534.4445692999998</v>
      </c>
      <c r="Q37" s="26">
        <v>353290.79905999999</v>
      </c>
      <c r="R37" s="26">
        <v>32203270.969999999</v>
      </c>
      <c r="S37" s="26">
        <v>353432.21370000002</v>
      </c>
      <c r="T37" s="26">
        <v>1249.05656</v>
      </c>
      <c r="U37" s="26">
        <v>1701.79972312</v>
      </c>
      <c r="V37" s="26">
        <v>431.534397229999</v>
      </c>
      <c r="W37" s="26">
        <v>1972.5378065</v>
      </c>
      <c r="X37" s="26">
        <v>574.28592600000002</v>
      </c>
      <c r="Y37" s="26">
        <v>377.26859359999997</v>
      </c>
      <c r="Z37" s="26">
        <v>1972.5368926000001</v>
      </c>
      <c r="AA37" s="26">
        <v>4082.9121500000001</v>
      </c>
      <c r="AB37" s="26">
        <v>10741.922619999999</v>
      </c>
      <c r="AC37" s="26">
        <v>412.06742370000001</v>
      </c>
      <c r="AD37" s="26">
        <v>412.066777</v>
      </c>
      <c r="AE37" s="26">
        <v>412.06154129999999</v>
      </c>
      <c r="AF37" s="26">
        <v>617.48650411999995</v>
      </c>
      <c r="AG37" s="26">
        <v>594.151765799999</v>
      </c>
      <c r="AH37" s="26">
        <v>582.51562260000003</v>
      </c>
      <c r="AI37" s="26">
        <v>812.91444039999897</v>
      </c>
      <c r="AJ37" s="26">
        <v>15.864843953999999</v>
      </c>
      <c r="AK37" s="95">
        <v>123.23632416</v>
      </c>
      <c r="AL37" s="26">
        <v>41.238133349999998</v>
      </c>
      <c r="AM37" s="26">
        <v>36.799186409999997</v>
      </c>
      <c r="AN37" s="26">
        <v>0</v>
      </c>
      <c r="AO37" s="26">
        <v>577.56354999999996</v>
      </c>
      <c r="AP37" s="26">
        <v>51.720976749999899</v>
      </c>
      <c r="AQ37" s="26">
        <v>51.720912980000001</v>
      </c>
      <c r="AR37" s="26">
        <v>1737.3832683000001</v>
      </c>
      <c r="AS37" s="26">
        <v>1737.3670483000001</v>
      </c>
      <c r="AT37" s="26">
        <v>63928.922249999901</v>
      </c>
      <c r="AU37" s="26">
        <v>9745.8929799999896</v>
      </c>
      <c r="AV37" s="26">
        <v>9548.2295099999992</v>
      </c>
      <c r="AW37" s="26">
        <v>17929.102119999901</v>
      </c>
      <c r="AX37" s="26">
        <v>74266.005959999995</v>
      </c>
      <c r="AY37" s="26">
        <v>62683.75748</v>
      </c>
      <c r="AZ37" s="26">
        <v>948.29624039999999</v>
      </c>
      <c r="BA37" s="26">
        <v>2.6872554412999898</v>
      </c>
      <c r="BB37" s="26">
        <v>11931.038278</v>
      </c>
      <c r="BC37" s="26">
        <v>15.33760691</v>
      </c>
      <c r="BD37" s="26">
        <v>4.7949131599999903</v>
      </c>
      <c r="BE37" s="26">
        <v>1180.6790086999999</v>
      </c>
      <c r="BF37" s="26">
        <v>27.443717039999999</v>
      </c>
      <c r="BG37" s="26">
        <v>1.9182811</v>
      </c>
      <c r="BH37" s="26">
        <v>0.87244235699999995</v>
      </c>
      <c r="BI37" s="95">
        <v>4061.734884</v>
      </c>
      <c r="BJ37" s="26">
        <v>163.13448</v>
      </c>
      <c r="BK37" s="26">
        <v>81.195670000000007</v>
      </c>
      <c r="BL37" s="26">
        <v>2269.8356690000001</v>
      </c>
      <c r="BM37" s="26">
        <v>1791.9021537000001</v>
      </c>
      <c r="BN37" s="26">
        <v>18.819149144000001</v>
      </c>
      <c r="BO37" s="26">
        <v>0.26575282</v>
      </c>
      <c r="BP37" s="26">
        <v>121.98538311999999</v>
      </c>
      <c r="BQ37" s="26">
        <v>1.7866706480000001</v>
      </c>
      <c r="BR37" s="26">
        <v>139.48838710000001</v>
      </c>
      <c r="BS37" s="26">
        <v>16.84485566</v>
      </c>
      <c r="BT37" s="26">
        <v>6.5245968599999902</v>
      </c>
      <c r="BU37" s="26">
        <v>641.70239400000003</v>
      </c>
      <c r="BV37" s="26">
        <v>23.500842519999999</v>
      </c>
      <c r="BW37" s="26">
        <v>140.21373990000001</v>
      </c>
      <c r="BX37" s="26">
        <v>21.394307650999998</v>
      </c>
      <c r="BY37" s="26">
        <v>66.425680799999995</v>
      </c>
      <c r="BZ37" s="26">
        <v>0.94555135830000003</v>
      </c>
      <c r="CA37" s="26">
        <v>1855.2034000000001</v>
      </c>
      <c r="CB37" s="26">
        <v>409.46693763000002</v>
      </c>
      <c r="CC37" s="26">
        <v>409.46796245000002</v>
      </c>
      <c r="CD37" s="95">
        <v>7578.4177409999902</v>
      </c>
      <c r="CE37" s="26">
        <v>13.83206923</v>
      </c>
      <c r="CF37" s="26">
        <v>1.0240307980000001</v>
      </c>
      <c r="CG37" s="26">
        <v>541.3075</v>
      </c>
      <c r="CH37" s="26">
        <v>29244.152389999999</v>
      </c>
      <c r="CI37" s="26">
        <v>3054.0186237999901</v>
      </c>
      <c r="CJ37" s="26">
        <v>2503.1574603999902</v>
      </c>
      <c r="CK37" s="26">
        <v>556.65948495999999</v>
      </c>
      <c r="CL37" s="26">
        <v>0</v>
      </c>
      <c r="CM37" s="26">
        <v>351.126826679999</v>
      </c>
      <c r="CN37" s="26">
        <v>26321.576082</v>
      </c>
      <c r="CO37" s="26">
        <v>3399.6945316000001</v>
      </c>
      <c r="CP37" s="26">
        <v>1404.7416426</v>
      </c>
      <c r="CQ37" s="26"/>
      <c r="CR37" s="26"/>
      <c r="CS37" s="26"/>
      <c r="CT37" s="26"/>
      <c r="CU37" s="26"/>
      <c r="CV37" s="35">
        <f t="shared" si="1"/>
        <v>8.0003193671140983E-3</v>
      </c>
      <c r="CW37" s="49">
        <f t="shared" si="2"/>
        <v>-3.9870675171151236E-5</v>
      </c>
      <c r="CX37" s="49">
        <f t="shared" si="3"/>
        <v>-7.2350857062637991E-7</v>
      </c>
      <c r="CY37" s="49">
        <f t="shared" si="4"/>
        <v>-3.5370344512761684E-5</v>
      </c>
      <c r="CZ37" s="49"/>
      <c r="DA37" s="35"/>
      <c r="DB37" s="35"/>
      <c r="DC37" s="26"/>
      <c r="DD37" s="26"/>
      <c r="DE37" s="26"/>
      <c r="DF37" s="26"/>
      <c r="DG37" s="26"/>
      <c r="DH37" s="26"/>
      <c r="DI37" s="26"/>
      <c r="DJ37" s="26"/>
      <c r="DK37" s="26"/>
    </row>
    <row r="38" spans="1:115" x14ac:dyDescent="0.25">
      <c r="A38" s="28" t="s">
        <v>37</v>
      </c>
      <c r="B38" s="26">
        <v>24.914823160000001</v>
      </c>
      <c r="C38" s="26">
        <v>271.2047</v>
      </c>
      <c r="D38" s="26">
        <v>31.162114859999999</v>
      </c>
      <c r="E38" s="26">
        <v>31.1620776</v>
      </c>
      <c r="F38" s="26">
        <v>271.20468460000001</v>
      </c>
      <c r="G38" s="26">
        <v>271.203126099999</v>
      </c>
      <c r="H38" s="26">
        <v>117.18681549999999</v>
      </c>
      <c r="I38" s="95">
        <v>3.028900895</v>
      </c>
      <c r="J38" s="26">
        <v>479.04396830000002</v>
      </c>
      <c r="K38" s="26">
        <v>479.04225309999998</v>
      </c>
      <c r="L38" s="26">
        <v>1490.7814000000001</v>
      </c>
      <c r="M38" s="26">
        <v>67.996450909999993</v>
      </c>
      <c r="N38" s="26">
        <v>67.998010910000005</v>
      </c>
      <c r="O38" s="26">
        <v>2252.743813</v>
      </c>
      <c r="P38" s="26">
        <v>2252.8142419999999</v>
      </c>
      <c r="Q38" s="26">
        <v>267454.03678000002</v>
      </c>
      <c r="R38" s="26">
        <v>24848725.739999998</v>
      </c>
      <c r="S38" s="26">
        <v>267561.08679999999</v>
      </c>
      <c r="T38" s="26">
        <v>916.479646</v>
      </c>
      <c r="U38" s="26">
        <v>1639.30236823</v>
      </c>
      <c r="V38" s="26">
        <v>408.29207004</v>
      </c>
      <c r="W38" s="26">
        <v>1655.1156550000001</v>
      </c>
      <c r="X38" s="26">
        <v>577.73951499999998</v>
      </c>
      <c r="Y38" s="26">
        <v>348.69294159999998</v>
      </c>
      <c r="Z38" s="26">
        <v>1655.1140005</v>
      </c>
      <c r="AA38" s="26">
        <v>4094.3728999999998</v>
      </c>
      <c r="AB38" s="26">
        <v>10420.20753</v>
      </c>
      <c r="AC38" s="26">
        <v>415.94907230000001</v>
      </c>
      <c r="AD38" s="26">
        <v>415.94819000000001</v>
      </c>
      <c r="AE38" s="26">
        <v>415.94301150000001</v>
      </c>
      <c r="AF38" s="26">
        <v>523.73802593999994</v>
      </c>
      <c r="AG38" s="26">
        <v>531.47394499999996</v>
      </c>
      <c r="AH38" s="26">
        <v>488.05993049999898</v>
      </c>
      <c r="AI38" s="26">
        <v>686.30833929999994</v>
      </c>
      <c r="AJ38" s="26">
        <v>13.319843794000001</v>
      </c>
      <c r="AK38" s="95">
        <v>116.77417083</v>
      </c>
      <c r="AL38" s="26">
        <v>43.470591599999999</v>
      </c>
      <c r="AM38" s="26">
        <v>27.712788925000002</v>
      </c>
      <c r="AN38" s="26">
        <v>0</v>
      </c>
      <c r="AO38" s="26">
        <v>568.08715799999902</v>
      </c>
      <c r="AP38" s="26">
        <v>52.061031100000001</v>
      </c>
      <c r="AQ38" s="26">
        <v>52.061073899999997</v>
      </c>
      <c r="AR38" s="26">
        <v>1444.467506</v>
      </c>
      <c r="AS38" s="26">
        <v>1444.451787</v>
      </c>
      <c r="AT38" s="26">
        <v>57298.859900000003</v>
      </c>
      <c r="AU38" s="26">
        <v>8603.9166699999896</v>
      </c>
      <c r="AV38" s="26">
        <v>7918.3554899999999</v>
      </c>
      <c r="AW38" s="26">
        <v>16469.34103</v>
      </c>
      <c r="AX38" s="26">
        <v>66431.598570000002</v>
      </c>
      <c r="AY38" s="26">
        <v>52601.047500000001</v>
      </c>
      <c r="AZ38" s="26">
        <v>898.87814700000001</v>
      </c>
      <c r="BA38" s="26">
        <v>2.4525915073000002</v>
      </c>
      <c r="BB38" s="26">
        <v>10788.005932</v>
      </c>
      <c r="BC38" s="26">
        <v>14.25611674</v>
      </c>
      <c r="BD38" s="26">
        <v>4.3377229799999997</v>
      </c>
      <c r="BE38" s="26">
        <v>1089.5334886999999</v>
      </c>
      <c r="BF38" s="26">
        <v>29.287532414999902</v>
      </c>
      <c r="BG38" s="26">
        <v>2.0015173000000002</v>
      </c>
      <c r="BH38" s="26">
        <v>0.80683604899999894</v>
      </c>
      <c r="BI38" s="95">
        <v>3974.9823369999899</v>
      </c>
      <c r="BJ38" s="26">
        <v>186.3459</v>
      </c>
      <c r="BK38" s="26">
        <v>67.473100000000002</v>
      </c>
      <c r="BL38" s="26">
        <v>2113.2659745000001</v>
      </c>
      <c r="BM38" s="26">
        <v>1861.7146262000001</v>
      </c>
      <c r="BN38" s="26">
        <v>21.311923866000001</v>
      </c>
      <c r="BO38" s="26">
        <v>0.27076783999999998</v>
      </c>
      <c r="BP38" s="26">
        <v>127.48236958</v>
      </c>
      <c r="BQ38" s="26">
        <v>1.5913034800000001</v>
      </c>
      <c r="BR38" s="26">
        <v>128.138994</v>
      </c>
      <c r="BS38" s="26">
        <v>15.3592642</v>
      </c>
      <c r="BT38" s="26">
        <v>6.0584260800000003</v>
      </c>
      <c r="BU38" s="26">
        <v>588.94185430000005</v>
      </c>
      <c r="BV38" s="26">
        <v>24.079353919999999</v>
      </c>
      <c r="BW38" s="26">
        <v>141.95515030000001</v>
      </c>
      <c r="BX38" s="26">
        <v>22.701611681999999</v>
      </c>
      <c r="BY38" s="26">
        <v>57.805253399999998</v>
      </c>
      <c r="BZ38" s="26">
        <v>0.98982762016000003</v>
      </c>
      <c r="CA38" s="26">
        <v>1038.2825</v>
      </c>
      <c r="CB38" s="26">
        <v>258.370762579999</v>
      </c>
      <c r="CC38" s="26">
        <v>258.37100333000001</v>
      </c>
      <c r="CD38" s="95">
        <v>6871.604609</v>
      </c>
      <c r="CE38" s="26">
        <v>13.650480399999999</v>
      </c>
      <c r="CF38" s="26">
        <v>1.082322475</v>
      </c>
      <c r="CG38" s="26">
        <v>449.8227</v>
      </c>
      <c r="CH38" s="26">
        <v>26625.62284</v>
      </c>
      <c r="CI38" s="26">
        <v>2733.4499707999898</v>
      </c>
      <c r="CJ38" s="26">
        <v>2235.70579034</v>
      </c>
      <c r="CK38" s="26">
        <v>498.73416804999999</v>
      </c>
      <c r="CL38" s="26">
        <v>0</v>
      </c>
      <c r="CM38" s="26">
        <v>286.92852257999999</v>
      </c>
      <c r="CN38" s="26">
        <v>24016.144254999999</v>
      </c>
      <c r="CO38" s="26">
        <v>3154.9281756999999</v>
      </c>
      <c r="CP38" s="26">
        <v>1293.4817977999901</v>
      </c>
      <c r="CQ38" s="26"/>
      <c r="CR38" s="26"/>
      <c r="CS38" s="26"/>
      <c r="CT38" s="26"/>
      <c r="CU38" s="26"/>
      <c r="CV38" s="35">
        <f t="shared" si="1"/>
        <v>8.0003184695303948E-3</v>
      </c>
      <c r="CW38" s="49">
        <f t="shared" si="2"/>
        <v>-3.9919933541890921E-5</v>
      </c>
      <c r="CX38" s="49">
        <f t="shared" si="3"/>
        <v>4.3680696982073694E-7</v>
      </c>
      <c r="CY38" s="49">
        <f t="shared" si="4"/>
        <v>-2.9067443568885586E-5</v>
      </c>
      <c r="CZ38" s="49"/>
      <c r="DA38" s="35"/>
      <c r="DB38" s="35"/>
      <c r="DC38" s="26"/>
      <c r="DD38" s="26"/>
      <c r="DE38" s="26"/>
      <c r="DF38" s="26"/>
      <c r="DG38" s="26"/>
      <c r="DH38" s="26"/>
      <c r="DI38" s="26"/>
      <c r="DJ38" s="26"/>
      <c r="DK38" s="26"/>
    </row>
    <row r="39" spans="1:115" x14ac:dyDescent="0.25">
      <c r="A39" s="28" t="s">
        <v>130</v>
      </c>
      <c r="B39" s="26">
        <v>58.053890600000003</v>
      </c>
      <c r="C39" s="26">
        <v>478.47060439999899</v>
      </c>
      <c r="D39" s="26">
        <v>49.223491799999998</v>
      </c>
      <c r="E39" s="26">
        <v>49.223555399999903</v>
      </c>
      <c r="F39" s="26">
        <v>478.47138519999999</v>
      </c>
      <c r="G39" s="26">
        <v>478.468548599999</v>
      </c>
      <c r="H39" s="26">
        <v>172.35975439999899</v>
      </c>
      <c r="I39" s="95">
        <v>4.0549030699999999</v>
      </c>
      <c r="J39" s="26">
        <v>888.26152760000002</v>
      </c>
      <c r="K39" s="26">
        <v>888.26295430000005</v>
      </c>
      <c r="L39" s="26">
        <v>3411.8024999999998</v>
      </c>
      <c r="M39" s="26">
        <v>134.56563402</v>
      </c>
      <c r="N39" s="26">
        <v>134.56849682999999</v>
      </c>
      <c r="O39" s="26">
        <v>4232.1049599999997</v>
      </c>
      <c r="P39" s="26">
        <v>4232.2368930000002</v>
      </c>
      <c r="Q39" s="26">
        <v>563190.40980000002</v>
      </c>
      <c r="R39" s="26">
        <v>62583457.82</v>
      </c>
      <c r="S39" s="26">
        <v>563415.77804999996</v>
      </c>
      <c r="T39" s="26">
        <v>1778.856315</v>
      </c>
      <c r="U39" s="26">
        <v>2925.1316938999998</v>
      </c>
      <c r="V39" s="26">
        <v>762.92942794999999</v>
      </c>
      <c r="W39" s="26">
        <v>3153.76359059999</v>
      </c>
      <c r="X39" s="26">
        <v>927.07239499999901</v>
      </c>
      <c r="Y39" s="26">
        <v>637.14740065000001</v>
      </c>
      <c r="Z39" s="26">
        <v>3153.758699</v>
      </c>
      <c r="AA39" s="26">
        <v>7054.9017999999996</v>
      </c>
      <c r="AB39" s="26">
        <v>18527.373899999999</v>
      </c>
      <c r="AC39" s="26">
        <v>626.41072799999995</v>
      </c>
      <c r="AD39" s="26">
        <v>626.41028699999902</v>
      </c>
      <c r="AE39" s="26">
        <v>626.40193499999998</v>
      </c>
      <c r="AF39" s="26">
        <v>1017.29021685</v>
      </c>
      <c r="AG39" s="26">
        <v>925.501126</v>
      </c>
      <c r="AH39" s="26">
        <v>872.00681999999995</v>
      </c>
      <c r="AI39" s="26">
        <v>1255.7017014999999</v>
      </c>
      <c r="AJ39" s="26">
        <v>26.578898002999999</v>
      </c>
      <c r="AK39" s="95">
        <v>206.16904160000001</v>
      </c>
      <c r="AL39" s="26">
        <v>58.908073099999903</v>
      </c>
      <c r="AM39" s="26">
        <v>74.58748353</v>
      </c>
      <c r="AN39" s="26">
        <v>0</v>
      </c>
      <c r="AO39" s="26">
        <v>1134.05159</v>
      </c>
      <c r="AP39" s="26">
        <v>82.636609399999998</v>
      </c>
      <c r="AQ39" s="26">
        <v>82.636522499999998</v>
      </c>
      <c r="AR39" s="26">
        <v>3477.9168439999999</v>
      </c>
      <c r="AS39" s="26">
        <v>3477.8886729999999</v>
      </c>
      <c r="AT39" s="26">
        <v>98256.575500000006</v>
      </c>
      <c r="AU39" s="26">
        <v>16505.54016</v>
      </c>
      <c r="AV39" s="26">
        <v>15552.43153</v>
      </c>
      <c r="AW39" s="26">
        <v>29425.170099999999</v>
      </c>
      <c r="AX39" s="26">
        <v>115682.9825</v>
      </c>
      <c r="AY39" s="26">
        <v>92576.209999999905</v>
      </c>
      <c r="AZ39" s="26">
        <v>1587.859637</v>
      </c>
      <c r="BA39" s="26">
        <v>4.3522046269999999</v>
      </c>
      <c r="BB39" s="26">
        <v>19337.540904000001</v>
      </c>
      <c r="BC39" s="26">
        <v>25.44808742</v>
      </c>
      <c r="BD39" s="26">
        <v>7.6945716749999997</v>
      </c>
      <c r="BE39" s="26">
        <v>1774.3836735</v>
      </c>
      <c r="BF39" s="26">
        <v>63.578216159999997</v>
      </c>
      <c r="BG39" s="26">
        <v>4.7309679999999998</v>
      </c>
      <c r="BH39" s="26">
        <v>1.4150913315</v>
      </c>
      <c r="BI39" s="95">
        <v>7972.5622399999902</v>
      </c>
      <c r="BJ39" s="26">
        <v>426.47701999999998</v>
      </c>
      <c r="BK39" s="26">
        <v>174.44141999999999</v>
      </c>
      <c r="BL39" s="26">
        <v>3700.47408</v>
      </c>
      <c r="BM39" s="26">
        <v>4272.0807070000001</v>
      </c>
      <c r="BN39" s="26">
        <v>48.448308093000001</v>
      </c>
      <c r="BO39" s="26">
        <v>0.63537233999999998</v>
      </c>
      <c r="BP39" s="26">
        <v>270.28549800000002</v>
      </c>
      <c r="BQ39" s="26">
        <v>2.7836820599999998</v>
      </c>
      <c r="BR39" s="26">
        <v>237.11041399999999</v>
      </c>
      <c r="BS39" s="26">
        <v>26.907324639999999</v>
      </c>
      <c r="BT39" s="26">
        <v>10.37274225</v>
      </c>
      <c r="BU39" s="26">
        <v>1057.6695030000001</v>
      </c>
      <c r="BV39" s="26">
        <v>36.339351999999998</v>
      </c>
      <c r="BW39" s="26">
        <v>219.37258009999999</v>
      </c>
      <c r="BX39" s="26">
        <v>47.837363357000001</v>
      </c>
      <c r="BY39" s="26">
        <v>114.88671269999899</v>
      </c>
      <c r="BZ39" s="26">
        <v>2.0934041084999899</v>
      </c>
      <c r="CA39" s="26">
        <v>2064.0369999999998</v>
      </c>
      <c r="CB39" s="26">
        <v>971.98227895999901</v>
      </c>
      <c r="CC39" s="26">
        <v>971.98163030000001</v>
      </c>
      <c r="CD39" s="95">
        <v>12117.999347999999</v>
      </c>
      <c r="CE39" s="26">
        <v>23.496290940000002</v>
      </c>
      <c r="CF39" s="26">
        <v>1.44894518099999</v>
      </c>
      <c r="CG39" s="26">
        <v>1162.9484</v>
      </c>
      <c r="CH39" s="26">
        <v>48128.39155</v>
      </c>
      <c r="CI39" s="26">
        <v>5033.0177439999998</v>
      </c>
      <c r="CJ39" s="26">
        <v>4086.6278357000001</v>
      </c>
      <c r="CK39" s="26">
        <v>897.86680062999994</v>
      </c>
      <c r="CL39" s="26">
        <v>0</v>
      </c>
      <c r="CM39" s="26">
        <v>541.37825265000004</v>
      </c>
      <c r="CN39" s="26">
        <v>43187.16302</v>
      </c>
      <c r="CO39" s="26">
        <v>5780.815955</v>
      </c>
      <c r="CP39" s="26">
        <v>2375.5605919999998</v>
      </c>
      <c r="CQ39" s="26"/>
      <c r="CR39" s="26"/>
      <c r="CS39" s="26"/>
      <c r="CT39" s="26"/>
      <c r="CU39" s="26"/>
      <c r="CV39" s="35">
        <f t="shared" si="1"/>
        <v>8.0003221389974098E-3</v>
      </c>
      <c r="CW39" s="49">
        <f t="shared" si="2"/>
        <v>-4.0060222340925062E-5</v>
      </c>
      <c r="CX39" s="49">
        <f t="shared" si="3"/>
        <v>9.3483120806144414E-7</v>
      </c>
      <c r="CY39" s="49">
        <f t="shared" si="4"/>
        <v>-4.2982941796239123E-5</v>
      </c>
      <c r="CZ39" s="49"/>
      <c r="DA39" s="35"/>
      <c r="DB39" s="35"/>
      <c r="DC39" s="26"/>
      <c r="DD39" s="26"/>
      <c r="DE39" s="26"/>
      <c r="DF39" s="26"/>
      <c r="DG39" s="26"/>
      <c r="DH39" s="26"/>
      <c r="DI39" s="26"/>
      <c r="DJ39" s="26"/>
      <c r="DK39" s="26"/>
    </row>
    <row r="40" spans="1:115" x14ac:dyDescent="0.25">
      <c r="A40" s="28" t="s">
        <v>39</v>
      </c>
      <c r="B40" s="26">
        <v>5.0012715099999996</v>
      </c>
      <c r="C40" s="26">
        <v>37.635717169999999</v>
      </c>
      <c r="D40" s="26">
        <v>3.7547873199999899</v>
      </c>
      <c r="E40" s="26">
        <v>3.7548059559999998</v>
      </c>
      <c r="F40" s="26">
        <v>37.635771679999998</v>
      </c>
      <c r="G40" s="26">
        <v>37.635581969999997</v>
      </c>
      <c r="H40" s="26">
        <v>12.656055899999901</v>
      </c>
      <c r="I40" s="95">
        <v>0.309719674</v>
      </c>
      <c r="J40" s="26">
        <v>64.832081536999993</v>
      </c>
      <c r="K40" s="26">
        <v>64.832093782000001</v>
      </c>
      <c r="L40" s="26">
        <v>303.74212999999997</v>
      </c>
      <c r="M40" s="26">
        <v>11.747231621999999</v>
      </c>
      <c r="N40" s="26">
        <v>11.747526001000001</v>
      </c>
      <c r="O40" s="26">
        <v>337.46910995000002</v>
      </c>
      <c r="P40" s="26">
        <v>337.47963759999999</v>
      </c>
      <c r="Q40" s="26">
        <v>39526.955570999999</v>
      </c>
      <c r="R40" s="26">
        <v>4723975.0886000004</v>
      </c>
      <c r="S40" s="26">
        <v>39542.781618000001</v>
      </c>
      <c r="T40" s="26">
        <v>122.4885439</v>
      </c>
      <c r="U40" s="26">
        <v>228.02142974500001</v>
      </c>
      <c r="V40" s="26">
        <v>58.482779104000002</v>
      </c>
      <c r="W40" s="26">
        <v>226.18383186</v>
      </c>
      <c r="X40" s="26">
        <v>65.448024840000002</v>
      </c>
      <c r="Y40" s="26">
        <v>44.497025585000003</v>
      </c>
      <c r="Z40" s="26">
        <v>226.18309273</v>
      </c>
      <c r="AA40" s="26">
        <v>539.98271</v>
      </c>
      <c r="AB40" s="26">
        <v>1369.161969</v>
      </c>
      <c r="AC40" s="26">
        <v>47.100398599999998</v>
      </c>
      <c r="AD40" s="26">
        <v>47.100532699999903</v>
      </c>
      <c r="AE40" s="26">
        <v>47.099661730000001</v>
      </c>
      <c r="AF40" s="26">
        <v>73.443119584000002</v>
      </c>
      <c r="AG40" s="26">
        <v>64.794270040000001</v>
      </c>
      <c r="AH40" s="26">
        <v>60.777374799999997</v>
      </c>
      <c r="AI40" s="26">
        <v>85.480273049999994</v>
      </c>
      <c r="AJ40" s="26">
        <v>2.14883627939999</v>
      </c>
      <c r="AK40" s="95">
        <v>14.088716509999999</v>
      </c>
      <c r="AL40" s="26">
        <v>4.4675931630000001</v>
      </c>
      <c r="AM40" s="26">
        <v>6.6561012069999999</v>
      </c>
      <c r="AN40" s="26">
        <v>0</v>
      </c>
      <c r="AO40" s="26">
        <v>87.437422799999993</v>
      </c>
      <c r="AP40" s="26">
        <v>6.2277202799999998</v>
      </c>
      <c r="AQ40" s="26">
        <v>6.2277465640000003</v>
      </c>
      <c r="AR40" s="26">
        <v>256.09234729999997</v>
      </c>
      <c r="AS40" s="26">
        <v>256.08919824999998</v>
      </c>
      <c r="AT40" s="26">
        <v>6772.4537799999998</v>
      </c>
      <c r="AU40" s="26">
        <v>1262.0339219999901</v>
      </c>
      <c r="AV40" s="26">
        <v>1182.3587669999999</v>
      </c>
      <c r="AW40" s="26">
        <v>2085.773639</v>
      </c>
      <c r="AX40" s="26">
        <v>8098.965647</v>
      </c>
      <c r="AY40" s="26">
        <v>6354.0006899999998</v>
      </c>
      <c r="AZ40" s="26">
        <v>116.77023903</v>
      </c>
      <c r="BA40" s="26">
        <v>0.33213069109999999</v>
      </c>
      <c r="BB40" s="26">
        <v>1346.0458116</v>
      </c>
      <c r="BC40" s="26">
        <v>1.975013052</v>
      </c>
      <c r="BD40" s="26">
        <v>0.60577087299999999</v>
      </c>
      <c r="BE40" s="26">
        <v>136.86396956999999</v>
      </c>
      <c r="BF40" s="26">
        <v>5.4060870479999998</v>
      </c>
      <c r="BG40" s="26">
        <v>0.40588853000000003</v>
      </c>
      <c r="BH40" s="26">
        <v>0.1038042112</v>
      </c>
      <c r="BI40" s="95">
        <v>653.07976159999998</v>
      </c>
      <c r="BJ40" s="26">
        <v>37.967300000000002</v>
      </c>
      <c r="BK40" s="26">
        <v>13.492599</v>
      </c>
      <c r="BL40" s="26">
        <v>288.26815049999999</v>
      </c>
      <c r="BM40" s="26">
        <v>364.82016492999998</v>
      </c>
      <c r="BN40" s="26">
        <v>4.2897297921000002</v>
      </c>
      <c r="BO40" s="26">
        <v>5.3983102999999998E-2</v>
      </c>
      <c r="BP40" s="26">
        <v>23.003441481999999</v>
      </c>
      <c r="BQ40" s="26">
        <v>0.216955176999999</v>
      </c>
      <c r="BR40" s="26">
        <v>18.190672750000001</v>
      </c>
      <c r="BS40" s="26">
        <v>1.9470303419999999</v>
      </c>
      <c r="BT40" s="26">
        <v>0.79372606999999995</v>
      </c>
      <c r="BU40" s="26">
        <v>80.529016600000006</v>
      </c>
      <c r="BV40" s="26">
        <v>2.69466596</v>
      </c>
      <c r="BW40" s="26">
        <v>16.68587063</v>
      </c>
      <c r="BX40" s="26">
        <v>4.1427079279999903</v>
      </c>
      <c r="BY40" s="26">
        <v>9.2392645800000004</v>
      </c>
      <c r="BZ40" s="26">
        <v>0.179017001285</v>
      </c>
      <c r="CA40" s="26">
        <v>54.138275</v>
      </c>
      <c r="CB40" s="26">
        <v>79.305814190000007</v>
      </c>
      <c r="CC40" s="26">
        <v>79.305686465999997</v>
      </c>
      <c r="CD40" s="95">
        <v>821.86368070000003</v>
      </c>
      <c r="CE40" s="26">
        <v>1.714431432</v>
      </c>
      <c r="CF40" s="26">
        <v>0.1106724893</v>
      </c>
      <c r="CG40" s="26">
        <v>89.949799999999996</v>
      </c>
      <c r="CH40" s="26">
        <v>3450.2835706000001</v>
      </c>
      <c r="CI40" s="26">
        <v>349.73945168</v>
      </c>
      <c r="CJ40" s="26">
        <v>281.417509502999</v>
      </c>
      <c r="CK40" s="26">
        <v>61.02137192</v>
      </c>
      <c r="CL40" s="26">
        <v>0</v>
      </c>
      <c r="CM40" s="26">
        <v>34.155770376</v>
      </c>
      <c r="CN40" s="26">
        <v>3058.6352059999999</v>
      </c>
      <c r="CO40" s="26">
        <v>405.94814079999998</v>
      </c>
      <c r="CP40" s="26">
        <v>166.038009759999</v>
      </c>
      <c r="CQ40" s="26"/>
      <c r="CR40" s="26"/>
      <c r="CS40" s="26"/>
      <c r="CT40" s="26"/>
      <c r="CU40" s="26"/>
      <c r="CV40" s="35">
        <f t="shared" si="1"/>
        <v>8.0003142208660855E-3</v>
      </c>
      <c r="CW40" s="49">
        <f t="shared" si="2"/>
        <v>-3.9057461628693098E-5</v>
      </c>
      <c r="CX40" s="49">
        <f t="shared" si="3"/>
        <v>-1.3097680410469719E-5</v>
      </c>
      <c r="CY40" s="49">
        <f t="shared" si="4"/>
        <v>-3.4892167822000997E-5</v>
      </c>
      <c r="CZ40" s="49"/>
      <c r="DA40" s="35"/>
      <c r="DB40" s="35"/>
      <c r="DC40" s="26"/>
      <c r="DD40" s="26"/>
      <c r="DE40" s="26"/>
      <c r="DF40" s="26"/>
      <c r="DG40" s="26"/>
      <c r="DH40" s="26"/>
      <c r="DI40" s="26"/>
      <c r="DJ40" s="26"/>
      <c r="DK40" s="26"/>
    </row>
    <row r="41" spans="1:115" x14ac:dyDescent="0.25">
      <c r="A41" s="28" t="s">
        <v>40</v>
      </c>
      <c r="B41" s="26">
        <v>27.931807299999999</v>
      </c>
      <c r="C41" s="26">
        <v>261.21294499999999</v>
      </c>
      <c r="D41" s="26">
        <v>27.067233250000001</v>
      </c>
      <c r="E41" s="26">
        <v>27.067310200000001</v>
      </c>
      <c r="F41" s="26">
        <v>261.21284739999999</v>
      </c>
      <c r="G41" s="26">
        <v>261.211332499999</v>
      </c>
      <c r="H41" s="26">
        <v>101.0004084</v>
      </c>
      <c r="I41" s="95">
        <v>2.3112693059999998</v>
      </c>
      <c r="J41" s="26">
        <v>534.06952539999997</v>
      </c>
      <c r="K41" s="26">
        <v>534.07067053000003</v>
      </c>
      <c r="L41" s="26">
        <v>1490.671</v>
      </c>
      <c r="M41" s="26">
        <v>69.809124650000001</v>
      </c>
      <c r="N41" s="26">
        <v>69.81076084</v>
      </c>
      <c r="O41" s="26">
        <v>2618.1633670000001</v>
      </c>
      <c r="P41" s="26">
        <v>2618.2452760000001</v>
      </c>
      <c r="Q41" s="26">
        <v>418693.93063999998</v>
      </c>
      <c r="R41" s="26">
        <v>33772039.719999999</v>
      </c>
      <c r="S41" s="26">
        <v>418861.42122999998</v>
      </c>
      <c r="T41" s="26">
        <v>1357.3914119999999</v>
      </c>
      <c r="U41" s="26">
        <v>1607.66804315999</v>
      </c>
      <c r="V41" s="26">
        <v>429.04859800000003</v>
      </c>
      <c r="W41" s="26">
        <v>2235.4142864999999</v>
      </c>
      <c r="X41" s="26">
        <v>564.18935629999999</v>
      </c>
      <c r="Y41" s="26">
        <v>424.49084332000001</v>
      </c>
      <c r="Z41" s="26">
        <v>2235.4126799999999</v>
      </c>
      <c r="AA41" s="26">
        <v>4755.2633999999998</v>
      </c>
      <c r="AB41" s="26">
        <v>10756.560310000001</v>
      </c>
      <c r="AC41" s="26">
        <v>365.56060500000001</v>
      </c>
      <c r="AD41" s="26">
        <v>365.56018899999998</v>
      </c>
      <c r="AE41" s="26">
        <v>365.55545699999999</v>
      </c>
      <c r="AF41" s="26">
        <v>681.27963263999902</v>
      </c>
      <c r="AG41" s="26">
        <v>600.47039749999999</v>
      </c>
      <c r="AH41" s="26">
        <v>595.85199439999997</v>
      </c>
      <c r="AI41" s="26">
        <v>897.00420799999995</v>
      </c>
      <c r="AJ41" s="26">
        <v>15.211151313</v>
      </c>
      <c r="AK41" s="95">
        <v>127.84283594999999</v>
      </c>
      <c r="AL41" s="26">
        <v>33.804128999999897</v>
      </c>
      <c r="AM41" s="26">
        <v>36.102985879999999</v>
      </c>
      <c r="AN41" s="26">
        <v>0</v>
      </c>
      <c r="AO41" s="26">
        <v>592.81255399999998</v>
      </c>
      <c r="AP41" s="26">
        <v>47.558960499999998</v>
      </c>
      <c r="AQ41" s="26">
        <v>47.559009199999998</v>
      </c>
      <c r="AR41" s="26">
        <v>2043.4097753999999</v>
      </c>
      <c r="AS41" s="26">
        <v>2043.39596799999</v>
      </c>
      <c r="AT41" s="26">
        <v>64180.891199999998</v>
      </c>
      <c r="AU41" s="26">
        <v>10277.43771</v>
      </c>
      <c r="AV41" s="26">
        <v>10194.360060000001</v>
      </c>
      <c r="AW41" s="26">
        <v>19147.012309999998</v>
      </c>
      <c r="AX41" s="26">
        <v>75055.794269999999</v>
      </c>
      <c r="AY41" s="26">
        <v>63691.2765</v>
      </c>
      <c r="AZ41" s="26">
        <v>945.32538699999998</v>
      </c>
      <c r="BA41" s="26">
        <v>2.6440805294</v>
      </c>
      <c r="BB41" s="26">
        <v>13138.213830000001</v>
      </c>
      <c r="BC41" s="26">
        <v>14.957050880000001</v>
      </c>
      <c r="BD41" s="26">
        <v>4.506708916</v>
      </c>
      <c r="BE41" s="26">
        <v>1041.768202</v>
      </c>
      <c r="BF41" s="26">
        <v>30.402356399999999</v>
      </c>
      <c r="BG41" s="26">
        <v>2.1486339999999999</v>
      </c>
      <c r="BH41" s="26">
        <v>0.86380112050000002</v>
      </c>
      <c r="BI41" s="95">
        <v>4087.5459810000002</v>
      </c>
      <c r="BJ41" s="26">
        <v>186.33359999999999</v>
      </c>
      <c r="BK41" s="26">
        <v>87.087140000000005</v>
      </c>
      <c r="BL41" s="26">
        <v>2114.8673130000002</v>
      </c>
      <c r="BM41" s="26">
        <v>1972.6830152</v>
      </c>
      <c r="BN41" s="26">
        <v>21.405295475999999</v>
      </c>
      <c r="BO41" s="26">
        <v>0.29542755999999998</v>
      </c>
      <c r="BP41" s="26">
        <v>130.37911009999999</v>
      </c>
      <c r="BQ41" s="26">
        <v>1.6672685330000001</v>
      </c>
      <c r="BR41" s="26">
        <v>135.47226929999999</v>
      </c>
      <c r="BS41" s="26">
        <v>16.831921380000001</v>
      </c>
      <c r="BT41" s="26">
        <v>6.1339419899999896</v>
      </c>
      <c r="BU41" s="26">
        <v>616.36154899999997</v>
      </c>
      <c r="BV41" s="26">
        <v>21.195005799999901</v>
      </c>
      <c r="BW41" s="26">
        <v>130.81583079999999</v>
      </c>
      <c r="BX41" s="26">
        <v>22.846729970599998</v>
      </c>
      <c r="BY41" s="26">
        <v>65.254755900000006</v>
      </c>
      <c r="BZ41" s="26">
        <v>1.0155452793799999</v>
      </c>
      <c r="CA41" s="26">
        <v>2277.7917000000002</v>
      </c>
      <c r="CB41" s="26">
        <v>573.49900605000005</v>
      </c>
      <c r="CC41" s="26">
        <v>573.500212279999</v>
      </c>
      <c r="CD41" s="95">
        <v>8461.3697300000003</v>
      </c>
      <c r="CE41" s="26">
        <v>13.867999004</v>
      </c>
      <c r="CF41" s="26">
        <v>0.82588874099999998</v>
      </c>
      <c r="CG41" s="26">
        <v>580.5847</v>
      </c>
      <c r="CH41" s="26">
        <v>31523.641159999999</v>
      </c>
      <c r="CI41" s="26">
        <v>3457.2722697999998</v>
      </c>
      <c r="CJ41" s="26">
        <v>2862.0685668999899</v>
      </c>
      <c r="CK41" s="26">
        <v>640.56081625000002</v>
      </c>
      <c r="CL41" s="26">
        <v>0</v>
      </c>
      <c r="CM41" s="26">
        <v>381.86764621999998</v>
      </c>
      <c r="CN41" s="26">
        <v>28495.462390000001</v>
      </c>
      <c r="CO41" s="26">
        <v>3774.3061563000001</v>
      </c>
      <c r="CP41" s="26">
        <v>1583.6874924000001</v>
      </c>
      <c r="CQ41" s="26"/>
      <c r="CR41" s="26"/>
      <c r="CS41" s="26"/>
      <c r="CT41" s="26"/>
      <c r="CU41" s="26"/>
      <c r="CV41" s="35">
        <f t="shared" si="1"/>
        <v>8.0003203395585098E-3</v>
      </c>
      <c r="CW41" s="49">
        <f t="shared" si="2"/>
        <v>-4.0037381913392156E-5</v>
      </c>
      <c r="CX41" s="49">
        <f t="shared" si="3"/>
        <v>-1.0635232044338405E-6</v>
      </c>
      <c r="CY41" s="49">
        <f t="shared" si="4"/>
        <v>-4.1295893289816185E-5</v>
      </c>
      <c r="CZ41" s="49"/>
      <c r="DA41" s="35"/>
      <c r="DB41" s="35"/>
      <c r="DC41" s="26"/>
      <c r="DD41" s="26"/>
      <c r="DE41" s="26"/>
      <c r="DF41" s="26"/>
      <c r="DG41" s="26"/>
      <c r="DH41" s="26"/>
      <c r="DI41" s="26"/>
      <c r="DJ41" s="26"/>
      <c r="DK41" s="26"/>
    </row>
    <row r="42" spans="1:115" x14ac:dyDescent="0.25">
      <c r="A42" s="28" t="s">
        <v>41</v>
      </c>
      <c r="B42" s="26">
        <v>7.1115479050000001</v>
      </c>
      <c r="C42" s="26">
        <v>65.908908159999996</v>
      </c>
      <c r="D42" s="26">
        <v>6.8481710800000002</v>
      </c>
      <c r="E42" s="26">
        <v>6.8481747199999896</v>
      </c>
      <c r="F42" s="26">
        <v>65.908926600000001</v>
      </c>
      <c r="G42" s="26">
        <v>65.908531369999906</v>
      </c>
      <c r="H42" s="26">
        <v>25.453907099999999</v>
      </c>
      <c r="I42" s="95">
        <v>0.61156627499999905</v>
      </c>
      <c r="J42" s="26">
        <v>128.37327586000001</v>
      </c>
      <c r="K42" s="26">
        <v>128.37303234999999</v>
      </c>
      <c r="L42" s="26">
        <v>217.90277</v>
      </c>
      <c r="M42" s="26">
        <v>15.903206335</v>
      </c>
      <c r="N42" s="26">
        <v>15.9035934939999</v>
      </c>
      <c r="O42" s="26">
        <v>534.77847159999999</v>
      </c>
      <c r="P42" s="26">
        <v>534.7952196</v>
      </c>
      <c r="Q42" s="26">
        <v>79019.222959999999</v>
      </c>
      <c r="R42" s="26">
        <v>6218984.3439999996</v>
      </c>
      <c r="S42" s="26">
        <v>79050.830069999996</v>
      </c>
      <c r="T42" s="26">
        <v>217.99753899999999</v>
      </c>
      <c r="U42" s="26">
        <v>405.17979738000002</v>
      </c>
      <c r="V42" s="26">
        <v>103.84999688400001</v>
      </c>
      <c r="W42" s="26">
        <v>427.2698034</v>
      </c>
      <c r="X42" s="26">
        <v>137.14616989999999</v>
      </c>
      <c r="Y42" s="26">
        <v>90.912569539999893</v>
      </c>
      <c r="Z42" s="26">
        <v>427.27062990000002</v>
      </c>
      <c r="AA42" s="26">
        <v>966.70628999999997</v>
      </c>
      <c r="AB42" s="26">
        <v>2620.5630970000002</v>
      </c>
      <c r="AC42" s="26">
        <v>88.905783299999996</v>
      </c>
      <c r="AD42" s="26">
        <v>88.905775599999998</v>
      </c>
      <c r="AE42" s="26">
        <v>88.904547699999995</v>
      </c>
      <c r="AF42" s="26">
        <v>136.82606914299899</v>
      </c>
      <c r="AG42" s="26">
        <v>132.73799529999999</v>
      </c>
      <c r="AH42" s="26">
        <v>122.659877299999</v>
      </c>
      <c r="AI42" s="26">
        <v>174.51660613999999</v>
      </c>
      <c r="AJ42" s="26">
        <v>3.3924235500000002</v>
      </c>
      <c r="AK42" s="95">
        <v>29.621135429999999</v>
      </c>
      <c r="AL42" s="26">
        <v>8.8706042800000002</v>
      </c>
      <c r="AM42" s="26">
        <v>8.6218421579999998</v>
      </c>
      <c r="AN42" s="26">
        <v>0</v>
      </c>
      <c r="AO42" s="26">
        <v>125.8649056</v>
      </c>
      <c r="AP42" s="26">
        <v>11.960684799999999</v>
      </c>
      <c r="AQ42" s="26">
        <v>11.96068824</v>
      </c>
      <c r="AR42" s="26">
        <v>360.07697780000001</v>
      </c>
      <c r="AS42" s="26">
        <v>360.07592840000001</v>
      </c>
      <c r="AT42" s="26">
        <v>14337.43196</v>
      </c>
      <c r="AU42" s="26">
        <v>2122.0759560000001</v>
      </c>
      <c r="AV42" s="26">
        <v>1961.7090250000001</v>
      </c>
      <c r="AW42" s="26">
        <v>4154.0481970000001</v>
      </c>
      <c r="AX42" s="26">
        <v>16591.578089999999</v>
      </c>
      <c r="AY42" s="26">
        <v>13248.1099499999</v>
      </c>
      <c r="AZ42" s="26">
        <v>224.00227469999999</v>
      </c>
      <c r="BA42" s="26">
        <v>0.52573705589999997</v>
      </c>
      <c r="BB42" s="26">
        <v>2730.5080712999902</v>
      </c>
      <c r="BC42" s="26">
        <v>3.0641549379999899</v>
      </c>
      <c r="BD42" s="26">
        <v>0.92295653099999997</v>
      </c>
      <c r="BE42" s="26">
        <v>251.48132939999999</v>
      </c>
      <c r="BF42" s="26">
        <v>4.9834382660000003</v>
      </c>
      <c r="BG42" s="26">
        <v>0.33423039999999998</v>
      </c>
      <c r="BH42" s="26">
        <v>0.17886742989999899</v>
      </c>
      <c r="BI42" s="95">
        <v>792.08297630000004</v>
      </c>
      <c r="BJ42" s="26">
        <v>27.23798</v>
      </c>
      <c r="BK42" s="26">
        <v>15.414458</v>
      </c>
      <c r="BL42" s="26">
        <v>472.78849430000002</v>
      </c>
      <c r="BM42" s="26">
        <v>319.29641950000001</v>
      </c>
      <c r="BN42" s="26">
        <v>3.1784103459999899</v>
      </c>
      <c r="BO42" s="26">
        <v>4.7381654000000002E-2</v>
      </c>
      <c r="BP42" s="26">
        <v>22.170752049999901</v>
      </c>
      <c r="BQ42" s="26">
        <v>0.34723181199999997</v>
      </c>
      <c r="BR42" s="26">
        <v>29.072690739999999</v>
      </c>
      <c r="BS42" s="26">
        <v>3.53550735</v>
      </c>
      <c r="BT42" s="26">
        <v>1.34525468</v>
      </c>
      <c r="BU42" s="26">
        <v>135.18097359999999</v>
      </c>
      <c r="BV42" s="26">
        <v>5.3282859599999997</v>
      </c>
      <c r="BW42" s="26">
        <v>31.070270799999999</v>
      </c>
      <c r="BX42" s="26">
        <v>3.7537198337</v>
      </c>
      <c r="BY42" s="26">
        <v>12.51319966</v>
      </c>
      <c r="BZ42" s="26">
        <v>0.168325382986</v>
      </c>
      <c r="CA42" s="26">
        <v>348.77866</v>
      </c>
      <c r="CB42" s="26">
        <v>61.850461359999997</v>
      </c>
      <c r="CC42" s="26">
        <v>61.85032357</v>
      </c>
      <c r="CD42" s="95">
        <v>1737.2415283</v>
      </c>
      <c r="CE42" s="26">
        <v>3.3986375959999999</v>
      </c>
      <c r="CF42" s="26">
        <v>0.2185321704</v>
      </c>
      <c r="CG42" s="26">
        <v>102.76316</v>
      </c>
      <c r="CH42" s="26">
        <v>6710.6766040000002</v>
      </c>
      <c r="CI42" s="26">
        <v>709.14571219999902</v>
      </c>
      <c r="CJ42" s="26">
        <v>577.23248166999997</v>
      </c>
      <c r="CK42" s="26">
        <v>127.645382169999</v>
      </c>
      <c r="CL42" s="26">
        <v>0</v>
      </c>
      <c r="CM42" s="26">
        <v>77.456052253999999</v>
      </c>
      <c r="CN42" s="26">
        <v>6081.6966060000004</v>
      </c>
      <c r="CO42" s="26">
        <v>819.29843099999903</v>
      </c>
      <c r="CP42" s="26">
        <v>337.34351489999898</v>
      </c>
      <c r="CQ42" s="26"/>
      <c r="CR42" s="26"/>
      <c r="CS42" s="26"/>
      <c r="CT42" s="26"/>
      <c r="CU42" s="26"/>
      <c r="CV42" s="35">
        <f t="shared" si="1"/>
        <v>8.000323693139428E-3</v>
      </c>
      <c r="CW42" s="49">
        <f t="shared" si="2"/>
        <v>-4.0250619704779553E-5</v>
      </c>
      <c r="CX42" s="49">
        <f t="shared" si="3"/>
        <v>-2.4460821125677015E-6</v>
      </c>
      <c r="CY42" s="49">
        <f t="shared" si="4"/>
        <v>-3.3137078576800135E-5</v>
      </c>
      <c r="CZ42" s="49"/>
      <c r="DA42" s="35"/>
      <c r="DB42" s="35"/>
      <c r="DC42" s="26"/>
      <c r="DD42" s="26"/>
      <c r="DE42" s="26"/>
      <c r="DF42" s="26"/>
      <c r="DG42" s="26"/>
      <c r="DH42" s="26"/>
      <c r="DI42" s="26"/>
      <c r="DJ42" s="26"/>
      <c r="DK42" s="26"/>
    </row>
    <row r="43" spans="1:115" x14ac:dyDescent="0.25">
      <c r="A43" s="28" t="s">
        <v>42</v>
      </c>
      <c r="B43" s="26">
        <v>38.730105639999998</v>
      </c>
      <c r="C43" s="26">
        <v>346.55075799999997</v>
      </c>
      <c r="D43" s="26">
        <v>35.494364400000002</v>
      </c>
      <c r="E43" s="26">
        <v>35.494456999999997</v>
      </c>
      <c r="F43" s="26">
        <v>346.550967299999</v>
      </c>
      <c r="G43" s="26">
        <v>346.5489566</v>
      </c>
      <c r="H43" s="26">
        <v>130.8529106</v>
      </c>
      <c r="I43" s="95">
        <v>2.950881866</v>
      </c>
      <c r="J43" s="26">
        <v>674.50196859999903</v>
      </c>
      <c r="K43" s="26">
        <v>674.50115179999898</v>
      </c>
      <c r="L43" s="26">
        <v>2417.5129999999999</v>
      </c>
      <c r="M43" s="26">
        <v>91.365498549999998</v>
      </c>
      <c r="N43" s="26">
        <v>91.367608700000005</v>
      </c>
      <c r="O43" s="26">
        <v>3364.3767859999998</v>
      </c>
      <c r="P43" s="26">
        <v>3364.4816989999999</v>
      </c>
      <c r="Q43" s="26">
        <v>528865.67084999999</v>
      </c>
      <c r="R43" s="26">
        <v>48302260.75</v>
      </c>
      <c r="S43" s="26">
        <v>529077.25699999998</v>
      </c>
      <c r="T43" s="26">
        <v>1523.08576699999</v>
      </c>
      <c r="U43" s="26">
        <v>2133.34419226</v>
      </c>
      <c r="V43" s="26">
        <v>573.56640201000005</v>
      </c>
      <c r="W43" s="26">
        <v>2668.7471369999998</v>
      </c>
      <c r="X43" s="26">
        <v>737.05530599999997</v>
      </c>
      <c r="Y43" s="26">
        <v>534.46381876999999</v>
      </c>
      <c r="Z43" s="26">
        <v>2668.7473420000001</v>
      </c>
      <c r="AA43" s="26">
        <v>5771.6885999999904</v>
      </c>
      <c r="AB43" s="26">
        <v>14254.85284</v>
      </c>
      <c r="AC43" s="26">
        <v>471.25157999999902</v>
      </c>
      <c r="AD43" s="26">
        <v>471.25133949999997</v>
      </c>
      <c r="AE43" s="26">
        <v>471.24501600000002</v>
      </c>
      <c r="AF43" s="26">
        <v>834.05720237999901</v>
      </c>
      <c r="AG43" s="26">
        <v>785.19720199999995</v>
      </c>
      <c r="AH43" s="26">
        <v>763.08771000000002</v>
      </c>
      <c r="AI43" s="26">
        <v>1085.3801421999999</v>
      </c>
      <c r="AJ43" s="26">
        <v>19.068144844999999</v>
      </c>
      <c r="AK43" s="95">
        <v>168.0224513</v>
      </c>
      <c r="AL43" s="26">
        <v>43.250142499999903</v>
      </c>
      <c r="AM43" s="26">
        <v>47.81361862</v>
      </c>
      <c r="AN43" s="26">
        <v>0</v>
      </c>
      <c r="AO43" s="26">
        <v>831.48134600000003</v>
      </c>
      <c r="AP43" s="26">
        <v>61.771369900000003</v>
      </c>
      <c r="AQ43" s="26">
        <v>61.771335200000003</v>
      </c>
      <c r="AR43" s="26">
        <v>2782.5454180000002</v>
      </c>
      <c r="AS43" s="26">
        <v>2782.5211599999998</v>
      </c>
      <c r="AT43" s="26">
        <v>83146.705400000006</v>
      </c>
      <c r="AU43" s="26">
        <v>14217.74086</v>
      </c>
      <c r="AV43" s="26">
        <v>13819.445470000001</v>
      </c>
      <c r="AW43" s="26">
        <v>24113.669239999901</v>
      </c>
      <c r="AX43" s="26">
        <v>98145.741500000004</v>
      </c>
      <c r="AY43" s="26">
        <v>80803.292699999904</v>
      </c>
      <c r="AZ43" s="26">
        <v>1232.9597570000001</v>
      </c>
      <c r="BA43" s="26">
        <v>3.3034436588</v>
      </c>
      <c r="BB43" s="26">
        <v>16269.305725</v>
      </c>
      <c r="BC43" s="26">
        <v>18.92697583</v>
      </c>
      <c r="BD43" s="26">
        <v>5.6796923770000003</v>
      </c>
      <c r="BE43" s="26">
        <v>1309.2252800000001</v>
      </c>
      <c r="BF43" s="26">
        <v>46.073985569999998</v>
      </c>
      <c r="BG43" s="26">
        <v>3.3997278</v>
      </c>
      <c r="BH43" s="26">
        <v>1.111386792</v>
      </c>
      <c r="BI43" s="95">
        <v>5793.9182300000002</v>
      </c>
      <c r="BJ43" s="26">
        <v>302.19002999999998</v>
      </c>
      <c r="BK43" s="26">
        <v>129.93045000000001</v>
      </c>
      <c r="BL43" s="26">
        <v>2723.079115</v>
      </c>
      <c r="BM43" s="26">
        <v>3070.8422418</v>
      </c>
      <c r="BN43" s="26">
        <v>34.441361076</v>
      </c>
      <c r="BO43" s="26">
        <v>0.45679665000000003</v>
      </c>
      <c r="BP43" s="26">
        <v>194.00337819999999</v>
      </c>
      <c r="BQ43" s="26">
        <v>2.1665856450000001</v>
      </c>
      <c r="BR43" s="26">
        <v>174.04595759999901</v>
      </c>
      <c r="BS43" s="26">
        <v>20.799659599999998</v>
      </c>
      <c r="BT43" s="26">
        <v>7.6994428399999997</v>
      </c>
      <c r="BU43" s="26">
        <v>776.63266199999998</v>
      </c>
      <c r="BV43" s="26">
        <v>27.550040149999901</v>
      </c>
      <c r="BW43" s="26">
        <v>167.27008799999999</v>
      </c>
      <c r="BX43" s="26">
        <v>34.239117972999999</v>
      </c>
      <c r="BY43" s="26">
        <v>89.477604499999998</v>
      </c>
      <c r="BZ43" s="26">
        <v>1.5108840273999999</v>
      </c>
      <c r="CA43" s="26">
        <v>2564.0430000000001</v>
      </c>
      <c r="CB43" s="26">
        <v>658.86738149999996</v>
      </c>
      <c r="CC43" s="26">
        <v>658.86736970000004</v>
      </c>
      <c r="CD43" s="95">
        <v>10435.739417000001</v>
      </c>
      <c r="CE43" s="26">
        <v>18.197175170000001</v>
      </c>
      <c r="CF43" s="26">
        <v>1.054443346</v>
      </c>
      <c r="CG43" s="26">
        <v>866.20983999999999</v>
      </c>
      <c r="CH43" s="26">
        <v>39512.21125</v>
      </c>
      <c r="CI43" s="26">
        <v>4269.909283</v>
      </c>
      <c r="CJ43" s="26">
        <v>3509.4418108999998</v>
      </c>
      <c r="CK43" s="26">
        <v>781.23356669999896</v>
      </c>
      <c r="CL43" s="26">
        <v>0</v>
      </c>
      <c r="CM43" s="26">
        <v>470.7713258</v>
      </c>
      <c r="CN43" s="26">
        <v>35602.454279999998</v>
      </c>
      <c r="CO43" s="26">
        <v>4795.0236999999997</v>
      </c>
      <c r="CP43" s="26">
        <v>1994.9749434999901</v>
      </c>
      <c r="CQ43" s="26"/>
      <c r="CR43" s="26"/>
      <c r="CS43" s="26"/>
      <c r="CT43" s="26"/>
      <c r="CU43" s="26"/>
      <c r="CV43" s="35">
        <f t="shared" si="1"/>
        <v>8.0003186078124438E-3</v>
      </c>
      <c r="CW43" s="49">
        <f t="shared" si="2"/>
        <v>-3.9756814104849299E-5</v>
      </c>
      <c r="CX43" s="49">
        <f t="shared" si="3"/>
        <v>-5.3966933526965202E-7</v>
      </c>
      <c r="CY43" s="49">
        <f t="shared" si="4"/>
        <v>-4.2168124520010907E-5</v>
      </c>
      <c r="CZ43" s="49"/>
      <c r="DA43" s="35"/>
      <c r="DB43" s="35"/>
      <c r="DC43" s="26"/>
      <c r="DD43" s="26"/>
      <c r="DE43" s="26"/>
      <c r="DF43" s="26"/>
      <c r="DG43" s="26"/>
      <c r="DH43" s="26"/>
      <c r="DI43" s="26"/>
      <c r="DJ43" s="26"/>
      <c r="DK43" s="26"/>
    </row>
    <row r="44" spans="1:115" x14ac:dyDescent="0.25">
      <c r="A44" s="28" t="s">
        <v>43</v>
      </c>
      <c r="B44" s="26">
        <v>117.6702116</v>
      </c>
      <c r="C44" s="26">
        <v>951.003377</v>
      </c>
      <c r="D44" s="26">
        <v>106.2890135</v>
      </c>
      <c r="E44" s="26">
        <v>106.2890776</v>
      </c>
      <c r="F44" s="26">
        <v>951.00216999999998</v>
      </c>
      <c r="G44" s="26">
        <v>950.99671999999896</v>
      </c>
      <c r="H44" s="26">
        <v>368.99146999999999</v>
      </c>
      <c r="I44" s="95">
        <v>9.4634411000000007</v>
      </c>
      <c r="J44" s="26">
        <v>1576.7072559999999</v>
      </c>
      <c r="K44" s="26">
        <v>1576.70783829999</v>
      </c>
      <c r="L44" s="26">
        <v>7379.5244000000002</v>
      </c>
      <c r="M44" s="26">
        <v>235.91744929999999</v>
      </c>
      <c r="N44" s="26">
        <v>235.92282470000001</v>
      </c>
      <c r="O44" s="26">
        <v>9195.7286099999892</v>
      </c>
      <c r="P44" s="26">
        <v>9196.01649</v>
      </c>
      <c r="Q44" s="26">
        <v>1456672.2390000001</v>
      </c>
      <c r="R44" s="26">
        <v>174968369.44</v>
      </c>
      <c r="S44" s="26">
        <v>1457255.04699999</v>
      </c>
      <c r="T44" s="26">
        <v>4928.3802299999998</v>
      </c>
      <c r="U44" s="26">
        <v>5851.1468701599997</v>
      </c>
      <c r="V44" s="26">
        <v>1484.10229984999</v>
      </c>
      <c r="W44" s="26">
        <v>7136.5266869999996</v>
      </c>
      <c r="X44" s="26">
        <v>1786.1758809999999</v>
      </c>
      <c r="Y44" s="26">
        <v>1219.0763995</v>
      </c>
      <c r="Z44" s="26">
        <v>7136.5296950000002</v>
      </c>
      <c r="AA44" s="26">
        <v>14170.4984</v>
      </c>
      <c r="AB44" s="26">
        <v>35250.662899999901</v>
      </c>
      <c r="AC44" s="26">
        <v>1383.79305</v>
      </c>
      <c r="AD44" s="26">
        <v>1383.7925700000001</v>
      </c>
      <c r="AE44" s="26">
        <v>1383.77376</v>
      </c>
      <c r="AF44" s="26">
        <v>2163.4960927000002</v>
      </c>
      <c r="AG44" s="26">
        <v>2330.8832229999998</v>
      </c>
      <c r="AH44" s="26">
        <v>2346.0892599999902</v>
      </c>
      <c r="AI44" s="26">
        <v>2703.9572410000001</v>
      </c>
      <c r="AJ44" s="26">
        <v>60.653956690000001</v>
      </c>
      <c r="AK44" s="95">
        <v>414.46564599999999</v>
      </c>
      <c r="AL44" s="26">
        <v>135.805913</v>
      </c>
      <c r="AM44" s="26">
        <v>155.98385089999999</v>
      </c>
      <c r="AN44" s="26">
        <v>0</v>
      </c>
      <c r="AO44" s="26">
        <v>2389.2047499999999</v>
      </c>
      <c r="AP44" s="26">
        <v>169.54604499999999</v>
      </c>
      <c r="AQ44" s="26">
        <v>169.54590199999899</v>
      </c>
      <c r="AR44" s="26">
        <v>8813.3607850000008</v>
      </c>
      <c r="AS44" s="26">
        <v>8813.2857139999996</v>
      </c>
      <c r="AT44" s="26">
        <v>241574.08899999899</v>
      </c>
      <c r="AU44" s="26">
        <v>47455.404999999999</v>
      </c>
      <c r="AV44" s="26">
        <v>47702.823499999999</v>
      </c>
      <c r="AW44" s="26">
        <v>59797.388899999904</v>
      </c>
      <c r="AX44" s="26">
        <v>291348.75400000002</v>
      </c>
      <c r="AY44" s="26">
        <v>243212.28899999999</v>
      </c>
      <c r="AZ44" s="26">
        <v>3172.0704700000001</v>
      </c>
      <c r="BA44" s="26">
        <v>9.4211651229999998</v>
      </c>
      <c r="BB44" s="26">
        <v>39703.883419999998</v>
      </c>
      <c r="BC44" s="26">
        <v>54.3906317</v>
      </c>
      <c r="BD44" s="26">
        <v>17.789056279999901</v>
      </c>
      <c r="BE44" s="26">
        <v>4106.7940140000001</v>
      </c>
      <c r="BF44" s="26">
        <v>136.7705192</v>
      </c>
      <c r="BG44" s="26">
        <v>10.796315</v>
      </c>
      <c r="BH44" s="26">
        <v>3.5248593800000001</v>
      </c>
      <c r="BI44" s="95">
        <v>17976.3821299999</v>
      </c>
      <c r="BJ44" s="26">
        <v>922.43773999999996</v>
      </c>
      <c r="BK44" s="26">
        <v>452.38310000000001</v>
      </c>
      <c r="BL44" s="26">
        <v>8307.0119599999998</v>
      </c>
      <c r="BM44" s="26">
        <v>9669.3758519999992</v>
      </c>
      <c r="BN44" s="26">
        <v>105.02522362400001</v>
      </c>
      <c r="BO44" s="26">
        <v>1.4602565999999999</v>
      </c>
      <c r="BP44" s="26">
        <v>583.29163199999903</v>
      </c>
      <c r="BQ44" s="26">
        <v>7.6507710999999903</v>
      </c>
      <c r="BR44" s="26">
        <v>511.11522499999899</v>
      </c>
      <c r="BS44" s="26">
        <v>57.689276300000003</v>
      </c>
      <c r="BT44" s="26">
        <v>23.753059639999901</v>
      </c>
      <c r="BU44" s="26">
        <v>2243.5758040000001</v>
      </c>
      <c r="BV44" s="26">
        <v>77.034190499999994</v>
      </c>
      <c r="BW44" s="26">
        <v>483.89678800000002</v>
      </c>
      <c r="BX44" s="26">
        <v>103.92324588</v>
      </c>
      <c r="BY44" s="26">
        <v>325.89506130000001</v>
      </c>
      <c r="BZ44" s="26">
        <v>4.5612801265999998</v>
      </c>
      <c r="CA44" s="26">
        <v>5447.8573999999999</v>
      </c>
      <c r="CB44" s="26">
        <v>2458.8559313000001</v>
      </c>
      <c r="CC44" s="26">
        <v>2458.8528102999999</v>
      </c>
      <c r="CD44" s="95">
        <v>24533.936949999999</v>
      </c>
      <c r="CE44" s="26">
        <v>43.683080339999997</v>
      </c>
      <c r="CF44" s="26">
        <v>3.3815822099999999</v>
      </c>
      <c r="CG44" s="26">
        <v>3015.8904000000002</v>
      </c>
      <c r="CH44" s="26">
        <v>98692.765100000004</v>
      </c>
      <c r="CI44" s="26">
        <v>10123.071849</v>
      </c>
      <c r="CJ44" s="26">
        <v>8263.3241330000001</v>
      </c>
      <c r="CK44" s="26">
        <v>1830.9905487999999</v>
      </c>
      <c r="CL44" s="26">
        <v>0</v>
      </c>
      <c r="CM44" s="26">
        <v>1244.2711119999999</v>
      </c>
      <c r="CN44" s="26">
        <v>88113.061799999996</v>
      </c>
      <c r="CO44" s="26">
        <v>11110.50533</v>
      </c>
      <c r="CP44" s="26">
        <v>4599.5207979999996</v>
      </c>
      <c r="CQ44" s="26"/>
      <c r="CR44" s="26"/>
      <c r="CS44" s="26"/>
      <c r="CT44" s="26"/>
      <c r="CU44" s="26"/>
      <c r="CV44" s="35">
        <f t="shared" si="1"/>
        <v>8.0003198606437131E-3</v>
      </c>
      <c r="CW44" s="49">
        <f t="shared" si="2"/>
        <v>-3.9894534777912892E-5</v>
      </c>
      <c r="CX44" s="49">
        <f t="shared" si="3"/>
        <v>-3.1608140381213764E-7</v>
      </c>
      <c r="CY44" s="49">
        <f t="shared" si="4"/>
        <v>-5.0010311240567523E-5</v>
      </c>
      <c r="CZ44" s="49"/>
      <c r="DA44" s="35"/>
      <c r="DB44" s="35"/>
      <c r="DC44" s="26"/>
      <c r="DD44" s="26"/>
      <c r="DE44" s="26"/>
      <c r="DF44" s="26"/>
      <c r="DG44" s="26"/>
      <c r="DH44" s="26"/>
      <c r="DI44" s="26"/>
      <c r="DJ44" s="26"/>
      <c r="DK44" s="26"/>
    </row>
    <row r="45" spans="1:115" x14ac:dyDescent="0.25">
      <c r="A45" s="28" t="s">
        <v>44</v>
      </c>
      <c r="B45" s="26">
        <v>18.840353449999999</v>
      </c>
      <c r="C45" s="26">
        <v>179.3516037</v>
      </c>
      <c r="D45" s="26">
        <v>20.912070400000001</v>
      </c>
      <c r="E45" s="26">
        <v>20.9119937</v>
      </c>
      <c r="F45" s="26">
        <v>179.35152220000001</v>
      </c>
      <c r="G45" s="26">
        <v>179.35049939999999</v>
      </c>
      <c r="H45" s="26">
        <v>75.6353005</v>
      </c>
      <c r="I45" s="95">
        <v>2.0284141099999999</v>
      </c>
      <c r="J45" s="26">
        <v>301.69082689999999</v>
      </c>
      <c r="K45" s="26">
        <v>301.69121967000001</v>
      </c>
      <c r="L45" s="26">
        <v>1143.1197999999999</v>
      </c>
      <c r="M45" s="26">
        <v>43.272147779999997</v>
      </c>
      <c r="N45" s="26">
        <v>43.273280399999997</v>
      </c>
      <c r="O45" s="26">
        <v>1459.797681</v>
      </c>
      <c r="P45" s="26">
        <v>1459.84342329999</v>
      </c>
      <c r="Q45" s="26">
        <v>195244.48790000001</v>
      </c>
      <c r="R45" s="26">
        <v>20897302.969999999</v>
      </c>
      <c r="S45" s="26">
        <v>195322.61765999999</v>
      </c>
      <c r="T45" s="26">
        <v>480.937984999999</v>
      </c>
      <c r="U45" s="26">
        <v>1098.5189197499999</v>
      </c>
      <c r="V45" s="26">
        <v>264.48621872000001</v>
      </c>
      <c r="W45" s="26">
        <v>983.51044049999996</v>
      </c>
      <c r="X45" s="26">
        <v>355.3326194</v>
      </c>
      <c r="Y45" s="26">
        <v>209.65496285999899</v>
      </c>
      <c r="Z45" s="26">
        <v>983.51322929999901</v>
      </c>
      <c r="AA45" s="26">
        <v>2113.63805</v>
      </c>
      <c r="AB45" s="26">
        <v>6606.0206469999903</v>
      </c>
      <c r="AC45" s="26">
        <v>269.39056859999999</v>
      </c>
      <c r="AD45" s="26">
        <v>269.390691</v>
      </c>
      <c r="AE45" s="26">
        <v>269.38679500000001</v>
      </c>
      <c r="AF45" s="26">
        <v>316.92339184999997</v>
      </c>
      <c r="AG45" s="26">
        <v>403.6183972</v>
      </c>
      <c r="AH45" s="26">
        <v>356.64219979999899</v>
      </c>
      <c r="AI45" s="26">
        <v>421.42508800000002</v>
      </c>
      <c r="AJ45" s="26">
        <v>9.2214906120000002</v>
      </c>
      <c r="AK45" s="95">
        <v>74.594631039999996</v>
      </c>
      <c r="AL45" s="26">
        <v>28.9339759399999</v>
      </c>
      <c r="AM45" s="26">
        <v>21.732660209999999</v>
      </c>
      <c r="AN45" s="26">
        <v>0</v>
      </c>
      <c r="AO45" s="26">
        <v>338.84482500000001</v>
      </c>
      <c r="AP45" s="26">
        <v>33.830907500000002</v>
      </c>
      <c r="AQ45" s="26">
        <v>33.83093865</v>
      </c>
      <c r="AR45" s="26">
        <v>1145.4118633000001</v>
      </c>
      <c r="AS45" s="26">
        <v>1145.4048299999999</v>
      </c>
      <c r="AT45" s="26">
        <v>42723.661679999997</v>
      </c>
      <c r="AU45" s="26">
        <v>7325.0182500000001</v>
      </c>
      <c r="AV45" s="26">
        <v>6484.0533999999998</v>
      </c>
      <c r="AW45" s="26">
        <v>10176.305347</v>
      </c>
      <c r="AX45" s="26">
        <v>50450.278740000002</v>
      </c>
      <c r="AY45" s="26">
        <v>37739.613250000002</v>
      </c>
      <c r="AZ45" s="26">
        <v>581.1750207</v>
      </c>
      <c r="BA45" s="26">
        <v>1.7078251066000001</v>
      </c>
      <c r="BB45" s="26">
        <v>6502.1234800000002</v>
      </c>
      <c r="BC45" s="26">
        <v>9.9687022899999995</v>
      </c>
      <c r="BD45" s="26">
        <v>3.101818932</v>
      </c>
      <c r="BE45" s="26">
        <v>786.54003259999899</v>
      </c>
      <c r="BF45" s="26">
        <v>21.81959835</v>
      </c>
      <c r="BG45" s="26">
        <v>1.5601908</v>
      </c>
      <c r="BH45" s="26">
        <v>0.56624689049999899</v>
      </c>
      <c r="BI45" s="95">
        <v>2952.529168</v>
      </c>
      <c r="BJ45" s="26">
        <v>142.88905</v>
      </c>
      <c r="BK45" s="26">
        <v>55.127834</v>
      </c>
      <c r="BL45" s="26">
        <v>1516.521671</v>
      </c>
      <c r="BM45" s="26">
        <v>1436.0065992</v>
      </c>
      <c r="BN45" s="26">
        <v>16.291694602</v>
      </c>
      <c r="BO45" s="26">
        <v>0.21202499999999999</v>
      </c>
      <c r="BP45" s="26">
        <v>94.659311049999999</v>
      </c>
      <c r="BQ45" s="26">
        <v>1.1822301694999999</v>
      </c>
      <c r="BR45" s="26">
        <v>90.362895399999999</v>
      </c>
      <c r="BS45" s="26">
        <v>10.462907169999999</v>
      </c>
      <c r="BT45" s="26">
        <v>4.2295695899999997</v>
      </c>
      <c r="BU45" s="26">
        <v>410.53234500000002</v>
      </c>
      <c r="BV45" s="26">
        <v>15.492789999999999</v>
      </c>
      <c r="BW45" s="26">
        <v>89.9193278999999</v>
      </c>
      <c r="BX45" s="26">
        <v>16.956221685999999</v>
      </c>
      <c r="BY45" s="26">
        <v>45.680889699999902</v>
      </c>
      <c r="BZ45" s="26">
        <v>0.73790303511999999</v>
      </c>
      <c r="CA45" s="26">
        <v>975.71312999999998</v>
      </c>
      <c r="CB45" s="26">
        <v>217.81282727000001</v>
      </c>
      <c r="CC45" s="26">
        <v>217.813604209999</v>
      </c>
      <c r="CD45" s="95">
        <v>4067.4267159999999</v>
      </c>
      <c r="CE45" s="26">
        <v>8.5069574699999997</v>
      </c>
      <c r="CF45" s="26">
        <v>0.72481710300000002</v>
      </c>
      <c r="CG45" s="26">
        <v>367.52325000000002</v>
      </c>
      <c r="CH45" s="26">
        <v>16404.707419999999</v>
      </c>
      <c r="CI45" s="26">
        <v>1638.16362249999</v>
      </c>
      <c r="CJ45" s="26">
        <v>1321.5130196999901</v>
      </c>
      <c r="CK45" s="26">
        <v>292.00601979999999</v>
      </c>
      <c r="CL45" s="26">
        <v>0</v>
      </c>
      <c r="CM45" s="26">
        <v>198.40331053999901</v>
      </c>
      <c r="CN45" s="26">
        <v>14713.566870000001</v>
      </c>
      <c r="CO45" s="26">
        <v>1897.3453225999999</v>
      </c>
      <c r="CP45" s="26">
        <v>779.08116919999895</v>
      </c>
      <c r="CQ45" s="26"/>
      <c r="CR45" s="26"/>
      <c r="CS45" s="26"/>
      <c r="CT45" s="26"/>
      <c r="CU45" s="26"/>
      <c r="CV45" s="35">
        <f t="shared" si="1"/>
        <v>8.0003204596764133E-3</v>
      </c>
      <c r="CW45" s="49">
        <f t="shared" si="2"/>
        <v>-4.0031239676671803E-5</v>
      </c>
      <c r="CX45" s="49">
        <f t="shared" si="3"/>
        <v>3.040782830549912E-7</v>
      </c>
      <c r="CY45" s="49">
        <f t="shared" si="4"/>
        <v>-3.3455751203014741E-5</v>
      </c>
      <c r="CZ45" s="49"/>
      <c r="DA45" s="35"/>
      <c r="DB45" s="35"/>
      <c r="DC45" s="26"/>
      <c r="DD45" s="26"/>
      <c r="DE45" s="26"/>
      <c r="DF45" s="26"/>
      <c r="DG45" s="26"/>
      <c r="DH45" s="26"/>
      <c r="DI45" s="26"/>
      <c r="DJ45" s="26"/>
      <c r="DK45" s="26"/>
    </row>
    <row r="46" spans="1:115" x14ac:dyDescent="0.25">
      <c r="A46" s="28" t="s">
        <v>45</v>
      </c>
      <c r="B46" s="26">
        <v>3.7213957006</v>
      </c>
      <c r="C46" s="26">
        <v>24.83715445</v>
      </c>
      <c r="D46" s="26">
        <v>2.3312767429999899</v>
      </c>
      <c r="E46" s="26">
        <v>2.331279356</v>
      </c>
      <c r="F46" s="26">
        <v>24.837219650000002</v>
      </c>
      <c r="G46" s="26">
        <v>24.83706901</v>
      </c>
      <c r="H46" s="26">
        <v>7.4896910800000001</v>
      </c>
      <c r="I46" s="95">
        <v>0.1477507938</v>
      </c>
      <c r="J46" s="26">
        <v>54.670523732999897</v>
      </c>
      <c r="K46" s="26">
        <v>54.670262465</v>
      </c>
      <c r="L46" s="26">
        <v>181.97678999999999</v>
      </c>
      <c r="M46" s="26">
        <v>7.8175403737</v>
      </c>
      <c r="N46" s="26">
        <v>7.8177237579999996</v>
      </c>
      <c r="O46" s="26">
        <v>241.19839458000001</v>
      </c>
      <c r="P46" s="26">
        <v>241.20588045</v>
      </c>
      <c r="Q46" s="26">
        <v>29494.230940000001</v>
      </c>
      <c r="R46" s="26">
        <v>3845469.6680000001</v>
      </c>
      <c r="S46" s="26">
        <v>29506.034602</v>
      </c>
      <c r="T46" s="26">
        <v>64.609235999999996</v>
      </c>
      <c r="U46" s="26">
        <v>157.53193158299999</v>
      </c>
      <c r="V46" s="26">
        <v>43.742290005999998</v>
      </c>
      <c r="W46" s="26">
        <v>141.71118394000001</v>
      </c>
      <c r="X46" s="26">
        <v>45.854891039999998</v>
      </c>
      <c r="Y46" s="26">
        <v>32.284028237000001</v>
      </c>
      <c r="Z46" s="26">
        <v>141.711502</v>
      </c>
      <c r="AA46" s="26">
        <v>328.28339999999997</v>
      </c>
      <c r="AB46" s="26">
        <v>1009.9542844</v>
      </c>
      <c r="AC46" s="26">
        <v>29.132325129999899</v>
      </c>
      <c r="AD46" s="26">
        <v>29.132252919999999</v>
      </c>
      <c r="AE46" s="26">
        <v>29.131922139999901</v>
      </c>
      <c r="AF46" s="26">
        <v>51.256236606000002</v>
      </c>
      <c r="AG46" s="26">
        <v>36.894995559999998</v>
      </c>
      <c r="AH46" s="26">
        <v>33.790170490000001</v>
      </c>
      <c r="AI46" s="26">
        <v>56.288542820000004</v>
      </c>
      <c r="AJ46" s="26">
        <v>1.3682555029999901</v>
      </c>
      <c r="AK46" s="95">
        <v>10.371779263000001</v>
      </c>
      <c r="AL46" s="26">
        <v>2.2024263350000002</v>
      </c>
      <c r="AM46" s="26">
        <v>4.8754006600000004</v>
      </c>
      <c r="AN46" s="26">
        <v>0</v>
      </c>
      <c r="AO46" s="26">
        <v>58.416685999999999</v>
      </c>
      <c r="AP46" s="26">
        <v>4.0077615409999998</v>
      </c>
      <c r="AQ46" s="26">
        <v>4.0077637199999998</v>
      </c>
      <c r="AR46" s="26">
        <v>217.32427758</v>
      </c>
      <c r="AS46" s="26">
        <v>217.32335287999999</v>
      </c>
      <c r="AT46" s="26">
        <v>3947.5639000000001</v>
      </c>
      <c r="AU46" s="26">
        <v>627.41516630000001</v>
      </c>
      <c r="AV46" s="26">
        <v>573.39155519999997</v>
      </c>
      <c r="AW46" s="26">
        <v>1441.0649444000001</v>
      </c>
      <c r="AX46" s="26">
        <v>4611.696038</v>
      </c>
      <c r="AY46" s="26">
        <v>3616.5802439999902</v>
      </c>
      <c r="AZ46" s="26">
        <v>82.323284540000003</v>
      </c>
      <c r="BA46" s="26">
        <v>0.18503016989999899</v>
      </c>
      <c r="BB46" s="26">
        <v>917.88860720000002</v>
      </c>
      <c r="BC46" s="26">
        <v>1.073455657</v>
      </c>
      <c r="BD46" s="26">
        <v>0.30787907989999902</v>
      </c>
      <c r="BE46" s="26">
        <v>66.617886549999994</v>
      </c>
      <c r="BF46" s="26">
        <v>3.3122313182999998</v>
      </c>
      <c r="BG46" s="26">
        <v>0.26576483000000001</v>
      </c>
      <c r="BH46" s="26">
        <v>5.5993748750000003E-2</v>
      </c>
      <c r="BI46" s="95">
        <v>388.21617104000001</v>
      </c>
      <c r="BJ46" s="26">
        <v>22.747183</v>
      </c>
      <c r="BK46" s="26">
        <v>11.093031999999999</v>
      </c>
      <c r="BL46" s="26">
        <v>153.86464470000001</v>
      </c>
      <c r="BM46" s="26">
        <v>234.35090031999999</v>
      </c>
      <c r="BN46" s="26">
        <v>2.5736853889</v>
      </c>
      <c r="BO46" s="26">
        <v>3.6725577000000002E-2</v>
      </c>
      <c r="BP46" s="26">
        <v>13.706155546</v>
      </c>
      <c r="BQ46" s="26">
        <v>9.9670042900000005E-2</v>
      </c>
      <c r="BR46" s="26">
        <v>10.704706509999999</v>
      </c>
      <c r="BS46" s="26">
        <v>1.1557365429999999</v>
      </c>
      <c r="BT46" s="26">
        <v>0.39221225300000001</v>
      </c>
      <c r="BU46" s="26">
        <v>45.85917637</v>
      </c>
      <c r="BV46" s="26">
        <v>1.6419625409999901</v>
      </c>
      <c r="BW46" s="26">
        <v>9.7406058000000009</v>
      </c>
      <c r="BX46" s="26">
        <v>2.3605246786</v>
      </c>
      <c r="BY46" s="26">
        <v>5.06438202</v>
      </c>
      <c r="BZ46" s="26">
        <v>0.104825886971</v>
      </c>
      <c r="CA46" s="26">
        <v>38.218179999999997</v>
      </c>
      <c r="CB46" s="26">
        <v>76.361465432000003</v>
      </c>
      <c r="CC46" s="26">
        <v>76.361431199999998</v>
      </c>
      <c r="CD46" s="95">
        <v>566.90922026999999</v>
      </c>
      <c r="CE46" s="26">
        <v>1.2492332928000001</v>
      </c>
      <c r="CF46" s="26">
        <v>5.2796074259999999E-2</v>
      </c>
      <c r="CG46" s="26">
        <v>73.954149999999998</v>
      </c>
      <c r="CH46" s="26">
        <v>2388.4087344999998</v>
      </c>
      <c r="CI46" s="26">
        <v>244.12267532000001</v>
      </c>
      <c r="CJ46" s="26">
        <v>194.47999826099999</v>
      </c>
      <c r="CK46" s="26">
        <v>41.333833114999997</v>
      </c>
      <c r="CL46" s="26">
        <v>0</v>
      </c>
      <c r="CM46" s="26">
        <v>22.13436072</v>
      </c>
      <c r="CN46" s="26">
        <v>2105.3331864000002</v>
      </c>
      <c r="CO46" s="26">
        <v>297.37165074000001</v>
      </c>
      <c r="CP46" s="26">
        <v>119.84008926</v>
      </c>
      <c r="CQ46" s="26"/>
      <c r="CR46" s="26"/>
      <c r="CS46" s="26"/>
      <c r="CT46" s="26"/>
      <c r="CU46" s="26"/>
      <c r="CV46" s="35">
        <f t="shared" si="1"/>
        <v>8.0003094861387739E-3</v>
      </c>
      <c r="CW46" s="49">
        <f t="shared" si="2"/>
        <v>-3.8602687283217399E-5</v>
      </c>
      <c r="CX46" s="49">
        <f t="shared" si="3"/>
        <v>1.6125551862548751E-6</v>
      </c>
      <c r="CY46" s="49">
        <f t="shared" si="4"/>
        <v>-7.4074653362939431E-5</v>
      </c>
      <c r="CZ46" s="49"/>
      <c r="DA46" s="35"/>
      <c r="DB46" s="35"/>
      <c r="DC46" s="26"/>
      <c r="DD46" s="26"/>
      <c r="DE46" s="26"/>
      <c r="DF46" s="26"/>
      <c r="DG46" s="26"/>
      <c r="DH46" s="26"/>
      <c r="DI46" s="26"/>
      <c r="DJ46" s="26"/>
      <c r="DK46" s="26"/>
    </row>
    <row r="47" spans="1:115" x14ac:dyDescent="0.25">
      <c r="A47" s="28" t="s">
        <v>46</v>
      </c>
      <c r="B47" s="26">
        <v>46.215745419999998</v>
      </c>
      <c r="C47" s="26">
        <v>356.2709428</v>
      </c>
      <c r="D47" s="26">
        <v>32.609710700000001</v>
      </c>
      <c r="E47" s="26">
        <v>32.609727499999998</v>
      </c>
      <c r="F47" s="26">
        <v>356.27100000000002</v>
      </c>
      <c r="G47" s="26">
        <v>356.26890270000001</v>
      </c>
      <c r="H47" s="26">
        <v>116.6003388</v>
      </c>
      <c r="I47" s="95">
        <v>2.3651087959999999</v>
      </c>
      <c r="J47" s="26">
        <v>751.67439652999997</v>
      </c>
      <c r="K47" s="26">
        <v>751.67489847000002</v>
      </c>
      <c r="L47" s="26">
        <v>2248.5059999999999</v>
      </c>
      <c r="M47" s="26">
        <v>116.50194885000001</v>
      </c>
      <c r="N47" s="26">
        <v>116.50468663999899</v>
      </c>
      <c r="O47" s="26">
        <v>3762.9807649999998</v>
      </c>
      <c r="P47" s="26">
        <v>3763.0981630000001</v>
      </c>
      <c r="Q47" s="26">
        <v>553613.47216999996</v>
      </c>
      <c r="R47" s="26">
        <v>47890406.077</v>
      </c>
      <c r="S47" s="26">
        <v>553835.02942000004</v>
      </c>
      <c r="T47" s="26">
        <v>1589.9406280000001</v>
      </c>
      <c r="U47" s="26">
        <v>2234.8082524000001</v>
      </c>
      <c r="V47" s="26">
        <v>620.74327966999999</v>
      </c>
      <c r="W47" s="26">
        <v>2752.6718639999999</v>
      </c>
      <c r="X47" s="26">
        <v>720.49960869999995</v>
      </c>
      <c r="Y47" s="26">
        <v>550.44912502</v>
      </c>
      <c r="Z47" s="26">
        <v>2752.671902</v>
      </c>
      <c r="AA47" s="26">
        <v>6016.5682999999999</v>
      </c>
      <c r="AB47" s="26">
        <v>14898.9043759999</v>
      </c>
      <c r="AC47" s="26">
        <v>441.61051950000001</v>
      </c>
      <c r="AD47" s="26">
        <v>441.6111654</v>
      </c>
      <c r="AE47" s="26">
        <v>441.604334399999</v>
      </c>
      <c r="AF47" s="26">
        <v>879.99519822000002</v>
      </c>
      <c r="AG47" s="26">
        <v>685.34828130000005</v>
      </c>
      <c r="AH47" s="26">
        <v>657.92073900000003</v>
      </c>
      <c r="AI47" s="26">
        <v>1083.5538764</v>
      </c>
      <c r="AJ47" s="26">
        <v>20.982236786000001</v>
      </c>
      <c r="AK47" s="95">
        <v>163.5767367</v>
      </c>
      <c r="AL47" s="26">
        <v>35.201373340000004</v>
      </c>
      <c r="AM47" s="26">
        <v>63.411959000000003</v>
      </c>
      <c r="AN47" s="26">
        <v>0</v>
      </c>
      <c r="AO47" s="26">
        <v>927.45258999999896</v>
      </c>
      <c r="AP47" s="26">
        <v>59.677203129999903</v>
      </c>
      <c r="AQ47" s="26">
        <v>59.677193899999999</v>
      </c>
      <c r="AR47" s="26">
        <v>2938.6105299999999</v>
      </c>
      <c r="AS47" s="26">
        <v>2938.5869214999998</v>
      </c>
      <c r="AT47" s="26">
        <v>73919.875169999999</v>
      </c>
      <c r="AU47" s="26">
        <v>11063.3243</v>
      </c>
      <c r="AV47" s="26">
        <v>10605.99747</v>
      </c>
      <c r="AW47" s="26">
        <v>24333.510976000001</v>
      </c>
      <c r="AX47" s="26">
        <v>85665.122699999905</v>
      </c>
      <c r="AY47" s="26">
        <v>70976.180039999905</v>
      </c>
      <c r="AZ47" s="26">
        <v>1255.4288759999999</v>
      </c>
      <c r="BA47" s="26">
        <v>2.8861183903999899</v>
      </c>
      <c r="BB47" s="26">
        <v>16332.220449999901</v>
      </c>
      <c r="BC47" s="26">
        <v>16.394812479999999</v>
      </c>
      <c r="BD47" s="26">
        <v>4.7105003249999999</v>
      </c>
      <c r="BE47" s="26">
        <v>1074.0655228000001</v>
      </c>
      <c r="BF47" s="26">
        <v>42.820016213999999</v>
      </c>
      <c r="BG47" s="26">
        <v>3.2425106000000001</v>
      </c>
      <c r="BH47" s="26">
        <v>0.90008953599999997</v>
      </c>
      <c r="BI47" s="95">
        <v>5223.9053869999998</v>
      </c>
      <c r="BJ47" s="26">
        <v>281.06169999999997</v>
      </c>
      <c r="BK47" s="26">
        <v>131.56713999999999</v>
      </c>
      <c r="BL47" s="26">
        <v>2322.30663</v>
      </c>
      <c r="BM47" s="26">
        <v>2901.5972363999999</v>
      </c>
      <c r="BN47" s="26">
        <v>31.975548209999999</v>
      </c>
      <c r="BO47" s="26">
        <v>0.44622990000000001</v>
      </c>
      <c r="BP47" s="26">
        <v>178.66385826999999</v>
      </c>
      <c r="BQ47" s="26">
        <v>1.55951814</v>
      </c>
      <c r="BR47" s="26">
        <v>155.24514819999999</v>
      </c>
      <c r="BS47" s="26">
        <v>18.376744630000001</v>
      </c>
      <c r="BT47" s="26">
        <v>6.2464743199999901</v>
      </c>
      <c r="BU47" s="26">
        <v>684.11747500000001</v>
      </c>
      <c r="BV47" s="26">
        <v>25.668801070000001</v>
      </c>
      <c r="BW47" s="26">
        <v>155.2284004</v>
      </c>
      <c r="BX47" s="26">
        <v>30.853877346999901</v>
      </c>
      <c r="BY47" s="26">
        <v>68.557748199999907</v>
      </c>
      <c r="BZ47" s="26">
        <v>1.3735868804</v>
      </c>
      <c r="CA47" s="26">
        <v>1828.1107</v>
      </c>
      <c r="CB47" s="26">
        <v>883.25091524999903</v>
      </c>
      <c r="CC47" s="26">
        <v>883.25136594000003</v>
      </c>
      <c r="CD47" s="95">
        <v>10364.764251000001</v>
      </c>
      <c r="CE47" s="26">
        <v>18.990999240000001</v>
      </c>
      <c r="CF47" s="26">
        <v>0.84512754999999995</v>
      </c>
      <c r="CG47" s="26">
        <v>877.11990000000003</v>
      </c>
      <c r="CH47" s="26">
        <v>40469.68606</v>
      </c>
      <c r="CI47" s="26">
        <v>4362.2121365000003</v>
      </c>
      <c r="CJ47" s="26">
        <v>3563.9626488599902</v>
      </c>
      <c r="CK47" s="26">
        <v>784.10541447000003</v>
      </c>
      <c r="CL47" s="26">
        <v>0</v>
      </c>
      <c r="CM47" s="26">
        <v>436.09322545999999</v>
      </c>
      <c r="CN47" s="26">
        <v>36092.961309999999</v>
      </c>
      <c r="CO47" s="26">
        <v>4954.7919554999999</v>
      </c>
      <c r="CP47" s="26">
        <v>2048.0271869999901</v>
      </c>
      <c r="CQ47" s="26"/>
      <c r="CR47" s="26"/>
      <c r="CS47" s="26"/>
      <c r="CT47" s="26"/>
      <c r="CU47" s="26"/>
      <c r="CV47" s="35">
        <f t="shared" si="1"/>
        <v>8.0003186792844093E-3</v>
      </c>
      <c r="CW47" s="49">
        <f t="shared" si="2"/>
        <v>-3.9981864172304783E-5</v>
      </c>
      <c r="CX47" s="49">
        <f t="shared" si="3"/>
        <v>2.9108490433338898E-7</v>
      </c>
      <c r="CY47" s="49">
        <f t="shared" si="4"/>
        <v>-5.5612571196002601E-5</v>
      </c>
      <c r="CZ47" s="49"/>
      <c r="DA47" s="35"/>
      <c r="DB47" s="35"/>
      <c r="DC47" s="26"/>
      <c r="DD47" s="26"/>
      <c r="DE47" s="26"/>
      <c r="DF47" s="26"/>
      <c r="DG47" s="26"/>
      <c r="DH47" s="26"/>
      <c r="DI47" s="26"/>
      <c r="DJ47" s="26"/>
      <c r="DK47" s="26"/>
    </row>
    <row r="48" spans="1:115" x14ac:dyDescent="0.25">
      <c r="A48" s="28" t="s">
        <v>47</v>
      </c>
      <c r="B48" s="26">
        <v>42.645234559999999</v>
      </c>
      <c r="C48" s="26">
        <v>373.54726399999998</v>
      </c>
      <c r="D48" s="26">
        <v>36.260206349999997</v>
      </c>
      <c r="E48" s="26">
        <v>36.260283299999998</v>
      </c>
      <c r="F48" s="26">
        <v>373.54754800000001</v>
      </c>
      <c r="G48" s="26">
        <v>373.5453263</v>
      </c>
      <c r="H48" s="26">
        <v>134.77369289999999</v>
      </c>
      <c r="I48" s="95">
        <v>2.8646323119999999</v>
      </c>
      <c r="J48" s="26">
        <v>803.24971737999999</v>
      </c>
      <c r="K48" s="26">
        <v>803.25247259999901</v>
      </c>
      <c r="L48" s="26">
        <v>2032.2787000000001</v>
      </c>
      <c r="M48" s="26">
        <v>114.5201165</v>
      </c>
      <c r="N48" s="26">
        <v>114.52249325</v>
      </c>
      <c r="O48" s="26">
        <v>3558.2913589999998</v>
      </c>
      <c r="P48" s="26">
        <v>3558.4026039999999</v>
      </c>
      <c r="Q48" s="26">
        <v>438619.67119999998</v>
      </c>
      <c r="R48" s="26">
        <v>36202136.607000001</v>
      </c>
      <c r="S48" s="26">
        <v>438795.30283999903</v>
      </c>
      <c r="T48" s="26">
        <v>1647.3303900000001</v>
      </c>
      <c r="U48" s="26">
        <v>2302.3561518000001</v>
      </c>
      <c r="V48" s="26">
        <v>635.47352886999897</v>
      </c>
      <c r="W48" s="26">
        <v>2796.2365015</v>
      </c>
      <c r="X48" s="26">
        <v>799.31441870000003</v>
      </c>
      <c r="Y48" s="26">
        <v>576.02059986999996</v>
      </c>
      <c r="Z48" s="26">
        <v>2796.2371957</v>
      </c>
      <c r="AA48" s="26">
        <v>6935.0321000000004</v>
      </c>
      <c r="AB48" s="26">
        <v>15690.65317</v>
      </c>
      <c r="AC48" s="26">
        <v>486.329104999999</v>
      </c>
      <c r="AD48" s="26">
        <v>486.32812269999999</v>
      </c>
      <c r="AE48" s="26">
        <v>486.32247299999898</v>
      </c>
      <c r="AF48" s="26">
        <v>886.56788670000003</v>
      </c>
      <c r="AG48" s="26">
        <v>642.84073960000001</v>
      </c>
      <c r="AH48" s="26">
        <v>586.3174755</v>
      </c>
      <c r="AI48" s="26">
        <v>1095.7736930000001</v>
      </c>
      <c r="AJ48" s="26">
        <v>20.050749635999999</v>
      </c>
      <c r="AK48" s="95">
        <v>174.31224112999999</v>
      </c>
      <c r="AL48" s="26">
        <v>42.382398760000001</v>
      </c>
      <c r="AM48" s="26">
        <v>53.941049589999999</v>
      </c>
      <c r="AN48" s="26">
        <v>0</v>
      </c>
      <c r="AO48" s="26">
        <v>1017.39119499999</v>
      </c>
      <c r="AP48" s="26">
        <v>65.9640567</v>
      </c>
      <c r="AQ48" s="26">
        <v>65.963775639999994</v>
      </c>
      <c r="AR48" s="26">
        <v>2388.5449583</v>
      </c>
      <c r="AS48" s="26">
        <v>2388.5226910000001</v>
      </c>
      <c r="AT48" s="26">
        <v>69620.224560000002</v>
      </c>
      <c r="AU48" s="26">
        <v>10092.0124599999</v>
      </c>
      <c r="AV48" s="26">
        <v>9205.8353649999899</v>
      </c>
      <c r="AW48" s="26">
        <v>25465.864969999999</v>
      </c>
      <c r="AX48" s="26">
        <v>80351.856849999895</v>
      </c>
      <c r="AY48" s="26">
        <v>63497.449159999996</v>
      </c>
      <c r="AZ48" s="26">
        <v>1309.5021059999999</v>
      </c>
      <c r="BA48" s="26">
        <v>2.6813873196000002</v>
      </c>
      <c r="BB48" s="26">
        <v>17129.083673000001</v>
      </c>
      <c r="BC48" s="26">
        <v>15.60463099</v>
      </c>
      <c r="BD48" s="26">
        <v>4.3448462699999997</v>
      </c>
      <c r="BE48" s="26">
        <v>1054.2692515000001</v>
      </c>
      <c r="BF48" s="26">
        <v>39.0156432</v>
      </c>
      <c r="BG48" s="26">
        <v>2.7929393999999998</v>
      </c>
      <c r="BH48" s="26">
        <v>0.84804532899999996</v>
      </c>
      <c r="BI48" s="95">
        <v>4772.3846750000002</v>
      </c>
      <c r="BJ48" s="26">
        <v>254.03423000000001</v>
      </c>
      <c r="BK48" s="26">
        <v>100.56117</v>
      </c>
      <c r="BL48" s="26">
        <v>2237.8090400000001</v>
      </c>
      <c r="BM48" s="26">
        <v>2534.5755435999999</v>
      </c>
      <c r="BN48" s="26">
        <v>28.933633687</v>
      </c>
      <c r="BO48" s="26">
        <v>0.38104685999999999</v>
      </c>
      <c r="BP48" s="26">
        <v>162.91932055000001</v>
      </c>
      <c r="BQ48" s="26">
        <v>1.5272945599999901</v>
      </c>
      <c r="BR48" s="26">
        <v>147.04393289999999</v>
      </c>
      <c r="BS48" s="26">
        <v>17.438669269999998</v>
      </c>
      <c r="BT48" s="26">
        <v>6.1111488400000002</v>
      </c>
      <c r="BU48" s="26">
        <v>660.62286700000004</v>
      </c>
      <c r="BV48" s="26">
        <v>29.044411499999999</v>
      </c>
      <c r="BW48" s="26">
        <v>176.67851059999899</v>
      </c>
      <c r="BX48" s="26">
        <v>28.216101477999999</v>
      </c>
      <c r="BY48" s="26">
        <v>63.905790399999901</v>
      </c>
      <c r="BZ48" s="26">
        <v>1.2490777972</v>
      </c>
      <c r="CA48" s="26">
        <v>1192.8524</v>
      </c>
      <c r="CB48" s="26">
        <v>426.722110759999</v>
      </c>
      <c r="CC48" s="26">
        <v>426.72101466999902</v>
      </c>
      <c r="CD48" s="95">
        <v>10955.003052</v>
      </c>
      <c r="CE48" s="26">
        <v>20.35407704</v>
      </c>
      <c r="CF48" s="26">
        <v>1.023623494</v>
      </c>
      <c r="CG48" s="26">
        <v>670.40967000000001</v>
      </c>
      <c r="CH48" s="26">
        <v>41888.302159999999</v>
      </c>
      <c r="CI48" s="26">
        <v>4526.9014987</v>
      </c>
      <c r="CJ48" s="26">
        <v>3717.0472178</v>
      </c>
      <c r="CK48" s="26">
        <v>824.68368616999999</v>
      </c>
      <c r="CL48" s="26">
        <v>0</v>
      </c>
      <c r="CM48" s="26">
        <v>423.68169879999999</v>
      </c>
      <c r="CN48" s="26">
        <v>37731.311130000002</v>
      </c>
      <c r="CO48" s="26">
        <v>5198.6522617000001</v>
      </c>
      <c r="CP48" s="26">
        <v>2141.5157918999998</v>
      </c>
      <c r="CQ48" s="26"/>
      <c r="CR48" s="26"/>
      <c r="CS48" s="26"/>
      <c r="CT48" s="26"/>
      <c r="CU48" s="26"/>
      <c r="CV48" s="35">
        <f t="shared" si="1"/>
        <v>8.0003221431466012E-3</v>
      </c>
      <c r="CW48" s="49">
        <f t="shared" si="2"/>
        <v>-4.0085067430575975E-5</v>
      </c>
      <c r="CX48" s="49">
        <f t="shared" si="3"/>
        <v>1.9151850998106551E-8</v>
      </c>
      <c r="CY48" s="49">
        <f t="shared" si="4"/>
        <v>-4.3161569675265445E-5</v>
      </c>
      <c r="CZ48" s="49"/>
      <c r="DA48" s="35"/>
      <c r="DB48" s="35"/>
      <c r="DC48" s="26"/>
      <c r="DD48" s="26"/>
      <c r="DE48" s="26"/>
      <c r="DF48" s="26"/>
      <c r="DG48" s="26"/>
      <c r="DH48" s="26"/>
      <c r="DI48" s="26"/>
      <c r="DJ48" s="26"/>
      <c r="DK48" s="26"/>
    </row>
    <row r="49" spans="1:115" x14ac:dyDescent="0.25">
      <c r="A49" s="28" t="s">
        <v>48</v>
      </c>
      <c r="B49" s="26">
        <v>11.463276501999999</v>
      </c>
      <c r="C49" s="26">
        <v>94.923425940000001</v>
      </c>
      <c r="D49" s="26">
        <v>8.9750286700000004</v>
      </c>
      <c r="E49" s="26">
        <v>8.9750526940000004</v>
      </c>
      <c r="F49" s="26">
        <v>94.923600399999998</v>
      </c>
      <c r="G49" s="26">
        <v>94.923019069999995</v>
      </c>
      <c r="H49" s="26">
        <v>32.406127819999902</v>
      </c>
      <c r="I49" s="95">
        <v>0.65731629650000001</v>
      </c>
      <c r="J49" s="26">
        <v>193.92656094</v>
      </c>
      <c r="K49" s="26">
        <v>193.92630525999999</v>
      </c>
      <c r="L49" s="26">
        <v>574.74199999999996</v>
      </c>
      <c r="M49" s="26">
        <v>27.035200216</v>
      </c>
      <c r="N49" s="26">
        <v>27.035799579999999</v>
      </c>
      <c r="O49" s="26">
        <v>1211.5200989999901</v>
      </c>
      <c r="P49" s="26">
        <v>1211.558158</v>
      </c>
      <c r="Q49" s="26">
        <v>139318.05166999999</v>
      </c>
      <c r="R49" s="26">
        <v>11320860.0349999</v>
      </c>
      <c r="S49" s="26">
        <v>139373.80861000001</v>
      </c>
      <c r="T49" s="26">
        <v>334.41329099999899</v>
      </c>
      <c r="U49" s="26">
        <v>585.35357739999995</v>
      </c>
      <c r="V49" s="26">
        <v>172.71198445300001</v>
      </c>
      <c r="W49" s="26">
        <v>676.80374740000002</v>
      </c>
      <c r="X49" s="26">
        <v>196.81224940000001</v>
      </c>
      <c r="Y49" s="26">
        <v>145.34422251500001</v>
      </c>
      <c r="Z49" s="26">
        <v>676.8037372</v>
      </c>
      <c r="AA49" s="26">
        <v>1409.21488</v>
      </c>
      <c r="AB49" s="26">
        <v>3978.9399189999999</v>
      </c>
      <c r="AC49" s="26">
        <v>128.869991</v>
      </c>
      <c r="AD49" s="26">
        <v>128.87009939999999</v>
      </c>
      <c r="AE49" s="26">
        <v>128.86815489999901</v>
      </c>
      <c r="AF49" s="26">
        <v>219.851296676</v>
      </c>
      <c r="AG49" s="26">
        <v>170.79893369999999</v>
      </c>
      <c r="AH49" s="26">
        <v>162.76459939999901</v>
      </c>
      <c r="AI49" s="26">
        <v>281.20406320000001</v>
      </c>
      <c r="AJ49" s="26">
        <v>5.0115175454999896</v>
      </c>
      <c r="AK49" s="95">
        <v>44.524621639999999</v>
      </c>
      <c r="AL49" s="26">
        <v>9.7790827100000008</v>
      </c>
      <c r="AM49" s="26">
        <v>14.556472205</v>
      </c>
      <c r="AN49" s="26">
        <v>0</v>
      </c>
      <c r="AO49" s="26">
        <v>230.03501600000001</v>
      </c>
      <c r="AP49" s="26">
        <v>16.122098820000001</v>
      </c>
      <c r="AQ49" s="26">
        <v>16.12209339</v>
      </c>
      <c r="AR49" s="26">
        <v>688.46415439999998</v>
      </c>
      <c r="AS49" s="26">
        <v>688.45843869999999</v>
      </c>
      <c r="AT49" s="26">
        <v>18337.7132099999</v>
      </c>
      <c r="AU49" s="26">
        <v>2841.3555569999999</v>
      </c>
      <c r="AV49" s="26">
        <v>2705.6415440000001</v>
      </c>
      <c r="AW49" s="26">
        <v>6386.6435689999998</v>
      </c>
      <c r="AX49" s="26">
        <v>21349.014429999999</v>
      </c>
      <c r="AY49" s="26">
        <v>17477.14503</v>
      </c>
      <c r="AZ49" s="26">
        <v>334.63487529999998</v>
      </c>
      <c r="BA49" s="26">
        <v>0.72577254499999999</v>
      </c>
      <c r="BB49" s="26">
        <v>4248.955524</v>
      </c>
      <c r="BC49" s="26">
        <v>4.1416369690000003</v>
      </c>
      <c r="BD49" s="26">
        <v>1.1621733829999901</v>
      </c>
      <c r="BE49" s="26">
        <v>270.66707120000001</v>
      </c>
      <c r="BF49" s="26">
        <v>10.895893664000001</v>
      </c>
      <c r="BG49" s="26">
        <v>0.80248010000000003</v>
      </c>
      <c r="BH49" s="26">
        <v>0.224680991399999</v>
      </c>
      <c r="BI49" s="95">
        <v>1308.1604127000001</v>
      </c>
      <c r="BJ49" s="26">
        <v>71.842550000000003</v>
      </c>
      <c r="BK49" s="26">
        <v>30.120622999999998</v>
      </c>
      <c r="BL49" s="26">
        <v>586.600205799999</v>
      </c>
      <c r="BM49" s="26">
        <v>721.56072567000001</v>
      </c>
      <c r="BN49" s="26">
        <v>8.1699500680000003</v>
      </c>
      <c r="BO49" s="26">
        <v>0.11005601</v>
      </c>
      <c r="BP49" s="26">
        <v>45.429189695999902</v>
      </c>
      <c r="BQ49" s="26">
        <v>0.40685228579999899</v>
      </c>
      <c r="BR49" s="26">
        <v>38.900725479999998</v>
      </c>
      <c r="BS49" s="26">
        <v>4.6085630740000001</v>
      </c>
      <c r="BT49" s="26">
        <v>1.574030627</v>
      </c>
      <c r="BU49" s="26">
        <v>172.61435890000001</v>
      </c>
      <c r="BV49" s="26">
        <v>7.2025280299999999</v>
      </c>
      <c r="BW49" s="26">
        <v>42.70179675</v>
      </c>
      <c r="BX49" s="26">
        <v>7.8554070675999998</v>
      </c>
      <c r="BY49" s="26">
        <v>17.992229940000001</v>
      </c>
      <c r="BZ49" s="26">
        <v>0.34842625944</v>
      </c>
      <c r="CA49" s="26">
        <v>664.07745</v>
      </c>
      <c r="CB49" s="26">
        <v>161.98529994999899</v>
      </c>
      <c r="CC49" s="26">
        <v>161.98533856500001</v>
      </c>
      <c r="CD49" s="95">
        <v>2731.5041704</v>
      </c>
      <c r="CE49" s="26">
        <v>5.0704503990000003</v>
      </c>
      <c r="CF49" s="26">
        <v>0.23487965729999999</v>
      </c>
      <c r="CG49" s="26">
        <v>200.80667</v>
      </c>
      <c r="CH49" s="26">
        <v>10788.780637</v>
      </c>
      <c r="CI49" s="26">
        <v>1134.0020703800001</v>
      </c>
      <c r="CJ49" s="26">
        <v>925.425290859999</v>
      </c>
      <c r="CK49" s="26">
        <v>203.879095635</v>
      </c>
      <c r="CL49" s="26">
        <v>0</v>
      </c>
      <c r="CM49" s="26">
        <v>116.29994020999899</v>
      </c>
      <c r="CN49" s="26">
        <v>9415.6587870000003</v>
      </c>
      <c r="CO49" s="26">
        <v>1302.6002366</v>
      </c>
      <c r="CP49" s="26">
        <v>539.25829725000006</v>
      </c>
      <c r="CQ49" s="26"/>
      <c r="CR49" s="26"/>
      <c r="CS49" s="26"/>
      <c r="CT49" s="26"/>
      <c r="CU49" s="26"/>
      <c r="CV49" s="35">
        <f t="shared" si="1"/>
        <v>8.0003193711832617E-3</v>
      </c>
      <c r="CW49" s="49">
        <f t="shared" si="2"/>
        <v>-3.9967685754210692E-5</v>
      </c>
      <c r="CX49" s="49">
        <f t="shared" si="3"/>
        <v>-3.9656451450875124E-7</v>
      </c>
      <c r="CY49" s="49">
        <f t="shared" si="4"/>
        <v>-4.9935986982770031E-5</v>
      </c>
      <c r="CZ49" s="49"/>
      <c r="DA49" s="35"/>
      <c r="DB49" s="35"/>
      <c r="DC49" s="26"/>
      <c r="DD49" s="26"/>
      <c r="DE49" s="26"/>
      <c r="DF49" s="26"/>
      <c r="DG49" s="26"/>
      <c r="DH49" s="26"/>
      <c r="DI49" s="26"/>
      <c r="DJ49" s="26"/>
      <c r="DK49" s="26"/>
    </row>
    <row r="50" spans="1:115" x14ac:dyDescent="0.25">
      <c r="A50" s="28" t="s">
        <v>49</v>
      </c>
      <c r="B50" s="26">
        <v>38.162292710000003</v>
      </c>
      <c r="C50" s="26">
        <v>297.87051700000001</v>
      </c>
      <c r="D50" s="26">
        <v>31.021169</v>
      </c>
      <c r="E50" s="26">
        <v>31.021199299999999</v>
      </c>
      <c r="F50" s="26">
        <v>297.87053900000001</v>
      </c>
      <c r="G50" s="26">
        <v>297.8688793</v>
      </c>
      <c r="H50" s="26">
        <v>107.42951290000001</v>
      </c>
      <c r="I50" s="95">
        <v>2.7193857750000001</v>
      </c>
      <c r="J50" s="26">
        <v>535.76979469999901</v>
      </c>
      <c r="K50" s="26">
        <v>535.76895143000002</v>
      </c>
      <c r="L50" s="26">
        <v>1381.8901000000001</v>
      </c>
      <c r="M50" s="26">
        <v>69.828481859999997</v>
      </c>
      <c r="N50" s="26">
        <v>69.830386399999995</v>
      </c>
      <c r="O50" s="26">
        <v>2436.7206109999902</v>
      </c>
      <c r="P50" s="26">
        <v>2436.796965</v>
      </c>
      <c r="Q50" s="26">
        <v>350113.19361999998</v>
      </c>
      <c r="R50" s="26">
        <v>36923582.140000001</v>
      </c>
      <c r="S50" s="26">
        <v>350253.34795999998</v>
      </c>
      <c r="T50" s="26">
        <v>711.05782399999998</v>
      </c>
      <c r="U50" s="26">
        <v>1837.8368157499999</v>
      </c>
      <c r="V50" s="26">
        <v>459.21225934</v>
      </c>
      <c r="W50" s="26">
        <v>1596.4623429999999</v>
      </c>
      <c r="X50" s="26">
        <v>540.73842839999998</v>
      </c>
      <c r="Y50" s="26">
        <v>344.53039887</v>
      </c>
      <c r="Z50" s="26">
        <v>1596.4621247999901</v>
      </c>
      <c r="AA50" s="26">
        <v>3310.1309999999999</v>
      </c>
      <c r="AB50" s="26">
        <v>10987.35665</v>
      </c>
      <c r="AC50" s="26">
        <v>389.154922</v>
      </c>
      <c r="AD50" s="26">
        <v>389.15497399999998</v>
      </c>
      <c r="AE50" s="26">
        <v>389.14952069999998</v>
      </c>
      <c r="AF50" s="26">
        <v>532.53171810000003</v>
      </c>
      <c r="AG50" s="26">
        <v>553.23529450000001</v>
      </c>
      <c r="AH50" s="26">
        <v>517.02483999999902</v>
      </c>
      <c r="AI50" s="26">
        <v>650.98091139999997</v>
      </c>
      <c r="AJ50" s="26">
        <v>16.110199408</v>
      </c>
      <c r="AK50" s="95">
        <v>118.26941600000001</v>
      </c>
      <c r="AL50" s="26">
        <v>39.055527840000003</v>
      </c>
      <c r="AM50" s="26">
        <v>47.956253599999997</v>
      </c>
      <c r="AN50" s="26">
        <v>0</v>
      </c>
      <c r="AO50" s="26">
        <v>554.60063600000001</v>
      </c>
      <c r="AP50" s="26">
        <v>51.625581369999999</v>
      </c>
      <c r="AQ50" s="26">
        <v>51.625612599999997</v>
      </c>
      <c r="AR50" s="26">
        <v>2018.7571803999999</v>
      </c>
      <c r="AS50" s="26">
        <v>2018.74575</v>
      </c>
      <c r="AT50" s="26">
        <v>58939.270799999998</v>
      </c>
      <c r="AU50" s="26">
        <v>9661.9019099999896</v>
      </c>
      <c r="AV50" s="26">
        <v>9017.4294399999999</v>
      </c>
      <c r="AW50" s="26">
        <v>16304.14235</v>
      </c>
      <c r="AX50" s="26">
        <v>69151.659799999994</v>
      </c>
      <c r="AY50" s="26">
        <v>55093.733549999997</v>
      </c>
      <c r="AZ50" s="26">
        <v>947.81930109999996</v>
      </c>
      <c r="BA50" s="26">
        <v>2.5684322945</v>
      </c>
      <c r="BB50" s="26">
        <v>10300.156673</v>
      </c>
      <c r="BC50" s="26">
        <v>14.98770158</v>
      </c>
      <c r="BD50" s="26">
        <v>4.7571359299999996</v>
      </c>
      <c r="BE50" s="26">
        <v>1161.3729014999999</v>
      </c>
      <c r="BF50" s="26">
        <v>28.375864419999999</v>
      </c>
      <c r="BG50" s="26">
        <v>2.1173828000000001</v>
      </c>
      <c r="BH50" s="26">
        <v>0.85138487699999998</v>
      </c>
      <c r="BI50" s="95">
        <v>4216.0527099999999</v>
      </c>
      <c r="BJ50" s="26">
        <v>172.73661999999999</v>
      </c>
      <c r="BK50" s="26">
        <v>97.458119999999994</v>
      </c>
      <c r="BL50" s="26">
        <v>2264.78408299999</v>
      </c>
      <c r="BM50" s="26">
        <v>1951.2758712</v>
      </c>
      <c r="BN50" s="26">
        <v>19.864122531</v>
      </c>
      <c r="BO50" s="26">
        <v>0.29681765999999998</v>
      </c>
      <c r="BP50" s="26">
        <v>126.067575779999</v>
      </c>
      <c r="BQ50" s="26">
        <v>1.7255203699999999</v>
      </c>
      <c r="BR50" s="26">
        <v>142.6404201</v>
      </c>
      <c r="BS50" s="26">
        <v>16.297510039999999</v>
      </c>
      <c r="BT50" s="26">
        <v>6.4826644</v>
      </c>
      <c r="BU50" s="26">
        <v>648.76748599999996</v>
      </c>
      <c r="BV50" s="26">
        <v>22.702062479999999</v>
      </c>
      <c r="BW50" s="26">
        <v>131.72163169999999</v>
      </c>
      <c r="BX50" s="26">
        <v>21.886904035000001</v>
      </c>
      <c r="BY50" s="26">
        <v>64.854588000000007</v>
      </c>
      <c r="BZ50" s="26">
        <v>0.96804242210000002</v>
      </c>
      <c r="CA50" s="26">
        <v>1295.5894000000001</v>
      </c>
      <c r="CB50" s="26">
        <v>367.16316885999998</v>
      </c>
      <c r="CC50" s="26">
        <v>367.16349512999898</v>
      </c>
      <c r="CD50" s="95">
        <v>6337.1535999999996</v>
      </c>
      <c r="CE50" s="26">
        <v>13.88357422</v>
      </c>
      <c r="CF50" s="26">
        <v>0.97172193699999998</v>
      </c>
      <c r="CG50" s="26">
        <v>649.72730000000001</v>
      </c>
      <c r="CH50" s="26">
        <v>26474.7993399999</v>
      </c>
      <c r="CI50" s="26">
        <v>2655.5033979999998</v>
      </c>
      <c r="CJ50" s="26">
        <v>2117.7047190999901</v>
      </c>
      <c r="CK50" s="26">
        <v>459.02631308999997</v>
      </c>
      <c r="CL50" s="26">
        <v>0</v>
      </c>
      <c r="CM50" s="26">
        <v>304.05345474000001</v>
      </c>
      <c r="CN50" s="26">
        <v>23620.310409999998</v>
      </c>
      <c r="CO50" s="26">
        <v>3130.8077765999901</v>
      </c>
      <c r="CP50" s="26">
        <v>1280.6690206000001</v>
      </c>
      <c r="CQ50" s="26"/>
      <c r="CR50" s="26"/>
      <c r="CS50" s="26"/>
      <c r="CT50" s="26"/>
      <c r="CU50" s="26"/>
      <c r="CV50" s="35">
        <f t="shared" si="1"/>
        <v>8.0003183741368424E-3</v>
      </c>
      <c r="CW50" s="49">
        <f t="shared" si="2"/>
        <v>-3.9741699735688247E-5</v>
      </c>
      <c r="CX50" s="49">
        <f t="shared" si="3"/>
        <v>-1.7182422726528881E-6</v>
      </c>
      <c r="CY50" s="49">
        <f t="shared" si="4"/>
        <v>-4.3435372204890939E-5</v>
      </c>
      <c r="CZ50" s="49"/>
      <c r="DA50" s="35"/>
      <c r="DB50" s="35"/>
      <c r="DC50" s="26"/>
      <c r="DD50" s="26"/>
      <c r="DE50" s="26"/>
      <c r="DF50" s="26"/>
      <c r="DG50" s="26"/>
      <c r="DH50" s="26"/>
      <c r="DI50" s="26"/>
      <c r="DJ50" s="26"/>
      <c r="DK50" s="26"/>
    </row>
    <row r="51" spans="1:115" x14ac:dyDescent="0.25">
      <c r="A51" s="28" t="s">
        <v>50</v>
      </c>
      <c r="B51" s="26">
        <v>6.14896069</v>
      </c>
      <c r="C51" s="26">
        <v>66.353936199999893</v>
      </c>
      <c r="D51" s="26">
        <v>7.8471924299999998</v>
      </c>
      <c r="E51" s="26">
        <v>7.8471620399999997</v>
      </c>
      <c r="F51" s="26">
        <v>66.353821999999994</v>
      </c>
      <c r="G51" s="26">
        <v>66.353448099999994</v>
      </c>
      <c r="H51" s="26">
        <v>29.148703469999901</v>
      </c>
      <c r="I51" s="95">
        <v>0.78497567400000001</v>
      </c>
      <c r="J51" s="26">
        <v>105.18643373</v>
      </c>
      <c r="K51" s="26">
        <v>105.1861117</v>
      </c>
      <c r="L51" s="26">
        <v>226.16826</v>
      </c>
      <c r="M51" s="26">
        <v>15.513865750000001</v>
      </c>
      <c r="N51" s="26">
        <v>15.514224309999999</v>
      </c>
      <c r="O51" s="26">
        <v>487.949997</v>
      </c>
      <c r="P51" s="26">
        <v>487.96519999999998</v>
      </c>
      <c r="Q51" s="26">
        <v>66693.255940000003</v>
      </c>
      <c r="R51" s="26">
        <v>6926332.2599999998</v>
      </c>
      <c r="S51" s="26">
        <v>66719.969110000005</v>
      </c>
      <c r="T51" s="26">
        <v>122.30041799999999</v>
      </c>
      <c r="U51" s="26">
        <v>397.51711388799902</v>
      </c>
      <c r="V51" s="26">
        <v>94.621416292000006</v>
      </c>
      <c r="W51" s="26">
        <v>301.47368749999998</v>
      </c>
      <c r="X51" s="26">
        <v>136.2377836</v>
      </c>
      <c r="Y51" s="26">
        <v>72.93054042</v>
      </c>
      <c r="Z51" s="26">
        <v>301.4743891</v>
      </c>
      <c r="AA51" s="26">
        <v>683.77049</v>
      </c>
      <c r="AB51" s="26">
        <v>2439.0072</v>
      </c>
      <c r="AC51" s="26">
        <v>102.5399913</v>
      </c>
      <c r="AD51" s="26">
        <v>102.5401437</v>
      </c>
      <c r="AE51" s="26">
        <v>102.53856089999999</v>
      </c>
      <c r="AF51" s="26">
        <v>100.475454259999</v>
      </c>
      <c r="AG51" s="26">
        <v>162.90395509999999</v>
      </c>
      <c r="AH51" s="26">
        <v>144.66247619999999</v>
      </c>
      <c r="AI51" s="26">
        <v>139.69501559999901</v>
      </c>
      <c r="AJ51" s="26">
        <v>2.9225226903999899</v>
      </c>
      <c r="AK51" s="95">
        <v>28.732769619999999</v>
      </c>
      <c r="AL51" s="26">
        <v>11.203019509999899</v>
      </c>
      <c r="AM51" s="26">
        <v>6.0045807939999998</v>
      </c>
      <c r="AN51" s="26">
        <v>0</v>
      </c>
      <c r="AO51" s="26">
        <v>98.080450999999996</v>
      </c>
      <c r="AP51" s="26">
        <v>12.73574593</v>
      </c>
      <c r="AQ51" s="26">
        <v>12.73573873</v>
      </c>
      <c r="AR51" s="26">
        <v>353.01072649999998</v>
      </c>
      <c r="AS51" s="26">
        <v>353.00718660000001</v>
      </c>
      <c r="AT51" s="26">
        <v>17363.6783599999</v>
      </c>
      <c r="AU51" s="26">
        <v>2836.4101999999998</v>
      </c>
      <c r="AV51" s="26">
        <v>2527.3574739999999</v>
      </c>
      <c r="AW51" s="26">
        <v>3570.6310899999999</v>
      </c>
      <c r="AX51" s="26">
        <v>20362.180899999999</v>
      </c>
      <c r="AY51" s="26">
        <v>15410.78658</v>
      </c>
      <c r="AZ51" s="26">
        <v>211.38013380000001</v>
      </c>
      <c r="BA51" s="26">
        <v>0.60299182734000001</v>
      </c>
      <c r="BB51" s="26">
        <v>2228.9421069999999</v>
      </c>
      <c r="BC51" s="26">
        <v>3.4943868099999902</v>
      </c>
      <c r="BD51" s="26">
        <v>1.122299889</v>
      </c>
      <c r="BE51" s="26">
        <v>314.77941179999999</v>
      </c>
      <c r="BF51" s="26">
        <v>5.2232410219999998</v>
      </c>
      <c r="BG51" s="26">
        <v>0.35306555000000001</v>
      </c>
      <c r="BH51" s="26">
        <v>0.2186430114</v>
      </c>
      <c r="BI51" s="95">
        <v>905.20961599999998</v>
      </c>
      <c r="BJ51" s="26">
        <v>28.27101</v>
      </c>
      <c r="BK51" s="26">
        <v>16.819555000000001</v>
      </c>
      <c r="BL51" s="26">
        <v>563.74810199999899</v>
      </c>
      <c r="BM51" s="26">
        <v>341.4566896</v>
      </c>
      <c r="BN51" s="26">
        <v>3.3149927529999998</v>
      </c>
      <c r="BO51" s="26">
        <v>4.9204364E-2</v>
      </c>
      <c r="BP51" s="26">
        <v>23.88681437</v>
      </c>
      <c r="BQ51" s="26">
        <v>0.46485646400000002</v>
      </c>
      <c r="BR51" s="26">
        <v>32.428546799999999</v>
      </c>
      <c r="BS51" s="26">
        <v>3.94179207</v>
      </c>
      <c r="BT51" s="26">
        <v>1.6131079699999999</v>
      </c>
      <c r="BU51" s="26">
        <v>151.1872223</v>
      </c>
      <c r="BV51" s="26">
        <v>5.9212110300000003</v>
      </c>
      <c r="BW51" s="26">
        <v>33.089326100000001</v>
      </c>
      <c r="BX51" s="26">
        <v>4.1476713223999999</v>
      </c>
      <c r="BY51" s="26">
        <v>16.751556019999999</v>
      </c>
      <c r="BZ51" s="26">
        <v>0.18422603822</v>
      </c>
      <c r="CA51" s="26">
        <v>325.54802999999998</v>
      </c>
      <c r="CB51" s="26">
        <v>63.477519189999903</v>
      </c>
      <c r="CC51" s="26">
        <v>63.477420240000001</v>
      </c>
      <c r="CD51" s="95">
        <v>1402.982413</v>
      </c>
      <c r="CE51" s="26">
        <v>3.16564947</v>
      </c>
      <c r="CF51" s="26">
        <v>0.280496576</v>
      </c>
      <c r="CG51" s="26">
        <v>112.13083</v>
      </c>
      <c r="CH51" s="26">
        <v>5658.4231069999996</v>
      </c>
      <c r="CI51" s="26">
        <v>551.14554983999994</v>
      </c>
      <c r="CJ51" s="26">
        <v>440.848994</v>
      </c>
      <c r="CK51" s="26">
        <v>97.588300250000003</v>
      </c>
      <c r="CL51" s="26">
        <v>0</v>
      </c>
      <c r="CM51" s="26">
        <v>72.036186520000001</v>
      </c>
      <c r="CN51" s="26">
        <v>5089.7044299999998</v>
      </c>
      <c r="CO51" s="26">
        <v>667.13824499999998</v>
      </c>
      <c r="CP51" s="26">
        <v>270.46684800000003</v>
      </c>
      <c r="CQ51" s="26"/>
      <c r="CR51" s="26"/>
      <c r="CS51" s="26"/>
      <c r="CT51" s="26"/>
      <c r="CU51" s="26"/>
      <c r="CV51" s="35">
        <f t="shared" si="1"/>
        <v>8.0003196072184982E-3</v>
      </c>
      <c r="CW51" s="49">
        <f t="shared" si="2"/>
        <v>-3.9858947520644631E-5</v>
      </c>
      <c r="CX51" s="49">
        <f t="shared" si="3"/>
        <v>5.3295942903289893E-6</v>
      </c>
      <c r="CY51" s="49">
        <f t="shared" si="4"/>
        <v>-2.8254430133732232E-5</v>
      </c>
      <c r="CZ51" s="49"/>
      <c r="DA51" s="35"/>
      <c r="DB51" s="35"/>
      <c r="DC51" s="26"/>
      <c r="DD51" s="26"/>
      <c r="DE51" s="26"/>
      <c r="DF51" s="26"/>
      <c r="DG51" s="26"/>
      <c r="DH51" s="26"/>
      <c r="DI51" s="26"/>
      <c r="DJ51" s="26"/>
      <c r="DK51" s="26"/>
    </row>
    <row r="52" spans="1:115" s="28" customFormat="1" x14ac:dyDescent="0.25">
      <c r="B52" s="26"/>
      <c r="I52" s="94"/>
      <c r="AK52" s="94"/>
      <c r="CD52" s="94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</row>
    <row r="53" spans="1:115" s="28" customFormat="1" x14ac:dyDescent="0.25">
      <c r="B53" s="26"/>
      <c r="I53" s="94"/>
      <c r="AK53" s="94"/>
      <c r="CD53" s="94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</row>
    <row r="54" spans="1:115" s="28" customFormat="1" x14ac:dyDescent="0.25">
      <c r="B54" s="26"/>
      <c r="I54" s="94"/>
      <c r="AK54" s="94"/>
      <c r="CD54" s="94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</row>
    <row r="55" spans="1:115" s="28" customFormat="1" x14ac:dyDescent="0.25">
      <c r="A55" s="95" t="s">
        <v>1</v>
      </c>
      <c r="B55" s="95">
        <v>0.46411475739999902</v>
      </c>
      <c r="C55" s="95">
        <v>2.7032159999999998</v>
      </c>
      <c r="D55" s="95">
        <v>0.423616147</v>
      </c>
      <c r="E55" s="95">
        <v>0.42361369300000001</v>
      </c>
      <c r="F55" s="95">
        <v>2.7032316299999999</v>
      </c>
      <c r="G55" s="95">
        <v>2.70321564999999</v>
      </c>
      <c r="H55" s="95">
        <v>1.8908219900000001</v>
      </c>
      <c r="I55" s="95">
        <v>3.88108463E-2</v>
      </c>
      <c r="J55" s="95">
        <v>13.798797609999999</v>
      </c>
      <c r="K55" s="95">
        <v>13.79875801</v>
      </c>
      <c r="L55" s="95">
        <v>23.202981999999999</v>
      </c>
      <c r="M55" s="95">
        <v>1.0540877389999901</v>
      </c>
      <c r="N55" s="95">
        <v>1.0541077999999999</v>
      </c>
      <c r="O55" s="95">
        <v>41.426075599999997</v>
      </c>
      <c r="P55" s="95">
        <v>41.427392699999999</v>
      </c>
      <c r="Q55" s="95">
        <v>6678.930566</v>
      </c>
      <c r="R55" s="95">
        <v>231193.47500000001</v>
      </c>
      <c r="S55" s="95">
        <v>6681.5974499999902</v>
      </c>
      <c r="T55" s="95">
        <v>8.8884507700000004</v>
      </c>
      <c r="U55" s="95">
        <v>29.236035981199901</v>
      </c>
      <c r="V55" s="95">
        <v>7.8822253399999997</v>
      </c>
      <c r="W55" s="95">
        <v>0.30744158770000002</v>
      </c>
      <c r="X55" s="95">
        <v>11.12807896</v>
      </c>
      <c r="Y55" s="95">
        <v>8.7294215249999993</v>
      </c>
      <c r="Z55" s="95">
        <v>0.30744029639999998</v>
      </c>
      <c r="AA55" s="95">
        <v>80.063102999999998</v>
      </c>
      <c r="AB55" s="95">
        <v>215.49272999999999</v>
      </c>
      <c r="AC55" s="95">
        <v>5.8001313499999902</v>
      </c>
      <c r="AD55" s="95">
        <v>5.8001167799999997</v>
      </c>
      <c r="AE55" s="95">
        <v>5.8000481700000002</v>
      </c>
      <c r="AF55" s="95">
        <v>7.0257335400000001</v>
      </c>
      <c r="AG55" s="95">
        <v>5.73029966</v>
      </c>
      <c r="AH55" s="95">
        <v>5.2004890699999997</v>
      </c>
      <c r="AI55" s="95">
        <v>14.1988381</v>
      </c>
      <c r="AJ55" s="95">
        <v>0.19515633026000001</v>
      </c>
      <c r="AK55" s="95">
        <v>2.55604297</v>
      </c>
      <c r="AL55" s="95">
        <v>0.57435898299999999</v>
      </c>
      <c r="AM55" s="95">
        <v>0.92804622719999996</v>
      </c>
      <c r="AN55" s="95">
        <v>0</v>
      </c>
      <c r="AO55" s="95">
        <v>11.84029293</v>
      </c>
      <c r="AP55" s="95">
        <v>0.88718646599999995</v>
      </c>
      <c r="AQ55" s="95">
        <v>0.88717865699999998</v>
      </c>
      <c r="AR55" s="95">
        <v>14.5264963</v>
      </c>
      <c r="AS55" s="95">
        <v>14.526559499999999</v>
      </c>
      <c r="AT55" s="95">
        <v>650.00344499999903</v>
      </c>
      <c r="AU55" s="95">
        <v>60.554012799999903</v>
      </c>
      <c r="AV55" s="95">
        <v>54.4188568</v>
      </c>
      <c r="AW55" s="95">
        <v>329.60493600000001</v>
      </c>
      <c r="AX55" s="95">
        <v>716.25940000000003</v>
      </c>
      <c r="AY55" s="95">
        <v>590.43794100000002</v>
      </c>
      <c r="AZ55" s="95">
        <v>16.44668137</v>
      </c>
      <c r="BA55" s="95">
        <v>3.2504257349999899E-2</v>
      </c>
      <c r="BB55" s="95">
        <v>212.9338778</v>
      </c>
      <c r="BC55" s="95">
        <v>0.196552438</v>
      </c>
      <c r="BD55" s="95">
        <v>5.4573318199999998E-2</v>
      </c>
      <c r="BE55" s="95">
        <v>14.157404100000001</v>
      </c>
      <c r="BF55" s="95">
        <v>0.44332723400000001</v>
      </c>
      <c r="BG55" s="95">
        <v>2.8718183000000001E-2</v>
      </c>
      <c r="BH55" s="95">
        <v>9.8703709999999993E-3</v>
      </c>
      <c r="BI55" s="95">
        <v>55.239781399999998</v>
      </c>
      <c r="BJ55" s="95">
        <v>2.9003046000000001</v>
      </c>
      <c r="BK55" s="95">
        <v>0.72591095999999999</v>
      </c>
      <c r="BL55" s="95">
        <v>28.4013682</v>
      </c>
      <c r="BM55" s="95">
        <v>26.839055299999998</v>
      </c>
      <c r="BN55" s="95">
        <v>0.32967855885000003</v>
      </c>
      <c r="BO55" s="95">
        <v>3.8089664000000001E-3</v>
      </c>
      <c r="BP55" s="95">
        <v>1.90188876999999</v>
      </c>
      <c r="BQ55" s="95">
        <v>1.5007847600000001E-2</v>
      </c>
      <c r="BR55" s="95">
        <v>1.80102053</v>
      </c>
      <c r="BS55" s="95">
        <v>0.21229462299999999</v>
      </c>
      <c r="BT55" s="95">
        <v>8.1003887999999996E-2</v>
      </c>
      <c r="BU55" s="95">
        <v>8.3524954999999999</v>
      </c>
      <c r="BV55" s="95">
        <v>0.42346815599999998</v>
      </c>
      <c r="BW55" s="95">
        <v>1.8526923</v>
      </c>
      <c r="BX55" s="95">
        <v>0.33528094885999998</v>
      </c>
      <c r="BY55" s="95">
        <v>0.431840844</v>
      </c>
      <c r="BZ55" s="95">
        <v>1.4497080216E-2</v>
      </c>
      <c r="CA55" s="95">
        <v>25.160879999999999</v>
      </c>
      <c r="CB55" s="95">
        <v>0.87161148700000002</v>
      </c>
      <c r="CC55" s="95">
        <v>0.87161554299999999</v>
      </c>
      <c r="CD55" s="95">
        <v>141.38469449999999</v>
      </c>
      <c r="CE55" s="95">
        <v>0.3086881045</v>
      </c>
      <c r="CF55" s="95">
        <v>1.3868250499999899E-2</v>
      </c>
      <c r="CG55" s="95">
        <v>4.8394794000000001</v>
      </c>
      <c r="CH55" s="95">
        <v>488.40781600000003</v>
      </c>
      <c r="CI55" s="95">
        <v>49.04089518</v>
      </c>
      <c r="CJ55" s="95">
        <v>37.578403459999997</v>
      </c>
      <c r="CK55" s="95">
        <v>8.3204761939999994</v>
      </c>
      <c r="CL55" s="95">
        <v>0</v>
      </c>
      <c r="CM55" s="95">
        <v>4.3042354999999999</v>
      </c>
      <c r="CN55" s="95">
        <v>439.46089669999998</v>
      </c>
      <c r="CO55" s="95">
        <v>72.558980699999907</v>
      </c>
      <c r="CP55" s="95">
        <v>30.0245216</v>
      </c>
      <c r="CQ55" s="95"/>
      <c r="CR55" s="95"/>
      <c r="CS55" s="95"/>
      <c r="CT55" s="95"/>
      <c r="CU55" s="95"/>
      <c r="CV55" s="35">
        <f>AG55/AX55</f>
        <v>8.0003133780862067E-3</v>
      </c>
      <c r="CW55" s="49">
        <f>(AX55-AG55-AT55-AU55)/(AX55)</f>
        <v>-3.9591047599406378E-5</v>
      </c>
      <c r="CX55" s="49">
        <f>(BI55-BL55-BM55)/(BI55)</f>
        <v>-1.16238693153176E-5</v>
      </c>
      <c r="CY55" s="49">
        <f>(BL55-BE55-BT55-BU55-BY55-BA55-BC55-BD55-BG55-BF55-BH55-BN55-BO55-BP55-BQ55-BR55-BS55-BX55-BZ55)/BL55</f>
        <v>-1.4057719796431495E-5</v>
      </c>
      <c r="CZ55" s="26"/>
      <c r="DA55" s="26"/>
      <c r="DB55" s="26"/>
      <c r="DC55" s="26"/>
      <c r="DD55" s="26"/>
      <c r="DE55" s="26"/>
      <c r="DF55" s="26"/>
      <c r="DG55" s="26"/>
      <c r="DH55" s="26"/>
      <c r="DI55" s="26"/>
    </row>
    <row r="56" spans="1:115" s="28" customFormat="1" x14ac:dyDescent="0.25"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</row>
    <row r="57" spans="1:115" s="28" customFormat="1" x14ac:dyDescent="0.25">
      <c r="A57" s="28" t="s">
        <v>58</v>
      </c>
      <c r="B57" s="95">
        <v>7.6488508999999996E-2</v>
      </c>
      <c r="C57" s="95">
        <v>0.50090098500000002</v>
      </c>
      <c r="D57" s="95">
        <v>3.7002511000000002E-2</v>
      </c>
      <c r="E57" s="95">
        <v>3.7002236000000001E-2</v>
      </c>
      <c r="F57" s="95">
        <v>0.50089804000000004</v>
      </c>
      <c r="G57" s="95">
        <v>0.50089496300000003</v>
      </c>
      <c r="H57" s="95">
        <v>0.11022061800000001</v>
      </c>
      <c r="I57" s="95">
        <v>1.1887244899999999E-3</v>
      </c>
      <c r="J57" s="95">
        <v>1.4382969999999999</v>
      </c>
      <c r="K57" s="95">
        <v>1.43831171</v>
      </c>
      <c r="L57" s="95">
        <v>0</v>
      </c>
      <c r="M57" s="95">
        <v>0.20742598399999901</v>
      </c>
      <c r="N57" s="95">
        <v>0.20742381800000001</v>
      </c>
      <c r="O57" s="95">
        <v>4.3418210000000004</v>
      </c>
      <c r="P57" s="95">
        <v>4.3419382999999998</v>
      </c>
      <c r="Q57" s="95">
        <v>395.94031799999999</v>
      </c>
      <c r="R57" s="95">
        <v>11692.5437</v>
      </c>
      <c r="S57" s="95">
        <v>396.09886799999998</v>
      </c>
      <c r="T57" s="95">
        <v>13.508187</v>
      </c>
      <c r="U57" s="95">
        <v>3.0201031469999999</v>
      </c>
      <c r="V57" s="95">
        <v>0.89669417250000005</v>
      </c>
      <c r="W57" s="95">
        <v>11.866358806999999</v>
      </c>
      <c r="X57" s="95">
        <v>0.88633381</v>
      </c>
      <c r="Y57" s="95">
        <v>1.237628312</v>
      </c>
      <c r="Z57" s="95">
        <v>11.866324436999999</v>
      </c>
      <c r="AA57" s="95">
        <v>24.653951500000002</v>
      </c>
      <c r="AB57" s="95">
        <v>20.744575300000001</v>
      </c>
      <c r="AC57" s="95">
        <v>0.40060298</v>
      </c>
      <c r="AD57" s="95">
        <v>0.40060309999999999</v>
      </c>
      <c r="AE57" s="95">
        <v>0.40059694000000001</v>
      </c>
      <c r="AF57" s="95">
        <v>3.25872721</v>
      </c>
      <c r="AG57" s="95">
        <v>0.33529410999999998</v>
      </c>
      <c r="AH57" s="95">
        <v>0.34847998499999999</v>
      </c>
      <c r="AI57" s="95">
        <v>3.6218030099999901</v>
      </c>
      <c r="AJ57" s="95">
        <v>7.6545276770000004E-2</v>
      </c>
      <c r="AK57" s="95">
        <v>0.2221825915</v>
      </c>
      <c r="AL57" s="95">
        <v>2.0098435000000001E-2</v>
      </c>
      <c r="AM57" s="95">
        <v>0.20214590299999999</v>
      </c>
      <c r="AN57" s="95">
        <v>0</v>
      </c>
      <c r="AO57" s="95">
        <v>2.9149208799999999</v>
      </c>
      <c r="AP57" s="95">
        <v>6.8866389E-2</v>
      </c>
      <c r="AQ57" s="95">
        <v>6.8866371999999995E-2</v>
      </c>
      <c r="AR57" s="95">
        <v>0.57680600000000004</v>
      </c>
      <c r="AS57" s="95">
        <v>0.57679849999999999</v>
      </c>
      <c r="AT57" s="95">
        <v>38.187294000000001</v>
      </c>
      <c r="AU57" s="95">
        <v>3.3891564000000001</v>
      </c>
      <c r="AV57" s="95">
        <v>3.6291058999999999</v>
      </c>
      <c r="AW57" s="95">
        <v>58.906930299999999</v>
      </c>
      <c r="AX57" s="95">
        <v>41.910398999999998</v>
      </c>
      <c r="AY57" s="95">
        <v>39.582492999999999</v>
      </c>
      <c r="AZ57" s="95">
        <v>2.0370811400000002</v>
      </c>
      <c r="BA57" s="95">
        <v>1.0203494005E-3</v>
      </c>
      <c r="BB57" s="95">
        <v>46.253972699999998</v>
      </c>
      <c r="BC57" s="95">
        <v>7.0324521000000003E-3</v>
      </c>
      <c r="BD57" s="95">
        <v>2.1092538599999898E-3</v>
      </c>
      <c r="BE57" s="95">
        <v>0.35227071999999998</v>
      </c>
      <c r="BF57" s="95">
        <v>3.5561094000000001E-3</v>
      </c>
      <c r="BG57" s="95">
        <v>0</v>
      </c>
      <c r="BH57" s="95">
        <v>3.7139186999999999E-4</v>
      </c>
      <c r="BI57" s="95">
        <v>0.96757878999999902</v>
      </c>
      <c r="BJ57" s="95">
        <v>0</v>
      </c>
      <c r="BK57" s="95">
        <v>0</v>
      </c>
      <c r="BL57" s="95">
        <v>0.87557320000000005</v>
      </c>
      <c r="BM57" s="95">
        <v>9.2019780999999995E-2</v>
      </c>
      <c r="BN57" s="95">
        <v>3.1863438600000002E-4</v>
      </c>
      <c r="BO57" s="95">
        <v>0</v>
      </c>
      <c r="BP57" s="95">
        <v>2.4566735499999999E-2</v>
      </c>
      <c r="BQ57" s="95">
        <v>7.806817E-4</v>
      </c>
      <c r="BR57" s="95">
        <v>7.4493753999999995E-2</v>
      </c>
      <c r="BS57" s="95">
        <v>7.8090212000000003E-3</v>
      </c>
      <c r="BT57" s="95">
        <v>3.7980215000000001E-3</v>
      </c>
      <c r="BU57" s="95">
        <v>0.37246857999999999</v>
      </c>
      <c r="BV57" s="95">
        <v>2.5852930400000002E-2</v>
      </c>
      <c r="BW57" s="95">
        <v>0.28641033700000001</v>
      </c>
      <c r="BX57" s="95">
        <v>3.494140468E-3</v>
      </c>
      <c r="BY57" s="95">
        <v>2.1318308500000001E-2</v>
      </c>
      <c r="BZ57" s="95">
        <v>1.466431957E-4</v>
      </c>
      <c r="CA57" s="95">
        <v>0</v>
      </c>
      <c r="CB57" s="95">
        <v>0.240317</v>
      </c>
      <c r="CC57" s="95">
        <v>0.24031862999999901</v>
      </c>
      <c r="CD57" s="95">
        <v>28.796819599999999</v>
      </c>
      <c r="CE57" s="95">
        <v>2.63542402E-2</v>
      </c>
      <c r="CF57" s="95">
        <v>4.24777255E-4</v>
      </c>
      <c r="CG57" s="95">
        <v>0</v>
      </c>
      <c r="CH57" s="95">
        <v>100.1208898</v>
      </c>
      <c r="CI57" s="95">
        <v>12.3496186599999</v>
      </c>
      <c r="CJ57" s="95">
        <v>10.647591070000001</v>
      </c>
      <c r="CK57" s="95">
        <v>2.4089062399999999</v>
      </c>
      <c r="CL57" s="95">
        <v>0</v>
      </c>
      <c r="CM57" s="95">
        <v>1.0703432740000001</v>
      </c>
      <c r="CN57" s="95">
        <v>94.922995200000003</v>
      </c>
      <c r="CO57" s="95">
        <v>11.117298979999999</v>
      </c>
      <c r="CP57" s="95">
        <v>4.7518638400000004</v>
      </c>
      <c r="CQ57" s="26"/>
      <c r="CR57" s="26"/>
      <c r="CS57" s="26"/>
      <c r="CT57" s="26"/>
      <c r="CU57" s="26"/>
      <c r="CV57" s="35">
        <f>AG57/AX57</f>
        <v>8.0002605081378481E-3</v>
      </c>
      <c r="CW57" s="49">
        <f>(AX57-AG57-AT57-AU57)/(AX57)</f>
        <v>-3.2104442623006887E-5</v>
      </c>
      <c r="CX57" s="49">
        <f>(BI57-BL57-BM57)/(BI57)</f>
        <v>-1.466650586772753E-5</v>
      </c>
      <c r="CY57" s="49">
        <f>(BL57-BE57-BT57-BU57-BY57-BA57-BC57-BD57-BG57-BF57-BH57-BN57-BO57-BP57-BQ57-BR57-BS57-BX57-BZ57)/BL57</f>
        <v>2.1018139660025285E-5</v>
      </c>
      <c r="CZ57" s="26"/>
      <c r="DA57" s="26"/>
      <c r="DB57" s="26"/>
      <c r="DC57" s="26"/>
      <c r="DD57" s="26"/>
      <c r="DE57" s="26"/>
      <c r="DF57" s="26"/>
      <c r="DG57" s="26"/>
      <c r="DH57" s="26"/>
      <c r="DI57" s="26"/>
    </row>
    <row r="58" spans="1:115" s="28" customFormat="1" x14ac:dyDescent="0.25"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</row>
    <row r="59" spans="1:115" s="28" customFormat="1" x14ac:dyDescent="0.25">
      <c r="B59" s="26"/>
      <c r="C59" s="26"/>
      <c r="D59" s="26"/>
      <c r="E59" s="26"/>
      <c r="F59" s="26"/>
      <c r="G59" s="26"/>
      <c r="H59" s="26"/>
      <c r="I59" s="95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95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95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</row>
    <row r="60" spans="1:115" s="28" customFormat="1" x14ac:dyDescent="0.25">
      <c r="B60" s="26"/>
      <c r="C60" s="26"/>
      <c r="D60" s="26"/>
      <c r="E60" s="26"/>
      <c r="F60" s="26"/>
      <c r="G60" s="26"/>
      <c r="H60" s="26"/>
      <c r="I60" s="95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95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95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</row>
    <row r="61" spans="1:115" x14ac:dyDescent="0.25">
      <c r="C61" s="26"/>
      <c r="D61" s="26"/>
      <c r="E61" s="26"/>
      <c r="F61" s="26"/>
      <c r="G61" s="26"/>
      <c r="H61" s="26"/>
      <c r="I61" s="95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95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95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</row>
    <row r="62" spans="1:115" x14ac:dyDescent="0.25">
      <c r="A62" s="2" t="s">
        <v>56</v>
      </c>
      <c r="B62" s="1">
        <f>SUM(B3:B51)</f>
        <v>1589.7613132984293</v>
      </c>
      <c r="C62" s="1">
        <f t="shared" ref="C62:BN62" si="5">SUM(C3:C51)</f>
        <v>13359.355027946393</v>
      </c>
      <c r="D62" s="1">
        <f t="shared" si="5"/>
        <v>1371.8214901235992</v>
      </c>
      <c r="E62" s="1">
        <f t="shared" si="5"/>
        <v>1371.8236502872999</v>
      </c>
      <c r="F62" s="1">
        <f t="shared" si="5"/>
        <v>13359.355309963988</v>
      </c>
      <c r="G62" s="1">
        <f t="shared" si="5"/>
        <v>13359.276609893994</v>
      </c>
      <c r="H62" s="1">
        <f t="shared" si="5"/>
        <v>4923.3944145681962</v>
      </c>
      <c r="I62" s="1">
        <f t="shared" si="5"/>
        <v>113.87575715914994</v>
      </c>
      <c r="J62" s="1">
        <f t="shared" si="5"/>
        <v>25837.765847866143</v>
      </c>
      <c r="K62" s="1">
        <f t="shared" si="5"/>
        <v>25837.76767145492</v>
      </c>
      <c r="L62" s="1">
        <f t="shared" si="5"/>
        <v>97950.748230000012</v>
      </c>
      <c r="M62" s="1">
        <f t="shared" si="5"/>
        <v>3598.8125553497493</v>
      </c>
      <c r="N62" s="1">
        <f t="shared" si="5"/>
        <v>3598.8948536548937</v>
      </c>
      <c r="O62" s="1">
        <f t="shared" si="5"/>
        <v>131533.12999449193</v>
      </c>
      <c r="P62" s="1">
        <f t="shared" si="5"/>
        <v>131537.23653377793</v>
      </c>
      <c r="Q62" s="1">
        <f t="shared" si="5"/>
        <v>18309739.488332141</v>
      </c>
      <c r="R62" s="1">
        <f t="shared" si="5"/>
        <v>1888257271.4549797</v>
      </c>
      <c r="S62" s="1">
        <f t="shared" si="5"/>
        <v>18317066.907641202</v>
      </c>
      <c r="T62" s="1">
        <f t="shared" si="5"/>
        <v>57132.090741599954</v>
      </c>
      <c r="U62" s="1">
        <f t="shared" si="5"/>
        <v>82778.277221702941</v>
      </c>
      <c r="V62" s="1">
        <f t="shared" si="5"/>
        <v>22014.874081349983</v>
      </c>
      <c r="W62" s="1">
        <f t="shared" si="5"/>
        <v>99459.242221849898</v>
      </c>
      <c r="X62" s="1">
        <f t="shared" si="5"/>
        <v>27086.210862751992</v>
      </c>
      <c r="Y62" s="1">
        <f t="shared" si="5"/>
        <v>19431.259135959986</v>
      </c>
      <c r="Z62" s="1">
        <f t="shared" si="5"/>
        <v>99459.23216166989</v>
      </c>
      <c r="AA62" s="1">
        <f t="shared" si="5"/>
        <v>219774.85102999996</v>
      </c>
      <c r="AB62" s="1">
        <f t="shared" si="5"/>
        <v>535182.98700494948</v>
      </c>
      <c r="AC62" s="1">
        <f t="shared" si="5"/>
        <v>18153.379101230985</v>
      </c>
      <c r="AD62" s="1">
        <f t="shared" si="5"/>
        <v>18153.380501540996</v>
      </c>
      <c r="AE62" s="1">
        <f t="shared" si="5"/>
        <v>18153.124453227978</v>
      </c>
      <c r="AF62" s="1">
        <f t="shared" si="5"/>
        <v>31260.643218066569</v>
      </c>
      <c r="AG62" s="1">
        <f t="shared" si="5"/>
        <v>27152.825769236002</v>
      </c>
      <c r="AH62" s="1">
        <f t="shared" si="5"/>
        <v>26086.748095808973</v>
      </c>
      <c r="AI62" s="1">
        <f t="shared" si="5"/>
        <v>38975.188312428778</v>
      </c>
      <c r="AJ62" s="1">
        <f t="shared" si="5"/>
        <v>764.6489728256596</v>
      </c>
      <c r="AK62" s="1">
        <f t="shared" si="5"/>
        <v>6046.7378955135964</v>
      </c>
      <c r="AL62" s="1">
        <f t="shared" si="5"/>
        <v>1660.2570910543989</v>
      </c>
      <c r="AM62" s="1">
        <f t="shared" si="5"/>
        <v>2058.9783440727997</v>
      </c>
      <c r="AN62" s="1">
        <f t="shared" si="5"/>
        <v>0</v>
      </c>
      <c r="AO62" s="1">
        <f t="shared" si="5"/>
        <v>32823.189919299977</v>
      </c>
      <c r="AP62" s="1">
        <f t="shared" si="5"/>
        <v>2360.2295865249989</v>
      </c>
      <c r="AQ62" s="1">
        <f t="shared" si="5"/>
        <v>2360.2293028433983</v>
      </c>
      <c r="AR62" s="1">
        <f t="shared" si="5"/>
        <v>107902.87758334</v>
      </c>
      <c r="AS62" s="1">
        <f t="shared" si="5"/>
        <v>107901.98981877998</v>
      </c>
      <c r="AT62" s="1">
        <f t="shared" si="5"/>
        <v>2887775.8768056966</v>
      </c>
      <c r="AU62" s="1">
        <f t="shared" si="5"/>
        <v>479174.2807518497</v>
      </c>
      <c r="AV62" s="1">
        <f t="shared" si="5"/>
        <v>460765.12617933971</v>
      </c>
      <c r="AW62" s="1">
        <f t="shared" si="5"/>
        <v>887244.00450494955</v>
      </c>
      <c r="AX62" s="1">
        <f t="shared" si="5"/>
        <v>3393967.4246499944</v>
      </c>
      <c r="AY62" s="1">
        <f t="shared" si="5"/>
        <v>2773990.8717293972</v>
      </c>
      <c r="AZ62" s="1">
        <f t="shared" si="5"/>
        <v>46145.811867329467</v>
      </c>
      <c r="BA62" s="1">
        <f t="shared" si="5"/>
        <v>126.49233692514493</v>
      </c>
      <c r="BB62" s="1">
        <f t="shared" si="5"/>
        <v>593847.55366877164</v>
      </c>
      <c r="BC62" s="1">
        <f t="shared" si="5"/>
        <v>736.18678228650936</v>
      </c>
      <c r="BD62" s="1">
        <f t="shared" si="5"/>
        <v>230.21454852818974</v>
      </c>
      <c r="BE62" s="1">
        <f t="shared" si="5"/>
        <v>48746.606009544645</v>
      </c>
      <c r="BF62" s="1">
        <f t="shared" si="5"/>
        <v>2209.3182184458992</v>
      </c>
      <c r="BG62" s="1">
        <f t="shared" si="5"/>
        <v>176.79098819999993</v>
      </c>
      <c r="BH62" s="1">
        <f t="shared" si="5"/>
        <v>40.524432781989979</v>
      </c>
      <c r="BI62" s="1">
        <f t="shared" si="5"/>
        <v>225509.92061784992</v>
      </c>
      <c r="BJ62" s="1">
        <f t="shared" si="5"/>
        <v>15601.615442</v>
      </c>
      <c r="BK62" s="1">
        <f t="shared" si="5"/>
        <v>6877.0664139999999</v>
      </c>
      <c r="BL62" s="1">
        <f t="shared" si="5"/>
        <v>106446.65395466285</v>
      </c>
      <c r="BM62" s="1">
        <f t="shared" si="5"/>
        <v>119063.28268074758</v>
      </c>
      <c r="BN62" s="1">
        <f t="shared" si="5"/>
        <v>1761.7239799725262</v>
      </c>
      <c r="BO62" s="1">
        <f t="shared" ref="BO62:CP62" si="6">SUM(BO3:BO51)</f>
        <v>22.128511221000007</v>
      </c>
      <c r="BP62" s="1">
        <f t="shared" si="6"/>
        <v>9281.7180252913913</v>
      </c>
      <c r="BQ62" s="1">
        <f t="shared" si="6"/>
        <v>78.688072344539876</v>
      </c>
      <c r="BR62" s="1">
        <f t="shared" si="6"/>
        <v>6963.3191275254931</v>
      </c>
      <c r="BS62" s="1">
        <f t="shared" si="6"/>
        <v>743.93341287959959</v>
      </c>
      <c r="BT62" s="1">
        <f t="shared" si="6"/>
        <v>287.7645430960298</v>
      </c>
      <c r="BU62" s="1">
        <f t="shared" si="6"/>
        <v>29904.666438497967</v>
      </c>
      <c r="BV62" s="1">
        <f t="shared" si="6"/>
        <v>1041.6147820359995</v>
      </c>
      <c r="BW62" s="1">
        <f t="shared" si="6"/>
        <v>6401.3536943835988</v>
      </c>
      <c r="BX62" s="1">
        <f t="shared" si="6"/>
        <v>1654.6881160961891</v>
      </c>
      <c r="BY62" s="1">
        <f t="shared" si="6"/>
        <v>3414.182503172196</v>
      </c>
      <c r="BZ62" s="1">
        <f t="shared" si="6"/>
        <v>72.263742990420937</v>
      </c>
      <c r="CA62" s="1">
        <f t="shared" si="6"/>
        <v>75154.099742000006</v>
      </c>
      <c r="CB62" s="1">
        <f t="shared" si="6"/>
        <v>25959.545341421217</v>
      </c>
      <c r="CC62" s="1">
        <f t="shared" si="6"/>
        <v>25959.547097272145</v>
      </c>
      <c r="CD62" s="1">
        <f t="shared" si="6"/>
        <v>376000.3299669837</v>
      </c>
      <c r="CE62" s="1">
        <f t="shared" si="6"/>
        <v>680.50285789190968</v>
      </c>
      <c r="CF62" s="1">
        <f t="shared" si="6"/>
        <v>40.69138654058397</v>
      </c>
      <c r="CG62" s="1">
        <f t="shared" si="6"/>
        <v>35700.80741999999</v>
      </c>
      <c r="CH62" s="1">
        <f t="shared" si="6"/>
        <v>1462748.9497809382</v>
      </c>
      <c r="CI62" s="1">
        <f t="shared" si="6"/>
        <v>155457.96795761838</v>
      </c>
      <c r="CJ62" s="1">
        <f t="shared" si="6"/>
        <v>127277.66855300442</v>
      </c>
      <c r="CK62" s="1">
        <f t="shared" si="6"/>
        <v>28144.587743818411</v>
      </c>
      <c r="CL62" s="1">
        <f t="shared" si="6"/>
        <v>0</v>
      </c>
      <c r="CM62" s="1">
        <f t="shared" si="6"/>
        <v>16545.16379572724</v>
      </c>
      <c r="CN62" s="1">
        <f t="shared" si="6"/>
        <v>1310505.0266711188</v>
      </c>
      <c r="CO62" s="1">
        <f t="shared" si="6"/>
        <v>175003.98476692472</v>
      </c>
      <c r="CP62" s="1">
        <f t="shared" si="6"/>
        <v>72463.696416854829</v>
      </c>
      <c r="CQ62" s="1"/>
      <c r="CR62" s="1"/>
      <c r="CS62" s="1"/>
      <c r="CT62" s="1"/>
      <c r="CU62" s="1"/>
      <c r="CV62" s="35">
        <f>AG62/AX62</f>
        <v>8.0003200891169898E-3</v>
      </c>
      <c r="CW62" s="1"/>
      <c r="CX62" s="1"/>
      <c r="CY62" s="1"/>
      <c r="CZ62" s="1"/>
      <c r="DA62" s="35"/>
      <c r="DB62" s="35"/>
      <c r="DC62" s="1"/>
      <c r="DD62" s="1"/>
      <c r="DE62" s="1"/>
      <c r="DF62" s="1"/>
      <c r="DG62" s="1"/>
      <c r="DH62" s="1"/>
      <c r="DI62" s="1"/>
    </row>
    <row r="63" spans="1:115" x14ac:dyDescent="0.25">
      <c r="A63" s="28" t="s">
        <v>238</v>
      </c>
      <c r="B63" s="26">
        <f>+B3+B5+B8+B9+B11+B12+B14+B15+B16+B17+B18+B19+B20+B21+B22+B23+B24+B25+B26+B28+B30+B31+B33+B34+B35+B36+B37+B39+B40+B41+B42+B43+B44+B46+B47+B49+B50+B10</f>
        <v>1291.0341007134296</v>
      </c>
      <c r="C63" s="95">
        <f t="shared" ref="C63:BN63" si="7">+C3+C5+C8+C9+C11+C12+C14+C15+C16+C17+C18+C19+C20+C21+C22+C23+C24+C25+C26+C28+C30+C31+C33+C34+C35+C36+C37+C39+C40+C41+C42+C43+C44+C46+C47+C49+C50+C10</f>
        <v>10574.969455246395</v>
      </c>
      <c r="D63" s="95">
        <f t="shared" si="7"/>
        <v>1085.9966889535997</v>
      </c>
      <c r="E63" s="95">
        <f t="shared" si="7"/>
        <v>1085.9987133972993</v>
      </c>
      <c r="F63" s="95">
        <f t="shared" si="7"/>
        <v>10574.970163663995</v>
      </c>
      <c r="G63" s="95">
        <f t="shared" si="7"/>
        <v>10574.907791493993</v>
      </c>
      <c r="H63" s="95">
        <f t="shared" si="7"/>
        <v>3851.0426019981974</v>
      </c>
      <c r="I63" s="95">
        <f t="shared" si="7"/>
        <v>89.54365149114993</v>
      </c>
      <c r="J63" s="95">
        <f t="shared" si="7"/>
        <v>20197.35357248615</v>
      </c>
      <c r="K63" s="95">
        <f t="shared" si="7"/>
        <v>20197.352155724933</v>
      </c>
      <c r="L63" s="95">
        <f t="shared" si="7"/>
        <v>74022.065369999982</v>
      </c>
      <c r="M63" s="95">
        <f t="shared" si="7"/>
        <v>2891.796790798749</v>
      </c>
      <c r="N63" s="95">
        <f t="shared" si="7"/>
        <v>2891.8630855888946</v>
      </c>
      <c r="O63" s="95">
        <f t="shared" si="7"/>
        <v>103184.20649509196</v>
      </c>
      <c r="P63" s="95">
        <f t="shared" si="7"/>
        <v>103187.42687677793</v>
      </c>
      <c r="Q63" s="95">
        <f t="shared" si="7"/>
        <v>15127818.715492146</v>
      </c>
      <c r="R63" s="95">
        <f t="shared" si="7"/>
        <v>1489570724.9309795</v>
      </c>
      <c r="S63" s="95">
        <f t="shared" si="7"/>
        <v>15133872.373306205</v>
      </c>
      <c r="T63" s="95">
        <f t="shared" si="7"/>
        <v>44284.353637599961</v>
      </c>
      <c r="U63" s="95">
        <f t="shared" si="7"/>
        <v>65637.973495994956</v>
      </c>
      <c r="V63" s="95">
        <f t="shared" si="7"/>
        <v>17348.352154733981</v>
      </c>
      <c r="W63" s="95">
        <f t="shared" si="7"/>
        <v>77226.480198549951</v>
      </c>
      <c r="X63" s="95">
        <f t="shared" si="7"/>
        <v>21045.716060551993</v>
      </c>
      <c r="Y63" s="95">
        <f t="shared" si="7"/>
        <v>15081.652413199996</v>
      </c>
      <c r="Z63" s="95">
        <f t="shared" si="7"/>
        <v>77226.468859669912</v>
      </c>
      <c r="AA63" s="95">
        <f t="shared" si="7"/>
        <v>163399.97894999999</v>
      </c>
      <c r="AB63" s="95">
        <f t="shared" si="7"/>
        <v>419793.76597894949</v>
      </c>
      <c r="AC63" s="95">
        <f t="shared" si="7"/>
        <v>14210.490756030986</v>
      </c>
      <c r="AD63" s="95">
        <f t="shared" si="7"/>
        <v>14210.495642440994</v>
      </c>
      <c r="AE63" s="95">
        <f t="shared" si="7"/>
        <v>14210.291602827985</v>
      </c>
      <c r="AF63" s="95">
        <f t="shared" si="7"/>
        <v>24385.03426997958</v>
      </c>
      <c r="AG63" s="95">
        <f t="shared" si="7"/>
        <v>21443.989710235994</v>
      </c>
      <c r="AH63" s="95">
        <f t="shared" si="7"/>
        <v>20892.494250908981</v>
      </c>
      <c r="AI63" s="95">
        <f t="shared" si="7"/>
        <v>30635.173986578775</v>
      </c>
      <c r="AJ63" s="95">
        <f t="shared" si="7"/>
        <v>614.03809665925974</v>
      </c>
      <c r="AK63" s="95">
        <f t="shared" si="7"/>
        <v>4733.4944059635955</v>
      </c>
      <c r="AL63" s="95">
        <f t="shared" si="7"/>
        <v>1303.8043633143986</v>
      </c>
      <c r="AM63" s="95">
        <f t="shared" si="7"/>
        <v>1688.5377834317999</v>
      </c>
      <c r="AN63" s="95">
        <f t="shared" si="7"/>
        <v>0</v>
      </c>
      <c r="AO63" s="95">
        <f t="shared" si="7"/>
        <v>24730.07968929999</v>
      </c>
      <c r="AP63" s="95">
        <f t="shared" si="7"/>
        <v>1853.405245855</v>
      </c>
      <c r="AQ63" s="95">
        <f t="shared" si="7"/>
        <v>1853.4050188533984</v>
      </c>
      <c r="AR63" s="95">
        <f t="shared" si="7"/>
        <v>83477.490528439972</v>
      </c>
      <c r="AS63" s="95">
        <f t="shared" si="7"/>
        <v>83476.813861079965</v>
      </c>
      <c r="AT63" s="95">
        <f t="shared" si="7"/>
        <v>2274945.510665697</v>
      </c>
      <c r="AU63" s="95">
        <f t="shared" si="7"/>
        <v>384109.0170278498</v>
      </c>
      <c r="AV63" s="95">
        <f t="shared" si="7"/>
        <v>374146.86425733974</v>
      </c>
      <c r="AW63" s="95">
        <f t="shared" si="7"/>
        <v>691719.82078894961</v>
      </c>
      <c r="AX63" s="95">
        <f t="shared" si="7"/>
        <v>2680391.4876099937</v>
      </c>
      <c r="AY63" s="95">
        <f t="shared" si="7"/>
        <v>2216521.3578993981</v>
      </c>
      <c r="AZ63" s="95">
        <f t="shared" si="7"/>
        <v>36356.885703529479</v>
      </c>
      <c r="BA63" s="95">
        <f t="shared" si="7"/>
        <v>97.418406999904946</v>
      </c>
      <c r="BB63" s="95">
        <f t="shared" si="7"/>
        <v>460832.62702677184</v>
      </c>
      <c r="BC63" s="95">
        <f t="shared" si="7"/>
        <v>561.62931825250939</v>
      </c>
      <c r="BD63" s="95">
        <f t="shared" si="7"/>
        <v>170.04896102318986</v>
      </c>
      <c r="BE63" s="95">
        <f t="shared" si="7"/>
        <v>38889.175687044662</v>
      </c>
      <c r="BF63" s="95">
        <f t="shared" si="7"/>
        <v>1393.0221560358991</v>
      </c>
      <c r="BG63" s="95">
        <f t="shared" si="7"/>
        <v>104.49677923</v>
      </c>
      <c r="BH63" s="95">
        <f t="shared" si="7"/>
        <v>31.725509937989983</v>
      </c>
      <c r="BI63" s="95">
        <f t="shared" si="7"/>
        <v>175355.30974864992</v>
      </c>
      <c r="BJ63" s="95">
        <f t="shared" si="7"/>
        <v>9252.7576279999976</v>
      </c>
      <c r="BK63" s="95">
        <f t="shared" si="7"/>
        <v>4031.7023079999999</v>
      </c>
      <c r="BL63" s="95">
        <f t="shared" si="7"/>
        <v>81219.445698262978</v>
      </c>
      <c r="BM63" s="95">
        <f t="shared" si="7"/>
        <v>94135.919195697599</v>
      </c>
      <c r="BN63" s="95">
        <f t="shared" si="7"/>
        <v>1052.4618326030263</v>
      </c>
      <c r="BO63" s="95">
        <f t="shared" ref="BO63:CP63" si="8">+BO3+BO5+BO8+BO9+BO11+BO12+BO14+BO15+BO16+BO17+BO18+BO19+BO20+BO21+BO22+BO23+BO24+BO25+BO26+BO28+BO30+BO31+BO33+BO34+BO35+BO36+BO37+BO39+BO40+BO41+BO42+BO43+BO44+BO46+BO47+BO49+BO50+BO10</f>
        <v>14.196505721999998</v>
      </c>
      <c r="BP63" s="95">
        <f t="shared" si="8"/>
        <v>5902.6138710913947</v>
      </c>
      <c r="BQ63" s="95">
        <f t="shared" si="8"/>
        <v>62.607076867639911</v>
      </c>
      <c r="BR63" s="95">
        <f t="shared" si="8"/>
        <v>5215.1844067754946</v>
      </c>
      <c r="BS63" s="95">
        <f t="shared" si="8"/>
        <v>602.76816933459952</v>
      </c>
      <c r="BT63" s="95">
        <f t="shared" si="8"/>
        <v>226.39827044002988</v>
      </c>
      <c r="BU63" s="95">
        <f t="shared" si="8"/>
        <v>23184.915114297979</v>
      </c>
      <c r="BV63" s="95">
        <f t="shared" si="8"/>
        <v>815.91803014099946</v>
      </c>
      <c r="BW63" s="95">
        <f t="shared" si="8"/>
        <v>4966.4169459835985</v>
      </c>
      <c r="BX63" s="95">
        <f t="shared" si="8"/>
        <v>1041.4551170021896</v>
      </c>
      <c r="BY63" s="95">
        <f t="shared" si="8"/>
        <v>2627.3043023521968</v>
      </c>
      <c r="BZ63" s="95">
        <f t="shared" si="8"/>
        <v>45.815035721420934</v>
      </c>
      <c r="CA63" s="95">
        <f t="shared" si="8"/>
        <v>64241.736761999979</v>
      </c>
      <c r="CB63" s="95">
        <f t="shared" si="8"/>
        <v>22257.640220716225</v>
      </c>
      <c r="CC63" s="95">
        <f t="shared" si="8"/>
        <v>22257.63873044715</v>
      </c>
      <c r="CD63" s="95">
        <f t="shared" si="8"/>
        <v>291018.3187369837</v>
      </c>
      <c r="CE63" s="95">
        <f t="shared" si="8"/>
        <v>532.11400843090985</v>
      </c>
      <c r="CF63" s="95">
        <f t="shared" si="8"/>
        <v>31.99675528918398</v>
      </c>
      <c r="CG63" s="95">
        <f t="shared" si="8"/>
        <v>26878.119519999993</v>
      </c>
      <c r="CH63" s="95">
        <f t="shared" si="8"/>
        <v>1139940.8213549394</v>
      </c>
      <c r="CI63" s="95">
        <f t="shared" si="8"/>
        <v>120676.10546636845</v>
      </c>
      <c r="CJ63" s="95">
        <f t="shared" si="8"/>
        <v>98547.742250814437</v>
      </c>
      <c r="CK63" s="95">
        <f t="shared" si="8"/>
        <v>21748.629497033413</v>
      </c>
      <c r="CL63" s="95">
        <f t="shared" si="8"/>
        <v>0</v>
      </c>
      <c r="CM63" s="95">
        <f t="shared" si="8"/>
        <v>13138.396056307247</v>
      </c>
      <c r="CN63" s="95">
        <f t="shared" si="8"/>
        <v>1020360.0842101194</v>
      </c>
      <c r="CO63" s="95">
        <f t="shared" si="8"/>
        <v>135800.24325982481</v>
      </c>
      <c r="CP63" s="95">
        <f t="shared" si="8"/>
        <v>56257.275718664838</v>
      </c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</row>
    <row r="64" spans="1:115" x14ac:dyDescent="0.25">
      <c r="A64" t="s">
        <v>438</v>
      </c>
      <c r="B64" s="26">
        <f>B62+B55+B57</f>
        <v>1590.3019165648293</v>
      </c>
      <c r="C64" s="95">
        <f t="shared" ref="C64:BN64" si="9">C62+C55+C57</f>
        <v>13362.559144931392</v>
      </c>
      <c r="D64" s="95">
        <f t="shared" si="9"/>
        <v>1372.2821087815994</v>
      </c>
      <c r="E64" s="95">
        <f t="shared" si="9"/>
        <v>1372.2842662163</v>
      </c>
      <c r="F64" s="95">
        <f t="shared" si="9"/>
        <v>13362.559439633987</v>
      </c>
      <c r="G64" s="95">
        <f t="shared" si="9"/>
        <v>13362.480720506994</v>
      </c>
      <c r="H64" s="95">
        <f t="shared" si="9"/>
        <v>4925.3954571761969</v>
      </c>
      <c r="I64" s="95">
        <f t="shared" si="9"/>
        <v>113.91575672993994</v>
      </c>
      <c r="J64" s="95">
        <f t="shared" si="9"/>
        <v>25853.002942476145</v>
      </c>
      <c r="K64" s="95">
        <f t="shared" si="9"/>
        <v>25853.004741174922</v>
      </c>
      <c r="L64" s="95">
        <f t="shared" si="9"/>
        <v>97973.951212000014</v>
      </c>
      <c r="M64" s="95">
        <f t="shared" si="9"/>
        <v>3600.0740690727494</v>
      </c>
      <c r="N64" s="95">
        <f t="shared" si="9"/>
        <v>3600.1563852728937</v>
      </c>
      <c r="O64" s="95">
        <f t="shared" si="9"/>
        <v>131578.89789109194</v>
      </c>
      <c r="P64" s="95">
        <f t="shared" si="9"/>
        <v>131583.00586477792</v>
      </c>
      <c r="Q64" s="95">
        <f t="shared" si="9"/>
        <v>18316814.359216142</v>
      </c>
      <c r="R64" s="95">
        <f t="shared" si="9"/>
        <v>1888500157.4736795</v>
      </c>
      <c r="S64" s="95">
        <f t="shared" si="9"/>
        <v>18324144.603959203</v>
      </c>
      <c r="T64" s="95">
        <f t="shared" si="9"/>
        <v>57154.487379369952</v>
      </c>
      <c r="U64" s="95">
        <f t="shared" si="9"/>
        <v>82810.533360831148</v>
      </c>
      <c r="V64" s="95">
        <f t="shared" si="9"/>
        <v>22023.653000862483</v>
      </c>
      <c r="W64" s="95">
        <f t="shared" si="9"/>
        <v>99471.416022244608</v>
      </c>
      <c r="X64" s="95">
        <f t="shared" si="9"/>
        <v>27098.225275521992</v>
      </c>
      <c r="Y64" s="95">
        <f t="shared" si="9"/>
        <v>19441.226185796986</v>
      </c>
      <c r="Z64" s="95">
        <f t="shared" si="9"/>
        <v>99471.405926403284</v>
      </c>
      <c r="AA64" s="95">
        <f t="shared" si="9"/>
        <v>219879.56808449994</v>
      </c>
      <c r="AB64" s="95">
        <f t="shared" si="9"/>
        <v>535419.22431024956</v>
      </c>
      <c r="AC64" s="95">
        <f t="shared" si="9"/>
        <v>18159.579835560984</v>
      </c>
      <c r="AD64" s="95">
        <f t="shared" si="9"/>
        <v>18159.581221420995</v>
      </c>
      <c r="AE64" s="95">
        <f t="shared" si="9"/>
        <v>18159.325098337977</v>
      </c>
      <c r="AF64" s="95">
        <f t="shared" si="9"/>
        <v>31270.927678816566</v>
      </c>
      <c r="AG64" s="95">
        <f t="shared" si="9"/>
        <v>27158.891363006001</v>
      </c>
      <c r="AH64" s="95">
        <f t="shared" si="9"/>
        <v>26092.297064863975</v>
      </c>
      <c r="AI64" s="95">
        <f t="shared" si="9"/>
        <v>38993.008953538774</v>
      </c>
      <c r="AJ64" s="95">
        <f t="shared" si="9"/>
        <v>764.92067443268968</v>
      </c>
      <c r="AK64" s="95">
        <f t="shared" si="9"/>
        <v>6049.5161210750966</v>
      </c>
      <c r="AL64" s="95">
        <f t="shared" si="9"/>
        <v>1660.8515484723987</v>
      </c>
      <c r="AM64" s="95">
        <f t="shared" si="9"/>
        <v>2060.1085362029999</v>
      </c>
      <c r="AN64" s="95">
        <f t="shared" si="9"/>
        <v>0</v>
      </c>
      <c r="AO64" s="95">
        <f t="shared" si="9"/>
        <v>32837.945133109977</v>
      </c>
      <c r="AP64" s="95">
        <f t="shared" si="9"/>
        <v>2361.185639379999</v>
      </c>
      <c r="AQ64" s="95">
        <f t="shared" si="9"/>
        <v>2361.1853478723979</v>
      </c>
      <c r="AR64" s="95">
        <f t="shared" si="9"/>
        <v>107917.98088563999</v>
      </c>
      <c r="AS64" s="95">
        <f t="shared" si="9"/>
        <v>107917.09317677998</v>
      </c>
      <c r="AT64" s="95">
        <f t="shared" si="9"/>
        <v>2888464.0675446964</v>
      </c>
      <c r="AU64" s="95">
        <f t="shared" si="9"/>
        <v>479238.22392104968</v>
      </c>
      <c r="AV64" s="95">
        <f t="shared" si="9"/>
        <v>460823.17414203973</v>
      </c>
      <c r="AW64" s="95">
        <f t="shared" si="9"/>
        <v>887632.51637124957</v>
      </c>
      <c r="AX64" s="95">
        <f t="shared" si="9"/>
        <v>3394725.5944489944</v>
      </c>
      <c r="AY64" s="95">
        <f t="shared" si="9"/>
        <v>2774620.8921633973</v>
      </c>
      <c r="AZ64" s="95">
        <f t="shared" si="9"/>
        <v>46164.295629839464</v>
      </c>
      <c r="BA64" s="95">
        <f t="shared" si="9"/>
        <v>126.52586153189543</v>
      </c>
      <c r="BB64" s="95">
        <f t="shared" si="9"/>
        <v>594106.74151927163</v>
      </c>
      <c r="BC64" s="95">
        <f t="shared" si="9"/>
        <v>736.3903671766094</v>
      </c>
      <c r="BD64" s="95">
        <f t="shared" si="9"/>
        <v>230.27123110024974</v>
      </c>
      <c r="BE64" s="95">
        <f t="shared" si="9"/>
        <v>48761.115684364646</v>
      </c>
      <c r="BF64" s="95">
        <f t="shared" si="9"/>
        <v>2209.7651017892995</v>
      </c>
      <c r="BG64" s="95">
        <f t="shared" si="9"/>
        <v>176.81970638299993</v>
      </c>
      <c r="BH64" s="95">
        <f t="shared" si="9"/>
        <v>40.534674544859975</v>
      </c>
      <c r="BI64" s="95">
        <f t="shared" si="9"/>
        <v>225566.12797803993</v>
      </c>
      <c r="BJ64" s="95">
        <f t="shared" si="9"/>
        <v>15604.5157466</v>
      </c>
      <c r="BK64" s="95">
        <f t="shared" si="9"/>
        <v>6877.7923249599999</v>
      </c>
      <c r="BL64" s="95">
        <f t="shared" si="9"/>
        <v>106475.93089606284</v>
      </c>
      <c r="BM64" s="95">
        <f t="shared" si="9"/>
        <v>119090.21375582859</v>
      </c>
      <c r="BN64" s="95">
        <f t="shared" si="9"/>
        <v>1762.0539771657623</v>
      </c>
      <c r="BO64" s="95">
        <f t="shared" ref="BO64:CP64" si="10">BO62+BO55+BO57</f>
        <v>22.132320187400008</v>
      </c>
      <c r="BP64" s="95">
        <f t="shared" si="10"/>
        <v>9283.644480796891</v>
      </c>
      <c r="BQ64" s="95">
        <f t="shared" si="10"/>
        <v>78.703860873839872</v>
      </c>
      <c r="BR64" s="95">
        <f t="shared" si="10"/>
        <v>6965.1946418094931</v>
      </c>
      <c r="BS64" s="95">
        <f t="shared" si="10"/>
        <v>744.15351652379968</v>
      </c>
      <c r="BT64" s="95">
        <f t="shared" si="10"/>
        <v>287.84934500552981</v>
      </c>
      <c r="BU64" s="95">
        <f t="shared" si="10"/>
        <v>29913.391402577967</v>
      </c>
      <c r="BV64" s="95">
        <f t="shared" si="10"/>
        <v>1042.0641031223995</v>
      </c>
      <c r="BW64" s="95">
        <f t="shared" si="10"/>
        <v>6403.492797020599</v>
      </c>
      <c r="BX64" s="95">
        <f t="shared" si="10"/>
        <v>1655.0268911855171</v>
      </c>
      <c r="BY64" s="95">
        <f t="shared" si="10"/>
        <v>3414.6356623246961</v>
      </c>
      <c r="BZ64" s="95">
        <f t="shared" si="10"/>
        <v>72.278386713832646</v>
      </c>
      <c r="CA64" s="95">
        <f t="shared" si="10"/>
        <v>75179.260622000002</v>
      </c>
      <c r="CB64" s="95">
        <f t="shared" si="10"/>
        <v>25960.657269908217</v>
      </c>
      <c r="CC64" s="95">
        <f t="shared" si="10"/>
        <v>25960.659031445146</v>
      </c>
      <c r="CD64" s="95">
        <f t="shared" si="10"/>
        <v>376170.5114810837</v>
      </c>
      <c r="CE64" s="95">
        <f t="shared" si="10"/>
        <v>680.8379002366097</v>
      </c>
      <c r="CF64" s="95">
        <f t="shared" si="10"/>
        <v>40.705679568338972</v>
      </c>
      <c r="CG64" s="95">
        <f t="shared" si="10"/>
        <v>35705.646899399988</v>
      </c>
      <c r="CH64" s="95">
        <f t="shared" si="10"/>
        <v>1463337.4784867382</v>
      </c>
      <c r="CI64" s="95">
        <f t="shared" si="10"/>
        <v>155519.35847145837</v>
      </c>
      <c r="CJ64" s="95">
        <f t="shared" si="10"/>
        <v>127325.89454753441</v>
      </c>
      <c r="CK64" s="95">
        <f t="shared" si="10"/>
        <v>28155.317126252412</v>
      </c>
      <c r="CL64" s="95">
        <f t="shared" si="10"/>
        <v>0</v>
      </c>
      <c r="CM64" s="95">
        <f t="shared" si="10"/>
        <v>16550.53837450124</v>
      </c>
      <c r="CN64" s="95">
        <f t="shared" si="10"/>
        <v>1311039.4105630186</v>
      </c>
      <c r="CO64" s="95">
        <f t="shared" si="10"/>
        <v>175087.66104660474</v>
      </c>
      <c r="CP64" s="95">
        <f t="shared" si="10"/>
        <v>72498.47280229484</v>
      </c>
      <c r="CQ64" s="95"/>
      <c r="CR64" s="95"/>
    </row>
    <row r="65" spans="6:63" x14ac:dyDescent="0.25">
      <c r="F65" s="26"/>
      <c r="M65" s="26"/>
    </row>
    <row r="66" spans="6:63" x14ac:dyDescent="0.25">
      <c r="H66" s="26"/>
      <c r="I66" s="95"/>
      <c r="BB66" s="26">
        <f>BB62*0.108/14.43*92.1006</f>
        <v>409350.0573911306</v>
      </c>
      <c r="BK66" s="28"/>
    </row>
    <row r="68" spans="6:63" x14ac:dyDescent="0.25">
      <c r="J68" s="95"/>
      <c r="N68" s="95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E55"/>
  <sheetViews>
    <sheetView zoomScale="85" zoomScaleNormal="85" workbookViewId="0">
      <pane xSplit="1" ySplit="2" topLeftCell="AD27" activePane="bottomRight" state="frozen"/>
      <selection pane="topRight" activeCell="B1" sqref="B1"/>
      <selection pane="bottomLeft" activeCell="A3" sqref="A3"/>
      <selection pane="bottomRight" activeCell="AM47" sqref="AM47"/>
    </sheetView>
  </sheetViews>
  <sheetFormatPr defaultRowHeight="15" x14ac:dyDescent="0.25"/>
  <cols>
    <col min="1" max="1" width="17.85546875" customWidth="1"/>
    <col min="2" max="8" width="9.140625" style="26"/>
    <col min="10" max="10" width="20.7109375" customWidth="1"/>
    <col min="11" max="11" width="6" style="94" bestFit="1" customWidth="1"/>
    <col min="12" max="12" width="7.7109375" style="26" bestFit="1" customWidth="1"/>
    <col min="13" max="13" width="6.7109375" style="26" bestFit="1" customWidth="1"/>
    <col min="14" max="14" width="14.5703125" style="26" bestFit="1" customWidth="1"/>
    <col min="15" max="15" width="6.7109375" style="26" bestFit="1" customWidth="1"/>
    <col min="16" max="16" width="6.7109375" style="95" customWidth="1"/>
    <col min="17" max="17" width="6.7109375" style="26" bestFit="1" customWidth="1"/>
    <col min="18" max="19" width="9.28515625" style="26" bestFit="1" customWidth="1"/>
    <col min="20" max="20" width="6.7109375" style="26" bestFit="1" customWidth="1"/>
    <col min="21" max="21" width="7.7109375" style="26" bestFit="1" customWidth="1"/>
    <col min="22" max="23" width="6.7109375" style="26" bestFit="1" customWidth="1"/>
    <col min="24" max="24" width="6.7109375" style="95" customWidth="1"/>
    <col min="25" max="25" width="6.7109375" style="26" bestFit="1" customWidth="1"/>
    <col min="26" max="26" width="15.42578125" style="26" bestFit="1" customWidth="1"/>
    <col min="27" max="27" width="6.5703125" style="26" bestFit="1" customWidth="1"/>
    <col min="28" max="28" width="6.7109375" style="26" bestFit="1" customWidth="1"/>
    <col min="29" max="29" width="5.140625" style="26" bestFit="1" customWidth="1"/>
    <col min="30" max="30" width="5.140625" style="95" customWidth="1"/>
    <col min="31" max="31" width="5.7109375" style="26" bestFit="1" customWidth="1"/>
    <col min="32" max="32" width="6.7109375" style="26" bestFit="1" customWidth="1"/>
    <col min="33" max="33" width="6.7109375" style="26" customWidth="1"/>
    <col min="34" max="34" width="7.7109375" style="26" bestFit="1" customWidth="1"/>
    <col min="35" max="35" width="10" style="26" bestFit="1" customWidth="1"/>
    <col min="36" max="36" width="10" style="95" customWidth="1"/>
    <col min="37" max="37" width="7.7109375" style="26" bestFit="1" customWidth="1"/>
    <col min="38" max="38" width="6.7109375" style="26" bestFit="1" customWidth="1"/>
    <col min="39" max="39" width="7.7109375" style="26" bestFit="1" customWidth="1"/>
    <col min="40" max="40" width="6" style="26" bestFit="1" customWidth="1"/>
    <col min="41" max="41" width="6.7109375" style="26" bestFit="1" customWidth="1"/>
    <col min="42" max="42" width="5.7109375" style="26" bestFit="1" customWidth="1"/>
    <col min="43" max="43" width="7.7109375" style="26" bestFit="1" customWidth="1"/>
    <col min="44" max="44" width="4.5703125" style="26" bestFit="1" customWidth="1"/>
    <col min="45" max="45" width="5.7109375" style="26" bestFit="1" customWidth="1"/>
    <col min="46" max="46" width="6.7109375" style="26" bestFit="1" customWidth="1"/>
    <col min="47" max="47" width="5.7109375" style="26" bestFit="1" customWidth="1"/>
    <col min="48" max="48" width="5.85546875" style="26" bestFit="1" customWidth="1"/>
    <col min="49" max="49" width="5.7109375" style="26" bestFit="1" customWidth="1"/>
    <col min="50" max="51" width="7.7109375" style="26" bestFit="1" customWidth="1"/>
    <col min="52" max="52" width="6.7109375" style="26" bestFit="1" customWidth="1"/>
    <col min="53" max="53" width="5.140625" style="26" bestFit="1" customWidth="1"/>
    <col min="54" max="54" width="5.28515625" style="26" bestFit="1" customWidth="1"/>
    <col min="55" max="55" width="8.7109375" style="26" bestFit="1" customWidth="1"/>
    <col min="56" max="56" width="4.85546875" style="26" bestFit="1" customWidth="1"/>
    <col min="57" max="57" width="7.85546875" style="26" bestFit="1" customWidth="1"/>
    <col min="58" max="58" width="5.85546875" style="26" bestFit="1" customWidth="1"/>
    <col min="59" max="59" width="6" style="26" bestFit="1" customWidth="1"/>
    <col min="60" max="61" width="6.7109375" style="26" bestFit="1" customWidth="1"/>
    <col min="62" max="63" width="5.7109375" style="26" bestFit="1" customWidth="1"/>
    <col min="64" max="64" width="3.85546875" style="26" bestFit="1" customWidth="1"/>
    <col min="65" max="65" width="6.7109375" style="26" bestFit="1" customWidth="1"/>
    <col min="66" max="66" width="6.7109375" style="26" customWidth="1"/>
    <col min="67" max="67" width="5.28515625" style="26" bestFit="1" customWidth="1"/>
    <col min="68" max="68" width="6.7109375" style="26" bestFit="1" customWidth="1"/>
    <col min="69" max="69" width="7.7109375" style="26" bestFit="1" customWidth="1"/>
    <col min="70" max="70" width="7.7109375" style="95" customWidth="1"/>
    <col min="71" max="71" width="7.7109375" style="26" bestFit="1" customWidth="1"/>
    <col min="72" max="72" width="9.28515625" style="26" bestFit="1" customWidth="1"/>
    <col min="73" max="73" width="6.7109375" style="26" bestFit="1" customWidth="1"/>
    <col min="74" max="74" width="7.7109375" style="26" customWidth="1"/>
    <col min="76" max="76" width="8.5703125" style="28" customWidth="1"/>
    <col min="77" max="77" width="10.28515625" style="28" bestFit="1" customWidth="1"/>
    <col min="78" max="81" width="9.140625" style="28"/>
    <col min="82" max="82" width="8.5703125" style="28" customWidth="1"/>
    <col min="83" max="83" width="9.140625" style="28"/>
  </cols>
  <sheetData>
    <row r="1" spans="1:83" x14ac:dyDescent="0.25">
      <c r="B1" s="95" t="s">
        <v>477</v>
      </c>
      <c r="C1" s="95"/>
      <c r="D1" s="95"/>
      <c r="E1" s="95"/>
      <c r="F1" s="95"/>
      <c r="G1" s="95"/>
      <c r="H1" s="95"/>
      <c r="J1" s="28" t="s">
        <v>475</v>
      </c>
      <c r="BY1" s="28" t="s">
        <v>310</v>
      </c>
    </row>
    <row r="2" spans="1:83" x14ac:dyDescent="0.25">
      <c r="A2" s="6" t="s">
        <v>52</v>
      </c>
      <c r="B2" s="95" t="s">
        <v>59</v>
      </c>
      <c r="C2" s="95" t="s">
        <v>57</v>
      </c>
      <c r="D2" s="95" t="s">
        <v>60</v>
      </c>
      <c r="E2" s="95" t="s">
        <v>54</v>
      </c>
      <c r="F2" s="95" t="s">
        <v>53</v>
      </c>
      <c r="G2" s="95" t="s">
        <v>61</v>
      </c>
      <c r="H2" s="95" t="s">
        <v>62</v>
      </c>
      <c r="J2" s="17" t="s">
        <v>226</v>
      </c>
      <c r="K2" s="95" t="s">
        <v>471</v>
      </c>
      <c r="L2" s="26" t="s">
        <v>359</v>
      </c>
      <c r="M2" s="26" t="s">
        <v>131</v>
      </c>
      <c r="N2" s="26" t="s">
        <v>132</v>
      </c>
      <c r="O2" s="26" t="s">
        <v>133</v>
      </c>
      <c r="P2" s="95" t="s">
        <v>335</v>
      </c>
      <c r="Q2" s="26" t="s">
        <v>360</v>
      </c>
      <c r="R2" s="26" t="s">
        <v>134</v>
      </c>
      <c r="S2" s="26" t="s">
        <v>59</v>
      </c>
      <c r="T2" s="26" t="s">
        <v>136</v>
      </c>
      <c r="U2" s="26" t="s">
        <v>137</v>
      </c>
      <c r="V2" s="26" t="s">
        <v>361</v>
      </c>
      <c r="W2" s="26" t="s">
        <v>138</v>
      </c>
      <c r="X2" s="95" t="s">
        <v>472</v>
      </c>
      <c r="Y2" s="26" t="s">
        <v>139</v>
      </c>
      <c r="Z2" s="26" t="s">
        <v>140</v>
      </c>
      <c r="AA2" s="26" t="s">
        <v>141</v>
      </c>
      <c r="AB2" s="26" t="s">
        <v>142</v>
      </c>
      <c r="AC2" s="26" t="s">
        <v>143</v>
      </c>
      <c r="AD2" s="95" t="s">
        <v>473</v>
      </c>
      <c r="AE2" s="26" t="s">
        <v>362</v>
      </c>
      <c r="AF2" s="26" t="s">
        <v>144</v>
      </c>
      <c r="AG2" s="26" t="s">
        <v>366</v>
      </c>
      <c r="AH2" s="26" t="s">
        <v>57</v>
      </c>
      <c r="AI2" s="26" t="s">
        <v>128</v>
      </c>
      <c r="AJ2" s="95" t="s">
        <v>474</v>
      </c>
      <c r="AK2" s="26" t="s">
        <v>145</v>
      </c>
      <c r="AL2" s="26" t="s">
        <v>146</v>
      </c>
      <c r="AM2" s="26" t="s">
        <v>60</v>
      </c>
      <c r="AN2" s="26" t="s">
        <v>147</v>
      </c>
      <c r="AO2" s="26" t="s">
        <v>148</v>
      </c>
      <c r="AP2" s="26" t="s">
        <v>149</v>
      </c>
      <c r="AQ2" s="26" t="s">
        <v>150</v>
      </c>
      <c r="AR2" s="26" t="s">
        <v>151</v>
      </c>
      <c r="AS2" s="26" t="s">
        <v>152</v>
      </c>
      <c r="AT2" s="26" t="s">
        <v>153</v>
      </c>
      <c r="AU2" s="26" t="s">
        <v>154</v>
      </c>
      <c r="AV2" s="26" t="s">
        <v>155</v>
      </c>
      <c r="AW2" s="26" t="s">
        <v>156</v>
      </c>
      <c r="AX2" s="26" t="s">
        <v>54</v>
      </c>
      <c r="AY2" s="26" t="s">
        <v>53</v>
      </c>
      <c r="AZ2" s="26" t="s">
        <v>157</v>
      </c>
      <c r="BA2" s="26" t="s">
        <v>158</v>
      </c>
      <c r="BB2" s="26" t="s">
        <v>159</v>
      </c>
      <c r="BC2" s="26" t="s">
        <v>160</v>
      </c>
      <c r="BD2" s="26" t="s">
        <v>161</v>
      </c>
      <c r="BE2" s="26" t="s">
        <v>162</v>
      </c>
      <c r="BF2" s="26" t="s">
        <v>163</v>
      </c>
      <c r="BG2" s="26" t="s">
        <v>164</v>
      </c>
      <c r="BH2" s="26" t="s">
        <v>165</v>
      </c>
      <c r="BI2" s="26" t="s">
        <v>363</v>
      </c>
      <c r="BJ2" s="26" t="s">
        <v>166</v>
      </c>
      <c r="BK2" s="26" t="s">
        <v>167</v>
      </c>
      <c r="BL2" s="26" t="s">
        <v>168</v>
      </c>
      <c r="BM2" s="26" t="s">
        <v>61</v>
      </c>
      <c r="BN2" s="26" t="s">
        <v>367</v>
      </c>
      <c r="BO2" s="26" t="s">
        <v>169</v>
      </c>
      <c r="BP2" s="26" t="s">
        <v>170</v>
      </c>
      <c r="BQ2" s="26" t="s">
        <v>171</v>
      </c>
      <c r="BR2" s="95" t="s">
        <v>172</v>
      </c>
      <c r="BS2" s="26" t="s">
        <v>173</v>
      </c>
      <c r="BT2" s="26" t="s">
        <v>174</v>
      </c>
      <c r="BU2" s="26" t="s">
        <v>368</v>
      </c>
      <c r="BX2" s="26" t="s">
        <v>141</v>
      </c>
      <c r="BY2" s="26" t="s">
        <v>59</v>
      </c>
      <c r="BZ2" s="26" t="s">
        <v>57</v>
      </c>
      <c r="CA2" s="26" t="s">
        <v>60</v>
      </c>
      <c r="CB2" s="26" t="s">
        <v>54</v>
      </c>
      <c r="CC2" s="26" t="s">
        <v>53</v>
      </c>
      <c r="CD2" s="26" t="s">
        <v>61</v>
      </c>
      <c r="CE2" s="26" t="s">
        <v>62</v>
      </c>
    </row>
    <row r="3" spans="1:83" x14ac:dyDescent="0.25">
      <c r="A3" s="25" t="s">
        <v>121</v>
      </c>
      <c r="B3" s="95">
        <v>97359.894073999996</v>
      </c>
      <c r="C3" s="95">
        <v>146.77413381</v>
      </c>
      <c r="D3" s="95">
        <v>4801.8396418000002</v>
      </c>
      <c r="E3" s="95">
        <v>10616.110462000001</v>
      </c>
      <c r="F3" s="95">
        <v>9279.4179170999996</v>
      </c>
      <c r="G3" s="95">
        <v>681.77192171000002</v>
      </c>
      <c r="H3" s="95">
        <v>20088.169626999999</v>
      </c>
      <c r="J3" t="s">
        <v>121</v>
      </c>
      <c r="K3" s="94">
        <v>99.909546745283507</v>
      </c>
      <c r="L3" s="26">
        <v>254.882740665905</v>
      </c>
      <c r="M3" s="26">
        <v>373.27081009070901</v>
      </c>
      <c r="N3" s="26">
        <v>373.22584384060599</v>
      </c>
      <c r="O3" s="26">
        <v>447.54837201342599</v>
      </c>
      <c r="P3" s="95">
        <v>0.37403726219150402</v>
      </c>
      <c r="Q3" s="26">
        <v>142.33938544228499</v>
      </c>
      <c r="R3" s="26">
        <v>8339.7643657106291</v>
      </c>
      <c r="S3" s="26">
        <v>34672.303340994302</v>
      </c>
      <c r="T3" s="26">
        <v>346.59604651366601</v>
      </c>
      <c r="U3" s="26">
        <v>173.64562863969201</v>
      </c>
      <c r="V3" s="26">
        <v>189.46989589741801</v>
      </c>
      <c r="W3" s="26">
        <v>132.70129612345801</v>
      </c>
      <c r="X3" s="95">
        <v>75.786640529467505</v>
      </c>
      <c r="Y3" s="26">
        <v>316.61499440973898</v>
      </c>
      <c r="Z3" s="26">
        <v>316.61499440973898</v>
      </c>
      <c r="AA3" s="26">
        <v>6.9982140577720999</v>
      </c>
      <c r="AB3" s="26">
        <v>106.79843004679201</v>
      </c>
      <c r="AC3" s="26">
        <v>11.4657140488985</v>
      </c>
      <c r="AD3" s="95">
        <v>1006.38738545946</v>
      </c>
      <c r="AE3" s="26">
        <v>72.433013395283297</v>
      </c>
      <c r="AF3" s="26">
        <v>69.808112561825695</v>
      </c>
      <c r="AG3" s="26">
        <v>50.1357203110501</v>
      </c>
      <c r="AH3" s="26">
        <v>45.326041876794797</v>
      </c>
      <c r="AI3" s="26">
        <v>0</v>
      </c>
      <c r="AJ3" s="95">
        <v>6252.1907411387901</v>
      </c>
      <c r="AK3" s="26">
        <v>1305.3871111184501</v>
      </c>
      <c r="AL3" s="26">
        <v>138.04559511014801</v>
      </c>
      <c r="AM3" s="26">
        <v>1450.4309202863701</v>
      </c>
      <c r="AN3" s="26">
        <v>6.7198447431119399E-2</v>
      </c>
      <c r="AO3" s="26">
        <v>204.91363993562501</v>
      </c>
      <c r="AP3" s="26">
        <v>0.96811480569012798</v>
      </c>
      <c r="AQ3" s="26">
        <v>1410.8124016137799</v>
      </c>
      <c r="AR3" s="26">
        <v>1.71117578002281</v>
      </c>
      <c r="AS3" s="26">
        <v>10.3596731647899</v>
      </c>
      <c r="AT3" s="26">
        <v>293.36870054068299</v>
      </c>
      <c r="AU3" s="26">
        <v>0.95877423017355801</v>
      </c>
      <c r="AV3" s="26">
        <v>0.90544495995855401</v>
      </c>
      <c r="AW3" s="26">
        <v>20.637201232383699</v>
      </c>
      <c r="AX3" s="26">
        <v>3701.5673190264301</v>
      </c>
      <c r="AY3" s="26">
        <v>3154.1452982699202</v>
      </c>
      <c r="AZ3" s="26">
        <v>547.42202075651596</v>
      </c>
      <c r="BA3" s="26">
        <v>0.26365830563776899</v>
      </c>
      <c r="BB3" s="26">
        <v>0.13596093299602499</v>
      </c>
      <c r="BC3" s="26">
        <v>90.869454300941797</v>
      </c>
      <c r="BD3" s="26">
        <v>3.5600304568527901</v>
      </c>
      <c r="BE3" s="26">
        <v>1094.8088695249501</v>
      </c>
      <c r="BF3" s="26">
        <v>7.2402966318887598</v>
      </c>
      <c r="BG3" s="26">
        <v>16.2715957605119</v>
      </c>
      <c r="BH3" s="26">
        <v>1593.34017240143</v>
      </c>
      <c r="BI3" s="26">
        <v>107.864779654866</v>
      </c>
      <c r="BJ3" s="26">
        <v>1.50724648225003</v>
      </c>
      <c r="BK3" s="26">
        <v>16.446491178756201</v>
      </c>
      <c r="BL3" s="26">
        <v>0.79243757998644104</v>
      </c>
      <c r="BM3" s="26">
        <v>160.57418938805199</v>
      </c>
      <c r="BN3" s="26">
        <v>941.98345645701795</v>
      </c>
      <c r="BO3" s="26">
        <v>0</v>
      </c>
      <c r="BP3" s="26">
        <v>15.0183378872887</v>
      </c>
      <c r="BQ3" s="26">
        <v>250.446874268644</v>
      </c>
      <c r="BR3" s="95">
        <v>0</v>
      </c>
      <c r="BS3" s="26">
        <v>112.699702144545</v>
      </c>
      <c r="BT3" s="26">
        <v>5730.3104344758704</v>
      </c>
      <c r="BU3" s="26">
        <v>186.29603212409799</v>
      </c>
      <c r="BX3" s="30">
        <f t="shared" ref="BX3:BX47" si="0">IF(AA3&lt;&gt;0,AA3/AM3,"")</f>
        <v>4.824920621790376E-3</v>
      </c>
      <c r="BY3" s="23">
        <f>IF(S3&lt;&gt;0,(S3-B3)/B3,"")</f>
        <v>-0.64387488636089674</v>
      </c>
      <c r="BZ3" s="23">
        <f>IF(AH3&lt;&gt;0,(AH3-C3)/C3,"")</f>
        <v>-0.69118508350068253</v>
      </c>
      <c r="CA3" s="23">
        <f>IF(AM3&lt;&gt;0,(AM3-D3)/D3,"")</f>
        <v>-0.69794265771385344</v>
      </c>
      <c r="CB3" s="23">
        <f t="shared" ref="CB3:CC6" si="1">IF(AX3&lt;&gt;0,(AX3-E3)/E3,"")</f>
        <v>-0.65132547063483737</v>
      </c>
      <c r="CC3" s="23">
        <f t="shared" si="1"/>
        <v>-0.66009233268204259</v>
      </c>
      <c r="CD3" s="23">
        <f>IF(BM3&lt;&gt;0,(BM3-G3)/G3,"")</f>
        <v>-0.76447520897413235</v>
      </c>
      <c r="CE3" s="23">
        <f>IF(BT3&lt;&gt;0,(BT3-H3)/H3,"")</f>
        <v>-0.7147420327049655</v>
      </c>
    </row>
    <row r="4" spans="1:83" x14ac:dyDescent="0.25">
      <c r="A4" s="6" t="s">
        <v>77</v>
      </c>
      <c r="B4" s="95">
        <v>12038.906854999999</v>
      </c>
      <c r="C4" s="95">
        <v>28.233342782000001</v>
      </c>
      <c r="D4" s="95">
        <v>938.44714428999998</v>
      </c>
      <c r="E4" s="95">
        <v>1208.7272353999999</v>
      </c>
      <c r="F4" s="95">
        <v>1166.9890393999999</v>
      </c>
      <c r="G4" s="95">
        <v>206.25143001000001</v>
      </c>
      <c r="H4" s="95">
        <v>3739.1885723999999</v>
      </c>
      <c r="J4" t="s">
        <v>77</v>
      </c>
      <c r="K4" s="94">
        <v>1.07000479305985</v>
      </c>
      <c r="L4" s="26">
        <v>189.30994689715899</v>
      </c>
      <c r="M4" s="26">
        <v>196.29248268708099</v>
      </c>
      <c r="N4" s="26">
        <v>196.246234461813</v>
      </c>
      <c r="O4" s="26">
        <v>233.997021924965</v>
      </c>
      <c r="P4" s="95">
        <v>0.32268200663304503</v>
      </c>
      <c r="Q4" s="26">
        <v>114.901180454637</v>
      </c>
      <c r="R4" s="26">
        <v>3962.2916224728101</v>
      </c>
      <c r="S4" s="26">
        <v>12054.262633972099</v>
      </c>
      <c r="T4" s="26">
        <v>193.78651588915099</v>
      </c>
      <c r="U4" s="26">
        <v>89.846345018932098</v>
      </c>
      <c r="V4" s="26">
        <v>102.49358706096299</v>
      </c>
      <c r="W4" s="26">
        <v>113.631126081714</v>
      </c>
      <c r="X4" s="95">
        <v>0.33597912619807402</v>
      </c>
      <c r="Y4" s="26">
        <v>141.931114874033</v>
      </c>
      <c r="Z4" s="26">
        <v>141.931114874033</v>
      </c>
      <c r="AA4" s="26">
        <v>4.6183551756257</v>
      </c>
      <c r="AB4" s="26">
        <v>90.794878455883094</v>
      </c>
      <c r="AC4" s="26">
        <v>4.9639931963215904</v>
      </c>
      <c r="AD4" s="95">
        <v>682.13905728536997</v>
      </c>
      <c r="AE4" s="26">
        <v>29.169264655389998</v>
      </c>
      <c r="AF4" s="26">
        <v>15.939558923284601</v>
      </c>
      <c r="AG4" s="26">
        <v>28.481262873443601</v>
      </c>
      <c r="AH4" s="26">
        <v>28.348622717527199</v>
      </c>
      <c r="AI4" s="26">
        <v>0</v>
      </c>
      <c r="AJ4" s="95">
        <v>4104.3049785876001</v>
      </c>
      <c r="AK4" s="26">
        <v>840.35034728307801</v>
      </c>
      <c r="AL4" s="26">
        <v>88.754274155767405</v>
      </c>
      <c r="AM4" s="26">
        <v>933.72297661447101</v>
      </c>
      <c r="AN4" s="26">
        <v>4.4290202702866599E-2</v>
      </c>
      <c r="AO4" s="26">
        <v>111.047683212354</v>
      </c>
      <c r="AP4" s="26">
        <v>0.27634719489409498</v>
      </c>
      <c r="AQ4" s="26">
        <v>1173.6735051307001</v>
      </c>
      <c r="AR4" s="26">
        <v>0.54324072818664304</v>
      </c>
      <c r="AS4" s="26">
        <v>5.8365152642515197</v>
      </c>
      <c r="AT4" s="26">
        <v>91.811984766061997</v>
      </c>
      <c r="AU4" s="26">
        <v>0.244820560304679</v>
      </c>
      <c r="AV4" s="26">
        <v>0.71429035422763798</v>
      </c>
      <c r="AW4" s="26">
        <v>11.6016023192623</v>
      </c>
      <c r="AX4" s="26">
        <v>1214.95391888732</v>
      </c>
      <c r="AY4" s="26">
        <v>1172.65212443525</v>
      </c>
      <c r="AZ4" s="26">
        <v>42.301794452068698</v>
      </c>
      <c r="BA4" s="26">
        <v>0.20177500730281001</v>
      </c>
      <c r="BB4" s="26">
        <v>5.9686445432849903E-3</v>
      </c>
      <c r="BC4" s="26">
        <v>47.981480183204098</v>
      </c>
      <c r="BD4" s="26">
        <v>1.4806300809647399</v>
      </c>
      <c r="BE4" s="26">
        <v>397.78910244327199</v>
      </c>
      <c r="BF4" s="26">
        <v>2.0226143509868399</v>
      </c>
      <c r="BG4" s="26">
        <v>2.5098736200444201</v>
      </c>
      <c r="BH4" s="26">
        <v>600.09493576282705</v>
      </c>
      <c r="BI4" s="26">
        <v>96.291784612840701</v>
      </c>
      <c r="BJ4" s="26">
        <v>0.80281534637367302</v>
      </c>
      <c r="BK4" s="26">
        <v>8.71326554120715</v>
      </c>
      <c r="BL4" s="26">
        <v>2.0862267343485601E-2</v>
      </c>
      <c r="BM4" s="26">
        <v>207.35046897821201</v>
      </c>
      <c r="BN4" s="26">
        <v>849.03356158408701</v>
      </c>
      <c r="BO4" s="26">
        <v>0</v>
      </c>
      <c r="BP4" s="26">
        <v>8.8032166175587001</v>
      </c>
      <c r="BQ4" s="26">
        <v>186.79000130359299</v>
      </c>
      <c r="BR4" s="95">
        <v>0</v>
      </c>
      <c r="BS4" s="26">
        <v>101.898525398898</v>
      </c>
      <c r="BT4" s="26">
        <v>3749.2496403710302</v>
      </c>
      <c r="BU4" s="26">
        <v>134.971837091662</v>
      </c>
      <c r="BX4" s="30">
        <f t="shared" si="0"/>
        <v>4.9461727849635997E-3</v>
      </c>
      <c r="BY4" s="23">
        <f>IF(S4&lt;&gt;0,(S4-B4)/B4,"")</f>
        <v>1.2755127319323272E-3</v>
      </c>
      <c r="BZ4" s="23">
        <f>IF(AH4&lt;&gt;0,(AH4-C4)/C4,"")</f>
        <v>4.0831132330775262E-3</v>
      </c>
      <c r="CA4" s="23">
        <f>IF(AM4&lt;&gt;0,(AM4-D4)/D4,"")</f>
        <v>-5.0340263746053949E-3</v>
      </c>
      <c r="CB4" s="23">
        <f t="shared" si="1"/>
        <v>5.1514380622519132E-3</v>
      </c>
      <c r="CC4" s="23">
        <f t="shared" si="1"/>
        <v>4.8527319829513955E-3</v>
      </c>
      <c r="CD4" s="23">
        <f>IF(BM4&lt;&gt;0,(BM4-G4)/G4,"")</f>
        <v>5.32863683979652E-3</v>
      </c>
      <c r="CE4" s="23">
        <f>IF(BT4&lt;&gt;0,(BT4-H4)/H4,"")</f>
        <v>2.6907089001324681E-3</v>
      </c>
    </row>
    <row r="5" spans="1:83" x14ac:dyDescent="0.25">
      <c r="A5" s="6" t="s">
        <v>71</v>
      </c>
      <c r="B5" s="95">
        <v>80424.374462000007</v>
      </c>
      <c r="C5" s="95">
        <v>161.60022906</v>
      </c>
      <c r="D5" s="95">
        <v>6717.2397872000001</v>
      </c>
      <c r="E5" s="95">
        <v>8336.1747747999998</v>
      </c>
      <c r="F5" s="95">
        <v>7713.3958744000001</v>
      </c>
      <c r="G5" s="95">
        <v>965.19633312999997</v>
      </c>
      <c r="H5" s="95">
        <v>25095.282051999999</v>
      </c>
      <c r="J5" t="s">
        <v>71</v>
      </c>
      <c r="K5" s="94">
        <v>9.8060176036861293</v>
      </c>
      <c r="L5" s="26">
        <v>1464.3569855611499</v>
      </c>
      <c r="M5" s="26">
        <v>1283.6648956080601</v>
      </c>
      <c r="N5" s="26">
        <v>1283.1850095713201</v>
      </c>
      <c r="O5" s="26">
        <v>1529.90216534664</v>
      </c>
      <c r="P5" s="95">
        <v>3.1532370221950301</v>
      </c>
      <c r="Q5" s="26">
        <v>528.49692971411503</v>
      </c>
      <c r="R5" s="26">
        <v>21165.429973076702</v>
      </c>
      <c r="S5" s="26">
        <v>80517.140666126506</v>
      </c>
      <c r="T5" s="26">
        <v>1195.8252409719</v>
      </c>
      <c r="U5" s="26">
        <v>541.54698398518406</v>
      </c>
      <c r="V5" s="26">
        <v>677.21380135485094</v>
      </c>
      <c r="W5" s="26">
        <v>1171.5269302312499</v>
      </c>
      <c r="X5" s="95">
        <v>3.70666731179417</v>
      </c>
      <c r="Y5" s="26">
        <v>931.76755618402001</v>
      </c>
      <c r="Z5" s="26">
        <v>931.76755618402001</v>
      </c>
      <c r="AA5" s="26">
        <v>36.044759999338602</v>
      </c>
      <c r="AB5" s="26">
        <v>588.50564837161096</v>
      </c>
      <c r="AC5" s="26">
        <v>33.540757188511698</v>
      </c>
      <c r="AD5" s="95">
        <v>4807.8045313287503</v>
      </c>
      <c r="AE5" s="26">
        <v>198.88739231138001</v>
      </c>
      <c r="AF5" s="26">
        <v>121.5304104369</v>
      </c>
      <c r="AG5" s="26">
        <v>195.64942950622401</v>
      </c>
      <c r="AH5" s="26">
        <v>162.10540639450599</v>
      </c>
      <c r="AI5" s="26">
        <v>0</v>
      </c>
      <c r="AJ5" s="95">
        <v>27695.8497021004</v>
      </c>
      <c r="AK5" s="26">
        <v>6046.3064354018197</v>
      </c>
      <c r="AL5" s="26">
        <v>635.81972409155799</v>
      </c>
      <c r="AM5" s="26">
        <v>6718.1709194927098</v>
      </c>
      <c r="AN5" s="26">
        <v>0.30838303460595101</v>
      </c>
      <c r="AO5" s="26">
        <v>678.283712500756</v>
      </c>
      <c r="AP5" s="26">
        <v>3.13717323368442</v>
      </c>
      <c r="AQ5" s="26">
        <v>7591.3100632880796</v>
      </c>
      <c r="AR5" s="26">
        <v>6.6517214239653502</v>
      </c>
      <c r="AS5" s="26">
        <v>33.082159427239198</v>
      </c>
      <c r="AT5" s="26">
        <v>570.94997911120697</v>
      </c>
      <c r="AU5" s="26">
        <v>4.2047802818609199</v>
      </c>
      <c r="AV5" s="26">
        <v>4.7449977347508998</v>
      </c>
      <c r="AW5" s="26">
        <v>72.780010802647595</v>
      </c>
      <c r="AX5" s="26">
        <v>8374.4840174606106</v>
      </c>
      <c r="AY5" s="26">
        <v>7746.3151605019902</v>
      </c>
      <c r="AZ5" s="26">
        <v>628.16885695861401</v>
      </c>
      <c r="BA5" s="26">
        <v>1.2548442710141801</v>
      </c>
      <c r="BB5" s="26">
        <v>0.18394241527362001</v>
      </c>
      <c r="BC5" s="26">
        <v>369.23518389303098</v>
      </c>
      <c r="BD5" s="26">
        <v>9.1362475129107992</v>
      </c>
      <c r="BE5" s="26">
        <v>2616.7034414149198</v>
      </c>
      <c r="BF5" s="26">
        <v>13.100144843664699</v>
      </c>
      <c r="BG5" s="26">
        <v>16.550375722702601</v>
      </c>
      <c r="BH5" s="26">
        <v>3955.79867028224</v>
      </c>
      <c r="BI5" s="26">
        <v>714.37148837513803</v>
      </c>
      <c r="BJ5" s="26">
        <v>10.057332627854199</v>
      </c>
      <c r="BK5" s="26">
        <v>58.4843843317515</v>
      </c>
      <c r="BL5" s="26">
        <v>0.259771171260547</v>
      </c>
      <c r="BM5" s="26">
        <v>970.09712638546705</v>
      </c>
      <c r="BN5" s="26">
        <v>5634.1029984311899</v>
      </c>
      <c r="BO5" s="26">
        <v>0</v>
      </c>
      <c r="BP5" s="26">
        <v>63.555300578933704</v>
      </c>
      <c r="BQ5" s="26">
        <v>1278.4955879080801</v>
      </c>
      <c r="BR5" s="95">
        <v>0</v>
      </c>
      <c r="BS5" s="26">
        <v>680.90062233171795</v>
      </c>
      <c r="BT5" s="26">
        <v>25119.522602335699</v>
      </c>
      <c r="BU5" s="26">
        <v>964.61129183573496</v>
      </c>
      <c r="BX5" s="30">
        <f t="shared" si="0"/>
        <v>5.3652639135385897E-3</v>
      </c>
      <c r="BY5" s="23">
        <f>IF(S5&lt;&gt;0,(S5-B5)/B5,"")</f>
        <v>1.1534588207500549E-3</v>
      </c>
      <c r="BZ5" s="23">
        <f>IF(AH5&lt;&gt;0,(AH5-C5)/C5,"")</f>
        <v>3.1260929359105149E-3</v>
      </c>
      <c r="CA5" s="23">
        <f>IF(AM5&lt;&gt;0,(AM5-D5)/D5,"")</f>
        <v>1.3861828998333164E-4</v>
      </c>
      <c r="CB5" s="23">
        <f t="shared" si="1"/>
        <v>4.5955421635854492E-3</v>
      </c>
      <c r="CC5" s="23">
        <f t="shared" si="1"/>
        <v>4.2678071549842236E-3</v>
      </c>
      <c r="CD5" s="23">
        <f>IF(BM5&lt;&gt;0,(BM5-G5)/G5,"")</f>
        <v>5.077509193983855E-3</v>
      </c>
      <c r="CE5" s="23">
        <f>IF(BT5&lt;&gt;0,(BT5-H5)/H5,"")</f>
        <v>9.6594054155165442E-4</v>
      </c>
    </row>
    <row r="6" spans="1:83" x14ac:dyDescent="0.25">
      <c r="A6" s="6" t="s">
        <v>122</v>
      </c>
      <c r="B6" s="95">
        <v>81611.556804000007</v>
      </c>
      <c r="C6" s="95">
        <v>142.71551364000001</v>
      </c>
      <c r="D6" s="95">
        <v>7213.3848095000003</v>
      </c>
      <c r="E6" s="95">
        <v>9787.3563603999992</v>
      </c>
      <c r="F6" s="95">
        <v>6930.9232277999999</v>
      </c>
      <c r="G6" s="95">
        <v>1283.0664016999999</v>
      </c>
      <c r="H6" s="95">
        <v>27332.094937999998</v>
      </c>
      <c r="J6" t="s">
        <v>122</v>
      </c>
      <c r="K6" s="94">
        <v>10.159464418613601</v>
      </c>
      <c r="L6" s="26">
        <v>1179.4610220684799</v>
      </c>
      <c r="M6" s="26">
        <v>1071.5926631672401</v>
      </c>
      <c r="N6" s="26">
        <v>1070.9998419168301</v>
      </c>
      <c r="O6" s="26">
        <v>1243.97009497511</v>
      </c>
      <c r="P6" s="95">
        <v>3.85419927239538</v>
      </c>
      <c r="Q6" s="26">
        <v>1068.8922776685199</v>
      </c>
      <c r="R6" s="26">
        <v>31640.1444618317</v>
      </c>
      <c r="S6" s="26">
        <v>81651.386796739302</v>
      </c>
      <c r="T6" s="26">
        <v>1247.62042363266</v>
      </c>
      <c r="U6" s="26">
        <v>809.76522499611394</v>
      </c>
      <c r="V6" s="26">
        <v>640.81650717968205</v>
      </c>
      <c r="W6" s="26">
        <v>812.16009235536296</v>
      </c>
      <c r="X6" s="95">
        <v>4.3095763700347796</v>
      </c>
      <c r="Y6" s="26">
        <v>796.542405192106</v>
      </c>
      <c r="Z6" s="26">
        <v>796.542405192106</v>
      </c>
      <c r="AA6" s="26">
        <v>40.568467291676903</v>
      </c>
      <c r="AB6" s="26">
        <v>535.36711536676603</v>
      </c>
      <c r="AC6" s="26">
        <v>28.610493802708302</v>
      </c>
      <c r="AD6" s="95">
        <v>4135.5276103301903</v>
      </c>
      <c r="AE6" s="26">
        <v>169.64711911021399</v>
      </c>
      <c r="AF6" s="26">
        <v>97.693184167948004</v>
      </c>
      <c r="AG6" s="26">
        <v>164.58062254237001</v>
      </c>
      <c r="AH6" s="26">
        <v>143.10728307897401</v>
      </c>
      <c r="AI6" s="26">
        <v>0</v>
      </c>
      <c r="AJ6" s="95">
        <v>29792.202688536501</v>
      </c>
      <c r="AK6" s="26">
        <v>6488.9576886742898</v>
      </c>
      <c r="AL6" s="26">
        <v>680.48880526022697</v>
      </c>
      <c r="AM6" s="26">
        <v>7210.0149612262003</v>
      </c>
      <c r="AN6" s="26">
        <v>0.26098745462391798</v>
      </c>
      <c r="AO6" s="26">
        <v>959.41237830762202</v>
      </c>
      <c r="AP6" s="26">
        <v>1.96735572126964</v>
      </c>
      <c r="AQ6" s="26">
        <v>10393.8664021594</v>
      </c>
      <c r="AR6" s="26">
        <v>4.3142547550940504</v>
      </c>
      <c r="AS6" s="26">
        <v>32.529205068425902</v>
      </c>
      <c r="AT6" s="26">
        <v>490.274986358901</v>
      </c>
      <c r="AU6" s="26">
        <v>4.80742406455132</v>
      </c>
      <c r="AV6" s="26">
        <v>4.4945141288711703</v>
      </c>
      <c r="AW6" s="26">
        <v>61.985940023258799</v>
      </c>
      <c r="AX6" s="26">
        <v>9814.3704151854308</v>
      </c>
      <c r="AY6" s="26">
        <v>6957.5779082546496</v>
      </c>
      <c r="AZ6" s="26">
        <v>2856.7925069307798</v>
      </c>
      <c r="BA6" s="26">
        <v>1.05125172925037</v>
      </c>
      <c r="BB6" s="26">
        <v>0.260558221310978</v>
      </c>
      <c r="BC6" s="26">
        <v>396.92262790941101</v>
      </c>
      <c r="BD6" s="26">
        <v>7.5240628978653703</v>
      </c>
      <c r="BE6" s="26">
        <v>2281.33798310157</v>
      </c>
      <c r="BF6" s="26">
        <v>12.2283813114193</v>
      </c>
      <c r="BG6" s="26">
        <v>13.2715375584913</v>
      </c>
      <c r="BH6" s="26">
        <v>3583.4713421187498</v>
      </c>
      <c r="BI6" s="26">
        <v>825.072428490329</v>
      </c>
      <c r="BJ6" s="26">
        <v>6.11413691804868</v>
      </c>
      <c r="BK6" s="26">
        <v>54.791467561743197</v>
      </c>
      <c r="BL6" s="26">
        <v>0.23087880641765399</v>
      </c>
      <c r="BM6" s="26">
        <v>1286.8150050981801</v>
      </c>
      <c r="BN6" s="26">
        <v>7585.2858619216504</v>
      </c>
      <c r="BO6" s="26">
        <v>0</v>
      </c>
      <c r="BP6" s="26">
        <v>49.437435965762099</v>
      </c>
      <c r="BQ6" s="26">
        <v>1401.51351137287</v>
      </c>
      <c r="BR6" s="95">
        <v>0</v>
      </c>
      <c r="BS6" s="26">
        <v>653.91847801716199</v>
      </c>
      <c r="BT6" s="26">
        <v>27333.022217078102</v>
      </c>
      <c r="BU6" s="26">
        <v>1136.09884038922</v>
      </c>
      <c r="BX6" s="30">
        <f t="shared" si="0"/>
        <v>5.6266828168658146E-3</v>
      </c>
      <c r="BY6" s="23">
        <f>IF(S6&lt;&gt;0,(S6-B6)/B6,"")</f>
        <v>4.8804353573294858E-4</v>
      </c>
      <c r="BZ6" s="23">
        <f>IF(AH6&lt;&gt;0,(AH6-C6)/C6,"")</f>
        <v>2.7451075848855064E-3</v>
      </c>
      <c r="CA6" s="23">
        <f>IF(AM6&lt;&gt;0,(AM6-D6)/D6,"")</f>
        <v>-4.6716602022422809E-4</v>
      </c>
      <c r="CB6" s="23">
        <f t="shared" si="1"/>
        <v>2.760097189751004E-3</v>
      </c>
      <c r="CC6" s="23">
        <f t="shared" si="1"/>
        <v>3.8457618961551181E-3</v>
      </c>
      <c r="CD6" s="23">
        <f>IF(BM6&lt;&gt;0,(BM6-G6)/G6,"")</f>
        <v>2.9215973492981179E-3</v>
      </c>
      <c r="CE6" s="23">
        <f>IF(BT6&lt;&gt;0,(BT6-H6)/H6,"")</f>
        <v>3.3926381428381054E-5</v>
      </c>
    </row>
    <row r="7" spans="1:83" x14ac:dyDescent="0.25">
      <c r="A7" s="6" t="s">
        <v>123</v>
      </c>
      <c r="B7" s="95">
        <v>632399.27572000003</v>
      </c>
      <c r="C7" s="95">
        <v>1192.8435340999999</v>
      </c>
      <c r="D7" s="95">
        <v>50383.947241000002</v>
      </c>
      <c r="E7" s="95">
        <v>73045.978914000007</v>
      </c>
      <c r="F7" s="95">
        <v>65000.366881000002</v>
      </c>
      <c r="G7" s="95">
        <v>2758.3580849</v>
      </c>
      <c r="H7" s="95">
        <v>199158.17001999999</v>
      </c>
      <c r="J7" t="s">
        <v>123</v>
      </c>
      <c r="K7" s="94">
        <v>163.26175989902799</v>
      </c>
      <c r="L7" s="26">
        <v>12871.712297399101</v>
      </c>
      <c r="M7" s="26">
        <v>9876.7611355367098</v>
      </c>
      <c r="N7" s="26">
        <v>9869.8354055311902</v>
      </c>
      <c r="O7" s="26">
        <v>11875.4888546272</v>
      </c>
      <c r="P7" s="95">
        <v>44.323853532002502</v>
      </c>
      <c r="Q7" s="26">
        <v>4145.5321927373298</v>
      </c>
      <c r="R7" s="26">
        <v>133759.038015567</v>
      </c>
      <c r="S7" s="26">
        <v>628378.368687312</v>
      </c>
      <c r="T7" s="26">
        <v>8892.7554749675091</v>
      </c>
      <c r="U7" s="26">
        <v>3910.00538904214</v>
      </c>
      <c r="V7" s="26">
        <v>4903.0808751464201</v>
      </c>
      <c r="W7" s="26">
        <v>9619.9473011715108</v>
      </c>
      <c r="X7" s="95">
        <v>86.409256849484706</v>
      </c>
      <c r="Y7" s="26">
        <v>7212.0395952865201</v>
      </c>
      <c r="Z7" s="26">
        <v>7212.0395952865201</v>
      </c>
      <c r="AA7" s="26">
        <v>262.81577230664101</v>
      </c>
      <c r="AB7" s="26">
        <v>4737.2760857245103</v>
      </c>
      <c r="AC7" s="26">
        <v>281.20800048848298</v>
      </c>
      <c r="AD7" s="95">
        <v>40838.1701379839</v>
      </c>
      <c r="AE7" s="26">
        <v>1746.1507543753501</v>
      </c>
      <c r="AF7" s="26">
        <v>1072.9206401726201</v>
      </c>
      <c r="AG7" s="26">
        <v>1514.62203577229</v>
      </c>
      <c r="AH7" s="26">
        <v>1191.6024751291</v>
      </c>
      <c r="AI7" s="26">
        <v>0</v>
      </c>
      <c r="AJ7" s="95">
        <v>220250.51698716299</v>
      </c>
      <c r="AK7" s="26">
        <v>44702.077419930902</v>
      </c>
      <c r="AL7" s="26">
        <v>4704.23361122593</v>
      </c>
      <c r="AM7" s="26">
        <v>49669.126803463398</v>
      </c>
      <c r="AN7" s="26">
        <v>2.6749675587449002</v>
      </c>
      <c r="AO7" s="26">
        <v>5111.8681162276698</v>
      </c>
      <c r="AP7" s="26">
        <v>30.714634558331401</v>
      </c>
      <c r="AQ7" s="26">
        <v>58357.095248714402</v>
      </c>
      <c r="AR7" s="26">
        <v>73.708935961242702</v>
      </c>
      <c r="AS7" s="26">
        <v>256.313225780849</v>
      </c>
      <c r="AT7" s="26">
        <v>4736.2470640497804</v>
      </c>
      <c r="AU7" s="26">
        <v>173.46599566791701</v>
      </c>
      <c r="AV7" s="26">
        <v>58.614275368309599</v>
      </c>
      <c r="AW7" s="26">
        <v>614.09183417935697</v>
      </c>
      <c r="AX7" s="26">
        <v>72998.989660890002</v>
      </c>
      <c r="AY7" s="26">
        <v>64958.670815229998</v>
      </c>
      <c r="AZ7" s="26">
        <v>8040.31884565992</v>
      </c>
      <c r="BA7" s="26">
        <v>10.2441421540259</v>
      </c>
      <c r="BB7" s="26">
        <v>9.4612640861566302</v>
      </c>
      <c r="BC7" s="26">
        <v>3799.2926382160199</v>
      </c>
      <c r="BD7" s="26">
        <v>70.681571457861295</v>
      </c>
      <c r="BE7" s="26">
        <v>21312.868667250801</v>
      </c>
      <c r="BF7" s="26">
        <v>114.123870408461</v>
      </c>
      <c r="BG7" s="26">
        <v>147.92034028340399</v>
      </c>
      <c r="BH7" s="26">
        <v>32399.4653916235</v>
      </c>
      <c r="BI7" s="26">
        <v>6078.5893939039997</v>
      </c>
      <c r="BJ7" s="26">
        <v>106.10534069677</v>
      </c>
      <c r="BK7" s="26">
        <v>1042.6203425982501</v>
      </c>
      <c r="BL7" s="26">
        <v>2.73128088890358</v>
      </c>
      <c r="BM7" s="26">
        <v>2751.12511075469</v>
      </c>
      <c r="BN7" s="26">
        <v>44919.1910170466</v>
      </c>
      <c r="BO7" s="26">
        <v>0</v>
      </c>
      <c r="BP7" s="26">
        <v>524.11254949160696</v>
      </c>
      <c r="BQ7" s="26">
        <v>9637.7907424871391</v>
      </c>
      <c r="BR7" s="95">
        <v>0</v>
      </c>
      <c r="BS7" s="26">
        <v>6031.8544270837701</v>
      </c>
      <c r="BT7" s="26">
        <v>198492.777203106</v>
      </c>
      <c r="BU7" s="26">
        <v>6389.7084555994697</v>
      </c>
      <c r="BX7" s="30">
        <f t="shared" si="0"/>
        <v>5.2913306357605426E-3</v>
      </c>
      <c r="BY7" s="23">
        <f t="shared" ref="BY7:BY47" si="2">IF(S7&lt;&gt;0,(S7-B7)/B7,"")</f>
        <v>-6.3581777953653469E-3</v>
      </c>
      <c r="BZ7" s="23">
        <f t="shared" ref="BZ7:BZ47" si="3">IF(AH7&lt;&gt;0,(AH7-C7)/C7,"")</f>
        <v>-1.0404205877985193E-3</v>
      </c>
      <c r="CA7" s="23">
        <f t="shared" ref="CA7:CA47" si="4">IF(AM7&lt;&gt;0,(AM7-D7)/D7,"")</f>
        <v>-1.4187463997559087E-2</v>
      </c>
      <c r="CB7" s="23">
        <f t="shared" ref="CB7:CB47" si="5">IF(AX7&lt;&gt;0,(AX7-E7)/E7,"")</f>
        <v>-6.4328322802446511E-4</v>
      </c>
      <c r="CC7" s="23">
        <f t="shared" ref="CC7:CC47" si="6">IF(AY7&lt;&gt;0,(AY7-F7)/F7,"")</f>
        <v>-6.4147431423485976E-4</v>
      </c>
      <c r="CD7" s="23">
        <f t="shared" ref="CD7:CD47" si="7">IF(BM7&lt;&gt;0,(BM7-G7)/G7,"")</f>
        <v>-2.6222027462298107E-3</v>
      </c>
      <c r="CE7" s="23">
        <f t="shared" ref="CE7:CE47" si="8">IF(BT7&lt;&gt;0,(BT7-H7)/H7,"")</f>
        <v>-3.3410269677973479E-3</v>
      </c>
    </row>
    <row r="8" spans="1:83" x14ac:dyDescent="0.25">
      <c r="A8" s="6" t="s">
        <v>72</v>
      </c>
      <c r="B8" s="95">
        <v>780463.76225999999</v>
      </c>
      <c r="C8" s="95">
        <v>1002.8147301</v>
      </c>
      <c r="D8" s="95">
        <v>95615.509539999999</v>
      </c>
      <c r="E8" s="95">
        <v>62208.330486999999</v>
      </c>
      <c r="F8" s="95">
        <v>49040.367898999997</v>
      </c>
      <c r="G8" s="95">
        <v>2610.9314264</v>
      </c>
      <c r="H8" s="95">
        <v>254647.11686000001</v>
      </c>
      <c r="J8" t="s">
        <v>72</v>
      </c>
      <c r="K8" s="94">
        <v>375.59033665591897</v>
      </c>
      <c r="L8" s="26">
        <v>17577.261795983399</v>
      </c>
      <c r="M8" s="26">
        <v>5245.1603155595803</v>
      </c>
      <c r="N8" s="26">
        <v>5240.0036044504004</v>
      </c>
      <c r="O8" s="26">
        <v>5740.5175161130301</v>
      </c>
      <c r="P8" s="95">
        <v>35.401317053670603</v>
      </c>
      <c r="Q8" s="26">
        <v>4550.1093326726896</v>
      </c>
      <c r="R8" s="26">
        <v>252943.43570838199</v>
      </c>
      <c r="S8" s="26">
        <v>779331.08543196798</v>
      </c>
      <c r="T8" s="26">
        <v>7596.1498658975897</v>
      </c>
      <c r="U8" s="26">
        <v>4304.4652896896396</v>
      </c>
      <c r="V8" s="26">
        <v>3873.2868855311699</v>
      </c>
      <c r="W8" s="26">
        <v>24503.863931826301</v>
      </c>
      <c r="X8" s="95">
        <v>235.71852514371301</v>
      </c>
      <c r="Y8" s="26">
        <v>4440.7191576467803</v>
      </c>
      <c r="Z8" s="26">
        <v>4440.7191576467803</v>
      </c>
      <c r="AA8" s="26">
        <v>514.87056113141</v>
      </c>
      <c r="AB8" s="26">
        <v>7150.2172748370003</v>
      </c>
      <c r="AC8" s="26">
        <v>156.23167125261301</v>
      </c>
      <c r="AD8" s="95">
        <v>46678.970050828102</v>
      </c>
      <c r="AE8" s="26">
        <v>1319.6855939121499</v>
      </c>
      <c r="AF8" s="26">
        <v>1865.46645315961</v>
      </c>
      <c r="AG8" s="26">
        <v>943.84931264696297</v>
      </c>
      <c r="AH8" s="26">
        <v>1003.37587449087</v>
      </c>
      <c r="AI8" s="26">
        <v>0</v>
      </c>
      <c r="AJ8" s="95">
        <v>284243.24455761502</v>
      </c>
      <c r="AK8" s="26">
        <v>85845.574035064303</v>
      </c>
      <c r="AL8" s="26">
        <v>9024.0306568120104</v>
      </c>
      <c r="AM8" s="26">
        <v>95384.475253007797</v>
      </c>
      <c r="AN8" s="26">
        <v>2.6021728110694</v>
      </c>
      <c r="AO8" s="26">
        <v>5274.1278353974003</v>
      </c>
      <c r="AP8" s="26">
        <v>73.042758762215001</v>
      </c>
      <c r="AQ8" s="26">
        <v>89869.0010864465</v>
      </c>
      <c r="AR8" s="26">
        <v>192.410582394991</v>
      </c>
      <c r="AS8" s="26">
        <v>241.192715289604</v>
      </c>
      <c r="AT8" s="26">
        <v>4734.6900732485601</v>
      </c>
      <c r="AU8" s="26">
        <v>478.80004368458498</v>
      </c>
      <c r="AV8" s="26">
        <v>81.789701108373606</v>
      </c>
      <c r="AW8" s="26">
        <v>446.196856544144</v>
      </c>
      <c r="AX8" s="26">
        <v>62281.471821529602</v>
      </c>
      <c r="AY8" s="26">
        <v>49104.954016671698</v>
      </c>
      <c r="AZ8" s="26">
        <v>13176.5178048578</v>
      </c>
      <c r="BA8" s="26">
        <v>9.8896076324013293</v>
      </c>
      <c r="BB8" s="26">
        <v>25.188447386034799</v>
      </c>
      <c r="BC8" s="26">
        <v>4702.5685583425602</v>
      </c>
      <c r="BD8" s="26">
        <v>76.651942725022906</v>
      </c>
      <c r="BE8" s="26">
        <v>12994.5213638893</v>
      </c>
      <c r="BF8" s="26">
        <v>112.49858204963699</v>
      </c>
      <c r="BG8" s="26">
        <v>193.74167000115699</v>
      </c>
      <c r="BH8" s="26">
        <v>22235.695130541098</v>
      </c>
      <c r="BI8" s="26">
        <v>9294.3085225791801</v>
      </c>
      <c r="BJ8" s="26">
        <v>232.50003006002001</v>
      </c>
      <c r="BK8" s="26">
        <v>2265.0145137981699</v>
      </c>
      <c r="BL8" s="26">
        <v>8.5614392137215702</v>
      </c>
      <c r="BM8" s="26">
        <v>2613.3750821717699</v>
      </c>
      <c r="BN8" s="26">
        <v>73932.881410795599</v>
      </c>
      <c r="BO8" s="26">
        <v>0</v>
      </c>
      <c r="BP8" s="26">
        <v>913.43854828708902</v>
      </c>
      <c r="BQ8" s="26">
        <v>16439.123486646498</v>
      </c>
      <c r="BR8" s="95">
        <v>0</v>
      </c>
      <c r="BS8" s="26">
        <v>9845.0002790323797</v>
      </c>
      <c r="BT8" s="26">
        <v>254405.05738410499</v>
      </c>
      <c r="BU8" s="26">
        <v>11373.294443884601</v>
      </c>
      <c r="BX8" s="30">
        <f t="shared" si="0"/>
        <v>5.3978444580809748E-3</v>
      </c>
      <c r="BY8" s="23">
        <f t="shared" si="2"/>
        <v>-1.4512868922345631E-3</v>
      </c>
      <c r="BZ8" s="23">
        <f t="shared" si="3"/>
        <v>5.5956935416581852E-4</v>
      </c>
      <c r="CA8" s="23">
        <f t="shared" si="4"/>
        <v>-2.4162846394240154E-3</v>
      </c>
      <c r="CB8" s="23">
        <f t="shared" si="5"/>
        <v>1.175748231097233E-3</v>
      </c>
      <c r="CC8" s="23">
        <f t="shared" si="6"/>
        <v>1.3169990446384432E-3</v>
      </c>
      <c r="CD8" s="23">
        <f t="shared" si="7"/>
        <v>9.3593257450629854E-4</v>
      </c>
      <c r="CE8" s="23">
        <f t="shared" si="8"/>
        <v>-9.505682957647502E-4</v>
      </c>
    </row>
    <row r="9" spans="1:83" x14ac:dyDescent="0.25">
      <c r="A9" s="6" t="s">
        <v>124</v>
      </c>
      <c r="B9" s="95">
        <v>88014.081481000001</v>
      </c>
      <c r="C9" s="95">
        <v>128.05042146</v>
      </c>
      <c r="D9" s="95">
        <v>22254.225494999999</v>
      </c>
      <c r="E9" s="95">
        <v>8959.6414103000006</v>
      </c>
      <c r="F9" s="95">
        <v>5904.9403192999998</v>
      </c>
      <c r="G9" s="95">
        <v>195.88031228</v>
      </c>
      <c r="H9" s="95">
        <v>27855.174502000002</v>
      </c>
      <c r="J9" t="s">
        <v>124</v>
      </c>
      <c r="K9" s="94">
        <v>76.914127107216103</v>
      </c>
      <c r="L9" s="26">
        <v>1612.8176548659801</v>
      </c>
      <c r="M9" s="26">
        <v>565.24285194523702</v>
      </c>
      <c r="N9" s="26">
        <v>564.40894166834698</v>
      </c>
      <c r="O9" s="26">
        <v>590.61617227467298</v>
      </c>
      <c r="P9" s="95">
        <v>6.11101211447499</v>
      </c>
      <c r="Q9" s="26">
        <v>546.55780960304696</v>
      </c>
      <c r="R9" s="26">
        <v>44160.499804231098</v>
      </c>
      <c r="S9" s="26">
        <v>84185.717438008694</v>
      </c>
      <c r="T9" s="26">
        <v>962.20040060053702</v>
      </c>
      <c r="U9" s="26">
        <v>577.212234943368</v>
      </c>
      <c r="V9" s="26">
        <v>442.23507193009101</v>
      </c>
      <c r="W9" s="26">
        <v>1213.12329534227</v>
      </c>
      <c r="X9" s="95">
        <v>53.503757969984001</v>
      </c>
      <c r="Y9" s="26">
        <v>533.72730970683904</v>
      </c>
      <c r="Z9" s="26">
        <v>533.72730970683904</v>
      </c>
      <c r="AA9" s="26">
        <v>149.067127873586</v>
      </c>
      <c r="AB9" s="26">
        <v>1859.02574437628</v>
      </c>
      <c r="AC9" s="26">
        <v>19.8380557357981</v>
      </c>
      <c r="AD9" s="95">
        <v>4185.2009111360903</v>
      </c>
      <c r="AE9" s="26">
        <v>135.20021651592501</v>
      </c>
      <c r="AF9" s="26">
        <v>188.33714599602001</v>
      </c>
      <c r="AG9" s="26">
        <v>96.332350734866594</v>
      </c>
      <c r="AH9" s="26">
        <v>126.372816900632</v>
      </c>
      <c r="AI9" s="26">
        <v>0</v>
      </c>
      <c r="AJ9" s="95">
        <v>30000.305371010301</v>
      </c>
      <c r="AK9" s="26">
        <v>19341.752584312999</v>
      </c>
      <c r="AL9" s="26">
        <v>2000.0761209676</v>
      </c>
      <c r="AM9" s="26">
        <v>21490.895833154202</v>
      </c>
      <c r="AN9" s="26">
        <v>0.254829627308652</v>
      </c>
      <c r="AO9" s="26">
        <v>759.613100674061</v>
      </c>
      <c r="AP9" s="26">
        <v>8.6773427691154499</v>
      </c>
      <c r="AQ9" s="26">
        <v>9910.3378082474901</v>
      </c>
      <c r="AR9" s="26">
        <v>23.511202455948801</v>
      </c>
      <c r="AS9" s="26">
        <v>31.430213021599702</v>
      </c>
      <c r="AT9" s="26">
        <v>893.43094495610103</v>
      </c>
      <c r="AU9" s="26">
        <v>43.608979756058503</v>
      </c>
      <c r="AV9" s="26">
        <v>12.4276829863809</v>
      </c>
      <c r="AW9" s="26">
        <v>45.353306436944898</v>
      </c>
      <c r="AX9" s="26">
        <v>8889.3489254892902</v>
      </c>
      <c r="AY9" s="26">
        <v>5837.2338423474803</v>
      </c>
      <c r="AZ9" s="26">
        <v>3052.1150831417999</v>
      </c>
      <c r="BA9" s="26">
        <v>1.12743618997227</v>
      </c>
      <c r="BB9" s="26">
        <v>2.8455693160711402</v>
      </c>
      <c r="BC9" s="26">
        <v>713.74821750800595</v>
      </c>
      <c r="BD9" s="26">
        <v>7.25559274017977</v>
      </c>
      <c r="BE9" s="26">
        <v>1394.06060373573</v>
      </c>
      <c r="BF9" s="26">
        <v>14.051412666655599</v>
      </c>
      <c r="BG9" s="26">
        <v>21.048951095972701</v>
      </c>
      <c r="BH9" s="26">
        <v>2406.1275330830999</v>
      </c>
      <c r="BI9" s="26">
        <v>890.36317719715305</v>
      </c>
      <c r="BJ9" s="26">
        <v>37.701837883121897</v>
      </c>
      <c r="BK9" s="26">
        <v>179.67522247391599</v>
      </c>
      <c r="BL9" s="26">
        <v>1.1517932725959901</v>
      </c>
      <c r="BM9" s="26">
        <v>192.881418453788</v>
      </c>
      <c r="BN9" s="26">
        <v>8056.5809017707898</v>
      </c>
      <c r="BO9" s="26">
        <v>0</v>
      </c>
      <c r="BP9" s="26">
        <v>82.371664011640405</v>
      </c>
      <c r="BQ9" s="26">
        <v>2313.2479698601701</v>
      </c>
      <c r="BR9" s="95">
        <v>0</v>
      </c>
      <c r="BS9" s="26">
        <v>945.52397922584805</v>
      </c>
      <c r="BT9" s="26">
        <v>27072.271710841698</v>
      </c>
      <c r="BU9" s="26">
        <v>1109.0396354167001</v>
      </c>
      <c r="BX9" s="30">
        <f t="shared" si="0"/>
        <v>6.9362919550156107E-3</v>
      </c>
      <c r="BY9" s="23">
        <f t="shared" si="2"/>
        <v>-4.3497176571884726E-2</v>
      </c>
      <c r="BZ9" s="23">
        <f t="shared" si="3"/>
        <v>-1.310112485566506E-2</v>
      </c>
      <c r="CA9" s="23">
        <f t="shared" si="4"/>
        <v>-3.4300437102037062E-2</v>
      </c>
      <c r="CB9" s="23">
        <f t="shared" si="5"/>
        <v>-7.8454573784506858E-3</v>
      </c>
      <c r="CC9" s="23">
        <f t="shared" si="6"/>
        <v>-1.1466073032308954E-2</v>
      </c>
      <c r="CD9" s="23">
        <f t="shared" si="7"/>
        <v>-1.5309827676429501E-2</v>
      </c>
      <c r="CE9" s="23">
        <f t="shared" si="8"/>
        <v>-2.8106188711978487E-2</v>
      </c>
    </row>
    <row r="10" spans="1:83" x14ac:dyDescent="0.25">
      <c r="A10" s="6" t="s">
        <v>125</v>
      </c>
      <c r="B10" s="95">
        <v>110955.56554</v>
      </c>
      <c r="C10" s="95">
        <v>169.19223076</v>
      </c>
      <c r="D10" s="95">
        <v>48344.264539000003</v>
      </c>
      <c r="E10" s="95">
        <v>14351.061122999999</v>
      </c>
      <c r="F10" s="95">
        <v>7848.0482228000001</v>
      </c>
      <c r="G10" s="95">
        <v>6956.4600201000003</v>
      </c>
      <c r="H10" s="95">
        <v>36260.314617999997</v>
      </c>
      <c r="J10" t="s">
        <v>125</v>
      </c>
      <c r="K10" s="94">
        <v>98.647734864002402</v>
      </c>
      <c r="L10" s="26">
        <v>1260.67308076015</v>
      </c>
      <c r="M10" s="26">
        <v>554.08706521225395</v>
      </c>
      <c r="N10" s="26">
        <v>553.36094768048304</v>
      </c>
      <c r="O10" s="26">
        <v>456.77483642255902</v>
      </c>
      <c r="P10" s="95">
        <v>7.2831148268258596</v>
      </c>
      <c r="Q10" s="26">
        <v>1194.5461143631501</v>
      </c>
      <c r="R10" s="26">
        <v>38521.0451300817</v>
      </c>
      <c r="S10" s="26">
        <v>101979.204512861</v>
      </c>
      <c r="T10" s="26">
        <v>1438.17682683411</v>
      </c>
      <c r="U10" s="26">
        <v>1527.9036108940199</v>
      </c>
      <c r="V10" s="26">
        <v>604.42308475206198</v>
      </c>
      <c r="W10" s="26">
        <v>1226.93709184468</v>
      </c>
      <c r="X10" s="95">
        <v>70.544205441006994</v>
      </c>
      <c r="Y10" s="26">
        <v>697.60009821767198</v>
      </c>
      <c r="Z10" s="26">
        <v>697.60009821767198</v>
      </c>
      <c r="AA10" s="26">
        <v>343.69687836549298</v>
      </c>
      <c r="AB10" s="26">
        <v>3528.6439679734499</v>
      </c>
      <c r="AC10" s="26">
        <v>19.6665455266787</v>
      </c>
      <c r="AD10" s="95">
        <v>3730.5345545355999</v>
      </c>
      <c r="AE10" s="26">
        <v>138.65613221117999</v>
      </c>
      <c r="AF10" s="26">
        <v>189.22679595738401</v>
      </c>
      <c r="AG10" s="26">
        <v>73.942600380065699</v>
      </c>
      <c r="AH10" s="26">
        <v>166.83218726059101</v>
      </c>
      <c r="AI10" s="26">
        <v>0</v>
      </c>
      <c r="AJ10" s="95">
        <v>37996.756912867801</v>
      </c>
      <c r="AK10" s="26">
        <v>43029.016614031301</v>
      </c>
      <c r="AL10" s="26">
        <v>4437.3906072080099</v>
      </c>
      <c r="AM10" s="26">
        <v>47810.104099604803</v>
      </c>
      <c r="AN10" s="26">
        <v>0.20646065348082199</v>
      </c>
      <c r="AO10" s="26">
        <v>1338.0807535949</v>
      </c>
      <c r="AP10" s="26">
        <v>22.721574651256301</v>
      </c>
      <c r="AQ10" s="26">
        <v>12415.977546649199</v>
      </c>
      <c r="AR10" s="26">
        <v>43.000842716755699</v>
      </c>
      <c r="AS10" s="26">
        <v>35.006447637472</v>
      </c>
      <c r="AT10" s="26">
        <v>2091.97640172621</v>
      </c>
      <c r="AU10" s="26">
        <v>56.3378228255538</v>
      </c>
      <c r="AV10" s="26">
        <v>12.7925461730518</v>
      </c>
      <c r="AW10" s="26">
        <v>36.104035670783801</v>
      </c>
      <c r="AX10" s="26">
        <v>14259.806416882901</v>
      </c>
      <c r="AY10" s="26">
        <v>7759.3784270022097</v>
      </c>
      <c r="AZ10" s="26">
        <v>6500.4279898807799</v>
      </c>
      <c r="BA10" s="26">
        <v>1.0331443972287899</v>
      </c>
      <c r="BB10" s="26">
        <v>5.4352866284164802</v>
      </c>
      <c r="BC10" s="26">
        <v>1237.3488180470299</v>
      </c>
      <c r="BD10" s="26">
        <v>8.2566738868036698</v>
      </c>
      <c r="BE10" s="26">
        <v>1317.58160738989</v>
      </c>
      <c r="BF10" s="26">
        <v>18.021239218020501</v>
      </c>
      <c r="BG10" s="26">
        <v>35.500239091254798</v>
      </c>
      <c r="BH10" s="26">
        <v>2557.6843044142001</v>
      </c>
      <c r="BI10" s="26">
        <v>1173.6526488422901</v>
      </c>
      <c r="BJ10" s="26">
        <v>86.908294339081905</v>
      </c>
      <c r="BK10" s="26">
        <v>97.157021445460501</v>
      </c>
      <c r="BL10" s="26">
        <v>96.512126743718099</v>
      </c>
      <c r="BM10" s="26">
        <v>6912.5763693182698</v>
      </c>
      <c r="BN10" s="26">
        <v>9396.4421076088001</v>
      </c>
      <c r="BO10" s="26">
        <v>0</v>
      </c>
      <c r="BP10" s="26">
        <v>78.013996099141707</v>
      </c>
      <c r="BQ10" s="26">
        <v>3518.9021557585202</v>
      </c>
      <c r="BR10" s="95">
        <v>0</v>
      </c>
      <c r="BS10" s="26">
        <v>1101.27039696423</v>
      </c>
      <c r="BT10" s="26">
        <v>34585.755602220001</v>
      </c>
      <c r="BU10" s="26">
        <v>1452.8245231953799</v>
      </c>
      <c r="BX10" s="30">
        <f t="shared" si="0"/>
        <v>7.1887916756979819E-3</v>
      </c>
      <c r="BY10" s="23">
        <f t="shared" si="2"/>
        <v>-8.0900502678281347E-2</v>
      </c>
      <c r="BZ10" s="23">
        <f t="shared" si="3"/>
        <v>-1.3948888130429117E-2</v>
      </c>
      <c r="CA10" s="23">
        <f t="shared" si="4"/>
        <v>-1.1049096402413682E-2</v>
      </c>
      <c r="CB10" s="23">
        <f t="shared" si="5"/>
        <v>-6.3587427671705681E-3</v>
      </c>
      <c r="CC10" s="23">
        <f t="shared" si="6"/>
        <v>-1.1298324536308092E-2</v>
      </c>
      <c r="CD10" s="23">
        <f t="shared" si="7"/>
        <v>-6.3083307680821881E-3</v>
      </c>
      <c r="CE10" s="23">
        <f t="shared" si="8"/>
        <v>-4.6181590905135933E-2</v>
      </c>
    </row>
    <row r="11" spans="1:83" x14ac:dyDescent="0.25">
      <c r="A11" s="6" t="s">
        <v>126</v>
      </c>
      <c r="B11" s="95">
        <v>218054.04532999999</v>
      </c>
      <c r="C11" s="95">
        <v>475.12205254000003</v>
      </c>
      <c r="D11" s="95">
        <v>85470.897467999996</v>
      </c>
      <c r="E11" s="95">
        <v>27054.705988000002</v>
      </c>
      <c r="F11" s="95">
        <v>16276.138734</v>
      </c>
      <c r="G11" s="95">
        <v>660.30638081999996</v>
      </c>
      <c r="H11" s="95">
        <v>96742.831894000003</v>
      </c>
      <c r="J11" t="s">
        <v>126</v>
      </c>
      <c r="K11" s="94">
        <v>213.50536254986599</v>
      </c>
      <c r="L11" s="26">
        <v>5986.8263742033796</v>
      </c>
      <c r="M11" s="26">
        <v>880.30001473450204</v>
      </c>
      <c r="N11" s="26">
        <v>878.09624115438703</v>
      </c>
      <c r="O11" s="26">
        <v>819.46053732700602</v>
      </c>
      <c r="P11" s="95">
        <v>16.328078559874701</v>
      </c>
      <c r="Q11" s="26">
        <v>1364.39125298568</v>
      </c>
      <c r="R11" s="26">
        <v>70419.681036248803</v>
      </c>
      <c r="S11" s="26">
        <v>172795.244749417</v>
      </c>
      <c r="T11" s="26">
        <v>2154.5354529893002</v>
      </c>
      <c r="U11" s="26">
        <v>1209.3938739995599</v>
      </c>
      <c r="V11" s="26">
        <v>920.33724109823197</v>
      </c>
      <c r="W11" s="26">
        <v>5850.3398593993497</v>
      </c>
      <c r="X11" s="95">
        <v>143.805861712329</v>
      </c>
      <c r="Y11" s="26">
        <v>1038.9976892029699</v>
      </c>
      <c r="Z11" s="26">
        <v>1038.9976892029699</v>
      </c>
      <c r="AA11" s="26">
        <v>396.96637268032401</v>
      </c>
      <c r="AB11" s="26">
        <v>3662.7446691821301</v>
      </c>
      <c r="AC11" s="26">
        <v>38.625037219651801</v>
      </c>
      <c r="AD11" s="95">
        <v>16351.6558891398</v>
      </c>
      <c r="AE11" s="26">
        <v>344.683667331359</v>
      </c>
      <c r="AF11" s="26">
        <v>761.44014925334898</v>
      </c>
      <c r="AG11" s="26">
        <v>247.88536527687199</v>
      </c>
      <c r="AH11" s="26">
        <v>373.96183556826799</v>
      </c>
      <c r="AI11" s="26">
        <v>0</v>
      </c>
      <c r="AJ11" s="95">
        <v>95607.671379046107</v>
      </c>
      <c r="AK11" s="26">
        <v>56220.775785975296</v>
      </c>
      <c r="AL11" s="26">
        <v>5850.3886737545299</v>
      </c>
      <c r="AM11" s="26">
        <v>62468.130832410097</v>
      </c>
      <c r="AN11" s="26">
        <v>0.82717795470603905</v>
      </c>
      <c r="AO11" s="26">
        <v>1806.1445839492401</v>
      </c>
      <c r="AP11" s="26">
        <v>32.575218726059198</v>
      </c>
      <c r="AQ11" s="26">
        <v>34190.185621488403</v>
      </c>
      <c r="AR11" s="26">
        <v>83.273215496288003</v>
      </c>
      <c r="AS11" s="26">
        <v>82.039303559913293</v>
      </c>
      <c r="AT11" s="26">
        <v>2309.3552396699602</v>
      </c>
      <c r="AU11" s="26">
        <v>76.505921945358395</v>
      </c>
      <c r="AV11" s="26">
        <v>38.954736905923198</v>
      </c>
      <c r="AW11" s="26">
        <v>71.967409073121701</v>
      </c>
      <c r="AX11" s="26">
        <v>23321.550072036</v>
      </c>
      <c r="AY11" s="26">
        <v>13479.538423915699</v>
      </c>
      <c r="AZ11" s="26">
        <v>9842.0116481202804</v>
      </c>
      <c r="BA11" s="26">
        <v>3.0733451280609798</v>
      </c>
      <c r="BB11" s="26">
        <v>5.1095834917905396</v>
      </c>
      <c r="BC11" s="26">
        <v>2015.8039697525801</v>
      </c>
      <c r="BD11" s="26">
        <v>22.873660609467699</v>
      </c>
      <c r="BE11" s="26">
        <v>2787.4462027039599</v>
      </c>
      <c r="BF11" s="26">
        <v>44.539472985113299</v>
      </c>
      <c r="BG11" s="26">
        <v>63.370426098315001</v>
      </c>
      <c r="BH11" s="26">
        <v>5367.13332175906</v>
      </c>
      <c r="BI11" s="26">
        <v>3350.7690654744101</v>
      </c>
      <c r="BJ11" s="26">
        <v>130.26952749439201</v>
      </c>
      <c r="BK11" s="26">
        <v>341.402152151986</v>
      </c>
      <c r="BL11" s="26">
        <v>3.84571636435787</v>
      </c>
      <c r="BM11" s="26">
        <v>574.897752498111</v>
      </c>
      <c r="BN11" s="26">
        <v>29650.473059909698</v>
      </c>
      <c r="BO11" s="26">
        <v>0</v>
      </c>
      <c r="BP11" s="26">
        <v>332.753758163329</v>
      </c>
      <c r="BQ11" s="26">
        <v>5772.50589233749</v>
      </c>
      <c r="BR11" s="95">
        <v>0</v>
      </c>
      <c r="BS11" s="26">
        <v>3683.62834933779</v>
      </c>
      <c r="BT11" s="26">
        <v>85388.827055121001</v>
      </c>
      <c r="BU11" s="26">
        <v>3412.07660534565</v>
      </c>
      <c r="BX11" s="30">
        <f t="shared" si="0"/>
        <v>6.3547022680302051E-3</v>
      </c>
      <c r="BY11" s="23">
        <f t="shared" si="2"/>
        <v>-0.20755772043618334</v>
      </c>
      <c r="BZ11" s="23">
        <f t="shared" si="3"/>
        <v>-0.21291416896128068</v>
      </c>
      <c r="CA11" s="23">
        <f t="shared" si="4"/>
        <v>-0.26912981280209503</v>
      </c>
      <c r="CB11" s="23">
        <f t="shared" si="5"/>
        <v>-0.13798545501177603</v>
      </c>
      <c r="CC11" s="23">
        <f t="shared" si="6"/>
        <v>-0.17182209833603529</v>
      </c>
      <c r="CD11" s="23">
        <f t="shared" si="7"/>
        <v>-0.12934696801782294</v>
      </c>
      <c r="CE11" s="23">
        <f t="shared" si="8"/>
        <v>-0.11736275046526913</v>
      </c>
    </row>
    <row r="12" spans="1:83" x14ac:dyDescent="0.25">
      <c r="A12" s="6" t="s">
        <v>73</v>
      </c>
      <c r="B12" s="95">
        <v>251197.57926999999</v>
      </c>
      <c r="C12" s="95">
        <v>655.04330561999996</v>
      </c>
      <c r="D12" s="95">
        <v>37168.77691</v>
      </c>
      <c r="E12" s="95">
        <v>23231.217938000002</v>
      </c>
      <c r="F12" s="95">
        <v>18782.411462</v>
      </c>
      <c r="G12" s="95">
        <v>703.71972444999994</v>
      </c>
      <c r="H12" s="95">
        <v>87632.995462999999</v>
      </c>
      <c r="J12" t="s">
        <v>73</v>
      </c>
      <c r="K12" s="94">
        <v>71.150887976763201</v>
      </c>
      <c r="L12" s="26">
        <v>5446.8226823503701</v>
      </c>
      <c r="M12" s="26">
        <v>1961.6759305499099</v>
      </c>
      <c r="N12" s="26">
        <v>1958.14579827073</v>
      </c>
      <c r="O12" s="26">
        <v>2245.6969057854799</v>
      </c>
      <c r="P12" s="95">
        <v>22.852426884435001</v>
      </c>
      <c r="Q12" s="26">
        <v>1418.7209574236099</v>
      </c>
      <c r="R12" s="26">
        <v>88452.986831215894</v>
      </c>
      <c r="S12" s="26">
        <v>215885.87981635399</v>
      </c>
      <c r="T12" s="26">
        <v>2617.1157750657198</v>
      </c>
      <c r="U12" s="26">
        <v>1470.8802831273599</v>
      </c>
      <c r="V12" s="26">
        <v>1275.9862413297101</v>
      </c>
      <c r="W12" s="26">
        <v>4957.9085488693399</v>
      </c>
      <c r="X12" s="95">
        <v>34.582687351532499</v>
      </c>
      <c r="Y12" s="26">
        <v>1599.31330597331</v>
      </c>
      <c r="Z12" s="26">
        <v>1599.31330597331</v>
      </c>
      <c r="AA12" s="26">
        <v>173.08464624084399</v>
      </c>
      <c r="AB12" s="26">
        <v>2217.76498005037</v>
      </c>
      <c r="AC12" s="26">
        <v>68.742041249607297</v>
      </c>
      <c r="AD12" s="95">
        <v>15780.225964323499</v>
      </c>
      <c r="AE12" s="26">
        <v>453.943679423932</v>
      </c>
      <c r="AF12" s="26">
        <v>566.20535423359001</v>
      </c>
      <c r="AG12" s="26">
        <v>355.31677805901597</v>
      </c>
      <c r="AH12" s="26">
        <v>578.13611655836405</v>
      </c>
      <c r="AI12" s="26">
        <v>0</v>
      </c>
      <c r="AJ12" s="95">
        <v>88170.023456626805</v>
      </c>
      <c r="AK12" s="26">
        <v>27015.0946397923</v>
      </c>
      <c r="AL12" s="26">
        <v>2828.6725893836301</v>
      </c>
      <c r="AM12" s="26">
        <v>30016.8518754168</v>
      </c>
      <c r="AN12" s="26">
        <v>0.92455548306023605</v>
      </c>
      <c r="AO12" s="26">
        <v>1715.452839972</v>
      </c>
      <c r="AP12" s="26">
        <v>34.380582256871499</v>
      </c>
      <c r="AQ12" s="26">
        <v>28004.9332232378</v>
      </c>
      <c r="AR12" s="26">
        <v>64.697617861847306</v>
      </c>
      <c r="AS12" s="26">
        <v>74.570160871266594</v>
      </c>
      <c r="AT12" s="26">
        <v>1653.11182030126</v>
      </c>
      <c r="AU12" s="26">
        <v>44.095538771033397</v>
      </c>
      <c r="AV12" s="26">
        <v>24.031597965133798</v>
      </c>
      <c r="AW12" s="26">
        <v>135.04765733670601</v>
      </c>
      <c r="AX12" s="26">
        <v>20762.993541264601</v>
      </c>
      <c r="AY12" s="26">
        <v>16963.6943849735</v>
      </c>
      <c r="AZ12" s="26">
        <v>3799.2991562911602</v>
      </c>
      <c r="BA12" s="26">
        <v>4.9890356432260097</v>
      </c>
      <c r="BB12" s="26">
        <v>1.8147007081245801</v>
      </c>
      <c r="BC12" s="26">
        <v>1495.01687594041</v>
      </c>
      <c r="BD12" s="26">
        <v>25.289920869502801</v>
      </c>
      <c r="BE12" s="26">
        <v>4857.6117187784102</v>
      </c>
      <c r="BF12" s="26">
        <v>31.018043314208199</v>
      </c>
      <c r="BG12" s="26">
        <v>45.929724367135599</v>
      </c>
      <c r="BH12" s="26">
        <v>8122.5011806852999</v>
      </c>
      <c r="BI12" s="26">
        <v>2886.6259105776198</v>
      </c>
      <c r="BJ12" s="26">
        <v>110.110509973158</v>
      </c>
      <c r="BK12" s="26">
        <v>236.39880443349401</v>
      </c>
      <c r="BL12" s="26">
        <v>3.0788948964103202</v>
      </c>
      <c r="BM12" s="26">
        <v>624.72558589482901</v>
      </c>
      <c r="BN12" s="26">
        <v>23636.3971292481</v>
      </c>
      <c r="BO12" s="26">
        <v>0</v>
      </c>
      <c r="BP12" s="26">
        <v>269.50484678942797</v>
      </c>
      <c r="BQ12" s="26">
        <v>4873.6969473941899</v>
      </c>
      <c r="BR12" s="95">
        <v>0</v>
      </c>
      <c r="BS12" s="26">
        <v>3158.6184439491299</v>
      </c>
      <c r="BT12" s="26">
        <v>78689.465266180501</v>
      </c>
      <c r="BU12" s="26">
        <v>3229.4364451043598</v>
      </c>
      <c r="BX12" s="30">
        <f t="shared" si="0"/>
        <v>5.7662491376251502E-3</v>
      </c>
      <c r="BY12" s="23">
        <f t="shared" si="2"/>
        <v>-0.14057340662384002</v>
      </c>
      <c r="BZ12" s="23">
        <f t="shared" si="3"/>
        <v>-0.1174077933501558</v>
      </c>
      <c r="CA12" s="23">
        <f t="shared" si="4"/>
        <v>-0.19241755121242704</v>
      </c>
      <c r="CB12" s="23">
        <f t="shared" si="5"/>
        <v>-0.10624601789379505</v>
      </c>
      <c r="CC12" s="23">
        <f t="shared" si="6"/>
        <v>-9.6830861186598588E-2</v>
      </c>
      <c r="CD12" s="23">
        <f t="shared" si="7"/>
        <v>-0.11225227290155848</v>
      </c>
      <c r="CE12" s="23">
        <f t="shared" si="8"/>
        <v>-0.10205665285737715</v>
      </c>
    </row>
    <row r="13" spans="1:83" x14ac:dyDescent="0.25">
      <c r="A13" s="6" t="s">
        <v>86</v>
      </c>
      <c r="B13" s="95">
        <v>2163.4532436999998</v>
      </c>
      <c r="C13" s="95">
        <v>3.2001282246999998</v>
      </c>
      <c r="D13" s="95">
        <v>174.11403405999999</v>
      </c>
      <c r="E13" s="95">
        <v>196.31274617</v>
      </c>
      <c r="F13" s="95">
        <v>170.54291237999999</v>
      </c>
      <c r="G13" s="95">
        <v>11.451282652</v>
      </c>
      <c r="H13" s="95">
        <v>900.78943158000004</v>
      </c>
      <c r="J13" t="s">
        <v>86</v>
      </c>
      <c r="K13" s="94">
        <v>0</v>
      </c>
      <c r="L13" s="26">
        <v>0</v>
      </c>
      <c r="M13" s="26">
        <v>0</v>
      </c>
      <c r="N13" s="26">
        <v>0</v>
      </c>
      <c r="O13" s="26">
        <v>0</v>
      </c>
      <c r="P13" s="95">
        <v>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95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  <c r="AD13" s="95">
        <v>0</v>
      </c>
      <c r="AE13" s="26">
        <v>0</v>
      </c>
      <c r="AF13" s="26">
        <v>0</v>
      </c>
      <c r="AG13" s="26">
        <v>0</v>
      </c>
      <c r="AH13" s="26">
        <v>0</v>
      </c>
      <c r="AI13" s="26">
        <v>0</v>
      </c>
      <c r="AJ13" s="95"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v>0</v>
      </c>
      <c r="BN13" s="26">
        <v>0</v>
      </c>
      <c r="BO13" s="26">
        <v>0</v>
      </c>
      <c r="BP13" s="26">
        <v>0</v>
      </c>
      <c r="BQ13" s="26">
        <v>0</v>
      </c>
      <c r="BR13" s="95">
        <v>0</v>
      </c>
      <c r="BS13" s="26">
        <v>0</v>
      </c>
      <c r="BT13" s="26">
        <v>0</v>
      </c>
      <c r="BU13" s="26">
        <v>0</v>
      </c>
      <c r="BX13" s="30" t="str">
        <f t="shared" si="0"/>
        <v/>
      </c>
      <c r="BY13" s="23" t="str">
        <f t="shared" si="2"/>
        <v/>
      </c>
      <c r="BZ13" s="23" t="str">
        <f t="shared" si="3"/>
        <v/>
      </c>
      <c r="CA13" s="23" t="str">
        <f t="shared" si="4"/>
        <v/>
      </c>
      <c r="CB13" s="23" t="str">
        <f t="shared" si="5"/>
        <v/>
      </c>
      <c r="CC13" s="23" t="str">
        <f t="shared" si="6"/>
        <v/>
      </c>
      <c r="CD13" s="23" t="str">
        <f t="shared" si="7"/>
        <v/>
      </c>
      <c r="CE13" s="23" t="str">
        <f t="shared" si="8"/>
        <v/>
      </c>
    </row>
    <row r="14" spans="1:83" x14ac:dyDescent="0.25">
      <c r="A14" s="6" t="s">
        <v>180</v>
      </c>
      <c r="B14" s="95">
        <v>3628.2615986000001</v>
      </c>
      <c r="C14" s="95">
        <v>9.1843288240999996</v>
      </c>
      <c r="D14" s="95">
        <v>1381.7962576</v>
      </c>
      <c r="E14" s="95">
        <v>438.03042097000002</v>
      </c>
      <c r="F14" s="95">
        <v>406.12041382000001</v>
      </c>
      <c r="G14" s="95">
        <v>82.128878240000006</v>
      </c>
      <c r="H14" s="95">
        <v>1344.0978021000001</v>
      </c>
      <c r="J14" t="s">
        <v>180</v>
      </c>
      <c r="K14" s="94">
        <v>0</v>
      </c>
      <c r="L14" s="26">
        <v>0</v>
      </c>
      <c r="M14" s="26">
        <v>0</v>
      </c>
      <c r="N14" s="26">
        <v>0</v>
      </c>
      <c r="O14" s="26">
        <v>0</v>
      </c>
      <c r="P14" s="95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95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95">
        <v>0</v>
      </c>
      <c r="AE14" s="26">
        <v>0</v>
      </c>
      <c r="AF14" s="26">
        <v>0</v>
      </c>
      <c r="AG14" s="26">
        <v>0</v>
      </c>
      <c r="AH14" s="26">
        <v>0</v>
      </c>
      <c r="AI14" s="26">
        <v>0</v>
      </c>
      <c r="AJ14" s="95">
        <v>0</v>
      </c>
      <c r="AK14" s="26">
        <v>0</v>
      </c>
      <c r="AL14" s="26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v>0</v>
      </c>
      <c r="BG14" s="26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6">
        <v>0</v>
      </c>
      <c r="BN14" s="26">
        <v>0</v>
      </c>
      <c r="BO14" s="26">
        <v>0</v>
      </c>
      <c r="BP14" s="26">
        <v>0</v>
      </c>
      <c r="BQ14" s="26">
        <v>0</v>
      </c>
      <c r="BR14" s="95">
        <v>0</v>
      </c>
      <c r="BS14" s="26">
        <v>0</v>
      </c>
      <c r="BT14" s="26">
        <v>0</v>
      </c>
      <c r="BU14" s="26">
        <v>0</v>
      </c>
      <c r="BX14" s="30" t="str">
        <f t="shared" si="0"/>
        <v/>
      </c>
      <c r="BY14" s="23" t="str">
        <f t="shared" si="2"/>
        <v/>
      </c>
      <c r="BZ14" s="23" t="str">
        <f t="shared" si="3"/>
        <v/>
      </c>
      <c r="CA14" s="23" t="str">
        <f t="shared" si="4"/>
        <v/>
      </c>
      <c r="CB14" s="23" t="str">
        <f t="shared" si="5"/>
        <v/>
      </c>
      <c r="CC14" s="23" t="str">
        <f t="shared" si="6"/>
        <v/>
      </c>
      <c r="CD14" s="23" t="str">
        <f t="shared" si="7"/>
        <v/>
      </c>
      <c r="CE14" s="23" t="str">
        <f t="shared" si="8"/>
        <v/>
      </c>
    </row>
    <row r="15" spans="1:83" x14ac:dyDescent="0.25">
      <c r="A15" s="13" t="s">
        <v>88</v>
      </c>
      <c r="B15" s="95">
        <v>1881.2642811999999</v>
      </c>
      <c r="C15" s="95">
        <v>1.8361631956</v>
      </c>
      <c r="D15" s="95">
        <v>468.39117857000002</v>
      </c>
      <c r="E15" s="95">
        <v>68.962642399000003</v>
      </c>
      <c r="F15" s="95">
        <v>60.564794704999997</v>
      </c>
      <c r="G15" s="95">
        <v>1.1516572094999999</v>
      </c>
      <c r="H15" s="95">
        <v>618.18080158999999</v>
      </c>
      <c r="J15" t="s">
        <v>88</v>
      </c>
      <c r="K15" s="94">
        <v>3.2396047765339903E-7</v>
      </c>
      <c r="L15" s="26">
        <v>1.6942818159250799E-5</v>
      </c>
      <c r="M15" s="26">
        <v>1.55616197370327E-4</v>
      </c>
      <c r="N15" s="26">
        <v>1.5561537185601601E-4</v>
      </c>
      <c r="O15" s="26">
        <v>4.78197698374642E-5</v>
      </c>
      <c r="P15" s="95">
        <v>6.6183021874700205E-7</v>
      </c>
      <c r="Q15" s="26">
        <v>5.6951133983366097E-4</v>
      </c>
      <c r="R15" s="26">
        <v>1.5314163557378E-3</v>
      </c>
      <c r="S15" s="26">
        <v>0.17014557251277301</v>
      </c>
      <c r="T15" s="26">
        <v>7.9548330342763397E-4</v>
      </c>
      <c r="U15" s="26">
        <v>2.6641806519949E-4</v>
      </c>
      <c r="V15" s="26">
        <v>4.0335200102514898E-4</v>
      </c>
      <c r="W15" s="26">
        <v>3.69324667885823E-5</v>
      </c>
      <c r="X15" s="95">
        <v>1.5583378012753599E-8</v>
      </c>
      <c r="Y15" s="26">
        <v>2.1211591555195399E-4</v>
      </c>
      <c r="Z15" s="26">
        <v>2.1211591555195399E-4</v>
      </c>
      <c r="AA15" s="26">
        <v>5.2130696605433199E-5</v>
      </c>
      <c r="AB15" s="26">
        <v>3.4089930676763802E-4</v>
      </c>
      <c r="AC15" s="26">
        <v>1.2108057017256601E-6</v>
      </c>
      <c r="AD15" s="95">
        <v>2.5238100034425098E-4</v>
      </c>
      <c r="AE15" s="26">
        <v>1.09870124616258E-5</v>
      </c>
      <c r="AF15" s="26">
        <v>6.2095258065333998E-6</v>
      </c>
      <c r="AG15" s="26">
        <v>5.9635419351510403E-6</v>
      </c>
      <c r="AH15" s="26">
        <v>2.0374589526943201E-5</v>
      </c>
      <c r="AI15" s="26">
        <v>0</v>
      </c>
      <c r="AJ15" s="95">
        <v>1.25688795559891E-2</v>
      </c>
      <c r="AK15" s="26">
        <v>5.8651324702238298E-3</v>
      </c>
      <c r="AL15" s="26">
        <v>5.9955135942503599E-4</v>
      </c>
      <c r="AM15" s="26">
        <v>6.5168145262542998E-3</v>
      </c>
      <c r="AN15" s="26">
        <v>5.7499535100337598E-9</v>
      </c>
      <c r="AO15" s="26">
        <v>5.1712603107414599E-4</v>
      </c>
      <c r="AP15" s="26">
        <v>5.12376196696376E-11</v>
      </c>
      <c r="AQ15" s="26">
        <v>5.5694517501942899E-3</v>
      </c>
      <c r="AR15" s="26">
        <v>4.1224865931425098E-7</v>
      </c>
      <c r="AS15" s="26">
        <v>9.6978345100503097E-8</v>
      </c>
      <c r="AT15" s="26">
        <v>4.2032959098750502E-4</v>
      </c>
      <c r="AU15" s="26">
        <v>1.6964918952584E-7</v>
      </c>
      <c r="AV15" s="26">
        <v>3.7143581518653699E-8</v>
      </c>
      <c r="AW15" s="26">
        <v>2.56636849154251E-8</v>
      </c>
      <c r="AX15" s="26">
        <v>9.7125769539619798E-4</v>
      </c>
      <c r="AY15" s="26">
        <v>9.32194792019268E-4</v>
      </c>
      <c r="AZ15" s="26">
        <v>3.90629033769298E-5</v>
      </c>
      <c r="BA15" s="26">
        <v>8.7870500504307999E-11</v>
      </c>
      <c r="BB15" s="26">
        <v>0</v>
      </c>
      <c r="BC15" s="26">
        <v>1.3228845274117099E-4</v>
      </c>
      <c r="BD15" s="26">
        <v>1.3180575075646101E-10</v>
      </c>
      <c r="BE15" s="26">
        <v>7.5265893946659202E-5</v>
      </c>
      <c r="BF15" s="26">
        <v>5.8580333669537899E-10</v>
      </c>
      <c r="BG15" s="26">
        <v>8.6378963496971104E-7</v>
      </c>
      <c r="BH15" s="26">
        <v>3.0037798244018601E-4</v>
      </c>
      <c r="BI15" s="26">
        <v>6.3254502523740896E-5</v>
      </c>
      <c r="BJ15" s="26">
        <v>5.4593109453970003E-7</v>
      </c>
      <c r="BK15" s="26">
        <v>1.7787187839305001E-6</v>
      </c>
      <c r="BL15" s="26">
        <v>1.8922127239758098E-9</v>
      </c>
      <c r="BM15" s="26">
        <v>1.7571782602225502E-5</v>
      </c>
      <c r="BN15" s="26">
        <v>3.9839924516410601E-3</v>
      </c>
      <c r="BO15" s="26">
        <v>0</v>
      </c>
      <c r="BP15" s="26">
        <v>4.3528819233342604E-6</v>
      </c>
      <c r="BQ15" s="26">
        <v>1.50847898699824E-3</v>
      </c>
      <c r="BR15" s="95">
        <v>0</v>
      </c>
      <c r="BS15" s="26">
        <v>1.49234021792688E-4</v>
      </c>
      <c r="BT15" s="26">
        <v>1.22510403060015E-2</v>
      </c>
      <c r="BU15" s="26">
        <v>1.7031958551453001E-3</v>
      </c>
      <c r="BX15" s="30">
        <f t="shared" si="0"/>
        <v>7.9994138847153291E-3</v>
      </c>
      <c r="BY15" s="23">
        <f t="shared" si="2"/>
        <v>-0.99990955785733393</v>
      </c>
      <c r="BZ15" s="23">
        <f t="shared" si="3"/>
        <v>-0.99998890371532567</v>
      </c>
      <c r="CA15" s="23">
        <f t="shared" si="4"/>
        <v>-0.9999860868119973</v>
      </c>
      <c r="CB15" s="23">
        <f t="shared" si="5"/>
        <v>-0.99998591617632948</v>
      </c>
      <c r="CC15" s="23">
        <f t="shared" si="6"/>
        <v>-0.99998460830592162</v>
      </c>
      <c r="CD15" s="23">
        <f t="shared" si="7"/>
        <v>-0.9999847421763548</v>
      </c>
      <c r="CE15" s="23">
        <f t="shared" si="8"/>
        <v>-0.99998018210809125</v>
      </c>
    </row>
    <row r="16" spans="1:83" x14ac:dyDescent="0.25">
      <c r="A16" s="28" t="s">
        <v>181</v>
      </c>
      <c r="B16" s="95">
        <v>2944.7383298999998</v>
      </c>
      <c r="C16" s="95">
        <v>45389.593973000003</v>
      </c>
      <c r="D16" s="95">
        <v>1897.0177434</v>
      </c>
      <c r="E16" s="95">
        <v>5629.5707116000003</v>
      </c>
      <c r="F16" s="95">
        <v>2092.7657749999998</v>
      </c>
      <c r="G16" s="95">
        <v>146.73129157</v>
      </c>
      <c r="H16" s="95">
        <v>16824.232381999998</v>
      </c>
      <c r="J16" t="s">
        <v>181</v>
      </c>
      <c r="K16" s="94">
        <v>0</v>
      </c>
      <c r="L16" s="26">
        <v>0</v>
      </c>
      <c r="M16" s="26">
        <v>0</v>
      </c>
      <c r="N16" s="26">
        <v>0</v>
      </c>
      <c r="O16" s="26">
        <v>0</v>
      </c>
      <c r="P16" s="95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95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95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J16" s="95"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26">
        <v>0</v>
      </c>
      <c r="BO16" s="26">
        <v>0</v>
      </c>
      <c r="BP16" s="26">
        <v>0</v>
      </c>
      <c r="BQ16" s="26">
        <v>0</v>
      </c>
      <c r="BR16" s="95">
        <v>0</v>
      </c>
      <c r="BS16" s="26">
        <v>0</v>
      </c>
      <c r="BT16" s="26">
        <v>0</v>
      </c>
      <c r="BU16" s="26">
        <v>0</v>
      </c>
      <c r="BX16" s="30" t="str">
        <f t="shared" si="0"/>
        <v/>
      </c>
      <c r="BY16" s="23" t="str">
        <f t="shared" si="2"/>
        <v/>
      </c>
      <c r="BZ16" s="23" t="str">
        <f t="shared" si="3"/>
        <v/>
      </c>
      <c r="CA16" s="23" t="str">
        <f t="shared" si="4"/>
        <v/>
      </c>
      <c r="CB16" s="23" t="str">
        <f t="shared" si="5"/>
        <v/>
      </c>
      <c r="CC16" s="23" t="str">
        <f t="shared" si="6"/>
        <v/>
      </c>
      <c r="CD16" s="23" t="str">
        <f t="shared" si="7"/>
        <v/>
      </c>
      <c r="CE16" s="23" t="str">
        <f t="shared" si="8"/>
        <v/>
      </c>
    </row>
    <row r="17" spans="1:83" x14ac:dyDescent="0.25">
      <c r="A17" s="28" t="s">
        <v>330</v>
      </c>
      <c r="B17" s="95">
        <v>5451.1447906000003</v>
      </c>
      <c r="C17" s="95">
        <v>4085.3873938000002</v>
      </c>
      <c r="D17" s="95">
        <v>3469.0494948</v>
      </c>
      <c r="E17" s="95">
        <v>6078.6827340999998</v>
      </c>
      <c r="F17" s="95">
        <v>1888.6950826</v>
      </c>
      <c r="G17" s="95">
        <v>112.49449434</v>
      </c>
      <c r="H17" s="95">
        <v>51496.443952000001</v>
      </c>
      <c r="J17" t="s">
        <v>330</v>
      </c>
      <c r="K17" s="94">
        <v>4.81671124101433</v>
      </c>
      <c r="L17" s="26">
        <v>3121.4895797256299</v>
      </c>
      <c r="M17" s="26">
        <v>143.905388618904</v>
      </c>
      <c r="N17" s="26">
        <v>143.89769191194799</v>
      </c>
      <c r="O17" s="26">
        <v>134.04588769556301</v>
      </c>
      <c r="P17" s="95">
        <v>4.60931032714164E-2</v>
      </c>
      <c r="Q17" s="26">
        <v>865.44067075614703</v>
      </c>
      <c r="R17" s="26">
        <v>240.184159949448</v>
      </c>
      <c r="S17" s="26">
        <v>5469.2749558248797</v>
      </c>
      <c r="T17" s="26">
        <v>123.05506361292301</v>
      </c>
      <c r="U17" s="26">
        <v>279.48693091916198</v>
      </c>
      <c r="V17" s="26">
        <v>40.081402372453297</v>
      </c>
      <c r="W17" s="26">
        <v>3883.91038948301</v>
      </c>
      <c r="X17" s="95">
        <v>6.0516991647514097E-2</v>
      </c>
      <c r="Y17" s="26">
        <v>135.80007333747801</v>
      </c>
      <c r="Z17" s="26">
        <v>135.80007333747801</v>
      </c>
      <c r="AA17" s="26">
        <v>19.074840285057601</v>
      </c>
      <c r="AB17" s="26">
        <v>79.964733313370402</v>
      </c>
      <c r="AC17" s="26">
        <v>1.4601713400801299</v>
      </c>
      <c r="AD17" s="95">
        <v>6493.3309234991002</v>
      </c>
      <c r="AE17" s="26">
        <v>234.54088137414101</v>
      </c>
      <c r="AF17" s="26">
        <v>815.84706860695201</v>
      </c>
      <c r="AG17" s="26">
        <v>20.691731306215399</v>
      </c>
      <c r="AH17" s="26">
        <v>4096.4801646852602</v>
      </c>
      <c r="AI17" s="26">
        <v>0</v>
      </c>
      <c r="AJ17" s="95">
        <v>60589.306841713602</v>
      </c>
      <c r="AK17" s="26">
        <v>3129.4879664015498</v>
      </c>
      <c r="AL17" s="26">
        <v>328.63292735219301</v>
      </c>
      <c r="AM17" s="26">
        <v>3477.1957340388099</v>
      </c>
      <c r="AN17" s="26">
        <v>0.422333411181401</v>
      </c>
      <c r="AO17" s="26">
        <v>461.03021787727897</v>
      </c>
      <c r="AP17" s="26">
        <v>78.591653521608094</v>
      </c>
      <c r="AQ17" s="26">
        <v>14514.252864753</v>
      </c>
      <c r="AR17" s="26">
        <v>36.280723997861401</v>
      </c>
      <c r="AS17" s="26">
        <v>4.8093453926156098</v>
      </c>
      <c r="AT17" s="26">
        <v>130.50939279198801</v>
      </c>
      <c r="AU17" s="26">
        <v>54.061781885723398</v>
      </c>
      <c r="AV17" s="26">
        <v>5.0257771105121796</v>
      </c>
      <c r="AW17" s="26">
        <v>22.601255807801</v>
      </c>
      <c r="AX17" s="26">
        <v>6093.9787132536303</v>
      </c>
      <c r="AY17" s="26">
        <v>1893.9831185292901</v>
      </c>
      <c r="AZ17" s="26">
        <v>4199.9955947243297</v>
      </c>
      <c r="BA17" s="26">
        <v>2.6629961584461799</v>
      </c>
      <c r="BB17" s="26">
        <v>1.2164680158953201</v>
      </c>
      <c r="BC17" s="26">
        <v>729.48946741844202</v>
      </c>
      <c r="BD17" s="26">
        <v>2.7491788664936001</v>
      </c>
      <c r="BE17" s="26">
        <v>177.90363542166099</v>
      </c>
      <c r="BF17" s="26">
        <v>4.5661896526066901</v>
      </c>
      <c r="BG17" s="26">
        <v>6.7426278102041</v>
      </c>
      <c r="BH17" s="26">
        <v>384.85026097212801</v>
      </c>
      <c r="BI17" s="26">
        <v>13817.570486115101</v>
      </c>
      <c r="BJ17" s="26">
        <v>222.02534609809399</v>
      </c>
      <c r="BK17" s="26">
        <v>25.1259285812706</v>
      </c>
      <c r="BL17" s="26">
        <v>4.7710890259428904</v>
      </c>
      <c r="BM17" s="26">
        <v>112.74025999988901</v>
      </c>
      <c r="BN17" s="26">
        <v>9550.4455778872598</v>
      </c>
      <c r="BO17" s="26">
        <v>0</v>
      </c>
      <c r="BP17" s="26">
        <v>1533.05717957506</v>
      </c>
      <c r="BQ17" s="26">
        <v>2982.1276192452401</v>
      </c>
      <c r="BR17" s="95">
        <v>0</v>
      </c>
      <c r="BS17" s="26">
        <v>4705.4347531473804</v>
      </c>
      <c r="BT17" s="26">
        <v>51632.980340173097</v>
      </c>
      <c r="BU17" s="26">
        <v>2149.1191182878902</v>
      </c>
      <c r="BX17" s="30">
        <f t="shared" si="0"/>
        <v>5.4856964473788527E-3</v>
      </c>
      <c r="BY17" s="23">
        <f t="shared" si="2"/>
        <v>3.3259371969248052E-3</v>
      </c>
      <c r="BZ17" s="23">
        <f t="shared" si="3"/>
        <v>2.7152310946311933E-3</v>
      </c>
      <c r="CA17" s="23">
        <f t="shared" si="4"/>
        <v>2.3482626151690189E-3</v>
      </c>
      <c r="CB17" s="23">
        <f t="shared" si="5"/>
        <v>2.5163312221945021E-3</v>
      </c>
      <c r="CC17" s="23">
        <f t="shared" si="6"/>
        <v>2.7998357056187939E-3</v>
      </c>
      <c r="CD17" s="23">
        <f t="shared" si="7"/>
        <v>2.1846905604660772E-3</v>
      </c>
      <c r="CE17" s="23">
        <f t="shared" si="8"/>
        <v>2.6513750794202699E-3</v>
      </c>
    </row>
    <row r="18" spans="1:83" x14ac:dyDescent="0.25">
      <c r="A18" s="28" t="s">
        <v>182</v>
      </c>
      <c r="B18" s="95">
        <v>4358.5547704999999</v>
      </c>
      <c r="C18" s="95">
        <v>773.46212203000005</v>
      </c>
      <c r="D18" s="95">
        <v>1418.6101733999999</v>
      </c>
      <c r="E18" s="95">
        <v>1519.8791065</v>
      </c>
      <c r="F18" s="95">
        <v>605.59546993000004</v>
      </c>
      <c r="G18" s="95">
        <v>68.285733858</v>
      </c>
      <c r="H18" s="95">
        <v>10236.211209999999</v>
      </c>
      <c r="J18" t="s">
        <v>182</v>
      </c>
      <c r="K18" s="94">
        <v>0.582360595853326</v>
      </c>
      <c r="L18" s="26">
        <v>185.15771885586699</v>
      </c>
      <c r="M18" s="26">
        <v>115.349839782928</v>
      </c>
      <c r="N18" s="26">
        <v>115.34944547844501</v>
      </c>
      <c r="O18" s="26">
        <v>116.65604126672</v>
      </c>
      <c r="P18" s="95">
        <v>4.41936356270044E-3</v>
      </c>
      <c r="Q18" s="26">
        <v>142.846665394296</v>
      </c>
      <c r="R18" s="26">
        <v>161.95600887856301</v>
      </c>
      <c r="S18" s="26">
        <v>3912.1832627303102</v>
      </c>
      <c r="T18" s="26">
        <v>64.810890259230305</v>
      </c>
      <c r="U18" s="26">
        <v>53.160998301228602</v>
      </c>
      <c r="V18" s="26">
        <v>32.582718590009698</v>
      </c>
      <c r="W18" s="26">
        <v>382.99292300938703</v>
      </c>
      <c r="X18" s="95">
        <v>5.9336263963249E-3</v>
      </c>
      <c r="Y18" s="26">
        <v>76.533822266395404</v>
      </c>
      <c r="Z18" s="26">
        <v>76.533822266395404</v>
      </c>
      <c r="AA18" s="26">
        <v>8.6866415820367209</v>
      </c>
      <c r="AB18" s="26">
        <v>17.620437887806801</v>
      </c>
      <c r="AC18" s="26">
        <v>1.4884353317213099</v>
      </c>
      <c r="AD18" s="95">
        <v>739.94460700338095</v>
      </c>
      <c r="AE18" s="26">
        <v>40.422184135319597</v>
      </c>
      <c r="AF18" s="26">
        <v>34.9095189106079</v>
      </c>
      <c r="AG18" s="26">
        <v>13.774597516767701</v>
      </c>
      <c r="AH18" s="26">
        <v>620.17127355500702</v>
      </c>
      <c r="AI18" s="26">
        <v>0</v>
      </c>
      <c r="AJ18" s="95">
        <v>6806.9549454631597</v>
      </c>
      <c r="AK18" s="26">
        <v>1151.85247476534</v>
      </c>
      <c r="AL18" s="26">
        <v>119.297956176524</v>
      </c>
      <c r="AM18" s="26">
        <v>1279.8370725238999</v>
      </c>
      <c r="AN18" s="26">
        <v>3.2472047841311198E-2</v>
      </c>
      <c r="AO18" s="26">
        <v>90.199110789419905</v>
      </c>
      <c r="AP18" s="26">
        <v>11.890095184554401</v>
      </c>
      <c r="AQ18" s="26">
        <v>1619.2291027397901</v>
      </c>
      <c r="AR18" s="26">
        <v>6.7443547567475104</v>
      </c>
      <c r="AS18" s="26">
        <v>1.2941865220434601</v>
      </c>
      <c r="AT18" s="26">
        <v>54.290593098430797</v>
      </c>
      <c r="AU18" s="26">
        <v>8.4819980930019696</v>
      </c>
      <c r="AV18" s="26">
        <v>0.73202664947061502</v>
      </c>
      <c r="AW18" s="26">
        <v>5.0284339688156203</v>
      </c>
      <c r="AX18" s="26">
        <v>1156.7308471433</v>
      </c>
      <c r="AY18" s="26">
        <v>482.88949537933303</v>
      </c>
      <c r="AZ18" s="26">
        <v>673.84135176397297</v>
      </c>
      <c r="BA18" s="26">
        <v>0.61698052106240597</v>
      </c>
      <c r="BB18" s="26">
        <v>0.19342622805712101</v>
      </c>
      <c r="BC18" s="26">
        <v>122.04694874805</v>
      </c>
      <c r="BD18" s="26">
        <v>0.54665047371815001</v>
      </c>
      <c r="BE18" s="26">
        <v>85.663526072410804</v>
      </c>
      <c r="BF18" s="26">
        <v>0.84278998219767698</v>
      </c>
      <c r="BG18" s="26">
        <v>0.98009009187762097</v>
      </c>
      <c r="BH18" s="26">
        <v>143.968082585139</v>
      </c>
      <c r="BI18" s="26">
        <v>1957.7468502376</v>
      </c>
      <c r="BJ18" s="26">
        <v>34.255843846624401</v>
      </c>
      <c r="BK18" s="26">
        <v>4.5706452156947002</v>
      </c>
      <c r="BL18" s="26">
        <v>0.74282334143531903</v>
      </c>
      <c r="BM18" s="26">
        <v>65.137073615635003</v>
      </c>
      <c r="BN18" s="26">
        <v>799.54483410791102</v>
      </c>
      <c r="BO18" s="26">
        <v>0</v>
      </c>
      <c r="BP18" s="26">
        <v>19.420606203045601</v>
      </c>
      <c r="BQ18" s="26">
        <v>259.67477856276298</v>
      </c>
      <c r="BR18" s="95">
        <v>0</v>
      </c>
      <c r="BS18" s="26">
        <v>436.51110358306198</v>
      </c>
      <c r="BT18" s="26">
        <v>6267.0784195064898</v>
      </c>
      <c r="BU18" s="26">
        <v>173.07313827896101</v>
      </c>
      <c r="BX18" s="30">
        <f t="shared" si="0"/>
        <v>6.7873026719770264E-3</v>
      </c>
      <c r="BY18" s="23">
        <f t="shared" si="2"/>
        <v>-0.10241273341128243</v>
      </c>
      <c r="BZ18" s="23">
        <f t="shared" si="3"/>
        <v>-0.19818791910930497</v>
      </c>
      <c r="CA18" s="23">
        <f t="shared" si="4"/>
        <v>-9.7823280474227003E-2</v>
      </c>
      <c r="CB18" s="23">
        <f t="shared" si="5"/>
        <v>-0.23893233205433237</v>
      </c>
      <c r="CC18" s="23">
        <f t="shared" si="6"/>
        <v>-0.20262036399454975</v>
      </c>
      <c r="CD18" s="23">
        <f t="shared" si="7"/>
        <v>-4.6110074015058948E-2</v>
      </c>
      <c r="CE18" s="23">
        <f t="shared" si="8"/>
        <v>-0.38775409270726741</v>
      </c>
    </row>
    <row r="19" spans="1:83" x14ac:dyDescent="0.25">
      <c r="A19" s="28" t="s">
        <v>183</v>
      </c>
      <c r="B19" s="95">
        <v>22428.007937999999</v>
      </c>
      <c r="C19" s="95">
        <v>4146.1426177000003</v>
      </c>
      <c r="D19" s="95">
        <v>3212.0868630999998</v>
      </c>
      <c r="E19" s="95">
        <v>5305.1851796999999</v>
      </c>
      <c r="F19" s="95">
        <v>2649.2432718</v>
      </c>
      <c r="G19" s="95">
        <v>98.012804317000004</v>
      </c>
      <c r="H19" s="95">
        <v>12089.882302</v>
      </c>
      <c r="J19" t="s">
        <v>183</v>
      </c>
      <c r="K19" s="94">
        <v>0</v>
      </c>
      <c r="L19" s="26">
        <v>0</v>
      </c>
      <c r="M19" s="26">
        <v>0</v>
      </c>
      <c r="N19" s="26">
        <v>0</v>
      </c>
      <c r="O19" s="26">
        <v>0</v>
      </c>
      <c r="P19" s="95">
        <v>0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95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  <c r="AD19" s="95">
        <v>0</v>
      </c>
      <c r="AE19" s="26">
        <v>0</v>
      </c>
      <c r="AF19" s="26">
        <v>0</v>
      </c>
      <c r="AG19" s="26">
        <v>0</v>
      </c>
      <c r="AH19" s="26">
        <v>0</v>
      </c>
      <c r="AI19" s="26">
        <v>0</v>
      </c>
      <c r="AJ19" s="95">
        <v>0</v>
      </c>
      <c r="AK19" s="26">
        <v>0</v>
      </c>
      <c r="AL19" s="26">
        <v>0</v>
      </c>
      <c r="AM19" s="26">
        <v>0</v>
      </c>
      <c r="AN19" s="26">
        <v>0</v>
      </c>
      <c r="AO19" s="26">
        <v>0</v>
      </c>
      <c r="AP19" s="26">
        <v>0</v>
      </c>
      <c r="AQ19" s="26">
        <v>0</v>
      </c>
      <c r="AR19" s="26">
        <v>0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v>0</v>
      </c>
      <c r="AY19" s="26"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v>0</v>
      </c>
      <c r="BG19" s="26">
        <v>0</v>
      </c>
      <c r="BH19" s="26">
        <v>0</v>
      </c>
      <c r="BI19" s="26">
        <v>0</v>
      </c>
      <c r="BJ19" s="26">
        <v>0</v>
      </c>
      <c r="BK19" s="26">
        <v>0</v>
      </c>
      <c r="BL19" s="26">
        <v>0</v>
      </c>
      <c r="BM19" s="26">
        <v>0</v>
      </c>
      <c r="BN19" s="26">
        <v>0</v>
      </c>
      <c r="BO19" s="26">
        <v>0</v>
      </c>
      <c r="BP19" s="26">
        <v>0</v>
      </c>
      <c r="BQ19" s="26">
        <v>0</v>
      </c>
      <c r="BR19" s="95">
        <v>0</v>
      </c>
      <c r="BS19" s="26">
        <v>0</v>
      </c>
      <c r="BT19" s="26">
        <v>0</v>
      </c>
      <c r="BU19" s="26">
        <v>0</v>
      </c>
      <c r="BX19" s="30" t="str">
        <f t="shared" si="0"/>
        <v/>
      </c>
      <c r="BY19" s="23" t="str">
        <f t="shared" si="2"/>
        <v/>
      </c>
      <c r="BZ19" s="23" t="str">
        <f t="shared" si="3"/>
        <v/>
      </c>
      <c r="CA19" s="23" t="str">
        <f t="shared" si="4"/>
        <v/>
      </c>
      <c r="CB19" s="23" t="str">
        <f t="shared" si="5"/>
        <v/>
      </c>
      <c r="CC19" s="23" t="str">
        <f t="shared" si="6"/>
        <v/>
      </c>
      <c r="CD19" s="23" t="str">
        <f t="shared" si="7"/>
        <v/>
      </c>
      <c r="CE19" s="23" t="str">
        <f t="shared" si="8"/>
        <v/>
      </c>
    </row>
    <row r="20" spans="1:83" x14ac:dyDescent="0.25">
      <c r="A20" s="28" t="s">
        <v>184</v>
      </c>
      <c r="B20" s="95">
        <v>6060.5697922999998</v>
      </c>
      <c r="C20" s="95">
        <v>13470.497530000001</v>
      </c>
      <c r="D20" s="95">
        <v>6851.4915650000003</v>
      </c>
      <c r="E20" s="95">
        <v>6398.3767476000003</v>
      </c>
      <c r="F20" s="95">
        <v>3041.9163392999999</v>
      </c>
      <c r="G20" s="95">
        <v>215.03211096999999</v>
      </c>
      <c r="H20" s="95">
        <v>41514.291538999998</v>
      </c>
      <c r="J20" t="s">
        <v>184</v>
      </c>
      <c r="K20" s="94">
        <v>4.2099295991122396</v>
      </c>
      <c r="L20" s="26">
        <v>2722.81120364052</v>
      </c>
      <c r="M20" s="26">
        <v>159.138417590138</v>
      </c>
      <c r="N20" s="26">
        <v>159.11457912597899</v>
      </c>
      <c r="O20" s="26">
        <v>161.56396483551299</v>
      </c>
      <c r="P20" s="95">
        <v>0.143800386046294</v>
      </c>
      <c r="Q20" s="26">
        <v>628.73527095302302</v>
      </c>
      <c r="R20" s="26">
        <v>307.171280643275</v>
      </c>
      <c r="S20" s="26">
        <v>6086.0050703660099</v>
      </c>
      <c r="T20" s="26">
        <v>117.83044436015101</v>
      </c>
      <c r="U20" s="26">
        <v>210.16575584024699</v>
      </c>
      <c r="V20" s="26">
        <v>48.972657399351803</v>
      </c>
      <c r="W20" s="26">
        <v>3378.2563604633601</v>
      </c>
      <c r="X20" s="95">
        <v>0.17687244817807801</v>
      </c>
      <c r="Y20" s="26">
        <v>140.55546229087699</v>
      </c>
      <c r="Z20" s="26">
        <v>140.55546229087699</v>
      </c>
      <c r="AA20" s="26">
        <v>46.8806307824754</v>
      </c>
      <c r="AB20" s="26">
        <v>72.927652300542803</v>
      </c>
      <c r="AC20" s="26">
        <v>2.3223620173556401</v>
      </c>
      <c r="AD20" s="95">
        <v>5559.1534935577301</v>
      </c>
      <c r="AE20" s="26">
        <v>209.16608918540899</v>
      </c>
      <c r="AF20" s="26">
        <v>716.07119461578804</v>
      </c>
      <c r="AG20" s="26">
        <v>27.212588954198601</v>
      </c>
      <c r="AH20" s="26">
        <v>13507.3026036585</v>
      </c>
      <c r="AI20" s="26">
        <v>0</v>
      </c>
      <c r="AJ20" s="95">
        <v>49426.847069781797</v>
      </c>
      <c r="AK20" s="26">
        <v>6182.5619294719299</v>
      </c>
      <c r="AL20" s="26">
        <v>640.06994720768103</v>
      </c>
      <c r="AM20" s="26">
        <v>6869.5125074620901</v>
      </c>
      <c r="AN20" s="26">
        <v>0.37594985564880301</v>
      </c>
      <c r="AO20" s="26">
        <v>357.10875223542001</v>
      </c>
      <c r="AP20" s="26">
        <v>71.649740659292206</v>
      </c>
      <c r="AQ20" s="26">
        <v>11901.795205841599</v>
      </c>
      <c r="AR20" s="26">
        <v>26.064711791971799</v>
      </c>
      <c r="AS20" s="26">
        <v>7.2868191118680299</v>
      </c>
      <c r="AT20" s="26">
        <v>264.91434725000897</v>
      </c>
      <c r="AU20" s="26">
        <v>48.158310758004099</v>
      </c>
      <c r="AV20" s="26">
        <v>19.600868599789401</v>
      </c>
      <c r="AW20" s="26">
        <v>21.055078126291701</v>
      </c>
      <c r="AX20" s="26">
        <v>6416.3159513187502</v>
      </c>
      <c r="AY20" s="26">
        <v>3050.8668209870002</v>
      </c>
      <c r="AZ20" s="26">
        <v>3365.44913033174</v>
      </c>
      <c r="BA20" s="26">
        <v>1.79128039848542</v>
      </c>
      <c r="BB20" s="26">
        <v>1.0706580490197699</v>
      </c>
      <c r="BC20" s="26">
        <v>1530.1436942850601</v>
      </c>
      <c r="BD20" s="26">
        <v>2.54598778418955</v>
      </c>
      <c r="BE20" s="26">
        <v>240.94059057413801</v>
      </c>
      <c r="BF20" s="26">
        <v>5.4260894382071996</v>
      </c>
      <c r="BG20" s="26">
        <v>7.4031408036949404</v>
      </c>
      <c r="BH20" s="26">
        <v>510.75484780943202</v>
      </c>
      <c r="BI20" s="26">
        <v>9807.0303510834801</v>
      </c>
      <c r="BJ20" s="26">
        <v>199.76320986347801</v>
      </c>
      <c r="BK20" s="26">
        <v>88.039761873267295</v>
      </c>
      <c r="BL20" s="26">
        <v>4.2576838107993398</v>
      </c>
      <c r="BM20" s="26">
        <v>215.612874946565</v>
      </c>
      <c r="BN20" s="26">
        <v>8051.4344905789303</v>
      </c>
      <c r="BO20" s="26">
        <v>0</v>
      </c>
      <c r="BP20" s="26">
        <v>1373.81676699578</v>
      </c>
      <c r="BQ20" s="26">
        <v>2530.4187463206799</v>
      </c>
      <c r="BR20" s="95">
        <v>0</v>
      </c>
      <c r="BS20" s="26">
        <v>3937.1775548959999</v>
      </c>
      <c r="BT20" s="26">
        <v>41628.790732099798</v>
      </c>
      <c r="BU20" s="26">
        <v>1825.12044161053</v>
      </c>
      <c r="BX20" s="30">
        <f t="shared" si="0"/>
        <v>6.8244479839800502E-3</v>
      </c>
      <c r="BY20" s="23">
        <f t="shared" si="2"/>
        <v>4.19684599595336E-3</v>
      </c>
      <c r="BZ20" s="23">
        <f t="shared" si="3"/>
        <v>2.7322727743745905E-3</v>
      </c>
      <c r="CA20" s="23">
        <f t="shared" si="4"/>
        <v>2.6302217978560419E-3</v>
      </c>
      <c r="CB20" s="23">
        <f t="shared" si="5"/>
        <v>2.8037116953888077E-3</v>
      </c>
      <c r="CC20" s="23">
        <f t="shared" si="6"/>
        <v>2.9423825932898559E-3</v>
      </c>
      <c r="CD20" s="23">
        <f t="shared" si="7"/>
        <v>2.7008244208049197E-3</v>
      </c>
      <c r="CE20" s="23">
        <f t="shared" si="8"/>
        <v>2.7580668934753644E-3</v>
      </c>
    </row>
    <row r="21" spans="1:83" x14ac:dyDescent="0.25">
      <c r="A21" s="28" t="s">
        <v>185</v>
      </c>
      <c r="B21" s="95">
        <v>7373.2635538000004</v>
      </c>
      <c r="C21" s="95">
        <v>2893.2858268</v>
      </c>
      <c r="D21" s="95">
        <v>2177.0346032000002</v>
      </c>
      <c r="E21" s="95">
        <v>2668.0281211000001</v>
      </c>
      <c r="F21" s="95">
        <v>1474.9440459</v>
      </c>
      <c r="G21" s="95">
        <v>97.195814523999999</v>
      </c>
      <c r="H21" s="95">
        <v>11256.704975000001</v>
      </c>
      <c r="J21" t="s">
        <v>185</v>
      </c>
      <c r="K21" s="94">
        <v>0</v>
      </c>
      <c r="L21" s="26">
        <v>0</v>
      </c>
      <c r="M21" s="26">
        <v>0</v>
      </c>
      <c r="N21" s="26">
        <v>0</v>
      </c>
      <c r="O21" s="26">
        <v>0</v>
      </c>
      <c r="P21" s="95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95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95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95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95">
        <v>0</v>
      </c>
      <c r="BS21" s="26">
        <v>0</v>
      </c>
      <c r="BT21" s="26">
        <v>0</v>
      </c>
      <c r="BU21" s="26">
        <v>0</v>
      </c>
      <c r="BX21" s="30" t="str">
        <f t="shared" si="0"/>
        <v/>
      </c>
      <c r="BY21" s="23" t="str">
        <f t="shared" si="2"/>
        <v/>
      </c>
      <c r="BZ21" s="23" t="str">
        <f t="shared" si="3"/>
        <v/>
      </c>
      <c r="CA21" s="23" t="str">
        <f t="shared" si="4"/>
        <v/>
      </c>
      <c r="CB21" s="23" t="str">
        <f t="shared" si="5"/>
        <v/>
      </c>
      <c r="CC21" s="23" t="str">
        <f t="shared" si="6"/>
        <v/>
      </c>
      <c r="CD21" s="23" t="str">
        <f t="shared" si="7"/>
        <v/>
      </c>
      <c r="CE21" s="23" t="str">
        <f t="shared" si="8"/>
        <v/>
      </c>
    </row>
    <row r="22" spans="1:83" x14ac:dyDescent="0.25">
      <c r="A22" s="28" t="s">
        <v>186</v>
      </c>
      <c r="B22" s="95">
        <v>215971.58863000001</v>
      </c>
      <c r="C22" s="95">
        <v>28114.099854</v>
      </c>
      <c r="D22" s="95">
        <v>8842.8146256</v>
      </c>
      <c r="E22" s="95">
        <v>26115.794710999999</v>
      </c>
      <c r="F22" s="95">
        <v>20566.190906</v>
      </c>
      <c r="G22" s="95">
        <v>681.43900851000001</v>
      </c>
      <c r="H22" s="95">
        <v>75167.422483000002</v>
      </c>
      <c r="J22" t="s">
        <v>186</v>
      </c>
      <c r="K22" s="94">
        <v>0</v>
      </c>
      <c r="L22" s="26">
        <v>0</v>
      </c>
      <c r="M22" s="26">
        <v>0</v>
      </c>
      <c r="N22" s="26">
        <v>0</v>
      </c>
      <c r="O22" s="26">
        <v>0</v>
      </c>
      <c r="P22" s="95">
        <v>0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95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95">
        <v>0</v>
      </c>
      <c r="AE22" s="26">
        <v>0</v>
      </c>
      <c r="AF22" s="26">
        <v>0</v>
      </c>
      <c r="AG22" s="26">
        <v>0</v>
      </c>
      <c r="AH22" s="26">
        <v>0</v>
      </c>
      <c r="AI22" s="26">
        <v>0</v>
      </c>
      <c r="AJ22" s="95">
        <v>0</v>
      </c>
      <c r="AK22" s="26">
        <v>0</v>
      </c>
      <c r="AL22" s="26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0</v>
      </c>
      <c r="BN22" s="26">
        <v>0</v>
      </c>
      <c r="BO22" s="26">
        <v>0</v>
      </c>
      <c r="BP22" s="26">
        <v>0</v>
      </c>
      <c r="BQ22" s="26">
        <v>0</v>
      </c>
      <c r="BR22" s="95">
        <v>0</v>
      </c>
      <c r="BS22" s="26">
        <v>0</v>
      </c>
      <c r="BT22" s="26">
        <v>0</v>
      </c>
      <c r="BU22" s="26">
        <v>0</v>
      </c>
      <c r="BX22" s="30" t="str">
        <f t="shared" si="0"/>
        <v/>
      </c>
      <c r="BY22" s="23" t="str">
        <f t="shared" si="2"/>
        <v/>
      </c>
      <c r="BZ22" s="23" t="str">
        <f t="shared" si="3"/>
        <v/>
      </c>
      <c r="CA22" s="23" t="str">
        <f t="shared" si="4"/>
        <v/>
      </c>
      <c r="CB22" s="23" t="str">
        <f t="shared" si="5"/>
        <v/>
      </c>
      <c r="CC22" s="23" t="str">
        <f t="shared" si="6"/>
        <v/>
      </c>
      <c r="CD22" s="23" t="str">
        <f t="shared" si="7"/>
        <v/>
      </c>
      <c r="CE22" s="23" t="str">
        <f t="shared" si="8"/>
        <v/>
      </c>
    </row>
    <row r="23" spans="1:83" x14ac:dyDescent="0.25">
      <c r="A23" s="28" t="s">
        <v>187</v>
      </c>
      <c r="B23" s="95">
        <v>37208.750676000003</v>
      </c>
      <c r="C23" s="95">
        <v>6675.9279206000001</v>
      </c>
      <c r="D23" s="95">
        <v>14256.341218</v>
      </c>
      <c r="E23" s="95">
        <v>29321.760204999999</v>
      </c>
      <c r="F23" s="95">
        <v>9580.5561244</v>
      </c>
      <c r="G23" s="95">
        <v>427.09102116000003</v>
      </c>
      <c r="H23" s="95">
        <v>58031.169388000002</v>
      </c>
      <c r="J23" t="s">
        <v>187</v>
      </c>
      <c r="K23" s="94">
        <v>4.94314538317838</v>
      </c>
      <c r="L23" s="26">
        <v>3860.2460052245201</v>
      </c>
      <c r="M23" s="26">
        <v>1021.93993575279</v>
      </c>
      <c r="N23" s="26">
        <v>1021.9143413857</v>
      </c>
      <c r="O23" s="26">
        <v>1169.0640442859899</v>
      </c>
      <c r="P23" s="95">
        <v>0.154430698924611</v>
      </c>
      <c r="Q23" s="26">
        <v>1038.17117410571</v>
      </c>
      <c r="R23" s="26">
        <v>2160.43256224898</v>
      </c>
      <c r="S23" s="26">
        <v>37391.775603344402</v>
      </c>
      <c r="T23" s="26">
        <v>655.96246484855897</v>
      </c>
      <c r="U23" s="26">
        <v>419.49870363169703</v>
      </c>
      <c r="V23" s="26">
        <v>373.73841137783597</v>
      </c>
      <c r="W23" s="26">
        <v>4001.5766039549198</v>
      </c>
      <c r="X23" s="95">
        <v>0.19033035974016699</v>
      </c>
      <c r="Y23" s="26">
        <v>735.42403333371499</v>
      </c>
      <c r="Z23" s="26">
        <v>735.42403333371499</v>
      </c>
      <c r="AA23" s="26">
        <v>95.867332924971194</v>
      </c>
      <c r="AB23" s="26">
        <v>218.60982574956</v>
      </c>
      <c r="AC23" s="26">
        <v>20.458778670502799</v>
      </c>
      <c r="AD23" s="95">
        <v>8381.3344996557898</v>
      </c>
      <c r="AE23" s="26">
        <v>340.94774038424998</v>
      </c>
      <c r="AF23" s="26">
        <v>923.45301600464904</v>
      </c>
      <c r="AG23" s="26">
        <v>135.27261745283801</v>
      </c>
      <c r="AH23" s="26">
        <v>6694.1736568616097</v>
      </c>
      <c r="AI23" s="26">
        <v>0</v>
      </c>
      <c r="AJ23" s="95">
        <v>69118.188076632607</v>
      </c>
      <c r="AK23" s="26">
        <v>12863.875259886299</v>
      </c>
      <c r="AL23" s="26">
        <v>1333.45808837447</v>
      </c>
      <c r="AM23" s="26">
        <v>14293.200681185799</v>
      </c>
      <c r="AN23" s="26">
        <v>0.59972328968975397</v>
      </c>
      <c r="AO23" s="26">
        <v>733.49516078390798</v>
      </c>
      <c r="AP23" s="26">
        <v>353.25039764766802</v>
      </c>
      <c r="AQ23" s="26">
        <v>16005.0143321827</v>
      </c>
      <c r="AR23" s="26">
        <v>163.86169265364799</v>
      </c>
      <c r="AS23" s="26">
        <v>16.905612697520301</v>
      </c>
      <c r="AT23" s="26">
        <v>774.792122014803</v>
      </c>
      <c r="AU23" s="26">
        <v>239.067548824109</v>
      </c>
      <c r="AV23" s="26">
        <v>24.636335311320099</v>
      </c>
      <c r="AW23" s="26">
        <v>112.949695557135</v>
      </c>
      <c r="AX23" s="26">
        <v>29391.7897189953</v>
      </c>
      <c r="AY23" s="26">
        <v>9611.2169907205207</v>
      </c>
      <c r="AZ23" s="26">
        <v>19780.572728274801</v>
      </c>
      <c r="BA23" s="26">
        <v>6.0461871205983302</v>
      </c>
      <c r="BB23" s="26">
        <v>5.5211226420189803</v>
      </c>
      <c r="BC23" s="26">
        <v>3578.62110131891</v>
      </c>
      <c r="BD23" s="26">
        <v>9.2762939731146297</v>
      </c>
      <c r="BE23" s="26">
        <v>1180.9081225769801</v>
      </c>
      <c r="BF23" s="26">
        <v>11.0690465472863</v>
      </c>
      <c r="BG23" s="26">
        <v>16.6236434023931</v>
      </c>
      <c r="BH23" s="26">
        <v>1993.4486757386801</v>
      </c>
      <c r="BI23" s="26">
        <v>10700.2065739277</v>
      </c>
      <c r="BJ23" s="26">
        <v>984.73909815528202</v>
      </c>
      <c r="BK23" s="26">
        <v>117.877781056785</v>
      </c>
      <c r="BL23" s="26">
        <v>21.622513482255499</v>
      </c>
      <c r="BM23" s="26">
        <v>428.33899031751997</v>
      </c>
      <c r="BN23" s="26">
        <v>10358.6307003645</v>
      </c>
      <c r="BO23" s="26">
        <v>0</v>
      </c>
      <c r="BP23" s="26">
        <v>1831.66973366813</v>
      </c>
      <c r="BQ23" s="26">
        <v>3506.5207188895401</v>
      </c>
      <c r="BR23" s="95">
        <v>0</v>
      </c>
      <c r="BS23" s="26">
        <v>5440.8912487910202</v>
      </c>
      <c r="BT23" s="26">
        <v>58206.423064865397</v>
      </c>
      <c r="BU23" s="26">
        <v>2552.48529730572</v>
      </c>
      <c r="BX23" s="30">
        <f t="shared" si="0"/>
        <v>6.7071984129602105E-3</v>
      </c>
      <c r="BY23" s="23">
        <f t="shared" si="2"/>
        <v>4.9188678474617947E-3</v>
      </c>
      <c r="BZ23" s="23">
        <f t="shared" si="3"/>
        <v>2.7330636997006099E-3</v>
      </c>
      <c r="CA23" s="23">
        <f t="shared" si="4"/>
        <v>2.5854784633844853E-3</v>
      </c>
      <c r="CB23" s="23">
        <f t="shared" si="5"/>
        <v>2.388312076277052E-3</v>
      </c>
      <c r="CC23" s="23">
        <f t="shared" si="6"/>
        <v>3.20032218614458E-3</v>
      </c>
      <c r="CD23" s="23">
        <f t="shared" si="7"/>
        <v>2.9220215263022894E-3</v>
      </c>
      <c r="CE23" s="23">
        <f t="shared" si="8"/>
        <v>3.0199921647905874E-3</v>
      </c>
    </row>
    <row r="24" spans="1:83" x14ac:dyDescent="0.25">
      <c r="A24" s="28" t="s">
        <v>188</v>
      </c>
      <c r="B24" s="95">
        <v>40720.887973999997</v>
      </c>
      <c r="C24" s="95">
        <v>559.31321127000001</v>
      </c>
      <c r="D24" s="95">
        <v>5170.3430484</v>
      </c>
      <c r="E24" s="95">
        <v>8665.8785528999997</v>
      </c>
      <c r="F24" s="95">
        <v>1988.5139478000001</v>
      </c>
      <c r="G24" s="95">
        <v>480.82736559</v>
      </c>
      <c r="H24" s="95">
        <v>78719.510544000004</v>
      </c>
      <c r="J24" t="s">
        <v>188</v>
      </c>
      <c r="K24" s="94">
        <v>0</v>
      </c>
      <c r="L24" s="26">
        <v>0</v>
      </c>
      <c r="M24" s="26">
        <v>0</v>
      </c>
      <c r="N24" s="26">
        <v>0</v>
      </c>
      <c r="O24" s="26">
        <v>0</v>
      </c>
      <c r="P24" s="95">
        <v>0</v>
      </c>
      <c r="Q24" s="26">
        <v>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95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95">
        <v>0</v>
      </c>
      <c r="AE24" s="26">
        <v>0</v>
      </c>
      <c r="AF24" s="26">
        <v>0</v>
      </c>
      <c r="AG24" s="26">
        <v>0</v>
      </c>
      <c r="AH24" s="26">
        <v>0</v>
      </c>
      <c r="AI24" s="26">
        <v>0</v>
      </c>
      <c r="AJ24" s="95">
        <v>0</v>
      </c>
      <c r="AK24" s="26">
        <v>0</v>
      </c>
      <c r="AL24" s="26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26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v>0</v>
      </c>
      <c r="BN24" s="26">
        <v>0</v>
      </c>
      <c r="BO24" s="26">
        <v>0</v>
      </c>
      <c r="BP24" s="26">
        <v>0</v>
      </c>
      <c r="BQ24" s="26">
        <v>0</v>
      </c>
      <c r="BR24" s="95">
        <v>0</v>
      </c>
      <c r="BS24" s="26">
        <v>0</v>
      </c>
      <c r="BT24" s="26">
        <v>0</v>
      </c>
      <c r="BU24" s="26">
        <v>0</v>
      </c>
      <c r="BX24" s="30" t="str">
        <f t="shared" si="0"/>
        <v/>
      </c>
      <c r="BY24" s="23" t="str">
        <f t="shared" si="2"/>
        <v/>
      </c>
      <c r="BZ24" s="23" t="str">
        <f t="shared" si="3"/>
        <v/>
      </c>
      <c r="CA24" s="23" t="str">
        <f t="shared" si="4"/>
        <v/>
      </c>
      <c r="CB24" s="23" t="str">
        <f t="shared" si="5"/>
        <v/>
      </c>
      <c r="CC24" s="23" t="str">
        <f t="shared" si="6"/>
        <v/>
      </c>
      <c r="CD24" s="23" t="str">
        <f t="shared" si="7"/>
        <v/>
      </c>
      <c r="CE24" s="23" t="str">
        <f t="shared" si="8"/>
        <v/>
      </c>
    </row>
    <row r="25" spans="1:83" x14ac:dyDescent="0.25">
      <c r="A25" s="28" t="s">
        <v>189</v>
      </c>
      <c r="B25" s="95">
        <v>16636.938481000001</v>
      </c>
      <c r="C25" s="95">
        <v>34009.094567</v>
      </c>
      <c r="D25" s="95">
        <v>6568.9996322999996</v>
      </c>
      <c r="E25" s="95">
        <v>14299.9218</v>
      </c>
      <c r="F25" s="95">
        <v>6528.0890116</v>
      </c>
      <c r="G25" s="95">
        <v>410.23721303999997</v>
      </c>
      <c r="H25" s="95">
        <v>69453.098612000002</v>
      </c>
      <c r="J25" t="s">
        <v>189</v>
      </c>
      <c r="K25" s="94">
        <v>1.23326393556983</v>
      </c>
      <c r="L25" s="26">
        <v>6090.2982122638196</v>
      </c>
      <c r="M25" s="26">
        <v>331.00376938026</v>
      </c>
      <c r="N25" s="26">
        <v>330.98527562595501</v>
      </c>
      <c r="O25" s="26">
        <v>378.05119935448602</v>
      </c>
      <c r="P25" s="95">
        <v>0.111246644118853</v>
      </c>
      <c r="Q25" s="26">
        <v>277.97437120608203</v>
      </c>
      <c r="R25" s="26">
        <v>681.29730298801906</v>
      </c>
      <c r="S25" s="26">
        <v>12318.8086222766</v>
      </c>
      <c r="T25" s="26">
        <v>206.38560116206199</v>
      </c>
      <c r="U25" s="26">
        <v>126.626958015714</v>
      </c>
      <c r="V25" s="26">
        <v>119.46858805326799</v>
      </c>
      <c r="W25" s="26">
        <v>3230.25896508607</v>
      </c>
      <c r="X25" s="95">
        <v>0.13454326143637099</v>
      </c>
      <c r="Y25" s="26">
        <v>230.69612492793101</v>
      </c>
      <c r="Z25" s="26">
        <v>230.69612492793101</v>
      </c>
      <c r="AA25" s="26">
        <v>33.705542571140299</v>
      </c>
      <c r="AB25" s="26">
        <v>168.82538816592799</v>
      </c>
      <c r="AC25" s="26">
        <v>6.6015495284487704</v>
      </c>
      <c r="AD25" s="95">
        <v>6854.4255784299203</v>
      </c>
      <c r="AE25" s="26">
        <v>143.14161258445401</v>
      </c>
      <c r="AF25" s="26">
        <v>1664.9708812300701</v>
      </c>
      <c r="AG25" s="26">
        <v>52.876921981589902</v>
      </c>
      <c r="AH25" s="26">
        <v>33118.560073303597</v>
      </c>
      <c r="AI25" s="26">
        <v>0</v>
      </c>
      <c r="AJ25" s="95">
        <v>58943.452394384803</v>
      </c>
      <c r="AK25" s="26">
        <v>4306.3741620727797</v>
      </c>
      <c r="AL25" s="26">
        <v>444.781178745239</v>
      </c>
      <c r="AM25" s="26">
        <v>4784.8608833891603</v>
      </c>
      <c r="AN25" s="26">
        <v>0.84475885513256899</v>
      </c>
      <c r="AO25" s="26">
        <v>246.937329518289</v>
      </c>
      <c r="AP25" s="26">
        <v>117.215269542596</v>
      </c>
      <c r="AQ25" s="26">
        <v>12924.3002999487</v>
      </c>
      <c r="AR25" s="26">
        <v>44.229302292255703</v>
      </c>
      <c r="AS25" s="26">
        <v>5.5251738752294104</v>
      </c>
      <c r="AT25" s="26">
        <v>353.06957787000403</v>
      </c>
      <c r="AU25" s="26">
        <v>77.700434982941701</v>
      </c>
      <c r="AV25" s="26">
        <v>16.188022465869601</v>
      </c>
      <c r="AW25" s="26">
        <v>36.650944019136098</v>
      </c>
      <c r="AX25" s="26">
        <v>9691.6574272035996</v>
      </c>
      <c r="AY25" s="26">
        <v>3764.1362869731001</v>
      </c>
      <c r="AZ25" s="26">
        <v>5927.5211402304903</v>
      </c>
      <c r="BA25" s="26">
        <v>1.61739439033934</v>
      </c>
      <c r="BB25" s="26">
        <v>1.77642086784944</v>
      </c>
      <c r="BC25" s="26">
        <v>1592.62599028863</v>
      </c>
      <c r="BD25" s="26">
        <v>3.0909856170461301</v>
      </c>
      <c r="BE25" s="26">
        <v>399.84985510121902</v>
      </c>
      <c r="BF25" s="26">
        <v>4.1111164745889699</v>
      </c>
      <c r="BG25" s="26">
        <v>8.55763886417874</v>
      </c>
      <c r="BH25" s="26">
        <v>699.81124809162395</v>
      </c>
      <c r="BI25" s="26">
        <v>3178.0645549777701</v>
      </c>
      <c r="BJ25" s="26">
        <v>323.92206650242201</v>
      </c>
      <c r="BK25" s="26">
        <v>71.202211557730806</v>
      </c>
      <c r="BL25" s="26">
        <v>6.9926341694362204</v>
      </c>
      <c r="BM25" s="26">
        <v>201.04586192055601</v>
      </c>
      <c r="BN25" s="26">
        <v>12477.878546449399</v>
      </c>
      <c r="BO25" s="26">
        <v>0</v>
      </c>
      <c r="BP25" s="26">
        <v>4197.06386641072</v>
      </c>
      <c r="BQ25" s="26">
        <v>3938.3743877961601</v>
      </c>
      <c r="BR25" s="95">
        <v>0</v>
      </c>
      <c r="BS25" s="26">
        <v>4384.8006150677002</v>
      </c>
      <c r="BT25" s="26">
        <v>43900.4521302711</v>
      </c>
      <c r="BU25" s="26">
        <v>3091.5210558430599</v>
      </c>
      <c r="BX25" s="30">
        <f t="shared" si="0"/>
        <v>7.044205336909682E-3</v>
      </c>
      <c r="BY25" s="23">
        <f t="shared" si="2"/>
        <v>-0.25955074989637461</v>
      </c>
      <c r="BZ25" s="23">
        <f t="shared" si="3"/>
        <v>-2.6185186787081184E-2</v>
      </c>
      <c r="CA25" s="23">
        <f t="shared" si="4"/>
        <v>-0.27159976385721912</v>
      </c>
      <c r="CB25" s="23">
        <f t="shared" si="5"/>
        <v>-0.32225801212398242</v>
      </c>
      <c r="CC25" s="23">
        <f t="shared" si="6"/>
        <v>-0.42339384768123278</v>
      </c>
      <c r="CD25" s="23">
        <f t="shared" si="7"/>
        <v>-0.50992777951386592</v>
      </c>
      <c r="CE25" s="23">
        <f t="shared" si="8"/>
        <v>-0.36791226010633243</v>
      </c>
    </row>
    <row r="26" spans="1:83" x14ac:dyDescent="0.25">
      <c r="A26" s="28" t="s">
        <v>190</v>
      </c>
      <c r="B26" s="95">
        <v>42122.992915000003</v>
      </c>
      <c r="C26" s="95">
        <v>32541.666894999998</v>
      </c>
      <c r="D26" s="95">
        <v>7964.8818219000004</v>
      </c>
      <c r="E26" s="95">
        <v>29918.917665000001</v>
      </c>
      <c r="F26" s="95">
        <v>17173.085773999999</v>
      </c>
      <c r="G26" s="95">
        <v>1153.3693591000001</v>
      </c>
      <c r="H26" s="95">
        <v>68014.633642000001</v>
      </c>
      <c r="J26" t="s">
        <v>190</v>
      </c>
      <c r="K26" s="94">
        <v>0</v>
      </c>
      <c r="L26" s="26">
        <v>0</v>
      </c>
      <c r="M26" s="26">
        <v>0</v>
      </c>
      <c r="N26" s="26">
        <v>0</v>
      </c>
      <c r="O26" s="26">
        <v>0</v>
      </c>
      <c r="P26" s="95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95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95">
        <v>0</v>
      </c>
      <c r="AE26" s="26">
        <v>0</v>
      </c>
      <c r="AF26" s="26">
        <v>0</v>
      </c>
      <c r="AG26" s="26">
        <v>0</v>
      </c>
      <c r="AH26" s="26">
        <v>0</v>
      </c>
      <c r="AI26" s="26">
        <v>0</v>
      </c>
      <c r="AJ26" s="95">
        <v>0</v>
      </c>
      <c r="AK26" s="26">
        <v>0</v>
      </c>
      <c r="AL26" s="26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26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26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26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26">
        <v>0</v>
      </c>
      <c r="BO26" s="26">
        <v>0</v>
      </c>
      <c r="BP26" s="26">
        <v>0</v>
      </c>
      <c r="BQ26" s="26">
        <v>0</v>
      </c>
      <c r="BR26" s="95">
        <v>0</v>
      </c>
      <c r="BS26" s="26">
        <v>0</v>
      </c>
      <c r="BT26" s="26">
        <v>0</v>
      </c>
      <c r="BU26" s="26">
        <v>0</v>
      </c>
      <c r="BX26" s="30" t="str">
        <f t="shared" si="0"/>
        <v/>
      </c>
      <c r="BY26" s="23" t="str">
        <f t="shared" si="2"/>
        <v/>
      </c>
      <c r="BZ26" s="23" t="str">
        <f t="shared" si="3"/>
        <v/>
      </c>
      <c r="CA26" s="23" t="str">
        <f t="shared" si="4"/>
        <v/>
      </c>
      <c r="CB26" s="23" t="str">
        <f t="shared" si="5"/>
        <v/>
      </c>
      <c r="CC26" s="23" t="str">
        <f t="shared" si="6"/>
        <v/>
      </c>
      <c r="CD26" s="23" t="str">
        <f t="shared" si="7"/>
        <v/>
      </c>
      <c r="CE26" s="23" t="str">
        <f t="shared" si="8"/>
        <v/>
      </c>
    </row>
    <row r="27" spans="1:83" x14ac:dyDescent="0.25">
      <c r="A27" s="28" t="s">
        <v>191</v>
      </c>
      <c r="B27" s="95">
        <v>126735.9791</v>
      </c>
      <c r="C27" s="95">
        <v>9993.4633988999994</v>
      </c>
      <c r="D27" s="95">
        <v>4812.6758749999999</v>
      </c>
      <c r="E27" s="95">
        <v>17810.686291999999</v>
      </c>
      <c r="F27" s="95">
        <v>12310.634665</v>
      </c>
      <c r="G27" s="95">
        <v>365.65285347999998</v>
      </c>
      <c r="H27" s="95">
        <v>52631.878787000001</v>
      </c>
      <c r="J27" t="s">
        <v>191</v>
      </c>
      <c r="K27" s="94">
        <v>0</v>
      </c>
      <c r="L27" s="26">
        <v>0</v>
      </c>
      <c r="M27" s="26">
        <v>0</v>
      </c>
      <c r="N27" s="26">
        <v>0</v>
      </c>
      <c r="O27" s="26">
        <v>0</v>
      </c>
      <c r="P27" s="95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95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95">
        <v>0</v>
      </c>
      <c r="AE27" s="26">
        <v>0</v>
      </c>
      <c r="AF27" s="26">
        <v>0</v>
      </c>
      <c r="AG27" s="26">
        <v>0</v>
      </c>
      <c r="AH27" s="26">
        <v>0</v>
      </c>
      <c r="AI27" s="26">
        <v>0</v>
      </c>
      <c r="AJ27" s="95">
        <v>0</v>
      </c>
      <c r="AK27" s="26">
        <v>0</v>
      </c>
      <c r="AL27" s="26">
        <v>0</v>
      </c>
      <c r="AM27" s="26">
        <v>0</v>
      </c>
      <c r="AN27" s="26">
        <v>0</v>
      </c>
      <c r="AO27" s="26">
        <v>0</v>
      </c>
      <c r="AP27" s="26">
        <v>0</v>
      </c>
      <c r="AQ27" s="26"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v>0</v>
      </c>
      <c r="AY27" s="26">
        <v>0</v>
      </c>
      <c r="AZ27" s="26">
        <v>0</v>
      </c>
      <c r="BA27" s="26">
        <v>0</v>
      </c>
      <c r="BB27" s="26">
        <v>0</v>
      </c>
      <c r="BC27" s="26">
        <v>0</v>
      </c>
      <c r="BD27" s="26">
        <v>0</v>
      </c>
      <c r="BE27" s="26">
        <v>0</v>
      </c>
      <c r="BF27" s="26">
        <v>0</v>
      </c>
      <c r="BG27" s="26">
        <v>0</v>
      </c>
      <c r="BH27" s="26">
        <v>0</v>
      </c>
      <c r="BI27" s="26">
        <v>0</v>
      </c>
      <c r="BJ27" s="26">
        <v>0</v>
      </c>
      <c r="BK27" s="26">
        <v>0</v>
      </c>
      <c r="BL27" s="26">
        <v>0</v>
      </c>
      <c r="BM27" s="26">
        <v>0</v>
      </c>
      <c r="BN27" s="26">
        <v>0</v>
      </c>
      <c r="BO27" s="26">
        <v>0</v>
      </c>
      <c r="BP27" s="26">
        <v>0</v>
      </c>
      <c r="BQ27" s="26">
        <v>0</v>
      </c>
      <c r="BR27" s="95">
        <v>0</v>
      </c>
      <c r="BS27" s="26">
        <v>0</v>
      </c>
      <c r="BT27" s="26">
        <v>0</v>
      </c>
      <c r="BU27" s="26">
        <v>0</v>
      </c>
      <c r="BX27" s="30" t="str">
        <f t="shared" si="0"/>
        <v/>
      </c>
      <c r="BY27" s="23" t="str">
        <f t="shared" si="2"/>
        <v/>
      </c>
      <c r="BZ27" s="23" t="str">
        <f t="shared" si="3"/>
        <v/>
      </c>
      <c r="CA27" s="23" t="str">
        <f t="shared" si="4"/>
        <v/>
      </c>
      <c r="CB27" s="23" t="str">
        <f t="shared" si="5"/>
        <v/>
      </c>
      <c r="CC27" s="23" t="str">
        <f t="shared" si="6"/>
        <v/>
      </c>
      <c r="CD27" s="23" t="str">
        <f t="shared" si="7"/>
        <v/>
      </c>
      <c r="CE27" s="23" t="str">
        <f t="shared" si="8"/>
        <v/>
      </c>
    </row>
    <row r="28" spans="1:83" x14ac:dyDescent="0.25">
      <c r="A28" s="28" t="s">
        <v>192</v>
      </c>
      <c r="B28" s="95">
        <v>51154.200143000002</v>
      </c>
      <c r="C28" s="95">
        <v>12642.769571000001</v>
      </c>
      <c r="D28" s="95">
        <v>9718.5819300000003</v>
      </c>
      <c r="E28" s="95">
        <v>11651.012562</v>
      </c>
      <c r="F28" s="95">
        <v>6164.8332874999996</v>
      </c>
      <c r="G28" s="95">
        <v>276.43816156999998</v>
      </c>
      <c r="H28" s="95">
        <v>42153.740372</v>
      </c>
      <c r="J28" t="s">
        <v>192</v>
      </c>
      <c r="K28" s="94">
        <v>0</v>
      </c>
      <c r="L28" s="26">
        <v>0</v>
      </c>
      <c r="M28" s="26">
        <v>0</v>
      </c>
      <c r="N28" s="26">
        <v>0</v>
      </c>
      <c r="O28" s="26">
        <v>0</v>
      </c>
      <c r="P28" s="95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95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95">
        <v>0</v>
      </c>
      <c r="AE28" s="26">
        <v>0</v>
      </c>
      <c r="AF28" s="26">
        <v>0</v>
      </c>
      <c r="AG28" s="26">
        <v>0</v>
      </c>
      <c r="AH28" s="26">
        <v>0</v>
      </c>
      <c r="AI28" s="26">
        <v>0</v>
      </c>
      <c r="AJ28" s="95">
        <v>0</v>
      </c>
      <c r="AK28" s="26">
        <v>0</v>
      </c>
      <c r="AL28" s="26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26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v>0</v>
      </c>
      <c r="BN28" s="26">
        <v>0</v>
      </c>
      <c r="BO28" s="26">
        <v>0</v>
      </c>
      <c r="BP28" s="26">
        <v>0</v>
      </c>
      <c r="BQ28" s="26">
        <v>0</v>
      </c>
      <c r="BR28" s="95">
        <v>0</v>
      </c>
      <c r="BS28" s="26">
        <v>0</v>
      </c>
      <c r="BT28" s="26">
        <v>0</v>
      </c>
      <c r="BU28" s="26">
        <v>0</v>
      </c>
      <c r="BX28" s="30" t="str">
        <f t="shared" si="0"/>
        <v/>
      </c>
      <c r="BY28" s="23" t="str">
        <f t="shared" si="2"/>
        <v/>
      </c>
      <c r="BZ28" s="23" t="str">
        <f t="shared" si="3"/>
        <v/>
      </c>
      <c r="CA28" s="23" t="str">
        <f t="shared" si="4"/>
        <v/>
      </c>
      <c r="CB28" s="23" t="str">
        <f t="shared" si="5"/>
        <v/>
      </c>
      <c r="CC28" s="23" t="str">
        <f t="shared" si="6"/>
        <v/>
      </c>
      <c r="CD28" s="23" t="str">
        <f t="shared" si="7"/>
        <v/>
      </c>
      <c r="CE28" s="23" t="str">
        <f t="shared" si="8"/>
        <v/>
      </c>
    </row>
    <row r="29" spans="1:83" x14ac:dyDescent="0.25">
      <c r="A29" s="28" t="s">
        <v>193</v>
      </c>
      <c r="B29" s="95">
        <v>30896.686346999999</v>
      </c>
      <c r="C29" s="95">
        <v>64165.546899000001</v>
      </c>
      <c r="D29" s="95">
        <v>15826.07395</v>
      </c>
      <c r="E29" s="95">
        <v>29348.407450999999</v>
      </c>
      <c r="F29" s="95">
        <v>13178.363808</v>
      </c>
      <c r="G29" s="95">
        <v>1016.9095033</v>
      </c>
      <c r="H29" s="95">
        <v>97728.289315999995</v>
      </c>
      <c r="J29" t="s">
        <v>193</v>
      </c>
      <c r="K29" s="94">
        <v>0</v>
      </c>
      <c r="L29" s="26">
        <v>0</v>
      </c>
      <c r="M29" s="26">
        <v>0</v>
      </c>
      <c r="N29" s="26">
        <v>0</v>
      </c>
      <c r="O29" s="26">
        <v>0</v>
      </c>
      <c r="P29" s="95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95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  <c r="AD29" s="95">
        <v>0</v>
      </c>
      <c r="AE29" s="26">
        <v>0</v>
      </c>
      <c r="AF29" s="26">
        <v>0</v>
      </c>
      <c r="AG29" s="26">
        <v>0</v>
      </c>
      <c r="AH29" s="26">
        <v>0</v>
      </c>
      <c r="AI29" s="26">
        <v>0</v>
      </c>
      <c r="AJ29" s="95">
        <v>0</v>
      </c>
      <c r="AK29" s="26">
        <v>0</v>
      </c>
      <c r="AL29" s="26">
        <v>0</v>
      </c>
      <c r="AM29" s="26">
        <v>0</v>
      </c>
      <c r="AN29" s="26">
        <v>0</v>
      </c>
      <c r="AO29" s="26">
        <v>0</v>
      </c>
      <c r="AP29" s="26">
        <v>0</v>
      </c>
      <c r="AQ29" s="26">
        <v>0</v>
      </c>
      <c r="AR29" s="26">
        <v>0</v>
      </c>
      <c r="AS29" s="26">
        <v>0</v>
      </c>
      <c r="AT29" s="26">
        <v>0</v>
      </c>
      <c r="AU29" s="26">
        <v>0</v>
      </c>
      <c r="AV29" s="26">
        <v>0</v>
      </c>
      <c r="AW29" s="26">
        <v>0</v>
      </c>
      <c r="AX29" s="26">
        <v>0</v>
      </c>
      <c r="AY29" s="26">
        <v>0</v>
      </c>
      <c r="AZ29" s="26">
        <v>0</v>
      </c>
      <c r="BA29" s="26">
        <v>0</v>
      </c>
      <c r="BB29" s="26">
        <v>0</v>
      </c>
      <c r="BC29" s="26">
        <v>0</v>
      </c>
      <c r="BD29" s="26">
        <v>0</v>
      </c>
      <c r="BE29" s="26">
        <v>0</v>
      </c>
      <c r="BF29" s="26">
        <v>0</v>
      </c>
      <c r="BG29" s="26">
        <v>0</v>
      </c>
      <c r="BH29" s="26">
        <v>0</v>
      </c>
      <c r="BI29" s="26">
        <v>0</v>
      </c>
      <c r="BJ29" s="26">
        <v>0</v>
      </c>
      <c r="BK29" s="26">
        <v>0</v>
      </c>
      <c r="BL29" s="26">
        <v>0</v>
      </c>
      <c r="BM29" s="26">
        <v>0</v>
      </c>
      <c r="BN29" s="26">
        <v>0</v>
      </c>
      <c r="BO29" s="26">
        <v>0</v>
      </c>
      <c r="BP29" s="26">
        <v>0</v>
      </c>
      <c r="BQ29" s="26">
        <v>0</v>
      </c>
      <c r="BR29" s="95">
        <v>0</v>
      </c>
      <c r="BS29" s="26">
        <v>0</v>
      </c>
      <c r="BT29" s="26">
        <v>0</v>
      </c>
      <c r="BU29" s="26">
        <v>0</v>
      </c>
      <c r="BX29" s="30" t="str">
        <f t="shared" si="0"/>
        <v/>
      </c>
      <c r="BY29" s="23" t="str">
        <f t="shared" si="2"/>
        <v/>
      </c>
      <c r="BZ29" s="23" t="str">
        <f t="shared" si="3"/>
        <v/>
      </c>
      <c r="CA29" s="23" t="str">
        <f t="shared" si="4"/>
        <v/>
      </c>
      <c r="CB29" s="23" t="str">
        <f t="shared" si="5"/>
        <v/>
      </c>
      <c r="CC29" s="23" t="str">
        <f t="shared" si="6"/>
        <v/>
      </c>
      <c r="CD29" s="23" t="str">
        <f t="shared" si="7"/>
        <v/>
      </c>
      <c r="CE29" s="23" t="str">
        <f t="shared" si="8"/>
        <v/>
      </c>
    </row>
    <row r="30" spans="1:83" x14ac:dyDescent="0.25">
      <c r="A30" s="28" t="s">
        <v>194</v>
      </c>
      <c r="B30" s="95">
        <v>95060.749932999999</v>
      </c>
      <c r="C30" s="95">
        <v>21586.197962999999</v>
      </c>
      <c r="D30" s="95">
        <v>14531.605247</v>
      </c>
      <c r="E30" s="95">
        <v>23650.020825</v>
      </c>
      <c r="F30" s="95">
        <v>12809.974096</v>
      </c>
      <c r="G30" s="95">
        <v>432.37138103000001</v>
      </c>
      <c r="H30" s="95">
        <v>174117.82723</v>
      </c>
      <c r="J30" t="s">
        <v>194</v>
      </c>
      <c r="K30" s="94">
        <v>0</v>
      </c>
      <c r="L30" s="26">
        <v>0</v>
      </c>
      <c r="M30" s="26">
        <v>0</v>
      </c>
      <c r="N30" s="26">
        <v>0</v>
      </c>
      <c r="O30" s="26">
        <v>0</v>
      </c>
      <c r="P30" s="95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95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95">
        <v>0</v>
      </c>
      <c r="AE30" s="26">
        <v>0</v>
      </c>
      <c r="AF30" s="26">
        <v>0</v>
      </c>
      <c r="AG30" s="26">
        <v>0</v>
      </c>
      <c r="AH30" s="26">
        <v>0</v>
      </c>
      <c r="AI30" s="26">
        <v>0</v>
      </c>
      <c r="AJ30" s="95">
        <v>0</v>
      </c>
      <c r="AK30" s="26">
        <v>0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0</v>
      </c>
      <c r="BG30" s="26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v>0</v>
      </c>
      <c r="BN30" s="26">
        <v>0</v>
      </c>
      <c r="BO30" s="26">
        <v>0</v>
      </c>
      <c r="BP30" s="26">
        <v>0</v>
      </c>
      <c r="BQ30" s="26">
        <v>0</v>
      </c>
      <c r="BR30" s="95">
        <v>0</v>
      </c>
      <c r="BS30" s="26">
        <v>0</v>
      </c>
      <c r="BT30" s="26">
        <v>0</v>
      </c>
      <c r="BU30" s="26">
        <v>0</v>
      </c>
      <c r="BX30" s="30" t="str">
        <f t="shared" si="0"/>
        <v/>
      </c>
      <c r="BY30" s="23" t="str">
        <f t="shared" si="2"/>
        <v/>
      </c>
      <c r="BZ30" s="23" t="str">
        <f t="shared" si="3"/>
        <v/>
      </c>
      <c r="CA30" s="23" t="str">
        <f t="shared" si="4"/>
        <v/>
      </c>
      <c r="CB30" s="23" t="str">
        <f t="shared" si="5"/>
        <v/>
      </c>
      <c r="CC30" s="23" t="str">
        <f t="shared" si="6"/>
        <v/>
      </c>
      <c r="CD30" s="23" t="str">
        <f t="shared" si="7"/>
        <v/>
      </c>
      <c r="CE30" s="23" t="str">
        <f t="shared" si="8"/>
        <v/>
      </c>
    </row>
    <row r="31" spans="1:83" x14ac:dyDescent="0.25">
      <c r="A31" s="28" t="s">
        <v>195</v>
      </c>
      <c r="B31" s="95">
        <v>100297.46736</v>
      </c>
      <c r="C31" s="95">
        <v>15148.136697</v>
      </c>
      <c r="D31" s="95">
        <v>11400.406473999999</v>
      </c>
      <c r="E31" s="95">
        <v>21504.850651000001</v>
      </c>
      <c r="F31" s="95">
        <v>12953.437196000001</v>
      </c>
      <c r="G31" s="95">
        <v>561.44883295</v>
      </c>
      <c r="H31" s="95">
        <v>62886.427889999999</v>
      </c>
      <c r="J31" t="s">
        <v>195</v>
      </c>
      <c r="K31" s="94">
        <v>0</v>
      </c>
      <c r="L31" s="26">
        <v>0</v>
      </c>
      <c r="M31" s="26">
        <v>0</v>
      </c>
      <c r="N31" s="26">
        <v>0</v>
      </c>
      <c r="O31" s="26">
        <v>0</v>
      </c>
      <c r="P31" s="95">
        <v>0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95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95">
        <v>0</v>
      </c>
      <c r="AE31" s="26">
        <v>0</v>
      </c>
      <c r="AF31" s="26">
        <v>0</v>
      </c>
      <c r="AG31" s="26">
        <v>0</v>
      </c>
      <c r="AH31" s="26">
        <v>0</v>
      </c>
      <c r="AI31" s="26">
        <v>0</v>
      </c>
      <c r="AJ31" s="95">
        <v>0</v>
      </c>
      <c r="AK31" s="26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</v>
      </c>
      <c r="BN31" s="26">
        <v>0</v>
      </c>
      <c r="BO31" s="26">
        <v>0</v>
      </c>
      <c r="BP31" s="26">
        <v>0</v>
      </c>
      <c r="BQ31" s="26">
        <v>0</v>
      </c>
      <c r="BR31" s="95">
        <v>0</v>
      </c>
      <c r="BS31" s="26">
        <v>0</v>
      </c>
      <c r="BT31" s="26">
        <v>0</v>
      </c>
      <c r="BU31" s="26">
        <v>0</v>
      </c>
      <c r="BX31" s="30" t="str">
        <f t="shared" si="0"/>
        <v/>
      </c>
      <c r="BY31" s="23" t="str">
        <f t="shared" si="2"/>
        <v/>
      </c>
      <c r="BZ31" s="23" t="str">
        <f t="shared" si="3"/>
        <v/>
      </c>
      <c r="CA31" s="23" t="str">
        <f t="shared" si="4"/>
        <v/>
      </c>
      <c r="CB31" s="23" t="str">
        <f t="shared" si="5"/>
        <v/>
      </c>
      <c r="CC31" s="23" t="str">
        <f t="shared" si="6"/>
        <v/>
      </c>
      <c r="CD31" s="23" t="str">
        <f t="shared" si="7"/>
        <v/>
      </c>
      <c r="CE31" s="23" t="str">
        <f t="shared" si="8"/>
        <v/>
      </c>
    </row>
    <row r="32" spans="1:83" x14ac:dyDescent="0.25">
      <c r="A32" s="28" t="s">
        <v>196</v>
      </c>
      <c r="B32" s="95">
        <v>17930.361664</v>
      </c>
      <c r="C32" s="95">
        <v>7179.5005908000003</v>
      </c>
      <c r="D32" s="95">
        <v>3594.0807058999999</v>
      </c>
      <c r="E32" s="95">
        <v>3852.1908185000002</v>
      </c>
      <c r="F32" s="95">
        <v>2142.7469477999998</v>
      </c>
      <c r="G32" s="95">
        <v>51.09276002</v>
      </c>
      <c r="H32" s="95">
        <v>26733.419569999998</v>
      </c>
      <c r="J32" t="s">
        <v>196</v>
      </c>
      <c r="K32" s="94">
        <v>0</v>
      </c>
      <c r="L32" s="26">
        <v>0</v>
      </c>
      <c r="M32" s="26">
        <v>0</v>
      </c>
      <c r="N32" s="26">
        <v>0</v>
      </c>
      <c r="O32" s="26">
        <v>0</v>
      </c>
      <c r="P32" s="95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95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95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95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95">
        <v>0</v>
      </c>
      <c r="BS32" s="26">
        <v>0</v>
      </c>
      <c r="BT32" s="26">
        <v>0</v>
      </c>
      <c r="BU32" s="26">
        <v>0</v>
      </c>
      <c r="BX32" s="30" t="str">
        <f t="shared" si="0"/>
        <v/>
      </c>
      <c r="BY32" s="23" t="str">
        <f t="shared" si="2"/>
        <v/>
      </c>
      <c r="BZ32" s="23" t="str">
        <f t="shared" si="3"/>
        <v/>
      </c>
      <c r="CA32" s="23" t="str">
        <f t="shared" si="4"/>
        <v/>
      </c>
      <c r="CB32" s="23" t="str">
        <f t="shared" si="5"/>
        <v/>
      </c>
      <c r="CC32" s="23" t="str">
        <f t="shared" si="6"/>
        <v/>
      </c>
      <c r="CD32" s="23" t="str">
        <f t="shared" si="7"/>
        <v/>
      </c>
      <c r="CE32" s="23" t="str">
        <f t="shared" si="8"/>
        <v/>
      </c>
    </row>
    <row r="33" spans="1:83" x14ac:dyDescent="0.25">
      <c r="A33" s="28" t="s">
        <v>197</v>
      </c>
      <c r="B33" s="95">
        <v>13528.173731000001</v>
      </c>
      <c r="C33" s="95">
        <v>5137.2177117000001</v>
      </c>
      <c r="D33" s="95">
        <v>4015.2930335000001</v>
      </c>
      <c r="E33" s="95">
        <v>4664.5600014000001</v>
      </c>
      <c r="F33" s="95">
        <v>2066.2598450999999</v>
      </c>
      <c r="G33" s="95">
        <v>103.90028789</v>
      </c>
      <c r="H33" s="95">
        <v>16026.757825999999</v>
      </c>
      <c r="J33" t="s">
        <v>197</v>
      </c>
      <c r="K33" s="94">
        <v>0</v>
      </c>
      <c r="L33" s="26">
        <v>0</v>
      </c>
      <c r="M33" s="26">
        <v>0</v>
      </c>
      <c r="N33" s="26">
        <v>0</v>
      </c>
      <c r="O33" s="26">
        <v>0</v>
      </c>
      <c r="P33" s="95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95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  <c r="AD33" s="95">
        <v>0</v>
      </c>
      <c r="AE33" s="26">
        <v>0</v>
      </c>
      <c r="AF33" s="26">
        <v>0</v>
      </c>
      <c r="AG33" s="26">
        <v>0</v>
      </c>
      <c r="AH33" s="26">
        <v>0</v>
      </c>
      <c r="AI33" s="26">
        <v>0</v>
      </c>
      <c r="AJ33" s="95">
        <v>0</v>
      </c>
      <c r="AK33" s="26">
        <v>0</v>
      </c>
      <c r="AL33" s="26">
        <v>0</v>
      </c>
      <c r="AM33" s="26">
        <v>0</v>
      </c>
      <c r="AN33" s="26">
        <v>0</v>
      </c>
      <c r="AO33" s="26">
        <v>0</v>
      </c>
      <c r="AP33" s="26">
        <v>0</v>
      </c>
      <c r="AQ33" s="26"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6">
        <v>0</v>
      </c>
      <c r="BF33" s="26">
        <v>0</v>
      </c>
      <c r="BG33" s="26">
        <v>0</v>
      </c>
      <c r="BH33" s="26">
        <v>0</v>
      </c>
      <c r="BI33" s="26">
        <v>0</v>
      </c>
      <c r="BJ33" s="26">
        <v>0</v>
      </c>
      <c r="BK33" s="26">
        <v>0</v>
      </c>
      <c r="BL33" s="26">
        <v>0</v>
      </c>
      <c r="BM33" s="26">
        <v>0</v>
      </c>
      <c r="BN33" s="26">
        <v>0</v>
      </c>
      <c r="BO33" s="26">
        <v>0</v>
      </c>
      <c r="BP33" s="26">
        <v>0</v>
      </c>
      <c r="BQ33" s="26">
        <v>0</v>
      </c>
      <c r="BR33" s="95">
        <v>0</v>
      </c>
      <c r="BS33" s="26">
        <v>0</v>
      </c>
      <c r="BT33" s="26">
        <v>0</v>
      </c>
      <c r="BU33" s="26">
        <v>0</v>
      </c>
      <c r="BX33" s="30" t="str">
        <f t="shared" si="0"/>
        <v/>
      </c>
      <c r="BY33" s="23" t="str">
        <f t="shared" si="2"/>
        <v/>
      </c>
      <c r="BZ33" s="23" t="str">
        <f t="shared" si="3"/>
        <v/>
      </c>
      <c r="CA33" s="23" t="str">
        <f t="shared" si="4"/>
        <v/>
      </c>
      <c r="CB33" s="23" t="str">
        <f t="shared" si="5"/>
        <v/>
      </c>
      <c r="CC33" s="23" t="str">
        <f t="shared" si="6"/>
        <v/>
      </c>
      <c r="CD33" s="23" t="str">
        <f t="shared" si="7"/>
        <v/>
      </c>
      <c r="CE33" s="23" t="str">
        <f t="shared" si="8"/>
        <v/>
      </c>
    </row>
    <row r="34" spans="1:83" x14ac:dyDescent="0.25">
      <c r="A34" s="28" t="s">
        <v>198</v>
      </c>
      <c r="B34" s="95">
        <v>10030.859920000001</v>
      </c>
      <c r="C34" s="95">
        <v>13441.477004</v>
      </c>
      <c r="D34" s="95">
        <v>6827.9338588000001</v>
      </c>
      <c r="E34" s="95">
        <v>8221.9983338999991</v>
      </c>
      <c r="F34" s="95">
        <v>2127.8913148000001</v>
      </c>
      <c r="G34" s="95">
        <v>157.26868862000001</v>
      </c>
      <c r="H34" s="95">
        <v>62576.023573999999</v>
      </c>
      <c r="J34" t="s">
        <v>198</v>
      </c>
      <c r="K34" s="94">
        <v>7.0134770002067404</v>
      </c>
      <c r="L34" s="26">
        <v>3941.9164453837702</v>
      </c>
      <c r="M34" s="26">
        <v>208.19681428420901</v>
      </c>
      <c r="N34" s="26">
        <v>208.192550784052</v>
      </c>
      <c r="O34" s="26">
        <v>178.28670831421101</v>
      </c>
      <c r="P34" s="95">
        <v>2.5794527636012501E-2</v>
      </c>
      <c r="Q34" s="26">
        <v>1269.7922544140299</v>
      </c>
      <c r="R34" s="26">
        <v>318.96628003729199</v>
      </c>
      <c r="S34" s="26">
        <v>7465.4593560224102</v>
      </c>
      <c r="T34" s="26">
        <v>185.55540992237101</v>
      </c>
      <c r="U34" s="26">
        <v>204.13347299198699</v>
      </c>
      <c r="V34" s="26">
        <v>51.024369793406997</v>
      </c>
      <c r="W34" s="26">
        <v>5439.0753680723501</v>
      </c>
      <c r="X34" s="95">
        <v>3.86889545488521E-2</v>
      </c>
      <c r="Y34" s="26">
        <v>223.97697288958699</v>
      </c>
      <c r="Z34" s="26">
        <v>223.97697288958699</v>
      </c>
      <c r="AA34" s="26">
        <v>39.658884484554903</v>
      </c>
      <c r="AB34" s="26">
        <v>105.13466423161699</v>
      </c>
      <c r="AC34" s="26">
        <v>1.4440124754524699</v>
      </c>
      <c r="AD34" s="95">
        <v>8596.6686221336404</v>
      </c>
      <c r="AE34" s="26">
        <v>362.94378777106198</v>
      </c>
      <c r="AF34" s="26">
        <v>1011.91980754779</v>
      </c>
      <c r="AG34" s="26">
        <v>20.188065764230899</v>
      </c>
      <c r="AH34" s="26">
        <v>12546.205704566701</v>
      </c>
      <c r="AI34" s="26">
        <v>0</v>
      </c>
      <c r="AJ34" s="95">
        <v>74267.653249417199</v>
      </c>
      <c r="AK34" s="26">
        <v>6031.5592025195401</v>
      </c>
      <c r="AL34" s="26">
        <v>630.51544122149198</v>
      </c>
      <c r="AM34" s="26">
        <v>6701.7335282255799</v>
      </c>
      <c r="AN34" s="26">
        <v>0.52934602514595697</v>
      </c>
      <c r="AO34" s="26">
        <v>703.11268933105998</v>
      </c>
      <c r="AP34" s="26">
        <v>61.1775495484383</v>
      </c>
      <c r="AQ34" s="26">
        <v>19860.982840639001</v>
      </c>
      <c r="AR34" s="26">
        <v>57.755399830442499</v>
      </c>
      <c r="AS34" s="26">
        <v>5.9949507531253197</v>
      </c>
      <c r="AT34" s="26">
        <v>151.44230982765299</v>
      </c>
      <c r="AU34" s="26">
        <v>46.962199444545497</v>
      </c>
      <c r="AV34" s="26">
        <v>2.3828503186516499</v>
      </c>
      <c r="AW34" s="26">
        <v>20.8137911174457</v>
      </c>
      <c r="AX34" s="26">
        <v>7631.3425122398603</v>
      </c>
      <c r="AY34" s="26">
        <v>1828.2500520123399</v>
      </c>
      <c r="AZ34" s="26">
        <v>5803.0924602275099</v>
      </c>
      <c r="BA34" s="26">
        <v>2.6222780161830199</v>
      </c>
      <c r="BB34" s="26">
        <v>1.1148547395481601</v>
      </c>
      <c r="BC34" s="26">
        <v>583.67547674652894</v>
      </c>
      <c r="BD34" s="26">
        <v>2.5918962802956398</v>
      </c>
      <c r="BE34" s="26">
        <v>210.48744388950399</v>
      </c>
      <c r="BF34" s="26">
        <v>5.9699510379437397</v>
      </c>
      <c r="BG34" s="26">
        <v>6.03551107889239</v>
      </c>
      <c r="BH34" s="26">
        <v>466.63737611722001</v>
      </c>
      <c r="BI34" s="26">
        <v>8958.1615748289896</v>
      </c>
      <c r="BJ34" s="26">
        <v>179.42868459707699</v>
      </c>
      <c r="BK34" s="26">
        <v>18.960343100855901</v>
      </c>
      <c r="BL34" s="26">
        <v>4.1971855679932997</v>
      </c>
      <c r="BM34" s="26">
        <v>150.105821191692</v>
      </c>
      <c r="BN34" s="26">
        <v>12505.009080117299</v>
      </c>
      <c r="BO34" s="26">
        <v>0</v>
      </c>
      <c r="BP34" s="26">
        <v>1765.88337412184</v>
      </c>
      <c r="BQ34" s="26">
        <v>4353.0064838047201</v>
      </c>
      <c r="BR34" s="95">
        <v>0</v>
      </c>
      <c r="BS34" s="26">
        <v>7697.6595588280397</v>
      </c>
      <c r="BT34" s="26">
        <v>61632.304811241098</v>
      </c>
      <c r="BU34" s="26">
        <v>3030.5214547576102</v>
      </c>
      <c r="BX34" s="30">
        <f t="shared" si="0"/>
        <v>5.917705369442733E-3</v>
      </c>
      <c r="BY34" s="23">
        <f t="shared" si="2"/>
        <v>-0.25575081143966272</v>
      </c>
      <c r="BZ34" s="23">
        <f t="shared" si="3"/>
        <v>-6.6605128228607549E-2</v>
      </c>
      <c r="CA34" s="23">
        <f t="shared" si="4"/>
        <v>-1.8482945673495392E-2</v>
      </c>
      <c r="CB34" s="23">
        <f t="shared" si="5"/>
        <v>-7.1838474987864512E-2</v>
      </c>
      <c r="CC34" s="23">
        <f t="shared" si="6"/>
        <v>-0.14081605611319647</v>
      </c>
      <c r="CD34" s="23">
        <f t="shared" si="7"/>
        <v>-4.5545413337903906E-2</v>
      </c>
      <c r="CE34" s="23">
        <f t="shared" si="8"/>
        <v>-1.5081155830282113E-2</v>
      </c>
    </row>
    <row r="35" spans="1:83" x14ac:dyDescent="0.25">
      <c r="A35" s="28" t="s">
        <v>199</v>
      </c>
      <c r="B35" s="95">
        <v>182970.67603</v>
      </c>
      <c r="C35" s="95">
        <v>11569.76979</v>
      </c>
      <c r="D35" s="95">
        <v>10306.781884</v>
      </c>
      <c r="E35" s="95">
        <v>23262.780282</v>
      </c>
      <c r="F35" s="95">
        <v>17830.609185000001</v>
      </c>
      <c r="G35" s="95">
        <v>641.89264228000002</v>
      </c>
      <c r="H35" s="95">
        <v>62399.786444999998</v>
      </c>
      <c r="J35" t="s">
        <v>199</v>
      </c>
      <c r="K35" s="94">
        <v>0</v>
      </c>
      <c r="L35" s="26">
        <v>0</v>
      </c>
      <c r="M35" s="26">
        <v>0</v>
      </c>
      <c r="N35" s="26">
        <v>0</v>
      </c>
      <c r="O35" s="26">
        <v>0</v>
      </c>
      <c r="P35" s="95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95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95">
        <v>0</v>
      </c>
      <c r="AE35" s="26">
        <v>0</v>
      </c>
      <c r="AF35" s="26">
        <v>0</v>
      </c>
      <c r="AG35" s="26">
        <v>0</v>
      </c>
      <c r="AH35" s="26">
        <v>0</v>
      </c>
      <c r="AI35" s="26">
        <v>0</v>
      </c>
      <c r="AJ35" s="95">
        <v>0</v>
      </c>
      <c r="AK35" s="26">
        <v>0</v>
      </c>
      <c r="AL35" s="26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26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26">
        <v>0</v>
      </c>
      <c r="BO35" s="26">
        <v>0</v>
      </c>
      <c r="BP35" s="26">
        <v>0</v>
      </c>
      <c r="BQ35" s="26">
        <v>0</v>
      </c>
      <c r="BR35" s="95">
        <v>0</v>
      </c>
      <c r="BS35" s="26">
        <v>0</v>
      </c>
      <c r="BT35" s="26">
        <v>0</v>
      </c>
      <c r="BU35" s="26">
        <v>0</v>
      </c>
      <c r="BX35" s="30" t="str">
        <f t="shared" si="0"/>
        <v/>
      </c>
      <c r="BY35" s="23" t="str">
        <f t="shared" si="2"/>
        <v/>
      </c>
      <c r="BZ35" s="23" t="str">
        <f t="shared" si="3"/>
        <v/>
      </c>
      <c r="CA35" s="23" t="str">
        <f t="shared" si="4"/>
        <v/>
      </c>
      <c r="CB35" s="23" t="str">
        <f t="shared" si="5"/>
        <v/>
      </c>
      <c r="CC35" s="23" t="str">
        <f t="shared" si="6"/>
        <v/>
      </c>
      <c r="CD35" s="23" t="str">
        <f t="shared" si="7"/>
        <v/>
      </c>
      <c r="CE35" s="23" t="str">
        <f t="shared" si="8"/>
        <v/>
      </c>
    </row>
    <row r="36" spans="1:83" x14ac:dyDescent="0.25">
      <c r="A36" s="28" t="s">
        <v>200</v>
      </c>
      <c r="B36" s="95">
        <v>129225.5025</v>
      </c>
      <c r="C36" s="95">
        <v>34171.594597000003</v>
      </c>
      <c r="D36" s="95">
        <v>9986.5886365000006</v>
      </c>
      <c r="E36" s="95">
        <v>34647.869200000001</v>
      </c>
      <c r="F36" s="95">
        <v>26140.916213</v>
      </c>
      <c r="G36" s="95">
        <v>1584.4830813000001</v>
      </c>
      <c r="H36" s="95">
        <v>79075.281369000004</v>
      </c>
      <c r="J36" t="s">
        <v>200</v>
      </c>
      <c r="K36" s="94">
        <v>0</v>
      </c>
      <c r="L36" s="26">
        <v>0</v>
      </c>
      <c r="M36" s="26">
        <v>0</v>
      </c>
      <c r="N36" s="26">
        <v>0</v>
      </c>
      <c r="O36" s="26">
        <v>0</v>
      </c>
      <c r="P36" s="95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95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  <c r="AD36" s="95">
        <v>0</v>
      </c>
      <c r="AE36" s="26">
        <v>0</v>
      </c>
      <c r="AF36" s="26">
        <v>0</v>
      </c>
      <c r="AG36" s="26">
        <v>0</v>
      </c>
      <c r="AH36" s="26">
        <v>0</v>
      </c>
      <c r="AI36" s="26">
        <v>0</v>
      </c>
      <c r="AJ36" s="95">
        <v>0</v>
      </c>
      <c r="AK36" s="26">
        <v>0</v>
      </c>
      <c r="AL36" s="26">
        <v>0</v>
      </c>
      <c r="AM36" s="26">
        <v>0</v>
      </c>
      <c r="AN36" s="26">
        <v>0</v>
      </c>
      <c r="AO36" s="26">
        <v>0</v>
      </c>
      <c r="AP36" s="26">
        <v>0</v>
      </c>
      <c r="AQ36" s="26">
        <v>0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v>0</v>
      </c>
      <c r="AY36" s="26">
        <v>0</v>
      </c>
      <c r="AZ36" s="26">
        <v>0</v>
      </c>
      <c r="BA36" s="26">
        <v>0</v>
      </c>
      <c r="BB36" s="26">
        <v>0</v>
      </c>
      <c r="BC36" s="26">
        <v>0</v>
      </c>
      <c r="BD36" s="26">
        <v>0</v>
      </c>
      <c r="BE36" s="26">
        <v>0</v>
      </c>
      <c r="BF36" s="26">
        <v>0</v>
      </c>
      <c r="BG36" s="26">
        <v>0</v>
      </c>
      <c r="BH36" s="26">
        <v>0</v>
      </c>
      <c r="BI36" s="26">
        <v>0</v>
      </c>
      <c r="BJ36" s="26">
        <v>0</v>
      </c>
      <c r="BK36" s="26">
        <v>0</v>
      </c>
      <c r="BL36" s="26">
        <v>0</v>
      </c>
      <c r="BM36" s="26">
        <v>0</v>
      </c>
      <c r="BN36" s="26">
        <v>0</v>
      </c>
      <c r="BO36" s="26">
        <v>0</v>
      </c>
      <c r="BP36" s="26">
        <v>0</v>
      </c>
      <c r="BQ36" s="26">
        <v>0</v>
      </c>
      <c r="BR36" s="95">
        <v>0</v>
      </c>
      <c r="BS36" s="26">
        <v>0</v>
      </c>
      <c r="BT36" s="26">
        <v>0</v>
      </c>
      <c r="BU36" s="26">
        <v>0</v>
      </c>
      <c r="BX36" s="30" t="str">
        <f t="shared" si="0"/>
        <v/>
      </c>
      <c r="BY36" s="23" t="str">
        <f t="shared" si="2"/>
        <v/>
      </c>
      <c r="BZ36" s="23" t="str">
        <f t="shared" si="3"/>
        <v/>
      </c>
      <c r="CA36" s="23" t="str">
        <f t="shared" si="4"/>
        <v/>
      </c>
      <c r="CB36" s="23" t="str">
        <f t="shared" si="5"/>
        <v/>
      </c>
      <c r="CC36" s="23" t="str">
        <f t="shared" si="6"/>
        <v/>
      </c>
      <c r="CD36" s="23" t="str">
        <f t="shared" si="7"/>
        <v/>
      </c>
      <c r="CE36" s="23" t="str">
        <f t="shared" si="8"/>
        <v/>
      </c>
    </row>
    <row r="37" spans="1:83" x14ac:dyDescent="0.25">
      <c r="A37" s="28" t="s">
        <v>201</v>
      </c>
      <c r="B37" s="95">
        <v>19440.823791999999</v>
      </c>
      <c r="C37" s="95">
        <v>33577.744502000001</v>
      </c>
      <c r="D37" s="95">
        <v>3188.5201427000002</v>
      </c>
      <c r="E37" s="95">
        <v>7819.5424464999996</v>
      </c>
      <c r="F37" s="95">
        <v>5144.0396858000004</v>
      </c>
      <c r="G37" s="95">
        <v>351.83928245999999</v>
      </c>
      <c r="H37" s="95">
        <v>27098.711440999999</v>
      </c>
      <c r="J37" t="s">
        <v>201</v>
      </c>
      <c r="K37" s="94">
        <v>0</v>
      </c>
      <c r="L37" s="26">
        <v>0</v>
      </c>
      <c r="M37" s="26">
        <v>0</v>
      </c>
      <c r="N37" s="26">
        <v>0</v>
      </c>
      <c r="O37" s="26">
        <v>0</v>
      </c>
      <c r="P37" s="95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95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95">
        <v>0</v>
      </c>
      <c r="AE37" s="26">
        <v>0</v>
      </c>
      <c r="AF37" s="26">
        <v>0</v>
      </c>
      <c r="AG37" s="26">
        <v>0</v>
      </c>
      <c r="AH37" s="26">
        <v>0</v>
      </c>
      <c r="AI37" s="26">
        <v>0</v>
      </c>
      <c r="AJ37" s="95">
        <v>0</v>
      </c>
      <c r="AK37" s="26">
        <v>0</v>
      </c>
      <c r="AL37" s="26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6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26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26">
        <v>0</v>
      </c>
      <c r="BO37" s="26">
        <v>0</v>
      </c>
      <c r="BP37" s="26">
        <v>0</v>
      </c>
      <c r="BQ37" s="26">
        <v>0</v>
      </c>
      <c r="BR37" s="95">
        <v>0</v>
      </c>
      <c r="BS37" s="26">
        <v>0</v>
      </c>
      <c r="BT37" s="26">
        <v>0</v>
      </c>
      <c r="BU37" s="26">
        <v>0</v>
      </c>
      <c r="BX37" s="30" t="str">
        <f t="shared" si="0"/>
        <v/>
      </c>
      <c r="BY37" s="23" t="str">
        <f t="shared" si="2"/>
        <v/>
      </c>
      <c r="BZ37" s="23" t="str">
        <f t="shared" si="3"/>
        <v/>
      </c>
      <c r="CA37" s="23" t="str">
        <f t="shared" si="4"/>
        <v/>
      </c>
      <c r="CB37" s="23" t="str">
        <f t="shared" si="5"/>
        <v/>
      </c>
      <c r="CC37" s="23" t="str">
        <f t="shared" si="6"/>
        <v/>
      </c>
      <c r="CD37" s="23" t="str">
        <f t="shared" si="7"/>
        <v/>
      </c>
      <c r="CE37" s="23" t="str">
        <f t="shared" si="8"/>
        <v/>
      </c>
    </row>
    <row r="38" spans="1:83" x14ac:dyDescent="0.25">
      <c r="A38" s="28" t="s">
        <v>202</v>
      </c>
      <c r="B38" s="95">
        <v>23427.588492999999</v>
      </c>
      <c r="C38" s="95">
        <v>964.77398860999995</v>
      </c>
      <c r="D38" s="95">
        <v>3293.3938189999999</v>
      </c>
      <c r="E38" s="95">
        <v>3628.9788130000002</v>
      </c>
      <c r="F38" s="95">
        <v>2036.2527528999999</v>
      </c>
      <c r="G38" s="95">
        <v>199.60948005</v>
      </c>
      <c r="H38" s="95">
        <v>22547.962335</v>
      </c>
      <c r="J38" t="s">
        <v>202</v>
      </c>
      <c r="K38" s="94">
        <v>0</v>
      </c>
      <c r="L38" s="26">
        <v>0</v>
      </c>
      <c r="M38" s="26">
        <v>0</v>
      </c>
      <c r="N38" s="26">
        <v>0</v>
      </c>
      <c r="O38" s="26">
        <v>0</v>
      </c>
      <c r="P38" s="95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95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  <c r="AD38" s="95">
        <v>0</v>
      </c>
      <c r="AE38" s="26">
        <v>0</v>
      </c>
      <c r="AF38" s="26">
        <v>0</v>
      </c>
      <c r="AG38" s="26">
        <v>0</v>
      </c>
      <c r="AH38" s="26">
        <v>0</v>
      </c>
      <c r="AI38" s="26">
        <v>0</v>
      </c>
      <c r="AJ38" s="95">
        <v>0</v>
      </c>
      <c r="AK38" s="26">
        <v>0</v>
      </c>
      <c r="AL38" s="26">
        <v>0</v>
      </c>
      <c r="AM38" s="26">
        <v>0</v>
      </c>
      <c r="AN38" s="26">
        <v>0</v>
      </c>
      <c r="AO38" s="26">
        <v>0</v>
      </c>
      <c r="AP38" s="26">
        <v>0</v>
      </c>
      <c r="AQ38" s="26">
        <v>0</v>
      </c>
      <c r="AR38" s="26">
        <v>0</v>
      </c>
      <c r="AS38" s="26">
        <v>0</v>
      </c>
      <c r="AT38" s="26">
        <v>0</v>
      </c>
      <c r="AU38" s="26">
        <v>0</v>
      </c>
      <c r="AV38" s="26">
        <v>0</v>
      </c>
      <c r="AW38" s="26">
        <v>0</v>
      </c>
      <c r="AX38" s="26">
        <v>0</v>
      </c>
      <c r="AY38" s="26">
        <v>0</v>
      </c>
      <c r="AZ38" s="26">
        <v>0</v>
      </c>
      <c r="BA38" s="26">
        <v>0</v>
      </c>
      <c r="BB38" s="26">
        <v>0</v>
      </c>
      <c r="BC38" s="26">
        <v>0</v>
      </c>
      <c r="BD38" s="26">
        <v>0</v>
      </c>
      <c r="BE38" s="26">
        <v>0</v>
      </c>
      <c r="BF38" s="26">
        <v>0</v>
      </c>
      <c r="BG38" s="26">
        <v>0</v>
      </c>
      <c r="BH38" s="26">
        <v>0</v>
      </c>
      <c r="BI38" s="26">
        <v>0</v>
      </c>
      <c r="BJ38" s="26">
        <v>0</v>
      </c>
      <c r="BK38" s="26">
        <v>0</v>
      </c>
      <c r="BL38" s="26">
        <v>0</v>
      </c>
      <c r="BM38" s="26">
        <v>0</v>
      </c>
      <c r="BN38" s="26">
        <v>0</v>
      </c>
      <c r="BO38" s="26">
        <v>0</v>
      </c>
      <c r="BP38" s="26">
        <v>0</v>
      </c>
      <c r="BQ38" s="26">
        <v>0</v>
      </c>
      <c r="BR38" s="95">
        <v>0</v>
      </c>
      <c r="BS38" s="26">
        <v>0</v>
      </c>
      <c r="BT38" s="26">
        <v>0</v>
      </c>
      <c r="BU38" s="26">
        <v>0</v>
      </c>
      <c r="BX38" s="30" t="str">
        <f t="shared" si="0"/>
        <v/>
      </c>
      <c r="BY38" s="23" t="str">
        <f t="shared" si="2"/>
        <v/>
      </c>
      <c r="BZ38" s="23" t="str">
        <f t="shared" si="3"/>
        <v/>
      </c>
      <c r="CA38" s="23" t="str">
        <f t="shared" si="4"/>
        <v/>
      </c>
      <c r="CB38" s="23" t="str">
        <f t="shared" si="5"/>
        <v/>
      </c>
      <c r="CC38" s="23" t="str">
        <f t="shared" si="6"/>
        <v/>
      </c>
      <c r="CD38" s="23" t="str">
        <f t="shared" si="7"/>
        <v/>
      </c>
      <c r="CE38" s="23" t="str">
        <f t="shared" si="8"/>
        <v/>
      </c>
    </row>
    <row r="39" spans="1:83" x14ac:dyDescent="0.25">
      <c r="A39" s="28" t="s">
        <v>203</v>
      </c>
      <c r="B39" s="95">
        <v>57573.284734000001</v>
      </c>
      <c r="C39" s="95">
        <v>16484.743425000001</v>
      </c>
      <c r="D39" s="95">
        <v>8871.8849713</v>
      </c>
      <c r="E39" s="95">
        <v>18497.413714999999</v>
      </c>
      <c r="F39" s="95">
        <v>11604.733018000001</v>
      </c>
      <c r="G39" s="95">
        <v>715.38807670000006</v>
      </c>
      <c r="H39" s="95">
        <v>37466.474228999999</v>
      </c>
      <c r="J39" t="s">
        <v>203</v>
      </c>
      <c r="K39" s="94">
        <v>3.9986939365179204E-6</v>
      </c>
      <c r="L39" s="26">
        <v>7.0860579785490499E-2</v>
      </c>
      <c r="M39" s="26">
        <v>0.14906407086201701</v>
      </c>
      <c r="N39" s="26">
        <v>0.14906407086201701</v>
      </c>
      <c r="O39" s="26">
        <v>0.18194577364043699</v>
      </c>
      <c r="P39" s="95">
        <v>1.17785791312687E-8</v>
      </c>
      <c r="Q39" s="26">
        <v>3.5754958884990397E-2</v>
      </c>
      <c r="R39" s="26">
        <v>0.35481689357804702</v>
      </c>
      <c r="S39" s="26">
        <v>5.4690947800062899</v>
      </c>
      <c r="T39" s="26">
        <v>9.6858072060715297E-2</v>
      </c>
      <c r="U39" s="26">
        <v>3.6904391337488997E-2</v>
      </c>
      <c r="V39" s="26">
        <v>6.0605899423932102E-2</v>
      </c>
      <c r="W39" s="26">
        <v>4.6496997580427503E-3</v>
      </c>
      <c r="X39" s="95">
        <v>1.41307000777129E-8</v>
      </c>
      <c r="Y39" s="26">
        <v>0.101611352051455</v>
      </c>
      <c r="Z39" s="26">
        <v>0.101611352051455</v>
      </c>
      <c r="AA39" s="26">
        <v>1.2126215270314099E-3</v>
      </c>
      <c r="AB39" s="26">
        <v>2.3484209514927998E-2</v>
      </c>
      <c r="AC39" s="26">
        <v>3.51495576098039E-3</v>
      </c>
      <c r="AD39" s="95">
        <v>0.301271462568374</v>
      </c>
      <c r="AE39" s="26">
        <v>1.9827658691446599E-2</v>
      </c>
      <c r="AF39" s="26">
        <v>9.0719670781594201E-4</v>
      </c>
      <c r="AG39" s="26">
        <v>1.94790889121347E-2</v>
      </c>
      <c r="AH39" s="26">
        <v>0.76781792026984397</v>
      </c>
      <c r="AI39" s="26">
        <v>0</v>
      </c>
      <c r="AJ39" s="95">
        <v>1.3764331200361499</v>
      </c>
      <c r="AK39" s="26">
        <v>0.290177112937272</v>
      </c>
      <c r="AL39" s="26">
        <v>3.1029287741750601E-2</v>
      </c>
      <c r="AM39" s="26">
        <v>0.32241902220605401</v>
      </c>
      <c r="AN39" s="26">
        <v>2.2261415610156702E-5</v>
      </c>
      <c r="AO39" s="26">
        <v>4.6342370448144599E-2</v>
      </c>
      <c r="AP39" s="26">
        <v>6.5497544602258501E-3</v>
      </c>
      <c r="AQ39" s="26">
        <v>0.14253621350551399</v>
      </c>
      <c r="AR39" s="26">
        <v>1.8835960691589899E-3</v>
      </c>
      <c r="AS39" s="26">
        <v>1.4962654805800301E-3</v>
      </c>
      <c r="AT39" s="26">
        <v>3.8124248086112499E-2</v>
      </c>
      <c r="AU39" s="26">
        <v>4.25222529032115E-3</v>
      </c>
      <c r="AV39" s="26">
        <v>6.5568015344169003E-5</v>
      </c>
      <c r="AW39" s="26">
        <v>5.80420333228613E-3</v>
      </c>
      <c r="AX39" s="26">
        <v>0.824740821133507</v>
      </c>
      <c r="AY39" s="26">
        <v>0.53706255264361702</v>
      </c>
      <c r="AZ39" s="26">
        <v>0.28767826848988898</v>
      </c>
      <c r="BA39" s="26">
        <v>1.08878674140335E-4</v>
      </c>
      <c r="BB39" s="26">
        <v>9.4944030159228594E-5</v>
      </c>
      <c r="BC39" s="26">
        <v>4.8112527213302697E-2</v>
      </c>
      <c r="BD39" s="26">
        <v>5.3962124594211802E-4</v>
      </c>
      <c r="BE39" s="26">
        <v>0.16602030787545999</v>
      </c>
      <c r="BF39" s="26">
        <v>8.2792462397416201E-4</v>
      </c>
      <c r="BG39" s="26">
        <v>1.10938915436212E-3</v>
      </c>
      <c r="BH39" s="26">
        <v>0.241631865606243</v>
      </c>
      <c r="BI39" s="26">
        <v>1.93477461254319E-2</v>
      </c>
      <c r="BJ39" s="26">
        <v>1.7937306062159299E-2</v>
      </c>
      <c r="BK39" s="26">
        <v>2.12614185640195E-3</v>
      </c>
      <c r="BL39" s="26">
        <v>3.7778556744213999E-4</v>
      </c>
      <c r="BM39" s="26">
        <v>1.6880399036580201E-2</v>
      </c>
      <c r="BN39" s="26">
        <v>2.9366211614147E-2</v>
      </c>
      <c r="BO39" s="26">
        <v>0</v>
      </c>
      <c r="BP39" s="26">
        <v>1.6096511470096999E-3</v>
      </c>
      <c r="BQ39" s="26">
        <v>2.4166118992046799E-2</v>
      </c>
      <c r="BR39" s="95">
        <v>0</v>
      </c>
      <c r="BS39" s="26">
        <v>4.1927828105623403E-3</v>
      </c>
      <c r="BT39" s="26">
        <v>1.2647635708262299</v>
      </c>
      <c r="BU39" s="26">
        <v>1.01911741172418E-2</v>
      </c>
      <c r="BX39" s="30">
        <f t="shared" si="0"/>
        <v>3.7610111175650131E-3</v>
      </c>
      <c r="BY39" s="23">
        <f t="shared" si="2"/>
        <v>-0.99990500637916924</v>
      </c>
      <c r="BZ39" s="23">
        <f t="shared" si="3"/>
        <v>-0.9999534225131399</v>
      </c>
      <c r="CA39" s="23">
        <f t="shared" si="4"/>
        <v>-0.99996365834056133</v>
      </c>
      <c r="CB39" s="23">
        <f t="shared" si="5"/>
        <v>-0.99995541318187298</v>
      </c>
      <c r="CC39" s="23">
        <f t="shared" si="6"/>
        <v>-0.99995372038703434</v>
      </c>
      <c r="CD39" s="23">
        <f t="shared" si="7"/>
        <v>-0.99997640385744968</v>
      </c>
      <c r="CE39" s="23">
        <f t="shared" si="8"/>
        <v>-0.99996624279180646</v>
      </c>
    </row>
    <row r="40" spans="1:83" x14ac:dyDescent="0.25">
      <c r="A40" s="28" t="s">
        <v>204</v>
      </c>
      <c r="B40" s="95">
        <v>25025.570457999998</v>
      </c>
      <c r="C40" s="95">
        <v>20795.678455000001</v>
      </c>
      <c r="D40" s="95">
        <v>9284.7508309999994</v>
      </c>
      <c r="E40" s="95">
        <v>18758.190911999998</v>
      </c>
      <c r="F40" s="95">
        <v>6334.5704237999998</v>
      </c>
      <c r="G40" s="95">
        <v>279.06516599000003</v>
      </c>
      <c r="H40" s="95">
        <v>37858.531510000001</v>
      </c>
      <c r="J40" t="s">
        <v>204</v>
      </c>
      <c r="K40" s="94">
        <v>2.6583834671130102</v>
      </c>
      <c r="L40" s="26">
        <v>923.01837678108598</v>
      </c>
      <c r="M40" s="26">
        <v>474.93121816953101</v>
      </c>
      <c r="N40" s="26">
        <v>474.92064095178699</v>
      </c>
      <c r="O40" s="26">
        <v>538.96917663453405</v>
      </c>
      <c r="P40" s="95">
        <v>6.6274173388529201E-2</v>
      </c>
      <c r="Q40" s="26">
        <v>629.17250325710495</v>
      </c>
      <c r="R40" s="26">
        <v>993.03509404454405</v>
      </c>
      <c r="S40" s="26">
        <v>17397.3324320838</v>
      </c>
      <c r="T40" s="26">
        <v>361.310566558527</v>
      </c>
      <c r="U40" s="26">
        <v>252.60048527440199</v>
      </c>
      <c r="V40" s="26">
        <v>176.86186528403201</v>
      </c>
      <c r="W40" s="26">
        <v>1702.78183957636</v>
      </c>
      <c r="X40" s="95">
        <v>8.2239845060161201E-2</v>
      </c>
      <c r="Y40" s="26">
        <v>349.68120550919099</v>
      </c>
      <c r="Z40" s="26">
        <v>349.68120550919099</v>
      </c>
      <c r="AA40" s="26">
        <v>48.007178517722402</v>
      </c>
      <c r="AB40" s="26">
        <v>100.54209512461</v>
      </c>
      <c r="AC40" s="26">
        <v>9.3115797012150807</v>
      </c>
      <c r="AD40" s="95">
        <v>3513.5870560406001</v>
      </c>
      <c r="AE40" s="26">
        <v>172.099578721672</v>
      </c>
      <c r="AF40" s="26">
        <v>183.45511723137199</v>
      </c>
      <c r="AG40" s="26">
        <v>65.177981313929806</v>
      </c>
      <c r="AH40" s="26">
        <v>18888.829970072198</v>
      </c>
      <c r="AI40" s="26">
        <v>0</v>
      </c>
      <c r="AJ40" s="95">
        <v>32148.6005877522</v>
      </c>
      <c r="AK40" s="26">
        <v>6285.2866631172201</v>
      </c>
      <c r="AL40" s="26">
        <v>650.35527021941505</v>
      </c>
      <c r="AM40" s="26">
        <v>6983.6491118543599</v>
      </c>
      <c r="AN40" s="26">
        <v>0.161952407403572</v>
      </c>
      <c r="AO40" s="26">
        <v>428.272522316231</v>
      </c>
      <c r="AP40" s="26">
        <v>258.123681145521</v>
      </c>
      <c r="AQ40" s="26">
        <v>7646.4130771659502</v>
      </c>
      <c r="AR40" s="26">
        <v>83.859736525625905</v>
      </c>
      <c r="AS40" s="26">
        <v>9.8247262024835003</v>
      </c>
      <c r="AT40" s="26">
        <v>444.43407099985097</v>
      </c>
      <c r="AU40" s="26">
        <v>169.048930372526</v>
      </c>
      <c r="AV40" s="26">
        <v>10.503094785517799</v>
      </c>
      <c r="AW40" s="26">
        <v>72.796790158567404</v>
      </c>
      <c r="AX40" s="26">
        <v>16883.381432302202</v>
      </c>
      <c r="AY40" s="26">
        <v>5433.6186551399096</v>
      </c>
      <c r="AZ40" s="26">
        <v>11449.762777162299</v>
      </c>
      <c r="BA40" s="26">
        <v>3.3188783313216099</v>
      </c>
      <c r="BB40" s="26">
        <v>3.8326538711508702</v>
      </c>
      <c r="BC40" s="26">
        <v>2035.86778573278</v>
      </c>
      <c r="BD40" s="26">
        <v>5.9727715184885097</v>
      </c>
      <c r="BE40" s="26">
        <v>563.71957175217801</v>
      </c>
      <c r="BF40" s="26">
        <v>6.5172465550025596</v>
      </c>
      <c r="BG40" s="26">
        <v>10.475203288193599</v>
      </c>
      <c r="BH40" s="26">
        <v>980.19417836494097</v>
      </c>
      <c r="BI40" s="26">
        <v>8077.9407135210304</v>
      </c>
      <c r="BJ40" s="26">
        <v>710.08886319769294</v>
      </c>
      <c r="BK40" s="26">
        <v>49.852629463670603</v>
      </c>
      <c r="BL40" s="26">
        <v>15.187842874386099</v>
      </c>
      <c r="BM40" s="26">
        <v>204.813052490947</v>
      </c>
      <c r="BN40" s="26">
        <v>3729.8568985837101</v>
      </c>
      <c r="BO40" s="26">
        <v>0</v>
      </c>
      <c r="BP40" s="26">
        <v>168.05681552054</v>
      </c>
      <c r="BQ40" s="26">
        <v>1331.29864235678</v>
      </c>
      <c r="BR40" s="95">
        <v>0</v>
      </c>
      <c r="BS40" s="26">
        <v>2520.5424550121502</v>
      </c>
      <c r="BT40" s="26">
        <v>28817.599816575399</v>
      </c>
      <c r="BU40" s="26">
        <v>930.49018324469796</v>
      </c>
      <c r="BX40" s="30">
        <f t="shared" si="0"/>
        <v>6.8742254584688196E-3</v>
      </c>
      <c r="BY40" s="23">
        <f t="shared" si="2"/>
        <v>-0.30481774785987575</v>
      </c>
      <c r="BZ40" s="23">
        <f t="shared" si="3"/>
        <v>-9.1694458973966803E-2</v>
      </c>
      <c r="CA40" s="23">
        <f t="shared" si="4"/>
        <v>-0.24783666907492044</v>
      </c>
      <c r="CB40" s="23">
        <f t="shared" si="5"/>
        <v>-9.9946177565473152E-2</v>
      </c>
      <c r="CC40" s="23">
        <f t="shared" si="6"/>
        <v>-0.14222776106096627</v>
      </c>
      <c r="CD40" s="23">
        <f t="shared" si="7"/>
        <v>-0.26607446054988376</v>
      </c>
      <c r="CE40" s="23">
        <f t="shared" si="8"/>
        <v>-0.23880830377788209</v>
      </c>
    </row>
    <row r="41" spans="1:83" x14ac:dyDescent="0.25">
      <c r="A41" s="28" t="s">
        <v>205</v>
      </c>
      <c r="B41" s="95">
        <v>16542.649531999999</v>
      </c>
      <c r="C41" s="95">
        <v>20471.578237000002</v>
      </c>
      <c r="D41" s="95">
        <v>9625.2490419999995</v>
      </c>
      <c r="E41" s="95">
        <v>13429.658382</v>
      </c>
      <c r="F41" s="95">
        <v>4665.5910720000002</v>
      </c>
      <c r="G41" s="95">
        <v>221.59463321999999</v>
      </c>
      <c r="H41" s="95">
        <v>40357.275811</v>
      </c>
      <c r="J41" t="s">
        <v>205</v>
      </c>
      <c r="K41" s="94">
        <v>3.9102899242874498</v>
      </c>
      <c r="L41" s="26">
        <v>1834.2857157958399</v>
      </c>
      <c r="M41" s="26">
        <v>457.466642519728</v>
      </c>
      <c r="N41" s="26">
        <v>457.45742749771603</v>
      </c>
      <c r="O41" s="26">
        <v>505.88444337092199</v>
      </c>
      <c r="P41" s="95">
        <v>6.0405841998923397E-2</v>
      </c>
      <c r="Q41" s="26">
        <v>818.09736425383096</v>
      </c>
      <c r="R41" s="26">
        <v>907.48438845497401</v>
      </c>
      <c r="S41" s="26">
        <v>16619.7733006167</v>
      </c>
      <c r="T41" s="26">
        <v>303.27466289351202</v>
      </c>
      <c r="U41" s="26">
        <v>300.16200678552201</v>
      </c>
      <c r="V41" s="26">
        <v>158.93675139476099</v>
      </c>
      <c r="W41" s="26">
        <v>3005.09662971329</v>
      </c>
      <c r="X41" s="95">
        <v>7.6567220088732499E-2</v>
      </c>
      <c r="Y41" s="26">
        <v>337.20436723385399</v>
      </c>
      <c r="Z41" s="26">
        <v>337.20436723385399</v>
      </c>
      <c r="AA41" s="26">
        <v>64.433256313761802</v>
      </c>
      <c r="AB41" s="26">
        <v>97.667641727853706</v>
      </c>
      <c r="AC41" s="26">
        <v>8.2609764059222108</v>
      </c>
      <c r="AD41" s="95">
        <v>5063.3076437874497</v>
      </c>
      <c r="AE41" s="26">
        <v>224.58715726472099</v>
      </c>
      <c r="AF41" s="26">
        <v>424.34022833404902</v>
      </c>
      <c r="AG41" s="26">
        <v>59.234784309619997</v>
      </c>
      <c r="AH41" s="26">
        <v>20527.511159620099</v>
      </c>
      <c r="AI41" s="26">
        <v>0</v>
      </c>
      <c r="AJ41" s="95">
        <v>46019.678809614299</v>
      </c>
      <c r="AK41" s="26">
        <v>8684.6931706366395</v>
      </c>
      <c r="AL41" s="26">
        <v>900.53466548499</v>
      </c>
      <c r="AM41" s="26">
        <v>9649.6610924353809</v>
      </c>
      <c r="AN41" s="26">
        <v>0.27874404003893899</v>
      </c>
      <c r="AO41" s="26">
        <v>484.49832259518598</v>
      </c>
      <c r="AP41" s="26">
        <v>208.670111952909</v>
      </c>
      <c r="AQ41" s="26">
        <v>10927.668980072</v>
      </c>
      <c r="AR41" s="26">
        <v>63.447588241648603</v>
      </c>
      <c r="AS41" s="26">
        <v>11.166575652375199</v>
      </c>
      <c r="AT41" s="26">
        <v>426.60388710130701</v>
      </c>
      <c r="AU41" s="26">
        <v>136.39869395327301</v>
      </c>
      <c r="AV41" s="26">
        <v>9.0902404015718901</v>
      </c>
      <c r="AW41" s="26">
        <v>59.9449676141029</v>
      </c>
      <c r="AX41" s="26">
        <v>13468.448100174301</v>
      </c>
      <c r="AY41" s="26">
        <v>4680.5365211689996</v>
      </c>
      <c r="AZ41" s="26">
        <v>8787.9115790053802</v>
      </c>
      <c r="BA41" s="26">
        <v>3.0136372560172302</v>
      </c>
      <c r="BB41" s="26">
        <v>3.0617456235497702</v>
      </c>
      <c r="BC41" s="26">
        <v>1666.3179632269</v>
      </c>
      <c r="BD41" s="26">
        <v>5.4434654949100798</v>
      </c>
      <c r="BE41" s="26">
        <v>518.70182585690895</v>
      </c>
      <c r="BF41" s="26">
        <v>7.5073486170957304</v>
      </c>
      <c r="BG41" s="26">
        <v>9.8519784398992396</v>
      </c>
      <c r="BH41" s="26">
        <v>918.98141734045396</v>
      </c>
      <c r="BI41" s="26">
        <v>11130.3141341188</v>
      </c>
      <c r="BJ41" s="26">
        <v>574.20596995430901</v>
      </c>
      <c r="BK41" s="26">
        <v>45.920751693425203</v>
      </c>
      <c r="BL41" s="26">
        <v>12.2083527483368</v>
      </c>
      <c r="BM41" s="26">
        <v>222.20115408081</v>
      </c>
      <c r="BN41" s="26">
        <v>6200.6898845523001</v>
      </c>
      <c r="BO41" s="26">
        <v>0</v>
      </c>
      <c r="BP41" s="26">
        <v>643.30496733256098</v>
      </c>
      <c r="BQ41" s="26">
        <v>2007.4724856222099</v>
      </c>
      <c r="BR41" s="95">
        <v>0</v>
      </c>
      <c r="BS41" s="26">
        <v>3376.6845135692702</v>
      </c>
      <c r="BT41" s="26">
        <v>40472.397324801401</v>
      </c>
      <c r="BU41" s="26">
        <v>1394.8640033105</v>
      </c>
      <c r="BX41" s="30">
        <f t="shared" si="0"/>
        <v>6.6772558845898432E-3</v>
      </c>
      <c r="BY41" s="23">
        <f t="shared" si="2"/>
        <v>4.6621170609649201E-3</v>
      </c>
      <c r="BZ41" s="23">
        <f t="shared" si="3"/>
        <v>2.7322232791512292E-3</v>
      </c>
      <c r="CA41" s="23">
        <f t="shared" si="4"/>
        <v>2.5362513041334135E-3</v>
      </c>
      <c r="CB41" s="23">
        <f t="shared" si="5"/>
        <v>2.888362240568348E-3</v>
      </c>
      <c r="CC41" s="23">
        <f t="shared" si="6"/>
        <v>3.2033345696953104E-3</v>
      </c>
      <c r="CD41" s="23">
        <f t="shared" si="7"/>
        <v>2.7370737819622719E-3</v>
      </c>
      <c r="CE41" s="23">
        <f t="shared" si="8"/>
        <v>2.8525590860130146E-3</v>
      </c>
    </row>
    <row r="42" spans="1:83" x14ac:dyDescent="0.25">
      <c r="A42" s="28" t="s">
        <v>206</v>
      </c>
      <c r="B42" s="95">
        <v>64513.911323</v>
      </c>
      <c r="C42" s="95">
        <v>5850.9076831000002</v>
      </c>
      <c r="D42" s="95">
        <v>3888.8071573000002</v>
      </c>
      <c r="E42" s="95">
        <v>8769.0914315000009</v>
      </c>
      <c r="F42" s="95">
        <v>6031.8410610000001</v>
      </c>
      <c r="G42" s="95">
        <v>201.42202244999999</v>
      </c>
      <c r="H42" s="95">
        <v>32279.051384999999</v>
      </c>
      <c r="J42" t="s">
        <v>206</v>
      </c>
      <c r="K42" s="94">
        <v>0</v>
      </c>
      <c r="L42" s="26">
        <v>0</v>
      </c>
      <c r="M42" s="26">
        <v>0</v>
      </c>
      <c r="N42" s="26">
        <v>0</v>
      </c>
      <c r="O42" s="26">
        <v>0</v>
      </c>
      <c r="P42" s="95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95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95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95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95">
        <v>0</v>
      </c>
      <c r="BS42" s="26">
        <v>0</v>
      </c>
      <c r="BT42" s="26">
        <v>0</v>
      </c>
      <c r="BU42" s="26">
        <v>0</v>
      </c>
      <c r="BX42" s="30" t="str">
        <f t="shared" si="0"/>
        <v/>
      </c>
      <c r="BY42" s="23" t="str">
        <f t="shared" si="2"/>
        <v/>
      </c>
      <c r="BZ42" s="23" t="str">
        <f t="shared" si="3"/>
        <v/>
      </c>
      <c r="CA42" s="23" t="str">
        <f t="shared" si="4"/>
        <v/>
      </c>
      <c r="CB42" s="23" t="str">
        <f t="shared" si="5"/>
        <v/>
      </c>
      <c r="CC42" s="23" t="str">
        <f t="shared" si="6"/>
        <v/>
      </c>
      <c r="CD42" s="23" t="str">
        <f t="shared" si="7"/>
        <v/>
      </c>
      <c r="CE42" s="23" t="str">
        <f t="shared" si="8"/>
        <v/>
      </c>
    </row>
    <row r="43" spans="1:83" x14ac:dyDescent="0.25">
      <c r="A43" s="28" t="s">
        <v>207</v>
      </c>
      <c r="B43" s="95">
        <v>25971.457156</v>
      </c>
      <c r="C43" s="95">
        <v>3874.3027726</v>
      </c>
      <c r="D43" s="95">
        <v>12030.767755999999</v>
      </c>
      <c r="E43" s="95">
        <v>24263.705473999999</v>
      </c>
      <c r="F43" s="95">
        <v>7446.3841066000005</v>
      </c>
      <c r="G43" s="95">
        <v>279.45557210999999</v>
      </c>
      <c r="H43" s="95">
        <v>51535.084587999998</v>
      </c>
      <c r="J43" t="s">
        <v>207</v>
      </c>
      <c r="K43" s="94">
        <v>2.5659635539630399</v>
      </c>
      <c r="L43" s="26">
        <v>1926.3821580925401</v>
      </c>
      <c r="M43" s="26">
        <v>203.714553463301</v>
      </c>
      <c r="N43" s="26">
        <v>203.71339609223801</v>
      </c>
      <c r="O43" s="26">
        <v>211.08911506370799</v>
      </c>
      <c r="P43" s="95">
        <v>7.7714251655142501E-3</v>
      </c>
      <c r="Q43" s="26">
        <v>548.62411140626705</v>
      </c>
      <c r="R43" s="26">
        <v>347.20479735617499</v>
      </c>
      <c r="S43" s="26">
        <v>7527.1356689539598</v>
      </c>
      <c r="T43" s="26">
        <v>160.18473731856301</v>
      </c>
      <c r="U43" s="26">
        <v>161.14672977504901</v>
      </c>
      <c r="V43" s="26">
        <v>65.688510948324193</v>
      </c>
      <c r="W43" s="26">
        <v>2221.39288324987</v>
      </c>
      <c r="X43" s="95">
        <v>1.2093959573226501E-2</v>
      </c>
      <c r="Y43" s="26">
        <v>150.548156033091</v>
      </c>
      <c r="Z43" s="26">
        <v>150.548156033091</v>
      </c>
      <c r="AA43" s="26">
        <v>42.313521595044001</v>
      </c>
      <c r="AB43" s="26">
        <v>71.491507651801996</v>
      </c>
      <c r="AC43" s="26">
        <v>2.9471636387026199</v>
      </c>
      <c r="AD43" s="95">
        <v>3864.92843310332</v>
      </c>
      <c r="AE43" s="26">
        <v>147.55728857860501</v>
      </c>
      <c r="AF43" s="26">
        <v>504.20551686880401</v>
      </c>
      <c r="AG43" s="26">
        <v>22.503469801702501</v>
      </c>
      <c r="AH43" s="26">
        <v>1577.38070611838</v>
      </c>
      <c r="AI43" s="26">
        <v>0</v>
      </c>
      <c r="AJ43" s="95">
        <v>34590.658135771599</v>
      </c>
      <c r="AK43" s="26">
        <v>5262.4204026962498</v>
      </c>
      <c r="AL43" s="26">
        <v>542.39641705275096</v>
      </c>
      <c r="AM43" s="26">
        <v>5847.1303413440401</v>
      </c>
      <c r="AN43" s="26">
        <v>0.276178814489415</v>
      </c>
      <c r="AO43" s="26">
        <v>311.83214605626102</v>
      </c>
      <c r="AP43" s="26">
        <v>248.14641132293801</v>
      </c>
      <c r="AQ43" s="26">
        <v>8406.2309249947793</v>
      </c>
      <c r="AR43" s="26">
        <v>74.215668378555605</v>
      </c>
      <c r="AS43" s="26">
        <v>6.3873278228806596</v>
      </c>
      <c r="AT43" s="26">
        <v>357.08506831572402</v>
      </c>
      <c r="AU43" s="26">
        <v>161.38254657649699</v>
      </c>
      <c r="AV43" s="26">
        <v>1.8159060323969201</v>
      </c>
      <c r="AW43" s="26">
        <v>61.512047749907602</v>
      </c>
      <c r="AX43" s="26">
        <v>13969.366604779299</v>
      </c>
      <c r="AY43" s="26">
        <v>3815.32247254617</v>
      </c>
      <c r="AZ43" s="26">
        <v>10154.044132233201</v>
      </c>
      <c r="BA43" s="26">
        <v>2.9786279550477599</v>
      </c>
      <c r="BB43" s="26">
        <v>3.63451621940398</v>
      </c>
      <c r="BC43" s="26">
        <v>1475.2994040576</v>
      </c>
      <c r="BD43" s="26">
        <v>4.8414457267260804</v>
      </c>
      <c r="BE43" s="26">
        <v>234.13018775663099</v>
      </c>
      <c r="BF43" s="26">
        <v>3.4342449786978402</v>
      </c>
      <c r="BG43" s="26">
        <v>4.0496191824159302</v>
      </c>
      <c r="BH43" s="26">
        <v>469.569828976449</v>
      </c>
      <c r="BI43" s="26">
        <v>6644.6315037501699</v>
      </c>
      <c r="BJ43" s="26">
        <v>681.236932169292</v>
      </c>
      <c r="BK43" s="26">
        <v>11.0836406003185</v>
      </c>
      <c r="BL43" s="26">
        <v>14.5190487246812</v>
      </c>
      <c r="BM43" s="26">
        <v>123.877484711497</v>
      </c>
      <c r="BN43" s="26">
        <v>5739.5055404181703</v>
      </c>
      <c r="BO43" s="26">
        <v>0</v>
      </c>
      <c r="BP43" s="26">
        <v>999.78604795877595</v>
      </c>
      <c r="BQ43" s="26">
        <v>1747.9198624241301</v>
      </c>
      <c r="BR43" s="95">
        <v>0</v>
      </c>
      <c r="BS43" s="26">
        <v>2561.98499546632</v>
      </c>
      <c r="BT43" s="26">
        <v>29410.910908800299</v>
      </c>
      <c r="BU43" s="26">
        <v>1278.8199733803399</v>
      </c>
      <c r="BX43" s="30">
        <f t="shared" si="0"/>
        <v>7.2366304708230056E-3</v>
      </c>
      <c r="BY43" s="23">
        <f t="shared" si="2"/>
        <v>-0.71017661335898441</v>
      </c>
      <c r="BZ43" s="23">
        <f t="shared" si="3"/>
        <v>-0.5928607549017606</v>
      </c>
      <c r="CA43" s="23">
        <f t="shared" si="4"/>
        <v>-0.51398527010647743</v>
      </c>
      <c r="CB43" s="23">
        <f t="shared" si="5"/>
        <v>-0.42426903344386924</v>
      </c>
      <c r="CC43" s="23">
        <f t="shared" si="6"/>
        <v>-0.48762749571775227</v>
      </c>
      <c r="CD43" s="23">
        <f t="shared" si="7"/>
        <v>-0.55671850170611004</v>
      </c>
      <c r="CE43" s="23">
        <f t="shared" si="8"/>
        <v>-0.42930314088106375</v>
      </c>
    </row>
    <row r="44" spans="1:83" x14ac:dyDescent="0.25">
      <c r="A44" s="28" t="s">
        <v>208</v>
      </c>
      <c r="B44" s="95">
        <v>11106.301708999999</v>
      </c>
      <c r="C44" s="95">
        <v>6729.4678809999996</v>
      </c>
      <c r="D44" s="95">
        <v>3533.9992711999998</v>
      </c>
      <c r="E44" s="95">
        <v>4278.5718192000004</v>
      </c>
      <c r="F44" s="95">
        <v>1845.5564824</v>
      </c>
      <c r="G44" s="95">
        <v>88.326697648999996</v>
      </c>
      <c r="H44" s="95">
        <v>15065.216957000001</v>
      </c>
      <c r="J44" t="s">
        <v>208</v>
      </c>
      <c r="K44" s="94">
        <v>0</v>
      </c>
      <c r="L44" s="26">
        <v>0</v>
      </c>
      <c r="M44" s="26">
        <v>0</v>
      </c>
      <c r="N44" s="26">
        <v>0</v>
      </c>
      <c r="O44" s="26">
        <v>0</v>
      </c>
      <c r="P44" s="95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95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95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95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95">
        <v>0</v>
      </c>
      <c r="BS44" s="26">
        <v>0</v>
      </c>
      <c r="BT44" s="26">
        <v>0</v>
      </c>
      <c r="BU44" s="26">
        <v>0</v>
      </c>
      <c r="BX44" s="30" t="str">
        <f t="shared" si="0"/>
        <v/>
      </c>
      <c r="BY44" s="23" t="str">
        <f t="shared" si="2"/>
        <v/>
      </c>
      <c r="BZ44" s="23" t="str">
        <f t="shared" si="3"/>
        <v/>
      </c>
      <c r="CA44" s="23" t="str">
        <f t="shared" si="4"/>
        <v/>
      </c>
      <c r="CB44" s="23" t="str">
        <f t="shared" si="5"/>
        <v/>
      </c>
      <c r="CC44" s="23" t="str">
        <f t="shared" si="6"/>
        <v/>
      </c>
      <c r="CD44" s="23" t="str">
        <f t="shared" si="7"/>
        <v/>
      </c>
      <c r="CE44" s="23" t="str">
        <f t="shared" si="8"/>
        <v/>
      </c>
    </row>
    <row r="45" spans="1:83" x14ac:dyDescent="0.25">
      <c r="A45" s="28" t="s">
        <v>209</v>
      </c>
      <c r="B45" s="95">
        <v>252288.77671999999</v>
      </c>
      <c r="C45" s="95">
        <v>56475.530635000003</v>
      </c>
      <c r="D45" s="95">
        <v>18329.880673</v>
      </c>
      <c r="E45" s="95">
        <v>34208.010202999998</v>
      </c>
      <c r="F45" s="95">
        <v>24307.094614000001</v>
      </c>
      <c r="G45" s="95">
        <v>834.95283138000002</v>
      </c>
      <c r="H45" s="95">
        <v>116519.78421</v>
      </c>
      <c r="J45" t="s">
        <v>209</v>
      </c>
      <c r="K45" s="94">
        <v>0</v>
      </c>
      <c r="L45" s="26">
        <v>0</v>
      </c>
      <c r="M45" s="26">
        <v>0</v>
      </c>
      <c r="N45" s="26">
        <v>0</v>
      </c>
      <c r="O45" s="26">
        <v>0</v>
      </c>
      <c r="P45" s="95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95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95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95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95">
        <v>0</v>
      </c>
      <c r="BS45" s="26">
        <v>0</v>
      </c>
      <c r="BT45" s="26">
        <v>0</v>
      </c>
      <c r="BU45" s="26">
        <v>0</v>
      </c>
      <c r="BX45" s="30" t="str">
        <f t="shared" si="0"/>
        <v/>
      </c>
      <c r="BY45" s="23" t="str">
        <f t="shared" si="2"/>
        <v/>
      </c>
      <c r="BZ45" s="23" t="str">
        <f t="shared" si="3"/>
        <v/>
      </c>
      <c r="CA45" s="23" t="str">
        <f t="shared" si="4"/>
        <v/>
      </c>
      <c r="CB45" s="23" t="str">
        <f t="shared" si="5"/>
        <v/>
      </c>
      <c r="CC45" s="23" t="str">
        <f t="shared" si="6"/>
        <v/>
      </c>
      <c r="CD45" s="23" t="str">
        <f t="shared" si="7"/>
        <v/>
      </c>
      <c r="CE45" s="23" t="str">
        <f t="shared" si="8"/>
        <v/>
      </c>
    </row>
    <row r="46" spans="1:83" x14ac:dyDescent="0.25">
      <c r="A46" s="28" t="s">
        <v>210</v>
      </c>
      <c r="B46" s="95">
        <v>62989.092833000002</v>
      </c>
      <c r="C46" s="95">
        <v>23339.219028</v>
      </c>
      <c r="D46" s="95">
        <v>4034.8642662000002</v>
      </c>
      <c r="E46" s="95">
        <v>7179.6374890999996</v>
      </c>
      <c r="F46" s="95">
        <v>5585.8788280999997</v>
      </c>
      <c r="G46" s="95">
        <v>187.64965143000001</v>
      </c>
      <c r="H46" s="95">
        <v>31780.178624</v>
      </c>
      <c r="J46" t="s">
        <v>210</v>
      </c>
      <c r="K46" s="94">
        <v>0</v>
      </c>
      <c r="L46" s="26">
        <v>0</v>
      </c>
      <c r="M46" s="26">
        <v>0</v>
      </c>
      <c r="N46" s="26">
        <v>0</v>
      </c>
      <c r="O46" s="26">
        <v>0</v>
      </c>
      <c r="P46" s="95">
        <v>0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95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  <c r="AD46" s="95">
        <v>0</v>
      </c>
      <c r="AE46" s="26">
        <v>0</v>
      </c>
      <c r="AF46" s="26">
        <v>0</v>
      </c>
      <c r="AG46" s="26">
        <v>0</v>
      </c>
      <c r="AH46" s="26">
        <v>0</v>
      </c>
      <c r="AI46" s="26">
        <v>0</v>
      </c>
      <c r="AJ46" s="95">
        <v>0</v>
      </c>
      <c r="AK46" s="26">
        <v>0</v>
      </c>
      <c r="AL46" s="26">
        <v>0</v>
      </c>
      <c r="AM46" s="26">
        <v>0</v>
      </c>
      <c r="AN46" s="26">
        <v>0</v>
      </c>
      <c r="AO46" s="26">
        <v>0</v>
      </c>
      <c r="AP46" s="26">
        <v>0</v>
      </c>
      <c r="AQ46" s="26"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v>0</v>
      </c>
      <c r="AY46" s="26">
        <v>0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v>0</v>
      </c>
      <c r="BF46" s="26">
        <v>0</v>
      </c>
      <c r="BG46" s="26">
        <v>0</v>
      </c>
      <c r="BH46" s="26">
        <v>0</v>
      </c>
      <c r="BI46" s="26">
        <v>0</v>
      </c>
      <c r="BJ46" s="26">
        <v>0</v>
      </c>
      <c r="BK46" s="26">
        <v>0</v>
      </c>
      <c r="BL46" s="26">
        <v>0</v>
      </c>
      <c r="BM46" s="26">
        <v>0</v>
      </c>
      <c r="BN46" s="26">
        <v>0</v>
      </c>
      <c r="BO46" s="26">
        <v>0</v>
      </c>
      <c r="BP46" s="26">
        <v>0</v>
      </c>
      <c r="BQ46" s="26">
        <v>0</v>
      </c>
      <c r="BR46" s="95">
        <v>0</v>
      </c>
      <c r="BS46" s="26">
        <v>0</v>
      </c>
      <c r="BT46" s="26">
        <v>0</v>
      </c>
      <c r="BU46" s="26">
        <v>0</v>
      </c>
      <c r="BX46" s="30" t="str">
        <f t="shared" si="0"/>
        <v/>
      </c>
      <c r="BY46" s="23" t="str">
        <f t="shared" si="2"/>
        <v/>
      </c>
      <c r="BZ46" s="23" t="str">
        <f t="shared" si="3"/>
        <v/>
      </c>
      <c r="CA46" s="23" t="str">
        <f t="shared" si="4"/>
        <v/>
      </c>
      <c r="CB46" s="23" t="str">
        <f t="shared" si="5"/>
        <v/>
      </c>
      <c r="CC46" s="23" t="str">
        <f t="shared" si="6"/>
        <v/>
      </c>
      <c r="CD46" s="23" t="str">
        <f t="shared" si="7"/>
        <v/>
      </c>
      <c r="CE46" s="23" t="str">
        <f t="shared" si="8"/>
        <v/>
      </c>
    </row>
    <row r="47" spans="1:83" x14ac:dyDescent="0.25">
      <c r="A47" s="28" t="s">
        <v>211</v>
      </c>
      <c r="B47" s="95">
        <v>18750.927167999998</v>
      </c>
      <c r="C47" s="95">
        <v>6036.3443011999998</v>
      </c>
      <c r="D47" s="95">
        <v>7931.8554783999998</v>
      </c>
      <c r="E47" s="95">
        <v>15539.143114</v>
      </c>
      <c r="F47" s="95">
        <v>6138.7077238000002</v>
      </c>
      <c r="G47" s="95">
        <v>340.93610634999999</v>
      </c>
      <c r="H47" s="95">
        <v>18813.77277</v>
      </c>
      <c r="J47" t="s">
        <v>211</v>
      </c>
      <c r="K47" s="94">
        <v>3.4100447689139397E-2</v>
      </c>
      <c r="L47" s="26">
        <v>28.2981720536559</v>
      </c>
      <c r="M47" s="26">
        <v>46.454833785690298</v>
      </c>
      <c r="N47" s="26">
        <v>46.454511169841702</v>
      </c>
      <c r="O47" s="26">
        <v>55.829581477702902</v>
      </c>
      <c r="P47" s="95">
        <v>1.9552878314061401E-3</v>
      </c>
      <c r="Q47" s="26">
        <v>18.2566695349241</v>
      </c>
      <c r="R47" s="26">
        <v>106.318784461272</v>
      </c>
      <c r="S47" s="26">
        <v>1694.2164810485101</v>
      </c>
      <c r="T47" s="26">
        <v>29.737909546141601</v>
      </c>
      <c r="U47" s="26">
        <v>13.1288178436425</v>
      </c>
      <c r="V47" s="26">
        <v>18.3493967728011</v>
      </c>
      <c r="W47" s="26">
        <v>19.252528597676399</v>
      </c>
      <c r="X47" s="95">
        <v>2.3799141613160399E-3</v>
      </c>
      <c r="Y47" s="26">
        <v>31.432555173489501</v>
      </c>
      <c r="Z47" s="26">
        <v>31.432555173489501</v>
      </c>
      <c r="AA47" s="26">
        <v>2.0404140773932502</v>
      </c>
      <c r="AB47" s="26">
        <v>7.5344712725717304</v>
      </c>
      <c r="AC47" s="26">
        <v>1.0513773240247399</v>
      </c>
      <c r="AD47" s="95">
        <v>127.49032787165299</v>
      </c>
      <c r="AE47" s="26">
        <v>6.8113464831605404</v>
      </c>
      <c r="AF47" s="26">
        <v>2.02381014533574</v>
      </c>
      <c r="AG47" s="26">
        <v>7.6083554627908896</v>
      </c>
      <c r="AH47" s="26">
        <v>428.08819213280498</v>
      </c>
      <c r="AI47" s="26">
        <v>0</v>
      </c>
      <c r="AJ47" s="95">
        <v>723.27727993738802</v>
      </c>
      <c r="AK47" s="26">
        <v>277.96279241830399</v>
      </c>
      <c r="AL47" s="26">
        <v>28.8445773508159</v>
      </c>
      <c r="AM47" s="26">
        <v>308.84778384651298</v>
      </c>
      <c r="AN47" s="26">
        <v>7.7737484000275497E-3</v>
      </c>
      <c r="AO47" s="26">
        <v>17.3623758043673</v>
      </c>
      <c r="AP47" s="26">
        <v>5.1325504389953496</v>
      </c>
      <c r="AQ47" s="26">
        <v>117.740862128077</v>
      </c>
      <c r="AR47" s="26">
        <v>1.4767926839619201</v>
      </c>
      <c r="AS47" s="26">
        <v>0.52482556898537702</v>
      </c>
      <c r="AT47" s="26">
        <v>19.7835787187839</v>
      </c>
      <c r="AU47" s="26">
        <v>3.3300238209405899</v>
      </c>
      <c r="AV47" s="26">
        <v>0.29468779036249498</v>
      </c>
      <c r="AW47" s="26">
        <v>2.4725221261374402</v>
      </c>
      <c r="AX47" s="26">
        <v>441.91456924486101</v>
      </c>
      <c r="AY47" s="26">
        <v>226.76171321218899</v>
      </c>
      <c r="AZ47" s="26">
        <v>215.15285603267199</v>
      </c>
      <c r="BA47" s="26">
        <v>6.70544516278377E-2</v>
      </c>
      <c r="BB47" s="26">
        <v>7.4737975716088798E-2</v>
      </c>
      <c r="BC47" s="26">
        <v>47.572417643589702</v>
      </c>
      <c r="BD47" s="26">
        <v>0.21709419842700201</v>
      </c>
      <c r="BE47" s="26">
        <v>51.445244983107003</v>
      </c>
      <c r="BF47" s="26">
        <v>0.28864070845527601</v>
      </c>
      <c r="BG47" s="26">
        <v>0.41214293203701502</v>
      </c>
      <c r="BH47" s="26">
        <v>77.493294190269907</v>
      </c>
      <c r="BI47" s="26">
        <v>116.552328121545</v>
      </c>
      <c r="BJ47" s="26">
        <v>14.0655890805072</v>
      </c>
      <c r="BK47" s="26">
        <v>1.8122655015239399</v>
      </c>
      <c r="BL47" s="26">
        <v>0.29825039876100201</v>
      </c>
      <c r="BM47" s="26">
        <v>9.4414037692421999</v>
      </c>
      <c r="BN47" s="26">
        <v>53.668037778917103</v>
      </c>
      <c r="BO47" s="26">
        <v>0</v>
      </c>
      <c r="BP47" s="26">
        <v>1.42662523525829</v>
      </c>
      <c r="BQ47" s="26">
        <v>17.260659597886601</v>
      </c>
      <c r="BR47" s="95">
        <v>0</v>
      </c>
      <c r="BS47" s="26">
        <v>13.762067511149301</v>
      </c>
      <c r="BT47" s="26">
        <v>672.62393161262401</v>
      </c>
      <c r="BU47" s="26">
        <v>11.888978030637601</v>
      </c>
      <c r="BX47" s="30">
        <f t="shared" si="0"/>
        <v>6.6065362424852876E-3</v>
      </c>
      <c r="BY47" s="23">
        <f t="shared" si="2"/>
        <v>-0.90964625557610679</v>
      </c>
      <c r="BZ47" s="23">
        <f t="shared" si="3"/>
        <v>-0.92908154823976785</v>
      </c>
      <c r="CA47" s="23">
        <f t="shared" si="4"/>
        <v>-0.96106235360848835</v>
      </c>
      <c r="CB47" s="23">
        <f t="shared" si="5"/>
        <v>-0.97156120089744735</v>
      </c>
      <c r="CC47" s="23">
        <f t="shared" si="6"/>
        <v>-0.96306035025368208</v>
      </c>
      <c r="CD47" s="23">
        <f t="shared" si="7"/>
        <v>-0.97230741011763133</v>
      </c>
      <c r="CE47" s="23">
        <f t="shared" si="8"/>
        <v>-0.96424832276675665</v>
      </c>
    </row>
    <row r="48" spans="1:83" s="11" customFormat="1" x14ac:dyDescent="0.25">
      <c r="A48" s="3"/>
      <c r="B48" s="26"/>
      <c r="C48" s="26"/>
      <c r="D48" s="26"/>
      <c r="E48" s="26"/>
      <c r="F48" s="26"/>
      <c r="G48" s="26"/>
      <c r="H48" s="26"/>
      <c r="K48" s="94"/>
      <c r="L48" s="26"/>
      <c r="M48" s="26"/>
      <c r="N48" s="26"/>
      <c r="O48" s="26"/>
      <c r="P48" s="95"/>
      <c r="Q48" s="26"/>
      <c r="R48" s="26"/>
      <c r="S48" s="26"/>
      <c r="T48" s="26"/>
      <c r="U48" s="26"/>
      <c r="V48" s="26"/>
      <c r="W48" s="26"/>
      <c r="X48" s="95"/>
      <c r="Y48" s="26"/>
      <c r="Z48" s="26"/>
      <c r="AA48" s="26"/>
      <c r="AB48" s="26"/>
      <c r="AC48" s="26"/>
      <c r="AD48" s="95"/>
      <c r="AE48" s="26"/>
      <c r="AF48" s="26"/>
      <c r="AG48" s="26"/>
      <c r="AH48" s="26"/>
      <c r="AI48" s="26"/>
      <c r="AJ48" s="95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95"/>
      <c r="BS48" s="26"/>
      <c r="BT48" s="26"/>
      <c r="BU48" s="26"/>
      <c r="BV48" s="26"/>
      <c r="BX48" s="28"/>
      <c r="BY48" s="23"/>
      <c r="BZ48" s="23" t="str">
        <f>IF(AH48&lt;&gt;0,(AH48-C48)/C48,"")</f>
        <v/>
      </c>
      <c r="CA48" s="23" t="str">
        <f>IF(AM48&lt;&gt;0,(AM48-D48)/D48,"")</f>
        <v/>
      </c>
      <c r="CB48" s="23" t="str">
        <f t="shared" ref="CB48:CC51" si="9">IF(AX48&lt;&gt;0,(AX48-E48)/E48,"")</f>
        <v/>
      </c>
      <c r="CC48" s="23" t="str">
        <f t="shared" si="9"/>
        <v/>
      </c>
      <c r="CD48" s="23" t="str">
        <f>IF(BM48&lt;&gt;0,(BM48-G48)/G48,"")</f>
        <v/>
      </c>
      <c r="CE48" s="23" t="str">
        <f>IF(BT48&lt;&gt;0,(BT48-H48)/H48,"")</f>
        <v/>
      </c>
    </row>
    <row r="49" spans="1:83" x14ac:dyDescent="0.25">
      <c r="A49" s="4" t="s">
        <v>55</v>
      </c>
      <c r="B49" s="1">
        <f>SUM(B3:B47)</f>
        <v>4096930.4994166004</v>
      </c>
      <c r="C49" s="1">
        <f t="shared" ref="C49:H49" si="10">SUM(C3:C47)</f>
        <v>566411.04715622647</v>
      </c>
      <c r="D49" s="1">
        <f t="shared" si="10"/>
        <v>597795.49983792007</v>
      </c>
      <c r="E49" s="1">
        <f>SUM(E3:E47)</f>
        <v>710410.92625303916</v>
      </c>
      <c r="F49" s="1">
        <f t="shared" si="10"/>
        <v>445036.13977263501</v>
      </c>
      <c r="G49" s="1">
        <f t="shared" si="10"/>
        <v>29899.087782809504</v>
      </c>
      <c r="H49" s="1">
        <f t="shared" si="10"/>
        <v>2381869.4838496693</v>
      </c>
      <c r="K49" s="1">
        <f>SUM(K3:K47)</f>
        <v>1151.9828720840794</v>
      </c>
      <c r="L49" s="1">
        <f>SUM(L3:L47)</f>
        <v>72478.09904609494</v>
      </c>
      <c r="M49" s="1">
        <f t="shared" ref="M49:BU49" si="11">SUM(M3:M47)</f>
        <v>25170.298798125819</v>
      </c>
      <c r="N49" s="1">
        <f t="shared" si="11"/>
        <v>25149.656948256004</v>
      </c>
      <c r="O49" s="1">
        <f t="shared" si="11"/>
        <v>28633.594632702854</v>
      </c>
      <c r="P49" s="1">
        <f t="shared" si="11"/>
        <v>140.62615066025168</v>
      </c>
      <c r="Q49" s="1">
        <f t="shared" si="11"/>
        <v>21311.634812816705</v>
      </c>
      <c r="R49" s="1">
        <f t="shared" si="11"/>
        <v>699588.72395619075</v>
      </c>
      <c r="S49" s="1">
        <f t="shared" si="11"/>
        <v>2307338.1980673727</v>
      </c>
      <c r="T49" s="1">
        <f t="shared" si="11"/>
        <v>28852.967427399552</v>
      </c>
      <c r="U49" s="1">
        <f t="shared" si="11"/>
        <v>16634.812894524064</v>
      </c>
      <c r="V49" s="1">
        <f t="shared" si="11"/>
        <v>14715.108872518267</v>
      </c>
      <c r="W49" s="1">
        <f t="shared" si="11"/>
        <v>76866.738651083739</v>
      </c>
      <c r="X49" s="1">
        <f t="shared" si="11"/>
        <v>709.48332441608966</v>
      </c>
      <c r="Y49" s="1">
        <f t="shared" si="11"/>
        <v>20121.207823157572</v>
      </c>
      <c r="Z49" s="1">
        <f t="shared" si="11"/>
        <v>20121.207823157572</v>
      </c>
      <c r="AA49" s="1">
        <f t="shared" si="11"/>
        <v>2329.4006630090926</v>
      </c>
      <c r="AB49" s="1">
        <f t="shared" si="11"/>
        <v>25417.481036919278</v>
      </c>
      <c r="AC49" s="1">
        <f t="shared" si="11"/>
        <v>718.24223230926464</v>
      </c>
      <c r="AD49" s="1">
        <f t="shared" si="11"/>
        <v>187391.08880127693</v>
      </c>
      <c r="AE49" s="1">
        <f t="shared" si="11"/>
        <v>6490.6943383706603</v>
      </c>
      <c r="AF49" s="1">
        <f t="shared" si="11"/>
        <v>11229.764877764183</v>
      </c>
      <c r="AG49" s="1">
        <f t="shared" si="11"/>
        <v>4095.3560770194986</v>
      </c>
      <c r="AH49" s="1">
        <f t="shared" si="11"/>
        <v>115824.64000284464</v>
      </c>
      <c r="AI49" s="1">
        <f t="shared" si="11"/>
        <v>0</v>
      </c>
      <c r="AJ49" s="1">
        <f t="shared" si="11"/>
        <v>1256749.0731671606</v>
      </c>
      <c r="AK49" s="1">
        <f t="shared" si="11"/>
        <v>345011.66272781603</v>
      </c>
      <c r="AL49" s="1">
        <f t="shared" si="11"/>
        <v>36006.818755994078</v>
      </c>
      <c r="AM49" s="1">
        <f t="shared" si="11"/>
        <v>383347.8821468192</v>
      </c>
      <c r="AN49" s="1">
        <f t="shared" si="11"/>
        <v>11.700277989871219</v>
      </c>
      <c r="AO49" s="1">
        <f t="shared" si="11"/>
        <v>21792.840130575536</v>
      </c>
      <c r="AP49" s="1">
        <f t="shared" si="11"/>
        <v>1622.315113398419</v>
      </c>
      <c r="AQ49" s="1">
        <f t="shared" si="11"/>
        <v>357240.96950310667</v>
      </c>
      <c r="AR49" s="1">
        <f t="shared" si="11"/>
        <v>1051.7606447353792</v>
      </c>
      <c r="AS49" s="1">
        <f t="shared" si="11"/>
        <v>872.08065904699663</v>
      </c>
      <c r="AT49" s="1">
        <f t="shared" si="11"/>
        <v>20842.180687294949</v>
      </c>
      <c r="AU49" s="1">
        <f t="shared" si="11"/>
        <v>1827.6268228938984</v>
      </c>
      <c r="AV49" s="1">
        <f t="shared" si="11"/>
        <v>329.73966275560275</v>
      </c>
      <c r="AW49" s="1">
        <f t="shared" si="11"/>
        <v>1931.5971840929458</v>
      </c>
      <c r="AX49" s="1">
        <f t="shared" si="11"/>
        <v>330765.28769738611</v>
      </c>
      <c r="AY49" s="1">
        <f t="shared" si="11"/>
        <v>211922.28052301862</v>
      </c>
      <c r="AZ49" s="1">
        <f t="shared" si="11"/>
        <v>118843.00717436749</v>
      </c>
      <c r="BA49" s="1">
        <f t="shared" si="11"/>
        <v>57.863663936011555</v>
      </c>
      <c r="BB49" s="1">
        <f t="shared" si="11"/>
        <v>71.937981006957727</v>
      </c>
      <c r="BC49" s="1">
        <f t="shared" si="11"/>
        <v>28230.49631837535</v>
      </c>
      <c r="BD49" s="1">
        <f t="shared" si="11"/>
        <v>269.9866427922189</v>
      </c>
      <c r="BE49" s="1">
        <f t="shared" si="11"/>
        <v>54718.645659791313</v>
      </c>
      <c r="BF49" s="1">
        <f t="shared" si="11"/>
        <v>418.57754969734702</v>
      </c>
      <c r="BG49" s="1">
        <f t="shared" si="11"/>
        <v>627.24743974571993</v>
      </c>
      <c r="BH49" s="1">
        <f t="shared" si="11"/>
        <v>89467.263125101425</v>
      </c>
      <c r="BI49" s="1">
        <f t="shared" si="11"/>
        <v>99806.147681390648</v>
      </c>
      <c r="BJ49" s="1">
        <f t="shared" si="11"/>
        <v>4645.8266131378432</v>
      </c>
      <c r="BK49" s="1">
        <f t="shared" si="11"/>
        <v>4735.1517520798516</v>
      </c>
      <c r="BL49" s="1">
        <f t="shared" si="11"/>
        <v>201.98300313620291</v>
      </c>
      <c r="BM49" s="1">
        <f t="shared" si="11"/>
        <v>18027.748983956542</v>
      </c>
      <c r="BN49" s="1">
        <f t="shared" si="11"/>
        <v>274069.068445816</v>
      </c>
      <c r="BO49" s="1">
        <f t="shared" si="11"/>
        <v>0</v>
      </c>
      <c r="BP49" s="1">
        <f t="shared" si="11"/>
        <v>14870.497250917519</v>
      </c>
      <c r="BQ49" s="1">
        <f t="shared" si="11"/>
        <v>68346.613228555289</v>
      </c>
      <c r="BR49" s="1">
        <f t="shared" si="11"/>
        <v>0</v>
      </c>
      <c r="BS49" s="1">
        <f t="shared" si="11"/>
        <v>61390.766411374403</v>
      </c>
      <c r="BT49" s="1">
        <f t="shared" si="11"/>
        <v>1103209.0976103926</v>
      </c>
      <c r="BU49" s="1">
        <f t="shared" si="11"/>
        <v>45826.273648406786</v>
      </c>
      <c r="BV49" s="1"/>
      <c r="BY49" s="23">
        <f>+(R49-B49)/B49</f>
        <v>-0.82924076352874143</v>
      </c>
      <c r="BZ49" s="23">
        <f>IF(AH49&lt;&gt;0,(AH49-C49)/C49,"")</f>
        <v>-0.79551133300742616</v>
      </c>
      <c r="CA49" s="23">
        <f>IF(AM49&lt;&gt;0,(AM49-D49)/D49,"")</f>
        <v>-0.35873073274931633</v>
      </c>
      <c r="CB49" s="23">
        <f t="shared" si="9"/>
        <v>-0.53440287096658223</v>
      </c>
      <c r="CC49" s="23">
        <f t="shared" si="9"/>
        <v>-0.52380882902838444</v>
      </c>
      <c r="CD49" s="23">
        <f>IF(BM49&lt;&gt;0,(BM49-G49)/G49,"")</f>
        <v>-0.39704685591372435</v>
      </c>
      <c r="CE49" s="23">
        <f>IF(BT49&lt;&gt;0,(BT49-H49)/H49,"")</f>
        <v>-0.53683058408920736</v>
      </c>
    </row>
    <row r="50" spans="1:83" x14ac:dyDescent="0.25">
      <c r="A50" s="4" t="s">
        <v>74</v>
      </c>
      <c r="B50" s="1">
        <f>SUM(B3:B15)</f>
        <v>2360192.0209194999</v>
      </c>
      <c r="C50" s="1">
        <f t="shared" ref="C50:H50" si="12">SUM(C3:C15)</f>
        <v>4116.6101141163999</v>
      </c>
      <c r="D50" s="1">
        <f t="shared" si="12"/>
        <v>360932.83404602</v>
      </c>
      <c r="E50" s="1">
        <f>SUM(E3:E15)</f>
        <v>239502.610502439</v>
      </c>
      <c r="F50" s="1">
        <f t="shared" si="12"/>
        <v>188580.22769770498</v>
      </c>
      <c r="G50" s="1">
        <f t="shared" si="12"/>
        <v>17116.6738536015</v>
      </c>
      <c r="H50" s="1">
        <f t="shared" si="12"/>
        <v>781414.40658166981</v>
      </c>
      <c r="K50" s="1">
        <f>SUM(K3:K15)</f>
        <v>1120.0152429373982</v>
      </c>
      <c r="L50" s="1">
        <f>SUM(L3:L15)</f>
        <v>47844.124597697897</v>
      </c>
      <c r="M50" s="1">
        <f t="shared" ref="M50:BU50" si="13">SUM(M3:M15)</f>
        <v>22008.048320707479</v>
      </c>
      <c r="N50" s="1">
        <f t="shared" si="13"/>
        <v>21987.508024161478</v>
      </c>
      <c r="O50" s="1">
        <f t="shared" si="13"/>
        <v>25183.972524629859</v>
      </c>
      <c r="P50" s="1">
        <f t="shared" si="13"/>
        <v>140.00395919652885</v>
      </c>
      <c r="Q50" s="1">
        <f t="shared" si="13"/>
        <v>15074.488002576403</v>
      </c>
      <c r="R50" s="1">
        <f t="shared" si="13"/>
        <v>693364.31848023471</v>
      </c>
      <c r="S50" s="1">
        <f t="shared" si="13"/>
        <v>2191450.7642193255</v>
      </c>
      <c r="T50" s="1">
        <f t="shared" si="13"/>
        <v>26644.762818845447</v>
      </c>
      <c r="U50" s="1">
        <f t="shared" si="13"/>
        <v>14614.665130754074</v>
      </c>
      <c r="V50" s="1">
        <f t="shared" si="13"/>
        <v>13629.343594632599</v>
      </c>
      <c r="W50" s="1">
        <f t="shared" si="13"/>
        <v>49602.139510177702</v>
      </c>
      <c r="X50" s="1">
        <f t="shared" si="13"/>
        <v>708.70315782112812</v>
      </c>
      <c r="Y50" s="1">
        <f t="shared" si="13"/>
        <v>17709.253438809905</v>
      </c>
      <c r="Z50" s="1">
        <f t="shared" si="13"/>
        <v>17709.253438809905</v>
      </c>
      <c r="AA50" s="1">
        <f t="shared" si="13"/>
        <v>1928.7312072534078</v>
      </c>
      <c r="AB50" s="1">
        <f t="shared" si="13"/>
        <v>24477.139135284102</v>
      </c>
      <c r="AC50" s="1">
        <f t="shared" si="13"/>
        <v>662.89231092007765</v>
      </c>
      <c r="AD50" s="1">
        <f t="shared" si="13"/>
        <v>138196.61634473177</v>
      </c>
      <c r="AE50" s="1">
        <f t="shared" si="13"/>
        <v>4608.4568442291757</v>
      </c>
      <c r="AF50" s="1">
        <f t="shared" si="13"/>
        <v>4948.5678110720573</v>
      </c>
      <c r="AG50" s="1">
        <f t="shared" si="13"/>
        <v>3670.795484066703</v>
      </c>
      <c r="AH50" s="1">
        <f t="shared" si="13"/>
        <v>3819.1686803502166</v>
      </c>
      <c r="AI50" s="1">
        <f t="shared" si="13"/>
        <v>0</v>
      </c>
      <c r="AJ50" s="1">
        <f t="shared" si="13"/>
        <v>824113.07934357191</v>
      </c>
      <c r="AK50" s="1">
        <f t="shared" si="13"/>
        <v>290835.29852671723</v>
      </c>
      <c r="AL50" s="1">
        <f t="shared" si="13"/>
        <v>30387.901257520771</v>
      </c>
      <c r="AM50" s="1">
        <f t="shared" si="13"/>
        <v>323151.93099149136</v>
      </c>
      <c r="AN50" s="1">
        <f t="shared" si="13"/>
        <v>8.171023233483858</v>
      </c>
      <c r="AO50" s="1">
        <f t="shared" si="13"/>
        <v>17958.94516089766</v>
      </c>
      <c r="AP50" s="1">
        <f t="shared" si="13"/>
        <v>208.46110267943837</v>
      </c>
      <c r="AQ50" s="1">
        <f t="shared" si="13"/>
        <v>253317.1984764275</v>
      </c>
      <c r="AR50" s="1">
        <f t="shared" si="13"/>
        <v>493.82278998659098</v>
      </c>
      <c r="AS50" s="1">
        <f t="shared" si="13"/>
        <v>802.35961918238934</v>
      </c>
      <c r="AT50" s="1">
        <f t="shared" si="13"/>
        <v>17865.217615058315</v>
      </c>
      <c r="AU50" s="1">
        <f t="shared" si="13"/>
        <v>883.03010195704564</v>
      </c>
      <c r="AV50" s="1">
        <f t="shared" si="13"/>
        <v>239.46978772212475</v>
      </c>
      <c r="AW50" s="1">
        <f t="shared" si="13"/>
        <v>1515.7658536442732</v>
      </c>
      <c r="AX50" s="1">
        <f t="shared" si="13"/>
        <v>225619.53707990987</v>
      </c>
      <c r="AY50" s="1">
        <f t="shared" si="13"/>
        <v>177134.16133379718</v>
      </c>
      <c r="AZ50" s="1">
        <f t="shared" si="13"/>
        <v>48485.375746112622</v>
      </c>
      <c r="BA50" s="1">
        <f t="shared" si="13"/>
        <v>33.128240458208275</v>
      </c>
      <c r="BB50" s="1">
        <f t="shared" si="13"/>
        <v>50.441281830718076</v>
      </c>
      <c r="BC50" s="1">
        <f t="shared" si="13"/>
        <v>14868.787956381648</v>
      </c>
      <c r="BD50" s="1">
        <f t="shared" si="13"/>
        <v>232.71033323756365</v>
      </c>
      <c r="BE50" s="1">
        <f t="shared" si="13"/>
        <v>51054.729635498705</v>
      </c>
      <c r="BF50" s="1">
        <f t="shared" si="13"/>
        <v>368.84405778064104</v>
      </c>
      <c r="BG50" s="1">
        <f t="shared" si="13"/>
        <v>556.11473446277898</v>
      </c>
      <c r="BH50" s="1">
        <f t="shared" si="13"/>
        <v>82821.312283049498</v>
      </c>
      <c r="BI50" s="1">
        <f t="shared" si="13"/>
        <v>25417.909262962326</v>
      </c>
      <c r="BJ50" s="1">
        <f t="shared" si="13"/>
        <v>722.07707236700151</v>
      </c>
      <c r="BK50" s="1">
        <f t="shared" si="13"/>
        <v>4300.7036672934528</v>
      </c>
      <c r="BL50" s="1">
        <f t="shared" si="13"/>
        <v>117.18520120660777</v>
      </c>
      <c r="BM50" s="1">
        <f t="shared" si="13"/>
        <v>16294.418126513152</v>
      </c>
      <c r="BN50" s="1">
        <f t="shared" si="13"/>
        <v>204602.375488766</v>
      </c>
      <c r="BO50" s="1">
        <f t="shared" si="13"/>
        <v>0</v>
      </c>
      <c r="BP50" s="1">
        <f t="shared" si="13"/>
        <v>2337.0096582446604</v>
      </c>
      <c r="BQ50" s="1">
        <f t="shared" si="13"/>
        <v>45672.51467781618</v>
      </c>
      <c r="BR50" s="1">
        <f t="shared" si="13"/>
        <v>0</v>
      </c>
      <c r="BS50" s="1">
        <f t="shared" si="13"/>
        <v>26315.313352719491</v>
      </c>
      <c r="BT50" s="1">
        <f t="shared" si="13"/>
        <v>740566.27136687504</v>
      </c>
      <c r="BU50" s="1">
        <f t="shared" si="13"/>
        <v>29388.359813182728</v>
      </c>
      <c r="BV50" s="1"/>
      <c r="BY50" s="23">
        <f>+(R50-B50)/B50</f>
        <v>-0.70622546287140275</v>
      </c>
      <c r="BZ50" s="23">
        <f>IF(AH50&lt;&gt;0,(AH50-C50)/C50,"")</f>
        <v>-7.2253972448402953E-2</v>
      </c>
      <c r="CA50" s="23">
        <f>IF(AM50&lt;&gt;0,(AM50-D50)/D50,"")</f>
        <v>-0.10467571661743431</v>
      </c>
      <c r="CB50" s="23">
        <f t="shared" si="9"/>
        <v>-5.7966271822276205E-2</v>
      </c>
      <c r="CC50" s="23">
        <f t="shared" si="9"/>
        <v>-6.069600457931304E-2</v>
      </c>
      <c r="CD50" s="23">
        <f>IF(BM50&lt;&gt;0,(BM50-G50)/G50,"")</f>
        <v>-4.8038289104593658E-2</v>
      </c>
      <c r="CE50" s="23">
        <f>IF(BT50&lt;&gt;0,(BT50-H50)/H50,"")</f>
        <v>-5.2274612383314843E-2</v>
      </c>
    </row>
    <row r="51" spans="1:83" x14ac:dyDescent="0.25">
      <c r="A51" s="4" t="s">
        <v>127</v>
      </c>
      <c r="B51" s="1">
        <f>SUM(B16:B47)</f>
        <v>1736738.4784971001</v>
      </c>
      <c r="C51" s="1">
        <f t="shared" ref="C51:H51" si="14">SUM(C16:C47)</f>
        <v>562294.43704211002</v>
      </c>
      <c r="D51" s="1">
        <f t="shared" si="14"/>
        <v>236862.66579190001</v>
      </c>
      <c r="E51" s="1">
        <f>SUM(E16:E47)</f>
        <v>470908.31575059996</v>
      </c>
      <c r="F51" s="1">
        <f t="shared" si="14"/>
        <v>256455.91207493001</v>
      </c>
      <c r="G51" s="1">
        <f t="shared" si="14"/>
        <v>12782.413929208002</v>
      </c>
      <c r="H51" s="1">
        <f t="shared" si="14"/>
        <v>1600455.0772680002</v>
      </c>
      <c r="K51" s="1">
        <f>SUM(K16:K47)</f>
        <v>31.967629146681421</v>
      </c>
      <c r="L51" s="1">
        <f>SUM(L16:L47)</f>
        <v>24633.974448397028</v>
      </c>
      <c r="M51" s="1">
        <f t="shared" ref="M51:BU51" si="15">SUM(M16:M47)</f>
        <v>3162.2504774183417</v>
      </c>
      <c r="N51" s="1">
        <f t="shared" si="15"/>
        <v>3162.1489240945234</v>
      </c>
      <c r="O51" s="1">
        <f t="shared" si="15"/>
        <v>3449.6221080729906</v>
      </c>
      <c r="P51" s="1">
        <f t="shared" si="15"/>
        <v>0.6221914637228394</v>
      </c>
      <c r="Q51" s="1">
        <f t="shared" si="15"/>
        <v>6237.1468102403005</v>
      </c>
      <c r="R51" s="1">
        <f t="shared" si="15"/>
        <v>6224.4054759561195</v>
      </c>
      <c r="S51" s="1">
        <f t="shared" si="15"/>
        <v>115887.43384804759</v>
      </c>
      <c r="T51" s="1">
        <f t="shared" si="15"/>
        <v>2208.2046085541001</v>
      </c>
      <c r="U51" s="1">
        <f t="shared" si="15"/>
        <v>2020.1477637699884</v>
      </c>
      <c r="V51" s="1">
        <f t="shared" si="15"/>
        <v>1085.765277885668</v>
      </c>
      <c r="W51" s="1">
        <f t="shared" si="15"/>
        <v>27264.599140906052</v>
      </c>
      <c r="X51" s="1">
        <f t="shared" si="15"/>
        <v>0.78016659496144336</v>
      </c>
      <c r="Y51" s="1">
        <f t="shared" si="15"/>
        <v>2411.9543843476599</v>
      </c>
      <c r="Z51" s="1">
        <f t="shared" si="15"/>
        <v>2411.9543843476599</v>
      </c>
      <c r="AA51" s="1">
        <f t="shared" si="15"/>
        <v>400.66945575568462</v>
      </c>
      <c r="AB51" s="1">
        <f t="shared" si="15"/>
        <v>940.34190163517724</v>
      </c>
      <c r="AC51" s="1">
        <f t="shared" si="15"/>
        <v>55.349921389186747</v>
      </c>
      <c r="AD51" s="1">
        <f t="shared" si="15"/>
        <v>49194.472456545147</v>
      </c>
      <c r="AE51" s="1">
        <f t="shared" si="15"/>
        <v>1882.2374941414857</v>
      </c>
      <c r="AF51" s="1">
        <f t="shared" si="15"/>
        <v>6281.1970666921261</v>
      </c>
      <c r="AG51" s="1">
        <f t="shared" si="15"/>
        <v>424.5605929527959</v>
      </c>
      <c r="AH51" s="1">
        <f t="shared" si="15"/>
        <v>112005.47132249443</v>
      </c>
      <c r="AI51" s="1">
        <f t="shared" si="15"/>
        <v>0</v>
      </c>
      <c r="AJ51" s="1">
        <f t="shared" si="15"/>
        <v>432635.99382358865</v>
      </c>
      <c r="AK51" s="1">
        <f t="shared" si="15"/>
        <v>54176.364201098782</v>
      </c>
      <c r="AL51" s="1">
        <f t="shared" si="15"/>
        <v>5618.9174984733118</v>
      </c>
      <c r="AM51" s="1">
        <f t="shared" si="15"/>
        <v>60195.951155327835</v>
      </c>
      <c r="AN51" s="1">
        <f t="shared" si="15"/>
        <v>3.5292547563873584</v>
      </c>
      <c r="AO51" s="1">
        <f t="shared" si="15"/>
        <v>3833.8949696778695</v>
      </c>
      <c r="AP51" s="1">
        <f t="shared" si="15"/>
        <v>1413.8540107189808</v>
      </c>
      <c r="AQ51" s="1">
        <f t="shared" si="15"/>
        <v>103923.77102667913</v>
      </c>
      <c r="AR51" s="1">
        <f t="shared" si="15"/>
        <v>557.93785474878803</v>
      </c>
      <c r="AS51" s="1">
        <f t="shared" si="15"/>
        <v>69.721039864607462</v>
      </c>
      <c r="AT51" s="1">
        <f t="shared" si="15"/>
        <v>2976.9630722366396</v>
      </c>
      <c r="AU51" s="1">
        <f t="shared" si="15"/>
        <v>944.59672093685253</v>
      </c>
      <c r="AV51" s="1">
        <f t="shared" si="15"/>
        <v>90.269875033477987</v>
      </c>
      <c r="AW51" s="1">
        <f t="shared" si="15"/>
        <v>415.8313304486727</v>
      </c>
      <c r="AX51" s="1">
        <f t="shared" si="15"/>
        <v>105145.75061747624</v>
      </c>
      <c r="AY51" s="1">
        <f t="shared" si="15"/>
        <v>34788.119189221492</v>
      </c>
      <c r="AZ51" s="1">
        <f t="shared" si="15"/>
        <v>70357.631428254899</v>
      </c>
      <c r="BA51" s="1">
        <f t="shared" si="15"/>
        <v>24.735423477803273</v>
      </c>
      <c r="BB51" s="1">
        <f t="shared" si="15"/>
        <v>21.496699176239662</v>
      </c>
      <c r="BC51" s="1">
        <f t="shared" si="15"/>
        <v>13361.708361993706</v>
      </c>
      <c r="BD51" s="1">
        <f t="shared" si="15"/>
        <v>37.276309554655313</v>
      </c>
      <c r="BE51" s="1">
        <f t="shared" si="15"/>
        <v>3663.9160242926137</v>
      </c>
      <c r="BF51" s="1">
        <f t="shared" si="15"/>
        <v>49.733491916705951</v>
      </c>
      <c r="BG51" s="1">
        <f t="shared" si="15"/>
        <v>71.132705282941032</v>
      </c>
      <c r="BH51" s="1">
        <f t="shared" si="15"/>
        <v>6645.9508420519423</v>
      </c>
      <c r="BI51" s="1">
        <f t="shared" si="15"/>
        <v>74388.2384184283</v>
      </c>
      <c r="BJ51" s="1">
        <f t="shared" si="15"/>
        <v>3923.7495407708411</v>
      </c>
      <c r="BK51" s="1">
        <f t="shared" si="15"/>
        <v>434.44808478639891</v>
      </c>
      <c r="BL51" s="1">
        <f t="shared" si="15"/>
        <v>84.79780192959511</v>
      </c>
      <c r="BM51" s="1">
        <f t="shared" si="15"/>
        <v>1733.33085744339</v>
      </c>
      <c r="BN51" s="1">
        <f t="shared" si="15"/>
        <v>69466.692957050022</v>
      </c>
      <c r="BO51" s="1">
        <f t="shared" si="15"/>
        <v>0</v>
      </c>
      <c r="BP51" s="1">
        <f t="shared" si="15"/>
        <v>12533.487592672858</v>
      </c>
      <c r="BQ51" s="1">
        <f t="shared" si="15"/>
        <v>22674.098550739098</v>
      </c>
      <c r="BR51" s="1">
        <f t="shared" si="15"/>
        <v>0</v>
      </c>
      <c r="BS51" s="1">
        <f t="shared" si="15"/>
        <v>35075.453058654901</v>
      </c>
      <c r="BT51" s="1">
        <f t="shared" si="15"/>
        <v>362642.82624351757</v>
      </c>
      <c r="BU51" s="1">
        <f t="shared" si="15"/>
        <v>16437.913835224066</v>
      </c>
      <c r="BV51" s="1"/>
      <c r="BY51" s="23">
        <f>+(R51-B51)/B51</f>
        <v>-0.99641603755947039</v>
      </c>
      <c r="BZ51" s="23">
        <f>IF(AH51&lt;&gt;0,(AH51-C51)/C51,"")</f>
        <v>-0.80080636772491065</v>
      </c>
      <c r="CA51" s="23">
        <f>IF(AM51&lt;&gt;0,(AM51-D51)/D51,"")</f>
        <v>-0.74586137940280517</v>
      </c>
      <c r="CB51" s="23">
        <f t="shared" si="9"/>
        <v>-0.77671715045023115</v>
      </c>
      <c r="CC51" s="23">
        <f t="shared" si="9"/>
        <v>-0.86435048851961238</v>
      </c>
      <c r="CD51" s="23">
        <f>IF(BM51&lt;&gt;0,(BM51-G51)/G51,"")</f>
        <v>-0.86439722050600287</v>
      </c>
      <c r="CE51" s="23">
        <f>IF(BT51&lt;&gt;0,(BT51-H51)/H51,"")</f>
        <v>-0.77341268030930677</v>
      </c>
    </row>
    <row r="52" spans="1:83" x14ac:dyDescent="0.25">
      <c r="A52" s="6"/>
      <c r="K52" s="95"/>
    </row>
    <row r="53" spans="1:83" x14ac:dyDescent="0.25">
      <c r="A53" s="6"/>
    </row>
    <row r="54" spans="1:83" x14ac:dyDescent="0.25">
      <c r="A54" s="6"/>
    </row>
    <row r="55" spans="1:83" x14ac:dyDescent="0.25">
      <c r="A55" s="12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D55"/>
  <sheetViews>
    <sheetView zoomScale="85" zoomScaleNormal="85" workbookViewId="0">
      <pane xSplit="1" ySplit="2" topLeftCell="Y45" activePane="bottomRight" state="frozen"/>
      <selection pane="topRight" activeCell="B1" sqref="B1"/>
      <selection pane="bottomLeft" activeCell="A3" sqref="A3"/>
      <selection pane="bottomRight" activeCell="BM49" sqref="BM49"/>
    </sheetView>
  </sheetViews>
  <sheetFormatPr defaultColWidth="9.140625" defaultRowHeight="15" x14ac:dyDescent="0.25"/>
  <cols>
    <col min="1" max="1" width="17.85546875" style="28" customWidth="1"/>
    <col min="2" max="8" width="9.140625" style="95"/>
    <col min="9" max="9" width="9.140625" style="28"/>
    <col min="10" max="10" width="20.7109375" style="28" customWidth="1"/>
    <col min="11" max="11" width="7.7109375" style="95" bestFit="1" customWidth="1"/>
    <col min="12" max="12" width="7.7109375" style="26" bestFit="1" customWidth="1"/>
    <col min="13" max="13" width="6.7109375" style="26" bestFit="1" customWidth="1"/>
    <col min="14" max="14" width="14.5703125" style="26" bestFit="1" customWidth="1"/>
    <col min="15" max="15" width="6.7109375" style="26" bestFit="1" customWidth="1"/>
    <col min="16" max="16" width="6.7109375" style="95" customWidth="1"/>
    <col min="17" max="17" width="6.7109375" style="26" bestFit="1" customWidth="1"/>
    <col min="18" max="19" width="9.28515625" style="26" bestFit="1" customWidth="1"/>
    <col min="20" max="20" width="6.7109375" style="26" bestFit="1" customWidth="1"/>
    <col min="21" max="21" width="7.7109375" style="26" bestFit="1" customWidth="1"/>
    <col min="22" max="23" width="6.7109375" style="26" bestFit="1" customWidth="1"/>
    <col min="24" max="24" width="6.7109375" style="95" customWidth="1"/>
    <col min="25" max="25" width="6.7109375" style="26" bestFit="1" customWidth="1"/>
    <col min="26" max="26" width="15.42578125" style="26" bestFit="1" customWidth="1"/>
    <col min="27" max="27" width="6.5703125" style="26" bestFit="1" customWidth="1"/>
    <col min="28" max="28" width="6.7109375" style="26" bestFit="1" customWidth="1"/>
    <col min="29" max="29" width="5.140625" style="26" bestFit="1" customWidth="1"/>
    <col min="30" max="30" width="5.140625" style="95" customWidth="1"/>
    <col min="31" max="31" width="5.7109375" style="26" bestFit="1" customWidth="1"/>
    <col min="32" max="32" width="6.7109375" style="26" bestFit="1" customWidth="1"/>
    <col min="33" max="33" width="6.7109375" style="26" customWidth="1"/>
    <col min="34" max="34" width="7.7109375" style="26" bestFit="1" customWidth="1"/>
    <col min="35" max="35" width="10" style="26" bestFit="1" customWidth="1"/>
    <col min="36" max="36" width="10" style="95" customWidth="1"/>
    <col min="37" max="37" width="7.7109375" style="26" bestFit="1" customWidth="1"/>
    <col min="38" max="38" width="6.7109375" style="26" bestFit="1" customWidth="1"/>
    <col min="39" max="39" width="7.7109375" style="26" bestFit="1" customWidth="1"/>
    <col min="40" max="40" width="6" style="26" bestFit="1" customWidth="1"/>
    <col min="41" max="41" width="6.7109375" style="26" bestFit="1" customWidth="1"/>
    <col min="42" max="42" width="5.7109375" style="26" bestFit="1" customWidth="1"/>
    <col min="43" max="43" width="7.7109375" style="26" bestFit="1" customWidth="1"/>
    <col min="44" max="44" width="4.5703125" style="26" bestFit="1" customWidth="1"/>
    <col min="45" max="45" width="5.7109375" style="26" bestFit="1" customWidth="1"/>
    <col min="46" max="46" width="6.7109375" style="26" bestFit="1" customWidth="1"/>
    <col min="47" max="47" width="5.7109375" style="26" bestFit="1" customWidth="1"/>
    <col min="48" max="48" width="5.85546875" style="26" bestFit="1" customWidth="1"/>
    <col min="49" max="49" width="5.7109375" style="26" bestFit="1" customWidth="1"/>
    <col min="50" max="51" width="7.7109375" style="26" bestFit="1" customWidth="1"/>
    <col min="52" max="52" width="6.7109375" style="26" bestFit="1" customWidth="1"/>
    <col min="53" max="53" width="5.140625" style="26" bestFit="1" customWidth="1"/>
    <col min="54" max="54" width="5.28515625" style="26" bestFit="1" customWidth="1"/>
    <col min="55" max="55" width="8.7109375" style="26" bestFit="1" customWidth="1"/>
    <col min="56" max="56" width="4.85546875" style="26" bestFit="1" customWidth="1"/>
    <col min="57" max="57" width="7.85546875" style="26" bestFit="1" customWidth="1"/>
    <col min="58" max="58" width="5.85546875" style="26" bestFit="1" customWidth="1"/>
    <col min="59" max="59" width="6" style="26" bestFit="1" customWidth="1"/>
    <col min="60" max="61" width="6.7109375" style="26" bestFit="1" customWidth="1"/>
    <col min="62" max="63" width="5.7109375" style="26" bestFit="1" customWidth="1"/>
    <col min="64" max="64" width="3.85546875" style="26" bestFit="1" customWidth="1"/>
    <col min="65" max="65" width="6.7109375" style="26" bestFit="1" customWidth="1"/>
    <col min="66" max="66" width="7.7109375" style="26" bestFit="1" customWidth="1"/>
    <col min="67" max="67" width="5.28515625" style="26" bestFit="1" customWidth="1"/>
    <col min="68" max="68" width="6.7109375" style="26" bestFit="1" customWidth="1"/>
    <col min="69" max="69" width="7.7109375" style="26" bestFit="1" customWidth="1"/>
    <col min="70" max="70" width="7.7109375" style="95" customWidth="1"/>
    <col min="71" max="71" width="7.7109375" style="26" bestFit="1" customWidth="1"/>
    <col min="72" max="72" width="9.28515625" style="26" bestFit="1" customWidth="1"/>
    <col min="73" max="73" width="6.7109375" style="26" bestFit="1" customWidth="1"/>
    <col min="74" max="74" width="9.140625" style="28"/>
    <col min="75" max="75" width="8.5703125" style="28" customWidth="1"/>
    <col min="76" max="76" width="10.28515625" style="28" bestFit="1" customWidth="1"/>
    <col min="77" max="80" width="9.140625" style="28"/>
    <col min="81" max="81" width="8.5703125" style="28" customWidth="1"/>
    <col min="82" max="16384" width="9.140625" style="28"/>
  </cols>
  <sheetData>
    <row r="1" spans="1:82" x14ac:dyDescent="0.25">
      <c r="B1" s="95" t="s">
        <v>477</v>
      </c>
      <c r="J1" s="28" t="s">
        <v>498</v>
      </c>
      <c r="BX1" s="28" t="s">
        <v>310</v>
      </c>
    </row>
    <row r="2" spans="1:82" x14ac:dyDescent="0.25">
      <c r="A2" s="6" t="s">
        <v>52</v>
      </c>
      <c r="B2" s="95" t="s">
        <v>59</v>
      </c>
      <c r="C2" s="95" t="s">
        <v>57</v>
      </c>
      <c r="D2" s="95" t="s">
        <v>60</v>
      </c>
      <c r="E2" s="95" t="s">
        <v>54</v>
      </c>
      <c r="F2" s="95" t="s">
        <v>53</v>
      </c>
      <c r="G2" s="95" t="s">
        <v>61</v>
      </c>
      <c r="H2" s="95" t="s">
        <v>62</v>
      </c>
      <c r="J2" s="28" t="s">
        <v>226</v>
      </c>
      <c r="K2" s="95" t="s">
        <v>471</v>
      </c>
      <c r="L2" s="26" t="s">
        <v>359</v>
      </c>
      <c r="M2" s="26" t="s">
        <v>131</v>
      </c>
      <c r="N2" s="26" t="s">
        <v>132</v>
      </c>
      <c r="O2" s="26" t="s">
        <v>133</v>
      </c>
      <c r="P2" s="95" t="s">
        <v>335</v>
      </c>
      <c r="Q2" s="26" t="s">
        <v>360</v>
      </c>
      <c r="R2" s="26" t="s">
        <v>134</v>
      </c>
      <c r="S2" s="26" t="s">
        <v>59</v>
      </c>
      <c r="T2" s="26" t="s">
        <v>136</v>
      </c>
      <c r="U2" s="26" t="s">
        <v>137</v>
      </c>
      <c r="V2" s="26" t="s">
        <v>361</v>
      </c>
      <c r="W2" s="26" t="s">
        <v>138</v>
      </c>
      <c r="X2" s="95" t="s">
        <v>472</v>
      </c>
      <c r="Y2" s="26" t="s">
        <v>139</v>
      </c>
      <c r="Z2" s="26" t="s">
        <v>140</v>
      </c>
      <c r="AA2" s="26" t="s">
        <v>141</v>
      </c>
      <c r="AB2" s="26" t="s">
        <v>142</v>
      </c>
      <c r="AC2" s="26" t="s">
        <v>143</v>
      </c>
      <c r="AD2" s="95" t="s">
        <v>473</v>
      </c>
      <c r="AE2" s="26" t="s">
        <v>362</v>
      </c>
      <c r="AF2" s="26" t="s">
        <v>144</v>
      </c>
      <c r="AG2" s="26" t="s">
        <v>366</v>
      </c>
      <c r="AH2" s="26" t="s">
        <v>57</v>
      </c>
      <c r="AI2" s="26" t="s">
        <v>128</v>
      </c>
      <c r="AJ2" s="95" t="s">
        <v>474</v>
      </c>
      <c r="AK2" s="26" t="s">
        <v>145</v>
      </c>
      <c r="AL2" s="26" t="s">
        <v>146</v>
      </c>
      <c r="AM2" s="26" t="s">
        <v>60</v>
      </c>
      <c r="AN2" s="26" t="s">
        <v>147</v>
      </c>
      <c r="AO2" s="26" t="s">
        <v>148</v>
      </c>
      <c r="AP2" s="26" t="s">
        <v>149</v>
      </c>
      <c r="AQ2" s="26" t="s">
        <v>150</v>
      </c>
      <c r="AR2" s="26" t="s">
        <v>151</v>
      </c>
      <c r="AS2" s="26" t="s">
        <v>152</v>
      </c>
      <c r="AT2" s="26" t="s">
        <v>153</v>
      </c>
      <c r="AU2" s="26" t="s">
        <v>154</v>
      </c>
      <c r="AV2" s="26" t="s">
        <v>155</v>
      </c>
      <c r="AW2" s="26" t="s">
        <v>156</v>
      </c>
      <c r="AX2" s="26" t="s">
        <v>54</v>
      </c>
      <c r="AY2" s="26" t="s">
        <v>53</v>
      </c>
      <c r="AZ2" s="26" t="s">
        <v>157</v>
      </c>
      <c r="BA2" s="26" t="s">
        <v>158</v>
      </c>
      <c r="BB2" s="26" t="s">
        <v>159</v>
      </c>
      <c r="BC2" s="26" t="s">
        <v>160</v>
      </c>
      <c r="BD2" s="26" t="s">
        <v>161</v>
      </c>
      <c r="BE2" s="26" t="s">
        <v>162</v>
      </c>
      <c r="BF2" s="26" t="s">
        <v>163</v>
      </c>
      <c r="BG2" s="26" t="s">
        <v>164</v>
      </c>
      <c r="BH2" s="26" t="s">
        <v>165</v>
      </c>
      <c r="BI2" s="26" t="s">
        <v>363</v>
      </c>
      <c r="BJ2" s="26" t="s">
        <v>166</v>
      </c>
      <c r="BK2" s="26" t="s">
        <v>167</v>
      </c>
      <c r="BL2" s="26" t="s">
        <v>168</v>
      </c>
      <c r="BM2" s="26" t="s">
        <v>61</v>
      </c>
      <c r="BN2" s="26" t="s">
        <v>367</v>
      </c>
      <c r="BO2" s="26" t="s">
        <v>169</v>
      </c>
      <c r="BP2" s="26" t="s">
        <v>170</v>
      </c>
      <c r="BQ2" s="26" t="s">
        <v>171</v>
      </c>
      <c r="BR2" s="95" t="s">
        <v>172</v>
      </c>
      <c r="BS2" s="26" t="s">
        <v>173</v>
      </c>
      <c r="BT2" s="26" t="s">
        <v>174</v>
      </c>
      <c r="BU2" s="26" t="s">
        <v>368</v>
      </c>
      <c r="BW2" s="26" t="s">
        <v>141</v>
      </c>
      <c r="BX2" s="26" t="s">
        <v>59</v>
      </c>
      <c r="BY2" s="26" t="s">
        <v>57</v>
      </c>
      <c r="BZ2" s="26" t="s">
        <v>60</v>
      </c>
      <c r="CA2" s="26" t="s">
        <v>54</v>
      </c>
      <c r="CB2" s="26" t="s">
        <v>53</v>
      </c>
      <c r="CC2" s="26" t="s">
        <v>61</v>
      </c>
      <c r="CD2" s="26" t="s">
        <v>62</v>
      </c>
    </row>
    <row r="3" spans="1:82" x14ac:dyDescent="0.25">
      <c r="A3" s="25" t="s">
        <v>121</v>
      </c>
      <c r="B3" s="95">
        <v>97359.894073999996</v>
      </c>
      <c r="C3" s="95">
        <v>146.77413381</v>
      </c>
      <c r="D3" s="95">
        <v>4801.8396418000002</v>
      </c>
      <c r="E3" s="95">
        <v>10616.110462000001</v>
      </c>
      <c r="F3" s="95">
        <v>9279.4179170999996</v>
      </c>
      <c r="G3" s="95">
        <v>681.77192171000002</v>
      </c>
      <c r="H3" s="95">
        <v>20088.169626999999</v>
      </c>
      <c r="J3" s="28" t="s">
        <v>121</v>
      </c>
      <c r="K3" s="95">
        <v>229.84719719880701</v>
      </c>
      <c r="L3" s="26">
        <v>995.93554344130405</v>
      </c>
      <c r="M3" s="26">
        <v>1216.1057221937499</v>
      </c>
      <c r="N3" s="26">
        <v>1215.87366040906</v>
      </c>
      <c r="O3" s="26">
        <v>1463.5216245804299</v>
      </c>
      <c r="P3" s="95">
        <v>1.66664196112368</v>
      </c>
      <c r="Q3" s="26">
        <v>538.304436489095</v>
      </c>
      <c r="R3" s="26">
        <v>35416.241209086998</v>
      </c>
      <c r="S3" s="26">
        <v>97505.474715300603</v>
      </c>
      <c r="T3" s="26">
        <v>1100.1428941576401</v>
      </c>
      <c r="U3" s="26">
        <v>606.95776577456604</v>
      </c>
      <c r="V3" s="26">
        <v>607.19537367052999</v>
      </c>
      <c r="W3" s="26">
        <v>534.49456668503001</v>
      </c>
      <c r="X3" s="95">
        <v>173.325178081372</v>
      </c>
      <c r="Y3" s="26">
        <v>981.42928624238505</v>
      </c>
      <c r="Z3" s="26">
        <v>981.42928624238505</v>
      </c>
      <c r="AA3" s="26">
        <v>22.712996224584799</v>
      </c>
      <c r="AB3" s="26">
        <v>457.99021402139499</v>
      </c>
      <c r="AC3" s="26">
        <v>35.708383790781298</v>
      </c>
      <c r="AD3" s="95">
        <v>3651.9175363392901</v>
      </c>
      <c r="AE3" s="26">
        <v>222.54004479571401</v>
      </c>
      <c r="AF3" s="26">
        <v>191.13906602115301</v>
      </c>
      <c r="AG3" s="26">
        <v>169.378901306899</v>
      </c>
      <c r="AH3" s="26">
        <v>147.217149754459</v>
      </c>
      <c r="AI3" s="26">
        <v>0</v>
      </c>
      <c r="AJ3" s="95">
        <v>22124.201914714198</v>
      </c>
      <c r="AK3" s="26">
        <v>4322.30099902445</v>
      </c>
      <c r="AL3" s="26">
        <v>457.55251310372199</v>
      </c>
      <c r="AM3" s="26">
        <v>4802.5665083527601</v>
      </c>
      <c r="AN3" s="26">
        <v>0.24362843234400899</v>
      </c>
      <c r="AO3" s="26">
        <v>672.00604682065898</v>
      </c>
      <c r="AP3" s="26">
        <v>2.7938421600886199</v>
      </c>
      <c r="AQ3" s="26">
        <v>5364.2595790935602</v>
      </c>
      <c r="AR3" s="26">
        <v>5.09858253829153</v>
      </c>
      <c r="AS3" s="26">
        <v>34.140329150063003</v>
      </c>
      <c r="AT3" s="26">
        <v>808.12827978857604</v>
      </c>
      <c r="AU3" s="26">
        <v>2.82179963293044</v>
      </c>
      <c r="AV3" s="26">
        <v>2.5879037131345899</v>
      </c>
      <c r="AW3" s="26">
        <v>68.493377536004104</v>
      </c>
      <c r="AX3" s="26">
        <v>10654.9956034634</v>
      </c>
      <c r="AY3" s="26">
        <v>9315.4899858661702</v>
      </c>
      <c r="AZ3" s="26">
        <v>1339.50561759729</v>
      </c>
      <c r="BA3" s="26">
        <v>0.98761976884538405</v>
      </c>
      <c r="BB3" s="26">
        <v>0.32604978918302202</v>
      </c>
      <c r="BC3" s="26">
        <v>279.47586710538599</v>
      </c>
      <c r="BD3" s="26">
        <v>10.658848746396799</v>
      </c>
      <c r="BE3" s="26">
        <v>3236.67055220269</v>
      </c>
      <c r="BF3" s="26">
        <v>20.663514718607502</v>
      </c>
      <c r="BG3" s="26">
        <v>41.5255048308779</v>
      </c>
      <c r="BH3" s="26">
        <v>4743.9878638866303</v>
      </c>
      <c r="BI3" s="26">
        <v>454.03686265888399</v>
      </c>
      <c r="BJ3" s="26">
        <v>5.2297239262112996</v>
      </c>
      <c r="BK3" s="26">
        <v>50.063916510965299</v>
      </c>
      <c r="BL3" s="26">
        <v>1.83640986127415</v>
      </c>
      <c r="BM3" s="26">
        <v>684.34804896465403</v>
      </c>
      <c r="BN3" s="26">
        <v>3700.8689422256198</v>
      </c>
      <c r="BO3" s="26">
        <v>0</v>
      </c>
      <c r="BP3" s="26">
        <v>51.316375966533798</v>
      </c>
      <c r="BQ3" s="26">
        <v>953.45504580454804</v>
      </c>
      <c r="BR3" s="95">
        <v>0</v>
      </c>
      <c r="BS3" s="26">
        <v>476.18188458142498</v>
      </c>
      <c r="BT3" s="26">
        <v>20138.165820642898</v>
      </c>
      <c r="BU3" s="26">
        <v>619.67306937394198</v>
      </c>
      <c r="BW3" s="30">
        <f t="shared" ref="BW3:BW47" si="0">IF(AA3&lt;&gt;0,AA3/AM3,"")</f>
        <v>4.7293454833122481E-3</v>
      </c>
      <c r="BX3" s="23">
        <f>IF(S3&lt;&gt;0,(S3-B3)/B3,"")</f>
        <v>1.4952834807929812E-3</v>
      </c>
      <c r="BY3" s="23">
        <f>IF(AH3&lt;&gt;0,(AH3-C3)/C3,"")</f>
        <v>3.0183516193152456E-3</v>
      </c>
      <c r="BZ3" s="23">
        <f>IF(AM3&lt;&gt;0,(AM3-D3)/D3,"")</f>
        <v>1.5137251698964672E-4</v>
      </c>
      <c r="CA3" s="23">
        <f t="shared" ref="CA3:CA34" si="1">IF(AX3&lt;&gt;0,(AX3-E3)/E3,"")</f>
        <v>3.6628425827507295E-3</v>
      </c>
      <c r="CB3" s="23">
        <f t="shared" ref="CB3:CB34" si="2">IF(AY3&lt;&gt;0,(AY3-F3)/F3,"")</f>
        <v>3.8873202056884824E-3</v>
      </c>
      <c r="CC3" s="23">
        <f>IF(BM3&lt;&gt;0,(BM3-G3)/G3,"")</f>
        <v>3.7785763429397995E-3</v>
      </c>
      <c r="CD3" s="23">
        <f>IF(BT3&lt;&gt;0,(BT3-H3)/H3,"")</f>
        <v>2.4888376876159189E-3</v>
      </c>
    </row>
    <row r="4" spans="1:82" x14ac:dyDescent="0.25">
      <c r="A4" s="6" t="s">
        <v>77</v>
      </c>
      <c r="B4" s="95">
        <v>12038.906854999999</v>
      </c>
      <c r="C4" s="95">
        <v>28.233342782000001</v>
      </c>
      <c r="D4" s="95">
        <v>938.44714428999998</v>
      </c>
      <c r="E4" s="95">
        <v>1208.7272353999999</v>
      </c>
      <c r="F4" s="95">
        <v>1166.9890393999999</v>
      </c>
      <c r="G4" s="95">
        <v>206.25143001000001</v>
      </c>
      <c r="H4" s="95">
        <v>3739.1885723999999</v>
      </c>
      <c r="J4" s="28" t="s">
        <v>77</v>
      </c>
      <c r="K4" s="95">
        <v>1.0700113464618499</v>
      </c>
      <c r="L4" s="26">
        <v>189.32277032755201</v>
      </c>
      <c r="M4" s="26">
        <v>196.31875346602899</v>
      </c>
      <c r="N4" s="26">
        <v>196.27246153706301</v>
      </c>
      <c r="O4" s="26">
        <v>234.02391869905199</v>
      </c>
      <c r="P4" s="95">
        <v>0.32268968043430901</v>
      </c>
      <c r="Q4" s="26">
        <v>114.922628835485</v>
      </c>
      <c r="R4" s="26">
        <v>3962.7573132351099</v>
      </c>
      <c r="S4" s="26">
        <v>12055.688963111101</v>
      </c>
      <c r="T4" s="26">
        <v>193.80806003406099</v>
      </c>
      <c r="U4" s="26">
        <v>89.859314809768605</v>
      </c>
      <c r="V4" s="26">
        <v>102.505397469534</v>
      </c>
      <c r="W4" s="26">
        <v>113.63290851951901</v>
      </c>
      <c r="X4" s="95">
        <v>0.33598085114943399</v>
      </c>
      <c r="Y4" s="26">
        <v>141.949795379553</v>
      </c>
      <c r="Z4" s="26">
        <v>141.949795379553</v>
      </c>
      <c r="AA4" s="26">
        <v>4.61875119187376</v>
      </c>
      <c r="AB4" s="26">
        <v>90.812623413085504</v>
      </c>
      <c r="AC4" s="26">
        <v>4.9643109607731697</v>
      </c>
      <c r="AD4" s="95">
        <v>682.22667178978895</v>
      </c>
      <c r="AE4" s="26">
        <v>29.172315712010199</v>
      </c>
      <c r="AF4" s="26">
        <v>15.9396549943616</v>
      </c>
      <c r="AG4" s="26">
        <v>28.484787903040701</v>
      </c>
      <c r="AH4" s="26">
        <v>28.351742808798601</v>
      </c>
      <c r="AI4" s="26">
        <v>0</v>
      </c>
      <c r="AJ4" s="95">
        <v>4105.0449197241996</v>
      </c>
      <c r="AK4" s="26">
        <v>840.43584318523801</v>
      </c>
      <c r="AL4" s="26">
        <v>88.763061558557297</v>
      </c>
      <c r="AM4" s="26">
        <v>933.81765593566899</v>
      </c>
      <c r="AN4" s="26">
        <v>4.4290261131191597E-2</v>
      </c>
      <c r="AO4" s="26">
        <v>111.067744423684</v>
      </c>
      <c r="AP4" s="26">
        <v>0.276347966511792</v>
      </c>
      <c r="AQ4" s="26">
        <v>1173.8996933943999</v>
      </c>
      <c r="AR4" s="26">
        <v>0.54330041832702303</v>
      </c>
      <c r="AS4" s="26">
        <v>5.8367147825415904</v>
      </c>
      <c r="AT4" s="26">
        <v>91.822085682633499</v>
      </c>
      <c r="AU4" s="26">
        <v>0.244846376428181</v>
      </c>
      <c r="AV4" s="26">
        <v>0.71429078964048098</v>
      </c>
      <c r="AW4" s="26">
        <v>11.6018657715901</v>
      </c>
      <c r="AX4" s="26">
        <v>1215.0852904851799</v>
      </c>
      <c r="AY4" s="26">
        <v>1172.7781752881699</v>
      </c>
      <c r="AZ4" s="26">
        <v>42.307115197010397</v>
      </c>
      <c r="BA4" s="26">
        <v>0.201775745851177</v>
      </c>
      <c r="BB4" s="26">
        <v>5.9686445432849903E-3</v>
      </c>
      <c r="BC4" s="26">
        <v>47.986968589648001</v>
      </c>
      <c r="BD4" s="26">
        <v>1.4806373562173001</v>
      </c>
      <c r="BE4" s="26">
        <v>397.82727161494</v>
      </c>
      <c r="BF4" s="26">
        <v>2.0226210750839102</v>
      </c>
      <c r="BG4" s="26">
        <v>2.5101181126231098</v>
      </c>
      <c r="BH4" s="26">
        <v>600.16575296108294</v>
      </c>
      <c r="BI4" s="26">
        <v>96.310342958492399</v>
      </c>
      <c r="BJ4" s="26">
        <v>0.80287826628526804</v>
      </c>
      <c r="BK4" s="26">
        <v>8.7138682848592008</v>
      </c>
      <c r="BL4" s="26">
        <v>2.08628493636909E-2</v>
      </c>
      <c r="BM4" s="26">
        <v>207.368804378379</v>
      </c>
      <c r="BN4" s="26">
        <v>849.20995867233296</v>
      </c>
      <c r="BO4" s="26">
        <v>0</v>
      </c>
      <c r="BP4" s="26">
        <v>8.8035905464265891</v>
      </c>
      <c r="BQ4" s="26">
        <v>186.82277624211099</v>
      </c>
      <c r="BR4" s="95">
        <v>0</v>
      </c>
      <c r="BS4" s="26">
        <v>101.916932224408</v>
      </c>
      <c r="BT4" s="26">
        <v>3749.9499198068702</v>
      </c>
      <c r="BU4" s="26">
        <v>134.99564035229801</v>
      </c>
      <c r="BW4" s="30">
        <f t="shared" si="0"/>
        <v>4.9460953779524031E-3</v>
      </c>
      <c r="BX4" s="23">
        <f>IF(S4&lt;&gt;0,(S4-B4)/B4,"")</f>
        <v>1.3939893640867844E-3</v>
      </c>
      <c r="BY4" s="23">
        <f>IF(AH4&lt;&gt;0,(AH4-C4)/C4,"")</f>
        <v>4.1936241029909248E-3</v>
      </c>
      <c r="BZ4" s="23">
        <f>IF(AM4&lt;&gt;0,(AM4-D4)/D4,"")</f>
        <v>-4.9331370258828113E-3</v>
      </c>
      <c r="CA4" s="23">
        <f t="shared" si="1"/>
        <v>5.2601239543311551E-3</v>
      </c>
      <c r="CB4" s="23">
        <f t="shared" si="2"/>
        <v>4.9607457248668271E-3</v>
      </c>
      <c r="CC4" s="23">
        <f>IF(BM4&lt;&gt;0,(BM4-G4)/G4,"")</f>
        <v>5.4175351333312647E-3</v>
      </c>
      <c r="CD4" s="23">
        <f>IF(BT4&lt;&gt;0,(BT4-H4)/H4,"")</f>
        <v>2.8779900233710663E-3</v>
      </c>
    </row>
    <row r="5" spans="1:82" x14ac:dyDescent="0.25">
      <c r="A5" s="6" t="s">
        <v>71</v>
      </c>
      <c r="B5" s="95">
        <v>80424.374462000007</v>
      </c>
      <c r="C5" s="95">
        <v>161.60022906</v>
      </c>
      <c r="D5" s="95">
        <v>6717.2397872000001</v>
      </c>
      <c r="E5" s="95">
        <v>8336.1747747999998</v>
      </c>
      <c r="F5" s="95">
        <v>7713.3958744000001</v>
      </c>
      <c r="G5" s="95">
        <v>965.19633312999997</v>
      </c>
      <c r="H5" s="95">
        <v>25095.282051999999</v>
      </c>
      <c r="J5" s="28" t="s">
        <v>71</v>
      </c>
      <c r="K5" s="95">
        <v>9.8067318583089396</v>
      </c>
      <c r="L5" s="26">
        <v>1464.9189117380599</v>
      </c>
      <c r="M5" s="26">
        <v>1285.1537835070001</v>
      </c>
      <c r="N5" s="26">
        <v>1284.6768450419399</v>
      </c>
      <c r="O5" s="26">
        <v>1531.06322546669</v>
      </c>
      <c r="P5" s="95">
        <v>3.1551790495521899</v>
      </c>
      <c r="Q5" s="26">
        <v>529.60738067071202</v>
      </c>
      <c r="R5" s="26">
        <v>21186.901225940401</v>
      </c>
      <c r="S5" s="26">
        <v>80659.720631624106</v>
      </c>
      <c r="T5" s="26">
        <v>1197.61445329354</v>
      </c>
      <c r="U5" s="26">
        <v>542.396778734436</v>
      </c>
      <c r="V5" s="26">
        <v>678.18143688288399</v>
      </c>
      <c r="W5" s="26">
        <v>1171.71850420899</v>
      </c>
      <c r="X5" s="95">
        <v>3.7070610065752798</v>
      </c>
      <c r="Y5" s="26">
        <v>933.04458916891099</v>
      </c>
      <c r="Z5" s="26">
        <v>933.04458916891099</v>
      </c>
      <c r="AA5" s="26">
        <v>36.100197203436998</v>
      </c>
      <c r="AB5" s="26">
        <v>589.81102531567399</v>
      </c>
      <c r="AC5" s="26">
        <v>33.561935978967902</v>
      </c>
      <c r="AD5" s="95">
        <v>4811.3321431110198</v>
      </c>
      <c r="AE5" s="26">
        <v>199.077174768101</v>
      </c>
      <c r="AF5" s="26">
        <v>121.545241409414</v>
      </c>
      <c r="AG5" s="26">
        <v>195.78630237889101</v>
      </c>
      <c r="AH5" s="26">
        <v>162.32763185017299</v>
      </c>
      <c r="AI5" s="26">
        <v>0</v>
      </c>
      <c r="AJ5" s="95">
        <v>27752.4288430694</v>
      </c>
      <c r="AK5" s="26">
        <v>6056.7363117776504</v>
      </c>
      <c r="AL5" s="26">
        <v>636.87681873046904</v>
      </c>
      <c r="AM5" s="26">
        <v>6729.7133277115499</v>
      </c>
      <c r="AN5" s="26">
        <v>0.30842680072862699</v>
      </c>
      <c r="AO5" s="26">
        <v>679.64059346219199</v>
      </c>
      <c r="AP5" s="26">
        <v>3.1376543924337401</v>
      </c>
      <c r="AQ5" s="26">
        <v>7608.7618223747004</v>
      </c>
      <c r="AR5" s="26">
        <v>6.65850140820229</v>
      </c>
      <c r="AS5" s="26">
        <v>33.093319995370301</v>
      </c>
      <c r="AT5" s="26">
        <v>571.72838208303597</v>
      </c>
      <c r="AU5" s="26">
        <v>4.20863914196112</v>
      </c>
      <c r="AV5" s="26">
        <v>4.7455909544359702</v>
      </c>
      <c r="AW5" s="26">
        <v>72.797659022139996</v>
      </c>
      <c r="AX5" s="26">
        <v>8382.4618571735591</v>
      </c>
      <c r="AY5" s="26">
        <v>7753.5812287460603</v>
      </c>
      <c r="AZ5" s="26">
        <v>628.88062842749798</v>
      </c>
      <c r="BA5" s="26">
        <v>1.25491283475806</v>
      </c>
      <c r="BB5" s="26">
        <v>0.18395942393227399</v>
      </c>
      <c r="BC5" s="26">
        <v>369.66010460931301</v>
      </c>
      <c r="BD5" s="26">
        <v>9.1374946675705502</v>
      </c>
      <c r="BE5" s="26">
        <v>2618.6923511742302</v>
      </c>
      <c r="BF5" s="26">
        <v>13.101890353125301</v>
      </c>
      <c r="BG5" s="26">
        <v>16.5663042268115</v>
      </c>
      <c r="BH5" s="26">
        <v>3959.7612867276198</v>
      </c>
      <c r="BI5" s="26">
        <v>715.40736292773704</v>
      </c>
      <c r="BJ5" s="26">
        <v>10.0636799550257</v>
      </c>
      <c r="BK5" s="26">
        <v>58.529639158495698</v>
      </c>
      <c r="BL5" s="26">
        <v>0.25985861759178103</v>
      </c>
      <c r="BM5" s="26">
        <v>970.64895208805399</v>
      </c>
      <c r="BN5" s="26">
        <v>5647.4640905496899</v>
      </c>
      <c r="BO5" s="26">
        <v>0</v>
      </c>
      <c r="BP5" s="26">
        <v>63.577664228332701</v>
      </c>
      <c r="BQ5" s="26">
        <v>1281.37359720564</v>
      </c>
      <c r="BR5" s="95">
        <v>0</v>
      </c>
      <c r="BS5" s="26">
        <v>681.944679998016</v>
      </c>
      <c r="BT5" s="26">
        <v>25172.361438956701</v>
      </c>
      <c r="BU5" s="26">
        <v>966.72280723226197</v>
      </c>
      <c r="BW5" s="30">
        <f t="shared" si="0"/>
        <v>5.3642994055607017E-3</v>
      </c>
      <c r="BX5" s="23">
        <f>IF(S5&lt;&gt;0,(S5-B5)/B5,"")</f>
        <v>2.9263040116687361E-3</v>
      </c>
      <c r="BY5" s="23">
        <f>IF(AH5&lt;&gt;0,(AH5-C5)/C5,"")</f>
        <v>4.501248509387404E-3</v>
      </c>
      <c r="BZ5" s="23">
        <f>IF(AM5&lt;&gt;0,(AM5-D5)/D5,"")</f>
        <v>1.856944356120603E-3</v>
      </c>
      <c r="CA5" s="23">
        <f t="shared" si="1"/>
        <v>5.5525566130743493E-3</v>
      </c>
      <c r="CB5" s="23">
        <f t="shared" si="2"/>
        <v>5.2098135504015063E-3</v>
      </c>
      <c r="CC5" s="23">
        <f>IF(BM5&lt;&gt;0,(BM5-G5)/G5,"")</f>
        <v>5.6492329807883938E-3</v>
      </c>
      <c r="CD5" s="23">
        <f>IF(BT5&lt;&gt;0,(BT5-H5)/H5,"")</f>
        <v>3.0714692425845612E-3</v>
      </c>
    </row>
    <row r="6" spans="1:82" x14ac:dyDescent="0.25">
      <c r="A6" s="6" t="s">
        <v>122</v>
      </c>
      <c r="B6" s="95">
        <v>81611.556804000007</v>
      </c>
      <c r="C6" s="95">
        <v>142.71551364000001</v>
      </c>
      <c r="D6" s="95">
        <v>7213.3848095000003</v>
      </c>
      <c r="E6" s="95">
        <v>9787.3563603999992</v>
      </c>
      <c r="F6" s="95">
        <v>6930.9232277999999</v>
      </c>
      <c r="G6" s="95">
        <v>1283.0664016999999</v>
      </c>
      <c r="H6" s="95">
        <v>27332.094937999998</v>
      </c>
      <c r="J6" s="28" t="s">
        <v>122</v>
      </c>
      <c r="K6" s="95">
        <v>10.160352768663399</v>
      </c>
      <c r="L6" s="26">
        <v>1179.94793469876</v>
      </c>
      <c r="M6" s="26">
        <v>1072.86412030867</v>
      </c>
      <c r="N6" s="26">
        <v>1072.2697063012299</v>
      </c>
      <c r="O6" s="26">
        <v>1244.8673261297299</v>
      </c>
      <c r="P6" s="95">
        <v>3.8566880768641298</v>
      </c>
      <c r="Q6" s="26">
        <v>1071.2660993905699</v>
      </c>
      <c r="R6" s="26">
        <v>31671.394053607801</v>
      </c>
      <c r="S6" s="26">
        <v>81793.348631646193</v>
      </c>
      <c r="T6" s="26">
        <v>1249.64091932307</v>
      </c>
      <c r="U6" s="26">
        <v>811.12621114105605</v>
      </c>
      <c r="V6" s="26">
        <v>641.78239195456297</v>
      </c>
      <c r="W6" s="26">
        <v>813.39714989546701</v>
      </c>
      <c r="X6" s="95">
        <v>4.3099558593340896</v>
      </c>
      <c r="Y6" s="26">
        <v>797.64970506500799</v>
      </c>
      <c r="Z6" s="26">
        <v>797.64970506500799</v>
      </c>
      <c r="AA6" s="26">
        <v>40.6377929529258</v>
      </c>
      <c r="AB6" s="26">
        <v>536.55559454466197</v>
      </c>
      <c r="AC6" s="26">
        <v>28.6279941242414</v>
      </c>
      <c r="AD6" s="95">
        <v>4138.4151406133997</v>
      </c>
      <c r="AE6" s="26">
        <v>169.81179801694199</v>
      </c>
      <c r="AF6" s="26">
        <v>97.702056614471999</v>
      </c>
      <c r="AG6" s="26">
        <v>164.68230869675401</v>
      </c>
      <c r="AH6" s="26">
        <v>143.29296879908699</v>
      </c>
      <c r="AI6" s="26">
        <v>0</v>
      </c>
      <c r="AJ6" s="95">
        <v>29857.643682380101</v>
      </c>
      <c r="AK6" s="26">
        <v>6501.4580505630101</v>
      </c>
      <c r="AL6" s="26">
        <v>681.74822820042095</v>
      </c>
      <c r="AM6" s="26">
        <v>7223.8440717163603</v>
      </c>
      <c r="AN6" s="26">
        <v>0.26103553121358902</v>
      </c>
      <c r="AO6" s="26">
        <v>961.48565969455103</v>
      </c>
      <c r="AP6" s="26">
        <v>1.96767087198311</v>
      </c>
      <c r="AQ6" s="26">
        <v>10419.959830198901</v>
      </c>
      <c r="AR6" s="26">
        <v>4.3193207559648696</v>
      </c>
      <c r="AS6" s="26">
        <v>32.538979590711897</v>
      </c>
      <c r="AT6" s="26">
        <v>490.96732474633001</v>
      </c>
      <c r="AU6" s="26">
        <v>4.8114405551238102</v>
      </c>
      <c r="AV6" s="26">
        <v>4.4950221840087696</v>
      </c>
      <c r="AW6" s="26">
        <v>61.996875389253503</v>
      </c>
      <c r="AX6" s="26">
        <v>9822.5411280499502</v>
      </c>
      <c r="AY6" s="26">
        <v>6964.04496519452</v>
      </c>
      <c r="AZ6" s="26">
        <v>2858.4961628554202</v>
      </c>
      <c r="BA6" s="26">
        <v>1.0513501656222199</v>
      </c>
      <c r="BB6" s="26">
        <v>0.26057614488775699</v>
      </c>
      <c r="BC6" s="26">
        <v>397.41602914510202</v>
      </c>
      <c r="BD6" s="26">
        <v>7.5248262482294104</v>
      </c>
      <c r="BE6" s="26">
        <v>2282.9434161720001</v>
      </c>
      <c r="BF6" s="26">
        <v>12.229712792870201</v>
      </c>
      <c r="BG6" s="26">
        <v>13.283123949359799</v>
      </c>
      <c r="BH6" s="26">
        <v>3587.0581039148501</v>
      </c>
      <c r="BI6" s="26">
        <v>826.30726328499702</v>
      </c>
      <c r="BJ6" s="26">
        <v>6.1187109575224499</v>
      </c>
      <c r="BK6" s="26">
        <v>54.831518047586798</v>
      </c>
      <c r="BL6" s="26">
        <v>0.23096356311006</v>
      </c>
      <c r="BM6" s="26">
        <v>1287.60660196101</v>
      </c>
      <c r="BN6" s="26">
        <v>7603.4337974073596</v>
      </c>
      <c r="BO6" s="26">
        <v>0</v>
      </c>
      <c r="BP6" s="26">
        <v>49.454549593787398</v>
      </c>
      <c r="BQ6" s="26">
        <v>1404.6946101390499</v>
      </c>
      <c r="BR6" s="95">
        <v>0</v>
      </c>
      <c r="BS6" s="26">
        <v>654.91465121447197</v>
      </c>
      <c r="BT6" s="26">
        <v>27394.5866565254</v>
      </c>
      <c r="BU6" s="26">
        <v>1138.64266466045</v>
      </c>
      <c r="BW6" s="30">
        <f t="shared" si="0"/>
        <v>5.6255080466140793E-3</v>
      </c>
      <c r="BX6" s="23">
        <f>IF(S6&lt;&gt;0,(S6-B6)/B6,"")</f>
        <v>2.2275255462015139E-3</v>
      </c>
      <c r="BY6" s="23">
        <f>IF(AH6&lt;&gt;0,(AH6-C6)/C6,"")</f>
        <v>4.0461975321310307E-3</v>
      </c>
      <c r="BZ6" s="23">
        <f>IF(AM6&lt;&gt;0,(AM6-D6)/D6,"")</f>
        <v>1.4499797934785336E-3</v>
      </c>
      <c r="CA6" s="23">
        <f t="shared" si="1"/>
        <v>3.5949204621086323E-3</v>
      </c>
      <c r="CB6" s="23">
        <f t="shared" si="2"/>
        <v>4.7788348400208056E-3</v>
      </c>
      <c r="CC6" s="23">
        <f>IF(BM6&lt;&gt;0,(BM6-G6)/G6,"")</f>
        <v>3.538554399830415E-3</v>
      </c>
      <c r="CD6" s="23">
        <f>IF(BT6&lt;&gt;0,(BT6-H6)/H6,"")</f>
        <v>2.2863859746996198E-3</v>
      </c>
    </row>
    <row r="7" spans="1:82" x14ac:dyDescent="0.25">
      <c r="A7" s="6" t="s">
        <v>123</v>
      </c>
      <c r="B7" s="95">
        <v>632399.27572000003</v>
      </c>
      <c r="C7" s="95">
        <v>1192.8435340999999</v>
      </c>
      <c r="D7" s="95">
        <v>50383.947241000002</v>
      </c>
      <c r="E7" s="95">
        <v>73045.978914000007</v>
      </c>
      <c r="F7" s="95">
        <v>65000.366881000002</v>
      </c>
      <c r="G7" s="95">
        <v>2758.3580849</v>
      </c>
      <c r="H7" s="95">
        <v>199158.17001999999</v>
      </c>
      <c r="J7" s="28" t="s">
        <v>123</v>
      </c>
      <c r="K7" s="95">
        <v>163.46717264416799</v>
      </c>
      <c r="L7" s="26">
        <v>12906.4646234747</v>
      </c>
      <c r="M7" s="26">
        <v>9927.3165788406495</v>
      </c>
      <c r="N7" s="26">
        <v>9920.3251281840603</v>
      </c>
      <c r="O7" s="26">
        <v>11931.660063195501</v>
      </c>
      <c r="P7" s="95">
        <v>44.425732644568903</v>
      </c>
      <c r="Q7" s="26">
        <v>4177.38983186311</v>
      </c>
      <c r="R7" s="26">
        <v>134528.571433743</v>
      </c>
      <c r="S7" s="26">
        <v>633692.00236291299</v>
      </c>
      <c r="T7" s="26">
        <v>8957.5533546288698</v>
      </c>
      <c r="U7" s="26">
        <v>3934.9840262173602</v>
      </c>
      <c r="V7" s="26">
        <v>4936.5411689723596</v>
      </c>
      <c r="W7" s="26">
        <v>9639.7098441979597</v>
      </c>
      <c r="X7" s="95">
        <v>86.483216675760602</v>
      </c>
      <c r="Y7" s="26">
        <v>7253.1323980718398</v>
      </c>
      <c r="Z7" s="26">
        <v>7253.1323980718398</v>
      </c>
      <c r="AA7" s="26">
        <v>266.99251663111698</v>
      </c>
      <c r="AB7" s="26">
        <v>4761.4141570186903</v>
      </c>
      <c r="AC7" s="26">
        <v>282.48464372583697</v>
      </c>
      <c r="AD7" s="95">
        <v>40983.064878541001</v>
      </c>
      <c r="AE7" s="26">
        <v>1754.1796340155499</v>
      </c>
      <c r="AF7" s="26">
        <v>1074.8252563384499</v>
      </c>
      <c r="AG7" s="26">
        <v>1521.1224214894701</v>
      </c>
      <c r="AH7" s="26">
        <v>1196.62941439728</v>
      </c>
      <c r="AI7" s="26">
        <v>0</v>
      </c>
      <c r="AJ7" s="95">
        <v>221456.56826005701</v>
      </c>
      <c r="AK7" s="26">
        <v>45229.493248455299</v>
      </c>
      <c r="AL7" s="26">
        <v>4758.5284326791098</v>
      </c>
      <c r="AM7" s="26">
        <v>50255.0141977655</v>
      </c>
      <c r="AN7" s="26">
        <v>2.6841044258668298</v>
      </c>
      <c r="AO7" s="26">
        <v>5149.9235209135804</v>
      </c>
      <c r="AP7" s="26">
        <v>30.788096794369402</v>
      </c>
      <c r="AQ7" s="26">
        <v>58711.3998264455</v>
      </c>
      <c r="AR7" s="26">
        <v>73.908491112617597</v>
      </c>
      <c r="AS7" s="26">
        <v>257.52185471540997</v>
      </c>
      <c r="AT7" s="26">
        <v>4785.2518409144805</v>
      </c>
      <c r="AU7" s="26">
        <v>173.74546028648999</v>
      </c>
      <c r="AV7" s="26">
        <v>58.637089458048798</v>
      </c>
      <c r="AW7" s="26">
        <v>616.91139685290295</v>
      </c>
      <c r="AX7" s="26">
        <v>73341.828178977099</v>
      </c>
      <c r="AY7" s="26">
        <v>65290.870315366097</v>
      </c>
      <c r="AZ7" s="26">
        <v>8050.95786361106</v>
      </c>
      <c r="BA7" s="26">
        <v>10.2810753043755</v>
      </c>
      <c r="BB7" s="26">
        <v>9.4685584518041903</v>
      </c>
      <c r="BC7" s="26">
        <v>3813.04365129494</v>
      </c>
      <c r="BD7" s="26">
        <v>70.969832725408693</v>
      </c>
      <c r="BE7" s="26">
        <v>21415.975223796599</v>
      </c>
      <c r="BF7" s="26">
        <v>114.61407630769899</v>
      </c>
      <c r="BG7" s="26">
        <v>148.555258299023</v>
      </c>
      <c r="BH7" s="26">
        <v>32557.221181015899</v>
      </c>
      <c r="BI7" s="26">
        <v>6096.46318061078</v>
      </c>
      <c r="BJ7" s="26">
        <v>106.37021274602201</v>
      </c>
      <c r="BK7" s="26">
        <v>1044.8726984022001</v>
      </c>
      <c r="BL7" s="26">
        <v>2.7343168876249</v>
      </c>
      <c r="BM7" s="26">
        <v>2763.96195580835</v>
      </c>
      <c r="BN7" s="26">
        <v>45163.851788582499</v>
      </c>
      <c r="BO7" s="26">
        <v>0</v>
      </c>
      <c r="BP7" s="26">
        <v>525.037948308419</v>
      </c>
      <c r="BQ7" s="26">
        <v>9703.6245843542401</v>
      </c>
      <c r="BR7" s="95">
        <v>0</v>
      </c>
      <c r="BS7" s="26">
        <v>6049.1012058400302</v>
      </c>
      <c r="BT7" s="26">
        <v>199619.698654629</v>
      </c>
      <c r="BU7" s="26">
        <v>6449.1045422807902</v>
      </c>
      <c r="BW7" s="30">
        <f t="shared" si="0"/>
        <v>5.3127537797609129E-3</v>
      </c>
      <c r="BX7" s="23">
        <f t="shared" ref="BX7:BX47" si="3">IF(S7&lt;&gt;0,(S7-B7)/B7,"")</f>
        <v>2.0441621180561213E-3</v>
      </c>
      <c r="BY7" s="23">
        <f t="shared" ref="BY7:BY47" si="4">IF(AH7&lt;&gt;0,(AH7-C7)/C7,"")</f>
        <v>3.1738280747244177E-3</v>
      </c>
      <c r="BZ7" s="23">
        <f t="shared" ref="BZ7:BZ47" si="5">IF(AM7&lt;&gt;0,(AM7-D7)/D7,"")</f>
        <v>-2.5590103653010724E-3</v>
      </c>
      <c r="CA7" s="23">
        <f t="shared" si="1"/>
        <v>4.0501786597371466E-3</v>
      </c>
      <c r="CB7" s="23">
        <f t="shared" si="2"/>
        <v>4.4692583796940282E-3</v>
      </c>
      <c r="CC7" s="23">
        <f t="shared" ref="CC7:CC47" si="6">IF(BM7&lt;&gt;0,(BM7-G7)/G7,"")</f>
        <v>2.0315966005382429E-3</v>
      </c>
      <c r="CD7" s="23">
        <f t="shared" ref="CD7:CD47" si="7">IF(BT7&lt;&gt;0,(BT7-H7)/H7,"")</f>
        <v>2.3173974463747116E-3</v>
      </c>
    </row>
    <row r="8" spans="1:82" x14ac:dyDescent="0.25">
      <c r="A8" s="6" t="s">
        <v>72</v>
      </c>
      <c r="B8" s="95">
        <v>780463.76225999999</v>
      </c>
      <c r="C8" s="95">
        <v>1002.8147301</v>
      </c>
      <c r="D8" s="95">
        <v>95615.509539999999</v>
      </c>
      <c r="E8" s="95">
        <v>62208.330486999999</v>
      </c>
      <c r="F8" s="95">
        <v>49040.367898999997</v>
      </c>
      <c r="G8" s="95">
        <v>2610.9314264</v>
      </c>
      <c r="H8" s="95">
        <v>254647.11686000001</v>
      </c>
      <c r="J8" s="28" t="s">
        <v>72</v>
      </c>
      <c r="K8" s="95">
        <v>376.08270897380299</v>
      </c>
      <c r="L8" s="26">
        <v>17605.3103453933</v>
      </c>
      <c r="M8" s="26">
        <v>5256.37229068132</v>
      </c>
      <c r="N8" s="26">
        <v>5251.1946503564004</v>
      </c>
      <c r="O8" s="26">
        <v>5752.4117074687101</v>
      </c>
      <c r="P8" s="95">
        <v>35.419889935348301</v>
      </c>
      <c r="Q8" s="26">
        <v>4562.5164934189797</v>
      </c>
      <c r="R8" s="26">
        <v>253260.30065185</v>
      </c>
      <c r="S8" s="26">
        <v>781156.08186951897</v>
      </c>
      <c r="T8" s="26">
        <v>7614.5859207920103</v>
      </c>
      <c r="U8" s="26">
        <v>4313.9735451082097</v>
      </c>
      <c r="V8" s="26">
        <v>3882.9124201785698</v>
      </c>
      <c r="W8" s="26">
        <v>24525.7486879598</v>
      </c>
      <c r="X8" s="95">
        <v>235.95794839255299</v>
      </c>
      <c r="Y8" s="26">
        <v>4450.9811232304201</v>
      </c>
      <c r="Z8" s="26">
        <v>4450.9811232304201</v>
      </c>
      <c r="AA8" s="26">
        <v>515.506042979104</v>
      </c>
      <c r="AB8" s="26">
        <v>7164.6844619719104</v>
      </c>
      <c r="AC8" s="26">
        <v>156.60458938624899</v>
      </c>
      <c r="AD8" s="95">
        <v>46770.254693655799</v>
      </c>
      <c r="AE8" s="26">
        <v>1322.7040826314301</v>
      </c>
      <c r="AF8" s="26">
        <v>1867.50702049548</v>
      </c>
      <c r="AG8" s="26">
        <v>945.71242472600102</v>
      </c>
      <c r="AH8" s="26">
        <v>1005.5270134537</v>
      </c>
      <c r="AI8" s="26">
        <v>0</v>
      </c>
      <c r="AJ8" s="95">
        <v>285006.55184885103</v>
      </c>
      <c r="AK8" s="26">
        <v>85989.789406129901</v>
      </c>
      <c r="AL8" s="26">
        <v>9039.0845476942395</v>
      </c>
      <c r="AM8" s="26">
        <v>95544.379996803196</v>
      </c>
      <c r="AN8" s="26">
        <v>2.6065386196090099</v>
      </c>
      <c r="AO8" s="26">
        <v>5289.7029551138903</v>
      </c>
      <c r="AP8" s="26">
        <v>73.136063948147196</v>
      </c>
      <c r="AQ8" s="26">
        <v>90108.301894171498</v>
      </c>
      <c r="AR8" s="26">
        <v>192.63678114166299</v>
      </c>
      <c r="AS8" s="26">
        <v>241.65877622535601</v>
      </c>
      <c r="AT8" s="26">
        <v>4743.5595554379697</v>
      </c>
      <c r="AU8" s="26">
        <v>479.40418458197598</v>
      </c>
      <c r="AV8" s="26">
        <v>81.818168951206204</v>
      </c>
      <c r="AW8" s="26">
        <v>447.06351434823102</v>
      </c>
      <c r="AX8" s="26">
        <v>62393.9624952823</v>
      </c>
      <c r="AY8" s="26">
        <v>49207.755519086699</v>
      </c>
      <c r="AZ8" s="26">
        <v>13186.206976195501</v>
      </c>
      <c r="BA8" s="26">
        <v>9.9029861604854599</v>
      </c>
      <c r="BB8" s="26">
        <v>25.2030002096595</v>
      </c>
      <c r="BC8" s="26">
        <v>4710.4658897578702</v>
      </c>
      <c r="BD8" s="26">
        <v>76.797484712599896</v>
      </c>
      <c r="BE8" s="26">
        <v>13024.907406758201</v>
      </c>
      <c r="BF8" s="26">
        <v>112.70243529787101</v>
      </c>
      <c r="BG8" s="26">
        <v>194.13437854461901</v>
      </c>
      <c r="BH8" s="26">
        <v>22284.666166107199</v>
      </c>
      <c r="BI8" s="26">
        <v>9309.2600600724199</v>
      </c>
      <c r="BJ8" s="26">
        <v>232.766315779031</v>
      </c>
      <c r="BK8" s="26">
        <v>2268.3628566389398</v>
      </c>
      <c r="BL8" s="26">
        <v>8.5695544855790207</v>
      </c>
      <c r="BM8" s="26">
        <v>2617.30840223328</v>
      </c>
      <c r="BN8" s="26">
        <v>74106.884686492107</v>
      </c>
      <c r="BO8" s="26">
        <v>0</v>
      </c>
      <c r="BP8" s="26">
        <v>914.30848283562</v>
      </c>
      <c r="BQ8" s="26">
        <v>16477.951429188499</v>
      </c>
      <c r="BR8" s="95">
        <v>0</v>
      </c>
      <c r="BS8" s="26">
        <v>9861.1172903586194</v>
      </c>
      <c r="BT8" s="26">
        <v>255115.513232692</v>
      </c>
      <c r="BU8" s="26">
        <v>11402.6985860023</v>
      </c>
      <c r="BW8" s="30">
        <f t="shared" si="0"/>
        <v>5.395461700587227E-3</v>
      </c>
      <c r="BX8" s="23">
        <f t="shared" si="3"/>
        <v>8.8706182528477441E-4</v>
      </c>
      <c r="BY8" s="23">
        <f t="shared" si="4"/>
        <v>2.7046704364119961E-3</v>
      </c>
      <c r="BZ8" s="23">
        <f t="shared" si="5"/>
        <v>-7.4391219101380569E-4</v>
      </c>
      <c r="CA8" s="23">
        <f t="shared" si="1"/>
        <v>2.9840377780447408E-3</v>
      </c>
      <c r="CB8" s="23">
        <f t="shared" si="2"/>
        <v>3.4132619158045697E-3</v>
      </c>
      <c r="CC8" s="23">
        <f t="shared" si="6"/>
        <v>2.4424141395673403E-3</v>
      </c>
      <c r="CD8" s="23">
        <f t="shared" si="7"/>
        <v>1.8393939757405746E-3</v>
      </c>
    </row>
    <row r="9" spans="1:82" x14ac:dyDescent="0.25">
      <c r="A9" s="6" t="s">
        <v>124</v>
      </c>
      <c r="B9" s="95">
        <v>88014.081481000001</v>
      </c>
      <c r="C9" s="95">
        <v>128.05042146</v>
      </c>
      <c r="D9" s="95">
        <v>22254.225494999999</v>
      </c>
      <c r="E9" s="95">
        <v>8959.6414103000006</v>
      </c>
      <c r="F9" s="95">
        <v>5904.9403192999998</v>
      </c>
      <c r="G9" s="95">
        <v>195.88031228</v>
      </c>
      <c r="H9" s="95">
        <v>27855.174502000002</v>
      </c>
      <c r="J9" s="28" t="s">
        <v>124</v>
      </c>
      <c r="K9" s="95">
        <v>76.987292861808697</v>
      </c>
      <c r="L9" s="26">
        <v>1620.64765554787</v>
      </c>
      <c r="M9" s="26">
        <v>581.89573361755197</v>
      </c>
      <c r="N9" s="26">
        <v>581.06064334079701</v>
      </c>
      <c r="O9" s="26">
        <v>602.01040119710899</v>
      </c>
      <c r="P9" s="95">
        <v>6.1573106653791498</v>
      </c>
      <c r="Q9" s="26">
        <v>577.063942424885</v>
      </c>
      <c r="R9" s="26">
        <v>44840.740504549998</v>
      </c>
      <c r="S9" s="26">
        <v>87991.498018595899</v>
      </c>
      <c r="T9" s="26">
        <v>1009.98815584616</v>
      </c>
      <c r="U9" s="26">
        <v>598.01171913490703</v>
      </c>
      <c r="V9" s="26">
        <v>466.495961556243</v>
      </c>
      <c r="W9" s="26">
        <v>1230.90316322743</v>
      </c>
      <c r="X9" s="95">
        <v>53.524497973401303</v>
      </c>
      <c r="Y9" s="26">
        <v>550.27411689765495</v>
      </c>
      <c r="Z9" s="26">
        <v>550.27411689765495</v>
      </c>
      <c r="AA9" s="26">
        <v>154.91312885464399</v>
      </c>
      <c r="AB9" s="26">
        <v>1882.9974497384701</v>
      </c>
      <c r="AC9" s="26">
        <v>20.105259448061801</v>
      </c>
      <c r="AD9" s="95">
        <v>4221.4187564652802</v>
      </c>
      <c r="AE9" s="26">
        <v>136.980586204578</v>
      </c>
      <c r="AF9" s="26">
        <v>188.94308959010601</v>
      </c>
      <c r="AG9" s="26">
        <v>97.644557483953093</v>
      </c>
      <c r="AH9" s="26">
        <v>128.29690129356101</v>
      </c>
      <c r="AI9" s="26">
        <v>0</v>
      </c>
      <c r="AJ9" s="95">
        <v>30843.4810275743</v>
      </c>
      <c r="AK9" s="26">
        <v>20037.977107866602</v>
      </c>
      <c r="AL9" s="26">
        <v>2071.4916273968302</v>
      </c>
      <c r="AM9" s="26">
        <v>22264.381864118099</v>
      </c>
      <c r="AN9" s="26">
        <v>0.25651490966120399</v>
      </c>
      <c r="AO9" s="26">
        <v>791.736001019637</v>
      </c>
      <c r="AP9" s="26">
        <v>8.7201744958305092</v>
      </c>
      <c r="AQ9" s="26">
        <v>10251.034532598</v>
      </c>
      <c r="AR9" s="26">
        <v>23.6497240364424</v>
      </c>
      <c r="AS9" s="26">
        <v>31.782840214509701</v>
      </c>
      <c r="AT9" s="26">
        <v>913.12837690217702</v>
      </c>
      <c r="AU9" s="26">
        <v>43.722093178348402</v>
      </c>
      <c r="AV9" s="26">
        <v>12.433151562250201</v>
      </c>
      <c r="AW9" s="26">
        <v>45.8941929154471</v>
      </c>
      <c r="AX9" s="26">
        <v>8978.3859789238104</v>
      </c>
      <c r="AY9" s="26">
        <v>5918.8995746071596</v>
      </c>
      <c r="AZ9" s="26">
        <v>3059.4864043166399</v>
      </c>
      <c r="BA9" s="26">
        <v>1.13702618539768</v>
      </c>
      <c r="BB9" s="26">
        <v>2.8495440290569101</v>
      </c>
      <c r="BC9" s="26">
        <v>719.96896785109902</v>
      </c>
      <c r="BD9" s="26">
        <v>7.3193735566615201</v>
      </c>
      <c r="BE9" s="26">
        <v>1412.96329800426</v>
      </c>
      <c r="BF9" s="26">
        <v>14.178006470565499</v>
      </c>
      <c r="BG9" s="26">
        <v>21.228177053191999</v>
      </c>
      <c r="BH9" s="26">
        <v>2440.5649387941799</v>
      </c>
      <c r="BI9" s="26">
        <v>897.97002337384299</v>
      </c>
      <c r="BJ9" s="26">
        <v>37.891691992261698</v>
      </c>
      <c r="BK9" s="26">
        <v>180.31270446491001</v>
      </c>
      <c r="BL9" s="26">
        <v>1.15529290056603</v>
      </c>
      <c r="BM9" s="26">
        <v>196.16657330092499</v>
      </c>
      <c r="BN9" s="26">
        <v>8320.3168432592993</v>
      </c>
      <c r="BO9" s="26">
        <v>0</v>
      </c>
      <c r="BP9" s="26">
        <v>82.671107450409806</v>
      </c>
      <c r="BQ9" s="26">
        <v>2391.0709289258498</v>
      </c>
      <c r="BR9" s="95">
        <v>0</v>
      </c>
      <c r="BS9" s="26">
        <v>957.77537904396399</v>
      </c>
      <c r="BT9" s="26">
        <v>27875.673786493298</v>
      </c>
      <c r="BU9" s="26">
        <v>1184.2267162634901</v>
      </c>
      <c r="BW9" s="30">
        <f t="shared" si="0"/>
        <v>6.9578904009145806E-3</v>
      </c>
      <c r="BX9" s="23">
        <f t="shared" si="3"/>
        <v>-2.5658919600242527E-4</v>
      </c>
      <c r="BY9" s="23">
        <f t="shared" si="4"/>
        <v>1.924865461204326E-3</v>
      </c>
      <c r="BZ9" s="23">
        <f t="shared" si="5"/>
        <v>4.5637935682739763E-4</v>
      </c>
      <c r="CA9" s="23">
        <f t="shared" si="1"/>
        <v>2.0921114769460532E-3</v>
      </c>
      <c r="CB9" s="23">
        <f t="shared" si="2"/>
        <v>2.3639960020484276E-3</v>
      </c>
      <c r="CC9" s="23">
        <f t="shared" si="6"/>
        <v>1.461407823956306E-3</v>
      </c>
      <c r="CD9" s="23">
        <f t="shared" si="7"/>
        <v>7.3592375060600962E-4</v>
      </c>
    </row>
    <row r="10" spans="1:82" x14ac:dyDescent="0.25">
      <c r="A10" s="6" t="s">
        <v>125</v>
      </c>
      <c r="B10" s="95">
        <v>110955.56554</v>
      </c>
      <c r="C10" s="95">
        <v>169.19223076</v>
      </c>
      <c r="D10" s="95">
        <v>48344.264539000003</v>
      </c>
      <c r="E10" s="95">
        <v>14351.061122999999</v>
      </c>
      <c r="F10" s="95">
        <v>7848.0482228000001</v>
      </c>
      <c r="G10" s="95">
        <v>6956.4600201000003</v>
      </c>
      <c r="H10" s="95">
        <v>36260.314617999997</v>
      </c>
      <c r="J10" s="28" t="s">
        <v>125</v>
      </c>
      <c r="K10" s="95">
        <v>98.752271555416101</v>
      </c>
      <c r="L10" s="26">
        <v>1267.5811324952399</v>
      </c>
      <c r="M10" s="26">
        <v>581.68410088407404</v>
      </c>
      <c r="N10" s="26">
        <v>580.949160061111</v>
      </c>
      <c r="O10" s="26">
        <v>471.19592437044298</v>
      </c>
      <c r="P10" s="95">
        <v>7.3174386436239596</v>
      </c>
      <c r="Q10" s="26">
        <v>1268.1458759151001</v>
      </c>
      <c r="R10" s="26">
        <v>38835.7077615979</v>
      </c>
      <c r="S10" s="26">
        <v>110837.763190528</v>
      </c>
      <c r="T10" s="26">
        <v>1539.49691797218</v>
      </c>
      <c r="U10" s="26">
        <v>1571.69925680815</v>
      </c>
      <c r="V10" s="26">
        <v>658.54167168703202</v>
      </c>
      <c r="W10" s="26">
        <v>1258.1670475129999</v>
      </c>
      <c r="X10" s="95">
        <v>70.575597019075403</v>
      </c>
      <c r="Y10" s="26">
        <v>726.63880172687902</v>
      </c>
      <c r="Z10" s="26">
        <v>726.63880172687902</v>
      </c>
      <c r="AA10" s="26">
        <v>347.23744616588698</v>
      </c>
      <c r="AB10" s="26">
        <v>3582.50117483754</v>
      </c>
      <c r="AC10" s="26">
        <v>19.933359541989699</v>
      </c>
      <c r="AD10" s="95">
        <v>3776.8354535353501</v>
      </c>
      <c r="AE10" s="26">
        <v>140.435383645011</v>
      </c>
      <c r="AF10" s="26">
        <v>189.77611412843001</v>
      </c>
      <c r="AG10" s="26">
        <v>75.685827120851798</v>
      </c>
      <c r="AH10" s="26">
        <v>169.12030291506099</v>
      </c>
      <c r="AI10" s="26">
        <v>0</v>
      </c>
      <c r="AJ10" s="95">
        <v>39724.454703285403</v>
      </c>
      <c r="AK10" s="26">
        <v>43487.375646422697</v>
      </c>
      <c r="AL10" s="26">
        <v>4484.6462423871599</v>
      </c>
      <c r="AM10" s="26">
        <v>48319.259334975701</v>
      </c>
      <c r="AN10" s="26">
        <v>0.20813700622144199</v>
      </c>
      <c r="AO10" s="26">
        <v>1410.333013597</v>
      </c>
      <c r="AP10" s="26">
        <v>22.8270554517545</v>
      </c>
      <c r="AQ10" s="26">
        <v>13103.8460288761</v>
      </c>
      <c r="AR10" s="26">
        <v>43.156286534719897</v>
      </c>
      <c r="AS10" s="26">
        <v>35.215425519601801</v>
      </c>
      <c r="AT10" s="26">
        <v>2109.85195489343</v>
      </c>
      <c r="AU10" s="26">
        <v>56.493273808539698</v>
      </c>
      <c r="AV10" s="26">
        <v>12.796911214360801</v>
      </c>
      <c r="AW10" s="26">
        <v>36.550628923538099</v>
      </c>
      <c r="AX10" s="26">
        <v>14366.8672911258</v>
      </c>
      <c r="AY10" s="26">
        <v>7854.8977490809402</v>
      </c>
      <c r="AZ10" s="26">
        <v>6511.9695420448897</v>
      </c>
      <c r="BA10" s="26">
        <v>1.0461328174517801</v>
      </c>
      <c r="BB10" s="26">
        <v>5.4388982401604897</v>
      </c>
      <c r="BC10" s="26">
        <v>1249.60125454014</v>
      </c>
      <c r="BD10" s="26">
        <v>8.3170148315944203</v>
      </c>
      <c r="BE10" s="26">
        <v>1338.88988761939</v>
      </c>
      <c r="BF10" s="26">
        <v>18.121698661243201</v>
      </c>
      <c r="BG10" s="26">
        <v>35.7213072306089</v>
      </c>
      <c r="BH10" s="26">
        <v>2599.3190470521399</v>
      </c>
      <c r="BI10" s="26">
        <v>1183.17731873609</v>
      </c>
      <c r="BJ10" s="26">
        <v>87.3197836163516</v>
      </c>
      <c r="BK10" s="26">
        <v>97.683692411139802</v>
      </c>
      <c r="BL10" s="26">
        <v>96.547495714766001</v>
      </c>
      <c r="BM10" s="26">
        <v>6920.3912569101003</v>
      </c>
      <c r="BN10" s="26">
        <v>9902.7299947122101</v>
      </c>
      <c r="BO10" s="26">
        <v>0</v>
      </c>
      <c r="BP10" s="26">
        <v>78.345396189751696</v>
      </c>
      <c r="BQ10" s="26">
        <v>3709.4192576627702</v>
      </c>
      <c r="BR10" s="95">
        <v>0</v>
      </c>
      <c r="BS10" s="26">
        <v>1122.92693701946</v>
      </c>
      <c r="BT10" s="26">
        <v>36247.738046815102</v>
      </c>
      <c r="BU10" s="26">
        <v>1645.7880545908399</v>
      </c>
      <c r="BW10" s="30">
        <f t="shared" si="0"/>
        <v>7.1863155798528675E-3</v>
      </c>
      <c r="BX10" s="23">
        <f t="shared" si="3"/>
        <v>-1.0617074402593002E-3</v>
      </c>
      <c r="BY10" s="23">
        <f t="shared" si="4"/>
        <v>-4.2512498721671043E-4</v>
      </c>
      <c r="BZ10" s="23">
        <f t="shared" si="5"/>
        <v>-5.1723207008621684E-4</v>
      </c>
      <c r="CA10" s="23">
        <f t="shared" si="1"/>
        <v>1.101393687221387E-3</v>
      </c>
      <c r="CB10" s="23">
        <f t="shared" si="2"/>
        <v>8.7276811845281993E-4</v>
      </c>
      <c r="CC10" s="23">
        <f t="shared" si="6"/>
        <v>-5.1849307098269628E-3</v>
      </c>
      <c r="CD10" s="23">
        <f t="shared" si="7"/>
        <v>-3.4684120414805444E-4</v>
      </c>
    </row>
    <row r="11" spans="1:82" x14ac:dyDescent="0.25">
      <c r="A11" s="6" t="s">
        <v>126</v>
      </c>
      <c r="B11" s="95">
        <v>218054.04532999999</v>
      </c>
      <c r="C11" s="95">
        <v>475.12205254000003</v>
      </c>
      <c r="D11" s="95">
        <v>85470.897467999996</v>
      </c>
      <c r="E11" s="95">
        <v>27054.705988000002</v>
      </c>
      <c r="F11" s="95">
        <v>16276.138734</v>
      </c>
      <c r="G11" s="95">
        <v>660.30638081999996</v>
      </c>
      <c r="H11" s="95">
        <v>96742.831894000003</v>
      </c>
      <c r="J11" s="28" t="s">
        <v>126</v>
      </c>
      <c r="K11" s="95">
        <v>315.24790179423002</v>
      </c>
      <c r="L11" s="26">
        <v>6264.9347865135596</v>
      </c>
      <c r="M11" s="26">
        <v>1163.7243189298699</v>
      </c>
      <c r="N11" s="26">
        <v>1161.1601403695799</v>
      </c>
      <c r="O11" s="26">
        <v>1033.87701565832</v>
      </c>
      <c r="P11" s="95">
        <v>20.282502482293999</v>
      </c>
      <c r="Q11" s="26">
        <v>1687.33129192656</v>
      </c>
      <c r="R11" s="26">
        <v>79072.926290403804</v>
      </c>
      <c r="S11" s="26">
        <v>217685.79266632401</v>
      </c>
      <c r="T11" s="26">
        <v>2932.0215038343899</v>
      </c>
      <c r="U11" s="26">
        <v>1464.35430731361</v>
      </c>
      <c r="V11" s="26">
        <v>1240.59640227153</v>
      </c>
      <c r="W11" s="26">
        <v>6232.7050707831704</v>
      </c>
      <c r="X11" s="95">
        <v>219.71437670155501</v>
      </c>
      <c r="Y11" s="26">
        <v>1413.9136046669601</v>
      </c>
      <c r="Z11" s="26">
        <v>1413.9136046669601</v>
      </c>
      <c r="AA11" s="26">
        <v>571.30084822830997</v>
      </c>
      <c r="AB11" s="26">
        <v>3919.5666121639902</v>
      </c>
      <c r="AC11" s="26">
        <v>49.5748585790109</v>
      </c>
      <c r="AD11" s="95">
        <v>17544.570500719499</v>
      </c>
      <c r="AE11" s="26">
        <v>417.88385277534297</v>
      </c>
      <c r="AF11" s="26">
        <v>860.04403778303299</v>
      </c>
      <c r="AG11" s="26">
        <v>275.42614601531102</v>
      </c>
      <c r="AH11" s="26">
        <v>475.62107662714698</v>
      </c>
      <c r="AI11" s="26">
        <v>0</v>
      </c>
      <c r="AJ11" s="95">
        <v>107623.308515903</v>
      </c>
      <c r="AK11" s="26">
        <v>76855.117610410205</v>
      </c>
      <c r="AL11" s="26">
        <v>7967.9477506793</v>
      </c>
      <c r="AM11" s="26">
        <v>85394.366209317799</v>
      </c>
      <c r="AN11" s="26">
        <v>0.89252375239890502</v>
      </c>
      <c r="AO11" s="26">
        <v>2261.5794733543798</v>
      </c>
      <c r="AP11" s="26">
        <v>37.098038768277704</v>
      </c>
      <c r="AQ11" s="26">
        <v>38417.890094594797</v>
      </c>
      <c r="AR11" s="26">
        <v>93.811286341815602</v>
      </c>
      <c r="AS11" s="26">
        <v>91.335134840192495</v>
      </c>
      <c r="AT11" s="26">
        <v>3115.7957533468898</v>
      </c>
      <c r="AU11" s="26">
        <v>81.609753247683699</v>
      </c>
      <c r="AV11" s="26">
        <v>40.380346015421303</v>
      </c>
      <c r="AW11" s="26">
        <v>83.681291357330593</v>
      </c>
      <c r="AX11" s="26">
        <v>27065.917690989099</v>
      </c>
      <c r="AY11" s="26">
        <v>16286.6381779901</v>
      </c>
      <c r="AZ11" s="26">
        <v>10779.279512999001</v>
      </c>
      <c r="BA11" s="26">
        <v>3.3003584715355698</v>
      </c>
      <c r="BB11" s="26">
        <v>5.3576820604397</v>
      </c>
      <c r="BC11" s="26">
        <v>2172.0433028544298</v>
      </c>
      <c r="BD11" s="26">
        <v>25.6840540793774</v>
      </c>
      <c r="BE11" s="26">
        <v>3438.4420433538899</v>
      </c>
      <c r="BF11" s="26">
        <v>50.941199645055796</v>
      </c>
      <c r="BG11" s="26">
        <v>77.415882537740302</v>
      </c>
      <c r="BH11" s="26">
        <v>6457.1083252037897</v>
      </c>
      <c r="BI11" s="26">
        <v>3597.0160451735801</v>
      </c>
      <c r="BJ11" s="26">
        <v>143.786943456957</v>
      </c>
      <c r="BK11" s="26">
        <v>364.06141294223301</v>
      </c>
      <c r="BL11" s="26">
        <v>4.7853694670877402</v>
      </c>
      <c r="BM11" s="26">
        <v>660.90225742268501</v>
      </c>
      <c r="BN11" s="26">
        <v>32948.479387792497</v>
      </c>
      <c r="BO11" s="26">
        <v>0</v>
      </c>
      <c r="BP11" s="26">
        <v>359.76163413570498</v>
      </c>
      <c r="BQ11" s="26">
        <v>6503.6120989015399</v>
      </c>
      <c r="BR11" s="95">
        <v>0</v>
      </c>
      <c r="BS11" s="26">
        <v>3997.7893696522701</v>
      </c>
      <c r="BT11" s="26">
        <v>96652.973106918595</v>
      </c>
      <c r="BU11" s="26">
        <v>4075.3038605571001</v>
      </c>
      <c r="BW11" s="30">
        <f t="shared" si="0"/>
        <v>6.6901468280465151E-3</v>
      </c>
      <c r="BX11" s="23">
        <f t="shared" si="3"/>
        <v>-1.6888137210143393E-3</v>
      </c>
      <c r="BY11" s="23">
        <f t="shared" si="4"/>
        <v>1.0503071462988707E-3</v>
      </c>
      <c r="BZ11" s="23">
        <f t="shared" si="5"/>
        <v>-8.9540721987679524E-4</v>
      </c>
      <c r="CA11" s="23">
        <f t="shared" si="1"/>
        <v>4.1440860581041735E-4</v>
      </c>
      <c r="CB11" s="23">
        <f t="shared" si="2"/>
        <v>6.450819916008336E-4</v>
      </c>
      <c r="CC11" s="23">
        <f t="shared" si="6"/>
        <v>9.0242441992619341E-4</v>
      </c>
      <c r="CD11" s="23">
        <f t="shared" si="7"/>
        <v>-9.2884181000474862E-4</v>
      </c>
    </row>
    <row r="12" spans="1:82" x14ac:dyDescent="0.25">
      <c r="A12" s="6" t="s">
        <v>73</v>
      </c>
      <c r="B12" s="95">
        <v>251197.57926999999</v>
      </c>
      <c r="C12" s="95">
        <v>655.04330561999996</v>
      </c>
      <c r="D12" s="95">
        <v>37168.77691</v>
      </c>
      <c r="E12" s="95">
        <v>23231.217938000002</v>
      </c>
      <c r="F12" s="95">
        <v>18782.411462</v>
      </c>
      <c r="G12" s="95">
        <v>703.71972444999994</v>
      </c>
      <c r="H12" s="95">
        <v>87632.995462999999</v>
      </c>
      <c r="J12" s="28" t="s">
        <v>73</v>
      </c>
      <c r="K12" s="95">
        <v>79.832417921372098</v>
      </c>
      <c r="L12" s="26">
        <v>5682.8176094198197</v>
      </c>
      <c r="M12" s="26">
        <v>2216.73257175244</v>
      </c>
      <c r="N12" s="26">
        <v>2212.70070644309</v>
      </c>
      <c r="O12" s="26">
        <v>2499.4942116933098</v>
      </c>
      <c r="P12" s="95">
        <v>26.1504967087998</v>
      </c>
      <c r="Q12" s="26">
        <v>1692.8563638358601</v>
      </c>
      <c r="R12" s="26">
        <v>92699.752615358899</v>
      </c>
      <c r="S12" s="26">
        <v>248235.59901717899</v>
      </c>
      <c r="T12" s="26">
        <v>3094.94870544486</v>
      </c>
      <c r="U12" s="26">
        <v>1700.33734466442</v>
      </c>
      <c r="V12" s="26">
        <v>1520.54282464425</v>
      </c>
      <c r="W12" s="26">
        <v>5258.9368169290201</v>
      </c>
      <c r="X12" s="95">
        <v>39.521344857994798</v>
      </c>
      <c r="Y12" s="26">
        <v>1827.10351274458</v>
      </c>
      <c r="Z12" s="26">
        <v>1827.10351274458</v>
      </c>
      <c r="AA12" s="26">
        <v>221.630838031933</v>
      </c>
      <c r="AB12" s="26">
        <v>2399.2499557422102</v>
      </c>
      <c r="AC12" s="26">
        <v>77.230443849515694</v>
      </c>
      <c r="AD12" s="95">
        <v>16715.220810380801</v>
      </c>
      <c r="AE12" s="26">
        <v>496.036313564267</v>
      </c>
      <c r="AF12" s="26">
        <v>603.58617939229396</v>
      </c>
      <c r="AG12" s="26">
        <v>386.27273321361599</v>
      </c>
      <c r="AH12" s="26">
        <v>656.04064485193203</v>
      </c>
      <c r="AI12" s="26">
        <v>0</v>
      </c>
      <c r="AJ12" s="95">
        <v>97347.554380308298</v>
      </c>
      <c r="AK12" s="26">
        <v>33188.511419390699</v>
      </c>
      <c r="AL12" s="26">
        <v>3466.0104602699598</v>
      </c>
      <c r="AM12" s="26">
        <v>36876.152717692603</v>
      </c>
      <c r="AN12" s="26">
        <v>0.99481874087424405</v>
      </c>
      <c r="AO12" s="26">
        <v>2025.7871548802</v>
      </c>
      <c r="AP12" s="26">
        <v>44.299097887972003</v>
      </c>
      <c r="AQ12" s="26">
        <v>31219.737937379799</v>
      </c>
      <c r="AR12" s="26">
        <v>78.970737203547202</v>
      </c>
      <c r="AS12" s="26">
        <v>79.842180481379103</v>
      </c>
      <c r="AT12" s="26">
        <v>1896.8673258486399</v>
      </c>
      <c r="AU12" s="26">
        <v>55.929793537150601</v>
      </c>
      <c r="AV12" s="26">
        <v>25.030610845637799</v>
      </c>
      <c r="AW12" s="26">
        <v>151.11007964196901</v>
      </c>
      <c r="AX12" s="26">
        <v>23278.576258325698</v>
      </c>
      <c r="AY12" s="26">
        <v>18825.4883945492</v>
      </c>
      <c r="AZ12" s="26">
        <v>4453.0878637763999</v>
      </c>
      <c r="BA12" s="26">
        <v>5.7655695365333397</v>
      </c>
      <c r="BB12" s="26">
        <v>2.2488076156462</v>
      </c>
      <c r="BC12" s="26">
        <v>1701.67084277187</v>
      </c>
      <c r="BD12" s="26">
        <v>27.3559394842286</v>
      </c>
      <c r="BE12" s="26">
        <v>5344.7668708146603</v>
      </c>
      <c r="BF12" s="26">
        <v>33.832200276679998</v>
      </c>
      <c r="BG12" s="26">
        <v>50.7093457233089</v>
      </c>
      <c r="BH12" s="26">
        <v>8918.4817466117693</v>
      </c>
      <c r="BI12" s="26">
        <v>3047.4059937664701</v>
      </c>
      <c r="BJ12" s="26">
        <v>141.70766221884099</v>
      </c>
      <c r="BK12" s="26">
        <v>263.00406289786503</v>
      </c>
      <c r="BL12" s="26">
        <v>3.89552115158429</v>
      </c>
      <c r="BM12" s="26">
        <v>704.85200068343204</v>
      </c>
      <c r="BN12" s="26">
        <v>26155.2585132809</v>
      </c>
      <c r="BO12" s="26">
        <v>0</v>
      </c>
      <c r="BP12" s="26">
        <v>283.42341679189201</v>
      </c>
      <c r="BQ12" s="26">
        <v>5522.8716984160801</v>
      </c>
      <c r="BR12" s="95">
        <v>0</v>
      </c>
      <c r="BS12" s="26">
        <v>3406.7767395426499</v>
      </c>
      <c r="BT12" s="26">
        <v>87244.326670414506</v>
      </c>
      <c r="BU12" s="26">
        <v>3875.1180173123398</v>
      </c>
      <c r="BW12" s="30">
        <f t="shared" si="0"/>
        <v>6.0101399332148329E-3</v>
      </c>
      <c r="BX12" s="23">
        <f t="shared" si="3"/>
        <v>-1.1791436292613755E-2</v>
      </c>
      <c r="BY12" s="23">
        <f t="shared" si="4"/>
        <v>1.522554651540313E-3</v>
      </c>
      <c r="BZ12" s="23">
        <f t="shared" si="5"/>
        <v>-7.8728496505535827E-3</v>
      </c>
      <c r="CA12" s="23">
        <f t="shared" si="1"/>
        <v>2.0385638175358539E-3</v>
      </c>
      <c r="CB12" s="23">
        <f t="shared" si="2"/>
        <v>2.2934718811986454E-3</v>
      </c>
      <c r="CC12" s="23">
        <f t="shared" si="6"/>
        <v>1.6089874904629644E-3</v>
      </c>
      <c r="CD12" s="23">
        <f t="shared" si="7"/>
        <v>-4.4351878026307459E-3</v>
      </c>
    </row>
    <row r="13" spans="1:82" x14ac:dyDescent="0.25">
      <c r="A13" s="6" t="s">
        <v>86</v>
      </c>
      <c r="B13" s="95">
        <v>2163.4532436999998</v>
      </c>
      <c r="C13" s="95">
        <v>3.2001282246999998</v>
      </c>
      <c r="D13" s="95">
        <v>174.11403405999999</v>
      </c>
      <c r="E13" s="95">
        <v>196.31274617</v>
      </c>
      <c r="F13" s="95">
        <v>170.54291237999999</v>
      </c>
      <c r="G13" s="95">
        <v>11.451282652</v>
      </c>
      <c r="H13" s="95">
        <v>900.78943158000004</v>
      </c>
      <c r="J13" s="28" t="s">
        <v>86</v>
      </c>
      <c r="K13" s="95">
        <v>4.4535860905989502E-5</v>
      </c>
      <c r="L13" s="26">
        <v>9.9231263946162902E-3</v>
      </c>
      <c r="M13" s="26">
        <v>1.6697056399874299E-2</v>
      </c>
      <c r="N13" s="26">
        <v>1.66961386221995E-2</v>
      </c>
      <c r="O13" s="26">
        <v>1.9586736106747701E-2</v>
      </c>
      <c r="P13" s="95">
        <v>1.3711926533176701E-5</v>
      </c>
      <c r="Q13" s="26">
        <v>6.0904403794264502E-3</v>
      </c>
      <c r="R13" s="26">
        <v>4.4499160711431403E-2</v>
      </c>
      <c r="S13" s="26">
        <v>0.87735435219938296</v>
      </c>
      <c r="T13" s="26">
        <v>1.54503864597629E-2</v>
      </c>
      <c r="U13" s="26">
        <v>5.2528812976405E-3</v>
      </c>
      <c r="V13" s="26">
        <v>8.8376756374939792E-3</v>
      </c>
      <c r="W13" s="26">
        <v>9.2258371398998094E-3</v>
      </c>
      <c r="X13" s="95">
        <v>5.7290099263104896E-6</v>
      </c>
      <c r="Y13" s="26">
        <v>1.2237389324779401E-2</v>
      </c>
      <c r="Z13" s="26">
        <v>1.2237389324779401E-2</v>
      </c>
      <c r="AA13" s="26">
        <v>9.6545734111564698E-4</v>
      </c>
      <c r="AB13" s="26">
        <v>4.32987222958934E-3</v>
      </c>
      <c r="AC13" s="26">
        <v>4.0552090152284101E-4</v>
      </c>
      <c r="AD13" s="95">
        <v>6.1535008048237097E-2</v>
      </c>
      <c r="AE13" s="26">
        <v>2.32014938474511E-3</v>
      </c>
      <c r="AF13" s="26">
        <v>1.1913180880195201E-3</v>
      </c>
      <c r="AG13" s="26">
        <v>2.7384662193157801E-3</v>
      </c>
      <c r="AH13" s="26">
        <v>1.1050756130226999E-3</v>
      </c>
      <c r="AI13" s="26">
        <v>0</v>
      </c>
      <c r="AJ13" s="95">
        <v>0.27814970485622997</v>
      </c>
      <c r="AK13" s="26">
        <v>0.11764407524374799</v>
      </c>
      <c r="AL13" s="26">
        <v>1.2106100078815201E-2</v>
      </c>
      <c r="AM13" s="26">
        <v>0.130715632663679</v>
      </c>
      <c r="AN13" s="26">
        <v>3.1256651369897001E-6</v>
      </c>
      <c r="AO13" s="26">
        <v>7.8930259924932591E-3</v>
      </c>
      <c r="AP13" s="26">
        <v>9.3157635983839898E-6</v>
      </c>
      <c r="AQ13" s="26">
        <v>6.0482876915954303E-2</v>
      </c>
      <c r="AR13" s="26">
        <v>1.3827620606601701E-5</v>
      </c>
      <c r="AS13" s="26">
        <v>2.4633845356790402E-4</v>
      </c>
      <c r="AT13" s="26">
        <v>1.0830001598350901E-2</v>
      </c>
      <c r="AU13" s="26">
        <v>1.00343237597623E-5</v>
      </c>
      <c r="AV13" s="26">
        <v>3.3265375860491499E-6</v>
      </c>
      <c r="AW13" s="26">
        <v>7.9072173812397598E-4</v>
      </c>
      <c r="AX13" s="26">
        <v>9.1083719775496702E-2</v>
      </c>
      <c r="AY13" s="26">
        <v>9.0817817451273999E-2</v>
      </c>
      <c r="AZ13" s="26">
        <v>2.6590232422273198E-4</v>
      </c>
      <c r="BA13" s="26">
        <v>9.2335124588699806E-6</v>
      </c>
      <c r="BB13" s="26">
        <v>8.9603928636386408E-9</v>
      </c>
      <c r="BC13" s="26">
        <v>2.4464221740879699E-3</v>
      </c>
      <c r="BD13" s="26">
        <v>7.7729592089816399E-5</v>
      </c>
      <c r="BE13" s="26">
        <v>3.0675671775878099E-2</v>
      </c>
      <c r="BF13" s="26">
        <v>1.2404834736023999E-4</v>
      </c>
      <c r="BG13" s="26">
        <v>1.67517827124566E-4</v>
      </c>
      <c r="BH13" s="26">
        <v>4.5002871520141902E-2</v>
      </c>
      <c r="BI13" s="26">
        <v>4.8914267603630997E-3</v>
      </c>
      <c r="BJ13" s="26">
        <v>2.94978422262273E-5</v>
      </c>
      <c r="BK13" s="26">
        <v>3.8117307936087898E-4</v>
      </c>
      <c r="BL13" s="26">
        <v>7.6784558827581796E-8</v>
      </c>
      <c r="BM13" s="26">
        <v>1.8137407474770799E-3</v>
      </c>
      <c r="BN13" s="26">
        <v>4.4310735367912898E-2</v>
      </c>
      <c r="BO13" s="26">
        <v>0</v>
      </c>
      <c r="BP13" s="26">
        <v>5.38030930412208E-4</v>
      </c>
      <c r="BQ13" s="26">
        <v>9.4546404453336192E-3</v>
      </c>
      <c r="BR13" s="95">
        <v>0</v>
      </c>
      <c r="BS13" s="26">
        <v>5.9008223284115098E-3</v>
      </c>
      <c r="BT13" s="26">
        <v>0.25742559676361498</v>
      </c>
      <c r="BU13" s="26">
        <v>9.4614508735814604E-3</v>
      </c>
      <c r="BW13" s="30">
        <f t="shared" si="0"/>
        <v>7.385936337084429E-3</v>
      </c>
      <c r="BX13" s="23">
        <f t="shared" si="3"/>
        <v>-0.99959446576682254</v>
      </c>
      <c r="BY13" s="23">
        <f t="shared" si="4"/>
        <v>-0.99965467770807015</v>
      </c>
      <c r="BZ13" s="23">
        <f t="shared" si="5"/>
        <v>-0.99924925274766396</v>
      </c>
      <c r="CA13" s="23">
        <f t="shared" si="1"/>
        <v>-0.99953602747884429</v>
      </c>
      <c r="CB13" s="23">
        <f t="shared" si="2"/>
        <v>-0.99946747820719217</v>
      </c>
      <c r="CC13" s="23">
        <f t="shared" si="6"/>
        <v>-0.9998416124374363</v>
      </c>
      <c r="CD13" s="23">
        <f t="shared" si="7"/>
        <v>-0.9997142222280383</v>
      </c>
    </row>
    <row r="14" spans="1:82" x14ac:dyDescent="0.25">
      <c r="A14" s="6" t="s">
        <v>180</v>
      </c>
      <c r="B14" s="95">
        <v>3628.2615986000001</v>
      </c>
      <c r="C14" s="95">
        <v>9.1843288240999996</v>
      </c>
      <c r="D14" s="95">
        <v>1381.7962576</v>
      </c>
      <c r="E14" s="95">
        <v>438.03042097000002</v>
      </c>
      <c r="F14" s="95">
        <v>406.12041382000001</v>
      </c>
      <c r="G14" s="95">
        <v>82.128878240000006</v>
      </c>
      <c r="H14" s="95">
        <v>1344.0978021000001</v>
      </c>
      <c r="J14" s="28" t="s">
        <v>180</v>
      </c>
      <c r="K14" s="95">
        <v>0.100065490572705</v>
      </c>
      <c r="L14" s="26">
        <v>14.282232283977301</v>
      </c>
      <c r="M14" s="26">
        <v>18.508380476661301</v>
      </c>
      <c r="N14" s="26">
        <v>18.504141217877201</v>
      </c>
      <c r="O14" s="26">
        <v>19.087143203425899</v>
      </c>
      <c r="P14" s="95">
        <v>8.9738017657037997E-2</v>
      </c>
      <c r="Q14" s="26">
        <v>7.3448150516223203</v>
      </c>
      <c r="R14" s="26">
        <v>143.32435455767001</v>
      </c>
      <c r="S14" s="26">
        <v>1001.8485958211299</v>
      </c>
      <c r="T14" s="26">
        <v>26.957204860860799</v>
      </c>
      <c r="U14" s="26">
        <v>6.4466704980241101</v>
      </c>
      <c r="V14" s="26">
        <v>11.8282166012334</v>
      </c>
      <c r="W14" s="26">
        <v>17.757071978306499</v>
      </c>
      <c r="X14" s="95">
        <v>3.1434427889570397E-2</v>
      </c>
      <c r="Y14" s="26">
        <v>16.850836720889301</v>
      </c>
      <c r="Z14" s="26">
        <v>16.850836720889301</v>
      </c>
      <c r="AA14" s="26">
        <v>4.6416927528563701</v>
      </c>
      <c r="AB14" s="26">
        <v>6.2664402083367703</v>
      </c>
      <c r="AC14" s="26">
        <v>0.48262790987626603</v>
      </c>
      <c r="AD14" s="95">
        <v>57.853198347714098</v>
      </c>
      <c r="AE14" s="26">
        <v>3.03182359033713</v>
      </c>
      <c r="AF14" s="26">
        <v>2.1104505675468599</v>
      </c>
      <c r="AG14" s="26">
        <v>2.30314625664279</v>
      </c>
      <c r="AH14" s="26">
        <v>2.4090099152873998</v>
      </c>
      <c r="AI14" s="26">
        <v>0</v>
      </c>
      <c r="AJ14" s="95">
        <v>384.89969730540003</v>
      </c>
      <c r="AK14" s="26">
        <v>557.751697393585</v>
      </c>
      <c r="AL14" s="26">
        <v>57.331287444126602</v>
      </c>
      <c r="AM14" s="26">
        <v>619.72467759056804</v>
      </c>
      <c r="AN14" s="26">
        <v>3.6179941094484501E-3</v>
      </c>
      <c r="AO14" s="26">
        <v>12.411313685742099</v>
      </c>
      <c r="AP14" s="26">
        <v>6.0176461251012697E-2</v>
      </c>
      <c r="AQ14" s="26">
        <v>113.643312816018</v>
      </c>
      <c r="AR14" s="26">
        <v>0.154339633040669</v>
      </c>
      <c r="AS14" s="26">
        <v>0.45706180106593403</v>
      </c>
      <c r="AT14" s="26">
        <v>38.173750447813802</v>
      </c>
      <c r="AU14" s="26">
        <v>7.6145394820240506E-2</v>
      </c>
      <c r="AV14" s="26">
        <v>0.109222995750591</v>
      </c>
      <c r="AW14" s="26">
        <v>0.85175708372603098</v>
      </c>
      <c r="AX14" s="26">
        <v>145.17859516691701</v>
      </c>
      <c r="AY14" s="26">
        <v>136.171511606232</v>
      </c>
      <c r="AZ14" s="26">
        <v>9.0070835606849702</v>
      </c>
      <c r="BA14" s="26">
        <v>2.1461857283795401E-2</v>
      </c>
      <c r="BB14" s="26">
        <v>1.41900935310879E-3</v>
      </c>
      <c r="BC14" s="26">
        <v>5.5594885276983197</v>
      </c>
      <c r="BD14" s="26">
        <v>0.126631558061475</v>
      </c>
      <c r="BE14" s="26">
        <v>32.812637554633298</v>
      </c>
      <c r="BF14" s="26">
        <v>0.19361699102167601</v>
      </c>
      <c r="BG14" s="26">
        <v>0.270367565601282</v>
      </c>
      <c r="BH14" s="26">
        <v>55.998529958057098</v>
      </c>
      <c r="BI14" s="26">
        <v>8.3105156484730305</v>
      </c>
      <c r="BJ14" s="26">
        <v>0.18238468449103501</v>
      </c>
      <c r="BK14" s="26">
        <v>1.1179234665476101</v>
      </c>
      <c r="BL14" s="26">
        <v>4.59661601547644E-3</v>
      </c>
      <c r="BM14" s="26">
        <v>17.8030478017162</v>
      </c>
      <c r="BN14" s="26">
        <v>82.961159749400693</v>
      </c>
      <c r="BO14" s="26">
        <v>0</v>
      </c>
      <c r="BP14" s="26">
        <v>0.98741488951426803</v>
      </c>
      <c r="BQ14" s="26">
        <v>12.054366444021801</v>
      </c>
      <c r="BR14" s="95">
        <v>0</v>
      </c>
      <c r="BS14" s="26">
        <v>10.1276959414011</v>
      </c>
      <c r="BT14" s="26">
        <v>355.236772212944</v>
      </c>
      <c r="BU14" s="26">
        <v>9.40913168118961</v>
      </c>
      <c r="BW14" s="30">
        <f t="shared" si="0"/>
        <v>7.4899272543137059E-3</v>
      </c>
      <c r="BX14" s="23">
        <f t="shared" si="3"/>
        <v>-0.7238764161306056</v>
      </c>
      <c r="BY14" s="23">
        <f t="shared" si="4"/>
        <v>-0.73770430464487791</v>
      </c>
      <c r="BZ14" s="23">
        <f t="shared" si="5"/>
        <v>-0.55150792008443483</v>
      </c>
      <c r="CA14" s="23">
        <f t="shared" si="1"/>
        <v>-0.66856503973987669</v>
      </c>
      <c r="CB14" s="23">
        <f t="shared" si="2"/>
        <v>-0.66470163288421713</v>
      </c>
      <c r="CC14" s="23">
        <f t="shared" si="6"/>
        <v>-0.78323035473963876</v>
      </c>
      <c r="CD14" s="23">
        <f t="shared" si="7"/>
        <v>-0.73570615794629901</v>
      </c>
    </row>
    <row r="15" spans="1:82" x14ac:dyDescent="0.25">
      <c r="A15" s="13" t="s">
        <v>88</v>
      </c>
      <c r="B15" s="95">
        <v>1881.2642811999999</v>
      </c>
      <c r="C15" s="95">
        <v>1.8361631956</v>
      </c>
      <c r="D15" s="95">
        <v>468.39117857000002</v>
      </c>
      <c r="E15" s="95">
        <v>68.962642399000003</v>
      </c>
      <c r="F15" s="95">
        <v>60.564794704999997</v>
      </c>
      <c r="G15" s="95">
        <v>1.1516572094999999</v>
      </c>
      <c r="H15" s="95">
        <v>618.18080158999999</v>
      </c>
      <c r="J15" s="28" t="s">
        <v>88</v>
      </c>
      <c r="K15" s="95">
        <v>2.5248669230642E-2</v>
      </c>
      <c r="L15" s="26">
        <v>0.62364490563997399</v>
      </c>
      <c r="M15" s="26">
        <v>0.30787161915031602</v>
      </c>
      <c r="N15" s="26">
        <v>0.306643205296251</v>
      </c>
      <c r="O15" s="26">
        <v>0.123880517336596</v>
      </c>
      <c r="P15" s="95">
        <v>8.5430582357512493E-3</v>
      </c>
      <c r="Q15" s="26">
        <v>1.1003172295063</v>
      </c>
      <c r="R15" s="26">
        <v>59.354167475872998</v>
      </c>
      <c r="S15" s="26">
        <v>140.92679927467901</v>
      </c>
      <c r="T15" s="26">
        <v>1.97420583613154</v>
      </c>
      <c r="U15" s="26">
        <v>0.90416475545891895</v>
      </c>
      <c r="V15" s="26">
        <v>0.83345071719770303</v>
      </c>
      <c r="W15" s="26">
        <v>2.26754333561599</v>
      </c>
      <c r="X15" s="95">
        <v>8.9137724030930506E-3</v>
      </c>
      <c r="Y15" s="26">
        <v>0.42488508613127401</v>
      </c>
      <c r="Z15" s="26">
        <v>0.42488508613127401</v>
      </c>
      <c r="AA15" s="26">
        <v>9.4595645651107604E-2</v>
      </c>
      <c r="AB15" s="26">
        <v>0.72083269502912894</v>
      </c>
      <c r="AC15" s="26">
        <v>1.1385142889928699E-2</v>
      </c>
      <c r="AD15" s="95">
        <v>5.4739219763548697</v>
      </c>
      <c r="AE15" s="26">
        <v>5.9000665145477499E-2</v>
      </c>
      <c r="AF15" s="26">
        <v>0.37814314105502</v>
      </c>
      <c r="AG15" s="26">
        <v>4.2888674833743798E-2</v>
      </c>
      <c r="AH15" s="26">
        <v>0.158535154351096</v>
      </c>
      <c r="AI15" s="26">
        <v>0</v>
      </c>
      <c r="AJ15" s="95">
        <v>43.8951875306579</v>
      </c>
      <c r="AK15" s="26">
        <v>11.0366112975854</v>
      </c>
      <c r="AL15" s="26">
        <v>1.13168685990178</v>
      </c>
      <c r="AM15" s="26">
        <v>12.2628938031382</v>
      </c>
      <c r="AN15" s="26">
        <v>2.7268003180167102E-4</v>
      </c>
      <c r="AO15" s="26">
        <v>1.28090742902494</v>
      </c>
      <c r="AP15" s="26">
        <v>3.05482288618087E-3</v>
      </c>
      <c r="AQ15" s="26">
        <v>17.210478880272401</v>
      </c>
      <c r="AR15" s="26">
        <v>1.44069368430915E-2</v>
      </c>
      <c r="AS15" s="26">
        <v>9.28044334948218E-2</v>
      </c>
      <c r="AT15" s="26">
        <v>0.85781951862078598</v>
      </c>
      <c r="AU15" s="26">
        <v>2.9083570605774999E-3</v>
      </c>
      <c r="AV15" s="26">
        <v>1.53330202770107E-3</v>
      </c>
      <c r="AW15" s="26">
        <v>7.2665917095189894E-2</v>
      </c>
      <c r="AX15" s="26">
        <v>2.9775950110506599</v>
      </c>
      <c r="AY15" s="26">
        <v>2.6635322013701699</v>
      </c>
      <c r="AZ15" s="26">
        <v>0.31406280968049399</v>
      </c>
      <c r="BA15" s="26">
        <v>1.4047488659975601E-3</v>
      </c>
      <c r="BB15" s="26">
        <v>2.4467390884990402E-4</v>
      </c>
      <c r="BC15" s="26">
        <v>0.30565147130960002</v>
      </c>
      <c r="BD15" s="26">
        <v>6.96838020910841E-3</v>
      </c>
      <c r="BE15" s="26">
        <v>0.39425788565728098</v>
      </c>
      <c r="BF15" s="26">
        <v>1.8538690564768999E-2</v>
      </c>
      <c r="BG15" s="26">
        <v>5.1382099571752196E-3</v>
      </c>
      <c r="BH15" s="26">
        <v>0.84798789662527396</v>
      </c>
      <c r="BI15" s="26">
        <v>0.89247414769864797</v>
      </c>
      <c r="BJ15" s="26">
        <v>1.1859451049124401E-2</v>
      </c>
      <c r="BK15" s="26">
        <v>2.5988347470471799E-2</v>
      </c>
      <c r="BL15" s="26">
        <v>2.9915772416871998E-4</v>
      </c>
      <c r="BM15" s="26">
        <v>0.123854308878563</v>
      </c>
      <c r="BN15" s="26">
        <v>13.2260323554093</v>
      </c>
      <c r="BO15" s="26">
        <v>0</v>
      </c>
      <c r="BP15" s="26">
        <v>0.213789715486257</v>
      </c>
      <c r="BQ15" s="26">
        <v>3.15302871223841</v>
      </c>
      <c r="BR15" s="95">
        <v>0</v>
      </c>
      <c r="BS15" s="26">
        <v>1.8005314300831701</v>
      </c>
      <c r="BT15" s="26">
        <v>40.809071247871202</v>
      </c>
      <c r="BU15" s="26">
        <v>3.2595887866642399</v>
      </c>
      <c r="BW15" s="30">
        <f t="shared" si="0"/>
        <v>7.7139741377275578E-3</v>
      </c>
      <c r="BX15" s="23">
        <f t="shared" si="3"/>
        <v>-0.92508931324375843</v>
      </c>
      <c r="BY15" s="23">
        <f t="shared" si="4"/>
        <v>-0.91365955121473186</v>
      </c>
      <c r="BZ15" s="23">
        <f t="shared" si="5"/>
        <v>-0.97381911879600969</v>
      </c>
      <c r="CA15" s="23">
        <f t="shared" si="1"/>
        <v>-0.95682307250028131</v>
      </c>
      <c r="CB15" s="23">
        <f t="shared" si="2"/>
        <v>-0.95602177445917647</v>
      </c>
      <c r="CC15" s="23">
        <f t="shared" si="6"/>
        <v>-0.89245557805144526</v>
      </c>
      <c r="CD15" s="23">
        <f t="shared" si="7"/>
        <v>-0.93398521736212492</v>
      </c>
    </row>
    <row r="16" spans="1:82" x14ac:dyDescent="0.25">
      <c r="A16" s="28" t="s">
        <v>181</v>
      </c>
      <c r="B16" s="95">
        <v>2944.7383298999998</v>
      </c>
      <c r="C16" s="95">
        <v>45389.593973000003</v>
      </c>
      <c r="D16" s="95">
        <v>1897.0177434</v>
      </c>
      <c r="E16" s="95">
        <v>5629.5707116000003</v>
      </c>
      <c r="F16" s="95">
        <v>2092.7657749999998</v>
      </c>
      <c r="G16" s="95">
        <v>146.73129157</v>
      </c>
      <c r="H16" s="95">
        <v>16824.232381999998</v>
      </c>
      <c r="J16" s="28" t="s">
        <v>181</v>
      </c>
      <c r="K16" s="95">
        <v>1.7579018382107201</v>
      </c>
      <c r="L16" s="26">
        <v>951.749463933078</v>
      </c>
      <c r="M16" s="26">
        <v>70.970346896115998</v>
      </c>
      <c r="N16" s="26">
        <v>70.950554607799603</v>
      </c>
      <c r="O16" s="26">
        <v>71.580067986243193</v>
      </c>
      <c r="P16" s="95">
        <v>0.119622903939652</v>
      </c>
      <c r="Q16" s="26">
        <v>254.219012458528</v>
      </c>
      <c r="R16" s="26">
        <v>132.47510390158499</v>
      </c>
      <c r="S16" s="26">
        <v>2956.1815484162498</v>
      </c>
      <c r="T16" s="26">
        <v>61.213535898034003</v>
      </c>
      <c r="U16" s="26">
        <v>100.79675357526</v>
      </c>
      <c r="V16" s="26">
        <v>22.0728013478893</v>
      </c>
      <c r="W16" s="26">
        <v>1215.5309417425101</v>
      </c>
      <c r="X16" s="95">
        <v>0.14518064530850899</v>
      </c>
      <c r="Y16" s="26">
        <v>59.470851955627502</v>
      </c>
      <c r="Z16" s="26">
        <v>59.470851955627502</v>
      </c>
      <c r="AA16" s="26">
        <v>11.9103273777674</v>
      </c>
      <c r="AB16" s="26">
        <v>28.804266190203698</v>
      </c>
      <c r="AC16" s="26">
        <v>1.0411478784013699</v>
      </c>
      <c r="AD16" s="95">
        <v>2028.5539696292301</v>
      </c>
      <c r="AE16" s="26">
        <v>104.588983331139</v>
      </c>
      <c r="AF16" s="26">
        <v>221.24527652152301</v>
      </c>
      <c r="AG16" s="26">
        <v>8.9232881787231904</v>
      </c>
      <c r="AH16" s="26">
        <v>45513.907414474401</v>
      </c>
      <c r="AI16" s="26">
        <v>0</v>
      </c>
      <c r="AJ16" s="95">
        <v>19392.685626085</v>
      </c>
      <c r="AK16" s="26">
        <v>1711.3947375673099</v>
      </c>
      <c r="AL16" s="26">
        <v>178.244658851281</v>
      </c>
      <c r="AM16" s="26">
        <v>1901.54972379635</v>
      </c>
      <c r="AN16" s="26">
        <v>0.12042838703266701</v>
      </c>
      <c r="AO16" s="26">
        <v>148.113031154064</v>
      </c>
      <c r="AP16" s="26">
        <v>33.916863153601497</v>
      </c>
      <c r="AQ16" s="26">
        <v>4705.4888840390804</v>
      </c>
      <c r="AR16" s="26">
        <v>32.062385676570898</v>
      </c>
      <c r="AS16" s="26">
        <v>1.9288734006845301</v>
      </c>
      <c r="AT16" s="26">
        <v>152.65319322960499</v>
      </c>
      <c r="AU16" s="26">
        <v>25.517763664522601</v>
      </c>
      <c r="AV16" s="26">
        <v>16.995669603223099</v>
      </c>
      <c r="AW16" s="26">
        <v>11.345930609522799</v>
      </c>
      <c r="AX16" s="26">
        <v>5639.1465067235404</v>
      </c>
      <c r="AY16" s="26">
        <v>2098.1850382248299</v>
      </c>
      <c r="AZ16" s="26">
        <v>3540.9614684987</v>
      </c>
      <c r="BA16" s="26">
        <v>0.77788845825272601</v>
      </c>
      <c r="BB16" s="26">
        <v>0.63135486256937601</v>
      </c>
      <c r="BC16" s="26">
        <v>1225.3080012345799</v>
      </c>
      <c r="BD16" s="26">
        <v>0.97245135556694595</v>
      </c>
      <c r="BE16" s="26">
        <v>129.491323599927</v>
      </c>
      <c r="BF16" s="26">
        <v>2.0820681448657101</v>
      </c>
      <c r="BG16" s="26">
        <v>4.98717894365537</v>
      </c>
      <c r="BH16" s="26">
        <v>286.37454300941903</v>
      </c>
      <c r="BI16" s="26">
        <v>4868.4999755472099</v>
      </c>
      <c r="BJ16" s="26">
        <v>97.966806880625199</v>
      </c>
      <c r="BK16" s="26">
        <v>72.831048496172201</v>
      </c>
      <c r="BL16" s="26">
        <v>2.34169390146441</v>
      </c>
      <c r="BM16" s="26">
        <v>147.11625237189699</v>
      </c>
      <c r="BN16" s="26">
        <v>2881.33573729203</v>
      </c>
      <c r="BO16" s="26">
        <v>0</v>
      </c>
      <c r="BP16" s="26">
        <v>388.30545732230598</v>
      </c>
      <c r="BQ16" s="26">
        <v>940.31498184570796</v>
      </c>
      <c r="BR16" s="95">
        <v>0</v>
      </c>
      <c r="BS16" s="26">
        <v>1371.89860815423</v>
      </c>
      <c r="BT16" s="26">
        <v>16870.916546459601</v>
      </c>
      <c r="BU16" s="26">
        <v>657.11400444859601</v>
      </c>
      <c r="BW16" s="30">
        <f t="shared" si="0"/>
        <v>6.2634845824536319E-3</v>
      </c>
      <c r="BX16" s="23">
        <f t="shared" si="3"/>
        <v>3.8859882387711504E-3</v>
      </c>
      <c r="BY16" s="23">
        <f t="shared" si="4"/>
        <v>2.738809286294695E-3</v>
      </c>
      <c r="BZ16" s="23">
        <f t="shared" si="5"/>
        <v>2.3890026395996843E-3</v>
      </c>
      <c r="CA16" s="23">
        <f t="shared" si="1"/>
        <v>1.7009814094365422E-3</v>
      </c>
      <c r="CB16" s="23">
        <f t="shared" si="2"/>
        <v>2.5895221001643377E-3</v>
      </c>
      <c r="CC16" s="23">
        <f t="shared" si="6"/>
        <v>2.6235767284399879E-3</v>
      </c>
      <c r="CD16" s="23">
        <f t="shared" si="7"/>
        <v>2.774816906924632E-3</v>
      </c>
    </row>
    <row r="17" spans="1:82" x14ac:dyDescent="0.25">
      <c r="A17" s="28" t="s">
        <v>330</v>
      </c>
      <c r="B17" s="95">
        <v>5451.1447906000003</v>
      </c>
      <c r="C17" s="95">
        <v>4085.3873938000002</v>
      </c>
      <c r="D17" s="95">
        <v>3469.0494948</v>
      </c>
      <c r="E17" s="95">
        <v>6078.6827340999998</v>
      </c>
      <c r="F17" s="95">
        <v>1888.6950826</v>
      </c>
      <c r="G17" s="95">
        <v>112.49449434</v>
      </c>
      <c r="H17" s="95">
        <v>51496.443952000001</v>
      </c>
      <c r="J17" s="28" t="s">
        <v>330</v>
      </c>
      <c r="K17" s="95">
        <v>4.8167104400429697</v>
      </c>
      <c r="L17" s="26">
        <v>3121.5867381777698</v>
      </c>
      <c r="M17" s="26">
        <v>143.90988762333799</v>
      </c>
      <c r="N17" s="26">
        <v>143.90262654513899</v>
      </c>
      <c r="O17" s="26">
        <v>134.05308823624699</v>
      </c>
      <c r="P17" s="95">
        <v>4.6093652901800501E-2</v>
      </c>
      <c r="Q17" s="26">
        <v>865.46653452426995</v>
      </c>
      <c r="R17" s="26">
        <v>240.18734276175101</v>
      </c>
      <c r="S17" s="26">
        <v>5469.6928361910605</v>
      </c>
      <c r="T17" s="26">
        <v>123.054200548355</v>
      </c>
      <c r="U17" s="26">
        <v>279.49623284121799</v>
      </c>
      <c r="V17" s="26">
        <v>40.0821144410721</v>
      </c>
      <c r="W17" s="26">
        <v>3884.12920276672</v>
      </c>
      <c r="X17" s="95">
        <v>6.0516914024702897E-2</v>
      </c>
      <c r="Y17" s="26">
        <v>135.801205950693</v>
      </c>
      <c r="Z17" s="26">
        <v>135.801205950693</v>
      </c>
      <c r="AA17" s="26">
        <v>19.0747761922871</v>
      </c>
      <c r="AB17" s="26">
        <v>79.964951275131199</v>
      </c>
      <c r="AC17" s="26">
        <v>1.46016574616434</v>
      </c>
      <c r="AD17" s="95">
        <v>6493.6724270950599</v>
      </c>
      <c r="AE17" s="26">
        <v>234.546810983867</v>
      </c>
      <c r="AF17" s="26">
        <v>815.85914813208205</v>
      </c>
      <c r="AG17" s="26">
        <v>20.6939019897716</v>
      </c>
      <c r="AH17" s="26">
        <v>4096.5589221603004</v>
      </c>
      <c r="AI17" s="26">
        <v>0</v>
      </c>
      <c r="AJ17" s="95">
        <v>60594.555883970701</v>
      </c>
      <c r="AK17" s="26">
        <v>3129.40916880239</v>
      </c>
      <c r="AL17" s="26">
        <v>328.63807911285897</v>
      </c>
      <c r="AM17" s="26">
        <v>3477.1220241075398</v>
      </c>
      <c r="AN17" s="26">
        <v>0.42233516733841397</v>
      </c>
      <c r="AO17" s="26">
        <v>461.035240799836</v>
      </c>
      <c r="AP17" s="26">
        <v>78.592649239129898</v>
      </c>
      <c r="AQ17" s="26">
        <v>14515.326388928301</v>
      </c>
      <c r="AR17" s="26">
        <v>36.282190953333597</v>
      </c>
      <c r="AS17" s="26">
        <v>4.8094345254826703</v>
      </c>
      <c r="AT17" s="26">
        <v>130.51636490903101</v>
      </c>
      <c r="AU17" s="26">
        <v>54.064325799037597</v>
      </c>
      <c r="AV17" s="26">
        <v>5.0257835711569196</v>
      </c>
      <c r="AW17" s="26">
        <v>22.603606673390701</v>
      </c>
      <c r="AX17" s="26">
        <v>6094.1963261451601</v>
      </c>
      <c r="AY17" s="26">
        <v>1894.04359368155</v>
      </c>
      <c r="AZ17" s="26">
        <v>4200.1527324636099</v>
      </c>
      <c r="BA17" s="26">
        <v>2.6630007440599202</v>
      </c>
      <c r="BB17" s="26">
        <v>1.2164829367769501</v>
      </c>
      <c r="BC17" s="26">
        <v>729.51642322128305</v>
      </c>
      <c r="BD17" s="26">
        <v>2.7491826143509801</v>
      </c>
      <c r="BE17" s="26">
        <v>177.91557664643901</v>
      </c>
      <c r="BF17" s="26">
        <v>4.56609318937151</v>
      </c>
      <c r="BG17" s="26">
        <v>6.7427838202792003</v>
      </c>
      <c r="BH17" s="26">
        <v>384.84624382016801</v>
      </c>
      <c r="BI17" s="26">
        <v>13818.106986597901</v>
      </c>
      <c r="BJ17" s="26">
        <v>222.03623505679599</v>
      </c>
      <c r="BK17" s="26">
        <v>25.126060748358899</v>
      </c>
      <c r="BL17" s="26">
        <v>4.7711552131042696</v>
      </c>
      <c r="BM17" s="26">
        <v>112.741474340956</v>
      </c>
      <c r="BN17" s="26">
        <v>9550.8236006545103</v>
      </c>
      <c r="BO17" s="26">
        <v>0</v>
      </c>
      <c r="BP17" s="26">
        <v>1533.1063925185499</v>
      </c>
      <c r="BQ17" s="26">
        <v>2982.2558447174501</v>
      </c>
      <c r="BR17" s="95">
        <v>0</v>
      </c>
      <c r="BS17" s="26">
        <v>4705.6305380181502</v>
      </c>
      <c r="BT17" s="26">
        <v>51637.286853508303</v>
      </c>
      <c r="BU17" s="26">
        <v>2149.1546476385702</v>
      </c>
      <c r="BW17" s="30">
        <f t="shared" si="0"/>
        <v>5.485794303460763E-3</v>
      </c>
      <c r="BX17" s="23">
        <f t="shared" si="3"/>
        <v>3.4025963909534288E-3</v>
      </c>
      <c r="BY17" s="23">
        <f t="shared" si="4"/>
        <v>2.734508942102829E-3</v>
      </c>
      <c r="BZ17" s="23">
        <f t="shared" si="5"/>
        <v>2.3270147398128018E-3</v>
      </c>
      <c r="CA17" s="23">
        <f t="shared" si="1"/>
        <v>2.5521305723249284E-3</v>
      </c>
      <c r="CB17" s="23">
        <f t="shared" si="2"/>
        <v>2.8318552480092038E-3</v>
      </c>
      <c r="CC17" s="23">
        <f t="shared" si="6"/>
        <v>2.1954852315664033E-3</v>
      </c>
      <c r="CD17" s="23">
        <f t="shared" si="7"/>
        <v>2.7350024720072348E-3</v>
      </c>
    </row>
    <row r="18" spans="1:82" x14ac:dyDescent="0.25">
      <c r="A18" s="28" t="s">
        <v>182</v>
      </c>
      <c r="B18" s="95">
        <v>4358.5547704999999</v>
      </c>
      <c r="C18" s="95">
        <v>773.46212203000005</v>
      </c>
      <c r="D18" s="95">
        <v>1418.6101733999999</v>
      </c>
      <c r="E18" s="95">
        <v>1519.8791065</v>
      </c>
      <c r="F18" s="95">
        <v>605.59546993000004</v>
      </c>
      <c r="G18" s="95">
        <v>68.285733858</v>
      </c>
      <c r="H18" s="95">
        <v>10236.211209999999</v>
      </c>
      <c r="J18" s="28" t="s">
        <v>182</v>
      </c>
      <c r="K18" s="95">
        <v>0.97741737627848302</v>
      </c>
      <c r="L18" s="26">
        <v>289.293083842832</v>
      </c>
      <c r="M18" s="26">
        <v>126.439375836094</v>
      </c>
      <c r="N18" s="26">
        <v>126.438278776134</v>
      </c>
      <c r="O18" s="26">
        <v>128.77510914069299</v>
      </c>
      <c r="P18" s="95">
        <v>6.4496982015668104E-3</v>
      </c>
      <c r="Q18" s="26">
        <v>246.923649572165</v>
      </c>
      <c r="R18" s="26">
        <v>193.47370259181901</v>
      </c>
      <c r="S18" s="26">
        <v>4376.0774607163903</v>
      </c>
      <c r="T18" s="26">
        <v>78.851142702987701</v>
      </c>
      <c r="U18" s="26">
        <v>81.274773330412302</v>
      </c>
      <c r="V18" s="26">
        <v>37.151486230622197</v>
      </c>
      <c r="W18" s="26">
        <v>636.52187945271396</v>
      </c>
      <c r="X18" s="95">
        <v>8.7996838157046505E-3</v>
      </c>
      <c r="Y18" s="26">
        <v>89.771875036183403</v>
      </c>
      <c r="Z18" s="26">
        <v>89.771875036183403</v>
      </c>
      <c r="AA18" s="26">
        <v>9.0075460418767896</v>
      </c>
      <c r="AB18" s="26">
        <v>22.194847379277601</v>
      </c>
      <c r="AC18" s="26">
        <v>1.70213218069677</v>
      </c>
      <c r="AD18" s="95">
        <v>1164.6806521953899</v>
      </c>
      <c r="AE18" s="26">
        <v>59.866830066855101</v>
      </c>
      <c r="AF18" s="26">
        <v>57.8664787487225</v>
      </c>
      <c r="AG18" s="26">
        <v>15.816308081335601</v>
      </c>
      <c r="AH18" s="26">
        <v>775.57801639136301</v>
      </c>
      <c r="AI18" s="26">
        <v>0</v>
      </c>
      <c r="AJ18" s="95">
        <v>11183.2746758378</v>
      </c>
      <c r="AK18" s="26">
        <v>1279.4858940568899</v>
      </c>
      <c r="AL18" s="26">
        <v>133.15734395961101</v>
      </c>
      <c r="AM18" s="26">
        <v>1421.6507840583699</v>
      </c>
      <c r="AN18" s="26">
        <v>4.6056278420300203E-2</v>
      </c>
      <c r="AO18" s="26">
        <v>141.20397587923</v>
      </c>
      <c r="AP18" s="26">
        <v>14.261895522963799</v>
      </c>
      <c r="AQ18" s="26">
        <v>2719.86162175961</v>
      </c>
      <c r="AR18" s="26">
        <v>9.6121534747598307</v>
      </c>
      <c r="AS18" s="26">
        <v>1.82568848691281</v>
      </c>
      <c r="AT18" s="26">
        <v>61.4862599139095</v>
      </c>
      <c r="AU18" s="26">
        <v>10.5001491977931</v>
      </c>
      <c r="AV18" s="26">
        <v>1.05283971736746</v>
      </c>
      <c r="AW18" s="26">
        <v>6.1464845759133997</v>
      </c>
      <c r="AX18" s="26">
        <v>1524.4381352989701</v>
      </c>
      <c r="AY18" s="26">
        <v>607.78518259362704</v>
      </c>
      <c r="AZ18" s="26">
        <v>916.65295270534602</v>
      </c>
      <c r="BA18" s="26">
        <v>0.88026411812364602</v>
      </c>
      <c r="BB18" s="26">
        <v>0.24144886566686999</v>
      </c>
      <c r="BC18" s="26">
        <v>161.19650181605701</v>
      </c>
      <c r="BD18" s="26">
        <v>0.72397908144424705</v>
      </c>
      <c r="BE18" s="26">
        <v>105.276604000286</v>
      </c>
      <c r="BF18" s="26">
        <v>1.2559513770620101</v>
      </c>
      <c r="BG18" s="26">
        <v>1.34866295187861</v>
      </c>
      <c r="BH18" s="26">
        <v>182.83940342928901</v>
      </c>
      <c r="BI18" s="26">
        <v>3259.6279703354899</v>
      </c>
      <c r="BJ18" s="26">
        <v>41.659940695668404</v>
      </c>
      <c r="BK18" s="26">
        <v>6.5624143146105798</v>
      </c>
      <c r="BL18" s="26">
        <v>0.91454105391954199</v>
      </c>
      <c r="BM18" s="26">
        <v>68.434165238622697</v>
      </c>
      <c r="BN18" s="26">
        <v>1327.6014082036199</v>
      </c>
      <c r="BO18" s="26">
        <v>0</v>
      </c>
      <c r="BP18" s="26">
        <v>29.7457681257075</v>
      </c>
      <c r="BQ18" s="26">
        <v>448.43900931604799</v>
      </c>
      <c r="BR18" s="95">
        <v>0</v>
      </c>
      <c r="BS18" s="26">
        <v>814.55988655235399</v>
      </c>
      <c r="BT18" s="26">
        <v>10265.2942183788</v>
      </c>
      <c r="BU18" s="26">
        <v>297.46539851105302</v>
      </c>
      <c r="BW18" s="30">
        <f t="shared" si="0"/>
        <v>6.3359765582958801E-3</v>
      </c>
      <c r="BX18" s="23">
        <f t="shared" si="3"/>
        <v>4.0202982729479969E-3</v>
      </c>
      <c r="BY18" s="23">
        <f t="shared" si="4"/>
        <v>2.73561471350357E-3</v>
      </c>
      <c r="BZ18" s="23">
        <f t="shared" si="5"/>
        <v>2.1433729402084959E-3</v>
      </c>
      <c r="CA18" s="23">
        <f t="shared" si="1"/>
        <v>2.9995996257022534E-3</v>
      </c>
      <c r="CB18" s="23">
        <f t="shared" si="2"/>
        <v>3.6158009304133529E-3</v>
      </c>
      <c r="CC18" s="23">
        <f t="shared" si="6"/>
        <v>2.1736806831623001E-3</v>
      </c>
      <c r="CD18" s="23">
        <f t="shared" si="7"/>
        <v>2.841188774064043E-3</v>
      </c>
    </row>
    <row r="19" spans="1:82" x14ac:dyDescent="0.25">
      <c r="A19" s="28" t="s">
        <v>183</v>
      </c>
      <c r="B19" s="95">
        <v>22428.007937999999</v>
      </c>
      <c r="C19" s="95">
        <v>4146.1426177000003</v>
      </c>
      <c r="D19" s="95">
        <v>3212.0868630999998</v>
      </c>
      <c r="E19" s="95">
        <v>5305.1851796999999</v>
      </c>
      <c r="F19" s="95">
        <v>2649.2432718</v>
      </c>
      <c r="G19" s="95">
        <v>98.012804317000004</v>
      </c>
      <c r="H19" s="95">
        <v>12089.882302</v>
      </c>
      <c r="J19" s="28" t="s">
        <v>183</v>
      </c>
      <c r="K19" s="95">
        <v>0.97907463897176294</v>
      </c>
      <c r="L19" s="26">
        <v>542.10725537711596</v>
      </c>
      <c r="M19" s="26">
        <v>615.17827427343002</v>
      </c>
      <c r="N19" s="26">
        <v>615.17826601828699</v>
      </c>
      <c r="O19" s="26">
        <v>741.13365192711501</v>
      </c>
      <c r="P19" s="95">
        <v>5.3406759977446598E-5</v>
      </c>
      <c r="Q19" s="26">
        <v>287.18525019639497</v>
      </c>
      <c r="R19" s="26">
        <v>1426.74460146871</v>
      </c>
      <c r="S19" s="26">
        <v>22552.544241361898</v>
      </c>
      <c r="T19" s="26">
        <v>419.66015698725101</v>
      </c>
      <c r="U19" s="26">
        <v>191.91062743596899</v>
      </c>
      <c r="V19" s="26">
        <v>246.271708641842</v>
      </c>
      <c r="W19" s="26">
        <v>658.14130219930598</v>
      </c>
      <c r="X19" s="95">
        <v>1.13292768394814E-3</v>
      </c>
      <c r="Y19" s="26">
        <v>418.052630006117</v>
      </c>
      <c r="Z19" s="26">
        <v>418.052630006117</v>
      </c>
      <c r="AA19" s="26">
        <v>19.690794368734</v>
      </c>
      <c r="AB19" s="26">
        <v>105.44202926887</v>
      </c>
      <c r="AC19" s="26">
        <v>13.964047178814299</v>
      </c>
      <c r="AD19" s="95">
        <v>2041.66531015071</v>
      </c>
      <c r="AE19" s="26">
        <v>123.540911320733</v>
      </c>
      <c r="AF19" s="26">
        <v>62.516654347873903</v>
      </c>
      <c r="AG19" s="26">
        <v>84.365199075239303</v>
      </c>
      <c r="AH19" s="26">
        <v>4157.4965946306402</v>
      </c>
      <c r="AI19" s="26">
        <v>0</v>
      </c>
      <c r="AJ19" s="95">
        <v>13082.8571178976</v>
      </c>
      <c r="AK19" s="26">
        <v>2899.3319126749202</v>
      </c>
      <c r="AL19" s="26">
        <v>302.45704792296999</v>
      </c>
      <c r="AM19" s="26">
        <v>3221.47975496662</v>
      </c>
      <c r="AN19" s="26">
        <v>0.123097534579032</v>
      </c>
      <c r="AO19" s="26">
        <v>259.56228330935699</v>
      </c>
      <c r="AP19" s="26">
        <v>53.614996610393597</v>
      </c>
      <c r="AQ19" s="26">
        <v>2534.3518634501202</v>
      </c>
      <c r="AR19" s="26">
        <v>20.3457901861252</v>
      </c>
      <c r="AS19" s="26">
        <v>6.8346273031410298</v>
      </c>
      <c r="AT19" s="26">
        <v>244.68260850873801</v>
      </c>
      <c r="AU19" s="26">
        <v>35.626300258491902</v>
      </c>
      <c r="AV19" s="26">
        <v>0.64829893902566704</v>
      </c>
      <c r="AW19" s="26">
        <v>30.077170114144302</v>
      </c>
      <c r="AX19" s="26">
        <v>5323.8035962642698</v>
      </c>
      <c r="AY19" s="26">
        <v>2661.4722138009301</v>
      </c>
      <c r="AZ19" s="26">
        <v>2662.3313824633301</v>
      </c>
      <c r="BA19" s="26">
        <v>0.99236523641815</v>
      </c>
      <c r="BB19" s="26">
        <v>0.80806258921829499</v>
      </c>
      <c r="BC19" s="26">
        <v>376.58040895737901</v>
      </c>
      <c r="BD19" s="26">
        <v>2.79911231446727</v>
      </c>
      <c r="BE19" s="26">
        <v>685.17581375353404</v>
      </c>
      <c r="BF19" s="26">
        <v>3.9062903398975899</v>
      </c>
      <c r="BG19" s="26">
        <v>5.3456868224232004</v>
      </c>
      <c r="BH19" s="26">
        <v>1031.82824363277</v>
      </c>
      <c r="BI19" s="26">
        <v>2468.8726692791402</v>
      </c>
      <c r="BJ19" s="26">
        <v>148.38582626476401</v>
      </c>
      <c r="BK19" s="26">
        <v>10.6291113058527</v>
      </c>
      <c r="BL19" s="26">
        <v>3.19150066414237</v>
      </c>
      <c r="BM19" s="26">
        <v>98.406986323627507</v>
      </c>
      <c r="BN19" s="26">
        <v>1297.0133673099299</v>
      </c>
      <c r="BO19" s="26">
        <v>0</v>
      </c>
      <c r="BP19" s="26">
        <v>44.6279051409917</v>
      </c>
      <c r="BQ19" s="26">
        <v>368.56827605274901</v>
      </c>
      <c r="BR19" s="95">
        <v>0</v>
      </c>
      <c r="BS19" s="26">
        <v>383.34617763917902</v>
      </c>
      <c r="BT19" s="26">
        <v>12136.8207467054</v>
      </c>
      <c r="BU19" s="26">
        <v>218.70133720670501</v>
      </c>
      <c r="BW19" s="30">
        <f t="shared" si="0"/>
        <v>6.1123445951744093E-3</v>
      </c>
      <c r="BX19" s="23">
        <f t="shared" si="3"/>
        <v>5.5527135404164233E-3</v>
      </c>
      <c r="BY19" s="23">
        <f t="shared" si="4"/>
        <v>2.7384434105497059E-3</v>
      </c>
      <c r="BZ19" s="23">
        <f t="shared" si="5"/>
        <v>2.9242334553664755E-3</v>
      </c>
      <c r="CA19" s="23">
        <f t="shared" si="1"/>
        <v>3.5094753403730776E-3</v>
      </c>
      <c r="CB19" s="23">
        <f t="shared" si="2"/>
        <v>4.6160132333265581E-3</v>
      </c>
      <c r="CC19" s="23">
        <f t="shared" si="6"/>
        <v>4.0217399081104877E-3</v>
      </c>
      <c r="CD19" s="23">
        <f t="shared" si="7"/>
        <v>3.8824567132167182E-3</v>
      </c>
    </row>
    <row r="20" spans="1:82" x14ac:dyDescent="0.25">
      <c r="A20" s="28" t="s">
        <v>184</v>
      </c>
      <c r="B20" s="95">
        <v>6060.5697922999998</v>
      </c>
      <c r="C20" s="95">
        <v>13470.497530000001</v>
      </c>
      <c r="D20" s="95">
        <v>6851.4915650000003</v>
      </c>
      <c r="E20" s="95">
        <v>6398.3767476000003</v>
      </c>
      <c r="F20" s="95">
        <v>3041.9163392999999</v>
      </c>
      <c r="G20" s="95">
        <v>215.03211096999999</v>
      </c>
      <c r="H20" s="95">
        <v>41514.291538999998</v>
      </c>
      <c r="J20" s="28" t="s">
        <v>184</v>
      </c>
      <c r="K20" s="95">
        <v>4.2099354044996797</v>
      </c>
      <c r="L20" s="26">
        <v>2722.8367157368498</v>
      </c>
      <c r="M20" s="26">
        <v>159.13864276130599</v>
      </c>
      <c r="N20" s="26">
        <v>159.11486348652301</v>
      </c>
      <c r="O20" s="26">
        <v>161.56512829180301</v>
      </c>
      <c r="P20" s="95">
        <v>0.14380038549666399</v>
      </c>
      <c r="Q20" s="26">
        <v>628.74444342929405</v>
      </c>
      <c r="R20" s="26">
        <v>307.17422759608399</v>
      </c>
      <c r="S20" s="26">
        <v>6086.1071600169698</v>
      </c>
      <c r="T20" s="26">
        <v>117.83074951887799</v>
      </c>
      <c r="U20" s="26">
        <v>210.16711984262199</v>
      </c>
      <c r="V20" s="26">
        <v>48.973035510371503</v>
      </c>
      <c r="W20" s="26">
        <v>3378.2797473168998</v>
      </c>
      <c r="X20" s="95">
        <v>0.17687244817807801</v>
      </c>
      <c r="Y20" s="26">
        <v>140.55616667568</v>
      </c>
      <c r="Z20" s="26">
        <v>140.55616667568</v>
      </c>
      <c r="AA20" s="26">
        <v>46.880659178006603</v>
      </c>
      <c r="AB20" s="26">
        <v>72.9283328991297</v>
      </c>
      <c r="AC20" s="26">
        <v>2.3223806124327799</v>
      </c>
      <c r="AD20" s="95">
        <v>5559.1807477631601</v>
      </c>
      <c r="AE20" s="26">
        <v>209.167331267891</v>
      </c>
      <c r="AF20" s="26">
        <v>716.07519936689096</v>
      </c>
      <c r="AG20" s="26">
        <v>27.2130276402467</v>
      </c>
      <c r="AH20" s="26">
        <v>13507.383926541899</v>
      </c>
      <c r="AI20" s="26">
        <v>0</v>
      </c>
      <c r="AJ20" s="95">
        <v>49427.824997326803</v>
      </c>
      <c r="AK20" s="26">
        <v>6182.6058276448503</v>
      </c>
      <c r="AL20" s="26">
        <v>640.07516319295405</v>
      </c>
      <c r="AM20" s="26">
        <v>6869.5616500158103</v>
      </c>
      <c r="AN20" s="26">
        <v>0.37595215551996503</v>
      </c>
      <c r="AO20" s="26">
        <v>357.11203293229602</v>
      </c>
      <c r="AP20" s="26">
        <v>71.650112292420999</v>
      </c>
      <c r="AQ20" s="26">
        <v>11902.048922743999</v>
      </c>
      <c r="AR20" s="26">
        <v>26.064942055920199</v>
      </c>
      <c r="AS20" s="26">
        <v>7.2868397438229202</v>
      </c>
      <c r="AT20" s="26">
        <v>264.91818297260198</v>
      </c>
      <c r="AU20" s="26">
        <v>48.158532503293102</v>
      </c>
      <c r="AV20" s="26">
        <v>19.6009488904688</v>
      </c>
      <c r="AW20" s="26">
        <v>21.055194744181101</v>
      </c>
      <c r="AX20" s="26">
        <v>6416.3612688453804</v>
      </c>
      <c r="AY20" s="26">
        <v>3050.8974218902399</v>
      </c>
      <c r="AZ20" s="26">
        <v>3365.4638469551401</v>
      </c>
      <c r="BA20" s="26">
        <v>1.7912782723479701</v>
      </c>
      <c r="BB20" s="26">
        <v>1.0706614078715999</v>
      </c>
      <c r="BC20" s="26">
        <v>1530.1598794071699</v>
      </c>
      <c r="BD20" s="26">
        <v>2.54598832035362</v>
      </c>
      <c r="BE20" s="26">
        <v>240.943348677502</v>
      </c>
      <c r="BF20" s="26">
        <v>5.4261050303962204</v>
      </c>
      <c r="BG20" s="26">
        <v>7.40319651890188</v>
      </c>
      <c r="BH20" s="26">
        <v>510.76001499142899</v>
      </c>
      <c r="BI20" s="26">
        <v>9807.1725985183693</v>
      </c>
      <c r="BJ20" s="26">
        <v>199.76422015355101</v>
      </c>
      <c r="BK20" s="26">
        <v>88.040284141602797</v>
      </c>
      <c r="BL20" s="26">
        <v>4.2576917663982501</v>
      </c>
      <c r="BM20" s="26">
        <v>215.613304562134</v>
      </c>
      <c r="BN20" s="26">
        <v>8051.5633104029203</v>
      </c>
      <c r="BO20" s="26">
        <v>0</v>
      </c>
      <c r="BP20" s="26">
        <v>1373.83173699022</v>
      </c>
      <c r="BQ20" s="26">
        <v>2530.4558402892098</v>
      </c>
      <c r="BR20" s="95">
        <v>0</v>
      </c>
      <c r="BS20" s="26">
        <v>3937.23990774701</v>
      </c>
      <c r="BT20" s="26">
        <v>41629.457860193797</v>
      </c>
      <c r="BU20" s="26">
        <v>1825.1354589519101</v>
      </c>
      <c r="BW20" s="30">
        <f t="shared" si="0"/>
        <v>6.8244032976832961E-3</v>
      </c>
      <c r="BX20" s="23">
        <f t="shared" si="3"/>
        <v>4.2136908891661409E-3</v>
      </c>
      <c r="BY20" s="23">
        <f t="shared" si="4"/>
        <v>2.7383098849726485E-3</v>
      </c>
      <c r="BZ20" s="23">
        <f t="shared" si="5"/>
        <v>2.6373943314940119E-3</v>
      </c>
      <c r="CA20" s="23">
        <f t="shared" si="1"/>
        <v>2.8107943553223979E-3</v>
      </c>
      <c r="CB20" s="23">
        <f t="shared" si="2"/>
        <v>2.9524423384723101E-3</v>
      </c>
      <c r="CC20" s="23">
        <f t="shared" si="6"/>
        <v>2.7028223343586967E-3</v>
      </c>
      <c r="CD20" s="23">
        <f t="shared" si="7"/>
        <v>2.7741367351917364E-3</v>
      </c>
    </row>
    <row r="21" spans="1:82" x14ac:dyDescent="0.25">
      <c r="A21" s="28" t="s">
        <v>185</v>
      </c>
      <c r="B21" s="95">
        <v>7373.2635538000004</v>
      </c>
      <c r="C21" s="95">
        <v>2893.2858268</v>
      </c>
      <c r="D21" s="95">
        <v>2177.0346032000002</v>
      </c>
      <c r="E21" s="95">
        <v>2668.0281211000001</v>
      </c>
      <c r="F21" s="95">
        <v>1474.9440459</v>
      </c>
      <c r="G21" s="95">
        <v>97.195814523999999</v>
      </c>
      <c r="H21" s="95">
        <v>11256.704975000001</v>
      </c>
      <c r="J21" s="28" t="s">
        <v>185</v>
      </c>
      <c r="K21" s="95">
        <v>1.0710994428809899</v>
      </c>
      <c r="L21" s="26">
        <v>362.32900142244398</v>
      </c>
      <c r="M21" s="26">
        <v>197.968990079392</v>
      </c>
      <c r="N21" s="26">
        <v>197.959346615453</v>
      </c>
      <c r="O21" s="26">
        <v>228.8764164801</v>
      </c>
      <c r="P21" s="95">
        <v>5.6003774534927997E-2</v>
      </c>
      <c r="Q21" s="26">
        <v>206.162724528436</v>
      </c>
      <c r="R21" s="26">
        <v>431.32654209436799</v>
      </c>
      <c r="S21" s="26">
        <v>7411.4403461256497</v>
      </c>
      <c r="T21" s="26">
        <v>144.71207671155199</v>
      </c>
      <c r="U21" s="26">
        <v>108.845558934671</v>
      </c>
      <c r="V21" s="26">
        <v>75.710165135015401</v>
      </c>
      <c r="W21" s="26">
        <v>636.22436519223402</v>
      </c>
      <c r="X21" s="95">
        <v>6.8248980772210005E-2</v>
      </c>
      <c r="Y21" s="26">
        <v>145.38654796906201</v>
      </c>
      <c r="Z21" s="26">
        <v>145.38654796906201</v>
      </c>
      <c r="AA21" s="26">
        <v>12.3640378588711</v>
      </c>
      <c r="AB21" s="26">
        <v>39.231192342388802</v>
      </c>
      <c r="AC21" s="26">
        <v>4.1280021909450699</v>
      </c>
      <c r="AD21" s="95">
        <v>1287.6586182250701</v>
      </c>
      <c r="AE21" s="26">
        <v>67.126706674933899</v>
      </c>
      <c r="AF21" s="26">
        <v>64.846241947159498</v>
      </c>
      <c r="AG21" s="26">
        <v>27.181487328432102</v>
      </c>
      <c r="AH21" s="26">
        <v>2901.2093054889601</v>
      </c>
      <c r="AI21" s="26">
        <v>0</v>
      </c>
      <c r="AJ21" s="95">
        <v>12465.057303306299</v>
      </c>
      <c r="AK21" s="26">
        <v>1964.40083347938</v>
      </c>
      <c r="AL21" s="26">
        <v>205.90287435528501</v>
      </c>
      <c r="AM21" s="26">
        <v>2182.6677456935399</v>
      </c>
      <c r="AN21" s="26">
        <v>6.2325689388272397E-2</v>
      </c>
      <c r="AO21" s="26">
        <v>153.28668162006599</v>
      </c>
      <c r="AP21" s="26">
        <v>16.592054729740799</v>
      </c>
      <c r="AQ21" s="26">
        <v>2809.3102456654301</v>
      </c>
      <c r="AR21" s="26">
        <v>10.4998170714903</v>
      </c>
      <c r="AS21" s="26">
        <v>3.8286486549049998</v>
      </c>
      <c r="AT21" s="26">
        <v>144.29774136477101</v>
      </c>
      <c r="AU21" s="26">
        <v>11.8999485000303</v>
      </c>
      <c r="AV21" s="26">
        <v>7.6304555786305999</v>
      </c>
      <c r="AW21" s="26">
        <v>9.6592702370519792</v>
      </c>
      <c r="AX21" s="26">
        <v>2675.6642858709001</v>
      </c>
      <c r="AY21" s="26">
        <v>1480.3391028046101</v>
      </c>
      <c r="AZ21" s="26">
        <v>1195.32518306629</v>
      </c>
      <c r="BA21" s="26">
        <v>0.54837340454262395</v>
      </c>
      <c r="BB21" s="26">
        <v>0.275498600285498</v>
      </c>
      <c r="BC21" s="26">
        <v>559.86353555228504</v>
      </c>
      <c r="BD21" s="26">
        <v>1.05442776060009</v>
      </c>
      <c r="BE21" s="26">
        <v>233.89845224513101</v>
      </c>
      <c r="BF21" s="26">
        <v>2.4532797940883002</v>
      </c>
      <c r="BG21" s="26">
        <v>3.1314811973302001</v>
      </c>
      <c r="BH21" s="26">
        <v>390.51826121463603</v>
      </c>
      <c r="BI21" s="26">
        <v>3548.7314878054599</v>
      </c>
      <c r="BJ21" s="26">
        <v>47.362033874016802</v>
      </c>
      <c r="BK21" s="26">
        <v>35.7622098579672</v>
      </c>
      <c r="BL21" s="26">
        <v>1.0636131671048299</v>
      </c>
      <c r="BM21" s="26">
        <v>97.484324154389697</v>
      </c>
      <c r="BN21" s="26">
        <v>1287.56284889065</v>
      </c>
      <c r="BO21" s="26">
        <v>0</v>
      </c>
      <c r="BP21" s="26">
        <v>50.769795640617303</v>
      </c>
      <c r="BQ21" s="26">
        <v>480.31550135392001</v>
      </c>
      <c r="BR21" s="95">
        <v>0</v>
      </c>
      <c r="BS21" s="26">
        <v>917.10633030043505</v>
      </c>
      <c r="BT21" s="26">
        <v>11291.432061707301</v>
      </c>
      <c r="BU21" s="26">
        <v>324.75540055405401</v>
      </c>
      <c r="BW21" s="30">
        <f t="shared" si="0"/>
        <v>5.664644966356271E-3</v>
      </c>
      <c r="BX21" s="23">
        <f t="shared" si="3"/>
        <v>5.1777333126758968E-3</v>
      </c>
      <c r="BY21" s="23">
        <f t="shared" si="4"/>
        <v>2.7385744662923846E-3</v>
      </c>
      <c r="BZ21" s="23">
        <f t="shared" si="5"/>
        <v>2.5875300673951673E-3</v>
      </c>
      <c r="CA21" s="23">
        <f t="shared" si="1"/>
        <v>2.8621005567781212E-3</v>
      </c>
      <c r="CB21" s="23">
        <f t="shared" si="2"/>
        <v>3.657804456790818E-3</v>
      </c>
      <c r="CC21" s="23">
        <f t="shared" si="6"/>
        <v>2.9683338917691482E-3</v>
      </c>
      <c r="CD21" s="23">
        <f t="shared" si="7"/>
        <v>3.0850134905752256E-3</v>
      </c>
    </row>
    <row r="22" spans="1:82" x14ac:dyDescent="0.25">
      <c r="A22" s="28" t="s">
        <v>186</v>
      </c>
      <c r="B22" s="95">
        <v>215971.58863000001</v>
      </c>
      <c r="C22" s="95">
        <v>28114.099854</v>
      </c>
      <c r="D22" s="95">
        <v>8842.8146256</v>
      </c>
      <c r="E22" s="95">
        <v>26115.794710999999</v>
      </c>
      <c r="F22" s="95">
        <v>20566.190906</v>
      </c>
      <c r="G22" s="95">
        <v>681.43900851000001</v>
      </c>
      <c r="H22" s="95">
        <v>75167.422483000002</v>
      </c>
      <c r="J22" s="28" t="s">
        <v>186</v>
      </c>
      <c r="K22" s="95">
        <v>3.1627351040579401</v>
      </c>
      <c r="L22" s="26">
        <v>3291.3852451581502</v>
      </c>
      <c r="M22" s="26">
        <v>5212.3482274193602</v>
      </c>
      <c r="N22" s="26">
        <v>5212.3269658612498</v>
      </c>
      <c r="O22" s="26">
        <v>6395.0636048169699</v>
      </c>
      <c r="P22" s="95">
        <v>0.12992754668604301</v>
      </c>
      <c r="Q22" s="26">
        <v>1577.65068411941</v>
      </c>
      <c r="R22" s="26">
        <v>12616.6370465951</v>
      </c>
      <c r="S22" s="26">
        <v>191476.31280760601</v>
      </c>
      <c r="T22" s="26">
        <v>3497.1226963948998</v>
      </c>
      <c r="U22" s="26">
        <v>1442.7718666194701</v>
      </c>
      <c r="V22" s="26">
        <v>2147.31012770386</v>
      </c>
      <c r="W22" s="26">
        <v>1984.5205554438101</v>
      </c>
      <c r="X22" s="95">
        <v>0.159104483537793</v>
      </c>
      <c r="Y22" s="26">
        <v>3573.9129809557799</v>
      </c>
      <c r="Z22" s="26">
        <v>3573.9129809557799</v>
      </c>
      <c r="AA22" s="26">
        <v>12.552820161224</v>
      </c>
      <c r="AB22" s="26">
        <v>860.11296476949406</v>
      </c>
      <c r="AC22" s="26">
        <v>124.658092345371</v>
      </c>
      <c r="AD22" s="95">
        <v>12504.268050302</v>
      </c>
      <c r="AE22" s="26">
        <v>854.91893212632704</v>
      </c>
      <c r="AF22" s="26">
        <v>172.066661388939</v>
      </c>
      <c r="AG22" s="26">
        <v>717.50238842424096</v>
      </c>
      <c r="AH22" s="26">
        <v>27184.692584347002</v>
      </c>
      <c r="AI22" s="26">
        <v>0</v>
      </c>
      <c r="AJ22" s="95">
        <v>70438.970802283904</v>
      </c>
      <c r="AK22" s="26">
        <v>6784.9748348660996</v>
      </c>
      <c r="AL22" s="26">
        <v>741.33358949726903</v>
      </c>
      <c r="AM22" s="26">
        <v>7538.8612445245899</v>
      </c>
      <c r="AN22" s="26">
        <v>0.863786549888796</v>
      </c>
      <c r="AO22" s="26">
        <v>1804.9852716611199</v>
      </c>
      <c r="AP22" s="26">
        <v>75.091932550251599</v>
      </c>
      <c r="AQ22" s="26">
        <v>10634.700052799601</v>
      </c>
      <c r="AR22" s="26">
        <v>30.872688773844299</v>
      </c>
      <c r="AS22" s="26">
        <v>50.803807991975098</v>
      </c>
      <c r="AT22" s="26">
        <v>999.59628822335003</v>
      </c>
      <c r="AU22" s="26">
        <v>50.696068219822799</v>
      </c>
      <c r="AV22" s="26">
        <v>18.901406439050401</v>
      </c>
      <c r="AW22" s="26">
        <v>170.65794641126101</v>
      </c>
      <c r="AX22" s="26">
        <v>22900.762369466302</v>
      </c>
      <c r="AY22" s="26">
        <v>18258.1644950052</v>
      </c>
      <c r="AZ22" s="26">
        <v>4642.5978744611002</v>
      </c>
      <c r="BA22" s="26">
        <v>3.3891328898515698</v>
      </c>
      <c r="BB22" s="26">
        <v>1.1206662993435701</v>
      </c>
      <c r="BC22" s="26">
        <v>1839.0280861720501</v>
      </c>
      <c r="BD22" s="26">
        <v>17.297696735792499</v>
      </c>
      <c r="BE22" s="26">
        <v>5929.67364107298</v>
      </c>
      <c r="BF22" s="26">
        <v>27.875066930570899</v>
      </c>
      <c r="BG22" s="26">
        <v>39.593321125029597</v>
      </c>
      <c r="BH22" s="26">
        <v>8646.1438283856096</v>
      </c>
      <c r="BI22" s="26">
        <v>8082.9038614093797</v>
      </c>
      <c r="BJ22" s="26">
        <v>209.499520823757</v>
      </c>
      <c r="BK22" s="26">
        <v>143.539753073849</v>
      </c>
      <c r="BL22" s="26">
        <v>4.3836428868422601</v>
      </c>
      <c r="BM22" s="26">
        <v>613.30458775243403</v>
      </c>
      <c r="BN22" s="26">
        <v>3969.2315579769802</v>
      </c>
      <c r="BO22" s="26">
        <v>0</v>
      </c>
      <c r="BP22" s="26">
        <v>92.139674646048903</v>
      </c>
      <c r="BQ22" s="26">
        <v>1743.4118700384199</v>
      </c>
      <c r="BR22" s="95">
        <v>0</v>
      </c>
      <c r="BS22" s="26">
        <v>1341.94477886441</v>
      </c>
      <c r="BT22" s="26">
        <v>64813.563876662301</v>
      </c>
      <c r="BU22" s="26">
        <v>954.67849051533301</v>
      </c>
      <c r="BW22" s="30">
        <f t="shared" si="0"/>
        <v>1.6650817350353816E-3</v>
      </c>
      <c r="BX22" s="23">
        <f t="shared" si="3"/>
        <v>-0.11341897319817849</v>
      </c>
      <c r="BY22" s="23">
        <f t="shared" si="4"/>
        <v>-3.3058403949602702E-2</v>
      </c>
      <c r="BZ22" s="23">
        <f t="shared" si="5"/>
        <v>-0.14745908811663397</v>
      </c>
      <c r="CA22" s="23">
        <f t="shared" si="1"/>
        <v>-0.12310681628154789</v>
      </c>
      <c r="CB22" s="23">
        <f t="shared" si="2"/>
        <v>-0.11222430159983852</v>
      </c>
      <c r="CC22" s="23">
        <f t="shared" si="6"/>
        <v>-9.9986088126280362E-2</v>
      </c>
      <c r="CD22" s="23">
        <f t="shared" si="7"/>
        <v>-0.1377439622687521</v>
      </c>
    </row>
    <row r="23" spans="1:82" x14ac:dyDescent="0.25">
      <c r="A23" s="28" t="s">
        <v>187</v>
      </c>
      <c r="B23" s="95">
        <v>37208.750676000003</v>
      </c>
      <c r="C23" s="95">
        <v>6675.9279206000001</v>
      </c>
      <c r="D23" s="95">
        <v>14256.341218</v>
      </c>
      <c r="E23" s="95">
        <v>29321.760204999999</v>
      </c>
      <c r="F23" s="95">
        <v>9580.5561244</v>
      </c>
      <c r="G23" s="95">
        <v>427.09102116000003</v>
      </c>
      <c r="H23" s="95">
        <v>58031.169388000002</v>
      </c>
      <c r="J23" s="28" t="s">
        <v>187</v>
      </c>
      <c r="K23" s="95">
        <v>4.9431466210432102</v>
      </c>
      <c r="L23" s="26">
        <v>3860.2647246799902</v>
      </c>
      <c r="M23" s="26">
        <v>1021.94719957461</v>
      </c>
      <c r="N23" s="26">
        <v>1021.92157621255</v>
      </c>
      <c r="O23" s="26">
        <v>1169.06992544127</v>
      </c>
      <c r="P23" s="95">
        <v>0.154430698924611</v>
      </c>
      <c r="Q23" s="26">
        <v>1038.19364586965</v>
      </c>
      <c r="R23" s="26">
        <v>2160.4541797849502</v>
      </c>
      <c r="S23" s="26">
        <v>37392.351965343303</v>
      </c>
      <c r="T23" s="26">
        <v>655.96535727447804</v>
      </c>
      <c r="U23" s="26">
        <v>419.502168385532</v>
      </c>
      <c r="V23" s="26">
        <v>373.74139029867803</v>
      </c>
      <c r="W23" s="26">
        <v>4001.60372351761</v>
      </c>
      <c r="X23" s="95">
        <v>0.19033128816986999</v>
      </c>
      <c r="Y23" s="26">
        <v>735.43373743267796</v>
      </c>
      <c r="Z23" s="26">
        <v>735.43373743267796</v>
      </c>
      <c r="AA23" s="26">
        <v>95.8674055668248</v>
      </c>
      <c r="AB23" s="26">
        <v>218.612932595302</v>
      </c>
      <c r="AC23" s="26">
        <v>20.458901509139299</v>
      </c>
      <c r="AD23" s="95">
        <v>8381.4314305071493</v>
      </c>
      <c r="AE23" s="26">
        <v>340.95137354651098</v>
      </c>
      <c r="AF23" s="26">
        <v>923.46089196098706</v>
      </c>
      <c r="AG23" s="26">
        <v>135.27513364580801</v>
      </c>
      <c r="AH23" s="26">
        <v>6694.2097974503404</v>
      </c>
      <c r="AI23" s="26">
        <v>0</v>
      </c>
      <c r="AJ23" s="95">
        <v>69119.915053048695</v>
      </c>
      <c r="AK23" s="26">
        <v>12864.089197396301</v>
      </c>
      <c r="AL23" s="26">
        <v>1333.47647945016</v>
      </c>
      <c r="AM23" s="26">
        <v>14293.433082413299</v>
      </c>
      <c r="AN23" s="26">
        <v>0.59972662054524695</v>
      </c>
      <c r="AO23" s="26">
        <v>733.50596957682205</v>
      </c>
      <c r="AP23" s="26">
        <v>353.25379331668802</v>
      </c>
      <c r="AQ23" s="26">
        <v>16005.6180370889</v>
      </c>
      <c r="AR23" s="26">
        <v>163.86397038310801</v>
      </c>
      <c r="AS23" s="26">
        <v>16.905820468812799</v>
      </c>
      <c r="AT23" s="26">
        <v>774.80467886924896</v>
      </c>
      <c r="AU23" s="26">
        <v>239.070924508231</v>
      </c>
      <c r="AV23" s="26">
        <v>24.6364177960394</v>
      </c>
      <c r="AW23" s="26">
        <v>112.95080932885701</v>
      </c>
      <c r="AX23" s="26">
        <v>29392.041412267001</v>
      </c>
      <c r="AY23" s="26">
        <v>9611.3617211346009</v>
      </c>
      <c r="AZ23" s="26">
        <v>19780.679691132402</v>
      </c>
      <c r="BA23" s="26">
        <v>6.0461870545699004</v>
      </c>
      <c r="BB23" s="26">
        <v>5.52115589929286</v>
      </c>
      <c r="BC23" s="26">
        <v>3578.6751615161102</v>
      </c>
      <c r="BD23" s="26">
        <v>9.2763096314423095</v>
      </c>
      <c r="BE23" s="26">
        <v>1180.92765474517</v>
      </c>
      <c r="BF23" s="26">
        <v>11.069107206358099</v>
      </c>
      <c r="BG23" s="26">
        <v>16.6238300875786</v>
      </c>
      <c r="BH23" s="26">
        <v>1993.4837628488101</v>
      </c>
      <c r="BI23" s="26">
        <v>10700.3328795589</v>
      </c>
      <c r="BJ23" s="26">
        <v>984.75018214586896</v>
      </c>
      <c r="BK23" s="26">
        <v>117.879294439392</v>
      </c>
      <c r="BL23" s="26">
        <v>21.622660889013801</v>
      </c>
      <c r="BM23" s="26">
        <v>428.34051206402103</v>
      </c>
      <c r="BN23" s="26">
        <v>10358.8887927058</v>
      </c>
      <c r="BO23" s="26">
        <v>0</v>
      </c>
      <c r="BP23" s="26">
        <v>1831.6862489498899</v>
      </c>
      <c r="BQ23" s="26">
        <v>3506.5802290167499</v>
      </c>
      <c r="BR23" s="95">
        <v>0</v>
      </c>
      <c r="BS23" s="26">
        <v>5441.05264337466</v>
      </c>
      <c r="BT23" s="26">
        <v>58207.545871679897</v>
      </c>
      <c r="BU23" s="26">
        <v>2552.51765528738</v>
      </c>
      <c r="BW23" s="30">
        <f t="shared" si="0"/>
        <v>6.7070944407876696E-3</v>
      </c>
      <c r="BX23" s="23">
        <f t="shared" si="3"/>
        <v>4.9343578058299187E-3</v>
      </c>
      <c r="BY23" s="23">
        <f t="shared" si="4"/>
        <v>2.7384772675462291E-3</v>
      </c>
      <c r="BZ23" s="23">
        <f t="shared" si="5"/>
        <v>2.6017800672775569E-3</v>
      </c>
      <c r="CA23" s="23">
        <f t="shared" si="1"/>
        <v>2.396895915376107E-3</v>
      </c>
      <c r="CB23" s="23">
        <f t="shared" si="2"/>
        <v>3.2154288680742004E-3</v>
      </c>
      <c r="CC23" s="23">
        <f t="shared" si="6"/>
        <v>2.925584575923239E-3</v>
      </c>
      <c r="CD23" s="23">
        <f t="shared" si="7"/>
        <v>3.0393405051108045E-3</v>
      </c>
    </row>
    <row r="24" spans="1:82" x14ac:dyDescent="0.25">
      <c r="A24" s="28" t="s">
        <v>188</v>
      </c>
      <c r="B24" s="95">
        <v>40720.887973999997</v>
      </c>
      <c r="C24" s="95">
        <v>559.31321127000001</v>
      </c>
      <c r="D24" s="95">
        <v>5170.3430484</v>
      </c>
      <c r="E24" s="95">
        <v>8665.8785528999997</v>
      </c>
      <c r="F24" s="95">
        <v>1988.5139478000001</v>
      </c>
      <c r="G24" s="95">
        <v>480.82736559</v>
      </c>
      <c r="H24" s="95">
        <v>78719.510544000004</v>
      </c>
      <c r="J24" s="28" t="s">
        <v>188</v>
      </c>
      <c r="K24" s="95">
        <v>16.165344913286699</v>
      </c>
      <c r="L24" s="26">
        <v>6234.9846693050404</v>
      </c>
      <c r="M24" s="26">
        <v>365.87864580413998</v>
      </c>
      <c r="N24" s="26">
        <v>365.86854966700002</v>
      </c>
      <c r="O24" s="26">
        <v>308.15011827212697</v>
      </c>
      <c r="P24" s="95">
        <v>6.0010129338104103E-2</v>
      </c>
      <c r="Q24" s="26">
        <v>28745.997821011799</v>
      </c>
      <c r="R24" s="26">
        <v>277.31101296278001</v>
      </c>
      <c r="S24" s="26">
        <v>40802.714524600698</v>
      </c>
      <c r="T24" s="26">
        <v>395.44594263721302</v>
      </c>
      <c r="U24" s="26">
        <v>110.751581696363</v>
      </c>
      <c r="V24" s="26">
        <v>82.711543867759005</v>
      </c>
      <c r="W24" s="26">
        <v>11599.2286199307</v>
      </c>
      <c r="X24" s="95">
        <v>9.0134625678058897E-2</v>
      </c>
      <c r="Y24" s="26">
        <v>221.56126478958299</v>
      </c>
      <c r="Z24" s="26">
        <v>221.56126478958299</v>
      </c>
      <c r="AA24" s="26">
        <v>38.527706139761897</v>
      </c>
      <c r="AB24" s="26">
        <v>157.856152507041</v>
      </c>
      <c r="AC24" s="26">
        <v>1.0083176108402301</v>
      </c>
      <c r="AD24" s="95">
        <v>14367.631767173199</v>
      </c>
      <c r="AE24" s="26">
        <v>1929.53320334859</v>
      </c>
      <c r="AF24" s="26">
        <v>1414.0845225747701</v>
      </c>
      <c r="AG24" s="26">
        <v>19.040154529635199</v>
      </c>
      <c r="AH24" s="26">
        <v>561.59370577114896</v>
      </c>
      <c r="AI24" s="26">
        <v>0</v>
      </c>
      <c r="AJ24" s="95">
        <v>120561.5270452</v>
      </c>
      <c r="AK24" s="26">
        <v>4661.8403882780303</v>
      </c>
      <c r="AL24" s="26">
        <v>479.45480940712099</v>
      </c>
      <c r="AM24" s="26">
        <v>5179.8229038249101</v>
      </c>
      <c r="AN24" s="26">
        <v>0.78066501835689495</v>
      </c>
      <c r="AO24" s="26">
        <v>459.26109578641598</v>
      </c>
      <c r="AP24" s="26">
        <v>55.902728440174798</v>
      </c>
      <c r="AQ24" s="26">
        <v>27670.654102544599</v>
      </c>
      <c r="AR24" s="26">
        <v>68.599954254093703</v>
      </c>
      <c r="AS24" s="26">
        <v>9.9357711492143199</v>
      </c>
      <c r="AT24" s="26">
        <v>91.056047553696303</v>
      </c>
      <c r="AU24" s="26">
        <v>46.012633255620401</v>
      </c>
      <c r="AV24" s="26">
        <v>2.6285086603063301</v>
      </c>
      <c r="AW24" s="26">
        <v>21.344535348357802</v>
      </c>
      <c r="AX24" s="26">
        <v>8683.0299350804908</v>
      </c>
      <c r="AY24" s="26">
        <v>1993.4722602953</v>
      </c>
      <c r="AZ24" s="26">
        <v>6689.5576747851801</v>
      </c>
      <c r="BA24" s="26">
        <v>5.5242438532383096</v>
      </c>
      <c r="BB24" s="26">
        <v>1.1097024212261</v>
      </c>
      <c r="BC24" s="26">
        <v>648.25448767340697</v>
      </c>
      <c r="BD24" s="26">
        <v>4.1144546040774497</v>
      </c>
      <c r="BE24" s="26">
        <v>251.23972960311201</v>
      </c>
      <c r="BF24" s="26">
        <v>4.5348913573306397</v>
      </c>
      <c r="BG24" s="26">
        <v>2.5270868455717399</v>
      </c>
      <c r="BH24" s="26">
        <v>586.83408235365403</v>
      </c>
      <c r="BI24" s="26">
        <v>6322.7480298955497</v>
      </c>
      <c r="BJ24" s="26">
        <v>174.33058505156001</v>
      </c>
      <c r="BK24" s="26">
        <v>15.326453126980701</v>
      </c>
      <c r="BL24" s="26">
        <v>4.1963647436851303</v>
      </c>
      <c r="BM24" s="26">
        <v>482.10188928608699</v>
      </c>
      <c r="BN24" s="26">
        <v>19768.616257015801</v>
      </c>
      <c r="BO24" s="26">
        <v>0</v>
      </c>
      <c r="BP24" s="26">
        <v>1729.64011069294</v>
      </c>
      <c r="BQ24" s="26">
        <v>5077.2340891370504</v>
      </c>
      <c r="BR24" s="95">
        <v>0</v>
      </c>
      <c r="BS24" s="26">
        <v>6065.7445868417099</v>
      </c>
      <c r="BT24" s="26">
        <v>78932.838428986302</v>
      </c>
      <c r="BU24" s="26">
        <v>3015.78119798332</v>
      </c>
      <c r="BW24" s="30">
        <f t="shared" si="0"/>
        <v>7.4380354029694876E-3</v>
      </c>
      <c r="BX24" s="23">
        <f t="shared" si="3"/>
        <v>2.0094490732359936E-3</v>
      </c>
      <c r="BY24" s="23">
        <f t="shared" si="4"/>
        <v>4.0773120591426123E-3</v>
      </c>
      <c r="BZ24" s="23">
        <f t="shared" si="5"/>
        <v>1.8335060819308045E-3</v>
      </c>
      <c r="CA24" s="23">
        <f t="shared" si="1"/>
        <v>1.9791856158371175E-3</v>
      </c>
      <c r="CB24" s="23">
        <f t="shared" si="2"/>
        <v>2.4934763473927484E-3</v>
      </c>
      <c r="CC24" s="23">
        <f t="shared" si="6"/>
        <v>2.6506887654430423E-3</v>
      </c>
      <c r="CD24" s="23">
        <f t="shared" si="7"/>
        <v>2.7099747383091165E-3</v>
      </c>
    </row>
    <row r="25" spans="1:82" x14ac:dyDescent="0.25">
      <c r="A25" s="28" t="s">
        <v>189</v>
      </c>
      <c r="B25" s="95">
        <v>16636.938481000001</v>
      </c>
      <c r="C25" s="95">
        <v>34009.094567</v>
      </c>
      <c r="D25" s="95">
        <v>6568.9996322999996</v>
      </c>
      <c r="E25" s="95">
        <v>14299.9218</v>
      </c>
      <c r="F25" s="95">
        <v>6528.0890116</v>
      </c>
      <c r="G25" s="95">
        <v>410.23721303999997</v>
      </c>
      <c r="H25" s="95">
        <v>69453.098612000002</v>
      </c>
      <c r="J25" s="28" t="s">
        <v>189</v>
      </c>
      <c r="K25" s="95">
        <v>2.48011238771047</v>
      </c>
      <c r="L25" s="26">
        <v>9305.8875762676198</v>
      </c>
      <c r="M25" s="26">
        <v>441.69312742883602</v>
      </c>
      <c r="N25" s="26">
        <v>441.642777902793</v>
      </c>
      <c r="O25" s="26">
        <v>500.19492558838601</v>
      </c>
      <c r="P25" s="95">
        <v>0.30393361722225398</v>
      </c>
      <c r="Q25" s="26">
        <v>444.994928874376</v>
      </c>
      <c r="R25" s="26">
        <v>905.75219565193697</v>
      </c>
      <c r="S25" s="26">
        <v>16719.264053969098</v>
      </c>
      <c r="T25" s="26">
        <v>278.51588944124001</v>
      </c>
      <c r="U25" s="26">
        <v>198.937299721361</v>
      </c>
      <c r="V25" s="26">
        <v>157.92557466161799</v>
      </c>
      <c r="W25" s="26">
        <v>5124.0608342021696</v>
      </c>
      <c r="X25" s="95">
        <v>0.36668154498684702</v>
      </c>
      <c r="Y25" s="26">
        <v>319.46984872273799</v>
      </c>
      <c r="Z25" s="26">
        <v>319.46984872273799</v>
      </c>
      <c r="AA25" s="26">
        <v>45.2124545707876</v>
      </c>
      <c r="AB25" s="26">
        <v>248.55342874406901</v>
      </c>
      <c r="AC25" s="26">
        <v>8.8147179652266505</v>
      </c>
      <c r="AD25" s="95">
        <v>10534.556194385599</v>
      </c>
      <c r="AE25" s="26">
        <v>230.724518202073</v>
      </c>
      <c r="AF25" s="26">
        <v>2543.41707505878</v>
      </c>
      <c r="AG25" s="26">
        <v>70.966203253001098</v>
      </c>
      <c r="AH25" s="26">
        <v>34102.235978218298</v>
      </c>
      <c r="AI25" s="26">
        <v>0</v>
      </c>
      <c r="AJ25" s="95">
        <v>93007.187599001205</v>
      </c>
      <c r="AK25" s="26">
        <v>5926.9682203960501</v>
      </c>
      <c r="AL25" s="26">
        <v>613.34004801446201</v>
      </c>
      <c r="AM25" s="26">
        <v>6585.5207229813004</v>
      </c>
      <c r="AN25" s="26">
        <v>1.2832104374368301</v>
      </c>
      <c r="AO25" s="26">
        <v>387.07310407844</v>
      </c>
      <c r="AP25" s="26">
        <v>154.93686359452499</v>
      </c>
      <c r="AQ25" s="26">
        <v>20577.027707855599</v>
      </c>
      <c r="AR25" s="26">
        <v>57.527783451005</v>
      </c>
      <c r="AS25" s="26">
        <v>7.5182027436520604</v>
      </c>
      <c r="AT25" s="26">
        <v>533.46973990972106</v>
      </c>
      <c r="AU25" s="26">
        <v>102.709059431097</v>
      </c>
      <c r="AV25" s="26">
        <v>41.874602124814601</v>
      </c>
      <c r="AW25" s="26">
        <v>48.257731477041602</v>
      </c>
      <c r="AX25" s="26">
        <v>14338.882508615699</v>
      </c>
      <c r="AY25" s="26">
        <v>6548.4318856447098</v>
      </c>
      <c r="AZ25" s="26">
        <v>7790.4506229710596</v>
      </c>
      <c r="BA25" s="26">
        <v>2.38968690730115</v>
      </c>
      <c r="BB25" s="26">
        <v>2.3385548493416399</v>
      </c>
      <c r="BC25" s="26">
        <v>3293.6652011441902</v>
      </c>
      <c r="BD25" s="26">
        <v>4.1899793228503501</v>
      </c>
      <c r="BE25" s="26">
        <v>587.112965381923</v>
      </c>
      <c r="BF25" s="26">
        <v>5.3731797957417697</v>
      </c>
      <c r="BG25" s="26">
        <v>13.2845185292966</v>
      </c>
      <c r="BH25" s="26">
        <v>1075.7189755121599</v>
      </c>
      <c r="BI25" s="26">
        <v>5941.7282296475296</v>
      </c>
      <c r="BJ25" s="26">
        <v>428.54677822053901</v>
      </c>
      <c r="BK25" s="26">
        <v>180.29036969526601</v>
      </c>
      <c r="BL25" s="26">
        <v>9.2276935542364509</v>
      </c>
      <c r="BM25" s="26">
        <v>411.38702401648902</v>
      </c>
      <c r="BN25" s="26">
        <v>19265.307921302701</v>
      </c>
      <c r="BO25" s="26">
        <v>0</v>
      </c>
      <c r="BP25" s="26">
        <v>6371.1669533739996</v>
      </c>
      <c r="BQ25" s="26">
        <v>6188.1261754311299</v>
      </c>
      <c r="BR25" s="95">
        <v>0</v>
      </c>
      <c r="BS25" s="26">
        <v>7180.2579586143902</v>
      </c>
      <c r="BT25" s="26">
        <v>69650.6505415102</v>
      </c>
      <c r="BU25" s="26">
        <v>4837.9114826878604</v>
      </c>
      <c r="BW25" s="30">
        <f t="shared" si="0"/>
        <v>6.8654334976140929E-3</v>
      </c>
      <c r="BX25" s="23">
        <f t="shared" si="3"/>
        <v>4.948360725329129E-3</v>
      </c>
      <c r="BY25" s="23">
        <f t="shared" si="4"/>
        <v>2.7387206982180355E-3</v>
      </c>
      <c r="BZ25" s="23">
        <f t="shared" si="5"/>
        <v>2.5150086171517E-3</v>
      </c>
      <c r="CA25" s="23">
        <f t="shared" si="1"/>
        <v>2.7245399772535353E-3</v>
      </c>
      <c r="CB25" s="23">
        <f t="shared" si="2"/>
        <v>3.1162065971468513E-3</v>
      </c>
      <c r="CC25" s="23">
        <f t="shared" si="6"/>
        <v>2.8027954070001405E-3</v>
      </c>
      <c r="CD25" s="23">
        <f t="shared" si="7"/>
        <v>2.844393316615334E-3</v>
      </c>
    </row>
    <row r="26" spans="1:82" x14ac:dyDescent="0.25">
      <c r="A26" s="28" t="s">
        <v>190</v>
      </c>
      <c r="B26" s="95">
        <v>42122.992915000003</v>
      </c>
      <c r="C26" s="95">
        <v>32541.666894999998</v>
      </c>
      <c r="D26" s="95">
        <v>7964.8818219000004</v>
      </c>
      <c r="E26" s="95">
        <v>29918.917665000001</v>
      </c>
      <c r="F26" s="95">
        <v>17173.085773999999</v>
      </c>
      <c r="G26" s="95">
        <v>1153.3693591000001</v>
      </c>
      <c r="H26" s="95">
        <v>68014.633642000001</v>
      </c>
      <c r="J26" s="28" t="s">
        <v>190</v>
      </c>
      <c r="K26" s="95">
        <v>8.1773685066459301</v>
      </c>
      <c r="L26" s="26">
        <v>3426.9381788000301</v>
      </c>
      <c r="M26" s="26">
        <v>1082.8633349301499</v>
      </c>
      <c r="N26" s="26">
        <v>1082.68462560121</v>
      </c>
      <c r="O26" s="26">
        <v>1292.6008496567399</v>
      </c>
      <c r="P26" s="95">
        <v>1.0778103882699399</v>
      </c>
      <c r="Q26" s="26">
        <v>1099.30776357121</v>
      </c>
      <c r="R26" s="26">
        <v>2590.1803505201201</v>
      </c>
      <c r="S26" s="26">
        <v>42346.318750861203</v>
      </c>
      <c r="T26" s="26">
        <v>793.94618156687397</v>
      </c>
      <c r="U26" s="26">
        <v>610.30451211337095</v>
      </c>
      <c r="V26" s="26">
        <v>432.60772892688999</v>
      </c>
      <c r="W26" s="26">
        <v>4561.1098630230899</v>
      </c>
      <c r="X26" s="95">
        <v>1.2997221615171799</v>
      </c>
      <c r="Y26" s="26">
        <v>784.29072488342695</v>
      </c>
      <c r="Z26" s="26">
        <v>784.29072488342695</v>
      </c>
      <c r="AA26" s="26">
        <v>40.628436006768098</v>
      </c>
      <c r="AB26" s="26">
        <v>236.03976824370901</v>
      </c>
      <c r="AC26" s="26">
        <v>25.122080496397601</v>
      </c>
      <c r="AD26" s="95">
        <v>9180.8798273168795</v>
      </c>
      <c r="AE26" s="26">
        <v>497.84529856781103</v>
      </c>
      <c r="AF26" s="26">
        <v>707.12480834705798</v>
      </c>
      <c r="AG26" s="26">
        <v>152.722325802928</v>
      </c>
      <c r="AH26" s="26">
        <v>32630.795348468</v>
      </c>
      <c r="AI26" s="26">
        <v>0</v>
      </c>
      <c r="AJ26" s="95">
        <v>77101.980792230897</v>
      </c>
      <c r="AK26" s="26">
        <v>7188.9853043205003</v>
      </c>
      <c r="AL26" s="26">
        <v>758.14766868058905</v>
      </c>
      <c r="AM26" s="26">
        <v>7987.7614090078596</v>
      </c>
      <c r="AN26" s="26">
        <v>0.52068968894371004</v>
      </c>
      <c r="AO26" s="26">
        <v>792.517152951713</v>
      </c>
      <c r="AP26" s="26">
        <v>214.93900384155299</v>
      </c>
      <c r="AQ26" s="26">
        <v>17512.569416385799</v>
      </c>
      <c r="AR26" s="26">
        <v>97.971459966820404</v>
      </c>
      <c r="AS26" s="26">
        <v>16.4939892734117</v>
      </c>
      <c r="AT26" s="26">
        <v>869.016035538506</v>
      </c>
      <c r="AU26" s="26">
        <v>145.74659109222401</v>
      </c>
      <c r="AV26" s="26">
        <v>144.61703100966099</v>
      </c>
      <c r="AW26" s="26">
        <v>83.290322734613</v>
      </c>
      <c r="AX26" s="26">
        <v>30001.717536246801</v>
      </c>
      <c r="AY26" s="26">
        <v>17228.3532133138</v>
      </c>
      <c r="AZ26" s="26">
        <v>12773.364322932999</v>
      </c>
      <c r="BA26" s="26">
        <v>4.4449998070955701</v>
      </c>
      <c r="BB26" s="26">
        <v>3.33475480591059</v>
      </c>
      <c r="BC26" s="26">
        <v>9697.5013680781703</v>
      </c>
      <c r="BD26" s="26">
        <v>7.8709031289097604</v>
      </c>
      <c r="BE26" s="26">
        <v>1667.4185240055699</v>
      </c>
      <c r="BF26" s="26">
        <v>10.634908996511101</v>
      </c>
      <c r="BG26" s="26">
        <v>30.255404035560499</v>
      </c>
      <c r="BH26" s="26">
        <v>2999.78439766971</v>
      </c>
      <c r="BI26" s="26">
        <v>19289.649609826902</v>
      </c>
      <c r="BJ26" s="26">
        <v>599.75258534918396</v>
      </c>
      <c r="BK26" s="26">
        <v>622.19138643165297</v>
      </c>
      <c r="BL26" s="26">
        <v>13.089547548735901</v>
      </c>
      <c r="BM26" s="26">
        <v>1156.7324558990699</v>
      </c>
      <c r="BN26" s="26">
        <v>10188.277137175501</v>
      </c>
      <c r="BO26" s="26">
        <v>0</v>
      </c>
      <c r="BP26" s="26">
        <v>1096.85118050235</v>
      </c>
      <c r="BQ26" s="26">
        <v>3209.27255621103</v>
      </c>
      <c r="BR26" s="95">
        <v>0</v>
      </c>
      <c r="BS26" s="26">
        <v>4621.4400811838796</v>
      </c>
      <c r="BT26" s="26">
        <v>68224.167020508496</v>
      </c>
      <c r="BU26" s="26">
        <v>2157.0047542204002</v>
      </c>
      <c r="BW26" s="30">
        <f t="shared" si="0"/>
        <v>5.0863356986290426E-3</v>
      </c>
      <c r="BX26" s="23">
        <f t="shared" si="3"/>
        <v>5.3017561290540161E-3</v>
      </c>
      <c r="BY26" s="23">
        <f t="shared" si="4"/>
        <v>2.7389025201316961E-3</v>
      </c>
      <c r="BZ26" s="23">
        <f t="shared" si="5"/>
        <v>2.8725582650768432E-3</v>
      </c>
      <c r="CA26" s="23">
        <f t="shared" si="1"/>
        <v>2.7674754873790565E-3</v>
      </c>
      <c r="CB26" s="23">
        <f t="shared" si="2"/>
        <v>3.2182590852411139E-3</v>
      </c>
      <c r="CC26" s="23">
        <f t="shared" si="6"/>
        <v>2.9158888022602818E-3</v>
      </c>
      <c r="CD26" s="23">
        <f t="shared" si="7"/>
        <v>3.0807102426132177E-3</v>
      </c>
    </row>
    <row r="27" spans="1:82" x14ac:dyDescent="0.25">
      <c r="A27" s="28" t="s">
        <v>191</v>
      </c>
      <c r="B27" s="95">
        <v>126735.9791</v>
      </c>
      <c r="C27" s="95">
        <v>9993.4633988999994</v>
      </c>
      <c r="D27" s="95">
        <v>4812.6758749999999</v>
      </c>
      <c r="E27" s="95">
        <v>17810.686291999999</v>
      </c>
      <c r="F27" s="95">
        <v>12310.634665</v>
      </c>
      <c r="G27" s="95">
        <v>365.65285347999998</v>
      </c>
      <c r="H27" s="95">
        <v>52631.878787000001</v>
      </c>
      <c r="J27" s="28" t="s">
        <v>191</v>
      </c>
      <c r="K27" s="95">
        <v>2.96355299059221</v>
      </c>
      <c r="L27" s="26">
        <v>3074.3044091988099</v>
      </c>
      <c r="M27" s="26">
        <v>3200.4439760229802</v>
      </c>
      <c r="N27" s="26">
        <v>3200.4377221208001</v>
      </c>
      <c r="O27" s="26">
        <v>3918.6647320172201</v>
      </c>
      <c r="P27" s="95">
        <v>3.8929034520353401E-2</v>
      </c>
      <c r="Q27" s="26">
        <v>1135.15341854044</v>
      </c>
      <c r="R27" s="26">
        <v>7740.3449665897397</v>
      </c>
      <c r="S27" s="26">
        <v>117496.786827383</v>
      </c>
      <c r="T27" s="26">
        <v>2178.13626623046</v>
      </c>
      <c r="U27" s="26">
        <v>923.19595454275998</v>
      </c>
      <c r="V27" s="26">
        <v>1318.2065628243199</v>
      </c>
      <c r="W27" s="26">
        <v>1965.6029677250799</v>
      </c>
      <c r="X27" s="95">
        <v>4.9904966229520398E-2</v>
      </c>
      <c r="Y27" s="26">
        <v>2216.90562517541</v>
      </c>
      <c r="Z27" s="26">
        <v>2216.90562517541</v>
      </c>
      <c r="AA27" s="26">
        <v>6.1528848395641402</v>
      </c>
      <c r="AB27" s="26">
        <v>542.22436795657995</v>
      </c>
      <c r="AC27" s="26">
        <v>76.229903944110006</v>
      </c>
      <c r="AD27" s="95">
        <v>8536.2907306640991</v>
      </c>
      <c r="AE27" s="26">
        <v>571.75379633675504</v>
      </c>
      <c r="AF27" s="26">
        <v>156.24896674851499</v>
      </c>
      <c r="AG27" s="26">
        <v>440.62587764375502</v>
      </c>
      <c r="AH27" s="26">
        <v>9805.3564661011696</v>
      </c>
      <c r="AI27" s="26">
        <v>0</v>
      </c>
      <c r="AJ27" s="95">
        <v>56085.517350926202</v>
      </c>
      <c r="AK27" s="26">
        <v>4083.0247225428102</v>
      </c>
      <c r="AL27" s="26">
        <v>447.51649917492</v>
      </c>
      <c r="AM27" s="26">
        <v>4536.6941065572901</v>
      </c>
      <c r="AN27" s="26">
        <v>0.55822279862580404</v>
      </c>
      <c r="AO27" s="26">
        <v>1223.9991502713799</v>
      </c>
      <c r="AP27" s="26">
        <v>106.219331459404</v>
      </c>
      <c r="AQ27" s="26">
        <v>9814.1823014831498</v>
      </c>
      <c r="AR27" s="26">
        <v>40.337656089992599</v>
      </c>
      <c r="AS27" s="26">
        <v>34.593073979397701</v>
      </c>
      <c r="AT27" s="26">
        <v>591.79175901276994</v>
      </c>
      <c r="AU27" s="26">
        <v>71.056308724240296</v>
      </c>
      <c r="AV27" s="26">
        <v>5.9412251972861103</v>
      </c>
      <c r="AW27" s="26">
        <v>118.964746275566</v>
      </c>
      <c r="AX27" s="26">
        <v>16881.033030971001</v>
      </c>
      <c r="AY27" s="26">
        <v>11511.649660104</v>
      </c>
      <c r="AZ27" s="26">
        <v>5369.3833708670199</v>
      </c>
      <c r="BA27" s="26">
        <v>3.21791803237487</v>
      </c>
      <c r="BB27" s="26">
        <v>1.5951302520434001</v>
      </c>
      <c r="BC27" s="26">
        <v>1159.4518232774999</v>
      </c>
      <c r="BD27" s="26">
        <v>11.843150709061501</v>
      </c>
      <c r="BE27" s="26">
        <v>3639.1887081466298</v>
      </c>
      <c r="BF27" s="26">
        <v>18.695853341931301</v>
      </c>
      <c r="BG27" s="26">
        <v>23.369403657467799</v>
      </c>
      <c r="BH27" s="26">
        <v>5317.6108371500804</v>
      </c>
      <c r="BI27" s="26">
        <v>7550.3673494946997</v>
      </c>
      <c r="BJ27" s="26">
        <v>295.32472770162599</v>
      </c>
      <c r="BK27" s="26">
        <v>66.163508424411802</v>
      </c>
      <c r="BL27" s="26">
        <v>6.2844986722664</v>
      </c>
      <c r="BM27" s="26">
        <v>342.45043883750202</v>
      </c>
      <c r="BN27" s="26">
        <v>3782.4923704175799</v>
      </c>
      <c r="BO27" s="26">
        <v>0</v>
      </c>
      <c r="BP27" s="26">
        <v>55.919268938458799</v>
      </c>
      <c r="BQ27" s="26">
        <v>2013.79684227903</v>
      </c>
      <c r="BR27" s="95">
        <v>0</v>
      </c>
      <c r="BS27" s="26">
        <v>2216.1112214544501</v>
      </c>
      <c r="BT27" s="26">
        <v>50369.382019433702</v>
      </c>
      <c r="BU27" s="26">
        <v>1193.32182079564</v>
      </c>
      <c r="BW27" s="30">
        <f t="shared" si="0"/>
        <v>1.3562485578806878E-3</v>
      </c>
      <c r="BX27" s="23">
        <f t="shared" si="3"/>
        <v>-7.2901099894662841E-2</v>
      </c>
      <c r="BY27" s="23">
        <f t="shared" si="4"/>
        <v>-1.8822997122252442E-2</v>
      </c>
      <c r="BZ27" s="23">
        <f t="shared" si="5"/>
        <v>-5.7344765284595409E-2</v>
      </c>
      <c r="CA27" s="23">
        <f t="shared" si="1"/>
        <v>-5.2196375018214142E-2</v>
      </c>
      <c r="CB27" s="23">
        <f t="shared" si="2"/>
        <v>-6.490201574802397E-2</v>
      </c>
      <c r="CC27" s="23">
        <f t="shared" si="6"/>
        <v>-6.3454761590605369E-2</v>
      </c>
      <c r="CD27" s="23">
        <f t="shared" si="7"/>
        <v>-4.2987193687737645E-2</v>
      </c>
    </row>
    <row r="28" spans="1:82" x14ac:dyDescent="0.25">
      <c r="A28" s="28" t="s">
        <v>192</v>
      </c>
      <c r="B28" s="95">
        <v>51154.200143000002</v>
      </c>
      <c r="C28" s="95">
        <v>12642.769571000001</v>
      </c>
      <c r="D28" s="95">
        <v>9718.5819300000003</v>
      </c>
      <c r="E28" s="95">
        <v>11651.012562</v>
      </c>
      <c r="F28" s="95">
        <v>6164.8332874999996</v>
      </c>
      <c r="G28" s="95">
        <v>276.43816156999998</v>
      </c>
      <c r="H28" s="95">
        <v>42153.740372</v>
      </c>
      <c r="J28" s="28" t="s">
        <v>192</v>
      </c>
      <c r="K28" s="95">
        <v>2.3394855117070898</v>
      </c>
      <c r="L28" s="26">
        <v>1620.56890700908</v>
      </c>
      <c r="M28" s="26">
        <v>1398.9280297291</v>
      </c>
      <c r="N28" s="26">
        <v>1398.9263693770199</v>
      </c>
      <c r="O28" s="26">
        <v>1646.75122585145</v>
      </c>
      <c r="P28" s="95">
        <v>9.4549713929411704E-3</v>
      </c>
      <c r="Q28" s="26">
        <v>749.64568000292104</v>
      </c>
      <c r="R28" s="26">
        <v>3138.5380117229201</v>
      </c>
      <c r="S28" s="26">
        <v>51429.997067411801</v>
      </c>
      <c r="T28" s="26">
        <v>919.00010683175299</v>
      </c>
      <c r="U28" s="26">
        <v>486.35052785683598</v>
      </c>
      <c r="V28" s="26">
        <v>540.10842236194003</v>
      </c>
      <c r="W28" s="26">
        <v>1758.8048130571899</v>
      </c>
      <c r="X28" s="95">
        <v>1.3839496959895101E-2</v>
      </c>
      <c r="Y28" s="26">
        <v>1016.19247335339</v>
      </c>
      <c r="Z28" s="26">
        <v>1016.19247335339</v>
      </c>
      <c r="AA28" s="26">
        <v>58.893572774902502</v>
      </c>
      <c r="AB28" s="26">
        <v>240.20727610648501</v>
      </c>
      <c r="AC28" s="26">
        <v>30.3306111119749</v>
      </c>
      <c r="AD28" s="95">
        <v>5393.73901999791</v>
      </c>
      <c r="AE28" s="26">
        <v>309.72648539737702</v>
      </c>
      <c r="AF28" s="26">
        <v>232.015511772059</v>
      </c>
      <c r="AG28" s="26">
        <v>183.58626077337999</v>
      </c>
      <c r="AH28" s="26">
        <v>12677.396904049299</v>
      </c>
      <c r="AI28" s="26">
        <v>0</v>
      </c>
      <c r="AJ28" s="95">
        <v>48417.143825349798</v>
      </c>
      <c r="AK28" s="26">
        <v>8770.3425975958598</v>
      </c>
      <c r="AL28" s="26">
        <v>915.58958352486002</v>
      </c>
      <c r="AM28" s="26">
        <v>9744.8257538956095</v>
      </c>
      <c r="AN28" s="26">
        <v>0.31521211937077798</v>
      </c>
      <c r="AO28" s="26">
        <v>728.02515657644199</v>
      </c>
      <c r="AP28" s="26">
        <v>109.64294615761899</v>
      </c>
      <c r="AQ28" s="26">
        <v>10312.1970257146</v>
      </c>
      <c r="AR28" s="26">
        <v>43.731858070845497</v>
      </c>
      <c r="AS28" s="26">
        <v>17.319305754614501</v>
      </c>
      <c r="AT28" s="26">
        <v>767.21464842341902</v>
      </c>
      <c r="AU28" s="26">
        <v>73.786769346935799</v>
      </c>
      <c r="AV28" s="26">
        <v>2.4166053371693699</v>
      </c>
      <c r="AW28" s="26">
        <v>64.078340294427207</v>
      </c>
      <c r="AX28" s="26">
        <v>11692.379864156799</v>
      </c>
      <c r="AY28" s="26">
        <v>6192.37150632461</v>
      </c>
      <c r="AZ28" s="26">
        <v>5500.0083578321901</v>
      </c>
      <c r="BA28" s="26">
        <v>2.3644887005406798</v>
      </c>
      <c r="BB28" s="26">
        <v>1.6618349394004499</v>
      </c>
      <c r="BC28" s="26">
        <v>856.97483809807204</v>
      </c>
      <c r="BD28" s="26">
        <v>6.1938019047933901</v>
      </c>
      <c r="BE28" s="26">
        <v>1525.7456500052299</v>
      </c>
      <c r="BF28" s="26">
        <v>10.4558812910266</v>
      </c>
      <c r="BG28" s="26">
        <v>12.192620777459901</v>
      </c>
      <c r="BH28" s="26">
        <v>2355.0208914389</v>
      </c>
      <c r="BI28" s="26">
        <v>9168.3665138773595</v>
      </c>
      <c r="BJ28" s="26">
        <v>304.43096178838903</v>
      </c>
      <c r="BK28" s="26">
        <v>32.5912208645425</v>
      </c>
      <c r="BL28" s="26">
        <v>6.5488431312246096</v>
      </c>
      <c r="BM28" s="26">
        <v>277.42408229765698</v>
      </c>
      <c r="BN28" s="26">
        <v>4012.6808237124401</v>
      </c>
      <c r="BO28" s="26">
        <v>0</v>
      </c>
      <c r="BP28" s="26">
        <v>310.20040840252801</v>
      </c>
      <c r="BQ28" s="26">
        <v>2187.29926558736</v>
      </c>
      <c r="BR28" s="95">
        <v>0</v>
      </c>
      <c r="BS28" s="26">
        <v>4387.9575483645503</v>
      </c>
      <c r="BT28" s="26">
        <v>42299.051527527401</v>
      </c>
      <c r="BU28" s="26">
        <v>1529.4855751995501</v>
      </c>
      <c r="BW28" s="30">
        <f t="shared" si="0"/>
        <v>6.0435737141178846E-3</v>
      </c>
      <c r="BX28" s="23">
        <f t="shared" si="3"/>
        <v>5.391481513557392E-3</v>
      </c>
      <c r="BY28" s="23">
        <f t="shared" si="4"/>
        <v>2.7389040712034198E-3</v>
      </c>
      <c r="BZ28" s="23">
        <f t="shared" si="5"/>
        <v>2.7003758454304905E-3</v>
      </c>
      <c r="CA28" s="23">
        <f t="shared" si="1"/>
        <v>3.5505327916064149E-3</v>
      </c>
      <c r="CB28" s="23">
        <f t="shared" si="2"/>
        <v>4.4669851625100156E-3</v>
      </c>
      <c r="CC28" s="23">
        <f t="shared" si="6"/>
        <v>3.5665145581115698E-3</v>
      </c>
      <c r="CD28" s="23">
        <f t="shared" si="7"/>
        <v>3.4471710990543946E-3</v>
      </c>
    </row>
    <row r="29" spans="1:82" x14ac:dyDescent="0.25">
      <c r="A29" s="28" t="s">
        <v>193</v>
      </c>
      <c r="B29" s="95">
        <v>30896.686346999999</v>
      </c>
      <c r="C29" s="95">
        <v>64165.546899000001</v>
      </c>
      <c r="D29" s="95">
        <v>15826.07395</v>
      </c>
      <c r="E29" s="95">
        <v>29348.407450999999</v>
      </c>
      <c r="F29" s="95">
        <v>13178.363808</v>
      </c>
      <c r="G29" s="95">
        <v>1016.9095033</v>
      </c>
      <c r="H29" s="95">
        <v>97728.289315999995</v>
      </c>
      <c r="J29" s="28" t="s">
        <v>193</v>
      </c>
      <c r="K29" s="95">
        <v>11.437902922888201</v>
      </c>
      <c r="L29" s="26">
        <v>4573.1249497952504</v>
      </c>
      <c r="M29" s="26">
        <v>811.08326457349699</v>
      </c>
      <c r="N29" s="26">
        <v>810.98254551482796</v>
      </c>
      <c r="O29" s="26">
        <v>835.86966126142897</v>
      </c>
      <c r="P29" s="95">
        <v>0.60886663220866699</v>
      </c>
      <c r="Q29" s="26">
        <v>1389.9628734615101</v>
      </c>
      <c r="R29" s="26">
        <v>1388.24365469755</v>
      </c>
      <c r="S29" s="26">
        <v>30814.467538594599</v>
      </c>
      <c r="T29" s="26">
        <v>628.55714968989503</v>
      </c>
      <c r="U29" s="26">
        <v>627.00028918782596</v>
      </c>
      <c r="V29" s="26">
        <v>256.07633922647801</v>
      </c>
      <c r="W29" s="26">
        <v>7257.0241913070504</v>
      </c>
      <c r="X29" s="95">
        <v>0.741564245620567</v>
      </c>
      <c r="Y29" s="26">
        <v>619.216088384464</v>
      </c>
      <c r="Z29" s="26">
        <v>619.216088384464</v>
      </c>
      <c r="AA29" s="26">
        <v>105.75463057854699</v>
      </c>
      <c r="AB29" s="26">
        <v>209.20991716228099</v>
      </c>
      <c r="AC29" s="26">
        <v>12.078998628752901</v>
      </c>
      <c r="AD29" s="95">
        <v>11946.6577196704</v>
      </c>
      <c r="AE29" s="26">
        <v>623.00479710612206</v>
      </c>
      <c r="AF29" s="26">
        <v>962.22652628443404</v>
      </c>
      <c r="AG29" s="26">
        <v>91.829707909285105</v>
      </c>
      <c r="AH29" s="26">
        <v>64340.418880548197</v>
      </c>
      <c r="AI29" s="26">
        <v>0</v>
      </c>
      <c r="AJ29" s="95">
        <v>110775.27934401399</v>
      </c>
      <c r="AK29" s="26">
        <v>14225.169279783</v>
      </c>
      <c r="AL29" s="26">
        <v>1474.8193948312601</v>
      </c>
      <c r="AM29" s="26">
        <v>15805.7433051928</v>
      </c>
      <c r="AN29" s="26">
        <v>0.60538653115582797</v>
      </c>
      <c r="AO29" s="26">
        <v>984.80212786361096</v>
      </c>
      <c r="AP29" s="26">
        <v>241.26439393288001</v>
      </c>
      <c r="AQ29" s="26">
        <v>27257.923728037102</v>
      </c>
      <c r="AR29" s="26">
        <v>134.632227149919</v>
      </c>
      <c r="AS29" s="26">
        <v>17.753560307985602</v>
      </c>
      <c r="AT29" s="26">
        <v>1201.25008539603</v>
      </c>
      <c r="AU29" s="26">
        <v>168.35510022762699</v>
      </c>
      <c r="AV29" s="26">
        <v>84.334117248852195</v>
      </c>
      <c r="AW29" s="26">
        <v>78.817948621284501</v>
      </c>
      <c r="AX29" s="26">
        <v>28608.399703708499</v>
      </c>
      <c r="AY29" s="26">
        <v>12484.3797307151</v>
      </c>
      <c r="AZ29" s="26">
        <v>16124.019972993299</v>
      </c>
      <c r="BA29" s="26">
        <v>5.6730575347916901</v>
      </c>
      <c r="BB29" s="26">
        <v>3.9266283808704898</v>
      </c>
      <c r="BC29" s="26">
        <v>6346.5002762391296</v>
      </c>
      <c r="BD29" s="26">
        <v>7.7281325837618597</v>
      </c>
      <c r="BE29" s="26">
        <v>1023.11815969179</v>
      </c>
      <c r="BF29" s="26">
        <v>14.8493885348633</v>
      </c>
      <c r="BG29" s="26">
        <v>29.515129209587801</v>
      </c>
      <c r="BH29" s="26">
        <v>2063.3218180415201</v>
      </c>
      <c r="BI29" s="26">
        <v>27632.583844614299</v>
      </c>
      <c r="BJ29" s="26">
        <v>679.48089771105003</v>
      </c>
      <c r="BK29" s="26">
        <v>368.78174771187702</v>
      </c>
      <c r="BL29" s="26">
        <v>15.077062191284</v>
      </c>
      <c r="BM29" s="26">
        <v>953.54136480828004</v>
      </c>
      <c r="BN29" s="26">
        <v>15075.938838412399</v>
      </c>
      <c r="BO29" s="26">
        <v>0</v>
      </c>
      <c r="BP29" s="26">
        <v>1270.9567495365</v>
      </c>
      <c r="BQ29" s="26">
        <v>5021.0908265451699</v>
      </c>
      <c r="BR29" s="95">
        <v>0</v>
      </c>
      <c r="BS29" s="26">
        <v>8459.3782667576397</v>
      </c>
      <c r="BT29" s="26">
        <v>97807.318546382405</v>
      </c>
      <c r="BU29" s="26">
        <v>3397.0369695631998</v>
      </c>
      <c r="BW29" s="30">
        <f t="shared" si="0"/>
        <v>6.6908989053240222E-3</v>
      </c>
      <c r="BX29" s="23">
        <f t="shared" si="3"/>
        <v>-2.6610882306925088E-3</v>
      </c>
      <c r="BY29" s="23">
        <f t="shared" si="4"/>
        <v>2.7253251939620212E-3</v>
      </c>
      <c r="BZ29" s="23">
        <f t="shared" si="5"/>
        <v>-1.2846297111609201E-3</v>
      </c>
      <c r="CA29" s="23">
        <f t="shared" si="1"/>
        <v>-2.5214579309865939E-2</v>
      </c>
      <c r="CB29" s="23">
        <f t="shared" si="2"/>
        <v>-5.2660868025483802E-2</v>
      </c>
      <c r="CC29" s="23">
        <f t="shared" si="6"/>
        <v>-6.2314432391557283E-2</v>
      </c>
      <c r="CD29" s="23">
        <f t="shared" si="7"/>
        <v>8.086627826552089E-4</v>
      </c>
    </row>
    <row r="30" spans="1:82" x14ac:dyDescent="0.25">
      <c r="A30" s="28" t="s">
        <v>194</v>
      </c>
      <c r="B30" s="95">
        <v>95060.749932999999</v>
      </c>
      <c r="C30" s="95">
        <v>21586.197962999999</v>
      </c>
      <c r="D30" s="95">
        <v>14531.605247</v>
      </c>
      <c r="E30" s="95">
        <v>23650.020825</v>
      </c>
      <c r="F30" s="95">
        <v>12809.974096</v>
      </c>
      <c r="G30" s="95">
        <v>432.37138103000001</v>
      </c>
      <c r="H30" s="95">
        <v>174117.82723</v>
      </c>
      <c r="J30" s="28" t="s">
        <v>194</v>
      </c>
      <c r="K30" s="95">
        <v>21.3161566049667</v>
      </c>
      <c r="L30" s="26">
        <v>7828.5571810451702</v>
      </c>
      <c r="M30" s="26">
        <v>2299.80823456085</v>
      </c>
      <c r="N30" s="26">
        <v>2299.78940808058</v>
      </c>
      <c r="O30" s="26">
        <v>2781.9395567195202</v>
      </c>
      <c r="P30" s="95">
        <v>0.112771867225545</v>
      </c>
      <c r="Q30" s="26">
        <v>2230.5687643708502</v>
      </c>
      <c r="R30" s="26">
        <v>5826.6088888710901</v>
      </c>
      <c r="S30" s="26">
        <v>88957.826536990804</v>
      </c>
      <c r="T30" s="26">
        <v>1730.5830873986399</v>
      </c>
      <c r="U30" s="26">
        <v>1552.9237483173999</v>
      </c>
      <c r="V30" s="26">
        <v>937.51264080469002</v>
      </c>
      <c r="W30" s="26">
        <v>14475.5989902607</v>
      </c>
      <c r="X30" s="95">
        <v>0.158701940917092</v>
      </c>
      <c r="Y30" s="26">
        <v>1650.64618441734</v>
      </c>
      <c r="Z30" s="26">
        <v>1650.64618441734</v>
      </c>
      <c r="AA30" s="26">
        <v>51.173619160810603</v>
      </c>
      <c r="AB30" s="26">
        <v>488.86639207146601</v>
      </c>
      <c r="AC30" s="26">
        <v>52.423782203565402</v>
      </c>
      <c r="AD30" s="95">
        <v>25024.7064473348</v>
      </c>
      <c r="AE30" s="26">
        <v>1053.5100729394501</v>
      </c>
      <c r="AF30" s="26">
        <v>1752.9662220611799</v>
      </c>
      <c r="AG30" s="26">
        <v>302.54596122021599</v>
      </c>
      <c r="AH30" s="26">
        <v>21294.154475151099</v>
      </c>
      <c r="AI30" s="26">
        <v>0</v>
      </c>
      <c r="AJ30" s="95">
        <v>189859.54484785299</v>
      </c>
      <c r="AK30" s="26">
        <v>12812.9003321373</v>
      </c>
      <c r="AL30" s="26">
        <v>1372.4813195802401</v>
      </c>
      <c r="AM30" s="26">
        <v>14236.5552708783</v>
      </c>
      <c r="AN30" s="26">
        <v>1.2519112224653399</v>
      </c>
      <c r="AO30" s="26">
        <v>1626.9525759845501</v>
      </c>
      <c r="AP30" s="26">
        <v>187.682636783015</v>
      </c>
      <c r="AQ30" s="26">
        <v>41252.591631891999</v>
      </c>
      <c r="AR30" s="26">
        <v>101.017100045745</v>
      </c>
      <c r="AS30" s="26">
        <v>43.5945879936286</v>
      </c>
      <c r="AT30" s="26">
        <v>855.21438624977202</v>
      </c>
      <c r="AU30" s="26">
        <v>134.28836827548901</v>
      </c>
      <c r="AV30" s="26">
        <v>17.4450352279854</v>
      </c>
      <c r="AW30" s="26">
        <v>115.68570004794999</v>
      </c>
      <c r="AX30" s="26">
        <v>22801.250355326902</v>
      </c>
      <c r="AY30" s="26">
        <v>12227.4431960375</v>
      </c>
      <c r="AZ30" s="26">
        <v>10573.807159289399</v>
      </c>
      <c r="BA30" s="26">
        <v>8.7249010067406303</v>
      </c>
      <c r="BB30" s="26">
        <v>2.9171342708488299</v>
      </c>
      <c r="BC30" s="26">
        <v>2324.02702719952</v>
      </c>
      <c r="BD30" s="26">
        <v>14.336681289703799</v>
      </c>
      <c r="BE30" s="26">
        <v>2925.55619712627</v>
      </c>
      <c r="BF30" s="26">
        <v>31.7897969267569</v>
      </c>
      <c r="BG30" s="26">
        <v>29.265726508925901</v>
      </c>
      <c r="BH30" s="26">
        <v>4750.1116096165597</v>
      </c>
      <c r="BI30" s="26">
        <v>55622.186488021704</v>
      </c>
      <c r="BJ30" s="26">
        <v>536.50494251999305</v>
      </c>
      <c r="BK30" s="26">
        <v>137.75923344742199</v>
      </c>
      <c r="BL30" s="26">
        <v>11.5221315011822</v>
      </c>
      <c r="BM30" s="26">
        <v>415.283460723887</v>
      </c>
      <c r="BN30" s="26">
        <v>26507.708573824599</v>
      </c>
      <c r="BO30" s="26">
        <v>0</v>
      </c>
      <c r="BP30" s="26">
        <v>1965.0740032332999</v>
      </c>
      <c r="BQ30" s="26">
        <v>6143.0406978114697</v>
      </c>
      <c r="BR30" s="95">
        <v>0</v>
      </c>
      <c r="BS30" s="26">
        <v>9383.6570075259206</v>
      </c>
      <c r="BT30" s="26">
        <v>172364.051257902</v>
      </c>
      <c r="BU30" s="26">
        <v>3892.7770552112202</v>
      </c>
      <c r="BW30" s="30">
        <f t="shared" si="0"/>
        <v>3.5945225644218311E-3</v>
      </c>
      <c r="BX30" s="23">
        <f t="shared" si="3"/>
        <v>-6.420024458370685E-2</v>
      </c>
      <c r="BY30" s="23">
        <f t="shared" si="4"/>
        <v>-1.352917676144169E-2</v>
      </c>
      <c r="BZ30" s="23">
        <f t="shared" si="5"/>
        <v>-2.0304018111324061E-2</v>
      </c>
      <c r="CA30" s="23">
        <f t="shared" si="1"/>
        <v>-3.5888783183475187E-2</v>
      </c>
      <c r="CB30" s="23">
        <f t="shared" si="2"/>
        <v>-4.5474791408391578E-2</v>
      </c>
      <c r="CC30" s="23">
        <f t="shared" si="6"/>
        <v>-3.9521395392558056E-2</v>
      </c>
      <c r="CD30" s="23">
        <f t="shared" si="7"/>
        <v>-1.0072351579378226E-2</v>
      </c>
    </row>
    <row r="31" spans="1:82" x14ac:dyDescent="0.25">
      <c r="A31" s="28" t="s">
        <v>195</v>
      </c>
      <c r="B31" s="95">
        <v>100297.46736</v>
      </c>
      <c r="C31" s="95">
        <v>15148.136697</v>
      </c>
      <c r="D31" s="95">
        <v>11400.406473999999</v>
      </c>
      <c r="E31" s="95">
        <v>21504.850651000001</v>
      </c>
      <c r="F31" s="95">
        <v>12953.437196000001</v>
      </c>
      <c r="G31" s="95">
        <v>561.44883295</v>
      </c>
      <c r="H31" s="95">
        <v>62886.427889999999</v>
      </c>
      <c r="J31" s="28" t="s">
        <v>195</v>
      </c>
      <c r="K31" s="95">
        <v>5.0674594481601902</v>
      </c>
      <c r="L31" s="26">
        <v>3483.6050451675201</v>
      </c>
      <c r="M31" s="26">
        <v>2730.6842105601499</v>
      </c>
      <c r="N31" s="26">
        <v>2730.65086322973</v>
      </c>
      <c r="O31" s="26">
        <v>3300.37001075629</v>
      </c>
      <c r="P31" s="95">
        <v>0.200490017405652</v>
      </c>
      <c r="Q31" s="26">
        <v>1275.3913103461</v>
      </c>
      <c r="R31" s="26">
        <v>6425.18548868369</v>
      </c>
      <c r="S31" s="26">
        <v>100856.383102013</v>
      </c>
      <c r="T31" s="26">
        <v>1891.7411389650699</v>
      </c>
      <c r="U31" s="26">
        <v>917.14810027373096</v>
      </c>
      <c r="V31" s="26">
        <v>1103.0070887049201</v>
      </c>
      <c r="W31" s="26">
        <v>3237.6232488116998</v>
      </c>
      <c r="X31" s="95">
        <v>0.245638250267392</v>
      </c>
      <c r="Y31" s="26">
        <v>1881.62337360997</v>
      </c>
      <c r="Z31" s="26">
        <v>1881.62337360997</v>
      </c>
      <c r="AA31" s="26">
        <v>61.138008953609202</v>
      </c>
      <c r="AB31" s="26">
        <v>479.43166630714802</v>
      </c>
      <c r="AC31" s="26">
        <v>62.870572142678903</v>
      </c>
      <c r="AD31" s="95">
        <v>9558.9414852741593</v>
      </c>
      <c r="AE31" s="26">
        <v>622.13416622126601</v>
      </c>
      <c r="AF31" s="26">
        <v>295.76432949743003</v>
      </c>
      <c r="AG31" s="26">
        <v>363.05976909139002</v>
      </c>
      <c r="AH31" s="26">
        <v>15189.6265576481</v>
      </c>
      <c r="AI31" s="26">
        <v>0</v>
      </c>
      <c r="AJ31" s="95">
        <v>69624.2845448281</v>
      </c>
      <c r="AK31" s="26">
        <v>10292.494288948699</v>
      </c>
      <c r="AL31" s="26">
        <v>1082.47263514718</v>
      </c>
      <c r="AM31" s="26">
        <v>11436.104933049501</v>
      </c>
      <c r="AN31" s="26">
        <v>0.55703532890937302</v>
      </c>
      <c r="AO31" s="26">
        <v>1199.29140680059</v>
      </c>
      <c r="AP31" s="26">
        <v>180.336170185794</v>
      </c>
      <c r="AQ31" s="26">
        <v>13681.609216974401</v>
      </c>
      <c r="AR31" s="26">
        <v>65.208676598488694</v>
      </c>
      <c r="AS31" s="26">
        <v>32.011794787171297</v>
      </c>
      <c r="AT31" s="26">
        <v>1013.54325005373</v>
      </c>
      <c r="AU31" s="26">
        <v>120.220348054696</v>
      </c>
      <c r="AV31" s="26">
        <v>28.248617850603701</v>
      </c>
      <c r="AW31" s="26">
        <v>120.654755700325</v>
      </c>
      <c r="AX31" s="26">
        <v>21586.6411123498</v>
      </c>
      <c r="AY31" s="26">
        <v>13012.0349783198</v>
      </c>
      <c r="AZ31" s="26">
        <v>8574.6061340299893</v>
      </c>
      <c r="BA31" s="26">
        <v>4.7242871327237497</v>
      </c>
      <c r="BB31" s="26">
        <v>2.6816341008724698</v>
      </c>
      <c r="BC31" s="26">
        <v>2808.53310195825</v>
      </c>
      <c r="BD31" s="26">
        <v>12.037351735313001</v>
      </c>
      <c r="BE31" s="26">
        <v>3137.5117026846701</v>
      </c>
      <c r="BF31" s="26">
        <v>18.513664342995</v>
      </c>
      <c r="BG31" s="26">
        <v>26.2809604347514</v>
      </c>
      <c r="BH31" s="26">
        <v>4773.4126104377801</v>
      </c>
      <c r="BI31" s="26">
        <v>14829.597193190901</v>
      </c>
      <c r="BJ31" s="26">
        <v>501.43289384193901</v>
      </c>
      <c r="BK31" s="26">
        <v>156.02668530894999</v>
      </c>
      <c r="BL31" s="26">
        <v>10.6564731107767</v>
      </c>
      <c r="BM31" s="26">
        <v>563.58612495929697</v>
      </c>
      <c r="BN31" s="26">
        <v>6481.5584096327102</v>
      </c>
      <c r="BO31" s="26">
        <v>0</v>
      </c>
      <c r="BP31" s="26">
        <v>198.848201960647</v>
      </c>
      <c r="BQ31" s="26">
        <v>2514.0665241971601</v>
      </c>
      <c r="BR31" s="95">
        <v>0</v>
      </c>
      <c r="BS31" s="26">
        <v>2694.2829383686199</v>
      </c>
      <c r="BT31" s="26">
        <v>63120.962044897104</v>
      </c>
      <c r="BU31" s="26">
        <v>1521.15639370855</v>
      </c>
      <c r="BW31" s="30">
        <f t="shared" si="0"/>
        <v>5.346051764261524E-3</v>
      </c>
      <c r="BX31" s="23">
        <f t="shared" si="3"/>
        <v>5.5725808111074006E-3</v>
      </c>
      <c r="BY31" s="23">
        <f t="shared" si="4"/>
        <v>2.7389415264728219E-3</v>
      </c>
      <c r="BZ31" s="23">
        <f t="shared" si="5"/>
        <v>3.1313321267023146E-3</v>
      </c>
      <c r="CA31" s="23">
        <f t="shared" si="1"/>
        <v>3.8033494246097494E-3</v>
      </c>
      <c r="CB31" s="23">
        <f t="shared" si="2"/>
        <v>4.5237245862352251E-3</v>
      </c>
      <c r="CC31" s="23">
        <f t="shared" si="6"/>
        <v>3.8067440590571285E-3</v>
      </c>
      <c r="CD31" s="23">
        <f t="shared" si="7"/>
        <v>3.7294876297847327E-3</v>
      </c>
    </row>
    <row r="32" spans="1:82" x14ac:dyDescent="0.25">
      <c r="A32" s="28" t="s">
        <v>196</v>
      </c>
      <c r="B32" s="95">
        <v>17930.361664</v>
      </c>
      <c r="C32" s="95">
        <v>7179.5005908000003</v>
      </c>
      <c r="D32" s="95">
        <v>3594.0807058999999</v>
      </c>
      <c r="E32" s="95">
        <v>3852.1908185000002</v>
      </c>
      <c r="F32" s="95">
        <v>2142.7469477999998</v>
      </c>
      <c r="G32" s="95">
        <v>51.09276002</v>
      </c>
      <c r="H32" s="95">
        <v>26733.419569999998</v>
      </c>
      <c r="J32" s="28" t="s">
        <v>196</v>
      </c>
      <c r="K32" s="95">
        <v>2.4265483907375001</v>
      </c>
      <c r="L32" s="26">
        <v>1491.1323767218601</v>
      </c>
      <c r="M32" s="26">
        <v>434.873763485464</v>
      </c>
      <c r="N32" s="26">
        <v>434.87278010368101</v>
      </c>
      <c r="O32" s="26">
        <v>504.95490611121102</v>
      </c>
      <c r="P32" s="95">
        <v>5.99625973024869E-3</v>
      </c>
      <c r="Q32" s="26">
        <v>415.16180277851703</v>
      </c>
      <c r="R32" s="26">
        <v>963.64458595904898</v>
      </c>
      <c r="S32" s="26">
        <v>18017.4478797599</v>
      </c>
      <c r="T32" s="26">
        <v>306.52706092882801</v>
      </c>
      <c r="U32" s="26">
        <v>225.408379511661</v>
      </c>
      <c r="V32" s="26">
        <v>164.73419883010899</v>
      </c>
      <c r="W32" s="26">
        <v>1909.69935166253</v>
      </c>
      <c r="X32" s="95">
        <v>9.8514639532592402E-3</v>
      </c>
      <c r="Y32" s="26">
        <v>308.44196692292002</v>
      </c>
      <c r="Z32" s="26">
        <v>308.44196692292002</v>
      </c>
      <c r="AA32" s="26">
        <v>20.1715588341958</v>
      </c>
      <c r="AB32" s="26">
        <v>94.044867243869703</v>
      </c>
      <c r="AC32" s="26">
        <v>8.93427500652788</v>
      </c>
      <c r="AD32" s="95">
        <v>3655.2594847819601</v>
      </c>
      <c r="AE32" s="26">
        <v>162.352123836549</v>
      </c>
      <c r="AF32" s="26">
        <v>342.29904811122901</v>
      </c>
      <c r="AG32" s="26">
        <v>54.123126203656597</v>
      </c>
      <c r="AH32" s="26">
        <v>7199.1674113879799</v>
      </c>
      <c r="AI32" s="26">
        <v>0</v>
      </c>
      <c r="AJ32" s="95">
        <v>30513.8742450547</v>
      </c>
      <c r="AK32" s="26">
        <v>3243.1807492187299</v>
      </c>
      <c r="AL32" s="26">
        <v>340.18167396065797</v>
      </c>
      <c r="AM32" s="26">
        <v>3603.53398201359</v>
      </c>
      <c r="AN32" s="26">
        <v>0.233063514562454</v>
      </c>
      <c r="AO32" s="26">
        <v>304.44352203839298</v>
      </c>
      <c r="AP32" s="26">
        <v>33.0511404840247</v>
      </c>
      <c r="AQ32" s="26">
        <v>6790.3391620066504</v>
      </c>
      <c r="AR32" s="26">
        <v>15.7870883336915</v>
      </c>
      <c r="AS32" s="26">
        <v>6.9227924910574998</v>
      </c>
      <c r="AT32" s="26">
        <v>354.37105584858602</v>
      </c>
      <c r="AU32" s="26">
        <v>23.188844733984698</v>
      </c>
      <c r="AV32" s="26">
        <v>1.1778807361232799</v>
      </c>
      <c r="AW32" s="26">
        <v>19.639893660058299</v>
      </c>
      <c r="AX32" s="26">
        <v>3865.5582037566701</v>
      </c>
      <c r="AY32" s="26">
        <v>2151.6660466993999</v>
      </c>
      <c r="AZ32" s="26">
        <v>1713.89215705727</v>
      </c>
      <c r="BA32" s="26">
        <v>1.29961244564228</v>
      </c>
      <c r="BB32" s="26">
        <v>0.50918570291616305</v>
      </c>
      <c r="BC32" s="26">
        <v>294.615701979199</v>
      </c>
      <c r="BD32" s="26">
        <v>2.2132446943016002</v>
      </c>
      <c r="BE32" s="26">
        <v>485.13600015432303</v>
      </c>
      <c r="BF32" s="26">
        <v>4.7222031647348599</v>
      </c>
      <c r="BG32" s="26">
        <v>4.5942040752437396</v>
      </c>
      <c r="BH32" s="26">
        <v>793.68024206749396</v>
      </c>
      <c r="BI32" s="26">
        <v>7122.8596827751699</v>
      </c>
      <c r="BJ32" s="26">
        <v>93.583574574094598</v>
      </c>
      <c r="BK32" s="26">
        <v>15.1692472097752</v>
      </c>
      <c r="BL32" s="26">
        <v>2.0041343441525101</v>
      </c>
      <c r="BM32" s="26">
        <v>51.326384989169703</v>
      </c>
      <c r="BN32" s="26">
        <v>4281.8045927879002</v>
      </c>
      <c r="BO32" s="26">
        <v>0</v>
      </c>
      <c r="BP32" s="26">
        <v>592.25035131971504</v>
      </c>
      <c r="BQ32" s="26">
        <v>1269.53719060291</v>
      </c>
      <c r="BR32" s="95">
        <v>0</v>
      </c>
      <c r="BS32" s="26">
        <v>1888.9564242087299</v>
      </c>
      <c r="BT32" s="26">
        <v>26815.1434831925</v>
      </c>
      <c r="BU32" s="26">
        <v>873.57631263624796</v>
      </c>
      <c r="BW32" s="30">
        <f t="shared" si="0"/>
        <v>5.597715724308029E-3</v>
      </c>
      <c r="BX32" s="23">
        <f t="shared" si="3"/>
        <v>4.8569135074809592E-3</v>
      </c>
      <c r="BY32" s="23">
        <f t="shared" si="4"/>
        <v>2.7393020362977863E-3</v>
      </c>
      <c r="BZ32" s="23">
        <f t="shared" si="5"/>
        <v>2.6302347907969288E-3</v>
      </c>
      <c r="CA32" s="23">
        <f t="shared" si="1"/>
        <v>3.470073494924892E-3</v>
      </c>
      <c r="CB32" s="23">
        <f t="shared" si="2"/>
        <v>4.1624602049054283E-3</v>
      </c>
      <c r="CC32" s="23">
        <f t="shared" si="6"/>
        <v>4.5725650577156558E-3</v>
      </c>
      <c r="CD32" s="23">
        <f t="shared" si="7"/>
        <v>3.0569943728490116E-3</v>
      </c>
    </row>
    <row r="33" spans="1:82" x14ac:dyDescent="0.25">
      <c r="A33" s="28" t="s">
        <v>197</v>
      </c>
      <c r="B33" s="95">
        <v>13528.173731000001</v>
      </c>
      <c r="C33" s="95">
        <v>5137.2177117000001</v>
      </c>
      <c r="D33" s="95">
        <v>4015.2930335000001</v>
      </c>
      <c r="E33" s="95">
        <v>4664.5600014000001</v>
      </c>
      <c r="F33" s="95">
        <v>2066.2598450999999</v>
      </c>
      <c r="G33" s="95">
        <v>103.90028789</v>
      </c>
      <c r="H33" s="95">
        <v>16026.757825999999</v>
      </c>
      <c r="J33" s="28" t="s">
        <v>197</v>
      </c>
      <c r="K33" s="95">
        <v>1.2643029683956399</v>
      </c>
      <c r="L33" s="26">
        <v>538.80919667443402</v>
      </c>
      <c r="M33" s="26">
        <v>372.25356566235502</v>
      </c>
      <c r="N33" s="26">
        <v>372.252557418023</v>
      </c>
      <c r="O33" s="26">
        <v>429.70027480331999</v>
      </c>
      <c r="P33" s="95">
        <v>6.2955455662597696E-3</v>
      </c>
      <c r="Q33" s="26">
        <v>298.65141158006901</v>
      </c>
      <c r="R33" s="26">
        <v>800.03836378952406</v>
      </c>
      <c r="S33" s="26">
        <v>13595.905087055</v>
      </c>
      <c r="T33" s="26">
        <v>279.698807191345</v>
      </c>
      <c r="U33" s="26">
        <v>161.20390159415899</v>
      </c>
      <c r="V33" s="26">
        <v>142.03348159769101</v>
      </c>
      <c r="W33" s="26">
        <v>828.39028494558102</v>
      </c>
      <c r="X33" s="95">
        <v>8.8856179397752508E-3</v>
      </c>
      <c r="Y33" s="26">
        <v>267.88478344756498</v>
      </c>
      <c r="Z33" s="26">
        <v>267.88478344756498</v>
      </c>
      <c r="AA33" s="26">
        <v>27.056507098331601</v>
      </c>
      <c r="AB33" s="26">
        <v>74.579203745531402</v>
      </c>
      <c r="AC33" s="26">
        <v>7.6006807356852102</v>
      </c>
      <c r="AD33" s="95">
        <v>2000.79125716411</v>
      </c>
      <c r="AE33" s="26">
        <v>109.65196040741399</v>
      </c>
      <c r="AF33" s="26">
        <v>78.105575456053501</v>
      </c>
      <c r="AG33" s="26">
        <v>51.157610906535801</v>
      </c>
      <c r="AH33" s="26">
        <v>5151.2881015448802</v>
      </c>
      <c r="AI33" s="26">
        <v>0</v>
      </c>
      <c r="AJ33" s="95">
        <v>17750.817470526901</v>
      </c>
      <c r="AK33" s="26">
        <v>3622.7497346406699</v>
      </c>
      <c r="AL33" s="26">
        <v>375.47149469843498</v>
      </c>
      <c r="AM33" s="26">
        <v>4025.2777364374401</v>
      </c>
      <c r="AN33" s="26">
        <v>9.3342971045167103E-2</v>
      </c>
      <c r="AO33" s="26">
        <v>250.683805690459</v>
      </c>
      <c r="AP33" s="26">
        <v>57.3863955643005</v>
      </c>
      <c r="AQ33" s="26">
        <v>4048.6361095785301</v>
      </c>
      <c r="AR33" s="26">
        <v>20.1185500642096</v>
      </c>
      <c r="AS33" s="26">
        <v>5.0530342135286599</v>
      </c>
      <c r="AT33" s="26">
        <v>268.74491917304601</v>
      </c>
      <c r="AU33" s="26">
        <v>38.116444396677601</v>
      </c>
      <c r="AV33" s="26">
        <v>1.3879722050077901</v>
      </c>
      <c r="AW33" s="26">
        <v>23.240441122813898</v>
      </c>
      <c r="AX33" s="26">
        <v>4679.5832521401899</v>
      </c>
      <c r="AY33" s="26">
        <v>2074.2726560655201</v>
      </c>
      <c r="AZ33" s="26">
        <v>2605.3105960746698</v>
      </c>
      <c r="BA33" s="26">
        <v>1.1654504593881001</v>
      </c>
      <c r="BB33" s="26">
        <v>0.85596392577037705</v>
      </c>
      <c r="BC33" s="26">
        <v>418.35304816547801</v>
      </c>
      <c r="BD33" s="26">
        <v>2.21249583381559</v>
      </c>
      <c r="BE33" s="26">
        <v>404.34449500377502</v>
      </c>
      <c r="BF33" s="26">
        <v>3.2486401847473201</v>
      </c>
      <c r="BG33" s="26">
        <v>4.2791885337610296</v>
      </c>
      <c r="BH33" s="26">
        <v>651.64780171629798</v>
      </c>
      <c r="BI33" s="26">
        <v>4414.9510593336399</v>
      </c>
      <c r="BJ33" s="26">
        <v>158.88552996356799</v>
      </c>
      <c r="BK33" s="26">
        <v>11.846014418227799</v>
      </c>
      <c r="BL33" s="26">
        <v>3.38627112110539</v>
      </c>
      <c r="BM33" s="26">
        <v>104.21410710274</v>
      </c>
      <c r="BN33" s="26">
        <v>1828.8144216370599</v>
      </c>
      <c r="BO33" s="26">
        <v>0</v>
      </c>
      <c r="BP33" s="26">
        <v>49.465412828087899</v>
      </c>
      <c r="BQ33" s="26">
        <v>714.22417028733105</v>
      </c>
      <c r="BR33" s="95">
        <v>0</v>
      </c>
      <c r="BS33" s="26">
        <v>1311.7404567807</v>
      </c>
      <c r="BT33" s="26">
        <v>16077.3371850284</v>
      </c>
      <c r="BU33" s="26">
        <v>489.18577044797303</v>
      </c>
      <c r="BW33" s="30">
        <f t="shared" si="0"/>
        <v>6.7216497518697632E-3</v>
      </c>
      <c r="BX33" s="23">
        <f t="shared" si="3"/>
        <v>5.0066888112023453E-3</v>
      </c>
      <c r="BY33" s="23">
        <f t="shared" si="4"/>
        <v>2.7389125076079227E-3</v>
      </c>
      <c r="BZ33" s="23">
        <f t="shared" si="5"/>
        <v>2.4866685579699008E-3</v>
      </c>
      <c r="CA33" s="23">
        <f t="shared" si="1"/>
        <v>3.2207219406933801E-3</v>
      </c>
      <c r="CB33" s="23">
        <f t="shared" si="2"/>
        <v>3.8779299634177471E-3</v>
      </c>
      <c r="CC33" s="23">
        <f t="shared" si="6"/>
        <v>3.0203882887431754E-3</v>
      </c>
      <c r="CD33" s="23">
        <f t="shared" si="7"/>
        <v>3.1559320716974242E-3</v>
      </c>
    </row>
    <row r="34" spans="1:82" x14ac:dyDescent="0.25">
      <c r="A34" s="28" t="s">
        <v>198</v>
      </c>
      <c r="B34" s="95">
        <v>10030.859920000001</v>
      </c>
      <c r="C34" s="95">
        <v>13441.477004</v>
      </c>
      <c r="D34" s="95">
        <v>6827.9338588000001</v>
      </c>
      <c r="E34" s="95">
        <v>8221.9983338999991</v>
      </c>
      <c r="F34" s="95">
        <v>2127.8913148000001</v>
      </c>
      <c r="G34" s="95">
        <v>157.26868862000001</v>
      </c>
      <c r="H34" s="95">
        <v>62576.023573999999</v>
      </c>
      <c r="J34" s="28" t="s">
        <v>198</v>
      </c>
      <c r="K34" s="95">
        <v>7.1044847987885902</v>
      </c>
      <c r="L34" s="26">
        <v>3998.4368231917401</v>
      </c>
      <c r="M34" s="26">
        <v>278.464319099862</v>
      </c>
      <c r="N34" s="26">
        <v>278.46010883605402</v>
      </c>
      <c r="O34" s="26">
        <v>264.424017804973</v>
      </c>
      <c r="P34" s="95">
        <v>2.6444102298001301E-2</v>
      </c>
      <c r="Q34" s="26">
        <v>1296.7311921534399</v>
      </c>
      <c r="R34" s="26">
        <v>490.267283188948</v>
      </c>
      <c r="S34" s="26">
        <v>10069.6406833446</v>
      </c>
      <c r="T34" s="26">
        <v>232.04235386402399</v>
      </c>
      <c r="U34" s="26">
        <v>224.09943396799801</v>
      </c>
      <c r="V34" s="26">
        <v>79.863168683833607</v>
      </c>
      <c r="W34" s="26">
        <v>5497.5074745710899</v>
      </c>
      <c r="X34" s="95">
        <v>3.9567365286873601E-2</v>
      </c>
      <c r="Y34" s="26">
        <v>272.37808814550601</v>
      </c>
      <c r="Z34" s="26">
        <v>272.37808814550601</v>
      </c>
      <c r="AA34" s="26">
        <v>39.897228514272101</v>
      </c>
      <c r="AB34" s="26">
        <v>116.965122857556</v>
      </c>
      <c r="AC34" s="26">
        <v>3.11891112220765</v>
      </c>
      <c r="AD34" s="95">
        <v>8829.2123607580597</v>
      </c>
      <c r="AE34" s="26">
        <v>374.127801744377</v>
      </c>
      <c r="AF34" s="26">
        <v>1018.54960336274</v>
      </c>
      <c r="AG34" s="26">
        <v>31.645231727913401</v>
      </c>
      <c r="AH34" s="26">
        <v>13478.288910868199</v>
      </c>
      <c r="AI34" s="26">
        <v>0</v>
      </c>
      <c r="AJ34" s="95">
        <v>75497.641563187193</v>
      </c>
      <c r="AK34" s="26">
        <v>6160.7754811047398</v>
      </c>
      <c r="AL34" s="26">
        <v>644.63363018017196</v>
      </c>
      <c r="AM34" s="26">
        <v>6845.30633979919</v>
      </c>
      <c r="AN34" s="26">
        <v>0.54321693380944303</v>
      </c>
      <c r="AO34" s="26">
        <v>729.49682404324903</v>
      </c>
      <c r="AP34" s="26">
        <v>68.106427072757995</v>
      </c>
      <c r="AQ34" s="26">
        <v>20076.225904086699</v>
      </c>
      <c r="AR34" s="26">
        <v>59.907065414441298</v>
      </c>
      <c r="AS34" s="26">
        <v>6.9005761081807897</v>
      </c>
      <c r="AT34" s="26">
        <v>166.30924256904601</v>
      </c>
      <c r="AU34" s="26">
        <v>51.499557576458997</v>
      </c>
      <c r="AV34" s="26">
        <v>2.503931375629</v>
      </c>
      <c r="AW34" s="26">
        <v>24.486061578399099</v>
      </c>
      <c r="AX34" s="26">
        <v>8236.1565308245808</v>
      </c>
      <c r="AY34" s="26">
        <v>2133.89943739821</v>
      </c>
      <c r="AZ34" s="26">
        <v>6102.2570934263704</v>
      </c>
      <c r="BA34" s="26">
        <v>2.7228052140412302</v>
      </c>
      <c r="BB34" s="26">
        <v>1.21641442869976</v>
      </c>
      <c r="BC34" s="26">
        <v>633.38725174027297</v>
      </c>
      <c r="BD34" s="26">
        <v>2.9234516025948398</v>
      </c>
      <c r="BE34" s="26">
        <v>291.33722442500698</v>
      </c>
      <c r="BF34" s="26">
        <v>6.5112000429901196</v>
      </c>
      <c r="BG34" s="26">
        <v>6.6310357914868501</v>
      </c>
      <c r="BH34" s="26">
        <v>585.84752667868099</v>
      </c>
      <c r="BI34" s="26">
        <v>9096.9073788442893</v>
      </c>
      <c r="BJ34" s="26">
        <v>198.46636988596501</v>
      </c>
      <c r="BK34" s="26">
        <v>20.5415404068629</v>
      </c>
      <c r="BL34" s="26">
        <v>4.6017554866978596</v>
      </c>
      <c r="BM34" s="26">
        <v>157.622049316953</v>
      </c>
      <c r="BN34" s="26">
        <v>12626.4987335361</v>
      </c>
      <c r="BO34" s="26">
        <v>0</v>
      </c>
      <c r="BP34" s="26">
        <v>1772.0470560876199</v>
      </c>
      <c r="BQ34" s="26">
        <v>4386.8869127110602</v>
      </c>
      <c r="BR34" s="95">
        <v>0</v>
      </c>
      <c r="BS34" s="26">
        <v>7734.8024763848498</v>
      </c>
      <c r="BT34" s="26">
        <v>62749.216810352897</v>
      </c>
      <c r="BU34" s="26">
        <v>3052.9702676208699</v>
      </c>
      <c r="BW34" s="30">
        <f t="shared" si="0"/>
        <v>5.828406580185643E-3</v>
      </c>
      <c r="BX34" s="23">
        <f t="shared" si="3"/>
        <v>3.8661454405595074E-3</v>
      </c>
      <c r="BY34" s="23">
        <f t="shared" si="4"/>
        <v>2.7386801954312223E-3</v>
      </c>
      <c r="BZ34" s="23">
        <f t="shared" si="5"/>
        <v>2.5443247340189035E-3</v>
      </c>
      <c r="CA34" s="23">
        <f t="shared" si="1"/>
        <v>1.7219897584029257E-3</v>
      </c>
      <c r="CB34" s="23">
        <f t="shared" si="2"/>
        <v>2.8235100902108657E-3</v>
      </c>
      <c r="CC34" s="23">
        <f t="shared" si="6"/>
        <v>2.2468598171298841E-3</v>
      </c>
      <c r="CD34" s="23">
        <f t="shared" si="7"/>
        <v>2.7677251838811073E-3</v>
      </c>
    </row>
    <row r="35" spans="1:82" x14ac:dyDescent="0.25">
      <c r="A35" s="28" t="s">
        <v>199</v>
      </c>
      <c r="B35" s="95">
        <v>182970.67603</v>
      </c>
      <c r="C35" s="95">
        <v>11569.76979</v>
      </c>
      <c r="D35" s="95">
        <v>10306.781884</v>
      </c>
      <c r="E35" s="95">
        <v>23262.780282</v>
      </c>
      <c r="F35" s="95">
        <v>17830.609185000001</v>
      </c>
      <c r="G35" s="95">
        <v>641.89264228000002</v>
      </c>
      <c r="H35" s="95">
        <v>62399.786444999998</v>
      </c>
      <c r="J35" s="28" t="s">
        <v>199</v>
      </c>
      <c r="K35" s="95">
        <v>2.9677560342988301</v>
      </c>
      <c r="L35" s="26">
        <v>3363.0989899445199</v>
      </c>
      <c r="M35" s="26">
        <v>5009.4235703981303</v>
      </c>
      <c r="N35" s="26">
        <v>5009.4058872454598</v>
      </c>
      <c r="O35" s="26">
        <v>6119.1200121695801</v>
      </c>
      <c r="P35" s="95">
        <v>0.107606168896671</v>
      </c>
      <c r="Q35" s="26">
        <v>1527.22779587276</v>
      </c>
      <c r="R35" s="26">
        <v>11981.3680130142</v>
      </c>
      <c r="S35" s="26">
        <v>184011.74134100499</v>
      </c>
      <c r="T35" s="26">
        <v>3320.9341865810002</v>
      </c>
      <c r="U35" s="26">
        <v>1364.0395256868301</v>
      </c>
      <c r="V35" s="26">
        <v>2044.8716991542401</v>
      </c>
      <c r="W35" s="26">
        <v>2098.8702649534498</v>
      </c>
      <c r="X35" s="95">
        <v>0.13216268078357901</v>
      </c>
      <c r="Y35" s="26">
        <v>3425.5967649602799</v>
      </c>
      <c r="Z35" s="26">
        <v>3425.5967649602799</v>
      </c>
      <c r="AA35" s="26">
        <v>37.383804343766698</v>
      </c>
      <c r="AB35" s="26">
        <v>819.23932913032604</v>
      </c>
      <c r="AC35" s="26">
        <v>118.39815688501</v>
      </c>
      <c r="AD35" s="95">
        <v>12010.709134983699</v>
      </c>
      <c r="AE35" s="26">
        <v>822.39016196578098</v>
      </c>
      <c r="AF35" s="26">
        <v>167.110966128445</v>
      </c>
      <c r="AG35" s="26">
        <v>697.15234521812101</v>
      </c>
      <c r="AH35" s="26">
        <v>11601.461748309301</v>
      </c>
      <c r="AI35" s="26">
        <v>0</v>
      </c>
      <c r="AJ35" s="95">
        <v>68147.357926993995</v>
      </c>
      <c r="AK35" s="26">
        <v>9313.4033794723091</v>
      </c>
      <c r="AL35" s="26">
        <v>997.43904931827603</v>
      </c>
      <c r="AM35" s="26">
        <v>10348.226233134301</v>
      </c>
      <c r="AN35" s="26">
        <v>0.82688421888081298</v>
      </c>
      <c r="AO35" s="26">
        <v>1731.58338844832</v>
      </c>
      <c r="AP35" s="26">
        <v>111.467212204346</v>
      </c>
      <c r="AQ35" s="26">
        <v>10397.654638050501</v>
      </c>
      <c r="AR35" s="26">
        <v>36.265925574717301</v>
      </c>
      <c r="AS35" s="26">
        <v>52.651626220340901</v>
      </c>
      <c r="AT35" s="26">
        <v>1198.3665338359799</v>
      </c>
      <c r="AU35" s="26">
        <v>73.626229211241295</v>
      </c>
      <c r="AV35" s="26">
        <v>15.4667547781323</v>
      </c>
      <c r="AW35" s="26">
        <v>170.96929001251101</v>
      </c>
      <c r="AX35" s="26">
        <v>23372.4715299046</v>
      </c>
      <c r="AY35" s="26">
        <v>17924.073528956698</v>
      </c>
      <c r="AZ35" s="26">
        <v>5448.3980009479801</v>
      </c>
      <c r="BA35" s="26">
        <v>3.3541835824005002</v>
      </c>
      <c r="BB35" s="26">
        <v>1.62644579749444</v>
      </c>
      <c r="BC35" s="26">
        <v>1838.7335648517101</v>
      </c>
      <c r="BD35" s="26">
        <v>17.103392800806802</v>
      </c>
      <c r="BE35" s="26">
        <v>5640.9248899177101</v>
      </c>
      <c r="BF35" s="26">
        <v>28.1974222387936</v>
      </c>
      <c r="BG35" s="26">
        <v>36.120881849898197</v>
      </c>
      <c r="BH35" s="26">
        <v>8255.5907600764895</v>
      </c>
      <c r="BI35" s="26">
        <v>7440.1819539027401</v>
      </c>
      <c r="BJ35" s="26">
        <v>307.723408958481</v>
      </c>
      <c r="BK35" s="26">
        <v>129.41768019268301</v>
      </c>
      <c r="BL35" s="26">
        <v>6.4673268529572203</v>
      </c>
      <c r="BM35" s="26">
        <v>644.89933843544497</v>
      </c>
      <c r="BN35" s="26">
        <v>3931.9188110003001</v>
      </c>
      <c r="BO35" s="26">
        <v>0</v>
      </c>
      <c r="BP35" s="26">
        <v>95.390807915017007</v>
      </c>
      <c r="BQ35" s="26">
        <v>1818.40659098316</v>
      </c>
      <c r="BR35" s="95">
        <v>0</v>
      </c>
      <c r="BS35" s="26">
        <v>1321.04664416984</v>
      </c>
      <c r="BT35" s="26">
        <v>62689.525479808399</v>
      </c>
      <c r="BU35" s="26">
        <v>1022.99940568898</v>
      </c>
      <c r="BW35" s="30">
        <f t="shared" si="0"/>
        <v>3.6125808908261357E-3</v>
      </c>
      <c r="BX35" s="23">
        <f t="shared" si="3"/>
        <v>5.6897932149209303E-3</v>
      </c>
      <c r="BY35" s="23">
        <f t="shared" si="4"/>
        <v>2.7392038808492481E-3</v>
      </c>
      <c r="BZ35" s="23">
        <f t="shared" si="5"/>
        <v>4.0210755986442356E-3</v>
      </c>
      <c r="CA35" s="23">
        <f t="shared" ref="CA35:CA51" si="8">IF(AX35&lt;&gt;0,(AX35-E35)/E35,"")</f>
        <v>4.715311178409576E-3</v>
      </c>
      <c r="CB35" s="23">
        <f t="shared" ref="CB35:CB51" si="9">IF(AY35&lt;&gt;0,(AY35-F35)/F35,"")</f>
        <v>5.2417919649836754E-3</v>
      </c>
      <c r="CC35" s="23">
        <f t="shared" si="6"/>
        <v>4.6841106400054436E-3</v>
      </c>
      <c r="CD35" s="23">
        <f t="shared" si="7"/>
        <v>4.6432696538758304E-3</v>
      </c>
    </row>
    <row r="36" spans="1:82" x14ac:dyDescent="0.25">
      <c r="A36" s="28" t="s">
        <v>200</v>
      </c>
      <c r="B36" s="95">
        <v>129225.5025</v>
      </c>
      <c r="C36" s="95">
        <v>34171.594597000003</v>
      </c>
      <c r="D36" s="95">
        <v>9986.5886365000006</v>
      </c>
      <c r="E36" s="95">
        <v>34647.869200000001</v>
      </c>
      <c r="F36" s="95">
        <v>26140.916213</v>
      </c>
      <c r="G36" s="95">
        <v>1584.4830813000001</v>
      </c>
      <c r="H36" s="95">
        <v>79075.281369000004</v>
      </c>
      <c r="J36" s="28" t="s">
        <v>200</v>
      </c>
      <c r="K36" s="95">
        <v>9.0974662788781195</v>
      </c>
      <c r="L36" s="26">
        <v>4223.9548337496999</v>
      </c>
      <c r="M36" s="26">
        <v>3444.2787459984602</v>
      </c>
      <c r="N36" s="26">
        <v>3444.0567750627602</v>
      </c>
      <c r="O36" s="26">
        <v>4206.82740214969</v>
      </c>
      <c r="P36" s="95">
        <v>1.3422970958679199</v>
      </c>
      <c r="Q36" s="26">
        <v>1439.02782643503</v>
      </c>
      <c r="R36" s="26">
        <v>8365.1512952236899</v>
      </c>
      <c r="S36" s="26">
        <v>129949.86490089601</v>
      </c>
      <c r="T36" s="26">
        <v>2387.5491693383301</v>
      </c>
      <c r="U36" s="26">
        <v>1147.8939599163</v>
      </c>
      <c r="V36" s="26">
        <v>1415.1852354838099</v>
      </c>
      <c r="W36" s="26">
        <v>4655.9835396000599</v>
      </c>
      <c r="X36" s="95">
        <v>1.61769327453237</v>
      </c>
      <c r="Y36" s="26">
        <v>2390.1944197585699</v>
      </c>
      <c r="Z36" s="26">
        <v>2390.1944197585699</v>
      </c>
      <c r="AA36" s="26">
        <v>34.0812080994504</v>
      </c>
      <c r="AB36" s="26">
        <v>611.87346139531098</v>
      </c>
      <c r="AC36" s="26">
        <v>82.614642480148504</v>
      </c>
      <c r="AD36" s="95">
        <v>12846.2314259782</v>
      </c>
      <c r="AE36" s="26">
        <v>802.208141972455</v>
      </c>
      <c r="AF36" s="26">
        <v>546.128203686029</v>
      </c>
      <c r="AG36" s="26">
        <v>468.70255440455901</v>
      </c>
      <c r="AH36" s="26">
        <v>34265.188831947104</v>
      </c>
      <c r="AI36" s="26">
        <v>0</v>
      </c>
      <c r="AJ36" s="95">
        <v>87786.667607158306</v>
      </c>
      <c r="AK36" s="26">
        <v>9021.0079363371296</v>
      </c>
      <c r="AL36" s="26">
        <v>968.25263547809902</v>
      </c>
      <c r="AM36" s="26">
        <v>10023.341779914599</v>
      </c>
      <c r="AN36" s="26">
        <v>0.79869722952835498</v>
      </c>
      <c r="AO36" s="26">
        <v>1443.63031804042</v>
      </c>
      <c r="AP36" s="26">
        <v>153.79728609710199</v>
      </c>
      <c r="AQ36" s="26">
        <v>17116.527194794799</v>
      </c>
      <c r="AR36" s="26">
        <v>57.318555194364997</v>
      </c>
      <c r="AS36" s="26">
        <v>38.358461097791498</v>
      </c>
      <c r="AT36" s="26">
        <v>1395.4327761371701</v>
      </c>
      <c r="AU36" s="26">
        <v>103.27268127669601</v>
      </c>
      <c r="AV36" s="26">
        <v>178.57252265315199</v>
      </c>
      <c r="AW36" s="26">
        <v>136.53130734745301</v>
      </c>
      <c r="AX36" s="26">
        <v>34773.912255456002</v>
      </c>
      <c r="AY36" s="26">
        <v>26243.478313757201</v>
      </c>
      <c r="AZ36" s="26">
        <v>8530.4339416987696</v>
      </c>
      <c r="BA36" s="26">
        <v>4.78196636771992</v>
      </c>
      <c r="BB36" s="26">
        <v>2.2757342182685898</v>
      </c>
      <c r="BC36" s="26">
        <v>11428.357869872099</v>
      </c>
      <c r="BD36" s="26">
        <v>13.898109594845501</v>
      </c>
      <c r="BE36" s="26">
        <v>4410.0647616528004</v>
      </c>
      <c r="BF36" s="26">
        <v>22.082356788306601</v>
      </c>
      <c r="BG36" s="26">
        <v>47.710431213038099</v>
      </c>
      <c r="BH36" s="26">
        <v>7016.7903632665802</v>
      </c>
      <c r="BI36" s="26">
        <v>16634.466109165001</v>
      </c>
      <c r="BJ36" s="26">
        <v>428.49300066689699</v>
      </c>
      <c r="BK36" s="26">
        <v>796.67835571796104</v>
      </c>
      <c r="BL36" s="26">
        <v>9.0617745949282593</v>
      </c>
      <c r="BM36" s="26">
        <v>1589.6903823621401</v>
      </c>
      <c r="BN36" s="26">
        <v>9024.5554611539192</v>
      </c>
      <c r="BO36" s="26">
        <v>0</v>
      </c>
      <c r="BP36" s="26">
        <v>632.38031287271599</v>
      </c>
      <c r="BQ36" s="26">
        <v>3036.88594728516</v>
      </c>
      <c r="BR36" s="95">
        <v>0</v>
      </c>
      <c r="BS36" s="26">
        <v>3590.3190222409698</v>
      </c>
      <c r="BT36" s="26">
        <v>79372.974748700595</v>
      </c>
      <c r="BU36" s="26">
        <v>1881.3081480542901</v>
      </c>
      <c r="BW36" s="30">
        <f t="shared" si="0"/>
        <v>3.4001841748771315E-3</v>
      </c>
      <c r="BX36" s="23">
        <f t="shared" si="3"/>
        <v>5.6054136906606589E-3</v>
      </c>
      <c r="BY36" s="23">
        <f t="shared" si="4"/>
        <v>2.7389484175642615E-3</v>
      </c>
      <c r="BZ36" s="23">
        <f t="shared" si="5"/>
        <v>3.6802500585905178E-3</v>
      </c>
      <c r="CA36" s="23">
        <f t="shared" si="8"/>
        <v>3.637829926233984E-3</v>
      </c>
      <c r="CB36" s="23">
        <f t="shared" si="9"/>
        <v>3.9234317543237526E-3</v>
      </c>
      <c r="CC36" s="23">
        <f t="shared" si="6"/>
        <v>3.2864352567700743E-3</v>
      </c>
      <c r="CD36" s="23">
        <f t="shared" si="7"/>
        <v>3.764683154416147E-3</v>
      </c>
    </row>
    <row r="37" spans="1:82" x14ac:dyDescent="0.25">
      <c r="A37" s="28" t="s">
        <v>201</v>
      </c>
      <c r="B37" s="95">
        <v>19440.823791999999</v>
      </c>
      <c r="C37" s="95">
        <v>33577.744502000001</v>
      </c>
      <c r="D37" s="95">
        <v>3188.5201427000002</v>
      </c>
      <c r="E37" s="95">
        <v>7819.5424464999996</v>
      </c>
      <c r="F37" s="95">
        <v>5144.0396858000004</v>
      </c>
      <c r="G37" s="95">
        <v>351.83928245999999</v>
      </c>
      <c r="H37" s="95">
        <v>27098.711440999999</v>
      </c>
      <c r="J37" s="28" t="s">
        <v>201</v>
      </c>
      <c r="K37" s="95">
        <v>2.7267512503676601</v>
      </c>
      <c r="L37" s="26">
        <v>1520.35191755652</v>
      </c>
      <c r="M37" s="26">
        <v>511.03435548453001</v>
      </c>
      <c r="N37" s="26">
        <v>510.98491232464102</v>
      </c>
      <c r="O37" s="26">
        <v>610.44156244746</v>
      </c>
      <c r="P37" s="95">
        <v>0.29904660938636601</v>
      </c>
      <c r="Q37" s="26">
        <v>573.27423894791696</v>
      </c>
      <c r="R37" s="26">
        <v>1206.57228926618</v>
      </c>
      <c r="S37" s="26">
        <v>19545.1750564658</v>
      </c>
      <c r="T37" s="26">
        <v>365.51115357565402</v>
      </c>
      <c r="U37" s="26">
        <v>248.701187065857</v>
      </c>
      <c r="V37" s="26">
        <v>203.533108447861</v>
      </c>
      <c r="W37" s="26">
        <v>1728.9827170062399</v>
      </c>
      <c r="X37" s="95">
        <v>0.36113707143264201</v>
      </c>
      <c r="Y37" s="26">
        <v>363.51861236918501</v>
      </c>
      <c r="Z37" s="26">
        <v>363.51861236918501</v>
      </c>
      <c r="AA37" s="26">
        <v>16.298391483986101</v>
      </c>
      <c r="AB37" s="26">
        <v>109.061278122411</v>
      </c>
      <c r="AC37" s="26">
        <v>11.6664288910029</v>
      </c>
      <c r="AD37" s="95">
        <v>3707.8098287855601</v>
      </c>
      <c r="AE37" s="26">
        <v>201.28876772349599</v>
      </c>
      <c r="AF37" s="26">
        <v>324.951846337044</v>
      </c>
      <c r="AG37" s="26">
        <v>67.584884097049496</v>
      </c>
      <c r="AH37" s="26">
        <v>33669.7079812827</v>
      </c>
      <c r="AI37" s="26">
        <v>0</v>
      </c>
      <c r="AJ37" s="95">
        <v>30880.500389115699</v>
      </c>
      <c r="AK37" s="26">
        <v>2878.2122966980201</v>
      </c>
      <c r="AL37" s="26">
        <v>303.50292252407098</v>
      </c>
      <c r="AM37" s="26">
        <v>3198.0136107060798</v>
      </c>
      <c r="AN37" s="26">
        <v>0.237153005300693</v>
      </c>
      <c r="AO37" s="26">
        <v>372.34066447417001</v>
      </c>
      <c r="AP37" s="26">
        <v>34.426837690217504</v>
      </c>
      <c r="AQ37" s="26">
        <v>7068.6343332958504</v>
      </c>
      <c r="AR37" s="26">
        <v>20.270680710108699</v>
      </c>
      <c r="AS37" s="26">
        <v>6.49054487232483</v>
      </c>
      <c r="AT37" s="26">
        <v>309.96748976228599</v>
      </c>
      <c r="AU37" s="26">
        <v>24.251052354260601</v>
      </c>
      <c r="AV37" s="26">
        <v>40.068773128854602</v>
      </c>
      <c r="AW37" s="26">
        <v>23.1915961904132</v>
      </c>
      <c r="AX37" s="26">
        <v>7842.8913784949</v>
      </c>
      <c r="AY37" s="26">
        <v>5162.20587972673</v>
      </c>
      <c r="AZ37" s="26">
        <v>2680.68549876816</v>
      </c>
      <c r="BA37" s="26">
        <v>0.886795714655775</v>
      </c>
      <c r="BB37" s="26">
        <v>0.56018648632858803</v>
      </c>
      <c r="BC37" s="26">
        <v>2555.5000618396398</v>
      </c>
      <c r="BD37" s="26">
        <v>2.4005323555834801</v>
      </c>
      <c r="BE37" s="26">
        <v>688.17305114171802</v>
      </c>
      <c r="BF37" s="26">
        <v>4.5405801991876</v>
      </c>
      <c r="BG37" s="26">
        <v>10.558779828811099</v>
      </c>
      <c r="BH37" s="26">
        <v>1165.93531120995</v>
      </c>
      <c r="BI37" s="26">
        <v>6659.1836114962298</v>
      </c>
      <c r="BJ37" s="26">
        <v>96.911290883336903</v>
      </c>
      <c r="BK37" s="26">
        <v>175.92278169281801</v>
      </c>
      <c r="BL37" s="26">
        <v>2.1495336662312501</v>
      </c>
      <c r="BM37" s="26">
        <v>352.902699793316</v>
      </c>
      <c r="BN37" s="26">
        <v>4261.4812857700699</v>
      </c>
      <c r="BO37" s="26">
        <v>0</v>
      </c>
      <c r="BP37" s="26">
        <v>578.44103571871096</v>
      </c>
      <c r="BQ37" s="26">
        <v>1360.84401877146</v>
      </c>
      <c r="BR37" s="95">
        <v>0</v>
      </c>
      <c r="BS37" s="26">
        <v>1844.11783055605</v>
      </c>
      <c r="BT37" s="26">
        <v>27183.985388096102</v>
      </c>
      <c r="BU37" s="26">
        <v>914.06810881796298</v>
      </c>
      <c r="BW37" s="30">
        <f t="shared" si="0"/>
        <v>5.0964109187726777E-3</v>
      </c>
      <c r="BX37" s="23">
        <f t="shared" si="3"/>
        <v>5.3676359387991278E-3</v>
      </c>
      <c r="BY37" s="23">
        <f t="shared" si="4"/>
        <v>2.7388224148653163E-3</v>
      </c>
      <c r="BZ37" s="23">
        <f t="shared" si="5"/>
        <v>2.9773900057726106E-3</v>
      </c>
      <c r="CA37" s="23">
        <f t="shared" si="8"/>
        <v>2.9859716415186468E-3</v>
      </c>
      <c r="CB37" s="23">
        <f t="shared" si="9"/>
        <v>3.5315034557134146E-3</v>
      </c>
      <c r="CC37" s="23">
        <f t="shared" si="6"/>
        <v>3.0224519726188013E-3</v>
      </c>
      <c r="CD37" s="23">
        <f t="shared" si="7"/>
        <v>3.1467897387579828E-3</v>
      </c>
    </row>
    <row r="38" spans="1:82" x14ac:dyDescent="0.25">
      <c r="A38" s="28" t="s">
        <v>202</v>
      </c>
      <c r="B38" s="95">
        <v>23427.588492999999</v>
      </c>
      <c r="C38" s="95">
        <v>964.77398860999995</v>
      </c>
      <c r="D38" s="95">
        <v>3293.3938189999999</v>
      </c>
      <c r="E38" s="95">
        <v>3628.9788130000002</v>
      </c>
      <c r="F38" s="95">
        <v>2036.2527528999999</v>
      </c>
      <c r="G38" s="95">
        <v>199.60948005</v>
      </c>
      <c r="H38" s="95">
        <v>22547.962335</v>
      </c>
      <c r="J38" s="28" t="s">
        <v>202</v>
      </c>
      <c r="K38" s="95">
        <v>1.88401018428258</v>
      </c>
      <c r="L38" s="26">
        <v>643.47516979462705</v>
      </c>
      <c r="M38" s="26">
        <v>634.03463909050595</v>
      </c>
      <c r="N38" s="26">
        <v>634.03419981977402</v>
      </c>
      <c r="O38" s="26">
        <v>709.50628009441402</v>
      </c>
      <c r="P38" s="95">
        <v>1.83931609517618E-3</v>
      </c>
      <c r="Q38" s="26">
        <v>490.50509757846299</v>
      </c>
      <c r="R38" s="26">
        <v>1218.03406674792</v>
      </c>
      <c r="S38" s="26">
        <v>22329.7167854406</v>
      </c>
      <c r="T38" s="26">
        <v>438.85469689657498</v>
      </c>
      <c r="U38" s="26">
        <v>239.95185963756001</v>
      </c>
      <c r="V38" s="26">
        <v>224.71144696708501</v>
      </c>
      <c r="W38" s="26">
        <v>1189.2764921033699</v>
      </c>
      <c r="X38" s="95">
        <v>4.2943018242695696E-3</v>
      </c>
      <c r="Y38" s="26">
        <v>428.37899702971902</v>
      </c>
      <c r="Z38" s="26">
        <v>428.37899702971902</v>
      </c>
      <c r="AA38" s="26">
        <v>17.659005276762699</v>
      </c>
      <c r="AB38" s="26">
        <v>112.405956327618</v>
      </c>
      <c r="AC38" s="26">
        <v>11.644801843930599</v>
      </c>
      <c r="AD38" s="95">
        <v>2767.3705235759198</v>
      </c>
      <c r="AE38" s="26">
        <v>148.60999905057901</v>
      </c>
      <c r="AF38" s="26">
        <v>105.783546429537</v>
      </c>
      <c r="AG38" s="26">
        <v>73.581880046555895</v>
      </c>
      <c r="AH38" s="26">
        <v>854.92134072543104</v>
      </c>
      <c r="AI38" s="26">
        <v>0</v>
      </c>
      <c r="AJ38" s="95">
        <v>23123.680710770099</v>
      </c>
      <c r="AK38" s="26">
        <v>2880.4238451253</v>
      </c>
      <c r="AL38" s="26">
        <v>302.38814023379899</v>
      </c>
      <c r="AM38" s="26">
        <v>3200.4709906358598</v>
      </c>
      <c r="AN38" s="26">
        <v>0.142041871985438</v>
      </c>
      <c r="AO38" s="26">
        <v>380.38391943594701</v>
      </c>
      <c r="AP38" s="26">
        <v>15.258551045266399</v>
      </c>
      <c r="AQ38" s="26">
        <v>5144.9456618760096</v>
      </c>
      <c r="AR38" s="26">
        <v>10.9704805855476</v>
      </c>
      <c r="AS38" s="26">
        <v>5.9474761752012997</v>
      </c>
      <c r="AT38" s="26">
        <v>126.78328873383001</v>
      </c>
      <c r="AU38" s="26">
        <v>11.2694718828022</v>
      </c>
      <c r="AV38" s="26">
        <v>0.32268485413669701</v>
      </c>
      <c r="AW38" s="26">
        <v>18.523774213638799</v>
      </c>
      <c r="AX38" s="26">
        <v>3019.8637113321902</v>
      </c>
      <c r="AY38" s="26">
        <v>1869.9915339924</v>
      </c>
      <c r="AZ38" s="26">
        <v>1149.8721773397899</v>
      </c>
      <c r="BA38" s="26">
        <v>0.77446185948841795</v>
      </c>
      <c r="BB38" s="26">
        <v>0.25260067604733299</v>
      </c>
      <c r="BC38" s="26">
        <v>156.87018171596699</v>
      </c>
      <c r="BD38" s="26">
        <v>2.01443579975418</v>
      </c>
      <c r="BE38" s="26">
        <v>580.81858297921599</v>
      </c>
      <c r="BF38" s="26">
        <v>3.7141500201171702</v>
      </c>
      <c r="BG38" s="26">
        <v>3.9069520759271801</v>
      </c>
      <c r="BH38" s="26">
        <v>877.37908849903795</v>
      </c>
      <c r="BI38" s="26">
        <v>6183.3684135571102</v>
      </c>
      <c r="BJ38" s="26">
        <v>43.992743255234501</v>
      </c>
      <c r="BK38" s="26">
        <v>10.216463202103199</v>
      </c>
      <c r="BL38" s="26">
        <v>0.97614641908761701</v>
      </c>
      <c r="BM38" s="26">
        <v>196.19147077784501</v>
      </c>
      <c r="BN38" s="26">
        <v>2470.4578057579301</v>
      </c>
      <c r="BO38" s="26">
        <v>0</v>
      </c>
      <c r="BP38" s="26">
        <v>42.325072077229997</v>
      </c>
      <c r="BQ38" s="26">
        <v>736.13028369439405</v>
      </c>
      <c r="BR38" s="95">
        <v>0</v>
      </c>
      <c r="BS38" s="26">
        <v>1281.0394685097301</v>
      </c>
      <c r="BT38" s="26">
        <v>21570.254927385198</v>
      </c>
      <c r="BU38" s="26">
        <v>454.96011135931298</v>
      </c>
      <c r="BW38" s="30">
        <f t="shared" si="0"/>
        <v>5.5176270394046789E-3</v>
      </c>
      <c r="BX38" s="23">
        <f t="shared" si="3"/>
        <v>-4.686234385102999E-2</v>
      </c>
      <c r="BY38" s="23">
        <f t="shared" si="4"/>
        <v>-0.11386360866013742</v>
      </c>
      <c r="BZ38" s="23">
        <f t="shared" si="5"/>
        <v>-2.8214915516042043E-2</v>
      </c>
      <c r="CA38" s="23">
        <f t="shared" si="8"/>
        <v>-0.16784752214198445</v>
      </c>
      <c r="CB38" s="23">
        <f t="shared" si="9"/>
        <v>-8.16505802979582E-2</v>
      </c>
      <c r="CC38" s="23">
        <f t="shared" si="6"/>
        <v>-1.7123481666796666E-2</v>
      </c>
      <c r="CD38" s="23">
        <f t="shared" si="7"/>
        <v>-4.3361231187492223E-2</v>
      </c>
    </row>
    <row r="39" spans="1:82" x14ac:dyDescent="0.25">
      <c r="A39" s="28" t="s">
        <v>203</v>
      </c>
      <c r="B39" s="95">
        <v>57573.284734000001</v>
      </c>
      <c r="C39" s="95">
        <v>16484.743425000001</v>
      </c>
      <c r="D39" s="95">
        <v>8871.8849713</v>
      </c>
      <c r="E39" s="95">
        <v>18497.413714999999</v>
      </c>
      <c r="F39" s="95">
        <v>11604.733018000001</v>
      </c>
      <c r="G39" s="95">
        <v>715.38807670000006</v>
      </c>
      <c r="H39" s="95">
        <v>37466.474228999999</v>
      </c>
      <c r="J39" s="28" t="s">
        <v>203</v>
      </c>
      <c r="K39" s="95">
        <v>3.6235716981140502</v>
      </c>
      <c r="L39" s="26">
        <v>1981.3481907866701</v>
      </c>
      <c r="M39" s="26">
        <v>1548.94652245779</v>
      </c>
      <c r="N39" s="26">
        <v>1548.86072796947</v>
      </c>
      <c r="O39" s="26">
        <v>1859.3073114808401</v>
      </c>
      <c r="P39" s="95">
        <v>0.51613410955294603</v>
      </c>
      <c r="Q39" s="26">
        <v>768.09572090688096</v>
      </c>
      <c r="R39" s="26">
        <v>3589.4622496028501</v>
      </c>
      <c r="S39" s="26">
        <v>57888.360886478498</v>
      </c>
      <c r="T39" s="26">
        <v>1014.8485288222899</v>
      </c>
      <c r="U39" s="26">
        <v>508.35116095043497</v>
      </c>
      <c r="V39" s="26">
        <v>613.041164655589</v>
      </c>
      <c r="W39" s="26">
        <v>1995.91096988035</v>
      </c>
      <c r="X39" s="95">
        <v>0.62215695690012696</v>
      </c>
      <c r="Y39" s="26">
        <v>1067.6026928700701</v>
      </c>
      <c r="Z39" s="26">
        <v>1067.6026928700701</v>
      </c>
      <c r="AA39" s="26">
        <v>51.011616075486202</v>
      </c>
      <c r="AB39" s="26">
        <v>266.34004329461698</v>
      </c>
      <c r="AC39" s="26">
        <v>35.416126806827101</v>
      </c>
      <c r="AD39" s="95">
        <v>5924.2772793825898</v>
      </c>
      <c r="AE39" s="26">
        <v>351.379369476298</v>
      </c>
      <c r="AF39" s="26">
        <v>317.235437705187</v>
      </c>
      <c r="AG39" s="26">
        <v>213.77825253929799</v>
      </c>
      <c r="AH39" s="26">
        <v>16529.891978482799</v>
      </c>
      <c r="AI39" s="26">
        <v>0</v>
      </c>
      <c r="AJ39" s="95">
        <v>42026.042049196098</v>
      </c>
      <c r="AK39" s="26">
        <v>8008.1433993507399</v>
      </c>
      <c r="AL39" s="26">
        <v>838.78203699355697</v>
      </c>
      <c r="AM39" s="26">
        <v>8897.9370524197802</v>
      </c>
      <c r="AN39" s="26">
        <v>0.38642415043685702</v>
      </c>
      <c r="AO39" s="26">
        <v>680.572848224067</v>
      </c>
      <c r="AP39" s="26">
        <v>114.013137651085</v>
      </c>
      <c r="AQ39" s="26">
        <v>8412.6829041783094</v>
      </c>
      <c r="AR39" s="26">
        <v>50.3815666925709</v>
      </c>
      <c r="AS39" s="26">
        <v>17.755318630709201</v>
      </c>
      <c r="AT39" s="26">
        <v>832.92205854373594</v>
      </c>
      <c r="AU39" s="26">
        <v>77.078219767743093</v>
      </c>
      <c r="AV39" s="26">
        <v>69.887148816172996</v>
      </c>
      <c r="AW39" s="26">
        <v>71.340911050116503</v>
      </c>
      <c r="AX39" s="26">
        <v>18557.119609085199</v>
      </c>
      <c r="AY39" s="26">
        <v>11649.072528721201</v>
      </c>
      <c r="AZ39" s="26">
        <v>6908.0470803639801</v>
      </c>
      <c r="BA39" s="26">
        <v>2.36306447284732</v>
      </c>
      <c r="BB39" s="26">
        <v>1.75983592773249</v>
      </c>
      <c r="BC39" s="26">
        <v>4778.0594422857503</v>
      </c>
      <c r="BD39" s="26">
        <v>6.86140646119589</v>
      </c>
      <c r="BE39" s="26">
        <v>1901.25830828331</v>
      </c>
      <c r="BF39" s="26">
        <v>11.1733569768018</v>
      </c>
      <c r="BG39" s="26">
        <v>23.779959831787298</v>
      </c>
      <c r="BH39" s="26">
        <v>3053.6097519249001</v>
      </c>
      <c r="BI39" s="26">
        <v>7657.0723968397097</v>
      </c>
      <c r="BJ39" s="26">
        <v>317.29165250748099</v>
      </c>
      <c r="BK39" s="26">
        <v>312.65321046644198</v>
      </c>
      <c r="BL39" s="26">
        <v>6.8841784308602998</v>
      </c>
      <c r="BM39" s="26">
        <v>717.65822240182501</v>
      </c>
      <c r="BN39" s="26">
        <v>4566.0089853870004</v>
      </c>
      <c r="BO39" s="26">
        <v>0</v>
      </c>
      <c r="BP39" s="26">
        <v>501.038864496006</v>
      </c>
      <c r="BQ39" s="26">
        <v>1576.81265681079</v>
      </c>
      <c r="BR39" s="95">
        <v>0</v>
      </c>
      <c r="BS39" s="26">
        <v>1990.9715613964499</v>
      </c>
      <c r="BT39" s="26">
        <v>37603.6045792203</v>
      </c>
      <c r="BU39" s="26">
        <v>1038.6491253726799</v>
      </c>
      <c r="BW39" s="30">
        <f t="shared" si="0"/>
        <v>5.73297111172681E-3</v>
      </c>
      <c r="BX39" s="23">
        <f t="shared" si="3"/>
        <v>5.4726103249833997E-3</v>
      </c>
      <c r="BY39" s="23">
        <f t="shared" si="4"/>
        <v>2.7388083829274941E-3</v>
      </c>
      <c r="BZ39" s="23">
        <f t="shared" si="5"/>
        <v>2.9364764313398045E-3</v>
      </c>
      <c r="CA39" s="23">
        <f t="shared" si="8"/>
        <v>3.2277968696122813E-3</v>
      </c>
      <c r="CB39" s="23">
        <f t="shared" si="9"/>
        <v>3.8208126505302063E-3</v>
      </c>
      <c r="CC39" s="23">
        <f t="shared" si="6"/>
        <v>3.173306595067771E-3</v>
      </c>
      <c r="CD39" s="23">
        <f t="shared" si="7"/>
        <v>3.6600815273447464E-3</v>
      </c>
    </row>
    <row r="40" spans="1:82" x14ac:dyDescent="0.25">
      <c r="A40" s="28" t="s">
        <v>204</v>
      </c>
      <c r="B40" s="95">
        <v>25025.570457999998</v>
      </c>
      <c r="C40" s="95">
        <v>20795.678455000001</v>
      </c>
      <c r="D40" s="95">
        <v>9284.7508309999994</v>
      </c>
      <c r="E40" s="95">
        <v>18758.190911999998</v>
      </c>
      <c r="F40" s="95">
        <v>6334.5704237999998</v>
      </c>
      <c r="G40" s="95">
        <v>279.06516599000003</v>
      </c>
      <c r="H40" s="95">
        <v>37858.531510000001</v>
      </c>
      <c r="J40" s="28" t="s">
        <v>204</v>
      </c>
      <c r="K40" s="95">
        <v>3.40494119787739</v>
      </c>
      <c r="L40" s="26">
        <v>1230.2855142791</v>
      </c>
      <c r="M40" s="26">
        <v>695.56712590386098</v>
      </c>
      <c r="N40" s="26">
        <v>695.55566679403398</v>
      </c>
      <c r="O40" s="26">
        <v>784.97370867077802</v>
      </c>
      <c r="P40" s="95">
        <v>6.9350553581807597E-2</v>
      </c>
      <c r="Q40" s="26">
        <v>803.07999853438503</v>
      </c>
      <c r="R40" s="26">
        <v>1417.45773570751</v>
      </c>
      <c r="S40" s="26">
        <v>25146.784132453598</v>
      </c>
      <c r="T40" s="26">
        <v>502.43045084518502</v>
      </c>
      <c r="U40" s="26">
        <v>344.378533605482</v>
      </c>
      <c r="V40" s="26">
        <v>253.74340746320499</v>
      </c>
      <c r="W40" s="26">
        <v>2190.4520286340398</v>
      </c>
      <c r="X40" s="95">
        <v>8.6741851976250506E-2</v>
      </c>
      <c r="Y40" s="26">
        <v>503.42876497067198</v>
      </c>
      <c r="Z40" s="26">
        <v>503.42876497067198</v>
      </c>
      <c r="AA40" s="26">
        <v>63.829519792765502</v>
      </c>
      <c r="AB40" s="26">
        <v>137.771515027596</v>
      </c>
      <c r="AC40" s="26">
        <v>13.3545408415658</v>
      </c>
      <c r="AD40" s="95">
        <v>4679.53135067319</v>
      </c>
      <c r="AE40" s="26">
        <v>230.839966658267</v>
      </c>
      <c r="AF40" s="26">
        <v>238.584767779412</v>
      </c>
      <c r="AG40" s="26">
        <v>91.3004768913775</v>
      </c>
      <c r="AH40" s="26">
        <v>20852.6119682313</v>
      </c>
      <c r="AI40" s="26">
        <v>0</v>
      </c>
      <c r="AJ40" s="95">
        <v>42281.402556369401</v>
      </c>
      <c r="AK40" s="26">
        <v>8376.8531101594508</v>
      </c>
      <c r="AL40" s="26">
        <v>866.93403288634602</v>
      </c>
      <c r="AM40" s="26">
        <v>9307.6166628385599</v>
      </c>
      <c r="AN40" s="26">
        <v>0.21996496811198299</v>
      </c>
      <c r="AO40" s="26">
        <v>564.93014025915295</v>
      </c>
      <c r="AP40" s="26">
        <v>279.48880054233598</v>
      </c>
      <c r="AQ40" s="26">
        <v>9882.3296647431307</v>
      </c>
      <c r="AR40" s="26">
        <v>91.835959831787406</v>
      </c>
      <c r="AS40" s="26">
        <v>12.2914747047184</v>
      </c>
      <c r="AT40" s="26">
        <v>542.99418034910104</v>
      </c>
      <c r="AU40" s="26">
        <v>183.33780448309801</v>
      </c>
      <c r="AV40" s="26">
        <v>10.9148896189861</v>
      </c>
      <c r="AW40" s="26">
        <v>82.962723909676598</v>
      </c>
      <c r="AX40" s="26">
        <v>18811.381650017302</v>
      </c>
      <c r="AY40" s="26">
        <v>6355.5208566841302</v>
      </c>
      <c r="AZ40" s="26">
        <v>12455.8607933332</v>
      </c>
      <c r="BA40" s="26">
        <v>3.8019956976801801</v>
      </c>
      <c r="BB40" s="26">
        <v>4.1545189448679096</v>
      </c>
      <c r="BC40" s="26">
        <v>2193.1388507305501</v>
      </c>
      <c r="BD40" s="26">
        <v>6.9676819755617601</v>
      </c>
      <c r="BE40" s="26">
        <v>773.40359055760405</v>
      </c>
      <c r="BF40" s="26">
        <v>7.9744533915353504</v>
      </c>
      <c r="BG40" s="26">
        <v>12.198224706096299</v>
      </c>
      <c r="BH40" s="26">
        <v>1309.61172109327</v>
      </c>
      <c r="BI40" s="26">
        <v>10718.8748799647</v>
      </c>
      <c r="BJ40" s="26">
        <v>769.35715147406495</v>
      </c>
      <c r="BK40" s="26">
        <v>54.630770691755203</v>
      </c>
      <c r="BL40" s="26">
        <v>16.456063981437001</v>
      </c>
      <c r="BM40" s="26">
        <v>279.84222511615502</v>
      </c>
      <c r="BN40" s="26">
        <v>4803.4280681216496</v>
      </c>
      <c r="BO40" s="26">
        <v>0</v>
      </c>
      <c r="BP40" s="26">
        <v>218.27177796983401</v>
      </c>
      <c r="BQ40" s="26">
        <v>1719.45294409184</v>
      </c>
      <c r="BR40" s="95">
        <v>0</v>
      </c>
      <c r="BS40" s="26">
        <v>3239.5377775664201</v>
      </c>
      <c r="BT40" s="26">
        <v>37973.493733472198</v>
      </c>
      <c r="BU40" s="26">
        <v>1193.8705862453</v>
      </c>
      <c r="BW40" s="30">
        <f t="shared" si="0"/>
        <v>6.857772736559963E-3</v>
      </c>
      <c r="BX40" s="23">
        <f t="shared" si="3"/>
        <v>4.8435928626294859E-3</v>
      </c>
      <c r="BY40" s="23">
        <f t="shared" si="4"/>
        <v>2.7377569505365293E-3</v>
      </c>
      <c r="BZ40" s="23">
        <f t="shared" si="5"/>
        <v>2.462729722613119E-3</v>
      </c>
      <c r="CA40" s="23">
        <f t="shared" si="8"/>
        <v>2.8356006326428936E-3</v>
      </c>
      <c r="CB40" s="23">
        <f t="shared" si="9"/>
        <v>3.3073170684812668E-3</v>
      </c>
      <c r="CC40" s="23">
        <f t="shared" si="6"/>
        <v>2.7845077811783944E-3</v>
      </c>
      <c r="CD40" s="23">
        <f t="shared" si="7"/>
        <v>3.0366265908077046E-3</v>
      </c>
    </row>
    <row r="41" spans="1:82" x14ac:dyDescent="0.25">
      <c r="A41" s="28" t="s">
        <v>205</v>
      </c>
      <c r="B41" s="95">
        <v>16542.649531999999</v>
      </c>
      <c r="C41" s="95">
        <v>20471.578237000002</v>
      </c>
      <c r="D41" s="95">
        <v>9625.2490419999995</v>
      </c>
      <c r="E41" s="95">
        <v>13429.658382</v>
      </c>
      <c r="F41" s="95">
        <v>4665.5910720000002</v>
      </c>
      <c r="G41" s="95">
        <v>221.59463321999999</v>
      </c>
      <c r="H41" s="95">
        <v>40357.275811</v>
      </c>
      <c r="J41" s="28" t="s">
        <v>205</v>
      </c>
      <c r="K41" s="95">
        <v>3.9103111665773902</v>
      </c>
      <c r="L41" s="26">
        <v>1834.2972189186601</v>
      </c>
      <c r="M41" s="26">
        <v>457.46849103565302</v>
      </c>
      <c r="N41" s="26">
        <v>457.45865617379201</v>
      </c>
      <c r="O41" s="26">
        <v>505.88681965520198</v>
      </c>
      <c r="P41" s="95">
        <v>6.0405841998923397E-2</v>
      </c>
      <c r="Q41" s="26">
        <v>818.12016792953602</v>
      </c>
      <c r="R41" s="26">
        <v>907.49531606339599</v>
      </c>
      <c r="S41" s="26">
        <v>16619.9616716325</v>
      </c>
      <c r="T41" s="26">
        <v>303.27516139911199</v>
      </c>
      <c r="U41" s="26">
        <v>300.16476661647499</v>
      </c>
      <c r="V41" s="26">
        <v>158.937086902207</v>
      </c>
      <c r="W41" s="26">
        <v>3005.1836908819801</v>
      </c>
      <c r="X41" s="95">
        <v>7.6567220088732499E-2</v>
      </c>
      <c r="Y41" s="26">
        <v>337.20811593205298</v>
      </c>
      <c r="Z41" s="26">
        <v>337.20811593205298</v>
      </c>
      <c r="AA41" s="26">
        <v>64.433272844017495</v>
      </c>
      <c r="AB41" s="26">
        <v>97.668413432477294</v>
      </c>
      <c r="AC41" s="26">
        <v>8.2610312150340803</v>
      </c>
      <c r="AD41" s="95">
        <v>5063.4274050822596</v>
      </c>
      <c r="AE41" s="26">
        <v>224.59012681899</v>
      </c>
      <c r="AF41" s="26">
        <v>424.34061156581299</v>
      </c>
      <c r="AG41" s="26">
        <v>59.235308585364699</v>
      </c>
      <c r="AH41" s="26">
        <v>20527.590725507998</v>
      </c>
      <c r="AI41" s="26">
        <v>0</v>
      </c>
      <c r="AJ41" s="95">
        <v>46022.186535160901</v>
      </c>
      <c r="AK41" s="26">
        <v>8684.7703629248608</v>
      </c>
      <c r="AL41" s="26">
        <v>900.54120827174097</v>
      </c>
      <c r="AM41" s="26">
        <v>9649.7448440406206</v>
      </c>
      <c r="AN41" s="26">
        <v>0.27874580468459498</v>
      </c>
      <c r="AO41" s="26">
        <v>484.507932034281</v>
      </c>
      <c r="AP41" s="26">
        <v>208.67204442533699</v>
      </c>
      <c r="AQ41" s="26">
        <v>10928.1793932948</v>
      </c>
      <c r="AR41" s="26">
        <v>63.4480870858755</v>
      </c>
      <c r="AS41" s="26">
        <v>11.166653792556</v>
      </c>
      <c r="AT41" s="26">
        <v>426.60886369373299</v>
      </c>
      <c r="AU41" s="26">
        <v>136.40023427856499</v>
      </c>
      <c r="AV41" s="26">
        <v>9.0902068880107105</v>
      </c>
      <c r="AW41" s="26">
        <v>59.945940577721203</v>
      </c>
      <c r="AX41" s="26">
        <v>13468.5937063072</v>
      </c>
      <c r="AY41" s="26">
        <v>4680.6005824129497</v>
      </c>
      <c r="AZ41" s="26">
        <v>8787.9931238942409</v>
      </c>
      <c r="BA41" s="26">
        <v>3.0136430409453401</v>
      </c>
      <c r="BB41" s="26">
        <v>3.0617506813935398</v>
      </c>
      <c r="BC41" s="26">
        <v>1666.3509523085099</v>
      </c>
      <c r="BD41" s="26">
        <v>5.4434802102106996</v>
      </c>
      <c r="BE41" s="26">
        <v>518.70774485909601</v>
      </c>
      <c r="BF41" s="26">
        <v>7.5073586641093</v>
      </c>
      <c r="BG41" s="26">
        <v>9.8520225786361095</v>
      </c>
      <c r="BH41" s="26">
        <v>918.98842295672796</v>
      </c>
      <c r="BI41" s="26">
        <v>11130.5503924068</v>
      </c>
      <c r="BJ41" s="26">
        <v>574.21319692785903</v>
      </c>
      <c r="BK41" s="26">
        <v>45.921599283497798</v>
      </c>
      <c r="BL41" s="26">
        <v>12.208380160165699</v>
      </c>
      <c r="BM41" s="26">
        <v>222.201359163566</v>
      </c>
      <c r="BN41" s="26">
        <v>6201.0188762386997</v>
      </c>
      <c r="BO41" s="26">
        <v>0</v>
      </c>
      <c r="BP41" s="26">
        <v>643.31935956936002</v>
      </c>
      <c r="BQ41" s="26">
        <v>2007.54011539258</v>
      </c>
      <c r="BR41" s="95">
        <v>0</v>
      </c>
      <c r="BS41" s="26">
        <v>3376.7873621999001</v>
      </c>
      <c r="BT41" s="26">
        <v>40474.359697415603</v>
      </c>
      <c r="BU41" s="26">
        <v>1394.8799828583201</v>
      </c>
      <c r="BW41" s="30">
        <f t="shared" si="0"/>
        <v>6.6771996446941765E-3</v>
      </c>
      <c r="BX41" s="23">
        <f t="shared" si="3"/>
        <v>4.6735040528391994E-3</v>
      </c>
      <c r="BY41" s="23">
        <f t="shared" si="4"/>
        <v>2.7361099305358233E-3</v>
      </c>
      <c r="BZ41" s="23">
        <f t="shared" si="5"/>
        <v>2.5449525444726805E-3</v>
      </c>
      <c r="CA41" s="23">
        <f t="shared" si="8"/>
        <v>2.8992043728666801E-3</v>
      </c>
      <c r="CB41" s="23">
        <f t="shared" si="9"/>
        <v>3.2170651437986903E-3</v>
      </c>
      <c r="CC41" s="23">
        <f t="shared" si="6"/>
        <v>2.7379992680763394E-3</v>
      </c>
      <c r="CD41" s="23">
        <f t="shared" si="7"/>
        <v>2.9011840879430723E-3</v>
      </c>
    </row>
    <row r="42" spans="1:82" x14ac:dyDescent="0.25">
      <c r="A42" s="28" t="s">
        <v>206</v>
      </c>
      <c r="B42" s="95">
        <v>64513.911323</v>
      </c>
      <c r="C42" s="95">
        <v>5850.9076831000002</v>
      </c>
      <c r="D42" s="95">
        <v>3888.8071573000002</v>
      </c>
      <c r="E42" s="95">
        <v>8769.0914315000009</v>
      </c>
      <c r="F42" s="95">
        <v>6031.8410610000001</v>
      </c>
      <c r="G42" s="95">
        <v>201.42202244999999</v>
      </c>
      <c r="H42" s="95">
        <v>32279.051384999999</v>
      </c>
      <c r="J42" s="28" t="s">
        <v>206</v>
      </c>
      <c r="K42" s="95">
        <v>1.99227422569156</v>
      </c>
      <c r="L42" s="26">
        <v>1311.8340935874</v>
      </c>
      <c r="M42" s="26">
        <v>1769.3260279722999</v>
      </c>
      <c r="N42" s="26">
        <v>1769.3252728695099</v>
      </c>
      <c r="O42" s="26">
        <v>2154.9264539989099</v>
      </c>
      <c r="P42" s="95">
        <v>4.0443562479326603E-3</v>
      </c>
      <c r="Q42" s="26">
        <v>770.31508514940106</v>
      </c>
      <c r="R42" s="26">
        <v>4233.3484062520802</v>
      </c>
      <c r="S42" s="26">
        <v>64880.035575984999</v>
      </c>
      <c r="T42" s="26">
        <v>1221.5704307466999</v>
      </c>
      <c r="U42" s="26">
        <v>550.53528105259602</v>
      </c>
      <c r="V42" s="26">
        <v>724.10521297114599</v>
      </c>
      <c r="W42" s="26">
        <v>1305.2292606916999</v>
      </c>
      <c r="X42" s="95">
        <v>7.0388500169755903E-3</v>
      </c>
      <c r="Y42" s="26">
        <v>1226.69038615409</v>
      </c>
      <c r="Z42" s="26">
        <v>1226.69038615409</v>
      </c>
      <c r="AA42" s="26">
        <v>14.1849047876673</v>
      </c>
      <c r="AB42" s="26">
        <v>304.96544105642101</v>
      </c>
      <c r="AC42" s="26">
        <v>41.538764152054497</v>
      </c>
      <c r="AD42" s="95">
        <v>5321.7714220809703</v>
      </c>
      <c r="AE42" s="26">
        <v>332.35953216510399</v>
      </c>
      <c r="AF42" s="26">
        <v>123.052570470763</v>
      </c>
      <c r="AG42" s="26">
        <v>244.12824928527399</v>
      </c>
      <c r="AH42" s="26">
        <v>5866.9311266169498</v>
      </c>
      <c r="AI42" s="26">
        <v>0</v>
      </c>
      <c r="AJ42" s="95">
        <v>35484.404680963598</v>
      </c>
      <c r="AK42" s="26">
        <v>3513.6779827708801</v>
      </c>
      <c r="AL42" s="26">
        <v>376.22353802146199</v>
      </c>
      <c r="AM42" s="26">
        <v>3904.0864255800102</v>
      </c>
      <c r="AN42" s="26">
        <v>0.324435621146689</v>
      </c>
      <c r="AO42" s="26">
        <v>743.84523758164005</v>
      </c>
      <c r="AP42" s="26">
        <v>33.781698110087802</v>
      </c>
      <c r="AQ42" s="26">
        <v>6608.1192165544899</v>
      </c>
      <c r="AR42" s="26">
        <v>22.8975560111774</v>
      </c>
      <c r="AS42" s="26">
        <v>20.120084525207002</v>
      </c>
      <c r="AT42" s="26">
        <v>390.72256066844102</v>
      </c>
      <c r="AU42" s="26">
        <v>24.456432579903701</v>
      </c>
      <c r="AV42" s="26">
        <v>1.74600887691044</v>
      </c>
      <c r="AW42" s="26">
        <v>60.540546106913098</v>
      </c>
      <c r="AX42" s="26">
        <v>8806.6240429614609</v>
      </c>
      <c r="AY42" s="26">
        <v>6063.8115320623601</v>
      </c>
      <c r="AZ42" s="26">
        <v>2742.8125108990998</v>
      </c>
      <c r="BA42" s="26">
        <v>1.6434514878442601</v>
      </c>
      <c r="BB42" s="26">
        <v>0.56589914956706699</v>
      </c>
      <c r="BC42" s="26">
        <v>418.66189531352398</v>
      </c>
      <c r="BD42" s="26">
        <v>6.3540852538346604</v>
      </c>
      <c r="BE42" s="26">
        <v>1994.48859218351</v>
      </c>
      <c r="BF42" s="26">
        <v>11.846202825222999</v>
      </c>
      <c r="BG42" s="26">
        <v>14.8809225350948</v>
      </c>
      <c r="BH42" s="26">
        <v>2931.45770113041</v>
      </c>
      <c r="BI42" s="26">
        <v>6213.0277462065496</v>
      </c>
      <c r="BJ42" s="26">
        <v>96.790928641897693</v>
      </c>
      <c r="BK42" s="26">
        <v>30.711455601668799</v>
      </c>
      <c r="BL42" s="26">
        <v>2.1455110611396799</v>
      </c>
      <c r="BM42" s="26">
        <v>202.405552296389</v>
      </c>
      <c r="BN42" s="26">
        <v>2794.7784058916</v>
      </c>
      <c r="BO42" s="26">
        <v>0</v>
      </c>
      <c r="BP42" s="26">
        <v>71.669001674816002</v>
      </c>
      <c r="BQ42" s="26">
        <v>1087.56789636191</v>
      </c>
      <c r="BR42" s="95">
        <v>0</v>
      </c>
      <c r="BS42" s="26">
        <v>1576.6528052890999</v>
      </c>
      <c r="BT42" s="26">
        <v>32409.029503243499</v>
      </c>
      <c r="BU42" s="26">
        <v>665.29566610950303</v>
      </c>
      <c r="BW42" s="30">
        <f t="shared" si="0"/>
        <v>3.633348046479253E-3</v>
      </c>
      <c r="BX42" s="23">
        <f t="shared" si="3"/>
        <v>5.6751210006774303E-3</v>
      </c>
      <c r="BY42" s="23">
        <f t="shared" si="4"/>
        <v>2.7386252501013339E-3</v>
      </c>
      <c r="BZ42" s="23">
        <f t="shared" si="5"/>
        <v>3.9290372759492658E-3</v>
      </c>
      <c r="CA42" s="23">
        <f t="shared" si="8"/>
        <v>4.2801026485636499E-3</v>
      </c>
      <c r="CB42" s="23">
        <f t="shared" si="9"/>
        <v>5.3002840656845426E-3</v>
      </c>
      <c r="CC42" s="23">
        <f t="shared" si="6"/>
        <v>4.8829310441124429E-3</v>
      </c>
      <c r="CD42" s="23">
        <f t="shared" si="7"/>
        <v>4.0267019217268716E-3</v>
      </c>
    </row>
    <row r="43" spans="1:82" x14ac:dyDescent="0.25">
      <c r="A43" s="28" t="s">
        <v>207</v>
      </c>
      <c r="B43" s="95">
        <v>25971.457156</v>
      </c>
      <c r="C43" s="95">
        <v>3874.3027726</v>
      </c>
      <c r="D43" s="95">
        <v>12030.767755999999</v>
      </c>
      <c r="E43" s="95">
        <v>24263.705473999999</v>
      </c>
      <c r="F43" s="95">
        <v>7446.3841066000005</v>
      </c>
      <c r="G43" s="95">
        <v>279.45557210999999</v>
      </c>
      <c r="H43" s="95">
        <v>51535.084587999998</v>
      </c>
      <c r="J43" s="28" t="s">
        <v>207</v>
      </c>
      <c r="K43" s="95">
        <v>4.6969927372748899</v>
      </c>
      <c r="L43" s="26">
        <v>2798.2979564276102</v>
      </c>
      <c r="M43" s="26">
        <v>720.51139348128504</v>
      </c>
      <c r="N43" s="26">
        <v>720.50951019178399</v>
      </c>
      <c r="O43" s="26">
        <v>801.70838128537196</v>
      </c>
      <c r="P43" s="95">
        <v>1.32797818512098E-2</v>
      </c>
      <c r="Q43" s="26">
        <v>948.70382057553195</v>
      </c>
      <c r="R43" s="26">
        <v>1418.1143193468099</v>
      </c>
      <c r="S43" s="26">
        <v>26098.656580344599</v>
      </c>
      <c r="T43" s="26">
        <v>514.61313594430396</v>
      </c>
      <c r="U43" s="26">
        <v>372.683314376402</v>
      </c>
      <c r="V43" s="26">
        <v>255.96281296131801</v>
      </c>
      <c r="W43" s="26">
        <v>3658.8848582938199</v>
      </c>
      <c r="X43" s="95">
        <v>2.09997137580758E-2</v>
      </c>
      <c r="Y43" s="26">
        <v>514.51534579085796</v>
      </c>
      <c r="Z43" s="26">
        <v>514.51534579085796</v>
      </c>
      <c r="AA43" s="26">
        <v>85.069668522296993</v>
      </c>
      <c r="AB43" s="26">
        <v>167.591452425748</v>
      </c>
      <c r="AC43" s="26">
        <v>13.145725264987201</v>
      </c>
      <c r="AD43" s="95">
        <v>6961.9822403794997</v>
      </c>
      <c r="AE43" s="26">
        <v>292.52921485683498</v>
      </c>
      <c r="AF43" s="26">
        <v>683.821346903375</v>
      </c>
      <c r="AG43" s="26">
        <v>88.526369401566001</v>
      </c>
      <c r="AH43" s="26">
        <v>3884.9111387368598</v>
      </c>
      <c r="AI43" s="26">
        <v>0</v>
      </c>
      <c r="AJ43" s="95">
        <v>59542.005617486997</v>
      </c>
      <c r="AK43" s="26">
        <v>10852.908529836701</v>
      </c>
      <c r="AL43" s="26">
        <v>1120.8105143008299</v>
      </c>
      <c r="AM43" s="26">
        <v>12058.7887126599</v>
      </c>
      <c r="AN43" s="26">
        <v>0.44124985435425002</v>
      </c>
      <c r="AO43" s="26">
        <v>635.32265343121799</v>
      </c>
      <c r="AP43" s="26">
        <v>410.441189765042</v>
      </c>
      <c r="AQ43" s="26">
        <v>14070.801581501</v>
      </c>
      <c r="AR43" s="26">
        <v>122.366181929815</v>
      </c>
      <c r="AS43" s="26">
        <v>14.1611726406411</v>
      </c>
      <c r="AT43" s="26">
        <v>721.74166636353004</v>
      </c>
      <c r="AU43" s="26">
        <v>267.00316826556798</v>
      </c>
      <c r="AV43" s="26">
        <v>3.1750678585955399</v>
      </c>
      <c r="AW43" s="26">
        <v>112.062028092395</v>
      </c>
      <c r="AX43" s="26">
        <v>24333.017964019</v>
      </c>
      <c r="AY43" s="26">
        <v>7470.3250480206298</v>
      </c>
      <c r="AZ43" s="26">
        <v>16862.692915998301</v>
      </c>
      <c r="BA43" s="26">
        <v>5.07800788152361</v>
      </c>
      <c r="BB43" s="26">
        <v>6.0069196844083601</v>
      </c>
      <c r="BC43" s="26">
        <v>2458.1940210982302</v>
      </c>
      <c r="BD43" s="26">
        <v>9.1388193750998905</v>
      </c>
      <c r="BE43" s="26">
        <v>784.29438044059305</v>
      </c>
      <c r="BF43" s="26">
        <v>8.1510323473161392</v>
      </c>
      <c r="BG43" s="26">
        <v>10.393958136433</v>
      </c>
      <c r="BH43" s="26">
        <v>1363.47056234395</v>
      </c>
      <c r="BI43" s="26">
        <v>12265.9425248796</v>
      </c>
      <c r="BJ43" s="26">
        <v>1126.8121150151201</v>
      </c>
      <c r="BK43" s="26">
        <v>23.846881352756</v>
      </c>
      <c r="BL43" s="26">
        <v>23.987875429598098</v>
      </c>
      <c r="BM43" s="26">
        <v>280.197722069919</v>
      </c>
      <c r="BN43" s="26">
        <v>8744.2110684220297</v>
      </c>
      <c r="BO43" s="26">
        <v>0</v>
      </c>
      <c r="BP43" s="26">
        <v>1209.34479174842</v>
      </c>
      <c r="BQ43" s="26">
        <v>2712.3481909388902</v>
      </c>
      <c r="BR43" s="95">
        <v>0</v>
      </c>
      <c r="BS43" s="26">
        <v>4331.5847214320302</v>
      </c>
      <c r="BT43" s="26">
        <v>51688.164118564498</v>
      </c>
      <c r="BU43" s="26">
        <v>1935.22976518568</v>
      </c>
      <c r="BW43" s="30">
        <f t="shared" si="0"/>
        <v>7.0545782457392871E-3</v>
      </c>
      <c r="BX43" s="23">
        <f t="shared" si="3"/>
        <v>4.8976622135817605E-3</v>
      </c>
      <c r="BY43" s="23">
        <f t="shared" si="4"/>
        <v>2.7381355458031571E-3</v>
      </c>
      <c r="BZ43" s="23">
        <f t="shared" si="5"/>
        <v>2.3291079362683154E-3</v>
      </c>
      <c r="CA43" s="23">
        <f t="shared" si="8"/>
        <v>2.8566325161370702E-3</v>
      </c>
      <c r="CB43" s="23">
        <f t="shared" si="9"/>
        <v>3.2151096529400881E-3</v>
      </c>
      <c r="CC43" s="23">
        <f t="shared" si="6"/>
        <v>2.6556992738254554E-3</v>
      </c>
      <c r="CD43" s="23">
        <f t="shared" si="7"/>
        <v>2.9703944756917181E-3</v>
      </c>
    </row>
    <row r="44" spans="1:82" x14ac:dyDescent="0.25">
      <c r="A44" s="28" t="s">
        <v>208</v>
      </c>
      <c r="B44" s="95">
        <v>11106.301708999999</v>
      </c>
      <c r="C44" s="95">
        <v>6729.4678809999996</v>
      </c>
      <c r="D44" s="95">
        <v>3533.9992711999998</v>
      </c>
      <c r="E44" s="95">
        <v>4278.5718192000004</v>
      </c>
      <c r="F44" s="95">
        <v>1845.5564824</v>
      </c>
      <c r="G44" s="95">
        <v>88.326697648999996</v>
      </c>
      <c r="H44" s="95">
        <v>15065.216957000001</v>
      </c>
      <c r="J44" s="28" t="s">
        <v>208</v>
      </c>
      <c r="K44" s="95">
        <v>1.5072845600934699</v>
      </c>
      <c r="L44" s="26">
        <v>758.18004004568195</v>
      </c>
      <c r="M44" s="26">
        <v>298.62883774313502</v>
      </c>
      <c r="N44" s="26">
        <v>298.627616899732</v>
      </c>
      <c r="O44" s="26">
        <v>345.04840410107602</v>
      </c>
      <c r="P44" s="95">
        <v>7.0967159445346501E-3</v>
      </c>
      <c r="Q44" s="26">
        <v>208.98819209897999</v>
      </c>
      <c r="R44" s="26">
        <v>646.28859838895698</v>
      </c>
      <c r="S44" s="26">
        <v>11163.1087468157</v>
      </c>
      <c r="T44" s="26">
        <v>205.81332160098799</v>
      </c>
      <c r="U44" s="26">
        <v>137.990530445708</v>
      </c>
      <c r="V44" s="26">
        <v>111.52071282806401</v>
      </c>
      <c r="W44" s="26">
        <v>1159.4636699595201</v>
      </c>
      <c r="X44" s="95">
        <v>1.01469603938391E-2</v>
      </c>
      <c r="Y44" s="26">
        <v>207.54179068616</v>
      </c>
      <c r="Z44" s="26">
        <v>207.54179068616</v>
      </c>
      <c r="AA44" s="26">
        <v>23.268234141657999</v>
      </c>
      <c r="AB44" s="26">
        <v>57.693421070356102</v>
      </c>
      <c r="AC44" s="26">
        <v>6.0269950846042901</v>
      </c>
      <c r="AD44" s="95">
        <v>2085.0601887500002</v>
      </c>
      <c r="AE44" s="26">
        <v>119.017518827324</v>
      </c>
      <c r="AF44" s="26">
        <v>140.37633076087599</v>
      </c>
      <c r="AG44" s="26">
        <v>38.870665976371399</v>
      </c>
      <c r="AH44" s="26">
        <v>6747.90097118007</v>
      </c>
      <c r="AI44" s="26">
        <v>0</v>
      </c>
      <c r="AJ44" s="95">
        <v>16853.362976239601</v>
      </c>
      <c r="AK44" s="26">
        <v>3188.4885247000302</v>
      </c>
      <c r="AL44" s="26">
        <v>331.00823742235599</v>
      </c>
      <c r="AM44" s="26">
        <v>3542.7649962640398</v>
      </c>
      <c r="AN44" s="26">
        <v>0.11421914984691101</v>
      </c>
      <c r="AO44" s="26">
        <v>175.25215393734399</v>
      </c>
      <c r="AP44" s="26">
        <v>54.560203660774697</v>
      </c>
      <c r="AQ44" s="26">
        <v>3764.6834019577</v>
      </c>
      <c r="AR44" s="26">
        <v>19.2450643231534</v>
      </c>
      <c r="AS44" s="26">
        <v>4.52185171932957</v>
      </c>
      <c r="AT44" s="26">
        <v>253.53620138119501</v>
      </c>
      <c r="AU44" s="26">
        <v>36.294799618600301</v>
      </c>
      <c r="AV44" s="26">
        <v>1.4041016103661299</v>
      </c>
      <c r="AW44" s="26">
        <v>20.6244011915981</v>
      </c>
      <c r="AX44" s="26">
        <v>4291.98288486824</v>
      </c>
      <c r="AY44" s="26">
        <v>1852.58345090494</v>
      </c>
      <c r="AZ44" s="26">
        <v>2439.3994339633</v>
      </c>
      <c r="BA44" s="26">
        <v>1.13715295446904</v>
      </c>
      <c r="BB44" s="26">
        <v>0.80943929727674002</v>
      </c>
      <c r="BC44" s="26">
        <v>402.88939741067099</v>
      </c>
      <c r="BD44" s="26">
        <v>2.0042468755546001</v>
      </c>
      <c r="BE44" s="26">
        <v>332.64074697002201</v>
      </c>
      <c r="BF44" s="26">
        <v>2.9813785038332798</v>
      </c>
      <c r="BG44" s="26">
        <v>3.5592172743155999</v>
      </c>
      <c r="BH44" s="26">
        <v>550.16008454725295</v>
      </c>
      <c r="BI44" s="26">
        <v>4181.8924863112097</v>
      </c>
      <c r="BJ44" s="26">
        <v>151.260957246868</v>
      </c>
      <c r="BK44" s="26">
        <v>11.7310562476231</v>
      </c>
      <c r="BL44" s="26">
        <v>3.2231500720360202</v>
      </c>
      <c r="BM44" s="26">
        <v>88.593390940105905</v>
      </c>
      <c r="BN44" s="26">
        <v>2184.3626495722001</v>
      </c>
      <c r="BO44" s="26">
        <v>0</v>
      </c>
      <c r="BP44" s="26">
        <v>182.447768224908</v>
      </c>
      <c r="BQ44" s="26">
        <v>665.88886961878995</v>
      </c>
      <c r="BR44" s="95">
        <v>0</v>
      </c>
      <c r="BS44" s="26">
        <v>913.26891088476896</v>
      </c>
      <c r="BT44" s="26">
        <v>15112.221314836501</v>
      </c>
      <c r="BU44" s="26">
        <v>439.28130569438002</v>
      </c>
      <c r="BW44" s="30">
        <f t="shared" si="0"/>
        <v>6.5678175566810399E-3</v>
      </c>
      <c r="BX44" s="23">
        <f t="shared" si="3"/>
        <v>5.1148473455990481E-3</v>
      </c>
      <c r="BY44" s="23">
        <f t="shared" si="4"/>
        <v>2.7391601395579043E-3</v>
      </c>
      <c r="BZ44" s="23">
        <f t="shared" si="5"/>
        <v>2.4803980961386903E-3</v>
      </c>
      <c r="CA44" s="23">
        <f t="shared" si="8"/>
        <v>3.1344724910442709E-3</v>
      </c>
      <c r="CB44" s="23">
        <f t="shared" si="9"/>
        <v>3.8075066094980584E-3</v>
      </c>
      <c r="CC44" s="23">
        <f t="shared" si="6"/>
        <v>3.0193961531961412E-3</v>
      </c>
      <c r="CD44" s="23">
        <f t="shared" si="7"/>
        <v>3.1200584744755281E-3</v>
      </c>
    </row>
    <row r="45" spans="1:82" x14ac:dyDescent="0.25">
      <c r="A45" s="28" t="s">
        <v>209</v>
      </c>
      <c r="B45" s="95">
        <v>252288.77671999999</v>
      </c>
      <c r="C45" s="95">
        <v>56475.530635000003</v>
      </c>
      <c r="D45" s="95">
        <v>18329.880673</v>
      </c>
      <c r="E45" s="95">
        <v>34208.010202999998</v>
      </c>
      <c r="F45" s="95">
        <v>24307.094614000001</v>
      </c>
      <c r="G45" s="95">
        <v>834.95283138000002</v>
      </c>
      <c r="H45" s="95">
        <v>116519.78421</v>
      </c>
      <c r="J45" s="28" t="s">
        <v>209</v>
      </c>
      <c r="K45" s="95">
        <v>7.4425517708207201</v>
      </c>
      <c r="L45" s="26">
        <v>5410.5889106886298</v>
      </c>
      <c r="M45" s="26">
        <v>6837.6375944388301</v>
      </c>
      <c r="N45" s="26">
        <v>6837.6289724274502</v>
      </c>
      <c r="O45" s="26">
        <v>8334.7021366674308</v>
      </c>
      <c r="P45" s="95">
        <v>5.1994417903424003E-2</v>
      </c>
      <c r="Q45" s="26">
        <v>2488.70082993599</v>
      </c>
      <c r="R45" s="26">
        <v>16347.6900372855</v>
      </c>
      <c r="S45" s="26">
        <v>251091.96311579199</v>
      </c>
      <c r="T45" s="26">
        <v>4686.9593831849998</v>
      </c>
      <c r="U45" s="26">
        <v>2064.6094369234702</v>
      </c>
      <c r="V45" s="26">
        <v>2797.3077838080098</v>
      </c>
      <c r="W45" s="26">
        <v>5125.9903743646601</v>
      </c>
      <c r="X45" s="95">
        <v>7.0410976778101805E-2</v>
      </c>
      <c r="Y45" s="26">
        <v>4704.8673254490304</v>
      </c>
      <c r="Z45" s="26">
        <v>4704.8673254490304</v>
      </c>
      <c r="AA45" s="26">
        <v>75.853412313916095</v>
      </c>
      <c r="AB45" s="26">
        <v>1167.67818668154</v>
      </c>
      <c r="AC45" s="26">
        <v>160.68396214594799</v>
      </c>
      <c r="AD45" s="95">
        <v>19932.3551953487</v>
      </c>
      <c r="AE45" s="26">
        <v>1253.9907884234401</v>
      </c>
      <c r="AF45" s="26">
        <v>518.68102716418002</v>
      </c>
      <c r="AG45" s="26">
        <v>915.13725581447102</v>
      </c>
      <c r="AH45" s="26">
        <v>56563.543529754097</v>
      </c>
      <c r="AI45" s="26">
        <v>0</v>
      </c>
      <c r="AJ45" s="95">
        <v>126907.429121954</v>
      </c>
      <c r="AK45" s="26">
        <v>16350.1003213677</v>
      </c>
      <c r="AL45" s="26">
        <v>1740.8243002827401</v>
      </c>
      <c r="AM45" s="26">
        <v>18166.778033964401</v>
      </c>
      <c r="AN45" s="26">
        <v>1.27907707308985</v>
      </c>
      <c r="AO45" s="26">
        <v>2642.1752317451201</v>
      </c>
      <c r="AP45" s="26">
        <v>173.24319721335701</v>
      </c>
      <c r="AQ45" s="26">
        <v>22415.7867837331</v>
      </c>
      <c r="AR45" s="26">
        <v>72.1355597270678</v>
      </c>
      <c r="AS45" s="26">
        <v>72.907739280301101</v>
      </c>
      <c r="AT45" s="26">
        <v>1694.57464988949</v>
      </c>
      <c r="AU45" s="26">
        <v>117.467803922022</v>
      </c>
      <c r="AV45" s="26">
        <v>10.871442753352399</v>
      </c>
      <c r="AW45" s="26">
        <v>240.58078072499001</v>
      </c>
      <c r="AX45" s="26">
        <v>34059.841459141302</v>
      </c>
      <c r="AY45" s="26">
        <v>24192.683596852999</v>
      </c>
      <c r="AZ45" s="26">
        <v>9867.1578622882807</v>
      </c>
      <c r="BA45" s="26">
        <v>6.1863948524281103</v>
      </c>
      <c r="BB45" s="26">
        <v>2.6188522787523998</v>
      </c>
      <c r="BC45" s="26">
        <v>1995.00851916643</v>
      </c>
      <c r="BD45" s="26">
        <v>24.734979065350501</v>
      </c>
      <c r="BE45" s="26">
        <v>7710.3150955979199</v>
      </c>
      <c r="BF45" s="26">
        <v>42.5198377673793</v>
      </c>
      <c r="BG45" s="26">
        <v>57.020092434288401</v>
      </c>
      <c r="BH45" s="26">
        <v>11343.902434343499</v>
      </c>
      <c r="BI45" s="26">
        <v>21422.6535042818</v>
      </c>
      <c r="BJ45" s="26">
        <v>484.10337014611099</v>
      </c>
      <c r="BK45" s="26">
        <v>134.23153252203201</v>
      </c>
      <c r="BL45" s="26">
        <v>10.261315168129901</v>
      </c>
      <c r="BM45" s="26">
        <v>829.06218168245698</v>
      </c>
      <c r="BN45" s="26">
        <v>10150.2000327727</v>
      </c>
      <c r="BO45" s="26">
        <v>0</v>
      </c>
      <c r="BP45" s="26">
        <v>451.94033945520698</v>
      </c>
      <c r="BQ45" s="26">
        <v>3637.7796850229001</v>
      </c>
      <c r="BR45" s="95">
        <v>0</v>
      </c>
      <c r="BS45" s="26">
        <v>4336.8176374947998</v>
      </c>
      <c r="BT45" s="26">
        <v>116133.453195654</v>
      </c>
      <c r="BU45" s="26">
        <v>2183.0577143832702</v>
      </c>
      <c r="BW45" s="30">
        <f t="shared" si="0"/>
        <v>4.1753915951469999E-3</v>
      </c>
      <c r="BX45" s="23">
        <f t="shared" si="3"/>
        <v>-4.7438241992677748E-3</v>
      </c>
      <c r="BY45" s="23">
        <f t="shared" si="4"/>
        <v>1.5584252819671502E-3</v>
      </c>
      <c r="BZ45" s="23">
        <f t="shared" si="5"/>
        <v>-8.8981833512887624E-3</v>
      </c>
      <c r="CA45" s="23">
        <f t="shared" si="8"/>
        <v>-4.3314049247360712E-3</v>
      </c>
      <c r="CB45" s="23">
        <f t="shared" si="9"/>
        <v>-4.7068980873224316E-3</v>
      </c>
      <c r="CC45" s="23">
        <f t="shared" si="6"/>
        <v>-7.0550688328190284E-3</v>
      </c>
      <c r="CD45" s="23">
        <f t="shared" si="7"/>
        <v>-3.3155829884624934E-3</v>
      </c>
    </row>
    <row r="46" spans="1:82" x14ac:dyDescent="0.25">
      <c r="A46" s="28" t="s">
        <v>210</v>
      </c>
      <c r="B46" s="95">
        <v>62989.092833000002</v>
      </c>
      <c r="C46" s="95">
        <v>23339.219028</v>
      </c>
      <c r="D46" s="95">
        <v>4034.8642662000002</v>
      </c>
      <c r="E46" s="95">
        <v>7179.6374890999996</v>
      </c>
      <c r="F46" s="95">
        <v>5585.8788280999997</v>
      </c>
      <c r="G46" s="95">
        <v>187.64965143000001</v>
      </c>
      <c r="H46" s="95">
        <v>31780.178624</v>
      </c>
      <c r="J46" s="28" t="s">
        <v>210</v>
      </c>
      <c r="K46" s="95">
        <v>2.5509017953281798</v>
      </c>
      <c r="L46" s="26">
        <v>1661.57606478137</v>
      </c>
      <c r="M46" s="26">
        <v>1725.50095166202</v>
      </c>
      <c r="N46" s="26">
        <v>1725.50037841517</v>
      </c>
      <c r="O46" s="26">
        <v>2108.28377779014</v>
      </c>
      <c r="P46" s="95">
        <v>1.93739049202388E-3</v>
      </c>
      <c r="Q46" s="26">
        <v>749.983768582935</v>
      </c>
      <c r="R46" s="26">
        <v>4147.0015867510401</v>
      </c>
      <c r="S46" s="26">
        <v>63347.565342460402</v>
      </c>
      <c r="T46" s="26">
        <v>1175.16129467264</v>
      </c>
      <c r="U46" s="26">
        <v>528.88180640270105</v>
      </c>
      <c r="V46" s="26">
        <v>707.23747778320001</v>
      </c>
      <c r="W46" s="26">
        <v>1861.2110712896699</v>
      </c>
      <c r="X46" s="95">
        <v>5.1963169563071501E-3</v>
      </c>
      <c r="Y46" s="26">
        <v>1180.38609934794</v>
      </c>
      <c r="Z46" s="26">
        <v>1180.38609934794</v>
      </c>
      <c r="AA46" s="26">
        <v>13.738244247645101</v>
      </c>
      <c r="AB46" s="26">
        <v>296.01992180519602</v>
      </c>
      <c r="AC46" s="26">
        <v>40.709214054908102</v>
      </c>
      <c r="AD46" s="95">
        <v>5471.3126013683705</v>
      </c>
      <c r="AE46" s="26">
        <v>348.195594593446</v>
      </c>
      <c r="AF46" s="26">
        <v>202.44088357754299</v>
      </c>
      <c r="AG46" s="26">
        <v>239.086727428713</v>
      </c>
      <c r="AH46" s="26">
        <v>23403.148785312798</v>
      </c>
      <c r="AI46" s="26">
        <v>0</v>
      </c>
      <c r="AJ46" s="95">
        <v>34768.415549309102</v>
      </c>
      <c r="AK46" s="26">
        <v>3645.8675591593701</v>
      </c>
      <c r="AL46" s="26">
        <v>391.35804196608098</v>
      </c>
      <c r="AM46" s="26">
        <v>4050.9638453731</v>
      </c>
      <c r="AN46" s="26">
        <v>0.361315159963921</v>
      </c>
      <c r="AO46" s="26">
        <v>693.85478891697903</v>
      </c>
      <c r="AP46" s="26">
        <v>17.557860359684</v>
      </c>
      <c r="AQ46" s="26">
        <v>6496.8352164133003</v>
      </c>
      <c r="AR46" s="26">
        <v>13.7910601198212</v>
      </c>
      <c r="AS46" s="26">
        <v>18.184892751753999</v>
      </c>
      <c r="AT46" s="26">
        <v>332.70976379680002</v>
      </c>
      <c r="AU46" s="26">
        <v>13.2461753529875</v>
      </c>
      <c r="AV46" s="26">
        <v>0.82378913529213904</v>
      </c>
      <c r="AW46" s="26">
        <v>54.970772197511998</v>
      </c>
      <c r="AX46" s="26">
        <v>7213.9065342857302</v>
      </c>
      <c r="AY46" s="26">
        <v>5616.5370625682699</v>
      </c>
      <c r="AZ46" s="26">
        <v>1597.3694717174501</v>
      </c>
      <c r="BA46" s="26">
        <v>1.4643903018678599</v>
      </c>
      <c r="BB46" s="26">
        <v>0.29647850217981903</v>
      </c>
      <c r="BC46" s="26">
        <v>274.524647453385</v>
      </c>
      <c r="BD46" s="26">
        <v>5.81374871310702</v>
      </c>
      <c r="BE46" s="26">
        <v>1942.5269111592399</v>
      </c>
      <c r="BF46" s="26">
        <v>10.3497744142594</v>
      </c>
      <c r="BG46" s="26">
        <v>12.7489539498558</v>
      </c>
      <c r="BH46" s="26">
        <v>2838.3679173487199</v>
      </c>
      <c r="BI46" s="26">
        <v>5582.5420581477802</v>
      </c>
      <c r="BJ46" s="26">
        <v>51.428732110870399</v>
      </c>
      <c r="BK46" s="26">
        <v>26.6102385511224</v>
      </c>
      <c r="BL46" s="26">
        <v>1.12095634980737</v>
      </c>
      <c r="BM46" s="26">
        <v>188.596356851579</v>
      </c>
      <c r="BN46" s="26">
        <v>3389.7423046952999</v>
      </c>
      <c r="BO46" s="26">
        <v>0</v>
      </c>
      <c r="BP46" s="26">
        <v>217.79478146625101</v>
      </c>
      <c r="BQ46" s="26">
        <v>1039.5275638430201</v>
      </c>
      <c r="BR46" s="95">
        <v>0</v>
      </c>
      <c r="BS46" s="26">
        <v>1003.07522083037</v>
      </c>
      <c r="BT46" s="26">
        <v>31907.972042747599</v>
      </c>
      <c r="BU46" s="26">
        <v>608.01318052397903</v>
      </c>
      <c r="BW46" s="30">
        <f t="shared" si="0"/>
        <v>3.3913519774649548E-3</v>
      </c>
      <c r="BX46" s="23">
        <f t="shared" si="3"/>
        <v>5.6910251178057319E-3</v>
      </c>
      <c r="BY46" s="23">
        <f t="shared" si="4"/>
        <v>2.7391558062033867E-3</v>
      </c>
      <c r="BZ46" s="23">
        <f t="shared" si="5"/>
        <v>3.9901166708297226E-3</v>
      </c>
      <c r="CA46" s="23">
        <f t="shared" si="8"/>
        <v>4.773088507289862E-3</v>
      </c>
      <c r="CB46" s="23">
        <f t="shared" si="9"/>
        <v>5.4885247982900415E-3</v>
      </c>
      <c r="CC46" s="23">
        <f t="shared" si="6"/>
        <v>5.0450689056150575E-3</v>
      </c>
      <c r="CD46" s="23">
        <f t="shared" si="7"/>
        <v>4.0211674156887985E-3</v>
      </c>
    </row>
    <row r="47" spans="1:82" x14ac:dyDescent="0.25">
      <c r="A47" s="28" t="s">
        <v>211</v>
      </c>
      <c r="B47" s="95">
        <v>18750.927167999998</v>
      </c>
      <c r="C47" s="95">
        <v>6036.3443011999998</v>
      </c>
      <c r="D47" s="95">
        <v>7931.8554783999998</v>
      </c>
      <c r="E47" s="95">
        <v>15539.143114</v>
      </c>
      <c r="F47" s="95">
        <v>6138.7077238000002</v>
      </c>
      <c r="G47" s="95">
        <v>340.93610634999999</v>
      </c>
      <c r="H47" s="95">
        <v>18813.77277</v>
      </c>
      <c r="J47" s="28" t="s">
        <v>211</v>
      </c>
      <c r="K47" s="95">
        <v>1.8018153629076299</v>
      </c>
      <c r="L47" s="26">
        <v>734.05224378657999</v>
      </c>
      <c r="M47" s="26">
        <v>491.10068613965899</v>
      </c>
      <c r="N47" s="26">
        <v>491.07349233859202</v>
      </c>
      <c r="O47" s="26">
        <v>542.57044648737497</v>
      </c>
      <c r="P47" s="95">
        <v>0.16346025662011099</v>
      </c>
      <c r="Q47" s="26">
        <v>356.81412709088102</v>
      </c>
      <c r="R47" s="26">
        <v>915.15691804032497</v>
      </c>
      <c r="S47" s="26">
        <v>18532.9409154692</v>
      </c>
      <c r="T47" s="26">
        <v>285.947039850701</v>
      </c>
      <c r="U47" s="26">
        <v>189.32262108679299</v>
      </c>
      <c r="V47" s="26">
        <v>164.83595263212001</v>
      </c>
      <c r="W47" s="26">
        <v>1021.06523999042</v>
      </c>
      <c r="X47" s="95">
        <v>0.19767516962736201</v>
      </c>
      <c r="Y47" s="26">
        <v>332.15389949275601</v>
      </c>
      <c r="Z47" s="26">
        <v>332.15389949275601</v>
      </c>
      <c r="AA47" s="26">
        <v>57.1380130103121</v>
      </c>
      <c r="AB47" s="26">
        <v>77.434611595383402</v>
      </c>
      <c r="AC47" s="26">
        <v>8.8178827144524607</v>
      </c>
      <c r="AD47" s="95">
        <v>2572.33928552724</v>
      </c>
      <c r="AE47" s="26">
        <v>133.608561001185</v>
      </c>
      <c r="AF47" s="26">
        <v>125.43319176435099</v>
      </c>
      <c r="AG47" s="26">
        <v>66.149809439078098</v>
      </c>
      <c r="AH47" s="26">
        <v>6027.9251512536102</v>
      </c>
      <c r="AI47" s="26">
        <v>0</v>
      </c>
      <c r="AJ47" s="95">
        <v>20769.530231099499</v>
      </c>
      <c r="AK47" s="26">
        <v>7140.1738831065204</v>
      </c>
      <c r="AL47" s="26">
        <v>736.21532672586</v>
      </c>
      <c r="AM47" s="26">
        <v>7933.5272228426902</v>
      </c>
      <c r="AN47" s="26">
        <v>0.13097742586960701</v>
      </c>
      <c r="AO47" s="26">
        <v>271.670516316793</v>
      </c>
      <c r="AP47" s="26">
        <v>221.19673285272501</v>
      </c>
      <c r="AQ47" s="26">
        <v>4598.0967752373499</v>
      </c>
      <c r="AR47" s="26">
        <v>66.556668779796794</v>
      </c>
      <c r="AS47" s="26">
        <v>8.6452131649002109</v>
      </c>
      <c r="AT47" s="26">
        <v>709.35861705164905</v>
      </c>
      <c r="AU47" s="26">
        <v>144.021501585674</v>
      </c>
      <c r="AV47" s="26">
        <v>23.228333659066202</v>
      </c>
      <c r="AW47" s="26">
        <v>62.6015984038536</v>
      </c>
      <c r="AX47" s="26">
        <v>15532.5096080639</v>
      </c>
      <c r="AY47" s="26">
        <v>6127.3941188307799</v>
      </c>
      <c r="AZ47" s="26">
        <v>9405.1154892331706</v>
      </c>
      <c r="BA47" s="26">
        <v>2.6601049197241999</v>
      </c>
      <c r="BB47" s="26">
        <v>3.2444596847390499</v>
      </c>
      <c r="BC47" s="26">
        <v>2559.8084445620202</v>
      </c>
      <c r="BD47" s="26">
        <v>5.1221495314627097</v>
      </c>
      <c r="BE47" s="26">
        <v>560.32145361750895</v>
      </c>
      <c r="BF47" s="26">
        <v>5.3791660422074798</v>
      </c>
      <c r="BG47" s="26">
        <v>10.4810479813929</v>
      </c>
      <c r="BH47" s="26">
        <v>1020.99273136129</v>
      </c>
      <c r="BI47" s="26">
        <v>5308.8470791339796</v>
      </c>
      <c r="BJ47" s="26">
        <v>607.21604445620198</v>
      </c>
      <c r="BK47" s="26">
        <v>103.628721205707</v>
      </c>
      <c r="BL47" s="26">
        <v>12.9311299708438</v>
      </c>
      <c r="BM47" s="26">
        <v>340.93017462502098</v>
      </c>
      <c r="BN47" s="26">
        <v>2382.8917768217598</v>
      </c>
      <c r="BO47" s="26">
        <v>0</v>
      </c>
      <c r="BP47" s="26">
        <v>146.06769530296</v>
      </c>
      <c r="BQ47" s="26">
        <v>794.87751240933403</v>
      </c>
      <c r="BR47" s="95">
        <v>0</v>
      </c>
      <c r="BS47" s="26">
        <v>1196.54707840222</v>
      </c>
      <c r="BT47" s="26">
        <v>18782.297253151199</v>
      </c>
      <c r="BU47" s="26">
        <v>555.18216567064496</v>
      </c>
      <c r="BW47" s="30">
        <f t="shared" si="0"/>
        <v>7.2020945293786711E-3</v>
      </c>
      <c r="BX47" s="23">
        <f t="shared" si="3"/>
        <v>-1.1625358606416518E-2</v>
      </c>
      <c r="BY47" s="23">
        <f t="shared" si="4"/>
        <v>-1.3947431634600202E-3</v>
      </c>
      <c r="BZ47" s="23">
        <f t="shared" si="5"/>
        <v>2.1076335130448167E-4</v>
      </c>
      <c r="CA47" s="23">
        <f t="shared" si="8"/>
        <v>-4.2689007285893294E-4</v>
      </c>
      <c r="CB47" s="23">
        <f t="shared" si="9"/>
        <v>-1.842994564695918E-3</v>
      </c>
      <c r="CC47" s="23">
        <f t="shared" si="6"/>
        <v>-1.7398347867906771E-5</v>
      </c>
      <c r="CD47" s="23">
        <f t="shared" si="7"/>
        <v>-1.673003986685277E-3</v>
      </c>
    </row>
    <row r="48" spans="1:82" x14ac:dyDescent="0.25">
      <c r="A48" s="3"/>
      <c r="BX48" s="23"/>
      <c r="BY48" s="23" t="str">
        <f>IF(AH48&lt;&gt;0,(AH48-C48)/C48,"")</f>
        <v/>
      </c>
      <c r="BZ48" s="23" t="str">
        <f>IF(AM48&lt;&gt;0,(AM48-D48)/D48,"")</f>
        <v/>
      </c>
      <c r="CA48" s="23" t="str">
        <f t="shared" si="8"/>
        <v/>
      </c>
      <c r="CB48" s="23" t="str">
        <f t="shared" si="9"/>
        <v/>
      </c>
      <c r="CC48" s="23" t="str">
        <f>IF(BM48&lt;&gt;0,(BM48-G48)/G48,"")</f>
        <v/>
      </c>
      <c r="CD48" s="23" t="str">
        <f>IF(BT48&lt;&gt;0,(BT48-H48)/H48,"")</f>
        <v/>
      </c>
    </row>
    <row r="49" spans="1:82" x14ac:dyDescent="0.25">
      <c r="A49" s="4" t="s">
        <v>55</v>
      </c>
      <c r="B49" s="1">
        <f>SUM(B3:B47)</f>
        <v>4096930.4994166004</v>
      </c>
      <c r="C49" s="1">
        <f t="shared" ref="C49:H49" si="10">SUM(C3:C47)</f>
        <v>566411.04715622647</v>
      </c>
      <c r="D49" s="1">
        <f t="shared" si="10"/>
        <v>597795.49983792007</v>
      </c>
      <c r="E49" s="1">
        <f>SUM(E3:E47)</f>
        <v>710410.92625303916</v>
      </c>
      <c r="F49" s="1">
        <f t="shared" si="10"/>
        <v>445036.13977263501</v>
      </c>
      <c r="G49" s="1">
        <f t="shared" si="10"/>
        <v>29899.087782809504</v>
      </c>
      <c r="H49" s="1">
        <f t="shared" si="10"/>
        <v>2381869.4838496693</v>
      </c>
      <c r="K49" s="1">
        <f>SUM(K3:K47)</f>
        <v>1511.646786191081</v>
      </c>
      <c r="L49" s="1">
        <f>SUM(L3:L47)</f>
        <v>137382.03979921801</v>
      </c>
      <c r="M49" s="1">
        <f>SUM(M3:M47)</f>
        <v>68625.33528146075</v>
      </c>
      <c r="N49" s="1">
        <f>SUM(N3:N47)</f>
        <v>68602.693437113136</v>
      </c>
      <c r="O49" s="1">
        <f t="shared" ref="O49:BU49" si="11">SUM(O3:O47)</f>
        <v>80680.395997077532</v>
      </c>
      <c r="P49" s="1">
        <f t="shared" si="11"/>
        <v>154.59874188286994</v>
      </c>
      <c r="Q49" s="1">
        <f t="shared" si="11"/>
        <v>72356.805148519939</v>
      </c>
      <c r="R49" s="1">
        <f t="shared" si="11"/>
        <v>840125.74446169042</v>
      </c>
      <c r="S49" s="1">
        <f t="shared" si="11"/>
        <v>4052189.9582851883</v>
      </c>
      <c r="T49" s="1">
        <f t="shared" si="11"/>
        <v>60074.81960065048</v>
      </c>
      <c r="U49" s="1">
        <f t="shared" si="11"/>
        <v>32510.64917135649</v>
      </c>
      <c r="V49" s="1">
        <f t="shared" si="11"/>
        <v>32629.058236139004</v>
      </c>
      <c r="W49" s="1">
        <f t="shared" si="11"/>
        <v>156405.55413584836</v>
      </c>
      <c r="X49" s="1">
        <f t="shared" si="11"/>
        <v>894.54241174398942</v>
      </c>
      <c r="Y49" s="1">
        <f t="shared" si="11"/>
        <v>50632.484525036045</v>
      </c>
      <c r="Z49" s="1">
        <f t="shared" si="11"/>
        <v>50632.484525036045</v>
      </c>
      <c r="AA49" s="1">
        <f t="shared" si="11"/>
        <v>3462.292081476538</v>
      </c>
      <c r="AB49" s="1">
        <f t="shared" si="11"/>
        <v>33933.587582573746</v>
      </c>
      <c r="AC49" s="1">
        <f t="shared" si="11"/>
        <v>1719.8361909495015</v>
      </c>
      <c r="AD49" s="1">
        <f t="shared" si="11"/>
        <v>381192.60062278836</v>
      </c>
      <c r="AE49" s="1">
        <f t="shared" si="11"/>
        <v>18631.994177493048</v>
      </c>
      <c r="AF49" s="1">
        <f t="shared" si="11"/>
        <v>21668.176973754864</v>
      </c>
      <c r="AG49" s="1">
        <f t="shared" si="11"/>
        <v>9924.0529262857763</v>
      </c>
      <c r="AH49" s="1">
        <f t="shared" si="11"/>
        <v>566172.08807547868</v>
      </c>
      <c r="AI49" s="1">
        <f t="shared" si="11"/>
        <v>0</v>
      </c>
      <c r="AJ49" s="1">
        <f t="shared" si="11"/>
        <v>2695763.2371701538</v>
      </c>
      <c r="AK49" s="1">
        <f t="shared" si="11"/>
        <v>534736.25623245572</v>
      </c>
      <c r="AL49" s="1">
        <f t="shared" si="11"/>
        <v>55952.798741071376</v>
      </c>
      <c r="AM49" s="1">
        <f t="shared" si="11"/>
        <v>594151.34705500351</v>
      </c>
      <c r="AN49" s="1">
        <f t="shared" si="11"/>
        <v>23.400762760449716</v>
      </c>
      <c r="AO49" s="1">
        <f t="shared" si="11"/>
        <v>42932.38247928401</v>
      </c>
      <c r="AP49" s="1">
        <f t="shared" si="11"/>
        <v>4159.4543698858679</v>
      </c>
      <c r="AQ49" s="1">
        <f t="shared" si="11"/>
        <v>658235.94460236502</v>
      </c>
      <c r="AR49" s="1">
        <f t="shared" si="11"/>
        <v>2204.8484764693048</v>
      </c>
      <c r="AS49" s="1">
        <f t="shared" si="11"/>
        <v>1419.0386070415045</v>
      </c>
      <c r="AT49" s="1">
        <f t="shared" si="11"/>
        <v>37986.798417538725</v>
      </c>
      <c r="AU49" s="1">
        <f t="shared" si="11"/>
        <v>3565.3099604782719</v>
      </c>
      <c r="AV49" s="1">
        <f t="shared" si="11"/>
        <v>1036.3889174518902</v>
      </c>
      <c r="AW49" s="1">
        <f t="shared" si="11"/>
        <v>3814.8286550549165</v>
      </c>
      <c r="AX49" s="1">
        <f t="shared" si="11"/>
        <v>705074.0313146899</v>
      </c>
      <c r="AY49" s="1">
        <f t="shared" si="11"/>
        <v>441157.87132094498</v>
      </c>
      <c r="AZ49" s="1">
        <f t="shared" si="11"/>
        <v>263916.15999374451</v>
      </c>
      <c r="BA49" s="1">
        <f t="shared" si="11"/>
        <v>131.43723723615773</v>
      </c>
      <c r="BB49" s="1">
        <f t="shared" si="11"/>
        <v>111.61009916951733</v>
      </c>
      <c r="BC49" s="1">
        <f t="shared" si="11"/>
        <v>86674.890436979564</v>
      </c>
      <c r="BD49" s="1">
        <f t="shared" si="11"/>
        <v>466.31904731171608</v>
      </c>
      <c r="BE49" s="1">
        <f t="shared" si="11"/>
        <v>107004.26577295244</v>
      </c>
      <c r="BF49" s="1">
        <f t="shared" si="11"/>
        <v>747.00027550004438</v>
      </c>
      <c r="BG49" s="1">
        <f t="shared" si="11"/>
        <v>1122.5079380633151</v>
      </c>
      <c r="BH49" s="1">
        <f t="shared" si="11"/>
        <v>170231.2678771184</v>
      </c>
      <c r="BI49" s="1">
        <f t="shared" si="11"/>
        <v>371177.35929965327</v>
      </c>
      <c r="BJ49" s="1">
        <f t="shared" si="11"/>
        <v>11750.01108134127</v>
      </c>
      <c r="BK49" s="1">
        <f t="shared" si="11"/>
        <v>8374.8389928982342</v>
      </c>
      <c r="BL49" s="1">
        <f t="shared" si="11"/>
        <v>357.05515845363095</v>
      </c>
      <c r="BM49" s="1">
        <f t="shared" si="11"/>
        <v>29661.765635163189</v>
      </c>
      <c r="BN49" s="1">
        <f t="shared" si="11"/>
        <v>441943.50374031108</v>
      </c>
      <c r="BO49" s="1">
        <f t="shared" si="11"/>
        <v>0</v>
      </c>
      <c r="BP49" s="1">
        <f t="shared" si="11"/>
        <v>28164.966193384724</v>
      </c>
      <c r="BQ49" s="1">
        <f t="shared" si="11"/>
        <v>122069.0919552922</v>
      </c>
      <c r="BR49" s="1">
        <f t="shared" si="11"/>
        <v>0</v>
      </c>
      <c r="BS49" s="1">
        <f t="shared" si="11"/>
        <v>132181.25307577764</v>
      </c>
      <c r="BT49" s="1">
        <f t="shared" si="11"/>
        <v>2367771.063486265</v>
      </c>
      <c r="BU49" s="1">
        <f t="shared" si="11"/>
        <v>80731.477399697294</v>
      </c>
      <c r="BX49" s="23">
        <f>+(R49-B49)/B49</f>
        <v>-0.79493776021308549</v>
      </c>
      <c r="BY49" s="23">
        <f>IF(AH49&lt;&gt;0,(AH49-C49)/C49,"")</f>
        <v>-4.2188280392399389E-4</v>
      </c>
      <c r="BZ49" s="23">
        <f>IF(AM49&lt;&gt;0,(AM49-D49)/D49,"")</f>
        <v>-6.095985640414814E-3</v>
      </c>
      <c r="CA49" s="23">
        <f t="shared" si="8"/>
        <v>-7.5124054841019233E-3</v>
      </c>
      <c r="CB49" s="23">
        <f t="shared" si="9"/>
        <v>-8.7145022731668631E-3</v>
      </c>
      <c r="CC49" s="23">
        <f>IF(BM49&lt;&gt;0,(BM49-G49)/G49,"")</f>
        <v>-7.9374377362363378E-3</v>
      </c>
      <c r="CD49" s="23">
        <f>IF(BT49&lt;&gt;0,(BT49-H49)/H49,"")</f>
        <v>-5.9190566313557669E-3</v>
      </c>
    </row>
    <row r="50" spans="1:82" x14ac:dyDescent="0.25">
      <c r="A50" s="4" t="s">
        <v>74</v>
      </c>
      <c r="B50" s="1">
        <f>SUM(B3:B15)</f>
        <v>2360192.0209194999</v>
      </c>
      <c r="C50" s="1">
        <f t="shared" ref="C50:H50" si="12">SUM(C3:C15)</f>
        <v>4116.6101141163999</v>
      </c>
      <c r="D50" s="1">
        <f t="shared" si="12"/>
        <v>360932.83404602</v>
      </c>
      <c r="E50" s="1">
        <f>SUM(E3:E15)</f>
        <v>239502.610502439</v>
      </c>
      <c r="F50" s="1">
        <f t="shared" si="12"/>
        <v>188580.22769770498</v>
      </c>
      <c r="G50" s="1">
        <f t="shared" si="12"/>
        <v>17116.6738536015</v>
      </c>
      <c r="H50" s="1">
        <f t="shared" si="12"/>
        <v>781414.40658166981</v>
      </c>
      <c r="K50" s="1">
        <f>SUM(K3:K15)</f>
        <v>1361.3794176187034</v>
      </c>
      <c r="L50" s="1">
        <f>SUM(L3:L15)</f>
        <v>49192.797113366178</v>
      </c>
      <c r="M50" s="1">
        <f>SUM(M3:M15)</f>
        <v>23517.000923333566</v>
      </c>
      <c r="N50" s="1">
        <f>SUM(N3:N15)</f>
        <v>23495.310582606126</v>
      </c>
      <c r="O50" s="1">
        <f t="shared" ref="O50:BU50" si="13">SUM(O3:O15)</f>
        <v>26783.356028916165</v>
      </c>
      <c r="P50" s="1">
        <f t="shared" si="13"/>
        <v>148.85286463580772</v>
      </c>
      <c r="Q50" s="1">
        <f t="shared" si="13"/>
        <v>16227.855567491866</v>
      </c>
      <c r="R50" s="1">
        <f t="shared" si="13"/>
        <v>735678.0160805682</v>
      </c>
      <c r="S50" s="1">
        <f t="shared" si="13"/>
        <v>2352756.6228161887</v>
      </c>
      <c r="T50" s="1">
        <f t="shared" si="13"/>
        <v>28918.747746410234</v>
      </c>
      <c r="U50" s="1">
        <f t="shared" si="13"/>
        <v>15641.056357841264</v>
      </c>
      <c r="V50" s="1">
        <f t="shared" si="13"/>
        <v>14747.965554281565</v>
      </c>
      <c r="W50" s="1">
        <f t="shared" si="13"/>
        <v>50799.447601070438</v>
      </c>
      <c r="X50" s="1">
        <f t="shared" si="13"/>
        <v>887.49551134807348</v>
      </c>
      <c r="Y50" s="1">
        <f t="shared" si="13"/>
        <v>19093.404892390532</v>
      </c>
      <c r="Z50" s="1">
        <f t="shared" si="13"/>
        <v>19093.404892390532</v>
      </c>
      <c r="AA50" s="1">
        <f t="shared" si="13"/>
        <v>2186.3878123196646</v>
      </c>
      <c r="AB50" s="1">
        <f t="shared" si="13"/>
        <v>25392.574871543224</v>
      </c>
      <c r="AC50" s="1">
        <f t="shared" si="13"/>
        <v>709.29019795909551</v>
      </c>
      <c r="AD50" s="1">
        <f t="shared" si="13"/>
        <v>143358.64524048331</v>
      </c>
      <c r="AE50" s="1">
        <f t="shared" si="13"/>
        <v>4891.9143305338139</v>
      </c>
      <c r="AF50" s="1">
        <f t="shared" si="13"/>
        <v>5213.4975017938832</v>
      </c>
      <c r="AG50" s="1">
        <f t="shared" si="13"/>
        <v>3862.5451837324836</v>
      </c>
      <c r="AH50" s="1">
        <f t="shared" si="13"/>
        <v>4114.9934968964499</v>
      </c>
      <c r="AI50" s="1">
        <f t="shared" si="13"/>
        <v>0</v>
      </c>
      <c r="AJ50" s="1">
        <f t="shared" si="13"/>
        <v>866270.31113040762</v>
      </c>
      <c r="AK50" s="1">
        <f t="shared" si="13"/>
        <v>323078.10159599216</v>
      </c>
      <c r="AL50" s="1">
        <f t="shared" si="13"/>
        <v>33711.124763103871</v>
      </c>
      <c r="AM50" s="1">
        <f t="shared" si="13"/>
        <v>358975.61417141557</v>
      </c>
      <c r="AN50" s="1">
        <f t="shared" si="13"/>
        <v>8.5039122798554381</v>
      </c>
      <c r="AO50" s="1">
        <f t="shared" si="13"/>
        <v>19366.962277420531</v>
      </c>
      <c r="AP50" s="1">
        <f t="shared" si="13"/>
        <v>225.10728333726939</v>
      </c>
      <c r="AQ50" s="1">
        <f t="shared" si="13"/>
        <v>266510.00551370042</v>
      </c>
      <c r="AR50" s="1">
        <f t="shared" si="13"/>
        <v>522.92177188909579</v>
      </c>
      <c r="AS50" s="1">
        <f t="shared" si="13"/>
        <v>843.51566808815039</v>
      </c>
      <c r="AT50" s="1">
        <f t="shared" si="13"/>
        <v>19566.143279612199</v>
      </c>
      <c r="AU50" s="1">
        <f t="shared" si="13"/>
        <v>903.07034813283644</v>
      </c>
      <c r="AV50" s="1">
        <f t="shared" si="13"/>
        <v>243.74984531246079</v>
      </c>
      <c r="AW50" s="1">
        <f t="shared" si="13"/>
        <v>1597.026095480966</v>
      </c>
      <c r="AX50" s="1">
        <f t="shared" si="13"/>
        <v>239648.86904669364</v>
      </c>
      <c r="AY50" s="1">
        <f t="shared" si="13"/>
        <v>188729.36994740018</v>
      </c>
      <c r="AZ50" s="1">
        <f t="shared" si="13"/>
        <v>50919.499099293396</v>
      </c>
      <c r="BA50" s="1">
        <f t="shared" si="13"/>
        <v>34.951682830518422</v>
      </c>
      <c r="BB50" s="1">
        <f t="shared" si="13"/>
        <v>51.344708301535675</v>
      </c>
      <c r="BC50" s="1">
        <f t="shared" si="13"/>
        <v>15467.200464940979</v>
      </c>
      <c r="BD50" s="1">
        <f t="shared" si="13"/>
        <v>245.37918407614725</v>
      </c>
      <c r="BE50" s="1">
        <f t="shared" si="13"/>
        <v>54545.31589262293</v>
      </c>
      <c r="BF50" s="1">
        <f t="shared" si="13"/>
        <v>392.61963532873517</v>
      </c>
      <c r="BG50" s="1">
        <f t="shared" si="13"/>
        <v>601.92507380155007</v>
      </c>
      <c r="BH50" s="1">
        <f t="shared" si="13"/>
        <v>88205.225933001362</v>
      </c>
      <c r="BI50" s="1">
        <f t="shared" si="13"/>
        <v>26232.562334786227</v>
      </c>
      <c r="BJ50" s="1">
        <f t="shared" si="13"/>
        <v>772.25187654789136</v>
      </c>
      <c r="BK50" s="1">
        <f t="shared" si="13"/>
        <v>4391.5806627462925</v>
      </c>
      <c r="BL50" s="1">
        <f t="shared" si="13"/>
        <v>120.04054134907187</v>
      </c>
      <c r="BM50" s="1">
        <f t="shared" si="13"/>
        <v>17031.483569602213</v>
      </c>
      <c r="BN50" s="1">
        <f t="shared" si="13"/>
        <v>214494.72950581467</v>
      </c>
      <c r="BO50" s="1">
        <f t="shared" si="13"/>
        <v>0</v>
      </c>
      <c r="BP50" s="1">
        <f t="shared" si="13"/>
        <v>2417.9019086828089</v>
      </c>
      <c r="BQ50" s="1">
        <f t="shared" si="13"/>
        <v>48150.112876637024</v>
      </c>
      <c r="BR50" s="1">
        <f t="shared" si="13"/>
        <v>0</v>
      </c>
      <c r="BS50" s="1">
        <f t="shared" si="13"/>
        <v>27322.379197669125</v>
      </c>
      <c r="BT50" s="1">
        <f t="shared" si="13"/>
        <v>779607.29060295201</v>
      </c>
      <c r="BU50" s="1">
        <f t="shared" si="13"/>
        <v>31504.952140544534</v>
      </c>
      <c r="BX50" s="23">
        <f>+(R50-B50)/B50</f>
        <v>-0.68829738870400992</v>
      </c>
      <c r="BY50" s="23">
        <f>IF(AH50&lt;&gt;0,(AH50-C50)/C50,"")</f>
        <v>-3.9270593404181365E-4</v>
      </c>
      <c r="BZ50" s="23">
        <f>IF(AM50&lt;&gt;0,(AM50-D50)/D50,"")</f>
        <v>-5.4226706189741637E-3</v>
      </c>
      <c r="CA50" s="23">
        <f t="shared" si="8"/>
        <v>6.1067620076379566E-4</v>
      </c>
      <c r="CB50" s="23">
        <f t="shared" si="9"/>
        <v>7.9086896604174087E-4</v>
      </c>
      <c r="CC50" s="23">
        <f>IF(BM50&lt;&gt;0,(BM50-G50)/G50,"")</f>
        <v>-4.9770349501262719E-3</v>
      </c>
      <c r="CD50" s="23">
        <f>IF(BT50&lt;&gt;0,(BT50-H50)/H50,"")</f>
        <v>-2.3126217836488437E-3</v>
      </c>
    </row>
    <row r="51" spans="1:82" x14ac:dyDescent="0.25">
      <c r="A51" s="4" t="s">
        <v>127</v>
      </c>
      <c r="B51" s="1">
        <f>SUM(B16:B47)</f>
        <v>1736738.4784971001</v>
      </c>
      <c r="C51" s="1">
        <f t="shared" ref="C51:H51" si="14">SUM(C16:C47)</f>
        <v>562294.43704211002</v>
      </c>
      <c r="D51" s="1">
        <f t="shared" si="14"/>
        <v>236862.66579190001</v>
      </c>
      <c r="E51" s="1">
        <f>SUM(E16:E47)</f>
        <v>470908.31575059996</v>
      </c>
      <c r="F51" s="1">
        <f t="shared" si="14"/>
        <v>256455.91207493001</v>
      </c>
      <c r="G51" s="1">
        <f t="shared" si="14"/>
        <v>12782.413929208002</v>
      </c>
      <c r="H51" s="1">
        <f t="shared" si="14"/>
        <v>1600455.0772680002</v>
      </c>
      <c r="K51" s="1">
        <f>SUM(K16:K47)</f>
        <v>150.26736857237745</v>
      </c>
      <c r="L51" s="1">
        <f>SUM(L16:L47)</f>
        <v>88189.242685851845</v>
      </c>
      <c r="M51" s="1">
        <f>SUM(M16:M47)</f>
        <v>45108.334358127191</v>
      </c>
      <c r="N51" s="1">
        <f>SUM(N16:N47)</f>
        <v>45107.382854507021</v>
      </c>
      <c r="O51" s="1">
        <f t="shared" ref="O51:BU51" si="15">SUM(O16:O47)</f>
        <v>53897.039968161378</v>
      </c>
      <c r="P51" s="1">
        <f t="shared" si="15"/>
        <v>5.7458772470622543</v>
      </c>
      <c r="Q51" s="1">
        <f t="shared" si="15"/>
        <v>56128.94958102805</v>
      </c>
      <c r="R51" s="1">
        <f t="shared" si="15"/>
        <v>104447.72838112219</v>
      </c>
      <c r="S51" s="1">
        <f t="shared" si="15"/>
        <v>1699433.3354690005</v>
      </c>
      <c r="T51" s="1">
        <f t="shared" si="15"/>
        <v>31156.071854240257</v>
      </c>
      <c r="U51" s="1">
        <f t="shared" si="15"/>
        <v>16869.592813515232</v>
      </c>
      <c r="V51" s="1">
        <f t="shared" si="15"/>
        <v>17881.092681857455</v>
      </c>
      <c r="W51" s="1">
        <f t="shared" si="15"/>
        <v>105606.10653477795</v>
      </c>
      <c r="X51" s="1">
        <f t="shared" si="15"/>
        <v>7.0469003959159071</v>
      </c>
      <c r="Y51" s="1">
        <f t="shared" si="15"/>
        <v>31539.079632645513</v>
      </c>
      <c r="Z51" s="1">
        <f t="shared" si="15"/>
        <v>31539.079632645513</v>
      </c>
      <c r="AA51" s="1">
        <f t="shared" si="15"/>
        <v>1275.9042691568732</v>
      </c>
      <c r="AB51" s="1">
        <f t="shared" si="15"/>
        <v>8541.012711030533</v>
      </c>
      <c r="AC51" s="1">
        <f t="shared" si="15"/>
        <v>1010.5459929904058</v>
      </c>
      <c r="AD51" s="1">
        <f t="shared" si="15"/>
        <v>237833.9553823052</v>
      </c>
      <c r="AE51" s="1">
        <f t="shared" si="15"/>
        <v>13740.079846959241</v>
      </c>
      <c r="AF51" s="1">
        <f t="shared" si="15"/>
        <v>16454.679471960979</v>
      </c>
      <c r="AG51" s="1">
        <f t="shared" si="15"/>
        <v>6061.5077425532936</v>
      </c>
      <c r="AH51" s="1">
        <f t="shared" si="15"/>
        <v>562057.09457858221</v>
      </c>
      <c r="AI51" s="1">
        <f t="shared" si="15"/>
        <v>0</v>
      </c>
      <c r="AJ51" s="1">
        <f t="shared" si="15"/>
        <v>1829492.9260397458</v>
      </c>
      <c r="AK51" s="1">
        <f t="shared" si="15"/>
        <v>211658.15463646359</v>
      </c>
      <c r="AL51" s="1">
        <f t="shared" si="15"/>
        <v>22241.673977967497</v>
      </c>
      <c r="AM51" s="1">
        <f t="shared" si="15"/>
        <v>235175.73288358783</v>
      </c>
      <c r="AN51" s="1">
        <f t="shared" si="15"/>
        <v>14.896850480594278</v>
      </c>
      <c r="AO51" s="1">
        <f t="shared" si="15"/>
        <v>23565.42020186349</v>
      </c>
      <c r="AP51" s="1">
        <f t="shared" si="15"/>
        <v>3934.3470865485983</v>
      </c>
      <c r="AQ51" s="1">
        <f t="shared" si="15"/>
        <v>391725.93908866454</v>
      </c>
      <c r="AR51" s="1">
        <f t="shared" si="15"/>
        <v>1681.9267045802089</v>
      </c>
      <c r="AS51" s="1">
        <f t="shared" si="15"/>
        <v>575.5229389533547</v>
      </c>
      <c r="AT51" s="1">
        <f t="shared" si="15"/>
        <v>18420.655137926522</v>
      </c>
      <c r="AU51" s="1">
        <f t="shared" si="15"/>
        <v>2662.2396123454346</v>
      </c>
      <c r="AV51" s="1">
        <f t="shared" si="15"/>
        <v>792.63907213942912</v>
      </c>
      <c r="AW51" s="1">
        <f t="shared" si="15"/>
        <v>2217.8025595739509</v>
      </c>
      <c r="AX51" s="1">
        <f t="shared" si="15"/>
        <v>465425.16226799594</v>
      </c>
      <c r="AY51" s="1">
        <f t="shared" si="15"/>
        <v>252428.5013735448</v>
      </c>
      <c r="AZ51" s="1">
        <f t="shared" si="15"/>
        <v>212996.66089445114</v>
      </c>
      <c r="BA51" s="1">
        <f t="shared" si="15"/>
        <v>96.485554405639306</v>
      </c>
      <c r="BB51" s="1">
        <f t="shared" si="15"/>
        <v>60.265390867981608</v>
      </c>
      <c r="BC51" s="1">
        <f t="shared" si="15"/>
        <v>71207.689972038599</v>
      </c>
      <c r="BD51" s="1">
        <f t="shared" si="15"/>
        <v>220.93986323556879</v>
      </c>
      <c r="BE51" s="1">
        <f t="shared" si="15"/>
        <v>52458.949880329506</v>
      </c>
      <c r="BF51" s="1">
        <f t="shared" si="15"/>
        <v>354.38064017130915</v>
      </c>
      <c r="BG51" s="1">
        <f t="shared" si="15"/>
        <v>520.5828642617646</v>
      </c>
      <c r="BH51" s="1">
        <f t="shared" si="15"/>
        <v>82026.041944117052</v>
      </c>
      <c r="BI51" s="1">
        <f t="shared" si="15"/>
        <v>344944.79696486698</v>
      </c>
      <c r="BJ51" s="1">
        <f t="shared" si="15"/>
        <v>10977.759204793378</v>
      </c>
      <c r="BK51" s="1">
        <f t="shared" si="15"/>
        <v>3983.2583301519435</v>
      </c>
      <c r="BL51" s="1">
        <f t="shared" si="15"/>
        <v>237.01461710455911</v>
      </c>
      <c r="BM51" s="1">
        <f t="shared" si="15"/>
        <v>12630.282065560979</v>
      </c>
      <c r="BN51" s="1">
        <f t="shared" si="15"/>
        <v>227448.77423449641</v>
      </c>
      <c r="BO51" s="1">
        <f t="shared" si="15"/>
        <v>0</v>
      </c>
      <c r="BP51" s="1">
        <f t="shared" si="15"/>
        <v>25747.064284701915</v>
      </c>
      <c r="BQ51" s="1">
        <f t="shared" si="15"/>
        <v>73918.979078655189</v>
      </c>
      <c r="BR51" s="1">
        <f t="shared" si="15"/>
        <v>0</v>
      </c>
      <c r="BS51" s="1">
        <f t="shared" si="15"/>
        <v>104858.87387810851</v>
      </c>
      <c r="BT51" s="1">
        <f t="shared" si="15"/>
        <v>1588163.7728833123</v>
      </c>
      <c r="BU51" s="1">
        <f t="shared" si="15"/>
        <v>49226.525259152731</v>
      </c>
      <c r="BX51" s="23">
        <f>+(R51-B51)/B51</f>
        <v>-0.9398598409177259</v>
      </c>
      <c r="BY51" s="23">
        <f>IF(AH51&lt;&gt;0,(AH51-C51)/C51,"")</f>
        <v>-4.2209641051460663E-4</v>
      </c>
      <c r="BZ51" s="23">
        <f>IF(AM51&lt;&gt;0,(AM51-D51)/D51,"")</f>
        <v>-7.1219873451659546E-3</v>
      </c>
      <c r="CA51" s="23">
        <f t="shared" si="8"/>
        <v>-1.164378138845179E-2</v>
      </c>
      <c r="CB51" s="23">
        <f t="shared" si="9"/>
        <v>-1.5704105508039509E-2</v>
      </c>
      <c r="CC51" s="23">
        <f>IF(BM51&lt;&gt;0,(BM51-G51)/G51,"")</f>
        <v>-1.1901653669609213E-2</v>
      </c>
      <c r="CD51" s="23">
        <f>IF(BT51&lt;&gt;0,(BT51-H51)/H51,"")</f>
        <v>-7.6798809034173878E-3</v>
      </c>
    </row>
    <row r="52" spans="1:82" x14ac:dyDescent="0.25">
      <c r="A52" s="6"/>
    </row>
    <row r="53" spans="1:82" x14ac:dyDescent="0.25">
      <c r="A53" s="6"/>
    </row>
    <row r="54" spans="1:82" x14ac:dyDescent="0.25">
      <c r="A54" s="6"/>
    </row>
    <row r="55" spans="1:82" x14ac:dyDescent="0.25">
      <c r="A55" s="12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L51"/>
  <sheetViews>
    <sheetView zoomScale="85" zoomScaleNormal="85" workbookViewId="0">
      <pane xSplit="1" ySplit="2" topLeftCell="Z27" activePane="bottomRight" state="frozen"/>
      <selection pane="topRight" activeCell="B1" sqref="B1"/>
      <selection pane="bottomLeft" activeCell="A3" sqref="A3"/>
      <selection pane="bottomRight" sqref="A1:H1048576"/>
    </sheetView>
  </sheetViews>
  <sheetFormatPr defaultRowHeight="15" x14ac:dyDescent="0.25"/>
  <cols>
    <col min="1" max="1" width="18.85546875" customWidth="1"/>
    <col min="2" max="2" width="10.85546875" style="26" customWidth="1"/>
    <col min="3" max="8" width="9.140625" style="26"/>
    <col min="10" max="10" width="14.85546875" bestFit="1" customWidth="1"/>
    <col min="11" max="11" width="6" style="94" bestFit="1" customWidth="1"/>
    <col min="12" max="12" width="5.42578125" style="26" bestFit="1" customWidth="1"/>
    <col min="13" max="13" width="5.7109375" style="26" bestFit="1" customWidth="1"/>
    <col min="14" max="14" width="14.5703125" style="26" bestFit="1" customWidth="1"/>
    <col min="15" max="15" width="5.7109375" style="26" bestFit="1" customWidth="1"/>
    <col min="16" max="16" width="5.7109375" style="95" customWidth="1"/>
    <col min="17" max="18" width="6.7109375" style="26" bestFit="1" customWidth="1"/>
    <col min="19" max="19" width="9.28515625" style="26" bestFit="1" customWidth="1"/>
    <col min="20" max="20" width="6.7109375" style="26" bestFit="1" customWidth="1"/>
    <col min="21" max="21" width="5.7109375" style="26" customWidth="1"/>
    <col min="22" max="22" width="5.7109375" style="26" bestFit="1" customWidth="1"/>
    <col min="23" max="23" width="5.85546875" style="26" bestFit="1" customWidth="1"/>
    <col min="24" max="24" width="5.85546875" style="95" customWidth="1"/>
    <col min="25" max="25" width="6.42578125" style="26" bestFit="1" customWidth="1"/>
    <col min="26" max="26" width="15.42578125" style="26" bestFit="1" customWidth="1"/>
    <col min="27" max="27" width="6.5703125" style="26" bestFit="1" customWidth="1"/>
    <col min="28" max="28" width="6.7109375" style="26" bestFit="1" customWidth="1"/>
    <col min="29" max="29" width="5.140625" style="26" bestFit="1" customWidth="1"/>
    <col min="30" max="30" width="5.140625" style="95" customWidth="1"/>
    <col min="31" max="31" width="4.140625" style="26" bestFit="1" customWidth="1"/>
    <col min="32" max="32" width="6.5703125" style="26" bestFit="1" customWidth="1"/>
    <col min="33" max="33" width="6.140625" style="26" bestFit="1" customWidth="1"/>
    <col min="34" max="34" width="6.7109375" style="26" bestFit="1" customWidth="1"/>
    <col min="35" max="35" width="10" style="26" bestFit="1" customWidth="1"/>
    <col min="36" max="36" width="10" style="95" customWidth="1"/>
    <col min="37" max="37" width="7.7109375" style="26" bestFit="1" customWidth="1"/>
    <col min="38" max="38" width="6.7109375" style="26" bestFit="1" customWidth="1"/>
    <col min="39" max="39" width="7.7109375" style="26" bestFit="1" customWidth="1"/>
    <col min="40" max="40" width="6" style="26" bestFit="1" customWidth="1"/>
    <col min="41" max="41" width="6.7109375" style="26" bestFit="1" customWidth="1"/>
    <col min="42" max="42" width="4.28515625" style="26" bestFit="1" customWidth="1"/>
    <col min="43" max="43" width="7.7109375" style="26" bestFit="1" customWidth="1"/>
    <col min="44" max="44" width="4.5703125" style="26" bestFit="1" customWidth="1"/>
    <col min="45" max="45" width="4.140625" style="26" bestFit="1" customWidth="1"/>
    <col min="46" max="46" width="6.7109375" style="26" bestFit="1" customWidth="1"/>
    <col min="47" max="47" width="4.140625" style="26" bestFit="1" customWidth="1"/>
    <col min="48" max="48" width="5.85546875" style="26" bestFit="1" customWidth="1"/>
    <col min="49" max="49" width="3.28515625" style="26" bestFit="1" customWidth="1"/>
    <col min="50" max="50" width="6.7109375" style="26" bestFit="1" customWidth="1"/>
    <col min="51" max="51" width="6.85546875" style="26" bestFit="1" customWidth="1"/>
    <col min="52" max="52" width="5.7109375" style="26" bestFit="1" customWidth="1"/>
    <col min="53" max="53" width="5.140625" style="26" bestFit="1" customWidth="1"/>
    <col min="54" max="54" width="5.28515625" style="26" bestFit="1" customWidth="1"/>
    <col min="55" max="55" width="8.7109375" style="26" bestFit="1" customWidth="1"/>
    <col min="56" max="56" width="4.85546875" style="26" bestFit="1" customWidth="1"/>
    <col min="57" max="57" width="7.85546875" style="26" bestFit="1" customWidth="1"/>
    <col min="58" max="58" width="5.85546875" style="26" bestFit="1" customWidth="1"/>
    <col min="59" max="59" width="6" style="26" bestFit="1" customWidth="1"/>
    <col min="60" max="61" width="5.7109375" style="26" bestFit="1" customWidth="1"/>
    <col min="62" max="62" width="4.140625" style="26" bestFit="1" customWidth="1"/>
    <col min="63" max="63" width="5.5703125" style="26" bestFit="1" customWidth="1"/>
    <col min="64" max="64" width="3.85546875" style="26" bestFit="1" customWidth="1"/>
    <col min="65" max="65" width="5.7109375" style="26" bestFit="1" customWidth="1"/>
    <col min="66" max="66" width="8" style="26" bestFit="1" customWidth="1"/>
    <col min="67" max="68" width="5.28515625" style="26" bestFit="1" customWidth="1"/>
    <col min="69" max="69" width="6.7109375" style="26" bestFit="1" customWidth="1"/>
    <col min="70" max="70" width="6.7109375" style="95" customWidth="1"/>
    <col min="71" max="71" width="5.7109375" style="26" bestFit="1" customWidth="1"/>
    <col min="72" max="72" width="9.140625" style="26" bestFit="1" customWidth="1"/>
    <col min="73" max="73" width="6.7109375" style="26" bestFit="1" customWidth="1"/>
    <col min="74" max="74" width="6.7109375" style="26" customWidth="1"/>
    <col min="75" max="75" width="9" style="26" bestFit="1" customWidth="1"/>
    <col min="76" max="76" width="7.140625" style="26" customWidth="1"/>
    <col min="77" max="84" width="9.140625" style="28"/>
  </cols>
  <sheetData>
    <row r="1" spans="1:90" x14ac:dyDescent="0.25">
      <c r="B1" s="95" t="s">
        <v>477</v>
      </c>
      <c r="C1" s="95"/>
      <c r="D1" s="95"/>
      <c r="E1" s="95"/>
      <c r="F1" s="95"/>
      <c r="G1" s="95"/>
      <c r="H1" s="95"/>
      <c r="J1" s="28" t="s">
        <v>475</v>
      </c>
      <c r="BZ1" s="28" t="s">
        <v>310</v>
      </c>
    </row>
    <row r="2" spans="1:90" x14ac:dyDescent="0.25">
      <c r="A2" s="8" t="s">
        <v>52</v>
      </c>
      <c r="B2" s="95" t="s">
        <v>59</v>
      </c>
      <c r="C2" s="95" t="s">
        <v>57</v>
      </c>
      <c r="D2" s="95" t="s">
        <v>60</v>
      </c>
      <c r="E2" s="95" t="s">
        <v>54</v>
      </c>
      <c r="F2" s="95" t="s">
        <v>53</v>
      </c>
      <c r="G2" s="95" t="s">
        <v>61</v>
      </c>
      <c r="H2" s="95" t="s">
        <v>62</v>
      </c>
      <c r="J2" s="28" t="s">
        <v>226</v>
      </c>
      <c r="K2" s="95" t="s">
        <v>471</v>
      </c>
      <c r="L2" s="28" t="s">
        <v>359</v>
      </c>
      <c r="M2" s="28" t="s">
        <v>131</v>
      </c>
      <c r="N2" s="28" t="s">
        <v>132</v>
      </c>
      <c r="O2" s="28" t="s">
        <v>133</v>
      </c>
      <c r="P2" s="94" t="s">
        <v>335</v>
      </c>
      <c r="Q2" s="28" t="s">
        <v>360</v>
      </c>
      <c r="R2" s="28" t="s">
        <v>134</v>
      </c>
      <c r="S2" s="28" t="s">
        <v>59</v>
      </c>
      <c r="T2" s="28" t="s">
        <v>136</v>
      </c>
      <c r="U2" s="28" t="s">
        <v>137</v>
      </c>
      <c r="V2" s="28" t="s">
        <v>361</v>
      </c>
      <c r="W2" s="28" t="s">
        <v>138</v>
      </c>
      <c r="X2" s="94" t="s">
        <v>472</v>
      </c>
      <c r="Y2" s="28" t="s">
        <v>139</v>
      </c>
      <c r="Z2" s="28" t="s">
        <v>140</v>
      </c>
      <c r="AA2" s="28" t="s">
        <v>141</v>
      </c>
      <c r="AB2" s="28" t="s">
        <v>142</v>
      </c>
      <c r="AC2" s="28" t="s">
        <v>143</v>
      </c>
      <c r="AD2" s="94" t="s">
        <v>473</v>
      </c>
      <c r="AE2" s="28" t="s">
        <v>362</v>
      </c>
      <c r="AF2" s="28" t="s">
        <v>144</v>
      </c>
      <c r="AG2" s="28" t="s">
        <v>366</v>
      </c>
      <c r="AH2" s="28" t="s">
        <v>57</v>
      </c>
      <c r="AI2" s="28" t="s">
        <v>128</v>
      </c>
      <c r="AJ2" s="94" t="s">
        <v>474</v>
      </c>
      <c r="AK2" s="28" t="s">
        <v>145</v>
      </c>
      <c r="AL2" s="28" t="s">
        <v>146</v>
      </c>
      <c r="AM2" s="28" t="s">
        <v>60</v>
      </c>
      <c r="AN2" s="28" t="s">
        <v>147</v>
      </c>
      <c r="AO2" s="28" t="s">
        <v>148</v>
      </c>
      <c r="AP2" s="28" t="s">
        <v>149</v>
      </c>
      <c r="AQ2" s="28" t="s">
        <v>150</v>
      </c>
      <c r="AR2" s="28" t="s">
        <v>151</v>
      </c>
      <c r="AS2" s="28" t="s">
        <v>152</v>
      </c>
      <c r="AT2" s="28" t="s">
        <v>153</v>
      </c>
      <c r="AU2" s="28" t="s">
        <v>154</v>
      </c>
      <c r="AV2" s="28" t="s">
        <v>155</v>
      </c>
      <c r="AW2" s="28" t="s">
        <v>156</v>
      </c>
      <c r="AX2" s="28" t="s">
        <v>54</v>
      </c>
      <c r="AY2" s="28" t="s">
        <v>53</v>
      </c>
      <c r="AZ2" s="28" t="s">
        <v>157</v>
      </c>
      <c r="BA2" s="28" t="s">
        <v>158</v>
      </c>
      <c r="BB2" s="28" t="s">
        <v>159</v>
      </c>
      <c r="BC2" s="28" t="s">
        <v>160</v>
      </c>
      <c r="BD2" s="28" t="s">
        <v>161</v>
      </c>
      <c r="BE2" s="28" t="s">
        <v>162</v>
      </c>
      <c r="BF2" s="28" t="s">
        <v>163</v>
      </c>
      <c r="BG2" s="28" t="s">
        <v>164</v>
      </c>
      <c r="BH2" s="28" t="s">
        <v>165</v>
      </c>
      <c r="BI2" s="28" t="s">
        <v>363</v>
      </c>
      <c r="BJ2" s="28" t="s">
        <v>166</v>
      </c>
      <c r="BK2" s="28" t="s">
        <v>167</v>
      </c>
      <c r="BL2" s="28" t="s">
        <v>168</v>
      </c>
      <c r="BM2" s="28" t="s">
        <v>61</v>
      </c>
      <c r="BN2" s="28" t="s">
        <v>367</v>
      </c>
      <c r="BO2" s="28" t="s">
        <v>169</v>
      </c>
      <c r="BP2" s="28" t="s">
        <v>170</v>
      </c>
      <c r="BQ2" s="28" t="s">
        <v>171</v>
      </c>
      <c r="BR2" s="94" t="s">
        <v>172</v>
      </c>
      <c r="BS2" s="28" t="s">
        <v>173</v>
      </c>
      <c r="BT2" s="28" t="s">
        <v>174</v>
      </c>
      <c r="BU2" s="28" t="s">
        <v>368</v>
      </c>
      <c r="BV2" s="28"/>
      <c r="BW2" s="28" t="s">
        <v>365</v>
      </c>
      <c r="BY2" s="26" t="s">
        <v>141</v>
      </c>
      <c r="BZ2" s="26" t="s">
        <v>59</v>
      </c>
      <c r="CA2" s="26" t="s">
        <v>57</v>
      </c>
      <c r="CB2" s="26" t="s">
        <v>60</v>
      </c>
      <c r="CC2" s="26" t="s">
        <v>54</v>
      </c>
      <c r="CD2" s="26" t="s">
        <v>53</v>
      </c>
      <c r="CE2" s="26" t="s">
        <v>61</v>
      </c>
      <c r="CF2" s="26" t="s">
        <v>62</v>
      </c>
      <c r="CG2" s="28" t="s">
        <v>63</v>
      </c>
      <c r="CH2" s="28" t="s">
        <v>64</v>
      </c>
      <c r="CI2" s="28" t="s">
        <v>65</v>
      </c>
      <c r="CJ2" s="61" t="s">
        <v>311</v>
      </c>
      <c r="CK2" s="61" t="s">
        <v>314</v>
      </c>
      <c r="CL2" s="61" t="s">
        <v>321</v>
      </c>
    </row>
    <row r="3" spans="1:90" x14ac:dyDescent="0.25">
      <c r="A3" s="18" t="s">
        <v>76</v>
      </c>
      <c r="B3" s="95">
        <v>31909.377934</v>
      </c>
      <c r="C3" s="95">
        <v>140.18398719999999</v>
      </c>
      <c r="D3" s="95">
        <v>7870.7311964</v>
      </c>
      <c r="E3" s="95">
        <v>529.07502342999999</v>
      </c>
      <c r="F3" s="95">
        <v>275.23504510999999</v>
      </c>
      <c r="G3" s="95">
        <v>38.776954781999997</v>
      </c>
      <c r="H3" s="95">
        <v>2372.8573121999998</v>
      </c>
      <c r="J3" s="28" t="s">
        <v>121</v>
      </c>
      <c r="K3" s="94">
        <v>0</v>
      </c>
      <c r="L3" s="26">
        <v>0.34150543550201901</v>
      </c>
      <c r="M3" s="26">
        <v>10.904140349668401</v>
      </c>
      <c r="N3" s="26">
        <v>10.904140349668401</v>
      </c>
      <c r="O3" s="26">
        <v>3.6130667587096301</v>
      </c>
      <c r="P3" s="95">
        <v>9.6862789226232704E-2</v>
      </c>
      <c r="Q3" s="26">
        <v>26.7272389499628</v>
      </c>
      <c r="R3" s="26">
        <v>63.491641333355297</v>
      </c>
      <c r="S3" s="26">
        <v>8175.2404504042597</v>
      </c>
      <c r="T3" s="26">
        <v>49.331069927082098</v>
      </c>
      <c r="U3" s="26">
        <v>12.544120842838</v>
      </c>
      <c r="V3" s="26">
        <v>22.072310419484399</v>
      </c>
      <c r="W3" s="26">
        <v>0</v>
      </c>
      <c r="X3" s="95">
        <v>0</v>
      </c>
      <c r="Y3" s="26">
        <v>15.9016042424422</v>
      </c>
      <c r="Z3" s="26">
        <v>15.9016042424422</v>
      </c>
      <c r="AA3" s="26">
        <v>16.889348611363701</v>
      </c>
      <c r="AB3" s="26">
        <v>16.875597174887101</v>
      </c>
      <c r="AC3" s="26">
        <v>0.172232297299448</v>
      </c>
      <c r="AD3" s="95">
        <v>4.2693420717316801</v>
      </c>
      <c r="AE3" s="26">
        <v>1.40579724292178</v>
      </c>
      <c r="AF3" s="26">
        <v>0</v>
      </c>
      <c r="AG3" s="26">
        <v>0.21581735865093701</v>
      </c>
      <c r="AH3" s="26">
        <v>37.1758462717086</v>
      </c>
      <c r="AI3" s="26">
        <v>0</v>
      </c>
      <c r="AJ3" s="95">
        <v>605.55524330759397</v>
      </c>
      <c r="AK3" s="26">
        <v>1900.0204456643301</v>
      </c>
      <c r="AL3" s="26">
        <v>194.222989577649</v>
      </c>
      <c r="AM3" s="26">
        <v>2111.1327838533498</v>
      </c>
      <c r="AN3" s="26">
        <v>0</v>
      </c>
      <c r="AO3" s="26">
        <v>27.879146458550299</v>
      </c>
      <c r="AP3" s="26">
        <v>2.9829974040576E-2</v>
      </c>
      <c r="AQ3" s="26">
        <v>265.36766898262198</v>
      </c>
      <c r="AR3" s="26">
        <v>0.13988211886219401</v>
      </c>
      <c r="AS3" s="26">
        <v>4.9711674024592499E-2</v>
      </c>
      <c r="AT3" s="26">
        <v>42.512370023754798</v>
      </c>
      <c r="AU3" s="26">
        <v>0.87696357413317205</v>
      </c>
      <c r="AV3" s="26">
        <v>7.3341358157376996E-2</v>
      </c>
      <c r="AW3" s="26">
        <v>6.5501931800018703E-3</v>
      </c>
      <c r="AX3" s="26">
        <v>142.09260618175901</v>
      </c>
      <c r="AY3" s="26">
        <v>73.986374046087604</v>
      </c>
      <c r="AZ3" s="26">
        <v>68.1062321356723</v>
      </c>
      <c r="BA3" s="26">
        <v>0.77489927633283096</v>
      </c>
      <c r="BB3" s="26">
        <v>8.1662031448932592E-3</v>
      </c>
      <c r="BC3" s="26">
        <v>4.5799876541168496</v>
      </c>
      <c r="BD3" s="26">
        <v>1.7376500934208599E-2</v>
      </c>
      <c r="BE3" s="26">
        <v>4.88404537112054</v>
      </c>
      <c r="BF3" s="26">
        <v>0.23273934203056601</v>
      </c>
      <c r="BG3" s="26">
        <v>9.4886831241698194E-2</v>
      </c>
      <c r="BH3" s="26">
        <v>18.4267964086707</v>
      </c>
      <c r="BI3" s="26">
        <v>3.67076008143873</v>
      </c>
      <c r="BJ3" s="26">
        <v>0.68050893698639103</v>
      </c>
      <c r="BK3" s="26">
        <v>0.57155057678422705</v>
      </c>
      <c r="BL3" s="26">
        <v>2.6768028571900901E-2</v>
      </c>
      <c r="BM3" s="26">
        <v>10.380710615806001</v>
      </c>
      <c r="BN3" s="26">
        <v>180.99962584348299</v>
      </c>
      <c r="BO3" s="26">
        <v>0</v>
      </c>
      <c r="BP3" s="26">
        <v>3.4701755264692401E-2</v>
      </c>
      <c r="BQ3" s="26">
        <v>66.839870991694099</v>
      </c>
      <c r="BR3" s="95">
        <v>0</v>
      </c>
      <c r="BS3" s="26">
        <v>5.6668389999834599</v>
      </c>
      <c r="BT3" s="26">
        <v>592.66596603779703</v>
      </c>
      <c r="BU3" s="26">
        <v>75.396125903206098</v>
      </c>
      <c r="BY3" s="30">
        <f t="shared" ref="BY3:BY15" si="0">IF(AM3&lt;&gt;0,AA3/AM3,"")</f>
        <v>8.0001356335987449E-3</v>
      </c>
      <c r="BZ3" s="23">
        <f t="shared" ref="BZ3:BZ15" si="1">IF(B3&lt;&gt;0,(S3-B3)/B3,"")</f>
        <v>-0.74379818787713192</v>
      </c>
      <c r="CA3" s="23">
        <f t="shared" ref="CA3:CA15" si="2">IF(C3&lt;&gt;0,(AH3-C3)/C3,"")</f>
        <v>-0.73480675636176662</v>
      </c>
      <c r="CB3" s="23">
        <f t="shared" ref="CB3:CB15" si="3">IF(D3&lt;&gt;0,(AM3-D3)/D3,"")</f>
        <v>-0.73177424928207913</v>
      </c>
      <c r="CC3" s="23">
        <f t="shared" ref="CC3:CC15" si="4">IF(E3&lt;&gt;0,(AX3-E3)/E3,"")</f>
        <v>-0.73143202780473193</v>
      </c>
      <c r="CD3" s="23">
        <f t="shared" ref="CD3:CD15" si="5">IF(F3&lt;&gt;0,(AY3-F3)/F3,"")</f>
        <v>-0.73118839566190297</v>
      </c>
      <c r="CE3" s="23">
        <f t="shared" ref="CE3:CE15" si="6">IF(G3&lt;&gt;0,(BM3-G3)/G3,"")</f>
        <v>-0.73229691000324093</v>
      </c>
      <c r="CF3" s="23">
        <f t="shared" ref="CF3:CF15" si="7">IF(H3&lt;&gt;0,(BT3-H3)/H3,"")</f>
        <v>-0.75023109776107633</v>
      </c>
      <c r="CG3" s="23"/>
      <c r="CH3" s="23"/>
      <c r="CI3" s="23"/>
      <c r="CJ3" s="23"/>
      <c r="CK3" s="23"/>
      <c r="CL3" s="23"/>
    </row>
    <row r="4" spans="1:90" x14ac:dyDescent="0.25">
      <c r="A4" s="18" t="s">
        <v>77</v>
      </c>
      <c r="B4" s="95">
        <v>9996.4093451000008</v>
      </c>
      <c r="C4" s="95">
        <v>37.8068113</v>
      </c>
      <c r="D4" s="95">
        <v>2157.6732290999998</v>
      </c>
      <c r="E4" s="95">
        <v>139.46623683999999</v>
      </c>
      <c r="F4" s="95">
        <v>82.745647417000001</v>
      </c>
      <c r="G4" s="95">
        <v>9.6068802597000005</v>
      </c>
      <c r="H4" s="95">
        <v>808.40796580000006</v>
      </c>
      <c r="J4" s="28" t="s">
        <v>77</v>
      </c>
      <c r="K4" s="94">
        <v>0</v>
      </c>
      <c r="L4" s="26">
        <v>0.49847100333449001</v>
      </c>
      <c r="M4" s="26">
        <v>12.3169070884174</v>
      </c>
      <c r="N4" s="26">
        <v>12.3169070884174</v>
      </c>
      <c r="O4" s="26">
        <v>3.9540875411299701</v>
      </c>
      <c r="P4" s="95">
        <v>8.4841186365294793E-2</v>
      </c>
      <c r="Q4" s="26">
        <v>37.318506241234097</v>
      </c>
      <c r="R4" s="26">
        <v>92.673959471551896</v>
      </c>
      <c r="S4" s="26">
        <v>9996.6830112931493</v>
      </c>
      <c r="T4" s="26">
        <v>58.794574459895202</v>
      </c>
      <c r="U4" s="26">
        <v>17.099309262586999</v>
      </c>
      <c r="V4" s="26">
        <v>27.8961448648291</v>
      </c>
      <c r="W4" s="26">
        <v>0</v>
      </c>
      <c r="X4" s="95">
        <v>0</v>
      </c>
      <c r="Y4" s="26">
        <v>17.465447859124598</v>
      </c>
      <c r="Z4" s="26">
        <v>17.465447859124598</v>
      </c>
      <c r="AA4" s="26">
        <v>17.2564171365267</v>
      </c>
      <c r="AB4" s="26">
        <v>23.430424172357299</v>
      </c>
      <c r="AC4" s="26">
        <v>0.152883768513698</v>
      </c>
      <c r="AD4" s="95">
        <v>6.0454119110677498</v>
      </c>
      <c r="AE4" s="26">
        <v>1.27827502119192</v>
      </c>
      <c r="AF4" s="26">
        <v>0</v>
      </c>
      <c r="AG4" s="26">
        <v>0.30816801962185197</v>
      </c>
      <c r="AH4" s="26">
        <v>37.8139527218814</v>
      </c>
      <c r="AI4" s="26">
        <v>0</v>
      </c>
      <c r="AJ4" s="95">
        <v>826.16076103551097</v>
      </c>
      <c r="AK4" s="26">
        <v>1941.35315332594</v>
      </c>
      <c r="AL4" s="26">
        <v>198.44924353907899</v>
      </c>
      <c r="AM4" s="26">
        <v>2157.0588140015502</v>
      </c>
      <c r="AN4" s="26">
        <v>0</v>
      </c>
      <c r="AO4" s="26">
        <v>35.570755694814203</v>
      </c>
      <c r="AP4" s="26">
        <v>3.32834096683697E-2</v>
      </c>
      <c r="AQ4" s="26">
        <v>371.55259559185703</v>
      </c>
      <c r="AR4" s="26">
        <v>0.139643722063305</v>
      </c>
      <c r="AS4" s="26">
        <v>4.87744451242028E-2</v>
      </c>
      <c r="AT4" s="26">
        <v>48.354362450878298</v>
      </c>
      <c r="AU4" s="26">
        <v>0.72509686557868502</v>
      </c>
      <c r="AV4" s="26">
        <v>5.8622563203756799E-2</v>
      </c>
      <c r="AW4" s="26">
        <v>7.0543714898284298E-3</v>
      </c>
      <c r="AX4" s="26">
        <v>139.42415123486401</v>
      </c>
      <c r="AY4" s="26">
        <v>82.707572146805902</v>
      </c>
      <c r="AZ4" s="26">
        <v>56.716579088058097</v>
      </c>
      <c r="BA4" s="26">
        <v>0.61628091293396703</v>
      </c>
      <c r="BB4" s="26">
        <v>6.7301685984666902E-3</v>
      </c>
      <c r="BC4" s="26">
        <v>4.2349170235398503</v>
      </c>
      <c r="BD4" s="26">
        <v>2.09424020458891E-2</v>
      </c>
      <c r="BE4" s="26">
        <v>5.5616977793944997</v>
      </c>
      <c r="BF4" s="26">
        <v>0.29552226943787602</v>
      </c>
      <c r="BG4" s="26">
        <v>0.10546913804791699</v>
      </c>
      <c r="BH4" s="26">
        <v>21.346155635289399</v>
      </c>
      <c r="BI4" s="26">
        <v>3.9094219619592399</v>
      </c>
      <c r="BJ4" s="26">
        <v>0.57023583943737999</v>
      </c>
      <c r="BK4" s="26">
        <v>0.56115501248367095</v>
      </c>
      <c r="BL4" s="26">
        <v>2.1628137590458299E-2</v>
      </c>
      <c r="BM4" s="26">
        <v>9.6082498718563496</v>
      </c>
      <c r="BN4" s="26">
        <v>256.35608630499797</v>
      </c>
      <c r="BO4" s="26">
        <v>0</v>
      </c>
      <c r="BP4" s="26">
        <v>3.03951459124654E-2</v>
      </c>
      <c r="BQ4" s="26">
        <v>96.9547987501997</v>
      </c>
      <c r="BR4" s="95">
        <v>0</v>
      </c>
      <c r="BS4" s="26">
        <v>7.86164679574728</v>
      </c>
      <c r="BT4" s="26">
        <v>808.53426125872795</v>
      </c>
      <c r="BU4" s="26">
        <v>108.913047821557</v>
      </c>
      <c r="BY4" s="30">
        <f t="shared" si="0"/>
        <v>7.999975255433299E-3</v>
      </c>
      <c r="BZ4" s="23">
        <f t="shared" si="1"/>
        <v>2.7376449253018362E-5</v>
      </c>
      <c r="CA4" s="23">
        <f t="shared" si="2"/>
        <v>1.8889246767552382E-4</v>
      </c>
      <c r="CB4" s="23">
        <f t="shared" si="3"/>
        <v>-2.8475817846890038E-4</v>
      </c>
      <c r="CC4" s="23">
        <f t="shared" si="4"/>
        <v>-3.017619610993197E-4</v>
      </c>
      <c r="CD4" s="23">
        <f t="shared" si="5"/>
        <v>-4.6014831453571606E-4</v>
      </c>
      <c r="CE4" s="23">
        <f t="shared" si="6"/>
        <v>1.4256575697050376E-4</v>
      </c>
      <c r="CF4" s="23">
        <f t="shared" si="7"/>
        <v>1.5622738032141184E-4</v>
      </c>
      <c r="CG4" s="23"/>
      <c r="CH4" s="23"/>
      <c r="CI4" s="23"/>
      <c r="CJ4" s="23"/>
      <c r="CK4" s="23"/>
      <c r="CL4" s="23"/>
    </row>
    <row r="5" spans="1:90" x14ac:dyDescent="0.25">
      <c r="A5" s="18" t="s">
        <v>78</v>
      </c>
      <c r="B5" s="95">
        <v>46745.232709000004</v>
      </c>
      <c r="C5" s="95">
        <v>201.52745662000001</v>
      </c>
      <c r="D5" s="95">
        <v>9086.0851160000002</v>
      </c>
      <c r="E5" s="95">
        <v>610.23409415000003</v>
      </c>
      <c r="F5" s="95">
        <v>290.93808623000001</v>
      </c>
      <c r="G5" s="95">
        <v>65.822095161999997</v>
      </c>
      <c r="H5" s="95">
        <v>3531.1723133999999</v>
      </c>
      <c r="J5" s="28" t="s">
        <v>71</v>
      </c>
      <c r="K5" s="94">
        <v>0</v>
      </c>
      <c r="L5" s="26">
        <v>2.1082497420757602</v>
      </c>
      <c r="M5" s="26">
        <v>52.3770474618957</v>
      </c>
      <c r="N5" s="26">
        <v>52.3770474618957</v>
      </c>
      <c r="O5" s="26">
        <v>16.827432621240401</v>
      </c>
      <c r="P5" s="95">
        <v>0.36329478138593602</v>
      </c>
      <c r="Q5" s="26">
        <v>159.55921499284</v>
      </c>
      <c r="R5" s="26">
        <v>391.95921149776399</v>
      </c>
      <c r="S5" s="26">
        <v>46743.8149947364</v>
      </c>
      <c r="T5" s="26">
        <v>249.707808939302</v>
      </c>
      <c r="U5" s="26">
        <v>72.667023449461794</v>
      </c>
      <c r="V5" s="26">
        <v>118.32491596025</v>
      </c>
      <c r="W5" s="26">
        <v>0</v>
      </c>
      <c r="X5" s="95">
        <v>0</v>
      </c>
      <c r="Y5" s="26">
        <v>74.321139225185505</v>
      </c>
      <c r="Z5" s="26">
        <v>74.321139225185505</v>
      </c>
      <c r="AA5" s="26">
        <v>72.660691038762593</v>
      </c>
      <c r="AB5" s="26">
        <v>102.279020150245</v>
      </c>
      <c r="AC5" s="26">
        <v>0.65535929709375695</v>
      </c>
      <c r="AD5" s="95">
        <v>25.9919915391689</v>
      </c>
      <c r="AE5" s="26">
        <v>5.4670753885921801</v>
      </c>
      <c r="AF5" s="26">
        <v>0</v>
      </c>
      <c r="AG5" s="26">
        <v>1.46498153182261</v>
      </c>
      <c r="AH5" s="26">
        <v>201.548929380446</v>
      </c>
      <c r="AI5" s="26">
        <v>0</v>
      </c>
      <c r="AJ5" s="95">
        <v>3606.2356107078399</v>
      </c>
      <c r="AK5" s="26">
        <v>8174.4054011034204</v>
      </c>
      <c r="AL5" s="26">
        <v>835.59976476683403</v>
      </c>
      <c r="AM5" s="26">
        <v>9082.6658569090105</v>
      </c>
      <c r="AN5" s="26">
        <v>0</v>
      </c>
      <c r="AO5" s="26">
        <v>152.03768468393901</v>
      </c>
      <c r="AP5" s="26">
        <v>0.151163048330825</v>
      </c>
      <c r="AQ5" s="26">
        <v>1638.2219944476601</v>
      </c>
      <c r="AR5" s="26">
        <v>0.64213914471689904</v>
      </c>
      <c r="AS5" s="26">
        <v>0.230750254909417</v>
      </c>
      <c r="AT5" s="26">
        <v>151.406984462926</v>
      </c>
      <c r="AU5" s="26">
        <v>4.1446222104642301</v>
      </c>
      <c r="AV5" s="26">
        <v>0.349636799550258</v>
      </c>
      <c r="AW5" s="26">
        <v>2.98767010036541E-2</v>
      </c>
      <c r="AX5" s="26">
        <v>609.88721014677196</v>
      </c>
      <c r="AY5" s="26">
        <v>290.70739390201499</v>
      </c>
      <c r="AZ5" s="26">
        <v>319.17981624475698</v>
      </c>
      <c r="BA5" s="26">
        <v>3.65361673749014</v>
      </c>
      <c r="BB5" s="26">
        <v>3.8806794644973101E-2</v>
      </c>
      <c r="BC5" s="26">
        <v>21.9113029867116</v>
      </c>
      <c r="BD5" s="26">
        <v>8.9582091855575405E-2</v>
      </c>
      <c r="BE5" s="26">
        <v>21.1826244922479</v>
      </c>
      <c r="BF5" s="26">
        <v>1.21015790605003</v>
      </c>
      <c r="BG5" s="26">
        <v>0.382986303785886</v>
      </c>
      <c r="BH5" s="26">
        <v>79.349013376543894</v>
      </c>
      <c r="BI5" s="26">
        <v>17.302312637708901</v>
      </c>
      <c r="BJ5" s="26">
        <v>3.2377153502317602</v>
      </c>
      <c r="BK5" s="26">
        <v>2.5699927798629698</v>
      </c>
      <c r="BL5" s="26">
        <v>0.126422460688833</v>
      </c>
      <c r="BM5" s="26">
        <v>65.820672079013704</v>
      </c>
      <c r="BN5" s="26">
        <v>1114.0474403318799</v>
      </c>
      <c r="BO5" s="26">
        <v>0</v>
      </c>
      <c r="BP5" s="26">
        <v>0.13015312069555801</v>
      </c>
      <c r="BQ5" s="26">
        <v>419.15019790296299</v>
      </c>
      <c r="BR5" s="95">
        <v>0</v>
      </c>
      <c r="BS5" s="26">
        <v>39.317841412721798</v>
      </c>
      <c r="BT5" s="26">
        <v>3531.61972695756</v>
      </c>
      <c r="BU5" s="26">
        <v>480.90080883832798</v>
      </c>
      <c r="BY5" s="30">
        <f t="shared" si="0"/>
        <v>7.9999299967080696E-3</v>
      </c>
      <c r="BZ5" s="23">
        <f t="shared" si="1"/>
        <v>-3.0328531519548943E-5</v>
      </c>
      <c r="CA5" s="23">
        <f t="shared" si="2"/>
        <v>1.0655004933882102E-4</v>
      </c>
      <c r="CB5" s="23">
        <f t="shared" si="3"/>
        <v>-3.7631818845375276E-4</v>
      </c>
      <c r="CC5" s="23">
        <f t="shared" si="4"/>
        <v>-5.6844415373291635E-4</v>
      </c>
      <c r="CD5" s="23">
        <f t="shared" si="5"/>
        <v>-7.9292584540702692E-4</v>
      </c>
      <c r="CE5" s="23">
        <f t="shared" si="6"/>
        <v>-2.1620141121153828E-5</v>
      </c>
      <c r="CF5" s="23">
        <f t="shared" si="7"/>
        <v>1.2670397189689845E-4</v>
      </c>
      <c r="CG5" s="23"/>
      <c r="CH5" s="23"/>
      <c r="CI5" s="23"/>
      <c r="CJ5" s="23"/>
      <c r="CK5" s="23"/>
      <c r="CL5" s="23"/>
    </row>
    <row r="6" spans="1:90" x14ac:dyDescent="0.25">
      <c r="A6" s="18" t="s">
        <v>79</v>
      </c>
      <c r="B6" s="95">
        <v>49106.720273999999</v>
      </c>
      <c r="C6" s="95">
        <v>201.62394990000001</v>
      </c>
      <c r="D6" s="95">
        <v>9408.3452352999993</v>
      </c>
      <c r="E6" s="95">
        <v>621.83149982999998</v>
      </c>
      <c r="F6" s="95">
        <v>312.88735407000001</v>
      </c>
      <c r="G6" s="95">
        <v>53.500437574999999</v>
      </c>
      <c r="H6" s="95">
        <v>3893.1117315000001</v>
      </c>
      <c r="J6" s="28" t="s">
        <v>122</v>
      </c>
      <c r="K6" s="94">
        <v>0</v>
      </c>
      <c r="L6" s="26">
        <v>2.46650059941688</v>
      </c>
      <c r="M6" s="26">
        <v>59.6783427751121</v>
      </c>
      <c r="N6" s="26">
        <v>59.6783427751121</v>
      </c>
      <c r="O6" s="26">
        <v>17.867429831842401</v>
      </c>
      <c r="P6" s="95">
        <v>0.34775764647806101</v>
      </c>
      <c r="Q6" s="26">
        <v>176.68491620159</v>
      </c>
      <c r="R6" s="26">
        <v>458.62355030296999</v>
      </c>
      <c r="S6" s="26">
        <v>49102.593853734303</v>
      </c>
      <c r="T6" s="26">
        <v>274.209933712858</v>
      </c>
      <c r="U6" s="26">
        <v>83.158861666694193</v>
      </c>
      <c r="V6" s="26">
        <v>132.51702616180799</v>
      </c>
      <c r="W6" s="26">
        <v>67.486721105573906</v>
      </c>
      <c r="X6" s="95">
        <v>0</v>
      </c>
      <c r="Y6" s="26">
        <v>79.241496338453501</v>
      </c>
      <c r="Z6" s="26">
        <v>79.241496338453501</v>
      </c>
      <c r="AA6" s="26">
        <v>75.235430480001199</v>
      </c>
      <c r="AB6" s="26">
        <v>106.233708690068</v>
      </c>
      <c r="AC6" s="26">
        <v>0.62429662057463398</v>
      </c>
      <c r="AD6" s="95">
        <v>28.168210328167898</v>
      </c>
      <c r="AE6" s="26">
        <v>5.3381186873680599</v>
      </c>
      <c r="AF6" s="26">
        <v>0</v>
      </c>
      <c r="AG6" s="26">
        <v>1.3550370596025001</v>
      </c>
      <c r="AH6" s="26">
        <v>201.63013233243399</v>
      </c>
      <c r="AI6" s="26">
        <v>0</v>
      </c>
      <c r="AJ6" s="95">
        <v>3978.5750624183602</v>
      </c>
      <c r="AK6" s="26">
        <v>8464.1912895385194</v>
      </c>
      <c r="AL6" s="26">
        <v>865.21375838445294</v>
      </c>
      <c r="AM6" s="26">
        <v>9404.6404784029801</v>
      </c>
      <c r="AN6" s="26">
        <v>0</v>
      </c>
      <c r="AO6" s="26">
        <v>168.93405248102599</v>
      </c>
      <c r="AP6" s="26">
        <v>0.16420042218511099</v>
      </c>
      <c r="AQ6" s="26">
        <v>1768.97565727607</v>
      </c>
      <c r="AR6" s="26">
        <v>0.66598852494254202</v>
      </c>
      <c r="AS6" s="26">
        <v>0.234283657688343</v>
      </c>
      <c r="AT6" s="26">
        <v>163.63194166570199</v>
      </c>
      <c r="AU6" s="26">
        <v>4.0407525477162904</v>
      </c>
      <c r="AV6" s="26">
        <v>0.33413325837618502</v>
      </c>
      <c r="AW6" s="26">
        <v>3.1727230939664897E-2</v>
      </c>
      <c r="AX6" s="26">
        <v>621.40826611771604</v>
      </c>
      <c r="AY6" s="26">
        <v>312.60909703974397</v>
      </c>
      <c r="AZ6" s="26">
        <v>308.79916907797201</v>
      </c>
      <c r="BA6" s="26">
        <v>3.5186560624348902</v>
      </c>
      <c r="BB6" s="26">
        <v>3.7798585734993298E-2</v>
      </c>
      <c r="BC6" s="26">
        <v>22.187524374851801</v>
      </c>
      <c r="BD6" s="26">
        <v>0.10003284886765</v>
      </c>
      <c r="BE6" s="26">
        <v>23.007884830547201</v>
      </c>
      <c r="BF6" s="26">
        <v>1.38247579049477</v>
      </c>
      <c r="BG6" s="26">
        <v>0.41116001697558902</v>
      </c>
      <c r="BH6" s="26">
        <v>86.934045316004898</v>
      </c>
      <c r="BI6" s="26">
        <v>18.090340921598099</v>
      </c>
      <c r="BJ6" s="26">
        <v>3.1746369263160199</v>
      </c>
      <c r="BK6" s="26">
        <v>2.6296355208694902</v>
      </c>
      <c r="BL6" s="26">
        <v>0.12221945909599401</v>
      </c>
      <c r="BM6" s="26">
        <v>53.497822825553698</v>
      </c>
      <c r="BN6" s="26">
        <v>1250.8376614168201</v>
      </c>
      <c r="BO6" s="26">
        <v>0</v>
      </c>
      <c r="BP6" s="26">
        <v>0.12458715195423201</v>
      </c>
      <c r="BQ6" s="26">
        <v>470.41745346781499</v>
      </c>
      <c r="BR6" s="95">
        <v>0</v>
      </c>
      <c r="BS6" s="26">
        <v>39.763600899485702</v>
      </c>
      <c r="BT6" s="26">
        <v>3892.9182840324702</v>
      </c>
      <c r="BU6" s="26">
        <v>503.678680242729</v>
      </c>
      <c r="BY6" s="30">
        <f t="shared" si="0"/>
        <v>7.9998199455655391E-3</v>
      </c>
      <c r="BZ6" s="23">
        <f t="shared" si="1"/>
        <v>-8.4029644876964482E-5</v>
      </c>
      <c r="CA6" s="23">
        <f t="shared" si="2"/>
        <v>3.06631847904983E-5</v>
      </c>
      <c r="CB6" s="23">
        <f t="shared" si="3"/>
        <v>-3.9377348559862022E-4</v>
      </c>
      <c r="CC6" s="23">
        <f t="shared" si="4"/>
        <v>-6.806244334673485E-4</v>
      </c>
      <c r="CD6" s="23">
        <f t="shared" si="5"/>
        <v>-8.8932015511815972E-4</v>
      </c>
      <c r="CE6" s="23">
        <f t="shared" si="6"/>
        <v>-4.8873421691856148E-5</v>
      </c>
      <c r="CF6" s="23">
        <f t="shared" si="7"/>
        <v>-4.9689677787751358E-5</v>
      </c>
      <c r="CG6" s="23"/>
      <c r="CH6" s="23"/>
      <c r="CI6" s="23"/>
      <c r="CJ6" s="23"/>
      <c r="CK6" s="23"/>
      <c r="CL6" s="23"/>
    </row>
    <row r="7" spans="1:90" x14ac:dyDescent="0.25">
      <c r="A7" s="56" t="s">
        <v>80</v>
      </c>
      <c r="B7" s="95">
        <v>315852.85183</v>
      </c>
      <c r="C7" s="95">
        <v>1523.6987509000001</v>
      </c>
      <c r="D7" s="95">
        <v>77156.914824000007</v>
      </c>
      <c r="E7" s="95">
        <v>5272.7625527999999</v>
      </c>
      <c r="F7" s="95">
        <v>2830.7414901000002</v>
      </c>
      <c r="G7" s="95">
        <v>350.32205393999999</v>
      </c>
      <c r="H7" s="95">
        <v>25630.651988000001</v>
      </c>
      <c r="J7" s="28" t="s">
        <v>123</v>
      </c>
      <c r="K7" s="94">
        <v>0</v>
      </c>
      <c r="L7" s="26">
        <v>14.967256990536599</v>
      </c>
      <c r="M7" s="26">
        <v>437.79131874276999</v>
      </c>
      <c r="N7" s="26">
        <v>437.79131874276999</v>
      </c>
      <c r="O7" s="26">
        <v>138.344991368904</v>
      </c>
      <c r="P7" s="95">
        <v>3.39274356792275</v>
      </c>
      <c r="Q7" s="26">
        <v>1139.9025024099301</v>
      </c>
      <c r="R7" s="26">
        <v>2782.8922386139502</v>
      </c>
      <c r="S7" s="26">
        <v>314961.07559097599</v>
      </c>
      <c r="T7" s="26">
        <v>1962.87525792721</v>
      </c>
      <c r="U7" s="26">
        <v>531.82758580763596</v>
      </c>
      <c r="V7" s="26">
        <v>901.89803048198496</v>
      </c>
      <c r="W7" s="26">
        <v>305.05703961216301</v>
      </c>
      <c r="X7" s="95">
        <v>0</v>
      </c>
      <c r="Y7" s="26">
        <v>610.72333249447399</v>
      </c>
      <c r="Z7" s="26">
        <v>610.72333249447399</v>
      </c>
      <c r="AA7" s="26">
        <v>615.18066546514694</v>
      </c>
      <c r="AB7" s="26">
        <v>708.041246649801</v>
      </c>
      <c r="AC7" s="26">
        <v>6.0477460531313998</v>
      </c>
      <c r="AD7" s="95">
        <v>178.341024387825</v>
      </c>
      <c r="AE7" s="26">
        <v>49.9180342906904</v>
      </c>
      <c r="AF7" s="26">
        <v>0</v>
      </c>
      <c r="AG7" s="26">
        <v>8.7614321002992597</v>
      </c>
      <c r="AH7" s="26">
        <v>1519.7767295535</v>
      </c>
      <c r="AI7" s="26">
        <v>0</v>
      </c>
      <c r="AJ7" s="95">
        <v>26080.2168863021</v>
      </c>
      <c r="AK7" s="26">
        <v>69212.528305692802</v>
      </c>
      <c r="AL7" s="26">
        <v>7074.9793532741396</v>
      </c>
      <c r="AM7" s="26">
        <v>76902.688324432194</v>
      </c>
      <c r="AN7" s="26">
        <v>0</v>
      </c>
      <c r="AO7" s="26">
        <v>1143.5209663354201</v>
      </c>
      <c r="AP7" s="26">
        <v>1.10259847770851</v>
      </c>
      <c r="AQ7" s="26">
        <v>11549.498226306599</v>
      </c>
      <c r="AR7" s="26">
        <v>5.11560277120984</v>
      </c>
      <c r="AS7" s="26">
        <v>1.84593473216598</v>
      </c>
      <c r="AT7" s="26">
        <v>1638.1209224138399</v>
      </c>
      <c r="AU7" s="26">
        <v>30.951987301377301</v>
      </c>
      <c r="AV7" s="26">
        <v>2.6073970579319501</v>
      </c>
      <c r="AW7" s="26">
        <v>0.24470863164624601</v>
      </c>
      <c r="AX7" s="26">
        <v>5253.7192865071602</v>
      </c>
      <c r="AY7" s="26">
        <v>2818.9639881942499</v>
      </c>
      <c r="AZ7" s="26">
        <v>2434.7552983129099</v>
      </c>
      <c r="BA7" s="26">
        <v>27.175414276029699</v>
      </c>
      <c r="BB7" s="26">
        <v>0.28813669758648902</v>
      </c>
      <c r="BC7" s="26">
        <v>164.617551105893</v>
      </c>
      <c r="BD7" s="26">
        <v>0.654139607687516</v>
      </c>
      <c r="BE7" s="26">
        <v>185.58634038261201</v>
      </c>
      <c r="BF7" s="26">
        <v>8.8302809239570799</v>
      </c>
      <c r="BG7" s="26">
        <v>3.61092379172936</v>
      </c>
      <c r="BH7" s="26">
        <v>702.14443878591396</v>
      </c>
      <c r="BI7" s="26">
        <v>145.551452290767</v>
      </c>
      <c r="BJ7" s="26">
        <v>24.0504582857961</v>
      </c>
      <c r="BK7" s="26">
        <v>21.074584566543699</v>
      </c>
      <c r="BL7" s="26">
        <v>0.94256838461835102</v>
      </c>
      <c r="BM7" s="26">
        <v>349.44447273709301</v>
      </c>
      <c r="BN7" s="26">
        <v>8002.2581113304695</v>
      </c>
      <c r="BO7" s="26">
        <v>0</v>
      </c>
      <c r="BP7" s="26">
        <v>1.21551420201612</v>
      </c>
      <c r="BQ7" s="26">
        <v>2958.3636864293298</v>
      </c>
      <c r="BR7" s="95">
        <v>0</v>
      </c>
      <c r="BS7" s="26">
        <v>253.40316559466899</v>
      </c>
      <c r="BT7" s="26">
        <v>25533.806917001399</v>
      </c>
      <c r="BU7" s="26">
        <v>3201.98349160314</v>
      </c>
      <c r="BY7" s="30">
        <f t="shared" si="0"/>
        <v>7.9994689245434653E-3</v>
      </c>
      <c r="BZ7" s="23">
        <f t="shared" si="1"/>
        <v>-2.8233914427468463E-3</v>
      </c>
      <c r="CA7" s="23">
        <f t="shared" si="2"/>
        <v>-2.5740136258452975E-3</v>
      </c>
      <c r="CB7" s="23">
        <f t="shared" si="3"/>
        <v>-3.2949282659593087E-3</v>
      </c>
      <c r="CC7" s="23">
        <f t="shared" si="4"/>
        <v>-3.61162978650103E-3</v>
      </c>
      <c r="CD7" s="23">
        <f t="shared" si="5"/>
        <v>-4.160571336852905E-3</v>
      </c>
      <c r="CE7" s="23">
        <f t="shared" si="6"/>
        <v>-2.505069815151533E-3</v>
      </c>
      <c r="CF7" s="23">
        <f t="shared" si="7"/>
        <v>-3.778486440530057E-3</v>
      </c>
      <c r="CG7" s="23"/>
      <c r="CH7" s="23"/>
      <c r="CI7" s="23"/>
      <c r="CJ7" s="23"/>
      <c r="CK7" s="23"/>
      <c r="CL7" s="23"/>
    </row>
    <row r="8" spans="1:90" x14ac:dyDescent="0.25">
      <c r="A8" s="55" t="s">
        <v>81</v>
      </c>
      <c r="B8" s="95">
        <v>547536.01638000004</v>
      </c>
      <c r="C8" s="95">
        <v>2756.1458059000001</v>
      </c>
      <c r="D8" s="95">
        <v>112536.32996</v>
      </c>
      <c r="E8" s="95">
        <v>8165.7503997000003</v>
      </c>
      <c r="F8" s="95">
        <v>3862.5228403000001</v>
      </c>
      <c r="G8" s="95">
        <v>721.08024505000003</v>
      </c>
      <c r="H8" s="95">
        <v>46087.858046000001</v>
      </c>
      <c r="J8" s="28" t="s">
        <v>72</v>
      </c>
      <c r="K8" s="94">
        <v>0</v>
      </c>
      <c r="L8" s="26">
        <v>29.2717289312764</v>
      </c>
      <c r="M8" s="26">
        <v>758.25717845658801</v>
      </c>
      <c r="N8" s="26">
        <v>758.25717845658801</v>
      </c>
      <c r="O8" s="26">
        <v>220.73006541113401</v>
      </c>
      <c r="P8" s="95">
        <v>4.5048806743003897</v>
      </c>
      <c r="Q8" s="26">
        <v>2057.8289350741402</v>
      </c>
      <c r="R8" s="26">
        <v>5443.3005389169703</v>
      </c>
      <c r="S8" s="26">
        <v>547443.80779223598</v>
      </c>
      <c r="T8" s="26">
        <v>3343.43574959837</v>
      </c>
      <c r="U8" s="26">
        <v>995.65746179566497</v>
      </c>
      <c r="V8" s="26">
        <v>1601.4888708880701</v>
      </c>
      <c r="W8" s="26">
        <v>1295.7812789883401</v>
      </c>
      <c r="X8" s="95">
        <v>0</v>
      </c>
      <c r="Y8" s="26">
        <v>979.875481246052</v>
      </c>
      <c r="Z8" s="26">
        <v>979.875481246052</v>
      </c>
      <c r="AA8" s="26">
        <v>899.79440422846403</v>
      </c>
      <c r="AB8" s="26">
        <v>1202.37739453363</v>
      </c>
      <c r="AC8" s="26">
        <v>8.0170732210850009</v>
      </c>
      <c r="AD8" s="95">
        <v>323.54483687484299</v>
      </c>
      <c r="AE8" s="26">
        <v>68.515687970369797</v>
      </c>
      <c r="AF8" s="26">
        <v>0</v>
      </c>
      <c r="AG8" s="26">
        <v>14.7445131544156</v>
      </c>
      <c r="AH8" s="26">
        <v>2756.1768923648401</v>
      </c>
      <c r="AI8" s="26">
        <v>0</v>
      </c>
      <c r="AJ8" s="95">
        <v>47099.160714738398</v>
      </c>
      <c r="AK8" s="26">
        <v>101227.83287884999</v>
      </c>
      <c r="AL8" s="26">
        <v>10347.749603443601</v>
      </c>
      <c r="AM8" s="26">
        <v>112475.376886522</v>
      </c>
      <c r="AN8" s="26">
        <v>0</v>
      </c>
      <c r="AO8" s="26">
        <v>2034.02859735886</v>
      </c>
      <c r="AP8" s="26">
        <v>2.1993285052111702</v>
      </c>
      <c r="AQ8" s="26">
        <v>20597.793373144399</v>
      </c>
      <c r="AR8" s="26">
        <v>8.8902679166873408</v>
      </c>
      <c r="AS8" s="26">
        <v>3.1473630736839699</v>
      </c>
      <c r="AT8" s="26">
        <v>1931.70243357198</v>
      </c>
      <c r="AU8" s="26">
        <v>56.472298373540099</v>
      </c>
      <c r="AV8" s="26">
        <v>4.7098985322729003</v>
      </c>
      <c r="AW8" s="26">
        <v>0.415638703241345</v>
      </c>
      <c r="AX8" s="26">
        <v>8160.9595970579303</v>
      </c>
      <c r="AY8" s="26">
        <v>3859.2936068795202</v>
      </c>
      <c r="AZ8" s="26">
        <v>4301.6659901784096</v>
      </c>
      <c r="BA8" s="26">
        <v>49.517619008250698</v>
      </c>
      <c r="BB8" s="26">
        <v>0.52929685786250802</v>
      </c>
      <c r="BC8" s="26">
        <v>304.27353770179099</v>
      </c>
      <c r="BD8" s="26">
        <v>1.3238676565419401</v>
      </c>
      <c r="BE8" s="26">
        <v>292.75501612129801</v>
      </c>
      <c r="BF8" s="26">
        <v>18.1349129449891</v>
      </c>
      <c r="BG8" s="26">
        <v>5.1328974795658997</v>
      </c>
      <c r="BH8" s="26">
        <v>1099.04256121959</v>
      </c>
      <c r="BI8" s="26">
        <v>228.86153801925701</v>
      </c>
      <c r="BJ8" s="26">
        <v>44.322075100448103</v>
      </c>
      <c r="BK8" s="26">
        <v>35.009123387181198</v>
      </c>
      <c r="BL8" s="26">
        <v>1.71547072537575</v>
      </c>
      <c r="BM8" s="26">
        <v>721.05446893411897</v>
      </c>
      <c r="BN8" s="26">
        <v>14764.6365717176</v>
      </c>
      <c r="BO8" s="26">
        <v>0</v>
      </c>
      <c r="BP8" s="26">
        <v>1.6139104070558901</v>
      </c>
      <c r="BQ8" s="26">
        <v>5486.3274388383697</v>
      </c>
      <c r="BR8" s="95">
        <v>0</v>
      </c>
      <c r="BS8" s="26">
        <v>477.223060017526</v>
      </c>
      <c r="BT8" s="26">
        <v>46074.573146601797</v>
      </c>
      <c r="BU8" s="26">
        <v>5694.6871125999596</v>
      </c>
      <c r="BY8" s="30">
        <f t="shared" si="0"/>
        <v>7.9999234422328657E-3</v>
      </c>
      <c r="BZ8" s="23">
        <f t="shared" si="1"/>
        <v>-1.6840643355974121E-4</v>
      </c>
      <c r="CA8" s="23">
        <f t="shared" si="2"/>
        <v>1.1278962373263064E-5</v>
      </c>
      <c r="CB8" s="23">
        <f t="shared" si="3"/>
        <v>-5.4163018733295696E-4</v>
      </c>
      <c r="CC8" s="23">
        <f t="shared" si="4"/>
        <v>-5.8669471972178533E-4</v>
      </c>
      <c r="CD8" s="23">
        <f t="shared" si="5"/>
        <v>-8.3604254369381886E-4</v>
      </c>
      <c r="CE8" s="23">
        <f t="shared" si="6"/>
        <v>-3.5746528986202884E-5</v>
      </c>
      <c r="CF8" s="23">
        <f t="shared" si="7"/>
        <v>-2.8825161249508959E-4</v>
      </c>
      <c r="CG8" s="23"/>
      <c r="CH8" s="23"/>
      <c r="CI8" s="23"/>
      <c r="CJ8" s="23"/>
      <c r="CK8" s="23"/>
      <c r="CL8" s="23"/>
    </row>
    <row r="9" spans="1:90" x14ac:dyDescent="0.25">
      <c r="A9" s="18" t="s">
        <v>82</v>
      </c>
      <c r="B9" s="95">
        <v>95083.086937999993</v>
      </c>
      <c r="C9" s="95">
        <v>353.29899599999999</v>
      </c>
      <c r="D9" s="95">
        <v>19241.351853</v>
      </c>
      <c r="E9" s="95">
        <v>1248.2294162000001</v>
      </c>
      <c r="F9" s="95">
        <v>713.06975666999995</v>
      </c>
      <c r="G9" s="95">
        <v>56.427641665000003</v>
      </c>
      <c r="H9" s="95">
        <v>9048.4621017000009</v>
      </c>
      <c r="J9" s="28" t="s">
        <v>124</v>
      </c>
      <c r="K9" s="94">
        <v>0</v>
      </c>
      <c r="L9" s="26">
        <v>5.9779842700331196</v>
      </c>
      <c r="M9" s="26">
        <v>146.01266889955201</v>
      </c>
      <c r="N9" s="26">
        <v>146.01266889955201</v>
      </c>
      <c r="O9" s="26">
        <v>41.108447312290203</v>
      </c>
      <c r="P9" s="95">
        <v>0.75115183882780301</v>
      </c>
      <c r="Q9" s="26">
        <v>404.61561097736399</v>
      </c>
      <c r="R9" s="26">
        <v>1111.7038290747701</v>
      </c>
      <c r="S9" s="26">
        <v>94445.288339203107</v>
      </c>
      <c r="T9" s="26">
        <v>643.15164339787304</v>
      </c>
      <c r="U9" s="26">
        <v>199.62936660030701</v>
      </c>
      <c r="V9" s="26">
        <v>314.03235214338702</v>
      </c>
      <c r="W9" s="26">
        <v>283.75190076811202</v>
      </c>
      <c r="X9" s="95">
        <v>0</v>
      </c>
      <c r="Y9" s="26">
        <v>182.952803318176</v>
      </c>
      <c r="Z9" s="26">
        <v>182.952803318176</v>
      </c>
      <c r="AA9" s="26">
        <v>152.65384348286099</v>
      </c>
      <c r="AB9" s="26">
        <v>231.393153352403</v>
      </c>
      <c r="AC9" s="26">
        <v>1.33530869715879</v>
      </c>
      <c r="AD9" s="95">
        <v>64.378992076331699</v>
      </c>
      <c r="AE9" s="26">
        <v>11.675942253674799</v>
      </c>
      <c r="AF9" s="26">
        <v>0</v>
      </c>
      <c r="AG9" s="26">
        <v>2.8491349120454901</v>
      </c>
      <c r="AH9" s="26">
        <v>350.64678207862698</v>
      </c>
      <c r="AI9" s="26">
        <v>0</v>
      </c>
      <c r="AJ9" s="95">
        <v>9194.1112022354791</v>
      </c>
      <c r="AK9" s="26">
        <v>17174.066333548199</v>
      </c>
      <c r="AL9" s="26">
        <v>1755.56878828463</v>
      </c>
      <c r="AM9" s="26">
        <v>19082.2889653157</v>
      </c>
      <c r="AN9" s="26">
        <v>0</v>
      </c>
      <c r="AO9" s="26">
        <v>398.59185247220802</v>
      </c>
      <c r="AP9" s="26">
        <v>0.39251700590287503</v>
      </c>
      <c r="AQ9" s="26">
        <v>3997.66741886605</v>
      </c>
      <c r="AR9" s="26">
        <v>1.40380153992846</v>
      </c>
      <c r="AS9" s="26">
        <v>0.47190644686585398</v>
      </c>
      <c r="AT9" s="26">
        <v>369.01627716507602</v>
      </c>
      <c r="AU9" s="26">
        <v>7.0974804477587199</v>
      </c>
      <c r="AV9" s="26">
        <v>0.55315790053847802</v>
      </c>
      <c r="AW9" s="26">
        <v>7.1266308415593296E-2</v>
      </c>
      <c r="AX9" s="26">
        <v>1238.7696237107</v>
      </c>
      <c r="AY9" s="26">
        <v>707.17237882680899</v>
      </c>
      <c r="AZ9" s="26">
        <v>531.59724488389804</v>
      </c>
      <c r="BA9" s="26">
        <v>5.9175997178083701</v>
      </c>
      <c r="BB9" s="26">
        <v>6.6299255388922798E-2</v>
      </c>
      <c r="BC9" s="26">
        <v>44.0184563236825</v>
      </c>
      <c r="BD9" s="26">
        <v>0.254169215760842</v>
      </c>
      <c r="BE9" s="26">
        <v>54.0799194210663</v>
      </c>
      <c r="BF9" s="26">
        <v>3.6710145119242501</v>
      </c>
      <c r="BG9" s="26">
        <v>0.92963838687808997</v>
      </c>
      <c r="BH9" s="26">
        <v>207.99008713768299</v>
      </c>
      <c r="BI9" s="26">
        <v>41.533047746600602</v>
      </c>
      <c r="BJ9" s="26">
        <v>5.6865836626487303</v>
      </c>
      <c r="BK9" s="26">
        <v>5.3434627997596902</v>
      </c>
      <c r="BL9" s="26">
        <v>0.20874157972188601</v>
      </c>
      <c r="BM9" s="26">
        <v>56.005398678329001</v>
      </c>
      <c r="BN9" s="26">
        <v>2902.7248187656501</v>
      </c>
      <c r="BO9" s="26">
        <v>0</v>
      </c>
      <c r="BP9" s="26">
        <v>0.26907687063344299</v>
      </c>
      <c r="BQ9" s="26">
        <v>1079.61507733549</v>
      </c>
      <c r="BR9" s="95">
        <v>0</v>
      </c>
      <c r="BS9" s="26">
        <v>92.983949648638301</v>
      </c>
      <c r="BT9" s="26">
        <v>8988.5934787281494</v>
      </c>
      <c r="BU9" s="26">
        <v>1115.82111883684</v>
      </c>
      <c r="BY9" s="30">
        <f t="shared" si="0"/>
        <v>7.9997658436221815E-3</v>
      </c>
      <c r="BZ9" s="23">
        <f t="shared" si="1"/>
        <v>-6.7078028210502856E-3</v>
      </c>
      <c r="CA9" s="23">
        <f t="shared" si="2"/>
        <v>-7.5069953535135559E-3</v>
      </c>
      <c r="CB9" s="23">
        <f t="shared" si="3"/>
        <v>-8.2667210131340159E-3</v>
      </c>
      <c r="CC9" s="23">
        <f t="shared" si="4"/>
        <v>-7.5785687843334375E-3</v>
      </c>
      <c r="CD9" s="23">
        <f t="shared" si="5"/>
        <v>-8.2704080323521383E-3</v>
      </c>
      <c r="CE9" s="23">
        <f t="shared" si="6"/>
        <v>-7.4829104001506311E-3</v>
      </c>
      <c r="CF9" s="23">
        <f t="shared" si="7"/>
        <v>-6.6164418106590154E-3</v>
      </c>
      <c r="CG9" s="23"/>
      <c r="CH9" s="23"/>
      <c r="CI9" s="23"/>
      <c r="CJ9" s="23"/>
      <c r="CK9" s="23"/>
      <c r="CL9" s="23"/>
    </row>
    <row r="10" spans="1:90" x14ac:dyDescent="0.25">
      <c r="A10" s="18" t="s">
        <v>83</v>
      </c>
      <c r="B10" s="95">
        <v>178950.14587000001</v>
      </c>
      <c r="C10" s="95">
        <v>529.03665564000005</v>
      </c>
      <c r="D10" s="95">
        <v>37382.935957000002</v>
      </c>
      <c r="E10" s="95">
        <v>2190.0150953000002</v>
      </c>
      <c r="F10" s="95">
        <v>1373.9871290999999</v>
      </c>
      <c r="G10" s="95">
        <v>107.24343035</v>
      </c>
      <c r="H10" s="95">
        <v>15542.450199999999</v>
      </c>
      <c r="J10" s="28" t="s">
        <v>125</v>
      </c>
      <c r="K10" s="94">
        <v>0</v>
      </c>
      <c r="L10" s="26">
        <v>10.0427709848266</v>
      </c>
      <c r="M10" s="26">
        <v>256.80042849676698</v>
      </c>
      <c r="N10" s="26">
        <v>256.80042849676698</v>
      </c>
      <c r="O10" s="26">
        <v>74.721783743117399</v>
      </c>
      <c r="P10" s="95">
        <v>1.5042679305036999</v>
      </c>
      <c r="Q10" s="26">
        <v>693.35422196980596</v>
      </c>
      <c r="R10" s="26">
        <v>1867.5511048297701</v>
      </c>
      <c r="S10" s="26">
        <v>177159.74598786299</v>
      </c>
      <c r="T10" s="26">
        <v>1136.7475899922199</v>
      </c>
      <c r="U10" s="26">
        <v>340.326499487425</v>
      </c>
      <c r="V10" s="26">
        <v>545.992005337058</v>
      </c>
      <c r="W10" s="26">
        <v>402.33934653566803</v>
      </c>
      <c r="X10" s="95">
        <v>0</v>
      </c>
      <c r="Y10" s="26">
        <v>331.76963063807199</v>
      </c>
      <c r="Z10" s="26">
        <v>331.76963063807199</v>
      </c>
      <c r="AA10" s="26">
        <v>295.82089717091799</v>
      </c>
      <c r="AB10" s="26">
        <v>402.59370479450098</v>
      </c>
      <c r="AC10" s="26">
        <v>2.6705646087766</v>
      </c>
      <c r="AD10" s="95">
        <v>110.53268732474601</v>
      </c>
      <c r="AE10" s="26">
        <v>22.9287445074598</v>
      </c>
      <c r="AF10" s="26">
        <v>0</v>
      </c>
      <c r="AG10" s="26">
        <v>4.9904924826137904</v>
      </c>
      <c r="AH10" s="26">
        <v>523.41765174688703</v>
      </c>
      <c r="AI10" s="26">
        <v>0</v>
      </c>
      <c r="AJ10" s="95">
        <v>15730.399268065499</v>
      </c>
      <c r="AK10" s="26">
        <v>33281.050153607001</v>
      </c>
      <c r="AL10" s="26">
        <v>3401.8852022464998</v>
      </c>
      <c r="AM10" s="26">
        <v>36978.756253024403</v>
      </c>
      <c r="AN10" s="26">
        <v>0</v>
      </c>
      <c r="AO10" s="26">
        <v>691.486808853762</v>
      </c>
      <c r="AP10" s="26">
        <v>0.77838381366534903</v>
      </c>
      <c r="AQ10" s="26">
        <v>6835.9144174308503</v>
      </c>
      <c r="AR10" s="26">
        <v>2.5589219398468801</v>
      </c>
      <c r="AS10" s="26">
        <v>0.83544657374185005</v>
      </c>
      <c r="AT10" s="26">
        <v>708.05028797874695</v>
      </c>
      <c r="AU10" s="26">
        <v>10.975978989952401</v>
      </c>
      <c r="AV10" s="26">
        <v>0.80487893869497396</v>
      </c>
      <c r="AW10" s="26">
        <v>0.13621344047796199</v>
      </c>
      <c r="AX10" s="26">
        <v>2166.36188416916</v>
      </c>
      <c r="AY10" s="26">
        <v>1357.9687650148501</v>
      </c>
      <c r="AZ10" s="26">
        <v>808.39311915430699</v>
      </c>
      <c r="BA10" s="26">
        <v>8.7146527995943508</v>
      </c>
      <c r="BB10" s="26">
        <v>0.102428280890887</v>
      </c>
      <c r="BC10" s="26">
        <v>76.429126032727396</v>
      </c>
      <c r="BD10" s="26">
        <v>0.52216498288662105</v>
      </c>
      <c r="BE10" s="26">
        <v>106.37659363856299</v>
      </c>
      <c r="BF10" s="26">
        <v>7.7201420878872602</v>
      </c>
      <c r="BG10" s="26">
        <v>1.7831520582902001</v>
      </c>
      <c r="BH10" s="26">
        <v>413.404589802521</v>
      </c>
      <c r="BI10" s="26">
        <v>75.413252033929098</v>
      </c>
      <c r="BJ10" s="26">
        <v>8.9757887310746796</v>
      </c>
      <c r="BK10" s="26">
        <v>9.4868581380865002</v>
      </c>
      <c r="BL10" s="26">
        <v>0.31315678720437401</v>
      </c>
      <c r="BM10" s="26">
        <v>106.11609671676599</v>
      </c>
      <c r="BN10" s="26">
        <v>4916.7018679858502</v>
      </c>
      <c r="BO10" s="26">
        <v>0</v>
      </c>
      <c r="BP10" s="26">
        <v>0.538924560337527</v>
      </c>
      <c r="BQ10" s="26">
        <v>1826.9167551923799</v>
      </c>
      <c r="BR10" s="95">
        <v>0</v>
      </c>
      <c r="BS10" s="26">
        <v>156.407762317498</v>
      </c>
      <c r="BT10" s="26">
        <v>15380.5305290541</v>
      </c>
      <c r="BU10" s="26">
        <v>1916.7167320408701</v>
      </c>
      <c r="BY10" s="30">
        <f t="shared" si="0"/>
        <v>7.999752483474171E-3</v>
      </c>
      <c r="BZ10" s="23">
        <f t="shared" si="1"/>
        <v>-1.000502052363607E-2</v>
      </c>
      <c r="CA10" s="23">
        <f t="shared" si="2"/>
        <v>-1.0621199558120315E-2</v>
      </c>
      <c r="CB10" s="23">
        <f t="shared" si="3"/>
        <v>-1.0811876960132534E-2</v>
      </c>
      <c r="CC10" s="23">
        <f t="shared" si="4"/>
        <v>-1.0800478581906782E-2</v>
      </c>
      <c r="CD10" s="23">
        <f t="shared" si="5"/>
        <v>-1.1658307232937724E-2</v>
      </c>
      <c r="CE10" s="23">
        <f t="shared" si="6"/>
        <v>-1.05119132198106E-2</v>
      </c>
      <c r="CF10" s="23">
        <f t="shared" si="7"/>
        <v>-1.0417898649332605E-2</v>
      </c>
      <c r="CG10" s="23"/>
      <c r="CH10" s="23"/>
      <c r="CI10" s="23"/>
      <c r="CJ10" s="23"/>
      <c r="CK10" s="23"/>
      <c r="CL10" s="23"/>
    </row>
    <row r="11" spans="1:90" x14ac:dyDescent="0.25">
      <c r="A11" s="18" t="s">
        <v>84</v>
      </c>
      <c r="B11" s="95">
        <v>320047.27162999997</v>
      </c>
      <c r="C11" s="95">
        <v>1163.1278855999999</v>
      </c>
      <c r="D11" s="95">
        <v>84787.772536999997</v>
      </c>
      <c r="E11" s="95">
        <v>4817.0170743999997</v>
      </c>
      <c r="F11" s="95">
        <v>2852.4050655000001</v>
      </c>
      <c r="G11" s="95">
        <v>203.29883932999999</v>
      </c>
      <c r="H11" s="95">
        <v>27613.087200999998</v>
      </c>
      <c r="J11" s="28" t="s">
        <v>126</v>
      </c>
      <c r="K11" s="94">
        <v>0</v>
      </c>
      <c r="L11" s="26">
        <v>15.108702052624301</v>
      </c>
      <c r="M11" s="26">
        <v>447.99824475907201</v>
      </c>
      <c r="N11" s="26">
        <v>447.99824475907201</v>
      </c>
      <c r="O11" s="26">
        <v>139.44058502951401</v>
      </c>
      <c r="P11" s="95">
        <v>3.4183655043282299</v>
      </c>
      <c r="Q11" s="26">
        <v>1118.1930557616799</v>
      </c>
      <c r="R11" s="26">
        <v>2809.3374407336901</v>
      </c>
      <c r="S11" s="26">
        <v>296019.62259076099</v>
      </c>
      <c r="T11" s="26">
        <v>1979.57464199077</v>
      </c>
      <c r="U11" s="26">
        <v>539.13362178607395</v>
      </c>
      <c r="V11" s="26">
        <v>909.65895274855905</v>
      </c>
      <c r="W11" s="26">
        <v>404.02817334766303</v>
      </c>
      <c r="X11" s="95">
        <v>0</v>
      </c>
      <c r="Y11" s="26">
        <v>615.97562603900997</v>
      </c>
      <c r="Z11" s="26">
        <v>615.97562603900997</v>
      </c>
      <c r="AA11" s="26">
        <v>620.97504742693104</v>
      </c>
      <c r="AB11" s="26">
        <v>689.48728268434695</v>
      </c>
      <c r="AC11" s="26">
        <v>6.0628008197996897</v>
      </c>
      <c r="AD11" s="95">
        <v>179.71507692699899</v>
      </c>
      <c r="AE11" s="26">
        <v>50.2918649713124</v>
      </c>
      <c r="AF11" s="26">
        <v>0</v>
      </c>
      <c r="AG11" s="26">
        <v>9.8705759520329295</v>
      </c>
      <c r="AH11" s="26">
        <v>1069.69396727238</v>
      </c>
      <c r="AI11" s="26">
        <v>0</v>
      </c>
      <c r="AJ11" s="95">
        <v>26210.605576591301</v>
      </c>
      <c r="AK11" s="26">
        <v>69865.210873195596</v>
      </c>
      <c r="AL11" s="26">
        <v>7141.6197556176403</v>
      </c>
      <c r="AM11" s="26">
        <v>77627.805676240197</v>
      </c>
      <c r="AN11" s="26">
        <v>0</v>
      </c>
      <c r="AO11" s="26">
        <v>1159.8666383372699</v>
      </c>
      <c r="AP11" s="26">
        <v>1.2549120631403701</v>
      </c>
      <c r="AQ11" s="26">
        <v>11507.3489357132</v>
      </c>
      <c r="AR11" s="26">
        <v>4.7876974376780899</v>
      </c>
      <c r="AS11" s="26">
        <v>1.60736740576618</v>
      </c>
      <c r="AT11" s="26">
        <v>1450.3006792440301</v>
      </c>
      <c r="AU11" s="26">
        <v>24.222392235321301</v>
      </c>
      <c r="AV11" s="26">
        <v>1.88825542750376</v>
      </c>
      <c r="AW11" s="26">
        <v>0.242248152251194</v>
      </c>
      <c r="AX11" s="26">
        <v>4449.1089266246599</v>
      </c>
      <c r="AY11" s="26">
        <v>2618.1892643727501</v>
      </c>
      <c r="AZ11" s="26">
        <v>1830.91966225191</v>
      </c>
      <c r="BA11" s="26">
        <v>20.333125768172899</v>
      </c>
      <c r="BB11" s="26">
        <v>0.22534983492892799</v>
      </c>
      <c r="BC11" s="26">
        <v>147.131213919983</v>
      </c>
      <c r="BD11" s="26">
        <v>0.80481227092599505</v>
      </c>
      <c r="BE11" s="26">
        <v>187.99782106185501</v>
      </c>
      <c r="BF11" s="26">
        <v>11.5760418216791</v>
      </c>
      <c r="BG11" s="26">
        <v>3.38910332512111</v>
      </c>
      <c r="BH11" s="26">
        <v>723.88342796673101</v>
      </c>
      <c r="BI11" s="26">
        <v>149.482287803259</v>
      </c>
      <c r="BJ11" s="26">
        <v>19.267915474792801</v>
      </c>
      <c r="BK11" s="26">
        <v>18.561800625010299</v>
      </c>
      <c r="BL11" s="26">
        <v>0.71510033785832205</v>
      </c>
      <c r="BM11" s="26">
        <v>187.284366474313</v>
      </c>
      <c r="BN11" s="26">
        <v>7930.2985460948703</v>
      </c>
      <c r="BO11" s="26">
        <v>0</v>
      </c>
      <c r="BP11" s="26">
        <v>1.2246952820141399</v>
      </c>
      <c r="BQ11" s="26">
        <v>2913.10529485606</v>
      </c>
      <c r="BR11" s="95">
        <v>0</v>
      </c>
      <c r="BS11" s="26">
        <v>304.95128319581897</v>
      </c>
      <c r="BT11" s="26">
        <v>25659.447724554499</v>
      </c>
      <c r="BU11" s="26">
        <v>3245.5564251414999</v>
      </c>
      <c r="BY11" s="30">
        <f t="shared" si="0"/>
        <v>7.9993894200334828E-3</v>
      </c>
      <c r="BZ11" s="23">
        <f t="shared" si="1"/>
        <v>-7.5075312833839281E-2</v>
      </c>
      <c r="CA11" s="23">
        <f t="shared" si="2"/>
        <v>-8.0329875574620957E-2</v>
      </c>
      <c r="CB11" s="23">
        <f t="shared" si="3"/>
        <v>-8.4445747853976322E-2</v>
      </c>
      <c r="CC11" s="23">
        <f t="shared" si="4"/>
        <v>-7.6376758083458909E-2</v>
      </c>
      <c r="CD11" s="23">
        <f t="shared" si="5"/>
        <v>-8.2111690222438347E-2</v>
      </c>
      <c r="CE11" s="23">
        <f t="shared" si="6"/>
        <v>-7.8773065839750703E-2</v>
      </c>
      <c r="CF11" s="23">
        <f t="shared" si="7"/>
        <v>-7.0750490961935961E-2</v>
      </c>
      <c r="CG11" s="23"/>
      <c r="CH11" s="23"/>
      <c r="CI11" s="23"/>
      <c r="CJ11" s="23"/>
      <c r="CK11" s="23"/>
      <c r="CL11" s="23"/>
    </row>
    <row r="12" spans="1:90" x14ac:dyDescent="0.25">
      <c r="A12" s="18" t="s">
        <v>85</v>
      </c>
      <c r="B12" s="95">
        <v>331433.79599000001</v>
      </c>
      <c r="C12" s="95">
        <v>1072.7733542999999</v>
      </c>
      <c r="D12" s="95">
        <v>68509.801158999995</v>
      </c>
      <c r="E12" s="95">
        <v>3564.9986398999999</v>
      </c>
      <c r="F12" s="95">
        <v>2102.8756389999999</v>
      </c>
      <c r="G12" s="95">
        <v>195.89901402999999</v>
      </c>
      <c r="H12" s="95">
        <v>29914.040543999999</v>
      </c>
      <c r="J12" s="28" t="s">
        <v>73</v>
      </c>
      <c r="K12" s="94">
        <v>0</v>
      </c>
      <c r="L12" s="26">
        <v>16.766978390504701</v>
      </c>
      <c r="M12" s="26">
        <v>418.37665466399898</v>
      </c>
      <c r="N12" s="26">
        <v>418.37665466399898</v>
      </c>
      <c r="O12" s="26">
        <v>124.686400502653</v>
      </c>
      <c r="P12" s="95">
        <v>2.5050216436305699</v>
      </c>
      <c r="Q12" s="26">
        <v>1245.7785555058099</v>
      </c>
      <c r="R12" s="26">
        <v>3117.7780924049598</v>
      </c>
      <c r="S12" s="26">
        <v>305469.01633073698</v>
      </c>
      <c r="T12" s="26">
        <v>1896.47091545991</v>
      </c>
      <c r="U12" s="26">
        <v>568.52860366540403</v>
      </c>
      <c r="V12" s="26">
        <v>911.28306617768203</v>
      </c>
      <c r="W12" s="26">
        <v>632.38300910376495</v>
      </c>
      <c r="X12" s="95">
        <v>0</v>
      </c>
      <c r="Y12" s="26">
        <v>552.98386257290394</v>
      </c>
      <c r="Z12" s="26">
        <v>552.98386257290394</v>
      </c>
      <c r="AA12" s="26">
        <v>492.793507167776</v>
      </c>
      <c r="AB12" s="26">
        <v>759.49787438725195</v>
      </c>
      <c r="AC12" s="26">
        <v>4.5110311584362597</v>
      </c>
      <c r="AD12" s="95">
        <v>191.197547056807</v>
      </c>
      <c r="AE12" s="26">
        <v>38.202818737082197</v>
      </c>
      <c r="AF12" s="26">
        <v>0</v>
      </c>
      <c r="AG12" s="26">
        <v>9.1382555036839097</v>
      </c>
      <c r="AH12" s="26">
        <v>986.72251756807998</v>
      </c>
      <c r="AI12" s="26">
        <v>0</v>
      </c>
      <c r="AJ12" s="95">
        <v>28550.5987775371</v>
      </c>
      <c r="AK12" s="26">
        <v>55440.292741171797</v>
      </c>
      <c r="AL12" s="26">
        <v>5667.1576653052998</v>
      </c>
      <c r="AM12" s="26">
        <v>61600.243913644801</v>
      </c>
      <c r="AN12" s="26">
        <v>0</v>
      </c>
      <c r="AO12" s="26">
        <v>1164.2731800239201</v>
      </c>
      <c r="AP12" s="26">
        <v>1.03015883199126</v>
      </c>
      <c r="AQ12" s="26">
        <v>12866.977603928601</v>
      </c>
      <c r="AR12" s="26">
        <v>3.6512548157211602</v>
      </c>
      <c r="AS12" s="26">
        <v>1.23446099748122</v>
      </c>
      <c r="AT12" s="26">
        <v>997.25414430353203</v>
      </c>
      <c r="AU12" s="26">
        <v>17.830080744280298</v>
      </c>
      <c r="AV12" s="26">
        <v>1.38792815136934</v>
      </c>
      <c r="AW12" s="26">
        <v>0.187915298423144</v>
      </c>
      <c r="AX12" s="26">
        <v>3234.9361850559699</v>
      </c>
      <c r="AY12" s="26">
        <v>1890.6238415979101</v>
      </c>
      <c r="AZ12" s="26">
        <v>1344.31234345806</v>
      </c>
      <c r="BA12" s="26">
        <v>14.737521343496599</v>
      </c>
      <c r="BB12" s="26">
        <v>0.166500658630819</v>
      </c>
      <c r="BC12" s="26">
        <v>112.90911831655001</v>
      </c>
      <c r="BD12" s="26">
        <v>0.67239769176077502</v>
      </c>
      <c r="BE12" s="26">
        <v>143.944877395459</v>
      </c>
      <c r="BF12" s="26">
        <v>9.7414982611044003</v>
      </c>
      <c r="BG12" s="26">
        <v>2.47787838202792</v>
      </c>
      <c r="BH12" s="26">
        <v>554.63651372101594</v>
      </c>
      <c r="BI12" s="26">
        <v>137.723723886969</v>
      </c>
      <c r="BJ12" s="26">
        <v>14.3217705319201</v>
      </c>
      <c r="BK12" s="26">
        <v>13.9177955984721</v>
      </c>
      <c r="BL12" s="26">
        <v>0.52202655467186898</v>
      </c>
      <c r="BM12" s="26">
        <v>179.97652077580599</v>
      </c>
      <c r="BN12" s="26">
        <v>9058.7129531184801</v>
      </c>
      <c r="BO12" s="26">
        <v>0</v>
      </c>
      <c r="BP12" s="26">
        <v>0.89744072601597202</v>
      </c>
      <c r="BQ12" s="26">
        <v>3395.0197336210299</v>
      </c>
      <c r="BR12" s="95">
        <v>0</v>
      </c>
      <c r="BS12" s="26">
        <v>287.12286020602198</v>
      </c>
      <c r="BT12" s="26">
        <v>27965.856329194099</v>
      </c>
      <c r="BU12" s="26">
        <v>3523.86215904033</v>
      </c>
      <c r="BY12" s="30">
        <f t="shared" si="0"/>
        <v>7.9998629203255397E-3</v>
      </c>
      <c r="BZ12" s="23">
        <f t="shared" si="1"/>
        <v>-7.8340772647236129E-2</v>
      </c>
      <c r="CA12" s="23">
        <f t="shared" si="2"/>
        <v>-8.0213435938730385E-2</v>
      </c>
      <c r="CB12" s="23">
        <f t="shared" si="3"/>
        <v>-0.10085501823774451</v>
      </c>
      <c r="CC12" s="23">
        <f t="shared" si="4"/>
        <v>-9.2584174128405416E-2</v>
      </c>
      <c r="CD12" s="23">
        <f t="shared" si="5"/>
        <v>-0.10093407021588013</v>
      </c>
      <c r="CE12" s="23">
        <f t="shared" si="6"/>
        <v>-8.1279088274306591E-2</v>
      </c>
      <c r="CF12" s="23">
        <f t="shared" si="7"/>
        <v>-6.5126080575452619E-2</v>
      </c>
      <c r="CG12" s="23"/>
      <c r="CH12" s="23"/>
      <c r="CI12" s="23"/>
      <c r="CJ12" s="23"/>
      <c r="CK12" s="23"/>
      <c r="CL12" s="23"/>
    </row>
    <row r="13" spans="1:90" x14ac:dyDescent="0.25">
      <c r="A13" s="18" t="s">
        <v>86</v>
      </c>
      <c r="B13" s="95">
        <v>3711.4454719</v>
      </c>
      <c r="C13" s="95">
        <v>11.237198190000001</v>
      </c>
      <c r="D13" s="95">
        <v>639.71219186999997</v>
      </c>
      <c r="E13" s="95">
        <v>33.765534875</v>
      </c>
      <c r="F13" s="95">
        <v>18.850057633999999</v>
      </c>
      <c r="G13" s="95">
        <v>1.3790530669000001</v>
      </c>
      <c r="H13" s="95">
        <v>275.19811447000001</v>
      </c>
      <c r="J13" s="28" t="s">
        <v>86</v>
      </c>
      <c r="K13" s="94">
        <v>0</v>
      </c>
      <c r="L13" s="26">
        <v>0</v>
      </c>
      <c r="M13" s="26">
        <v>0</v>
      </c>
      <c r="N13" s="26">
        <v>0</v>
      </c>
      <c r="O13" s="26">
        <v>0</v>
      </c>
      <c r="P13" s="95">
        <v>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95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  <c r="AD13" s="95">
        <v>0</v>
      </c>
      <c r="AE13" s="26">
        <v>0</v>
      </c>
      <c r="AF13" s="26">
        <v>0</v>
      </c>
      <c r="AG13" s="26">
        <v>0</v>
      </c>
      <c r="AH13" s="26">
        <v>0</v>
      </c>
      <c r="AI13" s="26">
        <v>0</v>
      </c>
      <c r="AJ13" s="95"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v>0</v>
      </c>
      <c r="BN13" s="26">
        <v>0</v>
      </c>
      <c r="BO13" s="26">
        <v>0</v>
      </c>
      <c r="BP13" s="26">
        <v>0</v>
      </c>
      <c r="BQ13" s="26">
        <v>0</v>
      </c>
      <c r="BR13" s="95">
        <v>0</v>
      </c>
      <c r="BS13" s="26">
        <v>0</v>
      </c>
      <c r="BT13" s="26">
        <v>0</v>
      </c>
      <c r="BU13" s="26">
        <v>0</v>
      </c>
      <c r="BY13" s="30" t="str">
        <f t="shared" si="0"/>
        <v/>
      </c>
      <c r="BZ13" s="23">
        <f t="shared" si="1"/>
        <v>-1</v>
      </c>
      <c r="CA13" s="23">
        <f t="shared" si="2"/>
        <v>-1</v>
      </c>
      <c r="CB13" s="23">
        <f t="shared" si="3"/>
        <v>-1</v>
      </c>
      <c r="CC13" s="23">
        <f t="shared" si="4"/>
        <v>-1</v>
      </c>
      <c r="CD13" s="23">
        <f t="shared" si="5"/>
        <v>-1</v>
      </c>
      <c r="CE13" s="23">
        <f t="shared" si="6"/>
        <v>-1</v>
      </c>
      <c r="CF13" s="23">
        <f t="shared" si="7"/>
        <v>-1</v>
      </c>
      <c r="CG13" s="23"/>
      <c r="CH13" s="23"/>
      <c r="CI13" s="23"/>
      <c r="CJ13" s="23"/>
      <c r="CK13" s="23"/>
      <c r="CL13" s="23"/>
    </row>
    <row r="14" spans="1:90" x14ac:dyDescent="0.25">
      <c r="A14" s="18" t="s">
        <v>87</v>
      </c>
      <c r="B14" s="95">
        <v>3330.1423676999998</v>
      </c>
      <c r="C14" s="95">
        <v>10.315078784000001</v>
      </c>
      <c r="D14" s="95">
        <v>1477.8125795999999</v>
      </c>
      <c r="E14" s="95">
        <v>57.738752951999999</v>
      </c>
      <c r="F14" s="95">
        <v>40.220013690000002</v>
      </c>
      <c r="G14" s="95">
        <v>1.9239712312999999</v>
      </c>
      <c r="H14" s="95">
        <v>353.30084163999999</v>
      </c>
      <c r="J14" s="28" t="s">
        <v>180</v>
      </c>
      <c r="K14" s="94">
        <v>0</v>
      </c>
      <c r="L14" s="26">
        <v>0</v>
      </c>
      <c r="M14" s="26">
        <v>0</v>
      </c>
      <c r="N14" s="26">
        <v>0</v>
      </c>
      <c r="O14" s="26">
        <v>0</v>
      </c>
      <c r="P14" s="95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95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95">
        <v>0</v>
      </c>
      <c r="AE14" s="26">
        <v>0</v>
      </c>
      <c r="AF14" s="26">
        <v>0</v>
      </c>
      <c r="AG14" s="26">
        <v>0</v>
      </c>
      <c r="AH14" s="26">
        <v>0</v>
      </c>
      <c r="AI14" s="26">
        <v>0</v>
      </c>
      <c r="AJ14" s="95">
        <v>0</v>
      </c>
      <c r="AK14" s="26">
        <v>0</v>
      </c>
      <c r="AL14" s="26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v>0</v>
      </c>
      <c r="BG14" s="26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6">
        <v>0</v>
      </c>
      <c r="BN14" s="26">
        <v>0</v>
      </c>
      <c r="BO14" s="26">
        <v>0</v>
      </c>
      <c r="BP14" s="26">
        <v>0</v>
      </c>
      <c r="BQ14" s="26">
        <v>0</v>
      </c>
      <c r="BR14" s="95">
        <v>0</v>
      </c>
      <c r="BS14" s="26">
        <v>0</v>
      </c>
      <c r="BT14" s="26">
        <v>0</v>
      </c>
      <c r="BU14" s="26">
        <v>0</v>
      </c>
      <c r="BY14" s="30" t="str">
        <f t="shared" si="0"/>
        <v/>
      </c>
      <c r="BZ14" s="23">
        <f t="shared" si="1"/>
        <v>-1</v>
      </c>
      <c r="CA14" s="23">
        <f t="shared" si="2"/>
        <v>-1</v>
      </c>
      <c r="CB14" s="23">
        <f t="shared" si="3"/>
        <v>-1</v>
      </c>
      <c r="CC14" s="23">
        <f t="shared" si="4"/>
        <v>-1</v>
      </c>
      <c r="CD14" s="23">
        <f t="shared" si="5"/>
        <v>-1</v>
      </c>
      <c r="CE14" s="23">
        <f t="shared" si="6"/>
        <v>-1</v>
      </c>
      <c r="CF14" s="23">
        <f t="shared" si="7"/>
        <v>-1</v>
      </c>
      <c r="CG14" s="23"/>
      <c r="CH14" s="23"/>
      <c r="CI14" s="23"/>
      <c r="CJ14" s="23"/>
      <c r="CK14" s="23"/>
      <c r="CL14" s="23"/>
    </row>
    <row r="15" spans="1:90" x14ac:dyDescent="0.25">
      <c r="A15" s="15" t="s">
        <v>88</v>
      </c>
      <c r="B15" s="95">
        <v>1221.6171929</v>
      </c>
      <c r="C15" s="95">
        <v>3.1851591977</v>
      </c>
      <c r="D15" s="95">
        <v>265.10421012</v>
      </c>
      <c r="E15" s="95">
        <v>13.203912239999999</v>
      </c>
      <c r="F15" s="95">
        <v>8.1481073903999999</v>
      </c>
      <c r="G15" s="95">
        <v>0.87447211150000004</v>
      </c>
      <c r="H15" s="95">
        <v>86.172476981000003</v>
      </c>
      <c r="J15" s="28" t="s">
        <v>88</v>
      </c>
      <c r="K15" s="94">
        <v>0</v>
      </c>
      <c r="L15" s="26">
        <v>7.3805980259814597E-6</v>
      </c>
      <c r="M15" s="26">
        <v>1.8401578348715999E-4</v>
      </c>
      <c r="N15" s="26">
        <v>1.8401578348715999E-4</v>
      </c>
      <c r="O15" s="26">
        <v>5.91506253410273E-5</v>
      </c>
      <c r="P15" s="95">
        <v>1.2820549191399701E-6</v>
      </c>
      <c r="Q15" s="26">
        <v>5.1304139523757498E-4</v>
      </c>
      <c r="R15" s="26">
        <v>1.3721365731796701E-3</v>
      </c>
      <c r="S15" s="26">
        <v>9.8223969752586293E-2</v>
      </c>
      <c r="T15" s="26">
        <v>8.7655076347161896E-4</v>
      </c>
      <c r="U15" s="26">
        <v>2.5442941103192798E-4</v>
      </c>
      <c r="V15" s="26">
        <v>4.1501804421369397E-4</v>
      </c>
      <c r="W15" s="26">
        <v>0</v>
      </c>
      <c r="X15" s="95">
        <v>0</v>
      </c>
      <c r="Y15" s="26">
        <v>2.6122919536808898E-4</v>
      </c>
      <c r="Z15" s="26">
        <v>2.6122919536808898E-4</v>
      </c>
      <c r="AA15" s="26">
        <v>4.2457302534764097E-5</v>
      </c>
      <c r="AB15" s="26">
        <v>3.0043863957186198E-4</v>
      </c>
      <c r="AC15" s="26">
        <v>2.2727306485887701E-6</v>
      </c>
      <c r="AD15" s="95">
        <v>8.8735834022376901E-5</v>
      </c>
      <c r="AE15" s="26">
        <v>1.9280778077238902E-5</v>
      </c>
      <c r="AF15" s="26">
        <v>0</v>
      </c>
      <c r="AG15" s="26">
        <v>4.6023111371715801E-6</v>
      </c>
      <c r="AH15" s="26">
        <v>5.6909359171502995E-4</v>
      </c>
      <c r="AI15" s="26">
        <v>0</v>
      </c>
      <c r="AJ15" s="95">
        <v>1.12243930400083E-2</v>
      </c>
      <c r="AK15" s="26">
        <v>4.7764528734491798E-3</v>
      </c>
      <c r="AL15" s="26">
        <v>4.8826825840374299E-4</v>
      </c>
      <c r="AM15" s="26">
        <v>5.3071784343876899E-3</v>
      </c>
      <c r="AN15" s="26">
        <v>0</v>
      </c>
      <c r="AO15" s="26">
        <v>5.2678540374896004E-4</v>
      </c>
      <c r="AP15" s="26">
        <v>3.51108792583651E-7</v>
      </c>
      <c r="AQ15" s="26">
        <v>4.7974960201061503E-3</v>
      </c>
      <c r="AR15" s="26">
        <v>6.8734932786586997E-7</v>
      </c>
      <c r="AS15" s="26">
        <v>1.9160606711971599E-7</v>
      </c>
      <c r="AT15" s="26">
        <v>5.07534075188633E-5</v>
      </c>
      <c r="AU15" s="26">
        <v>9.7192281618412795E-7</v>
      </c>
      <c r="AV15" s="26">
        <v>0</v>
      </c>
      <c r="AW15" s="26">
        <v>4.3212040542998302E-8</v>
      </c>
      <c r="AX15" s="26">
        <v>2.8071006942464798E-4</v>
      </c>
      <c r="AY15" s="26">
        <v>2.4873613907968001E-4</v>
      </c>
      <c r="AZ15" s="26">
        <v>3.1973930344968199E-5</v>
      </c>
      <c r="BA15" s="26">
        <v>1.2718605356129101E-7</v>
      </c>
      <c r="BB15" s="26">
        <v>9.6215722261721594E-9</v>
      </c>
      <c r="BC15" s="26">
        <v>1.95454025364176E-5</v>
      </c>
      <c r="BD15" s="26">
        <v>2.6005491713377101E-7</v>
      </c>
      <c r="BE15" s="26">
        <v>3.3628725122218703E-5</v>
      </c>
      <c r="BF15" s="26">
        <v>4.0524666964290697E-6</v>
      </c>
      <c r="BG15" s="26">
        <v>3.8397956315415299E-7</v>
      </c>
      <c r="BH15" s="26">
        <v>1.34539184400094E-4</v>
      </c>
      <c r="BI15" s="26">
        <v>5.6884926377750903E-5</v>
      </c>
      <c r="BJ15" s="26">
        <v>1.1618315999492899E-6</v>
      </c>
      <c r="BK15" s="26">
        <v>2.01588749813985E-6</v>
      </c>
      <c r="BL15" s="26">
        <v>1.3192557196161701E-8</v>
      </c>
      <c r="BM15" s="26">
        <v>8.6225058835849206E-6</v>
      </c>
      <c r="BN15" s="26">
        <v>3.3676158473519699E-3</v>
      </c>
      <c r="BO15" s="26">
        <v>0</v>
      </c>
      <c r="BP15" s="26">
        <v>4.5931139511345501E-7</v>
      </c>
      <c r="BQ15" s="26">
        <v>1.2977667033074801E-3</v>
      </c>
      <c r="BR15" s="95">
        <v>0</v>
      </c>
      <c r="BS15" s="26">
        <v>1.18126868433671E-4</v>
      </c>
      <c r="BT15" s="26">
        <v>1.09627551161008E-2</v>
      </c>
      <c r="BU15" s="26">
        <v>1.51300733455689E-3</v>
      </c>
      <c r="BY15" s="30">
        <f t="shared" si="0"/>
        <v>7.9999764582369022E-3</v>
      </c>
      <c r="BZ15" s="23">
        <f t="shared" si="1"/>
        <v>-0.99991959513149997</v>
      </c>
      <c r="CA15" s="23">
        <f t="shared" si="2"/>
        <v>-0.999821329623924</v>
      </c>
      <c r="CB15" s="23">
        <f t="shared" si="3"/>
        <v>-0.9999799807840396</v>
      </c>
      <c r="CC15" s="23">
        <f t="shared" si="4"/>
        <v>-0.99997874038661261</v>
      </c>
      <c r="CD15" s="23">
        <f t="shared" si="5"/>
        <v>-0.99996947313932405</v>
      </c>
      <c r="CE15" s="23">
        <f t="shared" si="6"/>
        <v>-0.99999013975886686</v>
      </c>
      <c r="CF15" s="23">
        <f t="shared" si="7"/>
        <v>-0.99987278124640055</v>
      </c>
      <c r="CG15" s="23"/>
      <c r="CH15" s="23"/>
      <c r="CI15" s="23"/>
      <c r="CJ15" s="23"/>
      <c r="CK15" s="23"/>
      <c r="CL15" s="23"/>
    </row>
    <row r="16" spans="1:90" x14ac:dyDescent="0.25">
      <c r="A16" s="18"/>
      <c r="J16" s="28"/>
      <c r="BY16" s="30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</row>
    <row r="17" spans="1:90" x14ac:dyDescent="0.25">
      <c r="A17" s="55"/>
      <c r="J17" s="28"/>
      <c r="BY17" s="30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</row>
    <row r="18" spans="1:90" x14ac:dyDescent="0.25">
      <c r="A18" s="18"/>
      <c r="J18" s="28"/>
      <c r="BY18" s="30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</row>
    <row r="19" spans="1:90" x14ac:dyDescent="0.25">
      <c r="A19" s="18"/>
      <c r="J19" s="28"/>
      <c r="BY19" s="30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</row>
    <row r="20" spans="1:90" x14ac:dyDescent="0.25">
      <c r="A20" s="18"/>
      <c r="J20" s="28"/>
      <c r="BY20" s="30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</row>
    <row r="21" spans="1:90" x14ac:dyDescent="0.25">
      <c r="A21" s="18"/>
      <c r="J21" s="28"/>
      <c r="BY21" s="30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</row>
    <row r="22" spans="1:90" x14ac:dyDescent="0.25">
      <c r="A22" s="18"/>
      <c r="J22" s="28"/>
      <c r="BY22" s="30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</row>
    <row r="23" spans="1:90" x14ac:dyDescent="0.25">
      <c r="A23" s="55"/>
      <c r="J23" s="28"/>
      <c r="BY23" s="30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</row>
    <row r="24" spans="1:90" x14ac:dyDescent="0.25">
      <c r="A24" s="18"/>
      <c r="J24" s="28"/>
      <c r="BY24" s="30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</row>
    <row r="25" spans="1:90" x14ac:dyDescent="0.25">
      <c r="A25" s="18"/>
      <c r="J25" s="28"/>
      <c r="BY25" s="30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</row>
    <row r="26" spans="1:90" x14ac:dyDescent="0.25">
      <c r="A26" s="18"/>
      <c r="J26" s="28"/>
      <c r="BY26" s="30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</row>
    <row r="27" spans="1:90" x14ac:dyDescent="0.25">
      <c r="A27" s="18"/>
      <c r="J27" s="28"/>
      <c r="BY27" s="30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</row>
    <row r="28" spans="1:90" x14ac:dyDescent="0.25">
      <c r="A28" s="18"/>
      <c r="J28" s="28"/>
      <c r="BY28" s="30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</row>
    <row r="29" spans="1:90" x14ac:dyDescent="0.25">
      <c r="A29" s="18"/>
      <c r="J29" s="28"/>
      <c r="BY29" s="30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</row>
    <row r="30" spans="1:90" x14ac:dyDescent="0.25">
      <c r="A30" s="18"/>
      <c r="J30" s="28"/>
      <c r="BY30" s="30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</row>
    <row r="31" spans="1:90" x14ac:dyDescent="0.25">
      <c r="A31" s="18"/>
      <c r="J31" s="28"/>
      <c r="BY31" s="30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</row>
    <row r="32" spans="1:90" x14ac:dyDescent="0.25">
      <c r="A32" s="18"/>
      <c r="J32" s="28"/>
      <c r="BY32" s="30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</row>
    <row r="33" spans="1:90" x14ac:dyDescent="0.25">
      <c r="A33" s="18"/>
      <c r="J33" s="28"/>
      <c r="BY33" s="30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</row>
    <row r="34" spans="1:90" x14ac:dyDescent="0.25">
      <c r="A34" s="56"/>
      <c r="J34" s="28"/>
      <c r="BY34" s="30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</row>
    <row r="35" spans="1:90" x14ac:dyDescent="0.25">
      <c r="A35" s="18"/>
      <c r="J35" s="28"/>
      <c r="BY35" s="30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</row>
    <row r="36" spans="1:90" x14ac:dyDescent="0.25">
      <c r="A36" s="18"/>
      <c r="J36" s="28"/>
      <c r="BY36" s="30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</row>
    <row r="37" spans="1:90" x14ac:dyDescent="0.25">
      <c r="A37" s="18"/>
      <c r="J37" s="28"/>
      <c r="BY37" s="30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</row>
    <row r="38" spans="1:90" x14ac:dyDescent="0.25">
      <c r="A38" s="18"/>
      <c r="J38" s="28"/>
      <c r="BY38" s="30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</row>
    <row r="39" spans="1:90" x14ac:dyDescent="0.25">
      <c r="A39" s="18"/>
      <c r="J39" s="28"/>
      <c r="BY39" s="30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</row>
    <row r="40" spans="1:90" x14ac:dyDescent="0.25">
      <c r="A40" s="18"/>
      <c r="J40" s="28"/>
      <c r="BY40" s="30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</row>
    <row r="41" spans="1:90" x14ac:dyDescent="0.25">
      <c r="A41" s="55"/>
      <c r="J41" s="28"/>
      <c r="BY41" s="30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</row>
    <row r="42" spans="1:90" x14ac:dyDescent="0.25">
      <c r="A42" s="18"/>
      <c r="J42" s="28"/>
      <c r="BY42" s="30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</row>
    <row r="43" spans="1:90" x14ac:dyDescent="0.25">
      <c r="A43" s="18"/>
      <c r="J43" s="28"/>
      <c r="BY43" s="30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</row>
    <row r="44" spans="1:90" x14ac:dyDescent="0.25">
      <c r="A44" s="18"/>
      <c r="J44" s="28"/>
      <c r="BY44" s="30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</row>
    <row r="45" spans="1:90" x14ac:dyDescent="0.25">
      <c r="A45" s="18"/>
      <c r="J45" s="28"/>
      <c r="BY45" s="30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</row>
    <row r="46" spans="1:90" x14ac:dyDescent="0.25">
      <c r="A46" s="18"/>
      <c r="J46" s="28"/>
      <c r="BY46" s="30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</row>
    <row r="47" spans="1:90" x14ac:dyDescent="0.25">
      <c r="A47" s="18"/>
      <c r="J47" s="28"/>
      <c r="BY47" s="30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</row>
    <row r="48" spans="1:90" x14ac:dyDescent="0.25">
      <c r="BZ48" s="23"/>
      <c r="CA48" s="23" t="str">
        <f>IF(C48&lt;&gt;0,(AH48-C48)/C48,"")</f>
        <v/>
      </c>
      <c r="CB48" s="23" t="str">
        <f>IF(D48&lt;&gt;0,(AM48-D48)/D48,"")</f>
        <v/>
      </c>
      <c r="CC48" s="23" t="str">
        <f t="shared" ref="CC48:CD51" si="8">IF(E48&lt;&gt;0,(AX48-E48)/E48,"")</f>
        <v/>
      </c>
      <c r="CD48" s="23" t="str">
        <f t="shared" si="8"/>
        <v/>
      </c>
      <c r="CE48" s="23" t="str">
        <f>IF(G48&lt;&gt;0,(BM48-G48)/G48,"")</f>
        <v/>
      </c>
      <c r="CF48" s="23" t="str">
        <f>IF(H48&lt;&gt;0,(BT48-H48)/H48,"")</f>
        <v/>
      </c>
      <c r="CG48" s="23"/>
      <c r="CH48" s="23"/>
      <c r="CI48" s="23"/>
      <c r="CJ48" s="23"/>
      <c r="CK48" s="23"/>
      <c r="CL48" s="23"/>
    </row>
    <row r="49" spans="1:90" x14ac:dyDescent="0.25">
      <c r="A49" s="4" t="s">
        <v>55</v>
      </c>
      <c r="B49" s="1">
        <f>SUM(B3:B47)</f>
        <v>1934924.1139326</v>
      </c>
      <c r="C49" s="1">
        <f t="shared" ref="C49:H49" si="9">SUM(C3:C47)</f>
        <v>8003.961089531701</v>
      </c>
      <c r="D49" s="1">
        <f t="shared" si="9"/>
        <v>430520.57004839007</v>
      </c>
      <c r="E49" s="1">
        <f>SUM(E3:E47)</f>
        <v>27264.088232616999</v>
      </c>
      <c r="F49" s="1">
        <f t="shared" si="9"/>
        <v>14764.626232211398</v>
      </c>
      <c r="G49" s="1">
        <f t="shared" si="9"/>
        <v>1806.1550885533998</v>
      </c>
      <c r="H49" s="1">
        <f t="shared" si="9"/>
        <v>165156.77083669099</v>
      </c>
      <c r="K49" s="1">
        <f t="shared" ref="K49:BU49" si="10">SUM(K3:K47)</f>
        <v>0</v>
      </c>
      <c r="L49" s="1">
        <f t="shared" si="10"/>
        <v>97.550155780728886</v>
      </c>
      <c r="M49" s="1">
        <f t="shared" si="10"/>
        <v>2600.5131157096248</v>
      </c>
      <c r="N49" s="1">
        <f t="shared" si="10"/>
        <v>2600.5131157096248</v>
      </c>
      <c r="O49" s="1">
        <f t="shared" si="10"/>
        <v>781.29434927116029</v>
      </c>
      <c r="P49" s="1">
        <f t="shared" si="10"/>
        <v>16.969188845023886</v>
      </c>
      <c r="Q49" s="1">
        <f t="shared" si="10"/>
        <v>7059.9632711257518</v>
      </c>
      <c r="R49" s="1">
        <f t="shared" si="10"/>
        <v>18139.312979316324</v>
      </c>
      <c r="S49" s="1">
        <f t="shared" si="10"/>
        <v>1849516.9871659139</v>
      </c>
      <c r="T49" s="1">
        <f t="shared" si="10"/>
        <v>11594.300061956254</v>
      </c>
      <c r="U49" s="1">
        <f t="shared" si="10"/>
        <v>3360.5727087935029</v>
      </c>
      <c r="V49" s="1">
        <f t="shared" si="10"/>
        <v>5485.1640902011559</v>
      </c>
      <c r="W49" s="1">
        <f t="shared" si="10"/>
        <v>3390.8274694612851</v>
      </c>
      <c r="X49" s="1">
        <f t="shared" si="10"/>
        <v>0</v>
      </c>
      <c r="Y49" s="1">
        <f t="shared" si="10"/>
        <v>3461.2106852030893</v>
      </c>
      <c r="Z49" s="1">
        <f t="shared" si="10"/>
        <v>3461.2106852030893</v>
      </c>
      <c r="AA49" s="1">
        <f t="shared" si="10"/>
        <v>3259.2602946660541</v>
      </c>
      <c r="AB49" s="1">
        <f t="shared" si="10"/>
        <v>4242.2097070281307</v>
      </c>
      <c r="AC49" s="1">
        <f t="shared" si="10"/>
        <v>30.249298814599928</v>
      </c>
      <c r="AD49" s="1">
        <f t="shared" si="10"/>
        <v>1112.1852092335218</v>
      </c>
      <c r="AE49" s="1">
        <f t="shared" si="10"/>
        <v>255.02237835144143</v>
      </c>
      <c r="AF49" s="1">
        <f t="shared" si="10"/>
        <v>0</v>
      </c>
      <c r="AG49" s="1">
        <f t="shared" si="10"/>
        <v>53.698412677100016</v>
      </c>
      <c r="AH49" s="1">
        <f t="shared" si="10"/>
        <v>7684.6039703843744</v>
      </c>
      <c r="AI49" s="1">
        <f t="shared" si="10"/>
        <v>0</v>
      </c>
      <c r="AJ49" s="1">
        <f t="shared" si="10"/>
        <v>161881.63032733221</v>
      </c>
      <c r="AK49" s="1">
        <f t="shared" si="10"/>
        <v>366680.95635215048</v>
      </c>
      <c r="AL49" s="1">
        <f t="shared" si="10"/>
        <v>37482.446612708081</v>
      </c>
      <c r="AM49" s="1">
        <f t="shared" si="10"/>
        <v>407422.66325952462</v>
      </c>
      <c r="AN49" s="1">
        <f t="shared" si="10"/>
        <v>0</v>
      </c>
      <c r="AO49" s="1">
        <f t="shared" si="10"/>
        <v>6976.190209485173</v>
      </c>
      <c r="AP49" s="1">
        <f t="shared" si="10"/>
        <v>7.1363759029532092</v>
      </c>
      <c r="AQ49" s="1">
        <f t="shared" si="10"/>
        <v>71399.322689183929</v>
      </c>
      <c r="AR49" s="1">
        <f t="shared" si="10"/>
        <v>27.995200619006038</v>
      </c>
      <c r="AS49" s="1">
        <f t="shared" si="10"/>
        <v>9.705999453057677</v>
      </c>
      <c r="AT49" s="1">
        <f t="shared" si="10"/>
        <v>7500.3504540338745</v>
      </c>
      <c r="AU49" s="1">
        <f t="shared" si="10"/>
        <v>157.33765426204531</v>
      </c>
      <c r="AV49" s="1">
        <f t="shared" si="10"/>
        <v>12.76724998759898</v>
      </c>
      <c r="AW49" s="1">
        <f t="shared" si="10"/>
        <v>1.3731990742806743</v>
      </c>
      <c r="AX49" s="1">
        <f t="shared" si="10"/>
        <v>26016.668017516757</v>
      </c>
      <c r="AY49" s="1">
        <f t="shared" si="10"/>
        <v>14012.222530756881</v>
      </c>
      <c r="AZ49" s="1">
        <f t="shared" si="10"/>
        <v>12004.445486759885</v>
      </c>
      <c r="BA49" s="1">
        <f t="shared" si="10"/>
        <v>134.9593860297305</v>
      </c>
      <c r="BB49" s="1">
        <f t="shared" si="10"/>
        <v>1.4695133470334525</v>
      </c>
      <c r="BC49" s="1">
        <f t="shared" si="10"/>
        <v>902.29275498524942</v>
      </c>
      <c r="BD49" s="1">
        <f t="shared" si="10"/>
        <v>4.4594855293219302</v>
      </c>
      <c r="BE49" s="1">
        <f t="shared" si="10"/>
        <v>1025.3768541228885</v>
      </c>
      <c r="BF49" s="1">
        <f t="shared" si="10"/>
        <v>62.79478991202113</v>
      </c>
      <c r="BG49" s="1">
        <f t="shared" si="10"/>
        <v>18.318096097643235</v>
      </c>
      <c r="BH49" s="1">
        <f t="shared" si="10"/>
        <v>3907.1577639091479</v>
      </c>
      <c r="BI49" s="1">
        <f t="shared" si="10"/>
        <v>821.53819426841312</v>
      </c>
      <c r="BJ49" s="1">
        <f t="shared" si="10"/>
        <v>124.28769000148365</v>
      </c>
      <c r="BK49" s="1">
        <f t="shared" si="10"/>
        <v>109.72596102094134</v>
      </c>
      <c r="BL49" s="1">
        <f t="shared" si="10"/>
        <v>4.714102468590295</v>
      </c>
      <c r="BM49" s="1">
        <f t="shared" si="10"/>
        <v>1739.1887883311613</v>
      </c>
      <c r="BN49" s="1">
        <f t="shared" si="10"/>
        <v>50377.577050525957</v>
      </c>
      <c r="BO49" s="1">
        <f t="shared" si="10"/>
        <v>0</v>
      </c>
      <c r="BP49" s="1">
        <f t="shared" si="10"/>
        <v>6.0793996812114353</v>
      </c>
      <c r="BQ49" s="1">
        <f t="shared" si="10"/>
        <v>18712.711605152032</v>
      </c>
      <c r="BR49" s="1">
        <f t="shared" si="10"/>
        <v>0</v>
      </c>
      <c r="BS49" s="1">
        <f t="shared" si="10"/>
        <v>1664.7021272149786</v>
      </c>
      <c r="BT49" s="1">
        <f t="shared" si="10"/>
        <v>158428.55732617571</v>
      </c>
      <c r="BU49" s="1">
        <f t="shared" si="10"/>
        <v>19867.517215075794</v>
      </c>
      <c r="BV49" s="1"/>
      <c r="BW49" s="1"/>
      <c r="BX49" s="1"/>
      <c r="BZ49" s="23">
        <f>+(R49-B49)/B49</f>
        <v>-0.99062531039398261</v>
      </c>
      <c r="CA49" s="23">
        <f>IF(C49&lt;&gt;0,(AH49-C49)/C49,"")</f>
        <v>-3.9899884016803937E-2</v>
      </c>
      <c r="CB49" s="23">
        <f>IF(D49&lt;&gt;0,(AM49-D49)/D49,"")</f>
        <v>-5.3651110761721028E-2</v>
      </c>
      <c r="CC49" s="23">
        <f t="shared" si="8"/>
        <v>-4.5753234234618911E-2</v>
      </c>
      <c r="CD49" s="23">
        <f t="shared" si="8"/>
        <v>-5.0959888155721014E-2</v>
      </c>
      <c r="CE49" s="23">
        <f>IF(G49&lt;&gt;0,(BM49-G49)/G49,"")</f>
        <v>-3.7076716527080562E-2</v>
      </c>
      <c r="CF49" s="23">
        <f>IF(H49&lt;&gt;0,(BT49-H49)/H49,"")</f>
        <v>-4.0738345006564841E-2</v>
      </c>
      <c r="CG49" s="23" t="e">
        <f>IF(#REF!&lt;&gt;0,(BU49-#REF!)/#REF!,"")</f>
        <v>#REF!</v>
      </c>
      <c r="CH49" s="23" t="e">
        <f>IF(#REF!&lt;&gt;0,(BX49-#REF!)/#REF!,"")</f>
        <v>#REF!</v>
      </c>
      <c r="CI49" s="23" t="e">
        <f>IF(#REF!&lt;&gt;0,(BY49-#REF!)/#REF!,"")</f>
        <v>#REF!</v>
      </c>
      <c r="CJ49" s="23" t="e">
        <f>IF(#REF!&lt;&gt;0,(BZ49-#REF!)/#REF!,"")</f>
        <v>#REF!</v>
      </c>
      <c r="CK49" s="23" t="e">
        <f>IF(#REF!&lt;&gt;0,(CA49-#REF!)/#REF!,"")</f>
        <v>#REF!</v>
      </c>
      <c r="CL49" s="23" t="e">
        <f>IF(#REF!&lt;&gt;0,(CB49-#REF!)/#REF!,"")</f>
        <v>#REF!</v>
      </c>
    </row>
    <row r="50" spans="1:90" x14ac:dyDescent="0.25">
      <c r="A50" s="4" t="s">
        <v>74</v>
      </c>
      <c r="B50" s="1">
        <f>SUM(B3:B15)</f>
        <v>1934924.1139326</v>
      </c>
      <c r="C50" s="1">
        <f t="shared" ref="C50:H50" si="11">SUM(C3:C15)</f>
        <v>8003.961089531701</v>
      </c>
      <c r="D50" s="1">
        <f t="shared" si="11"/>
        <v>430520.57004839007</v>
      </c>
      <c r="E50" s="1">
        <f>SUM(E3:E15)</f>
        <v>27264.088232616999</v>
      </c>
      <c r="F50" s="1">
        <f t="shared" si="11"/>
        <v>14764.626232211398</v>
      </c>
      <c r="G50" s="1">
        <f t="shared" si="11"/>
        <v>1806.1550885533998</v>
      </c>
      <c r="H50" s="1">
        <f t="shared" si="11"/>
        <v>165156.77083669099</v>
      </c>
      <c r="K50" s="1">
        <f t="shared" ref="K50:BU50" si="12">SUM(K3:K15)</f>
        <v>0</v>
      </c>
      <c r="L50" s="1">
        <f t="shared" si="12"/>
        <v>97.550155780728886</v>
      </c>
      <c r="M50" s="1">
        <f t="shared" si="12"/>
        <v>2600.5131157096248</v>
      </c>
      <c r="N50" s="1">
        <f t="shared" si="12"/>
        <v>2600.5131157096248</v>
      </c>
      <c r="O50" s="1">
        <f t="shared" si="12"/>
        <v>781.29434927116029</v>
      </c>
      <c r="P50" s="1">
        <f t="shared" si="12"/>
        <v>16.969188845023886</v>
      </c>
      <c r="Q50" s="1">
        <f t="shared" si="12"/>
        <v>7059.9632711257518</v>
      </c>
      <c r="R50" s="1">
        <f t="shared" si="12"/>
        <v>18139.312979316324</v>
      </c>
      <c r="S50" s="1">
        <f t="shared" si="12"/>
        <v>1849516.9871659139</v>
      </c>
      <c r="T50" s="1">
        <f t="shared" si="12"/>
        <v>11594.300061956254</v>
      </c>
      <c r="U50" s="1">
        <f t="shared" si="12"/>
        <v>3360.5727087935029</v>
      </c>
      <c r="V50" s="1">
        <f t="shared" si="12"/>
        <v>5485.1640902011559</v>
      </c>
      <c r="W50" s="1">
        <f t="shared" si="12"/>
        <v>3390.8274694612851</v>
      </c>
      <c r="X50" s="1">
        <f t="shared" si="12"/>
        <v>0</v>
      </c>
      <c r="Y50" s="1">
        <f t="shared" si="12"/>
        <v>3461.2106852030893</v>
      </c>
      <c r="Z50" s="1">
        <f t="shared" si="12"/>
        <v>3461.2106852030893</v>
      </c>
      <c r="AA50" s="1">
        <f t="shared" si="12"/>
        <v>3259.2602946660541</v>
      </c>
      <c r="AB50" s="1">
        <f t="shared" si="12"/>
        <v>4242.2097070281307</v>
      </c>
      <c r="AC50" s="1">
        <f t="shared" si="12"/>
        <v>30.249298814599928</v>
      </c>
      <c r="AD50" s="1">
        <f t="shared" si="12"/>
        <v>1112.1852092335218</v>
      </c>
      <c r="AE50" s="1">
        <f t="shared" si="12"/>
        <v>255.02237835144143</v>
      </c>
      <c r="AF50" s="1">
        <f t="shared" si="12"/>
        <v>0</v>
      </c>
      <c r="AG50" s="1">
        <f t="shared" si="12"/>
        <v>53.698412677100016</v>
      </c>
      <c r="AH50" s="1">
        <f t="shared" si="12"/>
        <v>7684.6039703843744</v>
      </c>
      <c r="AI50" s="1">
        <f t="shared" si="12"/>
        <v>0</v>
      </c>
      <c r="AJ50" s="1">
        <f t="shared" si="12"/>
        <v>161881.63032733221</v>
      </c>
      <c r="AK50" s="1">
        <f t="shared" si="12"/>
        <v>366680.95635215048</v>
      </c>
      <c r="AL50" s="1">
        <f t="shared" si="12"/>
        <v>37482.446612708081</v>
      </c>
      <c r="AM50" s="1">
        <f t="shared" si="12"/>
        <v>407422.66325952462</v>
      </c>
      <c r="AN50" s="1">
        <f t="shared" si="12"/>
        <v>0</v>
      </c>
      <c r="AO50" s="1">
        <f t="shared" si="12"/>
        <v>6976.190209485173</v>
      </c>
      <c r="AP50" s="1">
        <f t="shared" si="12"/>
        <v>7.1363759029532092</v>
      </c>
      <c r="AQ50" s="1">
        <f t="shared" si="12"/>
        <v>71399.322689183929</v>
      </c>
      <c r="AR50" s="1">
        <f t="shared" si="12"/>
        <v>27.995200619006038</v>
      </c>
      <c r="AS50" s="1">
        <f t="shared" si="12"/>
        <v>9.705999453057677</v>
      </c>
      <c r="AT50" s="1">
        <f t="shared" si="12"/>
        <v>7500.3504540338745</v>
      </c>
      <c r="AU50" s="1">
        <f t="shared" si="12"/>
        <v>157.33765426204531</v>
      </c>
      <c r="AV50" s="1">
        <f t="shared" si="12"/>
        <v>12.76724998759898</v>
      </c>
      <c r="AW50" s="1">
        <f t="shared" si="12"/>
        <v>1.3731990742806743</v>
      </c>
      <c r="AX50" s="1">
        <f t="shared" si="12"/>
        <v>26016.668017516757</v>
      </c>
      <c r="AY50" s="1">
        <f t="shared" si="12"/>
        <v>14012.222530756881</v>
      </c>
      <c r="AZ50" s="1">
        <f t="shared" si="12"/>
        <v>12004.445486759885</v>
      </c>
      <c r="BA50" s="1">
        <f t="shared" si="12"/>
        <v>134.9593860297305</v>
      </c>
      <c r="BB50" s="1">
        <f t="shared" si="12"/>
        <v>1.4695133470334525</v>
      </c>
      <c r="BC50" s="1">
        <f t="shared" si="12"/>
        <v>902.29275498524942</v>
      </c>
      <c r="BD50" s="1">
        <f t="shared" si="12"/>
        <v>4.4594855293219302</v>
      </c>
      <c r="BE50" s="1">
        <f t="shared" si="12"/>
        <v>1025.3768541228885</v>
      </c>
      <c r="BF50" s="1">
        <f t="shared" si="12"/>
        <v>62.79478991202113</v>
      </c>
      <c r="BG50" s="1">
        <f t="shared" si="12"/>
        <v>18.318096097643235</v>
      </c>
      <c r="BH50" s="1">
        <f t="shared" si="12"/>
        <v>3907.1577639091479</v>
      </c>
      <c r="BI50" s="1">
        <f t="shared" si="12"/>
        <v>821.53819426841312</v>
      </c>
      <c r="BJ50" s="1">
        <f t="shared" si="12"/>
        <v>124.28769000148365</v>
      </c>
      <c r="BK50" s="1">
        <f t="shared" si="12"/>
        <v>109.72596102094134</v>
      </c>
      <c r="BL50" s="1">
        <f t="shared" si="12"/>
        <v>4.714102468590295</v>
      </c>
      <c r="BM50" s="1">
        <f t="shared" si="12"/>
        <v>1739.1887883311613</v>
      </c>
      <c r="BN50" s="1">
        <f t="shared" si="12"/>
        <v>50377.577050525957</v>
      </c>
      <c r="BO50" s="1">
        <f t="shared" si="12"/>
        <v>0</v>
      </c>
      <c r="BP50" s="1">
        <f t="shared" si="12"/>
        <v>6.0793996812114353</v>
      </c>
      <c r="BQ50" s="1">
        <f t="shared" si="12"/>
        <v>18712.711605152032</v>
      </c>
      <c r="BR50" s="1">
        <f t="shared" si="12"/>
        <v>0</v>
      </c>
      <c r="BS50" s="1">
        <f t="shared" si="12"/>
        <v>1664.7021272149786</v>
      </c>
      <c r="BT50" s="1">
        <f t="shared" si="12"/>
        <v>158428.55732617571</v>
      </c>
      <c r="BU50" s="1">
        <f t="shared" si="12"/>
        <v>19867.517215075794</v>
      </c>
      <c r="BV50" s="1"/>
      <c r="BW50" s="1"/>
      <c r="BX50" s="1"/>
      <c r="BZ50" s="23">
        <f>+(R50-B50)/B50</f>
        <v>-0.99062531039398261</v>
      </c>
      <c r="CA50" s="23">
        <f>IF(C50&lt;&gt;0,(AH50-C50)/C50,"")</f>
        <v>-3.9899884016803937E-2</v>
      </c>
      <c r="CB50" s="23">
        <f>IF(D50&lt;&gt;0,(AM50-D50)/D50,"")</f>
        <v>-5.3651110761721028E-2</v>
      </c>
      <c r="CC50" s="23">
        <f t="shared" si="8"/>
        <v>-4.5753234234618911E-2</v>
      </c>
      <c r="CD50" s="23">
        <f t="shared" si="8"/>
        <v>-5.0959888155721014E-2</v>
      </c>
      <c r="CE50" s="23">
        <f>IF(G50&lt;&gt;0,(BM50-G50)/G50,"")</f>
        <v>-3.7076716527080562E-2</v>
      </c>
      <c r="CF50" s="23">
        <f>IF(H50&lt;&gt;0,(BT50-H50)/H50,"")</f>
        <v>-4.0738345006564841E-2</v>
      </c>
      <c r="CG50" s="23" t="e">
        <f>IF(#REF!&lt;&gt;0,(BU50-#REF!)/#REF!,"")</f>
        <v>#REF!</v>
      </c>
      <c r="CH50" s="23" t="e">
        <f>IF(#REF!&lt;&gt;0,(BX50-#REF!)/#REF!,"")</f>
        <v>#REF!</v>
      </c>
      <c r="CI50" s="23" t="e">
        <f>IF(#REF!&lt;&gt;0,(BY50-#REF!)/#REF!,"")</f>
        <v>#REF!</v>
      </c>
      <c r="CJ50" s="23" t="e">
        <f>IF(#REF!&lt;&gt;0,(BZ50-#REF!)/#REF!,"")</f>
        <v>#REF!</v>
      </c>
      <c r="CK50" s="23" t="e">
        <f>IF(#REF!&lt;&gt;0,(CA50-#REF!)/#REF!,"")</f>
        <v>#REF!</v>
      </c>
      <c r="CL50" s="23" t="e">
        <f>IF(#REF!&lt;&gt;0,(CB50-#REF!)/#REF!,"")</f>
        <v>#REF!</v>
      </c>
    </row>
    <row r="51" spans="1:90" x14ac:dyDescent="0.25">
      <c r="A51" s="4" t="s">
        <v>127</v>
      </c>
      <c r="B51" s="1">
        <f>SUM(B16:B47)</f>
        <v>0</v>
      </c>
      <c r="C51" s="1">
        <f t="shared" ref="C51:H51" si="13">SUM(C16:C47)</f>
        <v>0</v>
      </c>
      <c r="D51" s="1">
        <f t="shared" si="13"/>
        <v>0</v>
      </c>
      <c r="E51" s="1">
        <f>SUM(E16:E47)</f>
        <v>0</v>
      </c>
      <c r="F51" s="1">
        <f t="shared" si="13"/>
        <v>0</v>
      </c>
      <c r="G51" s="1">
        <f t="shared" si="13"/>
        <v>0</v>
      </c>
      <c r="H51" s="1">
        <f t="shared" si="13"/>
        <v>0</v>
      </c>
      <c r="K51" s="1">
        <f t="shared" ref="K51:BU51" si="14">SUM(K16:K47)</f>
        <v>0</v>
      </c>
      <c r="L51" s="1">
        <f t="shared" si="14"/>
        <v>0</v>
      </c>
      <c r="M51" s="1">
        <f t="shared" si="14"/>
        <v>0</v>
      </c>
      <c r="N51" s="1">
        <f t="shared" si="14"/>
        <v>0</v>
      </c>
      <c r="O51" s="1">
        <f t="shared" si="14"/>
        <v>0</v>
      </c>
      <c r="P51" s="1">
        <f t="shared" si="14"/>
        <v>0</v>
      </c>
      <c r="Q51" s="1">
        <f t="shared" si="14"/>
        <v>0</v>
      </c>
      <c r="R51" s="1">
        <f t="shared" si="14"/>
        <v>0</v>
      </c>
      <c r="S51" s="1">
        <f t="shared" si="14"/>
        <v>0</v>
      </c>
      <c r="T51" s="1">
        <f t="shared" si="14"/>
        <v>0</v>
      </c>
      <c r="U51" s="1">
        <f t="shared" si="14"/>
        <v>0</v>
      </c>
      <c r="V51" s="1">
        <f t="shared" si="14"/>
        <v>0</v>
      </c>
      <c r="W51" s="1">
        <f t="shared" si="14"/>
        <v>0</v>
      </c>
      <c r="X51" s="1">
        <f t="shared" si="14"/>
        <v>0</v>
      </c>
      <c r="Y51" s="1">
        <f t="shared" si="14"/>
        <v>0</v>
      </c>
      <c r="Z51" s="1">
        <f t="shared" si="14"/>
        <v>0</v>
      </c>
      <c r="AA51" s="1">
        <f t="shared" si="14"/>
        <v>0</v>
      </c>
      <c r="AB51" s="1">
        <f t="shared" si="14"/>
        <v>0</v>
      </c>
      <c r="AC51" s="1">
        <f t="shared" si="14"/>
        <v>0</v>
      </c>
      <c r="AD51" s="1">
        <f t="shared" si="14"/>
        <v>0</v>
      </c>
      <c r="AE51" s="1">
        <f t="shared" si="14"/>
        <v>0</v>
      </c>
      <c r="AF51" s="1">
        <f t="shared" si="14"/>
        <v>0</v>
      </c>
      <c r="AG51" s="1">
        <f t="shared" si="14"/>
        <v>0</v>
      </c>
      <c r="AH51" s="1">
        <f t="shared" si="14"/>
        <v>0</v>
      </c>
      <c r="AI51" s="1">
        <f t="shared" si="14"/>
        <v>0</v>
      </c>
      <c r="AJ51" s="1">
        <f t="shared" si="14"/>
        <v>0</v>
      </c>
      <c r="AK51" s="1">
        <f t="shared" si="14"/>
        <v>0</v>
      </c>
      <c r="AL51" s="1">
        <f t="shared" si="14"/>
        <v>0</v>
      </c>
      <c r="AM51" s="1">
        <f t="shared" si="14"/>
        <v>0</v>
      </c>
      <c r="AN51" s="1">
        <f t="shared" si="14"/>
        <v>0</v>
      </c>
      <c r="AO51" s="1">
        <f t="shared" si="14"/>
        <v>0</v>
      </c>
      <c r="AP51" s="1">
        <f t="shared" si="14"/>
        <v>0</v>
      </c>
      <c r="AQ51" s="1">
        <f t="shared" si="14"/>
        <v>0</v>
      </c>
      <c r="AR51" s="1">
        <f t="shared" si="14"/>
        <v>0</v>
      </c>
      <c r="AS51" s="1">
        <f t="shared" si="14"/>
        <v>0</v>
      </c>
      <c r="AT51" s="1">
        <f t="shared" si="14"/>
        <v>0</v>
      </c>
      <c r="AU51" s="1">
        <f t="shared" si="14"/>
        <v>0</v>
      </c>
      <c r="AV51" s="1">
        <f t="shared" si="14"/>
        <v>0</v>
      </c>
      <c r="AW51" s="1">
        <f t="shared" si="14"/>
        <v>0</v>
      </c>
      <c r="AX51" s="1">
        <f t="shared" si="14"/>
        <v>0</v>
      </c>
      <c r="AY51" s="1">
        <f t="shared" si="14"/>
        <v>0</v>
      </c>
      <c r="AZ51" s="1">
        <f t="shared" si="14"/>
        <v>0</v>
      </c>
      <c r="BA51" s="1">
        <f t="shared" si="14"/>
        <v>0</v>
      </c>
      <c r="BB51" s="1">
        <f t="shared" si="14"/>
        <v>0</v>
      </c>
      <c r="BC51" s="1">
        <f t="shared" si="14"/>
        <v>0</v>
      </c>
      <c r="BD51" s="1">
        <f t="shared" si="14"/>
        <v>0</v>
      </c>
      <c r="BE51" s="1">
        <f t="shared" si="14"/>
        <v>0</v>
      </c>
      <c r="BF51" s="1">
        <f t="shared" si="14"/>
        <v>0</v>
      </c>
      <c r="BG51" s="1">
        <f t="shared" si="14"/>
        <v>0</v>
      </c>
      <c r="BH51" s="1">
        <f t="shared" si="14"/>
        <v>0</v>
      </c>
      <c r="BI51" s="1">
        <f t="shared" si="14"/>
        <v>0</v>
      </c>
      <c r="BJ51" s="1">
        <f t="shared" si="14"/>
        <v>0</v>
      </c>
      <c r="BK51" s="1">
        <f t="shared" si="14"/>
        <v>0</v>
      </c>
      <c r="BL51" s="1">
        <f t="shared" si="14"/>
        <v>0</v>
      </c>
      <c r="BM51" s="1">
        <f t="shared" si="14"/>
        <v>0</v>
      </c>
      <c r="BN51" s="1">
        <f t="shared" si="14"/>
        <v>0</v>
      </c>
      <c r="BO51" s="1">
        <f t="shared" si="14"/>
        <v>0</v>
      </c>
      <c r="BP51" s="1">
        <f t="shared" si="14"/>
        <v>0</v>
      </c>
      <c r="BQ51" s="1">
        <f t="shared" si="14"/>
        <v>0</v>
      </c>
      <c r="BR51" s="1">
        <f t="shared" si="14"/>
        <v>0</v>
      </c>
      <c r="BS51" s="1">
        <f t="shared" si="14"/>
        <v>0</v>
      </c>
      <c r="BT51" s="1">
        <f t="shared" si="14"/>
        <v>0</v>
      </c>
      <c r="BU51" s="1">
        <f t="shared" si="14"/>
        <v>0</v>
      </c>
      <c r="BV51" s="1"/>
      <c r="BW51" s="1"/>
      <c r="BX51" s="1"/>
      <c r="BZ51" s="23" t="e">
        <f>+(R51-B51)/B51</f>
        <v>#DIV/0!</v>
      </c>
      <c r="CA51" s="23" t="str">
        <f>IF(C51&lt;&gt;0,(AH51-C51)/C51,"")</f>
        <v/>
      </c>
      <c r="CB51" s="23" t="str">
        <f>IF(D51&lt;&gt;0,(AM51-D51)/D51,"")</f>
        <v/>
      </c>
      <c r="CC51" s="23" t="str">
        <f t="shared" si="8"/>
        <v/>
      </c>
      <c r="CD51" s="23" t="str">
        <f t="shared" si="8"/>
        <v/>
      </c>
      <c r="CE51" s="23" t="str">
        <f>IF(G51&lt;&gt;0,(BM51-G51)/G51,"")</f>
        <v/>
      </c>
      <c r="CF51" s="23" t="str">
        <f>IF(H51&lt;&gt;0,(BT51-H51)/H51,"")</f>
        <v/>
      </c>
      <c r="CG51" s="23" t="e">
        <f>IF(#REF!&lt;&gt;0,(BU51-#REF!)/#REF!,"")</f>
        <v>#REF!</v>
      </c>
      <c r="CH51" s="23" t="e">
        <f>IF(#REF!&lt;&gt;0,(BX51-#REF!)/#REF!,"")</f>
        <v>#REF!</v>
      </c>
      <c r="CI51" s="23" t="e">
        <f>IF(#REF!&lt;&gt;0,(BY51-#REF!)/#REF!,"")</f>
        <v>#REF!</v>
      </c>
      <c r="CJ51" s="23" t="e">
        <f>IF(#REF!&lt;&gt;0,(BZ51-#REF!)/#REF!,"")</f>
        <v>#REF!</v>
      </c>
      <c r="CK51" s="23" t="e">
        <f>IF(#REF!&lt;&gt;0,(CA51-#REF!)/#REF!,"")</f>
        <v>#REF!</v>
      </c>
      <c r="CL51" s="23" t="e">
        <f>IF(#REF!&lt;&gt;0,(CB51-#REF!)/#REF!,"")</f>
        <v>#REF!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L51"/>
  <sheetViews>
    <sheetView zoomScale="85" zoomScaleNormal="85" workbookViewId="0">
      <pane xSplit="1" ySplit="2" topLeftCell="U33" activePane="bottomRight" state="frozen"/>
      <selection pane="topRight" activeCell="B1" sqref="B1"/>
      <selection pane="bottomLeft" activeCell="A3" sqref="A3"/>
      <selection pane="bottomRight" activeCell="BV30" sqref="BV30"/>
    </sheetView>
  </sheetViews>
  <sheetFormatPr defaultColWidth="9.140625" defaultRowHeight="15" x14ac:dyDescent="0.25"/>
  <cols>
    <col min="1" max="1" width="18.85546875" style="94" customWidth="1"/>
    <col min="2" max="2" width="10.85546875" style="95" customWidth="1"/>
    <col min="3" max="8" width="9.140625" style="95"/>
    <col min="9" max="9" width="9.140625" style="28"/>
    <col min="10" max="10" width="14.85546875" style="28" bestFit="1" customWidth="1"/>
    <col min="11" max="11" width="5.42578125" style="95" bestFit="1" customWidth="1"/>
    <col min="12" max="12" width="5.42578125" style="26" bestFit="1" customWidth="1"/>
    <col min="13" max="13" width="5.7109375" style="26" bestFit="1" customWidth="1"/>
    <col min="14" max="14" width="14.5703125" style="26" bestFit="1" customWidth="1"/>
    <col min="15" max="15" width="5.7109375" style="26" bestFit="1" customWidth="1"/>
    <col min="16" max="16" width="5.7109375" style="95" customWidth="1"/>
    <col min="17" max="18" width="6.7109375" style="26" bestFit="1" customWidth="1"/>
    <col min="19" max="19" width="9.28515625" style="26" bestFit="1" customWidth="1"/>
    <col min="20" max="20" width="6.7109375" style="26" bestFit="1" customWidth="1"/>
    <col min="21" max="21" width="5.7109375" style="26" customWidth="1"/>
    <col min="22" max="22" width="5.7109375" style="26" bestFit="1" customWidth="1"/>
    <col min="23" max="23" width="5.85546875" style="26" bestFit="1" customWidth="1"/>
    <col min="24" max="24" width="5.85546875" style="95" customWidth="1"/>
    <col min="25" max="25" width="6.42578125" style="26" bestFit="1" customWidth="1"/>
    <col min="26" max="26" width="15.42578125" style="26" bestFit="1" customWidth="1"/>
    <col min="27" max="27" width="6.5703125" style="26" bestFit="1" customWidth="1"/>
    <col min="28" max="28" width="6.7109375" style="26" bestFit="1" customWidth="1"/>
    <col min="29" max="29" width="5.140625" style="26" bestFit="1" customWidth="1"/>
    <col min="30" max="30" width="5.140625" style="95" customWidth="1"/>
    <col min="31" max="31" width="4.140625" style="26" bestFit="1" customWidth="1"/>
    <col min="32" max="32" width="6.5703125" style="26" bestFit="1" customWidth="1"/>
    <col min="33" max="33" width="6.140625" style="26" bestFit="1" customWidth="1"/>
    <col min="34" max="34" width="6.7109375" style="26" bestFit="1" customWidth="1"/>
    <col min="35" max="35" width="10" style="26" bestFit="1" customWidth="1"/>
    <col min="36" max="36" width="10" style="95" customWidth="1"/>
    <col min="37" max="37" width="7.7109375" style="26" bestFit="1" customWidth="1"/>
    <col min="38" max="38" width="6.7109375" style="26" bestFit="1" customWidth="1"/>
    <col min="39" max="39" width="7.7109375" style="26" bestFit="1" customWidth="1"/>
    <col min="40" max="40" width="6" style="26" bestFit="1" customWidth="1"/>
    <col min="41" max="41" width="6.7109375" style="26" bestFit="1" customWidth="1"/>
    <col min="42" max="42" width="4.28515625" style="26" bestFit="1" customWidth="1"/>
    <col min="43" max="43" width="7.7109375" style="26" bestFit="1" customWidth="1"/>
    <col min="44" max="44" width="4.5703125" style="26" bestFit="1" customWidth="1"/>
    <col min="45" max="45" width="4.140625" style="26" bestFit="1" customWidth="1"/>
    <col min="46" max="46" width="6.7109375" style="26" bestFit="1" customWidth="1"/>
    <col min="47" max="47" width="4.140625" style="26" bestFit="1" customWidth="1"/>
    <col min="48" max="48" width="5.85546875" style="26" bestFit="1" customWidth="1"/>
    <col min="49" max="49" width="3.28515625" style="26" bestFit="1" customWidth="1"/>
    <col min="50" max="50" width="6.7109375" style="26" bestFit="1" customWidth="1"/>
    <col min="51" max="51" width="6.85546875" style="26" bestFit="1" customWidth="1"/>
    <col min="52" max="52" width="5.7109375" style="26" bestFit="1" customWidth="1"/>
    <col min="53" max="53" width="5.140625" style="26" bestFit="1" customWidth="1"/>
    <col min="54" max="54" width="5.28515625" style="26" bestFit="1" customWidth="1"/>
    <col min="55" max="55" width="8.7109375" style="26" bestFit="1" customWidth="1"/>
    <col min="56" max="56" width="4.85546875" style="26" bestFit="1" customWidth="1"/>
    <col min="57" max="57" width="7.85546875" style="26" bestFit="1" customWidth="1"/>
    <col min="58" max="58" width="5.85546875" style="26" bestFit="1" customWidth="1"/>
    <col min="59" max="59" width="6" style="26" bestFit="1" customWidth="1"/>
    <col min="60" max="61" width="5.7109375" style="26" bestFit="1" customWidth="1"/>
    <col min="62" max="62" width="4.140625" style="26" bestFit="1" customWidth="1"/>
    <col min="63" max="63" width="5.5703125" style="26" bestFit="1" customWidth="1"/>
    <col min="64" max="64" width="3.85546875" style="26" bestFit="1" customWidth="1"/>
    <col min="65" max="65" width="5.7109375" style="26" bestFit="1" customWidth="1"/>
    <col min="66" max="66" width="8" style="26" bestFit="1" customWidth="1"/>
    <col min="67" max="68" width="5.28515625" style="26" bestFit="1" customWidth="1"/>
    <col min="69" max="69" width="6.7109375" style="26" bestFit="1" customWidth="1"/>
    <col min="70" max="70" width="6.7109375" style="95" customWidth="1"/>
    <col min="71" max="71" width="5.7109375" style="26" bestFit="1" customWidth="1"/>
    <col min="72" max="72" width="9.140625" style="26" bestFit="1" customWidth="1"/>
    <col min="73" max="73" width="6.7109375" style="26" bestFit="1" customWidth="1"/>
    <col min="74" max="74" width="6.7109375" style="26" customWidth="1"/>
    <col min="75" max="75" width="9" style="26" bestFit="1" customWidth="1"/>
    <col min="76" max="76" width="7.140625" style="26" customWidth="1"/>
    <col min="77" max="16384" width="9.140625" style="28"/>
  </cols>
  <sheetData>
    <row r="1" spans="1:90" x14ac:dyDescent="0.25">
      <c r="B1" s="95" t="s">
        <v>477</v>
      </c>
      <c r="J1" s="28" t="s">
        <v>455</v>
      </c>
      <c r="BZ1" s="28" t="s">
        <v>310</v>
      </c>
    </row>
    <row r="2" spans="1:90" x14ac:dyDescent="0.25">
      <c r="A2" s="8" t="s">
        <v>52</v>
      </c>
      <c r="B2" s="95" t="s">
        <v>59</v>
      </c>
      <c r="C2" s="95" t="s">
        <v>57</v>
      </c>
      <c r="D2" s="95" t="s">
        <v>60</v>
      </c>
      <c r="E2" s="95" t="s">
        <v>54</v>
      </c>
      <c r="F2" s="95" t="s">
        <v>53</v>
      </c>
      <c r="G2" s="95" t="s">
        <v>61</v>
      </c>
      <c r="H2" s="95" t="s">
        <v>62</v>
      </c>
      <c r="J2" s="28" t="s">
        <v>226</v>
      </c>
      <c r="K2" s="95" t="s">
        <v>471</v>
      </c>
      <c r="L2" s="26" t="s">
        <v>359</v>
      </c>
      <c r="M2" s="26" t="s">
        <v>131</v>
      </c>
      <c r="N2" s="26" t="s">
        <v>132</v>
      </c>
      <c r="O2" s="26" t="s">
        <v>133</v>
      </c>
      <c r="P2" s="95" t="s">
        <v>335</v>
      </c>
      <c r="Q2" s="26" t="s">
        <v>360</v>
      </c>
      <c r="R2" s="26" t="s">
        <v>134</v>
      </c>
      <c r="S2" s="26" t="s">
        <v>59</v>
      </c>
      <c r="T2" s="26" t="s">
        <v>136</v>
      </c>
      <c r="U2" s="26" t="s">
        <v>137</v>
      </c>
      <c r="V2" s="26" t="s">
        <v>361</v>
      </c>
      <c r="W2" s="26" t="s">
        <v>138</v>
      </c>
      <c r="X2" s="95" t="s">
        <v>472</v>
      </c>
      <c r="Y2" s="26" t="s">
        <v>139</v>
      </c>
      <c r="Z2" s="26" t="s">
        <v>140</v>
      </c>
      <c r="AA2" s="26" t="s">
        <v>141</v>
      </c>
      <c r="AB2" s="26" t="s">
        <v>142</v>
      </c>
      <c r="AC2" s="26" t="s">
        <v>143</v>
      </c>
      <c r="AD2" s="95" t="s">
        <v>473</v>
      </c>
      <c r="AE2" s="26" t="s">
        <v>362</v>
      </c>
      <c r="AF2" s="26" t="s">
        <v>144</v>
      </c>
      <c r="AG2" s="26" t="s">
        <v>366</v>
      </c>
      <c r="AH2" s="26" t="s">
        <v>57</v>
      </c>
      <c r="AI2" s="26" t="s">
        <v>128</v>
      </c>
      <c r="AJ2" s="95" t="s">
        <v>474</v>
      </c>
      <c r="AK2" s="26" t="s">
        <v>145</v>
      </c>
      <c r="AL2" s="26" t="s">
        <v>146</v>
      </c>
      <c r="AM2" s="26" t="s">
        <v>60</v>
      </c>
      <c r="AN2" s="26" t="s">
        <v>147</v>
      </c>
      <c r="AO2" s="26" t="s">
        <v>148</v>
      </c>
      <c r="AP2" s="26" t="s">
        <v>149</v>
      </c>
      <c r="AQ2" s="26" t="s">
        <v>150</v>
      </c>
      <c r="AR2" s="26" t="s">
        <v>151</v>
      </c>
      <c r="AS2" s="26" t="s">
        <v>152</v>
      </c>
      <c r="AT2" s="26" t="s">
        <v>153</v>
      </c>
      <c r="AU2" s="26" t="s">
        <v>154</v>
      </c>
      <c r="AV2" s="26" t="s">
        <v>155</v>
      </c>
      <c r="AW2" s="26" t="s">
        <v>156</v>
      </c>
      <c r="AX2" s="26" t="s">
        <v>54</v>
      </c>
      <c r="AY2" s="26" t="s">
        <v>53</v>
      </c>
      <c r="AZ2" s="26" t="s">
        <v>157</v>
      </c>
      <c r="BA2" s="26" t="s">
        <v>158</v>
      </c>
      <c r="BB2" s="26" t="s">
        <v>159</v>
      </c>
      <c r="BC2" s="26" t="s">
        <v>160</v>
      </c>
      <c r="BD2" s="26" t="s">
        <v>161</v>
      </c>
      <c r="BE2" s="26" t="s">
        <v>162</v>
      </c>
      <c r="BF2" s="26" t="s">
        <v>163</v>
      </c>
      <c r="BG2" s="26" t="s">
        <v>164</v>
      </c>
      <c r="BH2" s="26" t="s">
        <v>165</v>
      </c>
      <c r="BI2" s="26" t="s">
        <v>363</v>
      </c>
      <c r="BJ2" s="26" t="s">
        <v>166</v>
      </c>
      <c r="BK2" s="26" t="s">
        <v>167</v>
      </c>
      <c r="BL2" s="26" t="s">
        <v>168</v>
      </c>
      <c r="BM2" s="26" t="s">
        <v>61</v>
      </c>
      <c r="BN2" s="26" t="s">
        <v>367</v>
      </c>
      <c r="BO2" s="26" t="s">
        <v>169</v>
      </c>
      <c r="BP2" s="26" t="s">
        <v>170</v>
      </c>
      <c r="BQ2" s="26" t="s">
        <v>171</v>
      </c>
      <c r="BR2" s="95" t="s">
        <v>172</v>
      </c>
      <c r="BS2" s="26" t="s">
        <v>173</v>
      </c>
      <c r="BT2" s="36" t="s">
        <v>174</v>
      </c>
      <c r="BU2" s="36" t="s">
        <v>368</v>
      </c>
      <c r="BV2" s="28"/>
      <c r="BW2" s="28" t="s">
        <v>365</v>
      </c>
      <c r="BY2" s="26" t="s">
        <v>141</v>
      </c>
      <c r="BZ2" s="26" t="s">
        <v>59</v>
      </c>
      <c r="CA2" s="26" t="s">
        <v>57</v>
      </c>
      <c r="CB2" s="26" t="s">
        <v>60</v>
      </c>
      <c r="CC2" s="26" t="s">
        <v>54</v>
      </c>
      <c r="CD2" s="26" t="s">
        <v>53</v>
      </c>
      <c r="CE2" s="26" t="s">
        <v>61</v>
      </c>
      <c r="CF2" s="26" t="s">
        <v>62</v>
      </c>
      <c r="CG2" s="28" t="s">
        <v>63</v>
      </c>
      <c r="CH2" s="28" t="s">
        <v>64</v>
      </c>
      <c r="CI2" s="28" t="s">
        <v>65</v>
      </c>
      <c r="CJ2" s="61" t="s">
        <v>311</v>
      </c>
      <c r="CK2" s="61" t="s">
        <v>314</v>
      </c>
      <c r="CL2" s="61" t="s">
        <v>321</v>
      </c>
    </row>
    <row r="3" spans="1:90" x14ac:dyDescent="0.25">
      <c r="A3" s="20" t="s">
        <v>76</v>
      </c>
      <c r="B3" s="95">
        <v>31909.377934</v>
      </c>
      <c r="C3" s="95">
        <v>140.18398719999999</v>
      </c>
      <c r="D3" s="95">
        <v>7870.7311964</v>
      </c>
      <c r="E3" s="95">
        <v>529.07502342999999</v>
      </c>
      <c r="F3" s="95">
        <v>275.23504510999999</v>
      </c>
      <c r="G3" s="95">
        <v>38.776954781999997</v>
      </c>
      <c r="H3" s="95">
        <v>2372.8573121999998</v>
      </c>
      <c r="J3" s="28" t="s">
        <v>121</v>
      </c>
      <c r="K3" s="95">
        <v>0</v>
      </c>
      <c r="L3" s="26">
        <v>1.38185599605703</v>
      </c>
      <c r="M3" s="26">
        <v>42.561997944873298</v>
      </c>
      <c r="N3" s="26">
        <v>42.561997944873298</v>
      </c>
      <c r="O3" s="26">
        <v>14.0475600803584</v>
      </c>
      <c r="P3" s="95">
        <v>0.36740094083742503</v>
      </c>
      <c r="Q3" s="26">
        <v>107.310158483506</v>
      </c>
      <c r="R3" s="26">
        <v>256.90882146508102</v>
      </c>
      <c r="S3" s="26">
        <v>31907.861999922799</v>
      </c>
      <c r="T3" s="26">
        <v>193.89327490434701</v>
      </c>
      <c r="U3" s="26">
        <v>50.246726406190596</v>
      </c>
      <c r="V3" s="26">
        <v>87.442212951603096</v>
      </c>
      <c r="W3" s="26">
        <v>0</v>
      </c>
      <c r="X3" s="95">
        <v>0</v>
      </c>
      <c r="Y3" s="26">
        <v>61.852206292211498</v>
      </c>
      <c r="Z3" s="26">
        <v>61.852206292211498</v>
      </c>
      <c r="AA3" s="26">
        <v>62.941605515964099</v>
      </c>
      <c r="AB3" s="26">
        <v>67.668572790555402</v>
      </c>
      <c r="AC3" s="26">
        <v>0.65409837591340203</v>
      </c>
      <c r="AD3" s="95">
        <v>17.204957828721799</v>
      </c>
      <c r="AE3" s="26">
        <v>5.3530686741954501</v>
      </c>
      <c r="AF3" s="26">
        <v>0</v>
      </c>
      <c r="AG3" s="26">
        <v>0.87508471216455297</v>
      </c>
      <c r="AH3" s="26">
        <v>140.18910949806201</v>
      </c>
      <c r="AI3" s="26">
        <v>0</v>
      </c>
      <c r="AJ3" s="95">
        <v>2424.4236627589698</v>
      </c>
      <c r="AK3" s="26">
        <v>7080.9246169193602</v>
      </c>
      <c r="AL3" s="26">
        <v>723.81593390543196</v>
      </c>
      <c r="AM3" s="26">
        <v>7867.6821563407602</v>
      </c>
      <c r="AN3" s="26">
        <v>0</v>
      </c>
      <c r="AO3" s="26">
        <v>110.62989675204</v>
      </c>
      <c r="AP3" s="26">
        <v>0.114550472064683</v>
      </c>
      <c r="AQ3" s="26">
        <v>1066.02810539856</v>
      </c>
      <c r="AR3" s="26">
        <v>0.52625109542155002</v>
      </c>
      <c r="AS3" s="26">
        <v>0.185958575152808</v>
      </c>
      <c r="AT3" s="26">
        <v>156.48970419484399</v>
      </c>
      <c r="AU3" s="26">
        <v>3.2818572837954698</v>
      </c>
      <c r="AV3" s="26">
        <v>0.27313965729151102</v>
      </c>
      <c r="AW3" s="26">
        <v>2.46771298026311E-2</v>
      </c>
      <c r="AX3" s="26">
        <v>528.83661770201195</v>
      </c>
      <c r="AY3" s="26">
        <v>275.058848889697</v>
      </c>
      <c r="AZ3" s="26">
        <v>253.77776881231401</v>
      </c>
      <c r="BA3" s="26">
        <v>2.8941851992702601</v>
      </c>
      <c r="BB3" s="26">
        <v>3.0566936181704901E-2</v>
      </c>
      <c r="BC3" s="26">
        <v>17.2622771540534</v>
      </c>
      <c r="BD3" s="26">
        <v>6.7315037175438297E-2</v>
      </c>
      <c r="BE3" s="26">
        <v>18.3936701995734</v>
      </c>
      <c r="BF3" s="26">
        <v>0.90834030545037703</v>
      </c>
      <c r="BG3" s="26">
        <v>0.354320662268445</v>
      </c>
      <c r="BH3" s="26">
        <v>69.457737175989493</v>
      </c>
      <c r="BI3" s="26">
        <v>14.238464899485701</v>
      </c>
      <c r="BJ3" s="26">
        <v>2.5522766580135201</v>
      </c>
      <c r="BK3" s="26">
        <v>2.1420134812634601</v>
      </c>
      <c r="BL3" s="26">
        <v>0.100007672084524</v>
      </c>
      <c r="BM3" s="26">
        <v>38.778376626597598</v>
      </c>
      <c r="BN3" s="26">
        <v>728.16327162254504</v>
      </c>
      <c r="BO3" s="26">
        <v>0</v>
      </c>
      <c r="BP3" s="26">
        <v>0.131622676163516</v>
      </c>
      <c r="BQ3" s="26">
        <v>269.92893961319902</v>
      </c>
      <c r="BR3" s="95">
        <v>0</v>
      </c>
      <c r="BS3" s="26">
        <v>22.9322641313513</v>
      </c>
      <c r="BT3" s="36">
        <v>2372.7721857173501</v>
      </c>
      <c r="BU3" s="36">
        <v>304.79204564559501</v>
      </c>
      <c r="BY3" s="30">
        <f t="shared" ref="BY3:BY15" si="0">IF(AM3&lt;&gt;0,AA3/AM3,"")</f>
        <v>8.0000188448433821E-3</v>
      </c>
      <c r="BZ3" s="23">
        <f t="shared" ref="BZ3:BZ15" si="1">IF(B3&lt;&gt;0,(S3-B3)/B3,"")</f>
        <v>-4.7507478219605155E-5</v>
      </c>
      <c r="CA3" s="23">
        <f t="shared" ref="CA3:CA15" si="2">IF(C3&lt;&gt;0,(AH3-C3)/C3,"")</f>
        <v>3.6539822873718218E-5</v>
      </c>
      <c r="CB3" s="23">
        <f t="shared" ref="CB3:CB15" si="3">IF(D3&lt;&gt;0,(AM3-D3)/D3,"")</f>
        <v>-3.8738968250299507E-4</v>
      </c>
      <c r="CC3" s="23">
        <f t="shared" ref="CC3:CC15" si="4">IF(E3&lt;&gt;0,(AX3-E3)/E3,"")</f>
        <v>-4.5060854780566039E-4</v>
      </c>
      <c r="CD3" s="23">
        <f t="shared" ref="CD3:CD15" si="5">IF(F3&lt;&gt;0,(AY3-F3)/F3,"")</f>
        <v>-6.4016637210049176E-4</v>
      </c>
      <c r="CE3" s="23">
        <f t="shared" ref="CE3:CE15" si="6">IF(G3&lt;&gt;0,(BM3-G3)/G3,"")</f>
        <v>3.6667257797698905E-5</v>
      </c>
      <c r="CF3" s="23">
        <f t="shared" ref="CF3:CF15" si="7">IF(H3&lt;&gt;0,(BT3-H3)/H3,"")</f>
        <v>-3.5875095485939384E-5</v>
      </c>
      <c r="CG3" s="23"/>
      <c r="CH3" s="23"/>
      <c r="CI3" s="23"/>
      <c r="CJ3" s="23"/>
      <c r="CK3" s="23"/>
      <c r="CL3" s="23"/>
    </row>
    <row r="4" spans="1:90" x14ac:dyDescent="0.25">
      <c r="A4" s="20" t="s">
        <v>77</v>
      </c>
      <c r="B4" s="95">
        <v>9996.4093451000008</v>
      </c>
      <c r="C4" s="95">
        <v>37.8068113</v>
      </c>
      <c r="D4" s="95">
        <v>2157.6732290999998</v>
      </c>
      <c r="E4" s="95">
        <v>139.46623683999999</v>
      </c>
      <c r="F4" s="95">
        <v>82.745647417000001</v>
      </c>
      <c r="G4" s="95">
        <v>9.6068802597000005</v>
      </c>
      <c r="H4" s="95">
        <v>808.40796580000006</v>
      </c>
      <c r="J4" s="28" t="s">
        <v>77</v>
      </c>
      <c r="K4" s="95">
        <v>0</v>
      </c>
      <c r="L4" s="26">
        <v>0.49847241179913598</v>
      </c>
      <c r="M4" s="26">
        <v>12.316955162486099</v>
      </c>
      <c r="N4" s="26">
        <v>12.316955162486099</v>
      </c>
      <c r="O4" s="26">
        <v>3.95410197589245</v>
      </c>
      <c r="P4" s="95">
        <v>8.4841246434189305E-2</v>
      </c>
      <c r="Q4" s="26">
        <v>37.318879930406602</v>
      </c>
      <c r="R4" s="26">
        <v>92.674063802862705</v>
      </c>
      <c r="S4" s="26">
        <v>9996.7236477675397</v>
      </c>
      <c r="T4" s="26">
        <v>58.794834214189997</v>
      </c>
      <c r="U4" s="26">
        <v>17.099380525173999</v>
      </c>
      <c r="V4" s="26">
        <v>27.896205136658899</v>
      </c>
      <c r="W4" s="26">
        <v>0</v>
      </c>
      <c r="X4" s="95">
        <v>0</v>
      </c>
      <c r="Y4" s="26">
        <v>17.4654650700794</v>
      </c>
      <c r="Z4" s="26">
        <v>17.4654650700794</v>
      </c>
      <c r="AA4" s="26">
        <v>17.256534775156101</v>
      </c>
      <c r="AB4" s="26">
        <v>23.430737755253801</v>
      </c>
      <c r="AC4" s="26">
        <v>0.15288644157950099</v>
      </c>
      <c r="AD4" s="95">
        <v>6.04548201933068</v>
      </c>
      <c r="AE4" s="26">
        <v>1.2782830586484499</v>
      </c>
      <c r="AF4" s="26">
        <v>0</v>
      </c>
      <c r="AG4" s="26">
        <v>0.308169828053869</v>
      </c>
      <c r="AH4" s="26">
        <v>37.814443691198598</v>
      </c>
      <c r="AI4" s="26">
        <v>0</v>
      </c>
      <c r="AJ4" s="95">
        <v>826.16693452823802</v>
      </c>
      <c r="AK4" s="26">
        <v>1941.36562200653</v>
      </c>
      <c r="AL4" s="26">
        <v>198.45068866879299</v>
      </c>
      <c r="AM4" s="26">
        <v>2157.0728454504801</v>
      </c>
      <c r="AN4" s="26">
        <v>0</v>
      </c>
      <c r="AO4" s="26">
        <v>35.571493284170302</v>
      </c>
      <c r="AP4" s="26">
        <v>3.3285024553977402E-2</v>
      </c>
      <c r="AQ4" s="26">
        <v>371.55515651383098</v>
      </c>
      <c r="AR4" s="26">
        <v>0.139654039694219</v>
      </c>
      <c r="AS4" s="26">
        <v>4.87766640762358E-2</v>
      </c>
      <c r="AT4" s="26">
        <v>48.357328659534701</v>
      </c>
      <c r="AU4" s="26">
        <v>0.725147571884454</v>
      </c>
      <c r="AV4" s="26">
        <v>5.8623048220594602E-2</v>
      </c>
      <c r="AW4" s="26">
        <v>7.0548074538269298E-3</v>
      </c>
      <c r="AX4" s="26">
        <v>139.43242159261899</v>
      </c>
      <c r="AY4" s="26">
        <v>82.712339249987593</v>
      </c>
      <c r="AZ4" s="26">
        <v>56.720082342631301</v>
      </c>
      <c r="BA4" s="26">
        <v>0.616307147935647</v>
      </c>
      <c r="BB4" s="26">
        <v>6.7305433842049798E-3</v>
      </c>
      <c r="BC4" s="26">
        <v>4.2351589808032397</v>
      </c>
      <c r="BD4" s="26">
        <v>2.0943330191747E-2</v>
      </c>
      <c r="BE4" s="26">
        <v>5.5619562713228197</v>
      </c>
      <c r="BF4" s="26">
        <v>0.29553625776440201</v>
      </c>
      <c r="BG4" s="26">
        <v>0.105474638579782</v>
      </c>
      <c r="BH4" s="26">
        <v>21.347286826832399</v>
      </c>
      <c r="BI4" s="26">
        <v>3.9094506403875702</v>
      </c>
      <c r="BJ4" s="26">
        <v>0.57026483021654795</v>
      </c>
      <c r="BK4" s="26">
        <v>0.56118152306310098</v>
      </c>
      <c r="BL4" s="26">
        <v>2.1629084475603001E-2</v>
      </c>
      <c r="BM4" s="26">
        <v>9.6084071936815505</v>
      </c>
      <c r="BN4" s="26">
        <v>256.35806601332598</v>
      </c>
      <c r="BO4" s="26">
        <v>0</v>
      </c>
      <c r="BP4" s="26">
        <v>3.03951459124654E-2</v>
      </c>
      <c r="BQ4" s="26">
        <v>96.956251125845299</v>
      </c>
      <c r="BR4" s="95">
        <v>0</v>
      </c>
      <c r="BS4" s="26">
        <v>7.8617380981828298</v>
      </c>
      <c r="BT4" s="36">
        <v>808.54051048022097</v>
      </c>
      <c r="BU4" s="36">
        <v>108.914721305466</v>
      </c>
      <c r="BY4" s="30">
        <f t="shared" si="0"/>
        <v>7.9999777529776786E-3</v>
      </c>
      <c r="BZ4" s="23">
        <f t="shared" si="1"/>
        <v>3.1441556331717435E-5</v>
      </c>
      <c r="CA4" s="23">
        <f t="shared" si="2"/>
        <v>2.0187873391475474E-4</v>
      </c>
      <c r="CB4" s="23">
        <f t="shared" si="3"/>
        <v>-2.7825513215925141E-4</v>
      </c>
      <c r="CC4" s="23">
        <f t="shared" si="4"/>
        <v>-2.4246189004005134E-4</v>
      </c>
      <c r="CD4" s="23">
        <f t="shared" si="5"/>
        <v>-4.0253678655204078E-4</v>
      </c>
      <c r="CE4" s="23">
        <f t="shared" si="6"/>
        <v>1.5894171055252628E-4</v>
      </c>
      <c r="CF4" s="23">
        <f t="shared" si="7"/>
        <v>1.6395766225503605E-4</v>
      </c>
      <c r="CG4" s="23"/>
      <c r="CH4" s="23"/>
      <c r="CI4" s="23"/>
      <c r="CJ4" s="23"/>
      <c r="CK4" s="23"/>
      <c r="CL4" s="23"/>
    </row>
    <row r="5" spans="1:90" x14ac:dyDescent="0.25">
      <c r="A5" s="20" t="s">
        <v>78</v>
      </c>
      <c r="B5" s="95">
        <v>46745.232709000004</v>
      </c>
      <c r="C5" s="95">
        <v>201.52745662000001</v>
      </c>
      <c r="D5" s="95">
        <v>9086.0851160000002</v>
      </c>
      <c r="E5" s="95">
        <v>610.23409415000003</v>
      </c>
      <c r="F5" s="95">
        <v>290.93808623000001</v>
      </c>
      <c r="G5" s="95">
        <v>65.822095161999997</v>
      </c>
      <c r="H5" s="95">
        <v>3531.1723133999999</v>
      </c>
      <c r="J5" s="28" t="s">
        <v>71</v>
      </c>
      <c r="K5" s="95">
        <v>0</v>
      </c>
      <c r="L5" s="26">
        <v>2.1082871304099999</v>
      </c>
      <c r="M5" s="26">
        <v>52.378722770350002</v>
      </c>
      <c r="N5" s="26">
        <v>52.378722770350002</v>
      </c>
      <c r="O5" s="26">
        <v>16.8279816233734</v>
      </c>
      <c r="P5" s="95">
        <v>0.36329661348721598</v>
      </c>
      <c r="Q5" s="26">
        <v>159.58349617870601</v>
      </c>
      <c r="R5" s="26">
        <v>391.965699490622</v>
      </c>
      <c r="S5" s="26">
        <v>46746.8949931932</v>
      </c>
      <c r="T5" s="26">
        <v>249.71632826171</v>
      </c>
      <c r="U5" s="26">
        <v>72.670457311794095</v>
      </c>
      <c r="V5" s="26">
        <v>118.328644203442</v>
      </c>
      <c r="W5" s="26">
        <v>0</v>
      </c>
      <c r="X5" s="95">
        <v>0</v>
      </c>
      <c r="Y5" s="26">
        <v>74.324005511113995</v>
      </c>
      <c r="Z5" s="26">
        <v>74.324005511113995</v>
      </c>
      <c r="AA5" s="26">
        <v>72.669128568042893</v>
      </c>
      <c r="AB5" s="26">
        <v>102.28902140357199</v>
      </c>
      <c r="AC5" s="26">
        <v>0.65546351662560498</v>
      </c>
      <c r="AD5" s="95">
        <v>25.997883409819298</v>
      </c>
      <c r="AE5" s="26">
        <v>5.4675690726808703</v>
      </c>
      <c r="AF5" s="26">
        <v>0</v>
      </c>
      <c r="AG5" s="26">
        <v>1.46509738449875</v>
      </c>
      <c r="AH5" s="26">
        <v>201.56524755149101</v>
      </c>
      <c r="AI5" s="26">
        <v>0</v>
      </c>
      <c r="AJ5" s="95">
        <v>3606.6196988486299</v>
      </c>
      <c r="AK5" s="26">
        <v>8175.2932127405102</v>
      </c>
      <c r="AL5" s="26">
        <v>835.69617266599403</v>
      </c>
      <c r="AM5" s="26">
        <v>9083.6585139745494</v>
      </c>
      <c r="AN5" s="26">
        <v>0</v>
      </c>
      <c r="AO5" s="26">
        <v>152.066587823872</v>
      </c>
      <c r="AP5" s="26">
        <v>0.151216785991831</v>
      </c>
      <c r="AQ5" s="26">
        <v>1638.3934187469999</v>
      </c>
      <c r="AR5" s="26">
        <v>0.642336568616104</v>
      </c>
      <c r="AS5" s="26">
        <v>0.23082548763482599</v>
      </c>
      <c r="AT5" s="26">
        <v>151.47031123750901</v>
      </c>
      <c r="AU5" s="26">
        <v>4.1459077255465999</v>
      </c>
      <c r="AV5" s="26">
        <v>0.34967793779658901</v>
      </c>
      <c r="AW5" s="26">
        <v>2.98869172219558E-2</v>
      </c>
      <c r="AX5" s="26">
        <v>610.09954847688198</v>
      </c>
      <c r="AY5" s="26">
        <v>290.81827663045499</v>
      </c>
      <c r="AZ5" s="26">
        <v>319.281271846425</v>
      </c>
      <c r="BA5" s="26">
        <v>3.6548987251773299</v>
      </c>
      <c r="BB5" s="26">
        <v>3.8818346864200701E-2</v>
      </c>
      <c r="BC5" s="26">
        <v>21.918952032937</v>
      </c>
      <c r="BD5" s="26">
        <v>8.9611468443591996E-2</v>
      </c>
      <c r="BE5" s="26">
        <v>21.190001598350801</v>
      </c>
      <c r="BF5" s="26">
        <v>1.2105448172092701</v>
      </c>
      <c r="BG5" s="26">
        <v>0.38311325694318099</v>
      </c>
      <c r="BH5" s="26">
        <v>79.376086024350002</v>
      </c>
      <c r="BI5" s="26">
        <v>17.304771691418999</v>
      </c>
      <c r="BJ5" s="26">
        <v>3.2388494077834098</v>
      </c>
      <c r="BK5" s="26">
        <v>2.5707810424555002</v>
      </c>
      <c r="BL5" s="26">
        <v>0.126457249623836</v>
      </c>
      <c r="BM5" s="26">
        <v>65.830435908882805</v>
      </c>
      <c r="BN5" s="26">
        <v>1114.16789796941</v>
      </c>
      <c r="BO5" s="26">
        <v>0</v>
      </c>
      <c r="BP5" s="26">
        <v>0.130154352107894</v>
      </c>
      <c r="BQ5" s="26">
        <v>419.23787873476698</v>
      </c>
      <c r="BR5" s="95">
        <v>0</v>
      </c>
      <c r="BS5" s="26">
        <v>39.326249508093603</v>
      </c>
      <c r="BT5" s="36">
        <v>3531.97870996544</v>
      </c>
      <c r="BU5" s="36">
        <v>481.01488660857598</v>
      </c>
      <c r="BY5" s="30">
        <f t="shared" si="0"/>
        <v>7.9999846379348923E-3</v>
      </c>
      <c r="BZ5" s="23">
        <f t="shared" si="1"/>
        <v>3.5560507390021794E-5</v>
      </c>
      <c r="CA5" s="23">
        <f t="shared" si="2"/>
        <v>1.8752249507252659E-4</v>
      </c>
      <c r="CB5" s="23">
        <f t="shared" si="3"/>
        <v>-2.6706793899363329E-4</v>
      </c>
      <c r="CC5" s="23">
        <f t="shared" si="4"/>
        <v>-2.2048206484671183E-4</v>
      </c>
      <c r="CD5" s="23">
        <f t="shared" si="5"/>
        <v>-4.118044533031906E-4</v>
      </c>
      <c r="CE5" s="23">
        <f t="shared" si="6"/>
        <v>1.2671652068018234E-4</v>
      </c>
      <c r="CF5" s="23">
        <f t="shared" si="7"/>
        <v>2.2836511330245462E-4</v>
      </c>
      <c r="CG5" s="23"/>
      <c r="CH5" s="23"/>
      <c r="CI5" s="23"/>
      <c r="CJ5" s="23"/>
      <c r="CK5" s="23"/>
      <c r="CL5" s="23"/>
    </row>
    <row r="6" spans="1:90" x14ac:dyDescent="0.25">
      <c r="A6" s="20" t="s">
        <v>79</v>
      </c>
      <c r="B6" s="95">
        <v>49106.720273999999</v>
      </c>
      <c r="C6" s="95">
        <v>201.62394990000001</v>
      </c>
      <c r="D6" s="95">
        <v>9408.3452352999993</v>
      </c>
      <c r="E6" s="95">
        <v>621.83149982999998</v>
      </c>
      <c r="F6" s="95">
        <v>312.88735407000001</v>
      </c>
      <c r="G6" s="95">
        <v>53.500437574999999</v>
      </c>
      <c r="H6" s="95">
        <v>3893.1117315000001</v>
      </c>
      <c r="J6" s="28" t="s">
        <v>122</v>
      </c>
      <c r="K6" s="95">
        <v>0</v>
      </c>
      <c r="L6" s="26">
        <v>2.46657268719831</v>
      </c>
      <c r="M6" s="26">
        <v>59.681474873526398</v>
      </c>
      <c r="N6" s="26">
        <v>59.681474873526398</v>
      </c>
      <c r="O6" s="26">
        <v>17.868456143454701</v>
      </c>
      <c r="P6" s="95">
        <v>0.34776113047393797</v>
      </c>
      <c r="Q6" s="26">
        <v>176.73284140745301</v>
      </c>
      <c r="R6" s="26">
        <v>458.63646970220998</v>
      </c>
      <c r="S6" s="26">
        <v>49108.1202444925</v>
      </c>
      <c r="T6" s="26">
        <v>274.22649614147002</v>
      </c>
      <c r="U6" s="26">
        <v>83.171798312141405</v>
      </c>
      <c r="V6" s="26">
        <v>132.527771768051</v>
      </c>
      <c r="W6" s="26">
        <v>67.490656687621595</v>
      </c>
      <c r="X6" s="95">
        <v>0</v>
      </c>
      <c r="Y6" s="26">
        <v>79.245550842220595</v>
      </c>
      <c r="Z6" s="26">
        <v>79.245550842220595</v>
      </c>
      <c r="AA6" s="26">
        <v>75.246844469430201</v>
      </c>
      <c r="AB6" s="26">
        <v>106.257836636408</v>
      </c>
      <c r="AC6" s="26">
        <v>0.62444296341870698</v>
      </c>
      <c r="AD6" s="95">
        <v>28.178537761195301</v>
      </c>
      <c r="AE6" s="26">
        <v>5.3386727318022302</v>
      </c>
      <c r="AF6" s="26">
        <v>0</v>
      </c>
      <c r="AG6" s="26">
        <v>1.35523429171944</v>
      </c>
      <c r="AH6" s="26">
        <v>201.661753005175</v>
      </c>
      <c r="AI6" s="26">
        <v>0</v>
      </c>
      <c r="AJ6" s="95">
        <v>3979.5015696908499</v>
      </c>
      <c r="AK6" s="26">
        <v>8465.2697061790095</v>
      </c>
      <c r="AL6" s="26">
        <v>865.33800404548094</v>
      </c>
      <c r="AM6" s="26">
        <v>9405.8545546939204</v>
      </c>
      <c r="AN6" s="26">
        <v>0</v>
      </c>
      <c r="AO6" s="26">
        <v>168.98819519723</v>
      </c>
      <c r="AP6" s="26">
        <v>0.164267486786047</v>
      </c>
      <c r="AQ6" s="26">
        <v>1769.3687158517801</v>
      </c>
      <c r="AR6" s="26">
        <v>0.666196861720596</v>
      </c>
      <c r="AS6" s="26">
        <v>0.234374962108059</v>
      </c>
      <c r="AT6" s="26">
        <v>163.71114502554599</v>
      </c>
      <c r="AU6" s="26">
        <v>4.0420577941654603</v>
      </c>
      <c r="AV6" s="26">
        <v>0.33419408389688898</v>
      </c>
      <c r="AW6" s="26">
        <v>3.1740030974938903E-2</v>
      </c>
      <c r="AX6" s="26">
        <v>621.67013726086805</v>
      </c>
      <c r="AY6" s="26">
        <v>312.75089697360499</v>
      </c>
      <c r="AZ6" s="26">
        <v>308.91924028726203</v>
      </c>
      <c r="BA6" s="26">
        <v>3.5201207030539501</v>
      </c>
      <c r="BB6" s="26">
        <v>3.7811340575516598E-2</v>
      </c>
      <c r="BC6" s="26">
        <v>22.195893781312499</v>
      </c>
      <c r="BD6" s="26">
        <v>0.100073755628675</v>
      </c>
      <c r="BE6" s="26">
        <v>23.018053980169402</v>
      </c>
      <c r="BF6" s="26">
        <v>1.3830250720635799</v>
      </c>
      <c r="BG6" s="26">
        <v>0.41134432337395299</v>
      </c>
      <c r="BH6" s="26">
        <v>86.971668733499698</v>
      </c>
      <c r="BI6" s="26">
        <v>18.093583528299</v>
      </c>
      <c r="BJ6" s="26">
        <v>3.17584616147753</v>
      </c>
      <c r="BK6" s="26">
        <v>2.6308199540336301</v>
      </c>
      <c r="BL6" s="26">
        <v>0.122262923218527</v>
      </c>
      <c r="BM6" s="26">
        <v>53.507473778777097</v>
      </c>
      <c r="BN6" s="26">
        <v>1251.13079022999</v>
      </c>
      <c r="BO6" s="26">
        <v>0</v>
      </c>
      <c r="BP6" s="26">
        <v>0.12458857859047499</v>
      </c>
      <c r="BQ6" s="26">
        <v>470.54357655009699</v>
      </c>
      <c r="BR6" s="95">
        <v>0</v>
      </c>
      <c r="BS6" s="26">
        <v>39.773259233783598</v>
      </c>
      <c r="BT6" s="36">
        <v>3893.8053081785902</v>
      </c>
      <c r="BU6" s="36">
        <v>503.81940502598701</v>
      </c>
      <c r="BY6" s="30">
        <f t="shared" si="0"/>
        <v>8.0000008539233506E-3</v>
      </c>
      <c r="BZ6" s="23">
        <f t="shared" si="1"/>
        <v>2.8508735356168697E-5</v>
      </c>
      <c r="CA6" s="23">
        <f t="shared" si="2"/>
        <v>1.8749312863742875E-4</v>
      </c>
      <c r="CB6" s="23">
        <f t="shared" si="3"/>
        <v>-2.6473099613032522E-4</v>
      </c>
      <c r="CC6" s="23">
        <f t="shared" si="4"/>
        <v>-2.5949564982805269E-4</v>
      </c>
      <c r="CD6" s="23">
        <f t="shared" si="5"/>
        <v>-4.361221206929682E-4</v>
      </c>
      <c r="CE6" s="23">
        <f t="shared" si="6"/>
        <v>1.3151675193747578E-4</v>
      </c>
      <c r="CF6" s="23">
        <f t="shared" si="7"/>
        <v>1.7815483510996019E-4</v>
      </c>
      <c r="CG6" s="23"/>
      <c r="CH6" s="23"/>
      <c r="CI6" s="23"/>
      <c r="CJ6" s="23"/>
      <c r="CK6" s="23"/>
      <c r="CL6" s="23"/>
    </row>
    <row r="7" spans="1:90" x14ac:dyDescent="0.25">
      <c r="A7" s="56" t="s">
        <v>80</v>
      </c>
      <c r="B7" s="95">
        <v>315852.85183</v>
      </c>
      <c r="C7" s="95">
        <v>1523.6987509000001</v>
      </c>
      <c r="D7" s="95">
        <v>77156.914824000007</v>
      </c>
      <c r="E7" s="95">
        <v>5272.7625527999999</v>
      </c>
      <c r="F7" s="95">
        <v>2830.7414901000002</v>
      </c>
      <c r="G7" s="95">
        <v>350.32205393999999</v>
      </c>
      <c r="H7" s="95">
        <v>25630.651988000001</v>
      </c>
      <c r="J7" s="28" t="s">
        <v>123</v>
      </c>
      <c r="K7" s="95">
        <v>0</v>
      </c>
      <c r="L7" s="26">
        <v>15.0037752777548</v>
      </c>
      <c r="M7" s="26">
        <v>438.96465136844103</v>
      </c>
      <c r="N7" s="26">
        <v>438.96465136844103</v>
      </c>
      <c r="O7" s="26">
        <v>138.711437060798</v>
      </c>
      <c r="P7" s="95">
        <v>3.4003640580432899</v>
      </c>
      <c r="Q7" s="26">
        <v>1143.75664126591</v>
      </c>
      <c r="R7" s="26">
        <v>2789.7053242981301</v>
      </c>
      <c r="S7" s="26">
        <v>315753.32060384599</v>
      </c>
      <c r="T7" s="26">
        <v>1968.1718057077601</v>
      </c>
      <c r="U7" s="26">
        <v>533.39102067593501</v>
      </c>
      <c r="V7" s="26">
        <v>904.38290026422396</v>
      </c>
      <c r="W7" s="26">
        <v>305.91497110772298</v>
      </c>
      <c r="X7" s="95">
        <v>0</v>
      </c>
      <c r="Y7" s="26">
        <v>612.358647910625</v>
      </c>
      <c r="Z7" s="26">
        <v>612.358647910625</v>
      </c>
      <c r="AA7" s="26">
        <v>616.91609892138797</v>
      </c>
      <c r="AB7" s="26">
        <v>710.37438380594904</v>
      </c>
      <c r="AC7" s="26">
        <v>6.0645338074042101</v>
      </c>
      <c r="AD7" s="95">
        <v>178.96139227633799</v>
      </c>
      <c r="AE7" s="26">
        <v>50.059884279391703</v>
      </c>
      <c r="AF7" s="26">
        <v>0</v>
      </c>
      <c r="AG7" s="26">
        <v>8.7878323820830193</v>
      </c>
      <c r="AH7" s="26">
        <v>1523.75981558336</v>
      </c>
      <c r="AI7" s="26">
        <v>0</v>
      </c>
      <c r="AJ7" s="95">
        <v>26166.854231496302</v>
      </c>
      <c r="AK7" s="26">
        <v>69403.652105579298</v>
      </c>
      <c r="AL7" s="26">
        <v>7094.5736236820603</v>
      </c>
      <c r="AM7" s="26">
        <v>77115.141828182794</v>
      </c>
      <c r="AN7" s="26">
        <v>0</v>
      </c>
      <c r="AO7" s="26">
        <v>1147.3403289847099</v>
      </c>
      <c r="AP7" s="26">
        <v>1.1057184587487601</v>
      </c>
      <c r="AQ7" s="26">
        <v>11587.5905758891</v>
      </c>
      <c r="AR7" s="26">
        <v>5.1291772901888804</v>
      </c>
      <c r="AS7" s="26">
        <v>1.85149060004299</v>
      </c>
      <c r="AT7" s="26">
        <v>1643.84156528161</v>
      </c>
      <c r="AU7" s="26">
        <v>31.029479102939298</v>
      </c>
      <c r="AV7" s="26">
        <v>2.6127805243693398</v>
      </c>
      <c r="AW7" s="26">
        <v>0.24543421683559499</v>
      </c>
      <c r="AX7" s="26">
        <v>5269.4114268644198</v>
      </c>
      <c r="AY7" s="26">
        <v>2828.3674035395202</v>
      </c>
      <c r="AZ7" s="26">
        <v>2441.0440233249001</v>
      </c>
      <c r="BA7" s="26">
        <v>27.2412076919261</v>
      </c>
      <c r="BB7" s="26">
        <v>0.28882358063680502</v>
      </c>
      <c r="BC7" s="26">
        <v>165.04338475614099</v>
      </c>
      <c r="BD7" s="26">
        <v>0.65619451379817795</v>
      </c>
      <c r="BE7" s="26">
        <v>186.19853976862399</v>
      </c>
      <c r="BF7" s="26">
        <v>8.8563727354398498</v>
      </c>
      <c r="BG7" s="26">
        <v>3.6229080066359098</v>
      </c>
      <c r="BH7" s="26">
        <v>704.44663326664397</v>
      </c>
      <c r="BI7" s="26">
        <v>146.05570655423099</v>
      </c>
      <c r="BJ7" s="26">
        <v>24.113668766569099</v>
      </c>
      <c r="BK7" s="26">
        <v>21.1392870252484</v>
      </c>
      <c r="BL7" s="26">
        <v>0.944737953118713</v>
      </c>
      <c r="BM7" s="26">
        <v>350.311732226613</v>
      </c>
      <c r="BN7" s="26">
        <v>8029.0075038666</v>
      </c>
      <c r="BO7" s="26">
        <v>0</v>
      </c>
      <c r="BP7" s="26">
        <v>1.21821459916555</v>
      </c>
      <c r="BQ7" s="26">
        <v>2968.2914153891402</v>
      </c>
      <c r="BR7" s="95">
        <v>0</v>
      </c>
      <c r="BS7" s="26">
        <v>254.25407248135701</v>
      </c>
      <c r="BT7" s="36">
        <v>25618.6210883116</v>
      </c>
      <c r="BU7" s="36">
        <v>3212.6277737765699</v>
      </c>
      <c r="BY7" s="30">
        <f t="shared" si="0"/>
        <v>7.9999346988936931E-3</v>
      </c>
      <c r="BZ7" s="23">
        <f t="shared" si="1"/>
        <v>-3.1511897257644383E-4</v>
      </c>
      <c r="CA7" s="23">
        <f t="shared" si="2"/>
        <v>4.0076611813131767E-5</v>
      </c>
      <c r="CB7" s="23">
        <f t="shared" si="3"/>
        <v>-5.4140313816979384E-4</v>
      </c>
      <c r="CC7" s="23">
        <f t="shared" si="4"/>
        <v>-6.3555411456950707E-4</v>
      </c>
      <c r="CD7" s="23">
        <f t="shared" si="5"/>
        <v>-8.3868010158573013E-4</v>
      </c>
      <c r="CE7" s="23">
        <f t="shared" si="6"/>
        <v>-2.9463498717537166E-5</v>
      </c>
      <c r="CF7" s="23">
        <f t="shared" si="7"/>
        <v>-4.6939499213809091E-4</v>
      </c>
      <c r="CG7" s="23"/>
      <c r="CH7" s="23"/>
      <c r="CI7" s="23"/>
      <c r="CJ7" s="23"/>
      <c r="CK7" s="23"/>
      <c r="CL7" s="23"/>
    </row>
    <row r="8" spans="1:90" x14ac:dyDescent="0.25">
      <c r="A8" s="55" t="s">
        <v>81</v>
      </c>
      <c r="B8" s="95">
        <v>547536.01638000004</v>
      </c>
      <c r="C8" s="95">
        <v>2756.1458059000001</v>
      </c>
      <c r="D8" s="95">
        <v>112536.32996</v>
      </c>
      <c r="E8" s="95">
        <v>8165.7503997000003</v>
      </c>
      <c r="F8" s="95">
        <v>3862.5228403000001</v>
      </c>
      <c r="G8" s="95">
        <v>721.08024505000003</v>
      </c>
      <c r="H8" s="95">
        <v>46087.858046000001</v>
      </c>
      <c r="J8" s="28" t="s">
        <v>72</v>
      </c>
      <c r="K8" s="95">
        <v>0</v>
      </c>
      <c r="L8" s="26">
        <v>29.2758576533232</v>
      </c>
      <c r="M8" s="26">
        <v>758.427768560922</v>
      </c>
      <c r="N8" s="26">
        <v>758.427768560922</v>
      </c>
      <c r="O8" s="26">
        <v>220.779571834851</v>
      </c>
      <c r="P8" s="95">
        <v>4.5053759723694702</v>
      </c>
      <c r="Q8" s="26">
        <v>2058.66874552218</v>
      </c>
      <c r="R8" s="26">
        <v>5444.0758797041299</v>
      </c>
      <c r="S8" s="26">
        <v>547544.35277258698</v>
      </c>
      <c r="T8" s="26">
        <v>3344.19901594768</v>
      </c>
      <c r="U8" s="26">
        <v>995.92847175680697</v>
      </c>
      <c r="V8" s="26">
        <v>1601.86109822913</v>
      </c>
      <c r="W8" s="26">
        <v>1296.1362075510001</v>
      </c>
      <c r="X8" s="95">
        <v>0</v>
      </c>
      <c r="Y8" s="26">
        <v>980.09234258591198</v>
      </c>
      <c r="Z8" s="26">
        <v>980.09234258591198</v>
      </c>
      <c r="AA8" s="26">
        <v>900.01470284451295</v>
      </c>
      <c r="AB8" s="26">
        <v>1202.8504903079299</v>
      </c>
      <c r="AC8" s="26">
        <v>8.0193337637549096</v>
      </c>
      <c r="AD8" s="95">
        <v>323.67944196309099</v>
      </c>
      <c r="AE8" s="26">
        <v>68.533299530746206</v>
      </c>
      <c r="AF8" s="26">
        <v>0</v>
      </c>
      <c r="AG8" s="26">
        <v>14.7492292060368</v>
      </c>
      <c r="AH8" s="26">
        <v>2756.6087373578698</v>
      </c>
      <c r="AI8" s="26">
        <v>0</v>
      </c>
      <c r="AJ8" s="95">
        <v>47118.291775106503</v>
      </c>
      <c r="AK8" s="26">
        <v>101251.713358355</v>
      </c>
      <c r="AL8" s="26">
        <v>10350.1813916676</v>
      </c>
      <c r="AM8" s="26">
        <v>112501.909452867</v>
      </c>
      <c r="AN8" s="26">
        <v>0</v>
      </c>
      <c r="AO8" s="26">
        <v>2034.83555973698</v>
      </c>
      <c r="AP8" s="26">
        <v>2.2002022520213602</v>
      </c>
      <c r="AQ8" s="26">
        <v>20605.965666456101</v>
      </c>
      <c r="AR8" s="26">
        <v>8.8934163373512494</v>
      </c>
      <c r="AS8" s="26">
        <v>3.1484262636617601</v>
      </c>
      <c r="AT8" s="26">
        <v>1932.6083928856799</v>
      </c>
      <c r="AU8" s="26">
        <v>56.490774979744899</v>
      </c>
      <c r="AV8" s="26">
        <v>4.7104997326895903</v>
      </c>
      <c r="AW8" s="26">
        <v>0.41579271262201101</v>
      </c>
      <c r="AX8" s="26">
        <v>8163.9554732408396</v>
      </c>
      <c r="AY8" s="26">
        <v>3861.00139066673</v>
      </c>
      <c r="AZ8" s="26">
        <v>4302.9540825741096</v>
      </c>
      <c r="BA8" s="26">
        <v>49.531729250373303</v>
      </c>
      <c r="BB8" s="26">
        <v>0.52945191995017504</v>
      </c>
      <c r="BC8" s="26">
        <v>304.38400491630699</v>
      </c>
      <c r="BD8" s="26">
        <v>1.3244293611556599</v>
      </c>
      <c r="BE8" s="26">
        <v>292.88131527747902</v>
      </c>
      <c r="BF8" s="26">
        <v>18.141974349223101</v>
      </c>
      <c r="BG8" s="26">
        <v>5.1350702447681504</v>
      </c>
      <c r="BH8" s="26">
        <v>1099.5301302380401</v>
      </c>
      <c r="BI8" s="26">
        <v>228.96253955521701</v>
      </c>
      <c r="BJ8" s="26">
        <v>44.337960173503703</v>
      </c>
      <c r="BK8" s="26">
        <v>35.021881314175097</v>
      </c>
      <c r="BL8" s="26">
        <v>1.71593845797714</v>
      </c>
      <c r="BM8" s="26">
        <v>721.159648803717</v>
      </c>
      <c r="BN8" s="26">
        <v>14770.4721021196</v>
      </c>
      <c r="BO8" s="26">
        <v>0</v>
      </c>
      <c r="BP8" s="26">
        <v>1.61408836115566</v>
      </c>
      <c r="BQ8" s="26">
        <v>5488.5357810856603</v>
      </c>
      <c r="BR8" s="95">
        <v>0</v>
      </c>
      <c r="BS8" s="26">
        <v>477.42345136658901</v>
      </c>
      <c r="BT8" s="36">
        <v>46093.189288843998</v>
      </c>
      <c r="BU8" s="36">
        <v>5697.0336413102004</v>
      </c>
      <c r="BY8" s="30">
        <f t="shared" si="0"/>
        <v>7.9999949087226543E-3</v>
      </c>
      <c r="BZ8" s="23">
        <f t="shared" si="1"/>
        <v>1.5225286259796965E-5</v>
      </c>
      <c r="CA8" s="23">
        <f t="shared" si="2"/>
        <v>1.6796334101000333E-4</v>
      </c>
      <c r="CB8" s="23">
        <f t="shared" si="3"/>
        <v>-3.0586129070711207E-4</v>
      </c>
      <c r="CC8" s="23">
        <f t="shared" si="4"/>
        <v>-2.198115753362544E-4</v>
      </c>
      <c r="CD8" s="23">
        <f t="shared" si="5"/>
        <v>-3.9390048840511825E-4</v>
      </c>
      <c r="CE8" s="23">
        <f t="shared" si="6"/>
        <v>1.1011777712960142E-4</v>
      </c>
      <c r="CF8" s="23">
        <f t="shared" si="7"/>
        <v>1.1567564799118357E-4</v>
      </c>
      <c r="CG8" s="23"/>
      <c r="CH8" s="23"/>
      <c r="CI8" s="23"/>
      <c r="CJ8" s="23"/>
      <c r="CK8" s="23"/>
      <c r="CL8" s="23"/>
    </row>
    <row r="9" spans="1:90" x14ac:dyDescent="0.25">
      <c r="A9" s="20" t="s">
        <v>82</v>
      </c>
      <c r="B9" s="95">
        <v>95083.086937999993</v>
      </c>
      <c r="C9" s="95">
        <v>353.29899599999999</v>
      </c>
      <c r="D9" s="95">
        <v>19241.351853</v>
      </c>
      <c r="E9" s="95">
        <v>1248.2294162000001</v>
      </c>
      <c r="F9" s="95">
        <v>713.06975666999995</v>
      </c>
      <c r="G9" s="95">
        <v>56.427641665000003</v>
      </c>
      <c r="H9" s="95">
        <v>9048.4621017000009</v>
      </c>
      <c r="J9" s="28" t="s">
        <v>124</v>
      </c>
      <c r="K9" s="95">
        <v>0</v>
      </c>
      <c r="L9" s="26">
        <v>6.0108981681795797</v>
      </c>
      <c r="M9" s="26">
        <v>146.93404970161501</v>
      </c>
      <c r="N9" s="26">
        <v>146.93404970161501</v>
      </c>
      <c r="O9" s="26">
        <v>41.373796739364103</v>
      </c>
      <c r="P9" s="95">
        <v>0.75612817130133203</v>
      </c>
      <c r="Q9" s="26">
        <v>407.27691505179098</v>
      </c>
      <c r="R9" s="26">
        <v>1117.7989420459901</v>
      </c>
      <c r="S9" s="26">
        <v>95072.157917073098</v>
      </c>
      <c r="T9" s="26">
        <v>647.170348478645</v>
      </c>
      <c r="U9" s="26">
        <v>200.83273979001001</v>
      </c>
      <c r="V9" s="26">
        <v>315.95482548091098</v>
      </c>
      <c r="W9" s="26">
        <v>285.44119477178299</v>
      </c>
      <c r="X9" s="95">
        <v>0</v>
      </c>
      <c r="Y9" s="26">
        <v>184.133514532757</v>
      </c>
      <c r="Z9" s="26">
        <v>184.133514532757</v>
      </c>
      <c r="AA9" s="26">
        <v>153.871180189266</v>
      </c>
      <c r="AB9" s="26">
        <v>232.92753240188</v>
      </c>
      <c r="AC9" s="26">
        <v>1.3448979452945</v>
      </c>
      <c r="AD9" s="95">
        <v>64.788195265201594</v>
      </c>
      <c r="AE9" s="26">
        <v>11.757902707606499</v>
      </c>
      <c r="AF9" s="26">
        <v>0</v>
      </c>
      <c r="AG9" s="26">
        <v>2.8663884837646099</v>
      </c>
      <c r="AH9" s="26">
        <v>353.30538842683598</v>
      </c>
      <c r="AI9" s="26">
        <v>0</v>
      </c>
      <c r="AJ9" s="95">
        <v>9255.30270892927</v>
      </c>
      <c r="AK9" s="26">
        <v>17310.757918175401</v>
      </c>
      <c r="AL9" s="26">
        <v>1769.54719335086</v>
      </c>
      <c r="AM9" s="26">
        <v>19234.176291715601</v>
      </c>
      <c r="AN9" s="26">
        <v>0</v>
      </c>
      <c r="AO9" s="26">
        <v>401.23219377524902</v>
      </c>
      <c r="AP9" s="26">
        <v>0.39509912531622499</v>
      </c>
      <c r="AQ9" s="26">
        <v>4024.13960408406</v>
      </c>
      <c r="AR9" s="26">
        <v>1.4133045630163601</v>
      </c>
      <c r="AS9" s="26">
        <v>0.47534990106758701</v>
      </c>
      <c r="AT9" s="26">
        <v>372.01634572882102</v>
      </c>
      <c r="AU9" s="26">
        <v>7.1407491305522104</v>
      </c>
      <c r="AV9" s="26">
        <v>0.55644731780177104</v>
      </c>
      <c r="AW9" s="26">
        <v>7.1765644273218701E-2</v>
      </c>
      <c r="AX9" s="26">
        <v>1247.62466676146</v>
      </c>
      <c r="AY9" s="26">
        <v>712.62488711343406</v>
      </c>
      <c r="AZ9" s="26">
        <v>534.99977964803099</v>
      </c>
      <c r="BA9" s="26">
        <v>5.95191256469188</v>
      </c>
      <c r="BB9" s="26">
        <v>6.6695514145405893E-2</v>
      </c>
      <c r="BC9" s="26">
        <v>44.301813852742299</v>
      </c>
      <c r="BD9" s="26">
        <v>0.25593523922904299</v>
      </c>
      <c r="BE9" s="26">
        <v>54.482516796463699</v>
      </c>
      <c r="BF9" s="26">
        <v>3.69572413565038</v>
      </c>
      <c r="BG9" s="26">
        <v>0.93682137601481397</v>
      </c>
      <c r="BH9" s="26">
        <v>209.550025959424</v>
      </c>
      <c r="BI9" s="26">
        <v>41.838249413735902</v>
      </c>
      <c r="BJ9" s="26">
        <v>5.7225990288639998</v>
      </c>
      <c r="BK9" s="26">
        <v>5.3818387649707597</v>
      </c>
      <c r="BL9" s="26">
        <v>0.20994247038916999</v>
      </c>
      <c r="BM9" s="26">
        <v>56.426901238446398</v>
      </c>
      <c r="BN9" s="26">
        <v>2921.77286163805</v>
      </c>
      <c r="BO9" s="26">
        <v>0</v>
      </c>
      <c r="BP9" s="26">
        <v>0.27088832323131401</v>
      </c>
      <c r="BQ9" s="26">
        <v>1086.6121153720501</v>
      </c>
      <c r="BR9" s="95">
        <v>0</v>
      </c>
      <c r="BS9" s="26">
        <v>93.591107663817198</v>
      </c>
      <c r="BT9" s="36">
        <v>9048.4281012141892</v>
      </c>
      <c r="BU9" s="36">
        <v>1122.9465207543101</v>
      </c>
      <c r="BY9" s="30">
        <f t="shared" si="0"/>
        <v>7.9998840530301381E-3</v>
      </c>
      <c r="BZ9" s="23">
        <f t="shared" si="1"/>
        <v>-1.1494179752515953E-4</v>
      </c>
      <c r="CA9" s="23">
        <f t="shared" si="2"/>
        <v>1.8093532414077264E-5</v>
      </c>
      <c r="CB9" s="23">
        <f t="shared" si="3"/>
        <v>-3.7292396808804456E-4</v>
      </c>
      <c r="CC9" s="23">
        <f t="shared" si="4"/>
        <v>-4.844858090118221E-4</v>
      </c>
      <c r="CD9" s="23">
        <f t="shared" si="5"/>
        <v>-6.2387943452181939E-4</v>
      </c>
      <c r="CE9" s="23">
        <f t="shared" si="6"/>
        <v>-1.3121699432364342E-5</v>
      </c>
      <c r="CF9" s="23">
        <f t="shared" si="7"/>
        <v>-3.7575983000818175E-6</v>
      </c>
      <c r="CG9" s="23"/>
      <c r="CH9" s="23"/>
      <c r="CI9" s="23"/>
      <c r="CJ9" s="23"/>
      <c r="CK9" s="23"/>
      <c r="CL9" s="23"/>
    </row>
    <row r="10" spans="1:90" x14ac:dyDescent="0.25">
      <c r="A10" s="20" t="s">
        <v>83</v>
      </c>
      <c r="B10" s="95">
        <v>178950.14587000001</v>
      </c>
      <c r="C10" s="95">
        <v>529.03665564000005</v>
      </c>
      <c r="D10" s="95">
        <v>37382.935957000002</v>
      </c>
      <c r="E10" s="95">
        <v>2190.0150953000002</v>
      </c>
      <c r="F10" s="95">
        <v>1373.9871290999999</v>
      </c>
      <c r="G10" s="95">
        <v>107.24343035</v>
      </c>
      <c r="H10" s="95">
        <v>15542.450199999999</v>
      </c>
      <c r="J10" s="28" t="s">
        <v>125</v>
      </c>
      <c r="K10" s="95">
        <v>0</v>
      </c>
      <c r="L10" s="26">
        <v>10.133232187569201</v>
      </c>
      <c r="M10" s="26">
        <v>259.32013125957701</v>
      </c>
      <c r="N10" s="26">
        <v>259.32013125957701</v>
      </c>
      <c r="O10" s="26">
        <v>75.457749731311594</v>
      </c>
      <c r="P10" s="95">
        <v>1.5184530497527999</v>
      </c>
      <c r="Q10" s="26">
        <v>700.70547153568396</v>
      </c>
      <c r="R10" s="26">
        <v>1884.35674282687</v>
      </c>
      <c r="S10" s="26">
        <v>178927.70947932301</v>
      </c>
      <c r="T10" s="26">
        <v>1147.82106401395</v>
      </c>
      <c r="U10" s="26">
        <v>343.66290443162097</v>
      </c>
      <c r="V10" s="26">
        <v>551.26925177764201</v>
      </c>
      <c r="W10" s="26">
        <v>406.15419000437601</v>
      </c>
      <c r="X10" s="95">
        <v>0</v>
      </c>
      <c r="Y10" s="26">
        <v>335.021557796259</v>
      </c>
      <c r="Z10" s="26">
        <v>335.021557796259</v>
      </c>
      <c r="AA10" s="26">
        <v>298.93177466558598</v>
      </c>
      <c r="AB10" s="26">
        <v>406.811370012731</v>
      </c>
      <c r="AC10" s="26">
        <v>2.6990004725419801</v>
      </c>
      <c r="AD10" s="95">
        <v>111.74678196185999</v>
      </c>
      <c r="AE10" s="26">
        <v>23.158015337555099</v>
      </c>
      <c r="AF10" s="26">
        <v>0</v>
      </c>
      <c r="AG10" s="26">
        <v>5.0410655665569797</v>
      </c>
      <c r="AH10" s="26">
        <v>529.00432414557201</v>
      </c>
      <c r="AI10" s="26">
        <v>0</v>
      </c>
      <c r="AJ10" s="95">
        <v>15895.031871117701</v>
      </c>
      <c r="AK10" s="26">
        <v>33630.179573736299</v>
      </c>
      <c r="AL10" s="26">
        <v>3437.7199367273402</v>
      </c>
      <c r="AM10" s="26">
        <v>37366.831285129199</v>
      </c>
      <c r="AN10" s="26">
        <v>0</v>
      </c>
      <c r="AO10" s="26">
        <v>698.99116792605605</v>
      </c>
      <c r="AP10" s="26">
        <v>0.78627679029084496</v>
      </c>
      <c r="AQ10" s="26">
        <v>6907.2083871095801</v>
      </c>
      <c r="AR10" s="26">
        <v>2.58476495973808</v>
      </c>
      <c r="AS10" s="26">
        <v>0.843939990189432</v>
      </c>
      <c r="AT10" s="26">
        <v>716.09605152201596</v>
      </c>
      <c r="AU10" s="26">
        <v>11.074597022657899</v>
      </c>
      <c r="AV10" s="26">
        <v>0.81147351422256597</v>
      </c>
      <c r="AW10" s="26">
        <v>0.13758504604904101</v>
      </c>
      <c r="AX10" s="26">
        <v>2188.5648300622202</v>
      </c>
      <c r="AY10" s="26">
        <v>1372.8830773877401</v>
      </c>
      <c r="AZ10" s="26">
        <v>815.681752674481</v>
      </c>
      <c r="BA10" s="26">
        <v>8.7873333443564405</v>
      </c>
      <c r="BB10" s="26">
        <v>0.103305896812667</v>
      </c>
      <c r="BC10" s="26">
        <v>77.148352100178101</v>
      </c>
      <c r="BD10" s="26">
        <v>0.52769622513599701</v>
      </c>
      <c r="BE10" s="26">
        <v>107.513991412997</v>
      </c>
      <c r="BF10" s="26">
        <v>7.7942395432023197</v>
      </c>
      <c r="BG10" s="26">
        <v>1.80273505404079</v>
      </c>
      <c r="BH10" s="26">
        <v>417.91855883860399</v>
      </c>
      <c r="BI10" s="26">
        <v>76.2288908392444</v>
      </c>
      <c r="BJ10" s="26">
        <v>9.0557358201469391</v>
      </c>
      <c r="BK10" s="26">
        <v>9.5806535601889191</v>
      </c>
      <c r="BL10" s="26">
        <v>0.31578674691490599</v>
      </c>
      <c r="BM10" s="26">
        <v>107.23081003323399</v>
      </c>
      <c r="BN10" s="26">
        <v>4968.6910290102596</v>
      </c>
      <c r="BO10" s="26">
        <v>0</v>
      </c>
      <c r="BP10" s="26">
        <v>0.54400023174523304</v>
      </c>
      <c r="BQ10" s="26">
        <v>1846.03502582891</v>
      </c>
      <c r="BR10" s="95">
        <v>0</v>
      </c>
      <c r="BS10" s="26">
        <v>158.022164347955</v>
      </c>
      <c r="BT10" s="36">
        <v>15541.1418685273</v>
      </c>
      <c r="BU10" s="36">
        <v>1936.8620845268499</v>
      </c>
      <c r="BY10" s="30">
        <f t="shared" si="0"/>
        <v>7.9999230436365969E-3</v>
      </c>
      <c r="BZ10" s="23">
        <f t="shared" si="1"/>
        <v>-1.2537788425889549E-4</v>
      </c>
      <c r="CA10" s="23">
        <f t="shared" si="2"/>
        <v>-6.1113902190619693E-5</v>
      </c>
      <c r="CB10" s="23">
        <f t="shared" si="3"/>
        <v>-4.3080275688690259E-4</v>
      </c>
      <c r="CC10" s="23">
        <f t="shared" si="4"/>
        <v>-6.6221700521264823E-4</v>
      </c>
      <c r="CD10" s="23">
        <f t="shared" si="5"/>
        <v>-8.0353861319143016E-4</v>
      </c>
      <c r="CE10" s="23">
        <f t="shared" si="6"/>
        <v>-1.1767915969133045E-4</v>
      </c>
      <c r="CF10" s="23">
        <f t="shared" si="7"/>
        <v>-8.4177942078858165E-5</v>
      </c>
      <c r="CG10" s="23"/>
      <c r="CH10" s="23"/>
      <c r="CI10" s="23"/>
      <c r="CJ10" s="23"/>
      <c r="CK10" s="23"/>
      <c r="CL10" s="23"/>
    </row>
    <row r="11" spans="1:90" x14ac:dyDescent="0.25">
      <c r="A11" s="20" t="s">
        <v>84</v>
      </c>
      <c r="B11" s="95">
        <v>320047.27162999997</v>
      </c>
      <c r="C11" s="95">
        <v>1163.1278855999999</v>
      </c>
      <c r="D11" s="95">
        <v>84787.772536999997</v>
      </c>
      <c r="E11" s="95">
        <v>4817.0170743999997</v>
      </c>
      <c r="F11" s="95">
        <v>2852.4050655000001</v>
      </c>
      <c r="G11" s="95">
        <v>203.29883932999999</v>
      </c>
      <c r="H11" s="95">
        <v>27613.087200999998</v>
      </c>
      <c r="J11" s="28" t="s">
        <v>126</v>
      </c>
      <c r="K11" s="95">
        <v>0</v>
      </c>
      <c r="L11" s="26">
        <v>16.224513353737098</v>
      </c>
      <c r="M11" s="26">
        <v>483.00626231617599</v>
      </c>
      <c r="N11" s="26">
        <v>483.00626231617599</v>
      </c>
      <c r="O11" s="26">
        <v>150.420459283387</v>
      </c>
      <c r="P11" s="95">
        <v>3.6967819767721002</v>
      </c>
      <c r="Q11" s="26">
        <v>1203.1789628045799</v>
      </c>
      <c r="R11" s="26">
        <v>3016.8135019236402</v>
      </c>
      <c r="S11" s="26">
        <v>320002.78358217998</v>
      </c>
      <c r="T11" s="26">
        <v>2133.1254897266799</v>
      </c>
      <c r="U11" s="26">
        <v>579.92080986689496</v>
      </c>
      <c r="V11" s="26">
        <v>979.41834358835399</v>
      </c>
      <c r="W11" s="26">
        <v>433.52641705508802</v>
      </c>
      <c r="X11" s="95">
        <v>0</v>
      </c>
      <c r="Y11" s="26">
        <v>664.48052177273496</v>
      </c>
      <c r="Z11" s="26">
        <v>664.48052177273496</v>
      </c>
      <c r="AA11" s="26">
        <v>677.95479312378404</v>
      </c>
      <c r="AB11" s="26">
        <v>741.83034803816304</v>
      </c>
      <c r="AC11" s="26">
        <v>6.5604648524611697</v>
      </c>
      <c r="AD11" s="95">
        <v>193.33915318815801</v>
      </c>
      <c r="AE11" s="26">
        <v>54.400488850675501</v>
      </c>
      <c r="AF11" s="26">
        <v>0</v>
      </c>
      <c r="AG11" s="26">
        <v>10.604610031002499</v>
      </c>
      <c r="AH11" s="26">
        <v>1162.9650462694999</v>
      </c>
      <c r="AI11" s="26">
        <v>0</v>
      </c>
      <c r="AJ11" s="95">
        <v>28204.773632721</v>
      </c>
      <c r="AK11" s="26">
        <v>76270.873191686303</v>
      </c>
      <c r="AL11" s="26">
        <v>7796.7770798679303</v>
      </c>
      <c r="AM11" s="26">
        <v>84745.605064678006</v>
      </c>
      <c r="AN11" s="26">
        <v>0</v>
      </c>
      <c r="AO11" s="26">
        <v>1249.58335623935</v>
      </c>
      <c r="AP11" s="26">
        <v>1.3565905520924599</v>
      </c>
      <c r="AQ11" s="26">
        <v>12376.587940567801</v>
      </c>
      <c r="AR11" s="26">
        <v>5.1668743420581196</v>
      </c>
      <c r="AS11" s="26">
        <v>1.74191074587873</v>
      </c>
      <c r="AT11" s="26">
        <v>1583.4307457684999</v>
      </c>
      <c r="AU11" s="26">
        <v>25.8834348010604</v>
      </c>
      <c r="AV11" s="26">
        <v>2.02021528133732</v>
      </c>
      <c r="AW11" s="26">
        <v>0.26260638127835001</v>
      </c>
      <c r="AX11" s="26">
        <v>4813.4302523079596</v>
      </c>
      <c r="AY11" s="26">
        <v>2849.9272942564098</v>
      </c>
      <c r="AZ11" s="26">
        <v>1963.50295805155</v>
      </c>
      <c r="BA11" s="26">
        <v>21.6721283971847</v>
      </c>
      <c r="BB11" s="26">
        <v>0.24077278614615499</v>
      </c>
      <c r="BC11" s="26">
        <v>158.124364049229</v>
      </c>
      <c r="BD11" s="26">
        <v>0.87223158451694105</v>
      </c>
      <c r="BE11" s="26">
        <v>204.343564873758</v>
      </c>
      <c r="BF11" s="26">
        <v>12.5456198019147</v>
      </c>
      <c r="BG11" s="26">
        <v>3.68597959622348</v>
      </c>
      <c r="BH11" s="26">
        <v>787.15333630957298</v>
      </c>
      <c r="BI11" s="26">
        <v>161.44239302016601</v>
      </c>
      <c r="BJ11" s="26">
        <v>20.6030386304888</v>
      </c>
      <c r="BK11" s="26">
        <v>20.060735461895799</v>
      </c>
      <c r="BL11" s="26">
        <v>0.76314489326873702</v>
      </c>
      <c r="BM11" s="26">
        <v>203.26161124798099</v>
      </c>
      <c r="BN11" s="26">
        <v>8529.0609645683307</v>
      </c>
      <c r="BO11" s="26">
        <v>0</v>
      </c>
      <c r="BP11" s="26">
        <v>1.3244046910960801</v>
      </c>
      <c r="BQ11" s="26">
        <v>3131.4348216099202</v>
      </c>
      <c r="BR11" s="95">
        <v>0</v>
      </c>
      <c r="BS11" s="26">
        <v>327.65902604871098</v>
      </c>
      <c r="BT11" s="36">
        <v>27611.489109718499</v>
      </c>
      <c r="BU11" s="36">
        <v>3488.6905945353001</v>
      </c>
      <c r="BY11" s="30">
        <f t="shared" si="0"/>
        <v>7.9998814405344999E-3</v>
      </c>
      <c r="BZ11" s="23">
        <f t="shared" si="1"/>
        <v>-1.3900461514142751E-4</v>
      </c>
      <c r="CA11" s="23">
        <f t="shared" si="2"/>
        <v>-1.4000122644810552E-4</v>
      </c>
      <c r="CB11" s="23">
        <f t="shared" si="3"/>
        <v>-4.9732963917161561E-4</v>
      </c>
      <c r="CC11" s="23">
        <f t="shared" si="4"/>
        <v>-7.446147764562231E-4</v>
      </c>
      <c r="CD11" s="23">
        <f t="shared" si="5"/>
        <v>-8.6866037140343475E-4</v>
      </c>
      <c r="CE11" s="23">
        <f t="shared" si="6"/>
        <v>-1.8311999292120368E-4</v>
      </c>
      <c r="CF11" s="23">
        <f t="shared" si="7"/>
        <v>-5.7874415485186676E-5</v>
      </c>
      <c r="CG11" s="23"/>
      <c r="CH11" s="23"/>
      <c r="CI11" s="23"/>
      <c r="CJ11" s="23"/>
      <c r="CK11" s="23"/>
      <c r="CL11" s="23"/>
    </row>
    <row r="12" spans="1:90" x14ac:dyDescent="0.25">
      <c r="A12" s="20" t="s">
        <v>85</v>
      </c>
      <c r="B12" s="95">
        <v>331433.79599000001</v>
      </c>
      <c r="C12" s="95">
        <v>1072.7733542999999</v>
      </c>
      <c r="D12" s="95">
        <v>68509.801158999995</v>
      </c>
      <c r="E12" s="95">
        <v>3564.9986398999999</v>
      </c>
      <c r="F12" s="95">
        <v>2102.8756389999999</v>
      </c>
      <c r="G12" s="95">
        <v>195.89901402999999</v>
      </c>
      <c r="H12" s="95">
        <v>29914.040543999999</v>
      </c>
      <c r="J12" s="28" t="s">
        <v>73</v>
      </c>
      <c r="K12" s="95">
        <v>0</v>
      </c>
      <c r="L12" s="26">
        <v>17.8802582965216</v>
      </c>
      <c r="M12" s="26">
        <v>451.85624218667601</v>
      </c>
      <c r="N12" s="26">
        <v>451.85624218667601</v>
      </c>
      <c r="O12" s="26">
        <v>135.05074761487401</v>
      </c>
      <c r="P12" s="95">
        <v>2.7587232199749701</v>
      </c>
      <c r="Q12" s="26">
        <v>1330.71216328526</v>
      </c>
      <c r="R12" s="26">
        <v>3324.7435154893401</v>
      </c>
      <c r="S12" s="26">
        <v>330795.38517942798</v>
      </c>
      <c r="T12" s="26">
        <v>2043.5022148871501</v>
      </c>
      <c r="U12" s="26">
        <v>608.35398215380599</v>
      </c>
      <c r="V12" s="26">
        <v>978.80529871591705</v>
      </c>
      <c r="W12" s="26">
        <v>670.58081376332302</v>
      </c>
      <c r="X12" s="95">
        <v>0</v>
      </c>
      <c r="Y12" s="26">
        <v>598.75417589973301</v>
      </c>
      <c r="Z12" s="26">
        <v>598.75417589973301</v>
      </c>
      <c r="AA12" s="26">
        <v>546.21005483997101</v>
      </c>
      <c r="AB12" s="26">
        <v>811.18044262195599</v>
      </c>
      <c r="AC12" s="26">
        <v>4.96368083807051</v>
      </c>
      <c r="AD12" s="95">
        <v>204.244791966588</v>
      </c>
      <c r="AE12" s="26">
        <v>41.950935687869602</v>
      </c>
      <c r="AF12" s="26">
        <v>0</v>
      </c>
      <c r="AG12" s="26">
        <v>9.7415422083119605</v>
      </c>
      <c r="AH12" s="26">
        <v>1070.3738773238099</v>
      </c>
      <c r="AI12" s="26">
        <v>0</v>
      </c>
      <c r="AJ12" s="95">
        <v>30511.229175967401</v>
      </c>
      <c r="AK12" s="26">
        <v>61448.455718072903</v>
      </c>
      <c r="AL12" s="26">
        <v>6281.4504633564202</v>
      </c>
      <c r="AM12" s="26">
        <v>68276.116236269299</v>
      </c>
      <c r="AN12" s="26">
        <v>0</v>
      </c>
      <c r="AO12" s="26">
        <v>1250.07065287675</v>
      </c>
      <c r="AP12" s="26">
        <v>1.1189027486124601</v>
      </c>
      <c r="AQ12" s="26">
        <v>13727.3592958845</v>
      </c>
      <c r="AR12" s="26">
        <v>3.9853552472759102</v>
      </c>
      <c r="AS12" s="26">
        <v>1.34982864575582</v>
      </c>
      <c r="AT12" s="26">
        <v>1115.64350942751</v>
      </c>
      <c r="AU12" s="26">
        <v>19.299108009942799</v>
      </c>
      <c r="AV12" s="26">
        <v>1.50227142203629</v>
      </c>
      <c r="AW12" s="26">
        <v>0.205725612747124</v>
      </c>
      <c r="AX12" s="26">
        <v>3554.79151377062</v>
      </c>
      <c r="AY12" s="26">
        <v>2095.3387337974</v>
      </c>
      <c r="AZ12" s="26">
        <v>1459.45277997321</v>
      </c>
      <c r="BA12" s="26">
        <v>15.927322100784201</v>
      </c>
      <c r="BB12" s="26">
        <v>0.18011770476804601</v>
      </c>
      <c r="BC12" s="26">
        <v>122.544707529335</v>
      </c>
      <c r="BD12" s="26">
        <v>0.73074002546338301</v>
      </c>
      <c r="BE12" s="26">
        <v>158.243554071109</v>
      </c>
      <c r="BF12" s="26">
        <v>10.585695530680001</v>
      </c>
      <c r="BG12" s="26">
        <v>2.7386539680439999</v>
      </c>
      <c r="BH12" s="26">
        <v>609.99900207785595</v>
      </c>
      <c r="BI12" s="26">
        <v>149.06071004613099</v>
      </c>
      <c r="BJ12" s="26">
        <v>15.4957663541615</v>
      </c>
      <c r="BK12" s="26">
        <v>15.2238240270727</v>
      </c>
      <c r="BL12" s="26">
        <v>0.56464929424538501</v>
      </c>
      <c r="BM12" s="26">
        <v>195.44960906540501</v>
      </c>
      <c r="BN12" s="26">
        <v>9661.8486488131093</v>
      </c>
      <c r="BO12" s="26">
        <v>0</v>
      </c>
      <c r="BP12" s="26">
        <v>0.988339439902996</v>
      </c>
      <c r="BQ12" s="26">
        <v>3616.8569405318599</v>
      </c>
      <c r="BR12" s="95">
        <v>0</v>
      </c>
      <c r="BS12" s="26">
        <v>305.87483119099102</v>
      </c>
      <c r="BT12" s="36">
        <v>29885.285907505</v>
      </c>
      <c r="BU12" s="36">
        <v>3756.4395121259699</v>
      </c>
      <c r="BY12" s="30">
        <f t="shared" si="0"/>
        <v>8.0000164764763813E-3</v>
      </c>
      <c r="BZ12" s="23">
        <f t="shared" si="1"/>
        <v>-1.9262091503526064E-3</v>
      </c>
      <c r="CA12" s="23">
        <f t="shared" si="2"/>
        <v>-2.2367044880190353E-3</v>
      </c>
      <c r="CB12" s="23">
        <f t="shared" si="3"/>
        <v>-3.4109706753979825E-3</v>
      </c>
      <c r="CC12" s="23">
        <f t="shared" si="4"/>
        <v>-2.8631500767322235E-3</v>
      </c>
      <c r="CD12" s="23">
        <f t="shared" si="5"/>
        <v>-3.5840945906739294E-3</v>
      </c>
      <c r="CE12" s="23">
        <f t="shared" si="6"/>
        <v>-2.2940644536687351E-3</v>
      </c>
      <c r="CF12" s="23">
        <f t="shared" si="7"/>
        <v>-9.6124214489529678E-4</v>
      </c>
      <c r="CG12" s="23"/>
      <c r="CH12" s="23"/>
      <c r="CI12" s="23"/>
      <c r="CJ12" s="23"/>
      <c r="CK12" s="23"/>
      <c r="CL12" s="23"/>
    </row>
    <row r="13" spans="1:90" x14ac:dyDescent="0.25">
      <c r="A13" s="20" t="s">
        <v>86</v>
      </c>
      <c r="B13" s="95">
        <v>3711.4454719</v>
      </c>
      <c r="C13" s="95">
        <v>11.237198190000001</v>
      </c>
      <c r="D13" s="95">
        <v>639.71219186999997</v>
      </c>
      <c r="E13" s="95">
        <v>33.765534875</v>
      </c>
      <c r="F13" s="95">
        <v>18.850057633999999</v>
      </c>
      <c r="G13" s="95">
        <v>1.3790530669000001</v>
      </c>
      <c r="H13" s="95">
        <v>275.19811447000001</v>
      </c>
      <c r="J13" s="28" t="s">
        <v>86</v>
      </c>
      <c r="K13" s="95">
        <v>0</v>
      </c>
      <c r="L13" s="26">
        <v>2.9837939401555299E-5</v>
      </c>
      <c r="M13" s="26">
        <v>5.6373595326642196E-4</v>
      </c>
      <c r="N13" s="26">
        <v>5.6373595326642196E-4</v>
      </c>
      <c r="O13" s="26">
        <v>1.7306163924667999E-4</v>
      </c>
      <c r="P13" s="95">
        <v>2.3537065217348098E-6</v>
      </c>
      <c r="Q13" s="26">
        <v>2.0071120988861099E-3</v>
      </c>
      <c r="R13" s="26">
        <v>5.5471596230096303E-3</v>
      </c>
      <c r="S13" s="26">
        <v>0.37728318259230398</v>
      </c>
      <c r="T13" s="26">
        <v>2.8822800406752701E-3</v>
      </c>
      <c r="U13" s="26">
        <v>9.6705385591692897E-4</v>
      </c>
      <c r="V13" s="26">
        <v>1.46139412586186E-3</v>
      </c>
      <c r="W13" s="26">
        <v>0</v>
      </c>
      <c r="X13" s="95">
        <v>0</v>
      </c>
      <c r="Y13" s="26">
        <v>7.6848203854781502E-4</v>
      </c>
      <c r="Z13" s="26">
        <v>7.6848203854781502E-4</v>
      </c>
      <c r="AA13" s="26">
        <v>1.3653915133076501E-4</v>
      </c>
      <c r="AB13" s="26">
        <v>1.17150116900081E-3</v>
      </c>
      <c r="AC13" s="26">
        <v>4.2735339172274596E-6</v>
      </c>
      <c r="AD13" s="95">
        <v>3.4845791916720398E-4</v>
      </c>
      <c r="AE13" s="26">
        <v>3.92157987621047E-5</v>
      </c>
      <c r="AF13" s="26">
        <v>0</v>
      </c>
      <c r="AG13" s="26">
        <v>1.7711232174969798E-5</v>
      </c>
      <c r="AH13" s="26">
        <v>1.6145151209510701E-3</v>
      </c>
      <c r="AI13" s="26">
        <v>0</v>
      </c>
      <c r="AJ13" s="95">
        <v>4.2733576944063198E-2</v>
      </c>
      <c r="AK13" s="26">
        <v>1.5360643749620999E-2</v>
      </c>
      <c r="AL13" s="26">
        <v>1.5701998600065E-3</v>
      </c>
      <c r="AM13" s="26">
        <v>1.7067382760958299E-2</v>
      </c>
      <c r="AN13" s="26">
        <v>0</v>
      </c>
      <c r="AO13" s="26">
        <v>1.86997951079437E-3</v>
      </c>
      <c r="AP13" s="26">
        <v>8.2052470003362101E-7</v>
      </c>
      <c r="AQ13" s="26">
        <v>1.8800911635443701E-2</v>
      </c>
      <c r="AR13" s="26">
        <v>1.6068636496414701E-6</v>
      </c>
      <c r="AS13" s="26">
        <v>4.4740786057970498E-7</v>
      </c>
      <c r="AT13" s="26">
        <v>1.16578547925726E-4</v>
      </c>
      <c r="AU13" s="26">
        <v>2.2699758042736498E-6</v>
      </c>
      <c r="AV13" s="26">
        <v>0</v>
      </c>
      <c r="AW13" s="26">
        <v>1.00989809134851E-7</v>
      </c>
      <c r="AX13" s="26">
        <v>6.5215324522561601E-4</v>
      </c>
      <c r="AY13" s="26">
        <v>5.7771394122477801E-4</v>
      </c>
      <c r="AZ13" s="26">
        <v>7.4439304000837602E-5</v>
      </c>
      <c r="BA13" s="26">
        <v>2.9702166592260697E-7</v>
      </c>
      <c r="BB13" s="26">
        <v>2.24965359876982E-8</v>
      </c>
      <c r="BC13" s="26">
        <v>4.56474478744688E-5</v>
      </c>
      <c r="BD13" s="26">
        <v>6.0677326013988203E-7</v>
      </c>
      <c r="BE13" s="26">
        <v>7.8301030109624803E-5</v>
      </c>
      <c r="BF13" s="26">
        <v>9.4502378235971695E-6</v>
      </c>
      <c r="BG13" s="26">
        <v>8.88657550554738E-7</v>
      </c>
      <c r="BH13" s="26">
        <v>3.1325947849666799E-4</v>
      </c>
      <c r="BI13" s="26">
        <v>1.6173680868180099E-4</v>
      </c>
      <c r="BJ13" s="26">
        <v>2.7056013933210999E-6</v>
      </c>
      <c r="BK13" s="26">
        <v>4.6800244713040802E-6</v>
      </c>
      <c r="BL13" s="26">
        <v>3.08622937989495E-8</v>
      </c>
      <c r="BM13" s="26">
        <v>1.48106364192529E-5</v>
      </c>
      <c r="BN13" s="26">
        <v>1.33751835808793E-2</v>
      </c>
      <c r="BO13" s="26">
        <v>0</v>
      </c>
      <c r="BP13" s="26">
        <v>8.4320659360549305E-7</v>
      </c>
      <c r="BQ13" s="26">
        <v>5.2657280622364702E-3</v>
      </c>
      <c r="BR13" s="95">
        <v>0</v>
      </c>
      <c r="BS13" s="26">
        <v>4.3624271896029997E-4</v>
      </c>
      <c r="BT13" s="36">
        <v>4.17354607935536E-2</v>
      </c>
      <c r="BU13" s="36">
        <v>6.05055362968964E-3</v>
      </c>
      <c r="BY13" s="30">
        <f t="shared" si="0"/>
        <v>8.0000052288684131E-3</v>
      </c>
      <c r="BZ13" s="23">
        <f t="shared" si="1"/>
        <v>-0.99989834602570649</v>
      </c>
      <c r="CA13" s="23">
        <f t="shared" si="2"/>
        <v>-0.99985632405038583</v>
      </c>
      <c r="CB13" s="23">
        <f t="shared" si="3"/>
        <v>-0.99997332021653196</v>
      </c>
      <c r="CC13" s="23">
        <f t="shared" si="4"/>
        <v>-0.99998068583105104</v>
      </c>
      <c r="CD13" s="23">
        <f t="shared" si="5"/>
        <v>-0.9999693521392643</v>
      </c>
      <c r="CE13" s="23">
        <f t="shared" si="6"/>
        <v>-0.99998926028535462</v>
      </c>
      <c r="CF13" s="23">
        <f t="shared" si="7"/>
        <v>-0.99984834394351152</v>
      </c>
      <c r="CG13" s="23"/>
      <c r="CH13" s="23"/>
      <c r="CI13" s="23"/>
      <c r="CJ13" s="23"/>
      <c r="CK13" s="23"/>
      <c r="CL13" s="23"/>
    </row>
    <row r="14" spans="1:90" x14ac:dyDescent="0.25">
      <c r="A14" s="20" t="s">
        <v>87</v>
      </c>
      <c r="B14" s="95">
        <v>3330.1423676999998</v>
      </c>
      <c r="C14" s="95">
        <v>10.315078784000001</v>
      </c>
      <c r="D14" s="95">
        <v>1477.8125795999999</v>
      </c>
      <c r="E14" s="95">
        <v>57.738752951999999</v>
      </c>
      <c r="F14" s="95">
        <v>40.220013690000002</v>
      </c>
      <c r="G14" s="95">
        <v>1.9239712312999999</v>
      </c>
      <c r="H14" s="95">
        <v>353.30084163999999</v>
      </c>
      <c r="J14" s="28" t="s">
        <v>180</v>
      </c>
      <c r="K14" s="95">
        <v>0</v>
      </c>
      <c r="L14" s="26">
        <v>2.5366429070476201E-2</v>
      </c>
      <c r="M14" s="26">
        <v>2.0809175296932798</v>
      </c>
      <c r="N14" s="26">
        <v>2.0809175296932798</v>
      </c>
      <c r="O14" s="26">
        <v>0.73432109889383002</v>
      </c>
      <c r="P14" s="95">
        <v>2.71524167496155E-2</v>
      </c>
      <c r="Q14" s="26">
        <v>2.6020052855750402</v>
      </c>
      <c r="R14" s="26">
        <v>4.7160723177742101</v>
      </c>
      <c r="S14" s="26">
        <v>696.709680164465</v>
      </c>
      <c r="T14" s="26">
        <v>8.3307859391193499</v>
      </c>
      <c r="U14" s="26">
        <v>1.3554202054432101</v>
      </c>
      <c r="V14" s="26">
        <v>3.1661498283371099</v>
      </c>
      <c r="W14" s="26">
        <v>0</v>
      </c>
      <c r="X14" s="95">
        <v>0</v>
      </c>
      <c r="Y14" s="26">
        <v>3.2096653277776799</v>
      </c>
      <c r="Z14" s="26">
        <v>3.2096653277776799</v>
      </c>
      <c r="AA14" s="26">
        <v>2.9843694196883699</v>
      </c>
      <c r="AB14" s="26">
        <v>1.6773622119854199</v>
      </c>
      <c r="AC14" s="26">
        <v>4.7603870506126099E-2</v>
      </c>
      <c r="AD14" s="95">
        <v>0.37789361608661898</v>
      </c>
      <c r="AE14" s="26">
        <v>0.37762585322728998</v>
      </c>
      <c r="AF14" s="26">
        <v>0</v>
      </c>
      <c r="AG14" s="26">
        <v>1.5819061277798901E-2</v>
      </c>
      <c r="AH14" s="26">
        <v>2.0691435264031002</v>
      </c>
      <c r="AI14" s="26">
        <v>0</v>
      </c>
      <c r="AJ14" s="95">
        <v>64.754805359436006</v>
      </c>
      <c r="AK14" s="26">
        <v>335.74104884891102</v>
      </c>
      <c r="AL14" s="26">
        <v>34.320419561610798</v>
      </c>
      <c r="AM14" s="26">
        <v>373.04583783021002</v>
      </c>
      <c r="AN14" s="26">
        <v>0</v>
      </c>
      <c r="AO14" s="26">
        <v>3.8671581347795598</v>
      </c>
      <c r="AP14" s="26">
        <v>2.5262736927969499E-3</v>
      </c>
      <c r="AQ14" s="26">
        <v>24.976365009342</v>
      </c>
      <c r="AR14" s="26">
        <v>1.1090765389639301E-2</v>
      </c>
      <c r="AS14" s="26">
        <v>4.0370627821227096E-3</v>
      </c>
      <c r="AT14" s="26">
        <v>5.9607141872936502</v>
      </c>
      <c r="AU14" s="26">
        <v>3.8250219084310297E-2</v>
      </c>
      <c r="AV14" s="26">
        <v>3.0495134950423398E-3</v>
      </c>
      <c r="AW14" s="26">
        <v>6.3376389600798002E-4</v>
      </c>
      <c r="AX14" s="26">
        <v>12.5821287624905</v>
      </c>
      <c r="AY14" s="26">
        <v>9.2065124328554706</v>
      </c>
      <c r="AZ14" s="26">
        <v>3.3756163296350801</v>
      </c>
      <c r="BA14" s="26">
        <v>2.9503222606193799E-2</v>
      </c>
      <c r="BB14" s="26">
        <v>3.47226199727729E-4</v>
      </c>
      <c r="BC14" s="26">
        <v>0.27348094379867399</v>
      </c>
      <c r="BD14" s="26">
        <v>1.7225175680814801E-3</v>
      </c>
      <c r="BE14" s="26">
        <v>0.56382403809586701</v>
      </c>
      <c r="BF14" s="26">
        <v>2.51621212872787E-2</v>
      </c>
      <c r="BG14" s="26">
        <v>1.14086575505547E-2</v>
      </c>
      <c r="BH14" s="26">
        <v>2.2023357969983999</v>
      </c>
      <c r="BI14" s="26">
        <v>0.77566982558133102</v>
      </c>
      <c r="BJ14" s="26">
        <v>3.02982115004106E-2</v>
      </c>
      <c r="BK14" s="26">
        <v>4.70394142319372E-2</v>
      </c>
      <c r="BL14" s="26">
        <v>1.0884973847671601E-3</v>
      </c>
      <c r="BM14" s="26">
        <v>0.47468904798910899</v>
      </c>
      <c r="BN14" s="26">
        <v>16.200960365363098</v>
      </c>
      <c r="BO14" s="26">
        <v>0</v>
      </c>
      <c r="BP14" s="26">
        <v>9.7276318512761993E-3</v>
      </c>
      <c r="BQ14" s="26">
        <v>5.1809228326460497</v>
      </c>
      <c r="BR14" s="95">
        <v>0</v>
      </c>
      <c r="BS14" s="26">
        <v>0.46694499214603402</v>
      </c>
      <c r="BT14" s="36">
        <v>63.375251795388998</v>
      </c>
      <c r="BU14" s="36">
        <v>5.7866752931375602</v>
      </c>
      <c r="BY14" s="30">
        <f t="shared" si="0"/>
        <v>8.0000072834124237E-3</v>
      </c>
      <c r="BZ14" s="23">
        <f t="shared" si="1"/>
        <v>-0.79078681832883446</v>
      </c>
      <c r="CA14" s="23">
        <f t="shared" si="2"/>
        <v>-0.79940594059130177</v>
      </c>
      <c r="CB14" s="23">
        <f t="shared" si="3"/>
        <v>-0.74756891166051476</v>
      </c>
      <c r="CC14" s="23">
        <f t="shared" si="4"/>
        <v>-0.78208520068054799</v>
      </c>
      <c r="CD14" s="23">
        <f t="shared" si="5"/>
        <v>-0.77109623821076656</v>
      </c>
      <c r="CE14" s="23">
        <f t="shared" si="6"/>
        <v>-0.75327643144208112</v>
      </c>
      <c r="CF14" s="23">
        <f t="shared" si="7"/>
        <v>-0.82061958442780636</v>
      </c>
      <c r="CG14" s="23"/>
      <c r="CH14" s="23"/>
      <c r="CI14" s="23"/>
      <c r="CJ14" s="23"/>
      <c r="CK14" s="23"/>
      <c r="CL14" s="23"/>
    </row>
    <row r="15" spans="1:90" x14ac:dyDescent="0.25">
      <c r="A15" s="15" t="s">
        <v>88</v>
      </c>
      <c r="B15" s="95">
        <v>1221.6171929</v>
      </c>
      <c r="C15" s="95">
        <v>3.1851591977</v>
      </c>
      <c r="D15" s="95">
        <v>265.10421012</v>
      </c>
      <c r="E15" s="95">
        <v>13.203912239999999</v>
      </c>
      <c r="F15" s="95">
        <v>8.1481073903999999</v>
      </c>
      <c r="G15" s="95">
        <v>0.87447211150000004</v>
      </c>
      <c r="H15" s="95">
        <v>86.172476981000003</v>
      </c>
      <c r="J15" s="28" t="s">
        <v>88</v>
      </c>
      <c r="K15" s="95">
        <v>0</v>
      </c>
      <c r="L15" s="26">
        <v>5.74682385125414E-3</v>
      </c>
      <c r="M15" s="26">
        <v>0.23803069018932199</v>
      </c>
      <c r="N15" s="26">
        <v>0.23803069018932199</v>
      </c>
      <c r="O15" s="26">
        <v>8.0792525190562098E-2</v>
      </c>
      <c r="P15" s="95">
        <v>2.4860713340718798E-3</v>
      </c>
      <c r="Q15" s="26">
        <v>0.45763783382884399</v>
      </c>
      <c r="R15" s="26">
        <v>1.0684220980483501</v>
      </c>
      <c r="S15" s="26">
        <v>145.91972133578</v>
      </c>
      <c r="T15" s="26">
        <v>1.0304096952628099</v>
      </c>
      <c r="U15" s="26">
        <v>0.22939626626399201</v>
      </c>
      <c r="V15" s="26">
        <v>0.436951594530333</v>
      </c>
      <c r="W15" s="26">
        <v>0</v>
      </c>
      <c r="X15" s="95">
        <v>0</v>
      </c>
      <c r="Y15" s="26">
        <v>0.35462745332649898</v>
      </c>
      <c r="Z15" s="26">
        <v>0.35462745332649898</v>
      </c>
      <c r="AA15" s="26">
        <v>0.27122235045773402</v>
      </c>
      <c r="AB15" s="26">
        <v>0.27944049175746899</v>
      </c>
      <c r="AC15" s="26">
        <v>4.3756059860998496E-3</v>
      </c>
      <c r="AD15" s="95">
        <v>7.3776382770658594E-2</v>
      </c>
      <c r="AE15" s="26">
        <v>3.5379590652402697E-2</v>
      </c>
      <c r="AF15" s="26">
        <v>0</v>
      </c>
      <c r="AG15" s="26">
        <v>3.5124765357396701E-3</v>
      </c>
      <c r="AH15" s="26">
        <v>0.33058675022183898</v>
      </c>
      <c r="AI15" s="26">
        <v>0</v>
      </c>
      <c r="AJ15" s="95">
        <v>10.508884957313001</v>
      </c>
      <c r="AK15" s="26">
        <v>30.512432282279701</v>
      </c>
      <c r="AL15" s="26">
        <v>3.1190533794099302</v>
      </c>
      <c r="AM15" s="26">
        <v>33.9027080121474</v>
      </c>
      <c r="AN15" s="26">
        <v>0</v>
      </c>
      <c r="AO15" s="26">
        <v>0.54443143664191895</v>
      </c>
      <c r="AP15" s="26">
        <v>6.5521861582808303E-4</v>
      </c>
      <c r="AQ15" s="26">
        <v>4.3332061155111701</v>
      </c>
      <c r="AR15" s="26">
        <v>2.4009611049565401E-3</v>
      </c>
      <c r="AS15" s="26">
        <v>7.4528789607411895E-4</v>
      </c>
      <c r="AT15" s="26">
        <v>0.57022455177279097</v>
      </c>
      <c r="AU15" s="26">
        <v>1.30964092219337E-2</v>
      </c>
      <c r="AV15" s="26">
        <v>9.7428198217563099E-4</v>
      </c>
      <c r="AW15" s="26">
        <v>1.1575951983333E-4</v>
      </c>
      <c r="AX15" s="26">
        <v>2.05234952495907</v>
      </c>
      <c r="AY15" s="26">
        <v>1.12135518532603</v>
      </c>
      <c r="AZ15" s="26">
        <v>0.93099433963304101</v>
      </c>
      <c r="BA15" s="26">
        <v>1.1138109646874599E-2</v>
      </c>
      <c r="BB15" s="26">
        <v>1.22052172379393E-4</v>
      </c>
      <c r="BC15" s="26">
        <v>7.7441988128110498E-2</v>
      </c>
      <c r="BD15" s="26">
        <v>4.1340696770779899E-4</v>
      </c>
      <c r="BE15" s="26">
        <v>8.5992893401015194E-2</v>
      </c>
      <c r="BF15" s="26">
        <v>5.9712901999040896E-3</v>
      </c>
      <c r="BG15" s="26">
        <v>1.4780635702750799E-3</v>
      </c>
      <c r="BH15" s="26">
        <v>0.33087488219051098</v>
      </c>
      <c r="BI15" s="26">
        <v>8.2136000594366002E-2</v>
      </c>
      <c r="BJ15" s="26">
        <v>1.04484101919674E-2</v>
      </c>
      <c r="BK15" s="26">
        <v>8.8745029955301299E-3</v>
      </c>
      <c r="BL15" s="26">
        <v>3.8711574816602999E-4</v>
      </c>
      <c r="BM15" s="26">
        <v>0.120059741728533</v>
      </c>
      <c r="BN15" s="26">
        <v>2.9550484895834899</v>
      </c>
      <c r="BO15" s="26">
        <v>0</v>
      </c>
      <c r="BP15" s="26">
        <v>8.9063098576365604E-4</v>
      </c>
      <c r="BQ15" s="26">
        <v>1.0674149492528999</v>
      </c>
      <c r="BR15" s="95">
        <v>0</v>
      </c>
      <c r="BS15" s="26">
        <v>9.32832371236295E-2</v>
      </c>
      <c r="BT15" s="36">
        <v>10.2737214570346</v>
      </c>
      <c r="BU15" s="36">
        <v>1.21783531701361</v>
      </c>
      <c r="BY15" s="30">
        <f t="shared" si="0"/>
        <v>8.000020245006817E-3</v>
      </c>
      <c r="BZ15" s="23">
        <f t="shared" si="1"/>
        <v>-0.88055200746693751</v>
      </c>
      <c r="CA15" s="23">
        <f t="shared" si="2"/>
        <v>-0.89621028975237549</v>
      </c>
      <c r="CB15" s="23">
        <f t="shared" si="3"/>
        <v>-0.87211554280182402</v>
      </c>
      <c r="CC15" s="23">
        <f t="shared" si="4"/>
        <v>-0.84456504347691197</v>
      </c>
      <c r="CD15" s="23">
        <f t="shared" si="5"/>
        <v>-0.862378447951337</v>
      </c>
      <c r="CE15" s="23">
        <f t="shared" si="6"/>
        <v>-0.86270603699117177</v>
      </c>
      <c r="CF15" s="23">
        <f t="shared" si="7"/>
        <v>-0.88077722937800862</v>
      </c>
      <c r="CG15" s="23"/>
      <c r="CH15" s="23"/>
      <c r="CI15" s="23"/>
      <c r="CJ15" s="23"/>
      <c r="CK15" s="23"/>
      <c r="CL15" s="23"/>
    </row>
    <row r="16" spans="1:90" x14ac:dyDescent="0.25">
      <c r="A16" s="20"/>
      <c r="BY16" s="30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</row>
    <row r="17" spans="1:90" x14ac:dyDescent="0.25">
      <c r="A17" s="55"/>
      <c r="BY17" s="30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</row>
    <row r="18" spans="1:90" x14ac:dyDescent="0.25">
      <c r="A18" s="20"/>
      <c r="BY18" s="30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</row>
    <row r="19" spans="1:90" x14ac:dyDescent="0.25">
      <c r="A19" s="20"/>
      <c r="BY19" s="30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</row>
    <row r="20" spans="1:90" x14ac:dyDescent="0.25">
      <c r="A20" s="20"/>
      <c r="BY20" s="30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</row>
    <row r="21" spans="1:90" x14ac:dyDescent="0.25">
      <c r="A21" s="20"/>
      <c r="BY21" s="30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</row>
    <row r="22" spans="1:90" x14ac:dyDescent="0.25">
      <c r="A22" s="20"/>
      <c r="BY22" s="30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</row>
    <row r="23" spans="1:90" x14ac:dyDescent="0.25">
      <c r="A23" s="55"/>
      <c r="BY23" s="30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</row>
    <row r="24" spans="1:90" x14ac:dyDescent="0.25">
      <c r="A24" s="20"/>
      <c r="BY24" s="30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</row>
    <row r="25" spans="1:90" x14ac:dyDescent="0.25">
      <c r="A25" s="20"/>
      <c r="BY25" s="30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</row>
    <row r="26" spans="1:90" x14ac:dyDescent="0.25">
      <c r="A26" s="20"/>
      <c r="BY26" s="30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</row>
    <row r="27" spans="1:90" x14ac:dyDescent="0.25">
      <c r="A27" s="20"/>
      <c r="BY27" s="30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</row>
    <row r="28" spans="1:90" x14ac:dyDescent="0.25">
      <c r="A28" s="20"/>
      <c r="BY28" s="30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</row>
    <row r="29" spans="1:90" x14ac:dyDescent="0.25">
      <c r="A29" s="20"/>
      <c r="BY29" s="30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</row>
    <row r="30" spans="1:90" x14ac:dyDescent="0.25">
      <c r="A30" s="20"/>
      <c r="BY30" s="30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</row>
    <row r="31" spans="1:90" x14ac:dyDescent="0.25">
      <c r="A31" s="20"/>
      <c r="BY31" s="30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</row>
    <row r="32" spans="1:90" x14ac:dyDescent="0.25">
      <c r="A32" s="20"/>
      <c r="BY32" s="30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</row>
    <row r="33" spans="1:90" x14ac:dyDescent="0.25">
      <c r="A33" s="20"/>
      <c r="BY33" s="30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</row>
    <row r="34" spans="1:90" x14ac:dyDescent="0.25">
      <c r="A34" s="56"/>
      <c r="BY34" s="30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</row>
    <row r="35" spans="1:90" x14ac:dyDescent="0.25">
      <c r="A35" s="20"/>
      <c r="BY35" s="30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</row>
    <row r="36" spans="1:90" x14ac:dyDescent="0.25">
      <c r="A36" s="20"/>
      <c r="BY36" s="30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</row>
    <row r="37" spans="1:90" x14ac:dyDescent="0.25">
      <c r="A37" s="20"/>
      <c r="BY37" s="30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</row>
    <row r="38" spans="1:90" x14ac:dyDescent="0.25">
      <c r="A38" s="20"/>
      <c r="BY38" s="30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</row>
    <row r="39" spans="1:90" x14ac:dyDescent="0.25">
      <c r="A39" s="20"/>
      <c r="BY39" s="30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</row>
    <row r="40" spans="1:90" x14ac:dyDescent="0.25">
      <c r="A40" s="20"/>
      <c r="BY40" s="30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</row>
    <row r="41" spans="1:90" x14ac:dyDescent="0.25">
      <c r="A41" s="55"/>
      <c r="BY41" s="30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</row>
    <row r="42" spans="1:90" x14ac:dyDescent="0.25">
      <c r="A42" s="20"/>
      <c r="BY42" s="30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</row>
    <row r="43" spans="1:90" x14ac:dyDescent="0.25">
      <c r="A43" s="20"/>
      <c r="BY43" s="30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</row>
    <row r="44" spans="1:90" x14ac:dyDescent="0.25">
      <c r="A44" s="20"/>
      <c r="BY44" s="30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</row>
    <row r="45" spans="1:90" x14ac:dyDescent="0.25">
      <c r="A45" s="20"/>
      <c r="BY45" s="30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</row>
    <row r="46" spans="1:90" x14ac:dyDescent="0.25">
      <c r="A46" s="20"/>
      <c r="BY46" s="30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</row>
    <row r="47" spans="1:90" x14ac:dyDescent="0.25">
      <c r="A47" s="20"/>
      <c r="BY47" s="30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</row>
    <row r="48" spans="1:90" x14ac:dyDescent="0.25">
      <c r="BZ48" s="23"/>
      <c r="CA48" s="23" t="str">
        <f>IF(C48&lt;&gt;0,(AH48-C48)/C48,"")</f>
        <v/>
      </c>
      <c r="CB48" s="23" t="str">
        <f>IF(D48&lt;&gt;0,(AM48-D48)/D48,"")</f>
        <v/>
      </c>
      <c r="CC48" s="23" t="str">
        <f t="shared" ref="CC48:CD51" si="8">IF(E48&lt;&gt;0,(AX48-E48)/E48,"")</f>
        <v/>
      </c>
      <c r="CD48" s="23" t="str">
        <f t="shared" si="8"/>
        <v/>
      </c>
      <c r="CE48" s="23" t="str">
        <f>IF(G48&lt;&gt;0,(BM48-G48)/G48,"")</f>
        <v/>
      </c>
      <c r="CF48" s="23" t="str">
        <f>IF(H48&lt;&gt;0,(BT48-H48)/H48,"")</f>
        <v/>
      </c>
      <c r="CG48" s="23"/>
      <c r="CH48" s="23"/>
      <c r="CI48" s="23"/>
      <c r="CJ48" s="23"/>
      <c r="CK48" s="23"/>
      <c r="CL48" s="23"/>
    </row>
    <row r="49" spans="1:90" x14ac:dyDescent="0.25">
      <c r="A49" s="4" t="s">
        <v>55</v>
      </c>
      <c r="B49" s="1">
        <f>SUM(B3:B47)</f>
        <v>1934924.1139326</v>
      </c>
      <c r="C49" s="1">
        <f t="shared" ref="C49:H49" si="9">SUM(C3:C47)</f>
        <v>8003.961089531701</v>
      </c>
      <c r="D49" s="1">
        <f t="shared" si="9"/>
        <v>430520.57004839007</v>
      </c>
      <c r="E49" s="1">
        <f>SUM(E3:E47)</f>
        <v>27264.088232616999</v>
      </c>
      <c r="F49" s="1">
        <f t="shared" si="9"/>
        <v>14764.626232211398</v>
      </c>
      <c r="G49" s="1">
        <f t="shared" si="9"/>
        <v>1806.1550885533998</v>
      </c>
      <c r="H49" s="1">
        <f t="shared" si="9"/>
        <v>165156.77083669099</v>
      </c>
      <c r="K49" s="1">
        <f>SUM(K3:K47)</f>
        <v>0</v>
      </c>
      <c r="L49" s="1">
        <f t="shared" ref="L49:AA49" si="10">SUM(L3:L47)</f>
        <v>101.0148662534111</v>
      </c>
      <c r="M49" s="1">
        <f t="shared" si="10"/>
        <v>2707.7677681004784</v>
      </c>
      <c r="N49" s="1">
        <f t="shared" si="10"/>
        <v>2707.7677681004784</v>
      </c>
      <c r="O49" s="1">
        <f t="shared" si="10"/>
        <v>815.30714877338823</v>
      </c>
      <c r="P49" s="1"/>
      <c r="Q49" s="1">
        <f t="shared" si="10"/>
        <v>7328.3059256969791</v>
      </c>
      <c r="R49" s="1">
        <f t="shared" si="10"/>
        <v>18783.46900232432</v>
      </c>
      <c r="S49" s="1">
        <f t="shared" si="10"/>
        <v>1926698.3171044961</v>
      </c>
      <c r="T49" s="1">
        <f t="shared" si="10"/>
        <v>12069.984950198006</v>
      </c>
      <c r="U49" s="1">
        <f t="shared" si="10"/>
        <v>3486.864074755938</v>
      </c>
      <c r="V49" s="1">
        <f t="shared" si="10"/>
        <v>5701.4911149329264</v>
      </c>
      <c r="W49" s="1">
        <f t="shared" si="10"/>
        <v>3465.2444509409152</v>
      </c>
      <c r="X49" s="1"/>
      <c r="Y49" s="1">
        <f t="shared" si="10"/>
        <v>3611.2930494767893</v>
      </c>
      <c r="Z49" s="1">
        <f t="shared" si="10"/>
        <v>3611.2930494767893</v>
      </c>
      <c r="AA49" s="1">
        <f t="shared" si="10"/>
        <v>3425.2684462223988</v>
      </c>
      <c r="AB49" s="1">
        <f t="shared" ref="AB49:BU49" si="11">SUM(AB3:AB47)</f>
        <v>4407.5787099793097</v>
      </c>
      <c r="AC49" s="1">
        <f t="shared" si="11"/>
        <v>31.79078672709063</v>
      </c>
      <c r="AD49" s="1">
        <f t="shared" si="11"/>
        <v>1154.6386360970801</v>
      </c>
      <c r="AE49" s="1">
        <f t="shared" si="11"/>
        <v>267.71116459085005</v>
      </c>
      <c r="AF49" s="1">
        <f t="shared" si="11"/>
        <v>0</v>
      </c>
      <c r="AG49" s="1">
        <f t="shared" si="11"/>
        <v>55.813603343238192</v>
      </c>
      <c r="AH49" s="1">
        <f t="shared" si="11"/>
        <v>7979.6490876446214</v>
      </c>
      <c r="AI49" s="1">
        <f t="shared" si="11"/>
        <v>0</v>
      </c>
      <c r="AJ49" s="1">
        <f t="shared" si="11"/>
        <v>168063.50168505855</v>
      </c>
      <c r="AK49" s="1">
        <f t="shared" si="11"/>
        <v>385344.75386522547</v>
      </c>
      <c r="AL49" s="1">
        <f t="shared" si="11"/>
        <v>39390.991531078791</v>
      </c>
      <c r="AM49" s="1">
        <f t="shared" si="11"/>
        <v>428161.01384252671</v>
      </c>
      <c r="AN49" s="1">
        <f t="shared" si="11"/>
        <v>0</v>
      </c>
      <c r="AO49" s="1">
        <f t="shared" si="11"/>
        <v>7253.7228921473397</v>
      </c>
      <c r="AP49" s="1">
        <f t="shared" si="11"/>
        <v>7.4292920093119728</v>
      </c>
      <c r="AQ49" s="1">
        <f t="shared" si="11"/>
        <v>74103.525238538801</v>
      </c>
      <c r="AR49" s="1">
        <f t="shared" si="11"/>
        <v>29.160824638439312</v>
      </c>
      <c r="AS49" s="1">
        <f t="shared" si="11"/>
        <v>10.115664633654307</v>
      </c>
      <c r="AT49" s="1">
        <f t="shared" si="11"/>
        <v>7890.1961550491851</v>
      </c>
      <c r="AU49" s="1">
        <f t="shared" si="11"/>
        <v>163.16446232057152</v>
      </c>
      <c r="AV49" s="1">
        <f t="shared" si="11"/>
        <v>13.233346315139681</v>
      </c>
      <c r="AW49" s="1">
        <f t="shared" si="11"/>
        <v>1.4330181236643429</v>
      </c>
      <c r="AX49" s="1">
        <f t="shared" si="11"/>
        <v>27152.452018480592</v>
      </c>
      <c r="AY49" s="1">
        <f t="shared" si="11"/>
        <v>14691.811593837099</v>
      </c>
      <c r="AZ49" s="1">
        <f t="shared" si="11"/>
        <v>12460.640424643485</v>
      </c>
      <c r="BA49" s="1">
        <f t="shared" si="11"/>
        <v>139.83778675402857</v>
      </c>
      <c r="BB49" s="1">
        <f t="shared" si="11"/>
        <v>1.5235638703335244</v>
      </c>
      <c r="BC49" s="1">
        <f t="shared" si="11"/>
        <v>937.5098777324132</v>
      </c>
      <c r="BD49" s="1">
        <f t="shared" si="11"/>
        <v>4.6473070720477043</v>
      </c>
      <c r="BE49" s="1">
        <f t="shared" si="11"/>
        <v>1072.477059482374</v>
      </c>
      <c r="BF49" s="1">
        <f t="shared" si="11"/>
        <v>65.448215410322987</v>
      </c>
      <c r="BG49" s="1">
        <f t="shared" si="11"/>
        <v>19.189308736670885</v>
      </c>
      <c r="BH49" s="1">
        <f t="shared" si="11"/>
        <v>4088.2839893894802</v>
      </c>
      <c r="BI49" s="1">
        <f t="shared" si="11"/>
        <v>857.99272775130089</v>
      </c>
      <c r="BJ49" s="1">
        <f t="shared" si="11"/>
        <v>128.90675515851882</v>
      </c>
      <c r="BK49" s="1">
        <f t="shared" si="11"/>
        <v>114.36893475161931</v>
      </c>
      <c r="BL49" s="1">
        <f t="shared" si="11"/>
        <v>4.8860323893117679</v>
      </c>
      <c r="BM49" s="1">
        <f t="shared" si="11"/>
        <v>1802.1597697236894</v>
      </c>
      <c r="BN49" s="1">
        <f t="shared" si="11"/>
        <v>52249.842519889746</v>
      </c>
      <c r="BO49" s="1">
        <f t="shared" si="11"/>
        <v>0</v>
      </c>
      <c r="BP49" s="1">
        <f t="shared" si="11"/>
        <v>6.3873155051148158</v>
      </c>
      <c r="BQ49" s="1">
        <f t="shared" si="11"/>
        <v>19400.686349351407</v>
      </c>
      <c r="BR49" s="1">
        <f t="shared" si="11"/>
        <v>0</v>
      </c>
      <c r="BS49" s="1">
        <f t="shared" si="11"/>
        <v>1727.2788285428201</v>
      </c>
      <c r="BT49" s="1">
        <f t="shared" si="11"/>
        <v>164478.94278717542</v>
      </c>
      <c r="BU49" s="1">
        <f t="shared" si="11"/>
        <v>20620.151746778607</v>
      </c>
      <c r="BV49" s="1"/>
      <c r="BW49" s="1"/>
      <c r="BX49" s="1"/>
      <c r="BZ49" s="23">
        <f>+(R49-B49)/B49</f>
        <v>-0.99029240016852738</v>
      </c>
      <c r="CA49" s="23">
        <f>IF(C49&lt;&gt;0,(AH49-C49)/C49,"")</f>
        <v>-3.0374962615544133E-3</v>
      </c>
      <c r="CB49" s="23">
        <f>IF(D49&lt;&gt;0,(AM49-D49)/D49,"")</f>
        <v>-5.4807049186944871E-3</v>
      </c>
      <c r="CC49" s="23">
        <f t="shared" si="8"/>
        <v>-4.09462488471753E-3</v>
      </c>
      <c r="CD49" s="23">
        <f t="shared" si="8"/>
        <v>-4.931695339191312E-3</v>
      </c>
      <c r="CE49" s="23">
        <f>IF(G49&lt;&gt;0,(BM49-G49)/G49,"")</f>
        <v>-2.2120574556586813E-3</v>
      </c>
      <c r="CF49" s="23">
        <f>IF(H49&lt;&gt;0,(BT49-H49)/H49,"")</f>
        <v>-4.1041493248001456E-3</v>
      </c>
      <c r="CG49" s="23" t="e">
        <f>IF(#REF!&lt;&gt;0,(BU49-#REF!)/#REF!,"")</f>
        <v>#REF!</v>
      </c>
      <c r="CH49" s="23" t="e">
        <f>IF(#REF!&lt;&gt;0,(BX49-#REF!)/#REF!,"")</f>
        <v>#REF!</v>
      </c>
      <c r="CI49" s="23" t="e">
        <f>IF(#REF!&lt;&gt;0,(BY49-#REF!)/#REF!,"")</f>
        <v>#REF!</v>
      </c>
      <c r="CJ49" s="23" t="e">
        <f>IF(#REF!&lt;&gt;0,(BZ49-#REF!)/#REF!,"")</f>
        <v>#REF!</v>
      </c>
      <c r="CK49" s="23" t="e">
        <f>IF(#REF!&lt;&gt;0,(CA49-#REF!)/#REF!,"")</f>
        <v>#REF!</v>
      </c>
      <c r="CL49" s="23" t="e">
        <f>IF(#REF!&lt;&gt;0,(CB49-#REF!)/#REF!,"")</f>
        <v>#REF!</v>
      </c>
    </row>
    <row r="50" spans="1:90" x14ac:dyDescent="0.25">
      <c r="A50" s="4" t="s">
        <v>74</v>
      </c>
      <c r="B50" s="1">
        <f>SUM(B3:B15)</f>
        <v>1934924.1139326</v>
      </c>
      <c r="C50" s="1">
        <f t="shared" ref="C50:H50" si="12">SUM(C3:C15)</f>
        <v>8003.961089531701</v>
      </c>
      <c r="D50" s="1">
        <f t="shared" si="12"/>
        <v>430520.57004839007</v>
      </c>
      <c r="E50" s="1">
        <f>SUM(E3:E15)</f>
        <v>27264.088232616999</v>
      </c>
      <c r="F50" s="1">
        <f t="shared" si="12"/>
        <v>14764.626232211398</v>
      </c>
      <c r="G50" s="1">
        <f t="shared" si="12"/>
        <v>1806.1550885533998</v>
      </c>
      <c r="H50" s="1">
        <f t="shared" si="12"/>
        <v>165156.77083669099</v>
      </c>
      <c r="K50" s="1">
        <f>SUM(K3:K15)</f>
        <v>0</v>
      </c>
      <c r="L50" s="1">
        <f t="shared" ref="L50:AA50" si="13">SUM(L3:L15)</f>
        <v>101.0148662534111</v>
      </c>
      <c r="M50" s="1">
        <f t="shared" si="13"/>
        <v>2707.7677681004784</v>
      </c>
      <c r="N50" s="1">
        <f t="shared" si="13"/>
        <v>2707.7677681004784</v>
      </c>
      <c r="O50" s="1">
        <f t="shared" si="13"/>
        <v>815.30714877338823</v>
      </c>
      <c r="P50" s="1"/>
      <c r="Q50" s="1">
        <f t="shared" si="13"/>
        <v>7328.3059256969791</v>
      </c>
      <c r="R50" s="1">
        <f t="shared" si="13"/>
        <v>18783.46900232432</v>
      </c>
      <c r="S50" s="1">
        <f t="shared" si="13"/>
        <v>1926698.3171044961</v>
      </c>
      <c r="T50" s="1">
        <f t="shared" si="13"/>
        <v>12069.984950198006</v>
      </c>
      <c r="U50" s="1">
        <f t="shared" si="13"/>
        <v>3486.864074755938</v>
      </c>
      <c r="V50" s="1">
        <f t="shared" si="13"/>
        <v>5701.4911149329264</v>
      </c>
      <c r="W50" s="1">
        <f t="shared" si="13"/>
        <v>3465.2444509409152</v>
      </c>
      <c r="X50" s="1"/>
      <c r="Y50" s="1">
        <f t="shared" si="13"/>
        <v>3611.2930494767893</v>
      </c>
      <c r="Z50" s="1">
        <f t="shared" si="13"/>
        <v>3611.2930494767893</v>
      </c>
      <c r="AA50" s="1">
        <f t="shared" si="13"/>
        <v>3425.2684462223988</v>
      </c>
      <c r="AB50" s="1">
        <f t="shared" ref="AB50:BU50" si="14">SUM(AB3:AB15)</f>
        <v>4407.5787099793097</v>
      </c>
      <c r="AC50" s="1">
        <f t="shared" si="14"/>
        <v>31.79078672709063</v>
      </c>
      <c r="AD50" s="1">
        <f t="shared" si="14"/>
        <v>1154.6386360970801</v>
      </c>
      <c r="AE50" s="1">
        <f t="shared" si="14"/>
        <v>267.71116459085005</v>
      </c>
      <c r="AF50" s="1">
        <f t="shared" si="14"/>
        <v>0</v>
      </c>
      <c r="AG50" s="1">
        <f t="shared" si="14"/>
        <v>55.813603343238192</v>
      </c>
      <c r="AH50" s="1">
        <f t="shared" si="14"/>
        <v>7979.6490876446214</v>
      </c>
      <c r="AI50" s="1">
        <f t="shared" si="14"/>
        <v>0</v>
      </c>
      <c r="AJ50" s="1">
        <f t="shared" si="14"/>
        <v>168063.50168505855</v>
      </c>
      <c r="AK50" s="1">
        <f t="shared" si="14"/>
        <v>385344.75386522547</v>
      </c>
      <c r="AL50" s="1">
        <f t="shared" si="14"/>
        <v>39390.991531078791</v>
      </c>
      <c r="AM50" s="1">
        <f t="shared" si="14"/>
        <v>428161.01384252671</v>
      </c>
      <c r="AN50" s="1">
        <f t="shared" si="14"/>
        <v>0</v>
      </c>
      <c r="AO50" s="1">
        <f t="shared" si="14"/>
        <v>7253.7228921473397</v>
      </c>
      <c r="AP50" s="1">
        <f t="shared" si="14"/>
        <v>7.4292920093119728</v>
      </c>
      <c r="AQ50" s="1">
        <f t="shared" si="14"/>
        <v>74103.525238538801</v>
      </c>
      <c r="AR50" s="1">
        <f t="shared" si="14"/>
        <v>29.160824638439312</v>
      </c>
      <c r="AS50" s="1">
        <f t="shared" si="14"/>
        <v>10.115664633654307</v>
      </c>
      <c r="AT50" s="1">
        <f t="shared" si="14"/>
        <v>7890.1961550491851</v>
      </c>
      <c r="AU50" s="1">
        <f t="shared" si="14"/>
        <v>163.16446232057152</v>
      </c>
      <c r="AV50" s="1">
        <f t="shared" si="14"/>
        <v>13.233346315139681</v>
      </c>
      <c r="AW50" s="1">
        <f t="shared" si="14"/>
        <v>1.4330181236643429</v>
      </c>
      <c r="AX50" s="1">
        <f t="shared" si="14"/>
        <v>27152.452018480592</v>
      </c>
      <c r="AY50" s="1">
        <f t="shared" si="14"/>
        <v>14691.811593837099</v>
      </c>
      <c r="AZ50" s="1">
        <f t="shared" si="14"/>
        <v>12460.640424643485</v>
      </c>
      <c r="BA50" s="1">
        <f t="shared" si="14"/>
        <v>139.83778675402857</v>
      </c>
      <c r="BB50" s="1">
        <f t="shared" si="14"/>
        <v>1.5235638703335244</v>
      </c>
      <c r="BC50" s="1">
        <f t="shared" si="14"/>
        <v>937.5098777324132</v>
      </c>
      <c r="BD50" s="1">
        <f t="shared" si="14"/>
        <v>4.6473070720477043</v>
      </c>
      <c r="BE50" s="1">
        <f t="shared" si="14"/>
        <v>1072.477059482374</v>
      </c>
      <c r="BF50" s="1">
        <f t="shared" si="14"/>
        <v>65.448215410322987</v>
      </c>
      <c r="BG50" s="1">
        <f t="shared" si="14"/>
        <v>19.189308736670885</v>
      </c>
      <c r="BH50" s="1">
        <f t="shared" si="14"/>
        <v>4088.2839893894802</v>
      </c>
      <c r="BI50" s="1">
        <f t="shared" si="14"/>
        <v>857.99272775130089</v>
      </c>
      <c r="BJ50" s="1">
        <f t="shared" si="14"/>
        <v>128.90675515851882</v>
      </c>
      <c r="BK50" s="1">
        <f t="shared" si="14"/>
        <v>114.36893475161931</v>
      </c>
      <c r="BL50" s="1">
        <f t="shared" si="14"/>
        <v>4.8860323893117679</v>
      </c>
      <c r="BM50" s="1">
        <f t="shared" si="14"/>
        <v>1802.1597697236894</v>
      </c>
      <c r="BN50" s="1">
        <f t="shared" si="14"/>
        <v>52249.842519889746</v>
      </c>
      <c r="BO50" s="1">
        <f t="shared" si="14"/>
        <v>0</v>
      </c>
      <c r="BP50" s="1">
        <f t="shared" si="14"/>
        <v>6.3873155051148158</v>
      </c>
      <c r="BQ50" s="1">
        <f t="shared" si="14"/>
        <v>19400.686349351407</v>
      </c>
      <c r="BR50" s="1">
        <f t="shared" si="14"/>
        <v>0</v>
      </c>
      <c r="BS50" s="1">
        <f t="shared" si="14"/>
        <v>1727.2788285428201</v>
      </c>
      <c r="BT50" s="1">
        <f t="shared" si="14"/>
        <v>164478.94278717542</v>
      </c>
      <c r="BU50" s="1">
        <f t="shared" si="14"/>
        <v>20620.151746778607</v>
      </c>
      <c r="BV50" s="1"/>
      <c r="BW50" s="1"/>
      <c r="BX50" s="1"/>
      <c r="BZ50" s="23">
        <f>+(R50-B50)/B50</f>
        <v>-0.99029240016852738</v>
      </c>
      <c r="CA50" s="23">
        <f>IF(C50&lt;&gt;0,(AH50-C50)/C50,"")</f>
        <v>-3.0374962615544133E-3</v>
      </c>
      <c r="CB50" s="23">
        <f>IF(D50&lt;&gt;0,(AM50-D50)/D50,"")</f>
        <v>-5.4807049186944871E-3</v>
      </c>
      <c r="CC50" s="23">
        <f t="shared" si="8"/>
        <v>-4.09462488471753E-3</v>
      </c>
      <c r="CD50" s="23">
        <f t="shared" si="8"/>
        <v>-4.931695339191312E-3</v>
      </c>
      <c r="CE50" s="23">
        <f>IF(G50&lt;&gt;0,(BM50-G50)/G50,"")</f>
        <v>-2.2120574556586813E-3</v>
      </c>
      <c r="CF50" s="23">
        <f>IF(H50&lt;&gt;0,(BT50-H50)/H50,"")</f>
        <v>-4.1041493248001456E-3</v>
      </c>
      <c r="CG50" s="23" t="e">
        <f>IF(#REF!&lt;&gt;0,(BU50-#REF!)/#REF!,"")</f>
        <v>#REF!</v>
      </c>
      <c r="CH50" s="23" t="e">
        <f>IF(#REF!&lt;&gt;0,(BX50-#REF!)/#REF!,"")</f>
        <v>#REF!</v>
      </c>
      <c r="CI50" s="23" t="e">
        <f>IF(#REF!&lt;&gt;0,(BY50-#REF!)/#REF!,"")</f>
        <v>#REF!</v>
      </c>
      <c r="CJ50" s="23" t="e">
        <f>IF(#REF!&lt;&gt;0,(BZ50-#REF!)/#REF!,"")</f>
        <v>#REF!</v>
      </c>
      <c r="CK50" s="23" t="e">
        <f>IF(#REF!&lt;&gt;0,(CA50-#REF!)/#REF!,"")</f>
        <v>#REF!</v>
      </c>
      <c r="CL50" s="23" t="e">
        <f>IF(#REF!&lt;&gt;0,(CB50-#REF!)/#REF!,"")</f>
        <v>#REF!</v>
      </c>
    </row>
    <row r="51" spans="1:90" x14ac:dyDescent="0.25">
      <c r="A51" s="4" t="s">
        <v>127</v>
      </c>
      <c r="B51" s="1">
        <f>SUM(B16:B47)</f>
        <v>0</v>
      </c>
      <c r="C51" s="1">
        <f t="shared" ref="C51:H51" si="15">SUM(C16:C47)</f>
        <v>0</v>
      </c>
      <c r="D51" s="1">
        <f t="shared" si="15"/>
        <v>0</v>
      </c>
      <c r="E51" s="1">
        <f>SUM(E16:E47)</f>
        <v>0</v>
      </c>
      <c r="F51" s="1">
        <f t="shared" si="15"/>
        <v>0</v>
      </c>
      <c r="G51" s="1">
        <f t="shared" si="15"/>
        <v>0</v>
      </c>
      <c r="H51" s="1">
        <f t="shared" si="15"/>
        <v>0</v>
      </c>
      <c r="K51" s="1">
        <f>SUM(K16:K47)</f>
        <v>0</v>
      </c>
      <c r="L51" s="1">
        <f t="shared" ref="L51:AA51" si="16">SUM(L16:L47)</f>
        <v>0</v>
      </c>
      <c r="M51" s="1">
        <f t="shared" si="16"/>
        <v>0</v>
      </c>
      <c r="N51" s="1">
        <f t="shared" si="16"/>
        <v>0</v>
      </c>
      <c r="O51" s="1">
        <f t="shared" si="16"/>
        <v>0</v>
      </c>
      <c r="P51" s="1"/>
      <c r="Q51" s="1">
        <f t="shared" si="16"/>
        <v>0</v>
      </c>
      <c r="R51" s="1">
        <f t="shared" si="16"/>
        <v>0</v>
      </c>
      <c r="S51" s="1">
        <f t="shared" si="16"/>
        <v>0</v>
      </c>
      <c r="T51" s="1">
        <f t="shared" si="16"/>
        <v>0</v>
      </c>
      <c r="U51" s="1">
        <f t="shared" si="16"/>
        <v>0</v>
      </c>
      <c r="V51" s="1">
        <f t="shared" si="16"/>
        <v>0</v>
      </c>
      <c r="W51" s="1">
        <f t="shared" si="16"/>
        <v>0</v>
      </c>
      <c r="X51" s="1"/>
      <c r="Y51" s="1">
        <f t="shared" si="16"/>
        <v>0</v>
      </c>
      <c r="Z51" s="1">
        <f t="shared" si="16"/>
        <v>0</v>
      </c>
      <c r="AA51" s="1">
        <f t="shared" si="16"/>
        <v>0</v>
      </c>
      <c r="AB51" s="1">
        <f t="shared" ref="AB51:BU51" si="17">SUM(AB16:AB47)</f>
        <v>0</v>
      </c>
      <c r="AC51" s="1">
        <f t="shared" si="17"/>
        <v>0</v>
      </c>
      <c r="AD51" s="1">
        <f t="shared" si="17"/>
        <v>0</v>
      </c>
      <c r="AE51" s="1">
        <f t="shared" si="17"/>
        <v>0</v>
      </c>
      <c r="AF51" s="1">
        <f t="shared" si="17"/>
        <v>0</v>
      </c>
      <c r="AG51" s="1">
        <f t="shared" si="17"/>
        <v>0</v>
      </c>
      <c r="AH51" s="1">
        <f t="shared" si="17"/>
        <v>0</v>
      </c>
      <c r="AI51" s="1">
        <f t="shared" si="17"/>
        <v>0</v>
      </c>
      <c r="AJ51" s="1">
        <f t="shared" si="17"/>
        <v>0</v>
      </c>
      <c r="AK51" s="1">
        <f t="shared" si="17"/>
        <v>0</v>
      </c>
      <c r="AL51" s="1">
        <f t="shared" si="17"/>
        <v>0</v>
      </c>
      <c r="AM51" s="1">
        <f t="shared" si="17"/>
        <v>0</v>
      </c>
      <c r="AN51" s="1">
        <f t="shared" si="17"/>
        <v>0</v>
      </c>
      <c r="AO51" s="1">
        <f t="shared" si="17"/>
        <v>0</v>
      </c>
      <c r="AP51" s="1">
        <f t="shared" si="17"/>
        <v>0</v>
      </c>
      <c r="AQ51" s="1">
        <f t="shared" si="17"/>
        <v>0</v>
      </c>
      <c r="AR51" s="1">
        <f t="shared" si="17"/>
        <v>0</v>
      </c>
      <c r="AS51" s="1">
        <f t="shared" si="17"/>
        <v>0</v>
      </c>
      <c r="AT51" s="1">
        <f t="shared" si="17"/>
        <v>0</v>
      </c>
      <c r="AU51" s="1">
        <f t="shared" si="17"/>
        <v>0</v>
      </c>
      <c r="AV51" s="1">
        <f t="shared" si="17"/>
        <v>0</v>
      </c>
      <c r="AW51" s="1">
        <f t="shared" si="17"/>
        <v>0</v>
      </c>
      <c r="AX51" s="1">
        <f t="shared" si="17"/>
        <v>0</v>
      </c>
      <c r="AY51" s="1">
        <f t="shared" si="17"/>
        <v>0</v>
      </c>
      <c r="AZ51" s="1">
        <f t="shared" si="17"/>
        <v>0</v>
      </c>
      <c r="BA51" s="1">
        <f t="shared" si="17"/>
        <v>0</v>
      </c>
      <c r="BB51" s="1">
        <f t="shared" si="17"/>
        <v>0</v>
      </c>
      <c r="BC51" s="1">
        <f t="shared" si="17"/>
        <v>0</v>
      </c>
      <c r="BD51" s="1">
        <f t="shared" si="17"/>
        <v>0</v>
      </c>
      <c r="BE51" s="1">
        <f t="shared" si="17"/>
        <v>0</v>
      </c>
      <c r="BF51" s="1">
        <f t="shared" si="17"/>
        <v>0</v>
      </c>
      <c r="BG51" s="1">
        <f t="shared" si="17"/>
        <v>0</v>
      </c>
      <c r="BH51" s="1">
        <f t="shared" si="17"/>
        <v>0</v>
      </c>
      <c r="BI51" s="1">
        <f t="shared" si="17"/>
        <v>0</v>
      </c>
      <c r="BJ51" s="1">
        <f t="shared" si="17"/>
        <v>0</v>
      </c>
      <c r="BK51" s="1">
        <f t="shared" si="17"/>
        <v>0</v>
      </c>
      <c r="BL51" s="1">
        <f t="shared" si="17"/>
        <v>0</v>
      </c>
      <c r="BM51" s="1">
        <f t="shared" si="17"/>
        <v>0</v>
      </c>
      <c r="BN51" s="1">
        <f t="shared" si="17"/>
        <v>0</v>
      </c>
      <c r="BO51" s="1">
        <f t="shared" si="17"/>
        <v>0</v>
      </c>
      <c r="BP51" s="1">
        <f t="shared" si="17"/>
        <v>0</v>
      </c>
      <c r="BQ51" s="1">
        <f t="shared" si="17"/>
        <v>0</v>
      </c>
      <c r="BR51" s="1">
        <f t="shared" si="17"/>
        <v>0</v>
      </c>
      <c r="BS51" s="1">
        <f t="shared" si="17"/>
        <v>0</v>
      </c>
      <c r="BT51" s="1">
        <f t="shared" si="17"/>
        <v>0</v>
      </c>
      <c r="BU51" s="1">
        <f t="shared" si="17"/>
        <v>0</v>
      </c>
      <c r="BV51" s="1"/>
      <c r="BW51" s="1"/>
      <c r="BX51" s="1"/>
      <c r="BZ51" s="23" t="e">
        <f>+(R51-B51)/B51</f>
        <v>#DIV/0!</v>
      </c>
      <c r="CA51" s="23" t="str">
        <f>IF(C51&lt;&gt;0,(AH51-C51)/C51,"")</f>
        <v/>
      </c>
      <c r="CB51" s="23" t="str">
        <f>IF(D51&lt;&gt;0,(AM51-D51)/D51,"")</f>
        <v/>
      </c>
      <c r="CC51" s="23" t="str">
        <f t="shared" si="8"/>
        <v/>
      </c>
      <c r="CD51" s="23" t="str">
        <f t="shared" si="8"/>
        <v/>
      </c>
      <c r="CE51" s="23" t="str">
        <f>IF(G51&lt;&gt;0,(BM51-G51)/G51,"")</f>
        <v/>
      </c>
      <c r="CF51" s="23" t="str">
        <f>IF(H51&lt;&gt;0,(BT51-H51)/H51,"")</f>
        <v/>
      </c>
      <c r="CG51" s="23" t="e">
        <f>IF(#REF!&lt;&gt;0,(BU51-#REF!)/#REF!,"")</f>
        <v>#REF!</v>
      </c>
      <c r="CH51" s="23" t="e">
        <f>IF(#REF!&lt;&gt;0,(BX51-#REF!)/#REF!,"")</f>
        <v>#REF!</v>
      </c>
      <c r="CI51" s="23" t="e">
        <f>IF(#REF!&lt;&gt;0,(BY51-#REF!)/#REF!,"")</f>
        <v>#REF!</v>
      </c>
      <c r="CJ51" s="23" t="e">
        <f>IF(#REF!&lt;&gt;0,(BZ51-#REF!)/#REF!,"")</f>
        <v>#REF!</v>
      </c>
      <c r="CK51" s="23" t="e">
        <f>IF(#REF!&lt;&gt;0,(CA51-#REF!)/#REF!,"")</f>
        <v>#REF!</v>
      </c>
      <c r="CL51" s="23" t="e">
        <f>IF(#REF!&lt;&gt;0,(CB51-#REF!)/#REF!,"")</f>
        <v>#REF!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T38"/>
  <sheetViews>
    <sheetView zoomScale="85" zoomScaleNormal="85" workbookViewId="0">
      <pane xSplit="1" ySplit="2" topLeftCell="AZ24" activePane="bottomRight" state="frozen"/>
      <selection pane="topRight" activeCell="B1" sqref="B1"/>
      <selection pane="bottomLeft" activeCell="A3" sqref="A3"/>
      <selection pane="bottomRight" activeCell="AU16" sqref="AU16"/>
    </sheetView>
  </sheetViews>
  <sheetFormatPr defaultColWidth="9.140625" defaultRowHeight="15" x14ac:dyDescent="0.25"/>
  <cols>
    <col min="1" max="1" width="18.85546875" style="28" customWidth="1"/>
    <col min="2" max="2" width="10.85546875" style="26" customWidth="1"/>
    <col min="3" max="14" width="9.140625" style="26"/>
    <col min="15" max="15" width="9.140625" style="28"/>
    <col min="16" max="16" width="14.85546875" style="28" bestFit="1" customWidth="1"/>
    <col min="17" max="17" width="5.42578125" style="26" bestFit="1" customWidth="1"/>
    <col min="18" max="18" width="9.85546875" style="26" bestFit="1" customWidth="1"/>
    <col min="19" max="19" width="5.5703125" style="26" bestFit="1" customWidth="1"/>
    <col min="20" max="20" width="14.5703125" style="26" bestFit="1" customWidth="1"/>
    <col min="21" max="21" width="5.5703125" style="26" bestFit="1" customWidth="1"/>
    <col min="22" max="22" width="5.7109375" style="26" bestFit="1" customWidth="1"/>
    <col min="23" max="23" width="13.42578125" style="26" bestFit="1" customWidth="1"/>
    <col min="24" max="24" width="5.7109375" style="26" bestFit="1" customWidth="1"/>
    <col min="25" max="25" width="9.28515625" style="26" bestFit="1" customWidth="1"/>
    <col min="26" max="26" width="5.7109375" style="26" bestFit="1" customWidth="1"/>
    <col min="27" max="27" width="5.7109375" style="26" customWidth="1"/>
    <col min="28" max="28" width="5.7109375" style="26" bestFit="1" customWidth="1"/>
    <col min="29" max="29" width="5.85546875" style="26" bestFit="1" customWidth="1"/>
    <col min="30" max="30" width="6.42578125" style="26" bestFit="1" customWidth="1"/>
    <col min="31" max="31" width="15.42578125" style="26" bestFit="1" customWidth="1"/>
    <col min="32" max="32" width="6.5703125" style="26" bestFit="1" customWidth="1"/>
    <col min="33" max="33" width="5.7109375" style="26" bestFit="1" customWidth="1"/>
    <col min="34" max="34" width="5.140625" style="26" bestFit="1" customWidth="1"/>
    <col min="35" max="35" width="4.140625" style="26" bestFit="1" customWidth="1"/>
    <col min="36" max="36" width="6.5703125" style="26" bestFit="1" customWidth="1"/>
    <col min="37" max="37" width="6.140625" style="26" bestFit="1" customWidth="1"/>
    <col min="38" max="38" width="5.7109375" style="26" bestFit="1" customWidth="1"/>
    <col min="39" max="39" width="10" style="26" bestFit="1" customWidth="1"/>
    <col min="40" max="40" width="10" style="95" customWidth="1"/>
    <col min="41" max="41" width="7.7109375" style="26" bestFit="1" customWidth="1"/>
    <col min="42" max="42" width="6.7109375" style="26" bestFit="1" customWidth="1"/>
    <col min="43" max="43" width="7.7109375" style="26" bestFit="1" customWidth="1"/>
    <col min="44" max="44" width="5.7109375" style="26" bestFit="1" customWidth="1"/>
    <col min="45" max="45" width="4.28515625" style="26" bestFit="1" customWidth="1"/>
    <col min="46" max="46" width="6.7109375" style="26" bestFit="1" customWidth="1"/>
    <col min="47" max="47" width="4.5703125" style="26" bestFit="1" customWidth="1"/>
    <col min="48" max="48" width="4.140625" style="26" bestFit="1" customWidth="1"/>
    <col min="49" max="49" width="5.7109375" style="26" bestFit="1" customWidth="1"/>
    <col min="50" max="50" width="4.140625" style="26" bestFit="1" customWidth="1"/>
    <col min="51" max="51" width="5.85546875" style="26" bestFit="1" customWidth="1"/>
    <col min="52" max="52" width="3.28515625" style="26" bestFit="1" customWidth="1"/>
    <col min="53" max="53" width="6.7109375" style="26" bestFit="1" customWidth="1"/>
    <col min="54" max="54" width="6.85546875" style="26" bestFit="1" customWidth="1"/>
    <col min="55" max="55" width="5.7109375" style="26" bestFit="1" customWidth="1"/>
    <col min="56" max="56" width="5.140625" style="26" bestFit="1" customWidth="1"/>
    <col min="57" max="57" width="5.28515625" style="26" bestFit="1" customWidth="1"/>
    <col min="58" max="58" width="8.7109375" style="26" bestFit="1" customWidth="1"/>
    <col min="59" max="59" width="4.85546875" style="26" bestFit="1" customWidth="1"/>
    <col min="60" max="60" width="7.85546875" style="26" bestFit="1" customWidth="1"/>
    <col min="61" max="61" width="5.85546875" style="26" bestFit="1" customWidth="1"/>
    <col min="62" max="62" width="6" style="26" bestFit="1" customWidth="1"/>
    <col min="63" max="64" width="5.7109375" style="26" bestFit="1" customWidth="1"/>
    <col min="65" max="65" width="3.85546875" style="26" bestFit="1" customWidth="1"/>
    <col min="66" max="66" width="5.7109375" style="26" bestFit="1" customWidth="1"/>
    <col min="67" max="67" width="3.85546875" style="26" bestFit="1" customWidth="1"/>
    <col min="68" max="68" width="5.7109375" style="26" bestFit="1" customWidth="1"/>
    <col min="69" max="70" width="5.28515625" style="26" bestFit="1" customWidth="1"/>
    <col min="71" max="71" width="6.7109375" style="26" bestFit="1" customWidth="1"/>
    <col min="72" max="72" width="5.7109375" style="26" bestFit="1" customWidth="1"/>
    <col min="73" max="73" width="9.140625" style="26" bestFit="1" customWidth="1"/>
    <col min="74" max="74" width="6.7109375" style="26" bestFit="1" customWidth="1"/>
    <col min="75" max="75" width="7.5703125" style="26" customWidth="1"/>
    <col min="76" max="76" width="8" style="26" bestFit="1" customWidth="1"/>
    <col min="77" max="77" width="6.7109375" style="26" customWidth="1"/>
    <col min="78" max="78" width="9" style="26" bestFit="1" customWidth="1"/>
    <col min="79" max="79" width="7.140625" style="26" customWidth="1"/>
    <col min="80" max="16384" width="9.140625" style="28"/>
  </cols>
  <sheetData>
    <row r="1" spans="1:98" x14ac:dyDescent="0.25">
      <c r="B1" s="26" t="s">
        <v>434</v>
      </c>
      <c r="P1" s="28" t="s">
        <v>475</v>
      </c>
      <c r="BW1" s="26" t="s">
        <v>370</v>
      </c>
      <c r="CC1" s="28" t="s">
        <v>310</v>
      </c>
    </row>
    <row r="2" spans="1:98" x14ac:dyDescent="0.25">
      <c r="A2" s="8" t="s">
        <v>52</v>
      </c>
      <c r="B2" s="26" t="s">
        <v>59</v>
      </c>
      <c r="C2" s="26" t="s">
        <v>57</v>
      </c>
      <c r="D2" s="26" t="s">
        <v>60</v>
      </c>
      <c r="E2" s="26" t="s">
        <v>54</v>
      </c>
      <c r="F2" s="26" t="s">
        <v>53</v>
      </c>
      <c r="G2" s="26" t="s">
        <v>61</v>
      </c>
      <c r="H2" s="26" t="s">
        <v>62</v>
      </c>
      <c r="I2" s="28" t="s">
        <v>63</v>
      </c>
      <c r="J2" s="28" t="s">
        <v>64</v>
      </c>
      <c r="K2" s="28" t="s">
        <v>65</v>
      </c>
      <c r="L2" s="61" t="s">
        <v>311</v>
      </c>
      <c r="M2" s="61" t="s">
        <v>314</v>
      </c>
      <c r="N2" s="61" t="s">
        <v>321</v>
      </c>
      <c r="P2" s="28" t="s">
        <v>226</v>
      </c>
      <c r="Q2" s="26" t="s">
        <v>359</v>
      </c>
      <c r="R2" s="26" t="s">
        <v>178</v>
      </c>
      <c r="S2" s="26" t="s">
        <v>131</v>
      </c>
      <c r="T2" s="26" t="s">
        <v>132</v>
      </c>
      <c r="U2" s="26" t="s">
        <v>133</v>
      </c>
      <c r="V2" s="26" t="s">
        <v>360</v>
      </c>
      <c r="W2" s="26" t="s">
        <v>179</v>
      </c>
      <c r="X2" s="26" t="s">
        <v>134</v>
      </c>
      <c r="Y2" s="26" t="s">
        <v>59</v>
      </c>
      <c r="Z2" s="26" t="s">
        <v>136</v>
      </c>
      <c r="AA2" s="26" t="s">
        <v>137</v>
      </c>
      <c r="AB2" s="26" t="s">
        <v>361</v>
      </c>
      <c r="AC2" s="26" t="s">
        <v>138</v>
      </c>
      <c r="AD2" s="26" t="s">
        <v>139</v>
      </c>
      <c r="AE2" s="26" t="s">
        <v>140</v>
      </c>
      <c r="AF2" s="26" t="s">
        <v>141</v>
      </c>
      <c r="AG2" s="26" t="s">
        <v>142</v>
      </c>
      <c r="AH2" s="26" t="s">
        <v>143</v>
      </c>
      <c r="AI2" s="26" t="s">
        <v>362</v>
      </c>
      <c r="AJ2" s="26" t="s">
        <v>144</v>
      </c>
      <c r="AK2" s="26" t="s">
        <v>366</v>
      </c>
      <c r="AL2" s="26" t="s">
        <v>57</v>
      </c>
      <c r="AM2" s="26" t="s">
        <v>128</v>
      </c>
      <c r="AN2" s="95" t="s">
        <v>474</v>
      </c>
      <c r="AO2" s="26" t="s">
        <v>145</v>
      </c>
      <c r="AP2" s="26" t="s">
        <v>146</v>
      </c>
      <c r="AQ2" s="26" t="s">
        <v>60</v>
      </c>
      <c r="AR2" s="26" t="s">
        <v>148</v>
      </c>
      <c r="AS2" s="26" t="s">
        <v>149</v>
      </c>
      <c r="AT2" s="26" t="s">
        <v>150</v>
      </c>
      <c r="AU2" s="26" t="s">
        <v>151</v>
      </c>
      <c r="AV2" s="26" t="s">
        <v>152</v>
      </c>
      <c r="AW2" s="26" t="s">
        <v>153</v>
      </c>
      <c r="AX2" s="26" t="s">
        <v>154</v>
      </c>
      <c r="AY2" s="26" t="s">
        <v>155</v>
      </c>
      <c r="AZ2" s="26" t="s">
        <v>156</v>
      </c>
      <c r="BA2" s="26" t="s">
        <v>54</v>
      </c>
      <c r="BB2" s="26" t="s">
        <v>53</v>
      </c>
      <c r="BC2" s="26" t="s">
        <v>157</v>
      </c>
      <c r="BD2" s="26" t="s">
        <v>158</v>
      </c>
      <c r="BE2" s="26" t="s">
        <v>159</v>
      </c>
      <c r="BF2" s="26" t="s">
        <v>160</v>
      </c>
      <c r="BG2" s="26" t="s">
        <v>161</v>
      </c>
      <c r="BH2" s="26" t="s">
        <v>162</v>
      </c>
      <c r="BI2" s="26" t="s">
        <v>163</v>
      </c>
      <c r="BJ2" s="26" t="s">
        <v>164</v>
      </c>
      <c r="BK2" s="26" t="s">
        <v>165</v>
      </c>
      <c r="BL2" s="26" t="s">
        <v>363</v>
      </c>
      <c r="BM2" s="26" t="s">
        <v>166</v>
      </c>
      <c r="BN2" s="26" t="s">
        <v>167</v>
      </c>
      <c r="BO2" s="26" t="s">
        <v>168</v>
      </c>
      <c r="BP2" s="26" t="s">
        <v>61</v>
      </c>
      <c r="BQ2" s="26" t="s">
        <v>169</v>
      </c>
      <c r="BR2" s="26" t="s">
        <v>170</v>
      </c>
      <c r="BS2" s="26" t="s">
        <v>171</v>
      </c>
      <c r="BT2" s="26" t="s">
        <v>173</v>
      </c>
      <c r="BU2" s="26" t="s">
        <v>174</v>
      </c>
      <c r="BV2" s="26" t="s">
        <v>175</v>
      </c>
      <c r="BW2" s="28" t="s">
        <v>367</v>
      </c>
      <c r="BX2" s="28" t="s">
        <v>368</v>
      </c>
      <c r="BY2" s="28"/>
      <c r="BZ2" s="28" t="s">
        <v>365</v>
      </c>
      <c r="CB2" s="26" t="s">
        <v>141</v>
      </c>
      <c r="CC2" s="26" t="s">
        <v>59</v>
      </c>
      <c r="CD2" s="26" t="s">
        <v>57</v>
      </c>
      <c r="CE2" s="26" t="s">
        <v>60</v>
      </c>
      <c r="CF2" s="26" t="s">
        <v>54</v>
      </c>
      <c r="CG2" s="26" t="s">
        <v>53</v>
      </c>
      <c r="CH2" s="26" t="s">
        <v>61</v>
      </c>
      <c r="CI2" s="26" t="s">
        <v>62</v>
      </c>
      <c r="CJ2" s="28" t="s">
        <v>63</v>
      </c>
      <c r="CK2" s="28" t="s">
        <v>64</v>
      </c>
      <c r="CL2" s="28" t="s">
        <v>65</v>
      </c>
      <c r="CM2" s="61" t="s">
        <v>311</v>
      </c>
      <c r="CN2" s="61" t="s">
        <v>314</v>
      </c>
      <c r="CO2" s="61" t="s">
        <v>321</v>
      </c>
      <c r="CP2" s="61"/>
      <c r="CQ2" s="61"/>
      <c r="CR2" s="61"/>
      <c r="CS2" s="61"/>
      <c r="CT2" s="61"/>
    </row>
    <row r="3" spans="1:98" x14ac:dyDescent="0.25">
      <c r="A3" s="20" t="s">
        <v>89</v>
      </c>
      <c r="B3" s="95">
        <v>75827.653095000001</v>
      </c>
      <c r="C3" s="95">
        <v>138.68294061</v>
      </c>
      <c r="D3" s="95">
        <v>20215.121604</v>
      </c>
      <c r="E3" s="95">
        <v>1300.5088512</v>
      </c>
      <c r="F3" s="95">
        <v>1042.4962581</v>
      </c>
      <c r="G3" s="95">
        <v>502.09099558999998</v>
      </c>
      <c r="H3" s="95">
        <v>7226.9313540000003</v>
      </c>
      <c r="I3" s="95">
        <v>32.625203050000003</v>
      </c>
      <c r="J3" s="95">
        <v>182.11056984999999</v>
      </c>
      <c r="K3" s="95">
        <v>76.471329041999994</v>
      </c>
      <c r="L3" s="95">
        <v>5.4073863565</v>
      </c>
      <c r="M3" s="95">
        <v>27.221487397000001</v>
      </c>
      <c r="N3" s="95">
        <v>11.224248454</v>
      </c>
      <c r="P3" s="28" t="s">
        <v>181</v>
      </c>
      <c r="Q3" s="26">
        <v>0</v>
      </c>
      <c r="R3" s="26">
        <v>0</v>
      </c>
      <c r="S3" s="26">
        <v>0</v>
      </c>
      <c r="T3" s="26">
        <v>0</v>
      </c>
      <c r="U3" s="26">
        <v>0</v>
      </c>
      <c r="V3" s="26">
        <v>0</v>
      </c>
      <c r="W3" s="26">
        <v>0</v>
      </c>
      <c r="X3" s="26">
        <v>0</v>
      </c>
      <c r="Y3" s="26">
        <v>0</v>
      </c>
      <c r="Z3" s="26">
        <v>0</v>
      </c>
      <c r="AA3" s="26">
        <v>0</v>
      </c>
      <c r="AB3" s="26">
        <v>0</v>
      </c>
      <c r="AC3" s="26">
        <v>0</v>
      </c>
      <c r="AD3" s="26">
        <v>0</v>
      </c>
      <c r="AE3" s="26">
        <v>0</v>
      </c>
      <c r="AF3" s="26">
        <v>0</v>
      </c>
      <c r="AG3" s="26">
        <v>0</v>
      </c>
      <c r="AH3" s="26">
        <v>0</v>
      </c>
      <c r="AI3" s="26">
        <v>0</v>
      </c>
      <c r="AJ3" s="26">
        <v>0</v>
      </c>
      <c r="AK3" s="26">
        <v>0</v>
      </c>
      <c r="AL3" s="26">
        <v>0</v>
      </c>
      <c r="AM3" s="26">
        <v>0</v>
      </c>
      <c r="AN3" s="95">
        <v>0</v>
      </c>
      <c r="AO3" s="26">
        <v>0</v>
      </c>
      <c r="AP3" s="26">
        <v>0</v>
      </c>
      <c r="AQ3" s="26">
        <v>0</v>
      </c>
      <c r="AR3" s="26">
        <v>0</v>
      </c>
      <c r="AS3" s="26">
        <v>0</v>
      </c>
      <c r="AT3" s="26">
        <v>0</v>
      </c>
      <c r="AU3" s="26">
        <v>0</v>
      </c>
      <c r="AV3" s="26">
        <v>0</v>
      </c>
      <c r="AW3" s="26">
        <v>0</v>
      </c>
      <c r="AX3" s="26">
        <v>0</v>
      </c>
      <c r="AY3" s="26">
        <v>0</v>
      </c>
      <c r="AZ3" s="26">
        <v>0</v>
      </c>
      <c r="BA3" s="26">
        <v>0</v>
      </c>
      <c r="BB3" s="26">
        <v>0</v>
      </c>
      <c r="BC3" s="26">
        <v>0</v>
      </c>
      <c r="BD3" s="26">
        <v>0</v>
      </c>
      <c r="BE3" s="26">
        <v>0</v>
      </c>
      <c r="BF3" s="26">
        <v>0</v>
      </c>
      <c r="BG3" s="26">
        <v>0</v>
      </c>
      <c r="BH3" s="26">
        <v>0</v>
      </c>
      <c r="BI3" s="26">
        <v>0</v>
      </c>
      <c r="BJ3" s="26">
        <v>0</v>
      </c>
      <c r="BK3" s="26">
        <v>0</v>
      </c>
      <c r="BL3" s="26">
        <v>0</v>
      </c>
      <c r="BM3" s="26">
        <v>0</v>
      </c>
      <c r="BN3" s="26">
        <v>0</v>
      </c>
      <c r="BO3" s="26">
        <v>0</v>
      </c>
      <c r="BP3" s="26">
        <v>0</v>
      </c>
      <c r="BQ3" s="26">
        <v>0</v>
      </c>
      <c r="BR3" s="26">
        <v>0</v>
      </c>
      <c r="BS3" s="26">
        <v>0</v>
      </c>
      <c r="BT3" s="26">
        <v>0</v>
      </c>
      <c r="BU3" s="26">
        <v>0</v>
      </c>
      <c r="BV3" s="26">
        <v>0</v>
      </c>
      <c r="BW3" s="26">
        <f>AT3*0.108*92.1006/14.43</f>
        <v>0</v>
      </c>
      <c r="BX3" s="26">
        <f>BV3-AK3*0.966*106.165/128.1705</f>
        <v>0</v>
      </c>
      <c r="BZ3" s="26" t="str">
        <f t="shared" ref="BZ3:BZ34" si="0">IF(BU3&lt;&gt;0,S3+Q3+U3+V3+X3+Z3+AA3+AB3+AC3+AD3+AG3+AH3+AI3+AJ3+AR3+AT3+BL3+BR3+BS3+BT3+BV3,"")</f>
        <v/>
      </c>
      <c r="CB3" s="30" t="str">
        <f t="shared" ref="CB3:CB34" si="1">IF(AQ3&lt;&gt;0,AF3/AQ3,"")</f>
        <v/>
      </c>
      <c r="CC3" s="23">
        <f t="shared" ref="CC3:CC34" si="2">IF(B3&lt;&gt;0,(Y3-B3)/B3,"")</f>
        <v>-1</v>
      </c>
      <c r="CD3" s="23">
        <f t="shared" ref="CD3:CD36" si="3">IF(C3&lt;&gt;0,(AL3-C3)/C3,"")</f>
        <v>-1</v>
      </c>
      <c r="CE3" s="23">
        <f t="shared" ref="CE3:CE36" si="4">IF(D3&lt;&gt;0,(AQ3-D3)/D3,"")</f>
        <v>-1</v>
      </c>
      <c r="CF3" s="23">
        <f t="shared" ref="CF3:CF36" si="5">IF(E3&lt;&gt;0,(BA3-E3)/E3,"")</f>
        <v>-1</v>
      </c>
      <c r="CG3" s="23">
        <f t="shared" ref="CG3:CG36" si="6">IF(F3&lt;&gt;0,(BB3-F3)/F3,"")</f>
        <v>-1</v>
      </c>
      <c r="CH3" s="23">
        <f t="shared" ref="CH3:CH36" si="7">IF(G3&lt;&gt;0,(BP3-G3)/G3,"")</f>
        <v>-1</v>
      </c>
      <c r="CI3" s="23">
        <f t="shared" ref="CI3:CI36" si="8">IF(H3&lt;&gt;0,(BU3-H3)/H3,"")</f>
        <v>-1</v>
      </c>
      <c r="CJ3" s="23">
        <f t="shared" ref="CJ3:CJ34" si="9">IF(I3&lt;&gt;0,(T3-I3)/I3,"")</f>
        <v>-1</v>
      </c>
      <c r="CK3" s="23">
        <f t="shared" ref="CK3:CK34" si="10">IF(J3&lt;&gt;0,(V3-J3)/J3,"")</f>
        <v>-1</v>
      </c>
      <c r="CL3" s="23">
        <f t="shared" ref="CL3:CL34" si="11">IF(K3&lt;&gt;0,(AE3-K3)/K3,"")</f>
        <v>-1</v>
      </c>
      <c r="CM3" s="23">
        <f t="shared" ref="CM3:CM34" si="12">IF(L3&lt;&gt;0,(R3-L3)/L3,"")</f>
        <v>-1</v>
      </c>
      <c r="CN3" s="23">
        <f t="shared" ref="CN3:CN34" si="13">IF(M3&lt;&gt;0,(W3-M3)/M3,"")</f>
        <v>-1</v>
      </c>
      <c r="CO3" s="23">
        <f t="shared" ref="CO3:CO34" si="14">IF(N3&lt;&gt;0,(AK3-N3)/N3,"")</f>
        <v>-1</v>
      </c>
      <c r="CP3" s="23"/>
      <c r="CQ3" s="23"/>
      <c r="CR3" s="23"/>
      <c r="CS3" s="23"/>
      <c r="CT3" s="23"/>
    </row>
    <row r="4" spans="1:98" x14ac:dyDescent="0.25">
      <c r="A4" s="55" t="s">
        <v>90</v>
      </c>
      <c r="B4" s="95">
        <v>322843.80378000002</v>
      </c>
      <c r="C4" s="95">
        <v>482.36256925999999</v>
      </c>
      <c r="D4" s="95">
        <v>79948.242255000005</v>
      </c>
      <c r="E4" s="95">
        <v>2355.0902900999999</v>
      </c>
      <c r="F4" s="95">
        <v>1629.455676</v>
      </c>
      <c r="G4" s="95">
        <v>1093.1161675999999</v>
      </c>
      <c r="H4" s="95">
        <v>26078.622206</v>
      </c>
      <c r="I4" s="95">
        <v>125.67628144</v>
      </c>
      <c r="J4" s="95">
        <v>742.11278953999999</v>
      </c>
      <c r="K4" s="95">
        <v>290.61272107000002</v>
      </c>
      <c r="L4" s="95">
        <v>21.048690304000001</v>
      </c>
      <c r="M4" s="95">
        <v>113.04708103999999</v>
      </c>
      <c r="N4" s="95">
        <v>44.145136561000001</v>
      </c>
      <c r="P4" s="28" t="s">
        <v>330</v>
      </c>
      <c r="Q4" s="26">
        <v>46.6862736549921</v>
      </c>
      <c r="R4" s="26">
        <v>21.0496803682097</v>
      </c>
      <c r="S4" s="26">
        <v>125.679853722058</v>
      </c>
      <c r="T4" s="26">
        <v>125.68114783714</v>
      </c>
      <c r="U4" s="26">
        <v>77.534464574480396</v>
      </c>
      <c r="V4" s="26">
        <v>742.290836520173</v>
      </c>
      <c r="W4" s="26">
        <v>113.081144527671</v>
      </c>
      <c r="X4" s="26">
        <v>1102.04053576811</v>
      </c>
      <c r="Y4" s="26">
        <v>322925.34689881298</v>
      </c>
      <c r="Z4" s="26">
        <v>1653.6555754119499</v>
      </c>
      <c r="AA4" s="26">
        <v>484.18523847914099</v>
      </c>
      <c r="AB4" s="26">
        <v>523.79526802989301</v>
      </c>
      <c r="AC4" s="26">
        <v>19.152993578823299</v>
      </c>
      <c r="AD4" s="26">
        <v>290.60771958074702</v>
      </c>
      <c r="AE4" s="26">
        <v>290.60767357454102</v>
      </c>
      <c r="AF4" s="26">
        <v>639.62556700121797</v>
      </c>
      <c r="AG4" s="26">
        <v>935.08226524248096</v>
      </c>
      <c r="AH4" s="26">
        <v>15.6973377483049</v>
      </c>
      <c r="AI4" s="26">
        <v>11.9602519341038</v>
      </c>
      <c r="AJ4" s="26">
        <v>111.86715590193801</v>
      </c>
      <c r="AK4" s="26">
        <v>44.150948514280998</v>
      </c>
      <c r="AL4" s="26">
        <v>482.48987979298602</v>
      </c>
      <c r="AM4" s="26">
        <v>0</v>
      </c>
      <c r="AN4" s="95">
        <v>26993.6840619057</v>
      </c>
      <c r="AO4" s="26">
        <v>68763.659069980102</v>
      </c>
      <c r="AP4" s="26">
        <v>10548.5302874275</v>
      </c>
      <c r="AQ4" s="26">
        <v>79951.814924409002</v>
      </c>
      <c r="AR4" s="26">
        <v>891.08970484520705</v>
      </c>
      <c r="AS4" s="26">
        <v>1.94302071793515</v>
      </c>
      <c r="AT4" s="26">
        <v>13098.0813696555</v>
      </c>
      <c r="AU4" s="26">
        <v>10.246737148431601</v>
      </c>
      <c r="AV4" s="26">
        <v>2.0894783643909398</v>
      </c>
      <c r="AW4" s="26">
        <v>823.53535838886205</v>
      </c>
      <c r="AX4" s="26">
        <v>15.9083221173189</v>
      </c>
      <c r="AY4" s="26">
        <v>0.67935914725221402</v>
      </c>
      <c r="AZ4" s="26">
        <v>0.57673814822775904</v>
      </c>
      <c r="BA4" s="26">
        <v>2354.3060886133399</v>
      </c>
      <c r="BB4" s="26">
        <v>1628.75610134504</v>
      </c>
      <c r="BC4" s="26">
        <v>725.54998726830797</v>
      </c>
      <c r="BD4" s="26">
        <v>7.6904374851876796</v>
      </c>
      <c r="BE4" s="26">
        <v>9.3297742687544399E-2</v>
      </c>
      <c r="BF4" s="26">
        <v>59.972293854065001</v>
      </c>
      <c r="BG4" s="26">
        <v>1.63754043552307</v>
      </c>
      <c r="BH4" s="26">
        <v>90.509880785065803</v>
      </c>
      <c r="BI4" s="26">
        <v>13.7903508104741</v>
      </c>
      <c r="BJ4" s="26">
        <v>3.3632878078892299</v>
      </c>
      <c r="BK4" s="26">
        <v>434.62580002976199</v>
      </c>
      <c r="BL4" s="26">
        <v>72.442760357104603</v>
      </c>
      <c r="BM4" s="26">
        <v>9.0869775404134696</v>
      </c>
      <c r="BN4" s="26">
        <v>152.54629221162099</v>
      </c>
      <c r="BO4" s="26">
        <v>0.46092860993071899</v>
      </c>
      <c r="BP4" s="26">
        <v>1093.40123921802</v>
      </c>
      <c r="BQ4" s="26">
        <v>0</v>
      </c>
      <c r="BR4" s="26">
        <v>0.91631555900880202</v>
      </c>
      <c r="BS4" s="26">
        <v>3087.5470054482798</v>
      </c>
      <c r="BT4" s="26">
        <v>295.637200436515</v>
      </c>
      <c r="BU4" s="26">
        <v>26084.3657920931</v>
      </c>
      <c r="BV4" s="26">
        <v>4578.1669572992196</v>
      </c>
      <c r="BW4" s="26">
        <f t="shared" ref="BW4:BW34" si="15">AT4*0.108*92.1006/14.43</f>
        <v>9028.7487542177478</v>
      </c>
      <c r="BX4" s="26">
        <f t="shared" ref="BX4:BX34" si="16">BV4-AK4*0.966*106.165/128.1705</f>
        <v>4542.8396569941415</v>
      </c>
      <c r="BZ4" s="26">
        <f t="shared" si="0"/>
        <v>28164.117083748031</v>
      </c>
      <c r="CB4" s="30">
        <f t="shared" si="1"/>
        <v>8.0001381783009733E-3</v>
      </c>
      <c r="CC4" s="23">
        <f t="shared" si="2"/>
        <v>2.5257761759158858E-4</v>
      </c>
      <c r="CD4" s="23">
        <f t="shared" si="3"/>
        <v>2.6393120258344071E-4</v>
      </c>
      <c r="CE4" s="23">
        <f t="shared" si="4"/>
        <v>4.468727902236944E-5</v>
      </c>
      <c r="CF4" s="23">
        <f t="shared" si="5"/>
        <v>-3.3298149542572176E-4</v>
      </c>
      <c r="CG4" s="23">
        <f t="shared" si="6"/>
        <v>-4.2933027590993402E-4</v>
      </c>
      <c r="CH4" s="23">
        <f t="shared" si="7"/>
        <v>2.6078803559000937E-4</v>
      </c>
      <c r="CI4" s="23">
        <f t="shared" si="8"/>
        <v>2.2024116334560701E-4</v>
      </c>
      <c r="CJ4" s="23">
        <f t="shared" si="9"/>
        <v>3.8721683075332955E-5</v>
      </c>
      <c r="CK4" s="23">
        <f t="shared" si="10"/>
        <v>2.3991902940167701E-4</v>
      </c>
      <c r="CL4" s="23">
        <f t="shared" si="11"/>
        <v>-1.7368460129383194E-5</v>
      </c>
      <c r="CM4" s="23">
        <f t="shared" si="12"/>
        <v>4.7036855756795858E-5</v>
      </c>
      <c r="CN4" s="23">
        <f t="shared" si="13"/>
        <v>3.0132124914355535E-4</v>
      </c>
      <c r="CO4" s="23">
        <f t="shared" si="14"/>
        <v>1.316555737225057E-4</v>
      </c>
      <c r="CP4" s="23"/>
      <c r="CQ4" s="23"/>
      <c r="CR4" s="23"/>
      <c r="CS4" s="23"/>
      <c r="CT4" s="23"/>
    </row>
    <row r="5" spans="1:98" x14ac:dyDescent="0.25">
      <c r="A5" s="20" t="s">
        <v>91</v>
      </c>
      <c r="B5" s="95">
        <v>93162.003454000005</v>
      </c>
      <c r="C5" s="95">
        <v>128.73113393</v>
      </c>
      <c r="D5" s="95">
        <v>21442.433091999999</v>
      </c>
      <c r="E5" s="95">
        <v>1200.1016175</v>
      </c>
      <c r="F5" s="95">
        <v>961.42032151000001</v>
      </c>
      <c r="G5" s="95">
        <v>474.37176104999998</v>
      </c>
      <c r="H5" s="95">
        <v>7289.8293880000001</v>
      </c>
      <c r="I5" s="95">
        <v>33.379093605000001</v>
      </c>
      <c r="J5" s="95">
        <v>198.46335359</v>
      </c>
      <c r="K5" s="95">
        <v>77.297874648999993</v>
      </c>
      <c r="L5" s="95">
        <v>5.5775094856000003</v>
      </c>
      <c r="M5" s="95">
        <v>29.764318369000001</v>
      </c>
      <c r="N5" s="95">
        <v>11.725031954</v>
      </c>
      <c r="P5" s="28" t="s">
        <v>182</v>
      </c>
      <c r="Q5" s="26">
        <v>7.1413139672503396</v>
      </c>
      <c r="R5" s="26">
        <v>3.0238656672676099</v>
      </c>
      <c r="S5" s="26">
        <v>17.9049595739341</v>
      </c>
      <c r="T5" s="26">
        <v>17.9050973377046</v>
      </c>
      <c r="U5" s="26">
        <v>11.222559371682699</v>
      </c>
      <c r="V5" s="26">
        <v>113.23752314672301</v>
      </c>
      <c r="W5" s="26">
        <v>17.488594452268</v>
      </c>
      <c r="X5" s="26">
        <v>158.58579543665201</v>
      </c>
      <c r="Y5" s="26">
        <v>52060.377082954299</v>
      </c>
      <c r="Z5" s="26">
        <v>249.64633932234301</v>
      </c>
      <c r="AA5" s="26">
        <v>73.083408093751501</v>
      </c>
      <c r="AB5" s="26">
        <v>77.230660181319095</v>
      </c>
      <c r="AC5" s="26">
        <v>2.9368668299393801</v>
      </c>
      <c r="AD5" s="26">
        <v>40.785476695447997</v>
      </c>
      <c r="AE5" s="26">
        <v>40.785487286804802</v>
      </c>
      <c r="AF5" s="26">
        <v>95.407563132106404</v>
      </c>
      <c r="AG5" s="26">
        <v>151.132240622144</v>
      </c>
      <c r="AH5" s="26">
        <v>2.4874174104187099</v>
      </c>
      <c r="AI5" s="26">
        <v>1.59898256177075</v>
      </c>
      <c r="AJ5" s="26">
        <v>17.840142752900402</v>
      </c>
      <c r="AK5" s="26">
        <v>6.4194298450668903</v>
      </c>
      <c r="AL5" s="26">
        <v>69.209629965222106</v>
      </c>
      <c r="AM5" s="26">
        <v>0</v>
      </c>
      <c r="AN5" s="95">
        <v>4171.3253692466196</v>
      </c>
      <c r="AO5" s="26">
        <v>10291.656842871</v>
      </c>
      <c r="AP5" s="26">
        <v>1538.84000771617</v>
      </c>
      <c r="AQ5" s="26">
        <v>11925.9044137193</v>
      </c>
      <c r="AR5" s="26">
        <v>134.844993106147</v>
      </c>
      <c r="AS5" s="26">
        <v>0.25101837331966398</v>
      </c>
      <c r="AT5" s="26">
        <v>2051.8412519287599</v>
      </c>
      <c r="AU5" s="26">
        <v>1.3065142391022699</v>
      </c>
      <c r="AV5" s="26">
        <v>0.25912523575676399</v>
      </c>
      <c r="AW5" s="26">
        <v>112.645944763196</v>
      </c>
      <c r="AX5" s="26">
        <v>1.8761414485468699</v>
      </c>
      <c r="AY5" s="26">
        <v>7.3807045861648796E-2</v>
      </c>
      <c r="AZ5" s="26">
        <v>7.4267540689054598E-2</v>
      </c>
      <c r="BA5" s="26">
        <v>556.85403911892195</v>
      </c>
      <c r="BB5" s="26">
        <v>453.92950443195099</v>
      </c>
      <c r="BC5" s="26">
        <v>102.924534686971</v>
      </c>
      <c r="BD5" s="26">
        <v>0.79565827477306095</v>
      </c>
      <c r="BE5" s="26">
        <v>1.04812028417577E-2</v>
      </c>
      <c r="BF5" s="26">
        <v>6.9501256303840897</v>
      </c>
      <c r="BG5" s="26">
        <v>0.197069192061156</v>
      </c>
      <c r="BH5" s="26">
        <v>11.578538225389501</v>
      </c>
      <c r="BI5" s="26">
        <v>1.8225188688084499</v>
      </c>
      <c r="BJ5" s="26">
        <v>0.42309921791034899</v>
      </c>
      <c r="BK5" s="26">
        <v>55.738098072609198</v>
      </c>
      <c r="BL5" s="26">
        <v>10.514555378477301</v>
      </c>
      <c r="BM5" s="26">
        <v>1.00437180949861</v>
      </c>
      <c r="BN5" s="26">
        <v>258.86968578624999</v>
      </c>
      <c r="BO5" s="26">
        <v>5.3039504952132097E-2</v>
      </c>
      <c r="BP5" s="26">
        <v>247.084174980847</v>
      </c>
      <c r="BQ5" s="26">
        <v>0</v>
      </c>
      <c r="BR5" s="26">
        <v>0.11961775293284101</v>
      </c>
      <c r="BS5" s="26">
        <v>480.29407302395799</v>
      </c>
      <c r="BT5" s="26">
        <v>46.259927934654897</v>
      </c>
      <c r="BU5" s="26">
        <v>4040.01131478143</v>
      </c>
      <c r="BV5" s="26">
        <v>697.13191515964195</v>
      </c>
      <c r="BW5" s="26">
        <f t="shared" si="15"/>
        <v>1414.371969785039</v>
      </c>
      <c r="BX5" s="26">
        <f t="shared" si="16"/>
        <v>691.99542016790463</v>
      </c>
      <c r="BZ5" s="26">
        <f t="shared" si="0"/>
        <v>4345.8400202508492</v>
      </c>
      <c r="CB5" s="30">
        <f t="shared" si="1"/>
        <v>8.0000274882592246E-3</v>
      </c>
      <c r="CC5" s="23">
        <f t="shared" si="2"/>
        <v>-0.44118444051431532</v>
      </c>
      <c r="CD5" s="23">
        <f t="shared" si="3"/>
        <v>-0.46237069578788798</v>
      </c>
      <c r="CE5" s="23">
        <f t="shared" si="4"/>
        <v>-0.44381757599286814</v>
      </c>
      <c r="CF5" s="23">
        <f t="shared" si="5"/>
        <v>-0.53599425998696981</v>
      </c>
      <c r="CG5" s="23">
        <f t="shared" si="6"/>
        <v>-0.52785530503556188</v>
      </c>
      <c r="CH5" s="23">
        <f t="shared" si="7"/>
        <v>-0.47913388766241566</v>
      </c>
      <c r="CI5" s="23">
        <f t="shared" si="8"/>
        <v>-0.44580166424308776</v>
      </c>
      <c r="CJ5" s="23">
        <f t="shared" si="9"/>
        <v>-0.46358347684364576</v>
      </c>
      <c r="CK5" s="23">
        <f t="shared" si="10"/>
        <v>-0.42942855142588537</v>
      </c>
      <c r="CL5" s="23">
        <f t="shared" si="11"/>
        <v>-0.47235952512269436</v>
      </c>
      <c r="CM5" s="23">
        <f t="shared" si="12"/>
        <v>-0.45784661145362127</v>
      </c>
      <c r="CN5" s="23">
        <f t="shared" si="13"/>
        <v>-0.4124308766135682</v>
      </c>
      <c r="CO5" s="23">
        <f t="shared" si="14"/>
        <v>-0.45250214496201019</v>
      </c>
      <c r="CP5" s="23"/>
      <c r="CQ5" s="23"/>
      <c r="CR5" s="23"/>
      <c r="CS5" s="23"/>
      <c r="CT5" s="23"/>
    </row>
    <row r="6" spans="1:98" x14ac:dyDescent="0.25">
      <c r="A6" s="20" t="s">
        <v>92</v>
      </c>
      <c r="B6" s="95">
        <v>59768.698308999999</v>
      </c>
      <c r="C6" s="95">
        <v>70.838441752999998</v>
      </c>
      <c r="D6" s="95">
        <v>10133.530605</v>
      </c>
      <c r="E6" s="95">
        <v>657.47785008999995</v>
      </c>
      <c r="F6" s="95">
        <v>526.47370092999995</v>
      </c>
      <c r="G6" s="95">
        <v>273.18783661999998</v>
      </c>
      <c r="H6" s="95">
        <v>4104.4206771999998</v>
      </c>
      <c r="I6" s="95">
        <v>18.480657532999999</v>
      </c>
      <c r="J6" s="95">
        <v>110.44218004</v>
      </c>
      <c r="K6" s="95">
        <v>42.825526486000001</v>
      </c>
      <c r="L6" s="95">
        <v>3.0799074552999999</v>
      </c>
      <c r="M6" s="95">
        <v>16.403621927</v>
      </c>
      <c r="N6" s="95">
        <v>6.5004809975000004</v>
      </c>
      <c r="P6" s="28" t="s">
        <v>183</v>
      </c>
      <c r="Q6" s="26">
        <v>0</v>
      </c>
      <c r="R6" s="26">
        <v>0</v>
      </c>
      <c r="S6" s="26">
        <v>0</v>
      </c>
      <c r="T6" s="26">
        <v>0</v>
      </c>
      <c r="U6" s="26">
        <v>0</v>
      </c>
      <c r="V6" s="26">
        <v>0</v>
      </c>
      <c r="W6" s="26">
        <v>0</v>
      </c>
      <c r="X6" s="26">
        <v>0</v>
      </c>
      <c r="Y6" s="26">
        <v>0</v>
      </c>
      <c r="Z6" s="26">
        <v>0</v>
      </c>
      <c r="AA6" s="26">
        <v>0</v>
      </c>
      <c r="AB6" s="26">
        <v>0</v>
      </c>
      <c r="AC6" s="26">
        <v>0</v>
      </c>
      <c r="AD6" s="26">
        <v>0</v>
      </c>
      <c r="AE6" s="26">
        <v>0</v>
      </c>
      <c r="AF6" s="26">
        <v>0</v>
      </c>
      <c r="AG6" s="26">
        <v>0</v>
      </c>
      <c r="AH6" s="26">
        <v>0</v>
      </c>
      <c r="AI6" s="26">
        <v>0</v>
      </c>
      <c r="AJ6" s="26">
        <v>0</v>
      </c>
      <c r="AK6" s="26">
        <v>0</v>
      </c>
      <c r="AL6" s="26">
        <v>0</v>
      </c>
      <c r="AM6" s="26">
        <v>0</v>
      </c>
      <c r="AN6" s="95">
        <v>0</v>
      </c>
      <c r="AO6" s="26">
        <v>0</v>
      </c>
      <c r="AP6" s="26">
        <v>0</v>
      </c>
      <c r="AQ6" s="26">
        <v>0</v>
      </c>
      <c r="AR6" s="26">
        <v>0</v>
      </c>
      <c r="AS6" s="26">
        <v>0</v>
      </c>
      <c r="AT6" s="26">
        <v>0</v>
      </c>
      <c r="AU6" s="26">
        <v>0</v>
      </c>
      <c r="AV6" s="26">
        <v>0</v>
      </c>
      <c r="AW6" s="26">
        <v>0</v>
      </c>
      <c r="AX6" s="26">
        <v>0</v>
      </c>
      <c r="AY6" s="26">
        <v>0</v>
      </c>
      <c r="AZ6" s="26">
        <v>0</v>
      </c>
      <c r="BA6" s="26">
        <v>0</v>
      </c>
      <c r="BB6" s="26">
        <v>0</v>
      </c>
      <c r="BC6" s="26">
        <v>0</v>
      </c>
      <c r="BD6" s="26">
        <v>0</v>
      </c>
      <c r="BE6" s="26">
        <v>0</v>
      </c>
      <c r="BF6" s="26">
        <v>0</v>
      </c>
      <c r="BG6" s="26">
        <v>0</v>
      </c>
      <c r="BH6" s="26">
        <v>0</v>
      </c>
      <c r="BI6" s="26">
        <v>0</v>
      </c>
      <c r="BJ6" s="26">
        <v>0</v>
      </c>
      <c r="BK6" s="26">
        <v>0</v>
      </c>
      <c r="BL6" s="26">
        <v>0</v>
      </c>
      <c r="BM6" s="26">
        <v>0</v>
      </c>
      <c r="BN6" s="26">
        <v>0</v>
      </c>
      <c r="BO6" s="26">
        <v>0</v>
      </c>
      <c r="BP6" s="26">
        <v>0</v>
      </c>
      <c r="BQ6" s="26">
        <v>0</v>
      </c>
      <c r="BR6" s="26">
        <v>0</v>
      </c>
      <c r="BS6" s="26">
        <v>0</v>
      </c>
      <c r="BT6" s="26">
        <v>0</v>
      </c>
      <c r="BU6" s="26">
        <v>0</v>
      </c>
      <c r="BV6" s="26">
        <v>0</v>
      </c>
      <c r="BW6" s="26">
        <f t="shared" si="15"/>
        <v>0</v>
      </c>
      <c r="BX6" s="26">
        <f t="shared" si="16"/>
        <v>0</v>
      </c>
      <c r="BZ6" s="26" t="str">
        <f t="shared" si="0"/>
        <v/>
      </c>
      <c r="CB6" s="30" t="str">
        <f t="shared" si="1"/>
        <v/>
      </c>
      <c r="CC6" s="23">
        <f t="shared" si="2"/>
        <v>-1</v>
      </c>
      <c r="CD6" s="23">
        <f t="shared" si="3"/>
        <v>-1</v>
      </c>
      <c r="CE6" s="23">
        <f t="shared" si="4"/>
        <v>-1</v>
      </c>
      <c r="CF6" s="23">
        <f t="shared" si="5"/>
        <v>-1</v>
      </c>
      <c r="CG6" s="23">
        <f t="shared" si="6"/>
        <v>-1</v>
      </c>
      <c r="CH6" s="23">
        <f t="shared" si="7"/>
        <v>-1</v>
      </c>
      <c r="CI6" s="23">
        <f t="shared" si="8"/>
        <v>-1</v>
      </c>
      <c r="CJ6" s="23">
        <f t="shared" si="9"/>
        <v>-1</v>
      </c>
      <c r="CK6" s="23">
        <f t="shared" si="10"/>
        <v>-1</v>
      </c>
      <c r="CL6" s="23">
        <f t="shared" si="11"/>
        <v>-1</v>
      </c>
      <c r="CM6" s="23">
        <f t="shared" si="12"/>
        <v>-1</v>
      </c>
      <c r="CN6" s="23">
        <f t="shared" si="13"/>
        <v>-1</v>
      </c>
      <c r="CO6" s="23">
        <f t="shared" si="14"/>
        <v>-1</v>
      </c>
      <c r="CP6" s="23"/>
      <c r="CQ6" s="23"/>
      <c r="CR6" s="23"/>
      <c r="CS6" s="23"/>
      <c r="CT6" s="23"/>
    </row>
    <row r="7" spans="1:98" x14ac:dyDescent="0.25">
      <c r="A7" s="20" t="s">
        <v>93</v>
      </c>
      <c r="B7" s="95">
        <v>174136.96105000001</v>
      </c>
      <c r="C7" s="95">
        <v>284.01654041</v>
      </c>
      <c r="D7" s="95">
        <v>41371.061306000003</v>
      </c>
      <c r="E7" s="95">
        <v>1355.5355955</v>
      </c>
      <c r="F7" s="95">
        <v>931.87442011999997</v>
      </c>
      <c r="G7" s="95">
        <v>663.18797658000005</v>
      </c>
      <c r="H7" s="95">
        <v>15816.392426</v>
      </c>
      <c r="I7" s="95">
        <v>67.062584047000001</v>
      </c>
      <c r="J7" s="95">
        <v>376.87479137999998</v>
      </c>
      <c r="K7" s="95">
        <v>156.95380825000001</v>
      </c>
      <c r="L7" s="95">
        <v>11.085515353</v>
      </c>
      <c r="M7" s="95">
        <v>55.641930141000003</v>
      </c>
      <c r="N7" s="95">
        <v>23.101203321</v>
      </c>
      <c r="P7" s="28" t="s">
        <v>184</v>
      </c>
      <c r="Q7" s="26">
        <v>22.067352969758701</v>
      </c>
      <c r="R7" s="26">
        <v>11.085102209735201</v>
      </c>
      <c r="S7" s="26">
        <v>67.059259555452002</v>
      </c>
      <c r="T7" s="26">
        <v>67.059882444847204</v>
      </c>
      <c r="U7" s="26">
        <v>40.986407318589897</v>
      </c>
      <c r="V7" s="26">
        <v>376.971915174765</v>
      </c>
      <c r="W7" s="26">
        <v>55.658023087346301</v>
      </c>
      <c r="X7" s="26">
        <v>573.56174160606599</v>
      </c>
      <c r="Y7" s="26">
        <v>174177.85395878399</v>
      </c>
      <c r="Z7" s="26">
        <v>819.02350377716198</v>
      </c>
      <c r="AA7" s="26">
        <v>242.554105444855</v>
      </c>
      <c r="AB7" s="26">
        <v>275.62418657827601</v>
      </c>
      <c r="AC7" s="26">
        <v>8.9371034422650304</v>
      </c>
      <c r="AD7" s="26">
        <v>156.93837581496999</v>
      </c>
      <c r="AE7" s="26">
        <v>156.93836492573101</v>
      </c>
      <c r="AF7" s="26">
        <v>330.97221028786799</v>
      </c>
      <c r="AG7" s="26">
        <v>596.70863633352599</v>
      </c>
      <c r="AH7" s="26">
        <v>7.3226436133269397</v>
      </c>
      <c r="AI7" s="26">
        <v>6.8712724501639704</v>
      </c>
      <c r="AJ7" s="26">
        <v>49.103410618618497</v>
      </c>
      <c r="AK7" s="26">
        <v>23.102692111884199</v>
      </c>
      <c r="AL7" s="26">
        <v>284.08545080441098</v>
      </c>
      <c r="AM7" s="26">
        <v>0</v>
      </c>
      <c r="AN7" s="95">
        <v>16311.9409339881</v>
      </c>
      <c r="AO7" s="26">
        <v>35661.461927170298</v>
      </c>
      <c r="AP7" s="26">
        <v>5379.0792356575503</v>
      </c>
      <c r="AQ7" s="26">
        <v>41371.513373115697</v>
      </c>
      <c r="AR7" s="26">
        <v>470.00340331056998</v>
      </c>
      <c r="AS7" s="26">
        <v>1.0904030549446899</v>
      </c>
      <c r="AT7" s="26">
        <v>8386.1555605185204</v>
      </c>
      <c r="AU7" s="26">
        <v>5.7538913915022798</v>
      </c>
      <c r="AV7" s="26">
        <v>1.21074264378269</v>
      </c>
      <c r="AW7" s="26">
        <v>477.96850080193099</v>
      </c>
      <c r="AX7" s="26">
        <v>9.0318019334534902</v>
      </c>
      <c r="AY7" s="26">
        <v>0.399986004618683</v>
      </c>
      <c r="AZ7" s="26">
        <v>0.32548824142815402</v>
      </c>
      <c r="BA7" s="26">
        <v>1355.17310251756</v>
      </c>
      <c r="BB7" s="26">
        <v>931.55854374510102</v>
      </c>
      <c r="BC7" s="26">
        <v>423.61455877246601</v>
      </c>
      <c r="BD7" s="26">
        <v>4.5023033978736402</v>
      </c>
      <c r="BE7" s="26">
        <v>5.4934559323621901E-2</v>
      </c>
      <c r="BF7" s="26">
        <v>34.334895299194699</v>
      </c>
      <c r="BG7" s="26">
        <v>0.95719187067687295</v>
      </c>
      <c r="BH7" s="26">
        <v>50.5555693160711</v>
      </c>
      <c r="BI7" s="26">
        <v>7.6138156362814602</v>
      </c>
      <c r="BJ7" s="26">
        <v>1.9049837403616601</v>
      </c>
      <c r="BK7" s="26">
        <v>242.23153340277901</v>
      </c>
      <c r="BL7" s="26">
        <v>43.550016576947797</v>
      </c>
      <c r="BM7" s="26">
        <v>5.2967260139883301</v>
      </c>
      <c r="BN7" s="26">
        <v>88.060019643181903</v>
      </c>
      <c r="BO7" s="26">
        <v>0.26575679370800798</v>
      </c>
      <c r="BP7" s="26">
        <v>663.33844437022196</v>
      </c>
      <c r="BQ7" s="26">
        <v>0</v>
      </c>
      <c r="BR7" s="26">
        <v>0.53582077923750104</v>
      </c>
      <c r="BS7" s="26">
        <v>1868.2653473636999</v>
      </c>
      <c r="BT7" s="26">
        <v>176.925221744341</v>
      </c>
      <c r="BU7" s="26">
        <v>15819.8072569542</v>
      </c>
      <c r="BV7" s="26">
        <v>2711.9204811241202</v>
      </c>
      <c r="BW7" s="26">
        <f t="shared" si="15"/>
        <v>5780.7315005021446</v>
      </c>
      <c r="BX7" s="26">
        <f t="shared" si="16"/>
        <v>2693.4349044931155</v>
      </c>
      <c r="BZ7" s="26">
        <f t="shared" si="0"/>
        <v>16901.085766115233</v>
      </c>
      <c r="CB7" s="30">
        <f t="shared" si="1"/>
        <v>8.0000024969582688E-3</v>
      </c>
      <c r="CC7" s="23">
        <f t="shared" si="2"/>
        <v>2.3483187335649659E-4</v>
      </c>
      <c r="CD7" s="23">
        <f t="shared" si="3"/>
        <v>2.4262810296717203E-4</v>
      </c>
      <c r="CE7" s="23">
        <f t="shared" si="4"/>
        <v>1.0927133639372947E-5</v>
      </c>
      <c r="CF7" s="23">
        <f t="shared" si="5"/>
        <v>-2.6741679351202028E-4</v>
      </c>
      <c r="CG7" s="23">
        <f t="shared" si="6"/>
        <v>-3.3896882249249028E-4</v>
      </c>
      <c r="CH7" s="23">
        <f t="shared" si="7"/>
        <v>2.2688558227164899E-4</v>
      </c>
      <c r="CI7" s="23">
        <f t="shared" si="8"/>
        <v>2.1590454145448471E-4</v>
      </c>
      <c r="CJ7" s="23">
        <f t="shared" si="9"/>
        <v>-4.0284790560763916E-5</v>
      </c>
      <c r="CK7" s="23">
        <f t="shared" si="10"/>
        <v>2.5770838747104212E-4</v>
      </c>
      <c r="CL7" s="23">
        <f t="shared" si="11"/>
        <v>-9.8394071741170466E-5</v>
      </c>
      <c r="CM7" s="23">
        <f t="shared" si="12"/>
        <v>-3.7268746796451416E-5</v>
      </c>
      <c r="CN7" s="23">
        <f t="shared" si="13"/>
        <v>2.892233663626921E-4</v>
      </c>
      <c r="CO7" s="23">
        <f t="shared" si="14"/>
        <v>6.444646469328289E-5</v>
      </c>
      <c r="CP7" s="23"/>
      <c r="CQ7" s="23"/>
      <c r="CR7" s="23"/>
      <c r="CS7" s="23"/>
      <c r="CT7" s="23"/>
    </row>
    <row r="8" spans="1:98" x14ac:dyDescent="0.25">
      <c r="A8" s="20" t="s">
        <v>94</v>
      </c>
      <c r="B8" s="95">
        <v>67099.638951000001</v>
      </c>
      <c r="C8" s="95">
        <v>84.050765835999997</v>
      </c>
      <c r="D8" s="95">
        <v>12400.040515999999</v>
      </c>
      <c r="E8" s="95">
        <v>780.10796440000001</v>
      </c>
      <c r="F8" s="95">
        <v>624.66930546000003</v>
      </c>
      <c r="G8" s="95">
        <v>318.56261906999998</v>
      </c>
      <c r="H8" s="95">
        <v>4946.0825377000001</v>
      </c>
      <c r="I8" s="95">
        <v>21.836092488999999</v>
      </c>
      <c r="J8" s="95">
        <v>130.57540921</v>
      </c>
      <c r="K8" s="95">
        <v>50.594621226999998</v>
      </c>
      <c r="L8" s="95">
        <v>3.6417469279999999</v>
      </c>
      <c r="M8" s="95">
        <v>19.392665312999998</v>
      </c>
      <c r="N8" s="95">
        <v>7.6756721459000001</v>
      </c>
      <c r="P8" s="28" t="s">
        <v>185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6">
        <v>0</v>
      </c>
      <c r="Z8" s="26">
        <v>0</v>
      </c>
      <c r="AA8" s="26">
        <v>0</v>
      </c>
      <c r="AB8" s="26">
        <v>0</v>
      </c>
      <c r="AC8" s="26">
        <v>0</v>
      </c>
      <c r="AD8" s="26">
        <v>0</v>
      </c>
      <c r="AE8" s="26">
        <v>0</v>
      </c>
      <c r="AF8" s="26">
        <v>0</v>
      </c>
      <c r="AG8" s="26">
        <v>0</v>
      </c>
      <c r="AH8" s="26">
        <v>0</v>
      </c>
      <c r="AI8" s="26">
        <v>0</v>
      </c>
      <c r="AJ8" s="26">
        <v>0</v>
      </c>
      <c r="AK8" s="26">
        <v>0</v>
      </c>
      <c r="AL8" s="26">
        <v>0</v>
      </c>
      <c r="AM8" s="26">
        <v>0</v>
      </c>
      <c r="AN8" s="95">
        <v>0</v>
      </c>
      <c r="AO8" s="26">
        <v>0</v>
      </c>
      <c r="AP8" s="26">
        <v>0</v>
      </c>
      <c r="AQ8" s="26">
        <v>0</v>
      </c>
      <c r="AR8" s="26">
        <v>0</v>
      </c>
      <c r="AS8" s="26">
        <v>0</v>
      </c>
      <c r="AT8" s="26">
        <v>0</v>
      </c>
      <c r="AU8" s="26">
        <v>0</v>
      </c>
      <c r="AV8" s="26">
        <v>0</v>
      </c>
      <c r="AW8" s="26">
        <v>0</v>
      </c>
      <c r="AX8" s="26">
        <v>0</v>
      </c>
      <c r="AY8" s="26">
        <v>0</v>
      </c>
      <c r="AZ8" s="26">
        <v>0</v>
      </c>
      <c r="BA8" s="26">
        <v>0</v>
      </c>
      <c r="BB8" s="26">
        <v>0</v>
      </c>
      <c r="BC8" s="26">
        <v>0</v>
      </c>
      <c r="BD8" s="26">
        <v>0</v>
      </c>
      <c r="BE8" s="26">
        <v>0</v>
      </c>
      <c r="BF8" s="26">
        <v>0</v>
      </c>
      <c r="BG8" s="26">
        <v>0</v>
      </c>
      <c r="BH8" s="26">
        <v>0</v>
      </c>
      <c r="BI8" s="26">
        <v>0</v>
      </c>
      <c r="BJ8" s="26">
        <v>0</v>
      </c>
      <c r="BK8" s="26">
        <v>0</v>
      </c>
      <c r="BL8" s="26">
        <v>0</v>
      </c>
      <c r="BM8" s="26">
        <v>0</v>
      </c>
      <c r="BN8" s="26">
        <v>0</v>
      </c>
      <c r="BO8" s="26">
        <v>0</v>
      </c>
      <c r="BP8" s="26">
        <v>0</v>
      </c>
      <c r="BQ8" s="26">
        <v>0</v>
      </c>
      <c r="BR8" s="26">
        <v>0</v>
      </c>
      <c r="BS8" s="26">
        <v>0</v>
      </c>
      <c r="BT8" s="26">
        <v>0</v>
      </c>
      <c r="BU8" s="26">
        <v>0</v>
      </c>
      <c r="BV8" s="26">
        <v>0</v>
      </c>
      <c r="BW8" s="26">
        <f t="shared" si="15"/>
        <v>0</v>
      </c>
      <c r="BX8" s="26">
        <f t="shared" si="16"/>
        <v>0</v>
      </c>
      <c r="BZ8" s="26" t="str">
        <f t="shared" si="0"/>
        <v/>
      </c>
      <c r="CB8" s="30" t="str">
        <f t="shared" si="1"/>
        <v/>
      </c>
      <c r="CC8" s="23">
        <f t="shared" si="2"/>
        <v>-1</v>
      </c>
      <c r="CD8" s="23">
        <f t="shared" si="3"/>
        <v>-1</v>
      </c>
      <c r="CE8" s="23">
        <f t="shared" si="4"/>
        <v>-1</v>
      </c>
      <c r="CF8" s="23">
        <f t="shared" si="5"/>
        <v>-1</v>
      </c>
      <c r="CG8" s="23">
        <f t="shared" si="6"/>
        <v>-1</v>
      </c>
      <c r="CH8" s="23">
        <f t="shared" si="7"/>
        <v>-1</v>
      </c>
      <c r="CI8" s="23">
        <f t="shared" si="8"/>
        <v>-1</v>
      </c>
      <c r="CJ8" s="23">
        <f t="shared" si="9"/>
        <v>-1</v>
      </c>
      <c r="CK8" s="23">
        <f t="shared" si="10"/>
        <v>-1</v>
      </c>
      <c r="CL8" s="23">
        <f t="shared" si="11"/>
        <v>-1</v>
      </c>
      <c r="CM8" s="23">
        <f t="shared" si="12"/>
        <v>-1</v>
      </c>
      <c r="CN8" s="23">
        <f t="shared" si="13"/>
        <v>-1</v>
      </c>
      <c r="CO8" s="23">
        <f t="shared" si="14"/>
        <v>-1</v>
      </c>
      <c r="CP8" s="23"/>
      <c r="CQ8" s="23"/>
      <c r="CR8" s="23"/>
      <c r="CS8" s="23"/>
      <c r="CT8" s="23"/>
    </row>
    <row r="9" spans="1:98" x14ac:dyDescent="0.25">
      <c r="A9" s="20" t="s">
        <v>95</v>
      </c>
      <c r="B9" s="95">
        <v>128175.3922</v>
      </c>
      <c r="C9" s="95">
        <v>167.70115405000001</v>
      </c>
      <c r="D9" s="95">
        <v>25101.194373999999</v>
      </c>
      <c r="E9" s="95">
        <v>1556.5074085000001</v>
      </c>
      <c r="F9" s="95">
        <v>1246.3682681</v>
      </c>
      <c r="G9" s="95">
        <v>627.48769564999998</v>
      </c>
      <c r="H9" s="95">
        <v>9480.2290259000001</v>
      </c>
      <c r="I9" s="95">
        <v>43.442362457000002</v>
      </c>
      <c r="J9" s="95">
        <v>258.21646852999999</v>
      </c>
      <c r="K9" s="95">
        <v>100.65360364</v>
      </c>
      <c r="L9" s="95">
        <v>7.2494397739999998</v>
      </c>
      <c r="M9" s="95">
        <v>38.602016499999998</v>
      </c>
      <c r="N9" s="95">
        <v>15.263417185</v>
      </c>
      <c r="P9" s="28" t="s">
        <v>186</v>
      </c>
      <c r="Q9" s="26">
        <v>0</v>
      </c>
      <c r="R9" s="26">
        <v>0</v>
      </c>
      <c r="S9" s="26">
        <v>0</v>
      </c>
      <c r="T9" s="26">
        <v>0</v>
      </c>
      <c r="U9" s="26">
        <v>0</v>
      </c>
      <c r="V9" s="26">
        <v>0</v>
      </c>
      <c r="W9" s="26">
        <v>0</v>
      </c>
      <c r="X9" s="26">
        <v>0</v>
      </c>
      <c r="Y9" s="26">
        <v>0</v>
      </c>
      <c r="Z9" s="26">
        <v>0</v>
      </c>
      <c r="AA9" s="26">
        <v>0</v>
      </c>
      <c r="AB9" s="26">
        <v>0</v>
      </c>
      <c r="AC9" s="26">
        <v>0</v>
      </c>
      <c r="AD9" s="26">
        <v>0</v>
      </c>
      <c r="AE9" s="26">
        <v>0</v>
      </c>
      <c r="AF9" s="26">
        <v>0</v>
      </c>
      <c r="AG9" s="26">
        <v>0</v>
      </c>
      <c r="AH9" s="26">
        <v>0</v>
      </c>
      <c r="AI9" s="26">
        <v>0</v>
      </c>
      <c r="AJ9" s="26">
        <v>0</v>
      </c>
      <c r="AK9" s="26">
        <v>0</v>
      </c>
      <c r="AL9" s="26">
        <v>0</v>
      </c>
      <c r="AM9" s="26">
        <v>0</v>
      </c>
      <c r="AN9" s="95">
        <v>0</v>
      </c>
      <c r="AO9" s="26">
        <v>0</v>
      </c>
      <c r="AP9" s="26">
        <v>0</v>
      </c>
      <c r="AQ9" s="26">
        <v>0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0</v>
      </c>
      <c r="AX9" s="26">
        <v>0</v>
      </c>
      <c r="AY9" s="26">
        <v>0</v>
      </c>
      <c r="AZ9" s="26">
        <v>0</v>
      </c>
      <c r="BA9" s="26">
        <v>0</v>
      </c>
      <c r="BB9" s="26">
        <v>0</v>
      </c>
      <c r="BC9" s="26">
        <v>0</v>
      </c>
      <c r="BD9" s="26">
        <v>0</v>
      </c>
      <c r="BE9" s="26">
        <v>0</v>
      </c>
      <c r="BF9" s="26">
        <v>0</v>
      </c>
      <c r="BG9" s="26">
        <v>0</v>
      </c>
      <c r="BH9" s="26">
        <v>0</v>
      </c>
      <c r="BI9" s="26">
        <v>0</v>
      </c>
      <c r="BJ9" s="26">
        <v>0</v>
      </c>
      <c r="BK9" s="26">
        <v>0</v>
      </c>
      <c r="BL9" s="26">
        <v>0</v>
      </c>
      <c r="BM9" s="26">
        <v>0</v>
      </c>
      <c r="BN9" s="26">
        <v>0</v>
      </c>
      <c r="BO9" s="26">
        <v>0</v>
      </c>
      <c r="BP9" s="26">
        <v>0</v>
      </c>
      <c r="BQ9" s="26">
        <v>0</v>
      </c>
      <c r="BR9" s="26">
        <v>0</v>
      </c>
      <c r="BS9" s="26">
        <v>0</v>
      </c>
      <c r="BT9" s="26">
        <v>0</v>
      </c>
      <c r="BU9" s="26">
        <v>0</v>
      </c>
      <c r="BV9" s="26">
        <v>0</v>
      </c>
      <c r="BW9" s="26">
        <f t="shared" si="15"/>
        <v>0</v>
      </c>
      <c r="BX9" s="26">
        <f t="shared" si="16"/>
        <v>0</v>
      </c>
      <c r="BZ9" s="26" t="str">
        <f t="shared" si="0"/>
        <v/>
      </c>
      <c r="CB9" s="30" t="str">
        <f t="shared" si="1"/>
        <v/>
      </c>
      <c r="CC9" s="23">
        <f t="shared" si="2"/>
        <v>-1</v>
      </c>
      <c r="CD9" s="23">
        <f t="shared" si="3"/>
        <v>-1</v>
      </c>
      <c r="CE9" s="23">
        <f t="shared" si="4"/>
        <v>-1</v>
      </c>
      <c r="CF9" s="23">
        <f t="shared" si="5"/>
        <v>-1</v>
      </c>
      <c r="CG9" s="23">
        <f t="shared" si="6"/>
        <v>-1</v>
      </c>
      <c r="CH9" s="23">
        <f t="shared" si="7"/>
        <v>-1</v>
      </c>
      <c r="CI9" s="23">
        <f t="shared" si="8"/>
        <v>-1</v>
      </c>
      <c r="CJ9" s="23">
        <f t="shared" si="9"/>
        <v>-1</v>
      </c>
      <c r="CK9" s="23">
        <f t="shared" si="10"/>
        <v>-1</v>
      </c>
      <c r="CL9" s="23">
        <f t="shared" si="11"/>
        <v>-1</v>
      </c>
      <c r="CM9" s="23">
        <f t="shared" si="12"/>
        <v>-1</v>
      </c>
      <c r="CN9" s="23">
        <f t="shared" si="13"/>
        <v>-1</v>
      </c>
      <c r="CO9" s="23">
        <f t="shared" si="14"/>
        <v>-1</v>
      </c>
      <c r="CP9" s="23"/>
      <c r="CQ9" s="23"/>
      <c r="CR9" s="23"/>
      <c r="CS9" s="23"/>
      <c r="CT9" s="23"/>
    </row>
    <row r="10" spans="1:98" x14ac:dyDescent="0.25">
      <c r="A10" s="55" t="s">
        <v>96</v>
      </c>
      <c r="B10" s="95">
        <v>284904.76890000002</v>
      </c>
      <c r="C10" s="95">
        <v>501.68341445999999</v>
      </c>
      <c r="D10" s="95">
        <v>82624.758184999999</v>
      </c>
      <c r="E10" s="95">
        <v>2430.4003581000002</v>
      </c>
      <c r="F10" s="95">
        <v>1677.8949998000001</v>
      </c>
      <c r="G10" s="95">
        <v>1145.9448648</v>
      </c>
      <c r="H10" s="95">
        <v>26831.546789</v>
      </c>
      <c r="I10" s="95">
        <v>118.82921468000001</v>
      </c>
      <c r="J10" s="95">
        <v>664.30827107000005</v>
      </c>
      <c r="K10" s="95">
        <v>277.74238385000001</v>
      </c>
      <c r="L10" s="95">
        <v>19.685990085</v>
      </c>
      <c r="M10" s="95">
        <v>99.374892528000004</v>
      </c>
      <c r="N10" s="95">
        <v>40.946763345999997</v>
      </c>
      <c r="P10" s="28" t="s">
        <v>187</v>
      </c>
      <c r="Q10" s="26">
        <v>39.272943499628802</v>
      </c>
      <c r="R10" s="26">
        <v>19.686398714665099</v>
      </c>
      <c r="S10" s="26">
        <v>118.830254205039</v>
      </c>
      <c r="T10" s="26">
        <v>118.831171298022</v>
      </c>
      <c r="U10" s="26">
        <v>72.646526608872406</v>
      </c>
      <c r="V10" s="26">
        <v>664.50479420991701</v>
      </c>
      <c r="W10" s="26">
        <v>99.408958111834806</v>
      </c>
      <c r="X10" s="26">
        <v>1012.76002608967</v>
      </c>
      <c r="Y10" s="26">
        <v>284987.33882063697</v>
      </c>
      <c r="Z10" s="26">
        <v>1453.6592781371</v>
      </c>
      <c r="AA10" s="26">
        <v>429.98407853447299</v>
      </c>
      <c r="AB10" s="26">
        <v>487.567712989315</v>
      </c>
      <c r="AC10" s="26">
        <v>15.906799160948999</v>
      </c>
      <c r="AD10" s="26">
        <v>277.73117092112102</v>
      </c>
      <c r="AE10" s="26">
        <v>277.73112076773702</v>
      </c>
      <c r="AF10" s="26">
        <v>661.03801649806701</v>
      </c>
      <c r="AG10" s="26">
        <v>988.10612382719</v>
      </c>
      <c r="AH10" s="26">
        <v>12.8879490438863</v>
      </c>
      <c r="AI10" s="26">
        <v>12.1755105992361</v>
      </c>
      <c r="AJ10" s="26">
        <v>87.477201051730802</v>
      </c>
      <c r="AK10" s="26">
        <v>40.951506177898601</v>
      </c>
      <c r="AL10" s="26">
        <v>501.824632660372</v>
      </c>
      <c r="AM10" s="26">
        <v>0</v>
      </c>
      <c r="AN10" s="95">
        <v>27696.373284721401</v>
      </c>
      <c r="AO10" s="26">
        <v>71025.091691044203</v>
      </c>
      <c r="AP10" s="26">
        <v>10943.5968910641</v>
      </c>
      <c r="AQ10" s="26">
        <v>82629.726598606401</v>
      </c>
      <c r="AR10" s="26">
        <v>822.86077289417199</v>
      </c>
      <c r="AS10" s="26">
        <v>1.98770829478</v>
      </c>
      <c r="AT10" s="26">
        <v>14042.9868435959</v>
      </c>
      <c r="AU10" s="26">
        <v>10.4860430681724</v>
      </c>
      <c r="AV10" s="26">
        <v>2.16124128562531</v>
      </c>
      <c r="AW10" s="26">
        <v>852.47073408400604</v>
      </c>
      <c r="AX10" s="26">
        <v>16.339480331244399</v>
      </c>
      <c r="AY10" s="26">
        <v>0.70656846133919604</v>
      </c>
      <c r="AZ10" s="26">
        <v>0.59113949558248902</v>
      </c>
      <c r="BA10" s="26">
        <v>2429.9298191058201</v>
      </c>
      <c r="BB10" s="26">
        <v>1677.4688273786701</v>
      </c>
      <c r="BC10" s="26">
        <v>752.46099172715401</v>
      </c>
      <c r="BD10" s="26">
        <v>7.98300221101539</v>
      </c>
      <c r="BE10" s="26">
        <v>9.7040778474070805E-2</v>
      </c>
      <c r="BF10" s="26">
        <v>61.778761386045801</v>
      </c>
      <c r="BG10" s="26">
        <v>1.6989557739601</v>
      </c>
      <c r="BH10" s="26">
        <v>92.473145972431197</v>
      </c>
      <c r="BI10" s="26">
        <v>14.0305221261374</v>
      </c>
      <c r="BJ10" s="26">
        <v>3.4523733287036298</v>
      </c>
      <c r="BK10" s="26">
        <v>443.73398721319199</v>
      </c>
      <c r="BL10" s="26">
        <v>75.385464765891001</v>
      </c>
      <c r="BM10" s="26">
        <v>9.4181196328202095</v>
      </c>
      <c r="BN10" s="26">
        <v>157.58408183556801</v>
      </c>
      <c r="BO10" s="26">
        <v>0.47592209957175202</v>
      </c>
      <c r="BP10" s="26">
        <v>1146.25186643959</v>
      </c>
      <c r="BQ10" s="26">
        <v>0</v>
      </c>
      <c r="BR10" s="26">
        <v>0.95013425992755796</v>
      </c>
      <c r="BS10" s="26">
        <v>3167.7185952796099</v>
      </c>
      <c r="BT10" s="26">
        <v>299.027305799884</v>
      </c>
      <c r="BU10" s="26">
        <v>26837.9426031074</v>
      </c>
      <c r="BV10" s="26">
        <v>4654.1122367131202</v>
      </c>
      <c r="BW10" s="26">
        <f t="shared" si="15"/>
        <v>9680.0895025244045</v>
      </c>
      <c r="BX10" s="26">
        <f t="shared" si="16"/>
        <v>4621.3449643129825</v>
      </c>
      <c r="BZ10" s="26">
        <f t="shared" si="0"/>
        <v>28736.551722186639</v>
      </c>
      <c r="CB10" s="30">
        <f t="shared" si="1"/>
        <v>8.0000024653260303E-3</v>
      </c>
      <c r="CC10" s="23">
        <f t="shared" si="2"/>
        <v>2.898158600705203E-4</v>
      </c>
      <c r="CD10" s="23">
        <f t="shared" si="3"/>
        <v>2.8148867652723369E-4</v>
      </c>
      <c r="CE10" s="23">
        <f t="shared" si="4"/>
        <v>6.0132261994376985E-5</v>
      </c>
      <c r="CF10" s="23">
        <f t="shared" si="5"/>
        <v>-1.9360554840763391E-4</v>
      </c>
      <c r="CG10" s="23">
        <f t="shared" si="6"/>
        <v>-2.5399230665850022E-4</v>
      </c>
      <c r="CH10" s="23">
        <f t="shared" si="7"/>
        <v>2.6790262692400906E-4</v>
      </c>
      <c r="CI10" s="23">
        <f t="shared" si="8"/>
        <v>2.3836919122463673E-4</v>
      </c>
      <c r="CJ10" s="23">
        <f t="shared" si="9"/>
        <v>1.646579948593951E-5</v>
      </c>
      <c r="CK10" s="23">
        <f t="shared" si="10"/>
        <v>2.958312405179346E-4</v>
      </c>
      <c r="CL10" s="23">
        <f t="shared" si="11"/>
        <v>-4.0552263240702125E-5</v>
      </c>
      <c r="CM10" s="23">
        <f t="shared" si="12"/>
        <v>2.0757384481783055E-5</v>
      </c>
      <c r="CN10" s="23">
        <f t="shared" si="13"/>
        <v>3.4279869862706392E-4</v>
      </c>
      <c r="CO10" s="23">
        <f t="shared" si="14"/>
        <v>1.158292258298091E-4</v>
      </c>
      <c r="CP10" s="23"/>
      <c r="CQ10" s="23"/>
      <c r="CR10" s="23"/>
      <c r="CS10" s="23"/>
      <c r="CT10" s="23"/>
    </row>
    <row r="11" spans="1:98" x14ac:dyDescent="0.25">
      <c r="A11" s="20" t="s">
        <v>97</v>
      </c>
      <c r="B11" s="95">
        <v>637367.53712999995</v>
      </c>
      <c r="C11" s="95">
        <v>1381.9623171000001</v>
      </c>
      <c r="D11" s="95">
        <v>145465.07005000001</v>
      </c>
      <c r="E11" s="95">
        <v>6598.0064776999998</v>
      </c>
      <c r="F11" s="95">
        <v>4536.1751901999996</v>
      </c>
      <c r="G11" s="95">
        <v>408.42569566999998</v>
      </c>
      <c r="H11" s="95">
        <v>60074.863267000001</v>
      </c>
      <c r="I11" s="95">
        <v>287.66603579000002</v>
      </c>
      <c r="J11" s="95">
        <v>1468.3974897000001</v>
      </c>
      <c r="K11" s="95">
        <v>751.81332011999996</v>
      </c>
      <c r="L11" s="95">
        <v>47.694739431000002</v>
      </c>
      <c r="M11" s="95">
        <v>229.74382460000001</v>
      </c>
      <c r="N11" s="95">
        <v>96.786469315000005</v>
      </c>
      <c r="P11" s="28" t="s">
        <v>188</v>
      </c>
      <c r="Q11" s="26">
        <v>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  <c r="AD11" s="26">
        <v>0</v>
      </c>
      <c r="AE11" s="26">
        <v>0</v>
      </c>
      <c r="AF11" s="26">
        <v>0</v>
      </c>
      <c r="AG11" s="26">
        <v>0</v>
      </c>
      <c r="AH11" s="26">
        <v>0</v>
      </c>
      <c r="AI11" s="26">
        <v>0</v>
      </c>
      <c r="AJ11" s="26">
        <v>0</v>
      </c>
      <c r="AK11" s="26">
        <v>0</v>
      </c>
      <c r="AL11" s="26">
        <v>0</v>
      </c>
      <c r="AM11" s="26">
        <v>0</v>
      </c>
      <c r="AN11" s="95">
        <v>0</v>
      </c>
      <c r="AO11" s="26">
        <v>0</v>
      </c>
      <c r="AP11" s="26">
        <v>0</v>
      </c>
      <c r="AQ11" s="26">
        <v>0</v>
      </c>
      <c r="AR11" s="26">
        <v>0</v>
      </c>
      <c r="AS11" s="26">
        <v>0</v>
      </c>
      <c r="AT11" s="26">
        <v>0</v>
      </c>
      <c r="AU11" s="26">
        <v>0</v>
      </c>
      <c r="AV11" s="26">
        <v>0</v>
      </c>
      <c r="AW11" s="26">
        <v>0</v>
      </c>
      <c r="AX11" s="26">
        <v>0</v>
      </c>
      <c r="AY11" s="26">
        <v>0</v>
      </c>
      <c r="AZ11" s="26">
        <v>0</v>
      </c>
      <c r="BA11" s="26">
        <v>0</v>
      </c>
      <c r="BB11" s="26">
        <v>0</v>
      </c>
      <c r="BC11" s="26">
        <v>0</v>
      </c>
      <c r="BD11" s="26">
        <v>0</v>
      </c>
      <c r="BE11" s="26">
        <v>0</v>
      </c>
      <c r="BF11" s="26">
        <v>0</v>
      </c>
      <c r="BG11" s="26">
        <v>0</v>
      </c>
      <c r="BH11" s="26">
        <v>0</v>
      </c>
      <c r="BI11" s="26">
        <v>0</v>
      </c>
      <c r="BJ11" s="26">
        <v>0</v>
      </c>
      <c r="BK11" s="26">
        <v>0</v>
      </c>
      <c r="BL11" s="26">
        <v>0</v>
      </c>
      <c r="BM11" s="26">
        <v>0</v>
      </c>
      <c r="BN11" s="26">
        <v>0</v>
      </c>
      <c r="BO11" s="26">
        <v>0</v>
      </c>
      <c r="BP11" s="26">
        <v>0</v>
      </c>
      <c r="BQ11" s="26">
        <v>0</v>
      </c>
      <c r="BR11" s="26">
        <v>0</v>
      </c>
      <c r="BS11" s="26">
        <v>0</v>
      </c>
      <c r="BT11" s="26">
        <v>0</v>
      </c>
      <c r="BU11" s="26">
        <v>0</v>
      </c>
      <c r="BV11" s="26">
        <v>0</v>
      </c>
      <c r="BW11" s="26">
        <f t="shared" si="15"/>
        <v>0</v>
      </c>
      <c r="BX11" s="26">
        <f t="shared" si="16"/>
        <v>0</v>
      </c>
      <c r="BZ11" s="26" t="str">
        <f t="shared" si="0"/>
        <v/>
      </c>
      <c r="CB11" s="30" t="str">
        <f t="shared" si="1"/>
        <v/>
      </c>
      <c r="CC11" s="23">
        <f t="shared" si="2"/>
        <v>-1</v>
      </c>
      <c r="CD11" s="23">
        <f t="shared" si="3"/>
        <v>-1</v>
      </c>
      <c r="CE11" s="23">
        <f t="shared" si="4"/>
        <v>-1</v>
      </c>
      <c r="CF11" s="23">
        <f t="shared" si="5"/>
        <v>-1</v>
      </c>
      <c r="CG11" s="23">
        <f t="shared" si="6"/>
        <v>-1</v>
      </c>
      <c r="CH11" s="23">
        <f t="shared" si="7"/>
        <v>-1</v>
      </c>
      <c r="CI11" s="23">
        <f t="shared" si="8"/>
        <v>-1</v>
      </c>
      <c r="CJ11" s="23">
        <f t="shared" si="9"/>
        <v>-1</v>
      </c>
      <c r="CK11" s="23">
        <f t="shared" si="10"/>
        <v>-1</v>
      </c>
      <c r="CL11" s="23">
        <f t="shared" si="11"/>
        <v>-1</v>
      </c>
      <c r="CM11" s="23">
        <f t="shared" si="12"/>
        <v>-1</v>
      </c>
      <c r="CN11" s="23">
        <f t="shared" si="13"/>
        <v>-1</v>
      </c>
      <c r="CO11" s="23">
        <f t="shared" si="14"/>
        <v>-1</v>
      </c>
      <c r="CP11" s="23"/>
      <c r="CQ11" s="23"/>
      <c r="CR11" s="23"/>
      <c r="CS11" s="23"/>
      <c r="CT11" s="23"/>
    </row>
    <row r="12" spans="1:98" x14ac:dyDescent="0.25">
      <c r="A12" s="20" t="s">
        <v>98</v>
      </c>
      <c r="B12" s="95">
        <v>109250.36233</v>
      </c>
      <c r="C12" s="95">
        <v>157.54248178</v>
      </c>
      <c r="D12" s="95">
        <v>26004.408553000001</v>
      </c>
      <c r="E12" s="95">
        <v>1481.1556403</v>
      </c>
      <c r="F12" s="95">
        <v>1187.6174427999999</v>
      </c>
      <c r="G12" s="95">
        <v>573.52594376000002</v>
      </c>
      <c r="H12" s="95">
        <v>9219.3789336000009</v>
      </c>
      <c r="I12" s="95">
        <v>40.967079875000003</v>
      </c>
      <c r="J12" s="95">
        <v>243.46461947</v>
      </c>
      <c r="K12" s="95">
        <v>94.604404553999998</v>
      </c>
      <c r="L12" s="95">
        <v>6.8489382859000001</v>
      </c>
      <c r="M12" s="95">
        <v>36.603914609</v>
      </c>
      <c r="N12" s="95">
        <v>14.397826668</v>
      </c>
      <c r="P12" s="28" t="s">
        <v>189</v>
      </c>
      <c r="Q12" s="26">
        <v>8.8940608561391503</v>
      </c>
      <c r="R12" s="26">
        <v>4.1539783452016499</v>
      </c>
      <c r="S12" s="26">
        <v>25.090386490015501</v>
      </c>
      <c r="T12" s="26">
        <v>25.090620227108701</v>
      </c>
      <c r="U12" s="26">
        <v>15.337028017394401</v>
      </c>
      <c r="V12" s="26">
        <v>142.281684476007</v>
      </c>
      <c r="W12" s="26">
        <v>20.590442353160402</v>
      </c>
      <c r="X12" s="26">
        <v>223.352902214251</v>
      </c>
      <c r="Y12" s="26">
        <v>69469.451449924702</v>
      </c>
      <c r="Z12" s="26">
        <v>318.64365488731301</v>
      </c>
      <c r="AA12" s="26">
        <v>93.241826846634396</v>
      </c>
      <c r="AB12" s="26">
        <v>102.550644335858</v>
      </c>
      <c r="AC12" s="26">
        <v>3.6592799854500999</v>
      </c>
      <c r="AD12" s="26">
        <v>58.637920319548897</v>
      </c>
      <c r="AE12" s="26">
        <v>58.637913501362902</v>
      </c>
      <c r="AF12" s="26">
        <v>133.424798882256</v>
      </c>
      <c r="AG12" s="26">
        <v>195.608636660196</v>
      </c>
      <c r="AH12" s="26">
        <v>2.9731322157284299</v>
      </c>
      <c r="AI12" s="26">
        <v>2.4980011267712698</v>
      </c>
      <c r="AJ12" s="26">
        <v>20.760193247182599</v>
      </c>
      <c r="AK12" s="26">
        <v>8.6962534553473105</v>
      </c>
      <c r="AL12" s="26">
        <v>104.226767557885</v>
      </c>
      <c r="AM12" s="26">
        <v>0</v>
      </c>
      <c r="AN12" s="95">
        <v>5607.9450572926098</v>
      </c>
      <c r="AO12" s="26">
        <v>14289.4684411669</v>
      </c>
      <c r="AP12" s="26">
        <v>2255.1968934451002</v>
      </c>
      <c r="AQ12" s="26">
        <v>16678.090133494199</v>
      </c>
      <c r="AR12" s="26">
        <v>174.788855805927</v>
      </c>
      <c r="AS12" s="26">
        <v>0.40651394599778401</v>
      </c>
      <c r="AT12" s="26">
        <v>2784.33645271251</v>
      </c>
      <c r="AU12" s="26">
        <v>2.1246242386062302</v>
      </c>
      <c r="AV12" s="26">
        <v>0.44046473266202602</v>
      </c>
      <c r="AW12" s="26">
        <v>174.190942244415</v>
      </c>
      <c r="AX12" s="26">
        <v>3.3096519071633699</v>
      </c>
      <c r="AY12" s="26">
        <v>0.14334830966120399</v>
      </c>
      <c r="AZ12" s="26">
        <v>0.12080965866939999</v>
      </c>
      <c r="BA12" s="26">
        <v>962.02616092953394</v>
      </c>
      <c r="BB12" s="26">
        <v>772.05023622839803</v>
      </c>
      <c r="BC12" s="26">
        <v>189.97592470113599</v>
      </c>
      <c r="BD12" s="26">
        <v>1.6135006479384</v>
      </c>
      <c r="BE12" s="26">
        <v>1.9744148172643899E-2</v>
      </c>
      <c r="BF12" s="26">
        <v>12.463120650143001</v>
      </c>
      <c r="BG12" s="26">
        <v>0.34629014963871702</v>
      </c>
      <c r="BH12" s="26">
        <v>18.498123727795299</v>
      </c>
      <c r="BI12" s="26">
        <v>2.85100216978896</v>
      </c>
      <c r="BJ12" s="26">
        <v>0.69250783985625797</v>
      </c>
      <c r="BK12" s="26">
        <v>88.687339572413606</v>
      </c>
      <c r="BL12" s="26">
        <v>15.2291000285657</v>
      </c>
      <c r="BM12" s="26">
        <v>1.91119963899315</v>
      </c>
      <c r="BN12" s="26">
        <v>464.13430026951397</v>
      </c>
      <c r="BO12" s="26">
        <v>9.6752376968314097E-2</v>
      </c>
      <c r="BP12" s="26">
        <v>376.87668722917601</v>
      </c>
      <c r="BQ12" s="26">
        <v>0</v>
      </c>
      <c r="BR12" s="26">
        <v>0.19432764717934201</v>
      </c>
      <c r="BS12" s="26">
        <v>640.01212725515097</v>
      </c>
      <c r="BT12" s="26">
        <v>60.938111782205397</v>
      </c>
      <c r="BU12" s="26">
        <v>5415.37847252765</v>
      </c>
      <c r="BV12" s="26">
        <v>945.883132240794</v>
      </c>
      <c r="BW12" s="26">
        <f t="shared" si="15"/>
        <v>1919.2944042164193</v>
      </c>
      <c r="BX12" s="26">
        <f t="shared" si="16"/>
        <v>938.92484102205026</v>
      </c>
      <c r="BZ12" s="26">
        <f t="shared" si="0"/>
        <v>5834.9114591508214</v>
      </c>
      <c r="CB12" s="30">
        <f t="shared" si="1"/>
        <v>8.0000046656602628E-3</v>
      </c>
      <c r="CC12" s="23">
        <f t="shared" si="2"/>
        <v>-0.3641261230778684</v>
      </c>
      <c r="CD12" s="23">
        <f t="shared" si="3"/>
        <v>-0.33842119039718865</v>
      </c>
      <c r="CE12" s="23">
        <f t="shared" si="4"/>
        <v>-0.35864374305986169</v>
      </c>
      <c r="CF12" s="23">
        <f t="shared" si="5"/>
        <v>-0.35048948621315662</v>
      </c>
      <c r="CG12" s="23">
        <f t="shared" si="6"/>
        <v>-0.34991672536556478</v>
      </c>
      <c r="CH12" s="23">
        <f t="shared" si="7"/>
        <v>-0.34287770007683321</v>
      </c>
      <c r="CI12" s="23">
        <f t="shared" si="8"/>
        <v>-0.41260918858738754</v>
      </c>
      <c r="CJ12" s="23">
        <f t="shared" si="9"/>
        <v>-0.38754189208344936</v>
      </c>
      <c r="CK12" s="23">
        <f t="shared" si="10"/>
        <v>-0.41559605339888361</v>
      </c>
      <c r="CL12" s="23">
        <f t="shared" si="11"/>
        <v>-0.3801777646843863</v>
      </c>
      <c r="CM12" s="23">
        <f t="shared" si="12"/>
        <v>-0.39348579709741288</v>
      </c>
      <c r="CN12" s="23">
        <f t="shared" si="13"/>
        <v>-0.43747977304870778</v>
      </c>
      <c r="CO12" s="23">
        <f t="shared" si="14"/>
        <v>-0.39600235119684868</v>
      </c>
      <c r="CP12" s="23"/>
      <c r="CQ12" s="23"/>
      <c r="CR12" s="23"/>
      <c r="CS12" s="23"/>
      <c r="CT12" s="23"/>
    </row>
    <row r="13" spans="1:98" x14ac:dyDescent="0.25">
      <c r="A13" s="20" t="s">
        <v>99</v>
      </c>
      <c r="B13" s="95">
        <v>235158.12774</v>
      </c>
      <c r="C13" s="95">
        <v>429.76920557</v>
      </c>
      <c r="D13" s="95">
        <v>62436.623050000002</v>
      </c>
      <c r="E13" s="95">
        <v>4019.5168263</v>
      </c>
      <c r="F13" s="95">
        <v>3221.1818342000001</v>
      </c>
      <c r="G13" s="95">
        <v>1556.2707213000001</v>
      </c>
      <c r="H13" s="95">
        <v>22990.958946999999</v>
      </c>
      <c r="I13" s="95">
        <v>100.88420495</v>
      </c>
      <c r="J13" s="95">
        <v>564.82424549999996</v>
      </c>
      <c r="K13" s="95">
        <v>236.55102733999999</v>
      </c>
      <c r="L13" s="95">
        <v>16.714813609</v>
      </c>
      <c r="M13" s="95">
        <v>83.986122266999999</v>
      </c>
      <c r="N13" s="95">
        <v>34.695768487999999</v>
      </c>
      <c r="P13" s="28" t="s">
        <v>190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  <c r="AD13" s="26">
        <v>0</v>
      </c>
      <c r="AE13" s="26">
        <v>0</v>
      </c>
      <c r="AF13" s="26">
        <v>0</v>
      </c>
      <c r="AG13" s="26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  <c r="AN13" s="95">
        <v>0</v>
      </c>
      <c r="AO13" s="26">
        <v>0</v>
      </c>
      <c r="AP13" s="26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v>0</v>
      </c>
      <c r="BN13" s="26">
        <v>0</v>
      </c>
      <c r="BO13" s="26">
        <v>0</v>
      </c>
      <c r="BP13" s="26">
        <v>0</v>
      </c>
      <c r="BQ13" s="26">
        <v>0</v>
      </c>
      <c r="BR13" s="26">
        <v>0</v>
      </c>
      <c r="BS13" s="26">
        <v>0</v>
      </c>
      <c r="BT13" s="26">
        <v>0</v>
      </c>
      <c r="BU13" s="26">
        <v>0</v>
      </c>
      <c r="BV13" s="26">
        <v>0</v>
      </c>
      <c r="BW13" s="26">
        <f t="shared" si="15"/>
        <v>0</v>
      </c>
      <c r="BX13" s="26">
        <f t="shared" si="16"/>
        <v>0</v>
      </c>
      <c r="BZ13" s="26" t="str">
        <f t="shared" si="0"/>
        <v/>
      </c>
      <c r="CB13" s="30" t="str">
        <f t="shared" si="1"/>
        <v/>
      </c>
      <c r="CC13" s="23">
        <f t="shared" si="2"/>
        <v>-1</v>
      </c>
      <c r="CD13" s="23">
        <f t="shared" si="3"/>
        <v>-1</v>
      </c>
      <c r="CE13" s="23">
        <f t="shared" si="4"/>
        <v>-1</v>
      </c>
      <c r="CF13" s="23">
        <f t="shared" si="5"/>
        <v>-1</v>
      </c>
      <c r="CG13" s="23">
        <f t="shared" si="6"/>
        <v>-1</v>
      </c>
      <c r="CH13" s="23">
        <f t="shared" si="7"/>
        <v>-1</v>
      </c>
      <c r="CI13" s="23">
        <f t="shared" si="8"/>
        <v>-1</v>
      </c>
      <c r="CJ13" s="23">
        <f t="shared" si="9"/>
        <v>-1</v>
      </c>
      <c r="CK13" s="23">
        <f t="shared" si="10"/>
        <v>-1</v>
      </c>
      <c r="CL13" s="23">
        <f t="shared" si="11"/>
        <v>-1</v>
      </c>
      <c r="CM13" s="23">
        <f t="shared" si="12"/>
        <v>-1</v>
      </c>
      <c r="CN13" s="23">
        <f t="shared" si="13"/>
        <v>-1</v>
      </c>
      <c r="CO13" s="23">
        <f t="shared" si="14"/>
        <v>-1</v>
      </c>
      <c r="CP13" s="23"/>
      <c r="CQ13" s="23"/>
      <c r="CR13" s="23"/>
      <c r="CS13" s="23"/>
      <c r="CT13" s="23"/>
    </row>
    <row r="14" spans="1:98" x14ac:dyDescent="0.25">
      <c r="A14" s="20" t="s">
        <v>100</v>
      </c>
      <c r="B14" s="95">
        <v>176039.20675000001</v>
      </c>
      <c r="C14" s="95">
        <v>220.80144952000001</v>
      </c>
      <c r="D14" s="95">
        <v>31142.340005999999</v>
      </c>
      <c r="E14" s="95">
        <v>2049.3642169999998</v>
      </c>
      <c r="F14" s="95">
        <v>1641.0208545</v>
      </c>
      <c r="G14" s="95">
        <v>836.72774991999995</v>
      </c>
      <c r="H14" s="95">
        <v>13400.573863</v>
      </c>
      <c r="I14" s="95">
        <v>57.357641276999999</v>
      </c>
      <c r="J14" s="95">
        <v>344.44318933</v>
      </c>
      <c r="K14" s="95">
        <v>132.89863753</v>
      </c>
      <c r="L14" s="95">
        <v>9.5660662360999993</v>
      </c>
      <c r="M14" s="95">
        <v>50.939481399000002</v>
      </c>
      <c r="N14" s="95">
        <v>20.161637653</v>
      </c>
      <c r="P14" s="28" t="s">
        <v>191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  <c r="AE14" s="26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26">
        <v>0</v>
      </c>
      <c r="AM14" s="26">
        <v>0</v>
      </c>
      <c r="AN14" s="95">
        <v>0</v>
      </c>
      <c r="AO14" s="26">
        <v>0</v>
      </c>
      <c r="AP14" s="26">
        <v>0</v>
      </c>
      <c r="AQ14" s="26"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v>0</v>
      </c>
      <c r="BG14" s="26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6">
        <v>0</v>
      </c>
      <c r="BN14" s="26">
        <v>0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26">
        <v>0</v>
      </c>
      <c r="BU14" s="26">
        <v>0</v>
      </c>
      <c r="BV14" s="26">
        <v>0</v>
      </c>
      <c r="BW14" s="26">
        <f t="shared" si="15"/>
        <v>0</v>
      </c>
      <c r="BX14" s="26">
        <f t="shared" si="16"/>
        <v>0</v>
      </c>
      <c r="BZ14" s="26" t="str">
        <f t="shared" si="0"/>
        <v/>
      </c>
      <c r="CB14" s="30" t="str">
        <f t="shared" si="1"/>
        <v/>
      </c>
      <c r="CC14" s="23">
        <f t="shared" si="2"/>
        <v>-1</v>
      </c>
      <c r="CD14" s="23">
        <f t="shared" si="3"/>
        <v>-1</v>
      </c>
      <c r="CE14" s="23">
        <f t="shared" si="4"/>
        <v>-1</v>
      </c>
      <c r="CF14" s="23">
        <f t="shared" si="5"/>
        <v>-1</v>
      </c>
      <c r="CG14" s="23">
        <f t="shared" si="6"/>
        <v>-1</v>
      </c>
      <c r="CH14" s="23">
        <f t="shared" si="7"/>
        <v>-1</v>
      </c>
      <c r="CI14" s="23">
        <f t="shared" si="8"/>
        <v>-1</v>
      </c>
      <c r="CJ14" s="23">
        <f t="shared" si="9"/>
        <v>-1</v>
      </c>
      <c r="CK14" s="23">
        <f t="shared" si="10"/>
        <v>-1</v>
      </c>
      <c r="CL14" s="23">
        <f t="shared" si="11"/>
        <v>-1</v>
      </c>
      <c r="CM14" s="23">
        <f t="shared" si="12"/>
        <v>-1</v>
      </c>
      <c r="CN14" s="23">
        <f t="shared" si="13"/>
        <v>-1</v>
      </c>
      <c r="CO14" s="23">
        <f t="shared" si="14"/>
        <v>-1</v>
      </c>
      <c r="CP14" s="23"/>
      <c r="CQ14" s="23"/>
      <c r="CR14" s="23"/>
      <c r="CS14" s="23"/>
      <c r="CT14" s="23"/>
    </row>
    <row r="15" spans="1:98" x14ac:dyDescent="0.25">
      <c r="A15" s="20" t="s">
        <v>101</v>
      </c>
      <c r="B15" s="95">
        <v>133490.23009</v>
      </c>
      <c r="C15" s="95">
        <v>252.16615762999999</v>
      </c>
      <c r="D15" s="95">
        <v>36671.132076000002</v>
      </c>
      <c r="E15" s="95">
        <v>2313.8675244999999</v>
      </c>
      <c r="F15" s="95">
        <v>1848.5629812</v>
      </c>
      <c r="G15" s="95">
        <v>872.79030263000004</v>
      </c>
      <c r="H15" s="95">
        <v>12961.583549000001</v>
      </c>
      <c r="I15" s="95">
        <v>59.151994428000002</v>
      </c>
      <c r="J15" s="95">
        <v>328.79167180000002</v>
      </c>
      <c r="K15" s="95">
        <v>139.13989280999999</v>
      </c>
      <c r="L15" s="95">
        <v>9.8128654138999991</v>
      </c>
      <c r="M15" s="95">
        <v>49.419964112999999</v>
      </c>
      <c r="N15" s="95">
        <v>20.335277099999999</v>
      </c>
      <c r="P15" s="28" t="s">
        <v>192</v>
      </c>
      <c r="Q15" s="26">
        <v>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  <c r="AD15" s="26">
        <v>0</v>
      </c>
      <c r="AE15" s="26">
        <v>0</v>
      </c>
      <c r="AF15" s="26">
        <v>0</v>
      </c>
      <c r="AG15" s="26">
        <v>0</v>
      </c>
      <c r="AH15" s="26">
        <v>0</v>
      </c>
      <c r="AI15" s="26">
        <v>0</v>
      </c>
      <c r="AJ15" s="26">
        <v>0</v>
      </c>
      <c r="AK15" s="26">
        <v>0</v>
      </c>
      <c r="AL15" s="26">
        <v>0</v>
      </c>
      <c r="AM15" s="26">
        <v>0</v>
      </c>
      <c r="AN15" s="95">
        <v>0</v>
      </c>
      <c r="AO15" s="26">
        <v>0</v>
      </c>
      <c r="AP15" s="26">
        <v>0</v>
      </c>
      <c r="AQ15" s="26"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v>0</v>
      </c>
      <c r="AY15" s="26">
        <v>0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  <c r="BE15" s="26">
        <v>0</v>
      </c>
      <c r="BF15" s="26">
        <v>0</v>
      </c>
      <c r="BG15" s="26">
        <v>0</v>
      </c>
      <c r="BH15" s="26">
        <v>0</v>
      </c>
      <c r="BI15" s="26">
        <v>0</v>
      </c>
      <c r="BJ15" s="26">
        <v>0</v>
      </c>
      <c r="BK15" s="26">
        <v>0</v>
      </c>
      <c r="BL15" s="26">
        <v>0</v>
      </c>
      <c r="BM15" s="26">
        <v>0</v>
      </c>
      <c r="BN15" s="26">
        <v>0</v>
      </c>
      <c r="BO15" s="26">
        <v>0</v>
      </c>
      <c r="BP15" s="26">
        <v>0</v>
      </c>
      <c r="BQ15" s="26">
        <v>0</v>
      </c>
      <c r="BR15" s="26">
        <v>0</v>
      </c>
      <c r="BS15" s="26">
        <v>0</v>
      </c>
      <c r="BT15" s="26">
        <v>0</v>
      </c>
      <c r="BU15" s="26">
        <v>0</v>
      </c>
      <c r="BV15" s="26">
        <v>0</v>
      </c>
      <c r="BW15" s="26">
        <f t="shared" si="15"/>
        <v>0</v>
      </c>
      <c r="BX15" s="26">
        <f t="shared" si="16"/>
        <v>0</v>
      </c>
      <c r="BZ15" s="26" t="str">
        <f t="shared" si="0"/>
        <v/>
      </c>
      <c r="CB15" s="30" t="str">
        <f t="shared" si="1"/>
        <v/>
      </c>
      <c r="CC15" s="23">
        <f t="shared" si="2"/>
        <v>-1</v>
      </c>
      <c r="CD15" s="23">
        <f t="shared" si="3"/>
        <v>-1</v>
      </c>
      <c r="CE15" s="23">
        <f t="shared" si="4"/>
        <v>-1</v>
      </c>
      <c r="CF15" s="23">
        <f t="shared" si="5"/>
        <v>-1</v>
      </c>
      <c r="CG15" s="23">
        <f t="shared" si="6"/>
        <v>-1</v>
      </c>
      <c r="CH15" s="23">
        <f t="shared" si="7"/>
        <v>-1</v>
      </c>
      <c r="CI15" s="23">
        <f t="shared" si="8"/>
        <v>-1</v>
      </c>
      <c r="CJ15" s="23">
        <f t="shared" si="9"/>
        <v>-1</v>
      </c>
      <c r="CK15" s="23">
        <f t="shared" si="10"/>
        <v>-1</v>
      </c>
      <c r="CL15" s="23">
        <f t="shared" si="11"/>
        <v>-1</v>
      </c>
      <c r="CM15" s="23">
        <f t="shared" si="12"/>
        <v>-1</v>
      </c>
      <c r="CN15" s="23">
        <f t="shared" si="13"/>
        <v>-1</v>
      </c>
      <c r="CO15" s="23">
        <f t="shared" si="14"/>
        <v>-1</v>
      </c>
      <c r="CP15" s="23"/>
      <c r="CQ15" s="23"/>
      <c r="CR15" s="23"/>
      <c r="CS15" s="23"/>
      <c r="CT15" s="23"/>
    </row>
    <row r="16" spans="1:98" x14ac:dyDescent="0.25">
      <c r="A16" s="20" t="s">
        <v>102</v>
      </c>
      <c r="B16" s="95">
        <v>459152.73015000002</v>
      </c>
      <c r="C16" s="95">
        <v>917.01786059000005</v>
      </c>
      <c r="D16" s="95">
        <v>129900.28268</v>
      </c>
      <c r="E16" s="95">
        <v>6582.6093526000004</v>
      </c>
      <c r="F16" s="95">
        <v>5040.5602814000003</v>
      </c>
      <c r="G16" s="95">
        <v>2243.5489710000002</v>
      </c>
      <c r="H16" s="95">
        <v>46491.184860000001</v>
      </c>
      <c r="I16" s="95">
        <v>203.42822555000001</v>
      </c>
      <c r="J16" s="95">
        <v>1101.8371334000001</v>
      </c>
      <c r="K16" s="95">
        <v>504.50797182999997</v>
      </c>
      <c r="L16" s="95">
        <v>33.560625938999998</v>
      </c>
      <c r="M16" s="95">
        <v>164.48783427000001</v>
      </c>
      <c r="N16" s="95">
        <v>69.315032674999998</v>
      </c>
      <c r="P16" s="28" t="s">
        <v>193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26">
        <v>0</v>
      </c>
      <c r="AM16" s="26">
        <v>0</v>
      </c>
      <c r="AN16" s="95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26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v>0</v>
      </c>
      <c r="BV16" s="26">
        <v>0</v>
      </c>
      <c r="BW16" s="26">
        <f t="shared" si="15"/>
        <v>0</v>
      </c>
      <c r="BX16" s="26">
        <f t="shared" si="16"/>
        <v>0</v>
      </c>
      <c r="BZ16" s="26" t="str">
        <f t="shared" si="0"/>
        <v/>
      </c>
      <c r="CB16" s="30" t="str">
        <f t="shared" si="1"/>
        <v/>
      </c>
      <c r="CC16" s="23">
        <f t="shared" si="2"/>
        <v>-1</v>
      </c>
      <c r="CD16" s="23">
        <f t="shared" si="3"/>
        <v>-1</v>
      </c>
      <c r="CE16" s="23">
        <f t="shared" si="4"/>
        <v>-1</v>
      </c>
      <c r="CF16" s="23">
        <f t="shared" si="5"/>
        <v>-1</v>
      </c>
      <c r="CG16" s="23">
        <f t="shared" si="6"/>
        <v>-1</v>
      </c>
      <c r="CH16" s="23">
        <f t="shared" si="7"/>
        <v>-1</v>
      </c>
      <c r="CI16" s="23">
        <f t="shared" si="8"/>
        <v>-1</v>
      </c>
      <c r="CJ16" s="23">
        <f t="shared" si="9"/>
        <v>-1</v>
      </c>
      <c r="CK16" s="23">
        <f t="shared" si="10"/>
        <v>-1</v>
      </c>
      <c r="CL16" s="23">
        <f t="shared" si="11"/>
        <v>-1</v>
      </c>
      <c r="CM16" s="23">
        <f t="shared" si="12"/>
        <v>-1</v>
      </c>
      <c r="CN16" s="23">
        <f t="shared" si="13"/>
        <v>-1</v>
      </c>
      <c r="CO16" s="23">
        <f t="shared" si="14"/>
        <v>-1</v>
      </c>
      <c r="CP16" s="23"/>
      <c r="CQ16" s="23"/>
      <c r="CR16" s="23"/>
      <c r="CS16" s="23"/>
      <c r="CT16" s="23"/>
    </row>
    <row r="17" spans="1:98" x14ac:dyDescent="0.25">
      <c r="A17" s="20" t="s">
        <v>103</v>
      </c>
      <c r="B17" s="95">
        <v>460889.38501000003</v>
      </c>
      <c r="C17" s="95">
        <v>784.11077160000002</v>
      </c>
      <c r="D17" s="95">
        <v>107698.45959</v>
      </c>
      <c r="E17" s="95">
        <v>5372.8377903000001</v>
      </c>
      <c r="F17" s="95">
        <v>4067.7743291000002</v>
      </c>
      <c r="G17" s="95">
        <v>1461.9849429999999</v>
      </c>
      <c r="H17" s="95">
        <v>38912.040759000003</v>
      </c>
      <c r="I17" s="95">
        <v>189.35182191999999</v>
      </c>
      <c r="J17" s="95">
        <v>1064.8019623</v>
      </c>
      <c r="K17" s="95">
        <v>470.70004041999999</v>
      </c>
      <c r="L17" s="95">
        <v>31.618955884999998</v>
      </c>
      <c r="M17" s="95">
        <v>165.8078318</v>
      </c>
      <c r="N17" s="95">
        <v>65.639976520000005</v>
      </c>
      <c r="P17" s="28" t="s">
        <v>194</v>
      </c>
      <c r="Q17" s="26">
        <v>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  <c r="AD17" s="26">
        <v>0</v>
      </c>
      <c r="AE17" s="26">
        <v>0</v>
      </c>
      <c r="AF17" s="26">
        <v>0</v>
      </c>
      <c r="AG17" s="26">
        <v>0</v>
      </c>
      <c r="AH17" s="26">
        <v>0</v>
      </c>
      <c r="AI17" s="26">
        <v>0</v>
      </c>
      <c r="AJ17" s="26">
        <v>0</v>
      </c>
      <c r="AK17" s="26">
        <v>0</v>
      </c>
      <c r="AL17" s="26">
        <v>0</v>
      </c>
      <c r="AM17" s="26">
        <v>0</v>
      </c>
      <c r="AN17" s="95">
        <v>0</v>
      </c>
      <c r="AO17" s="26">
        <v>0</v>
      </c>
      <c r="AP17" s="26">
        <v>0</v>
      </c>
      <c r="AQ17" s="26">
        <v>0</v>
      </c>
      <c r="AR17" s="26">
        <v>0</v>
      </c>
      <c r="AS17" s="26">
        <v>0</v>
      </c>
      <c r="AT17" s="26">
        <v>0</v>
      </c>
      <c r="AU17" s="26">
        <v>0</v>
      </c>
      <c r="AV17" s="26">
        <v>0</v>
      </c>
      <c r="AW17" s="26">
        <v>0</v>
      </c>
      <c r="AX17" s="26">
        <v>0</v>
      </c>
      <c r="AY17" s="26">
        <v>0</v>
      </c>
      <c r="AZ17" s="26">
        <v>0</v>
      </c>
      <c r="BA17" s="26">
        <v>0</v>
      </c>
      <c r="BB17" s="26">
        <v>0</v>
      </c>
      <c r="BC17" s="26">
        <v>0</v>
      </c>
      <c r="BD17" s="26">
        <v>0</v>
      </c>
      <c r="BE17" s="26">
        <v>0</v>
      </c>
      <c r="BF17" s="26">
        <v>0</v>
      </c>
      <c r="BG17" s="26">
        <v>0</v>
      </c>
      <c r="BH17" s="26">
        <v>0</v>
      </c>
      <c r="BI17" s="26">
        <v>0</v>
      </c>
      <c r="BJ17" s="26">
        <v>0</v>
      </c>
      <c r="BK17" s="26">
        <v>0</v>
      </c>
      <c r="BL17" s="26">
        <v>0</v>
      </c>
      <c r="BM17" s="26">
        <v>0</v>
      </c>
      <c r="BN17" s="26">
        <v>0</v>
      </c>
      <c r="BO17" s="26">
        <v>0</v>
      </c>
      <c r="BP17" s="26">
        <v>0</v>
      </c>
      <c r="BQ17" s="26">
        <v>0</v>
      </c>
      <c r="BR17" s="26">
        <v>0</v>
      </c>
      <c r="BS17" s="26">
        <v>0</v>
      </c>
      <c r="BT17" s="26">
        <v>0</v>
      </c>
      <c r="BU17" s="26">
        <v>0</v>
      </c>
      <c r="BV17" s="26">
        <v>0</v>
      </c>
      <c r="BW17" s="26">
        <f t="shared" si="15"/>
        <v>0</v>
      </c>
      <c r="BX17" s="26">
        <f t="shared" si="16"/>
        <v>0</v>
      </c>
      <c r="BZ17" s="26" t="str">
        <f t="shared" si="0"/>
        <v/>
      </c>
      <c r="CB17" s="30" t="str">
        <f t="shared" si="1"/>
        <v/>
      </c>
      <c r="CC17" s="23">
        <f t="shared" si="2"/>
        <v>-1</v>
      </c>
      <c r="CD17" s="23">
        <f t="shared" si="3"/>
        <v>-1</v>
      </c>
      <c r="CE17" s="23">
        <f t="shared" si="4"/>
        <v>-1</v>
      </c>
      <c r="CF17" s="23">
        <f t="shared" si="5"/>
        <v>-1</v>
      </c>
      <c r="CG17" s="23">
        <f t="shared" si="6"/>
        <v>-1</v>
      </c>
      <c r="CH17" s="23">
        <f t="shared" si="7"/>
        <v>-1</v>
      </c>
      <c r="CI17" s="23">
        <f t="shared" si="8"/>
        <v>-1</v>
      </c>
      <c r="CJ17" s="23">
        <f t="shared" si="9"/>
        <v>-1</v>
      </c>
      <c r="CK17" s="23">
        <f t="shared" si="10"/>
        <v>-1</v>
      </c>
      <c r="CL17" s="23">
        <f t="shared" si="11"/>
        <v>-1</v>
      </c>
      <c r="CM17" s="23">
        <f t="shared" si="12"/>
        <v>-1</v>
      </c>
      <c r="CN17" s="23">
        <f t="shared" si="13"/>
        <v>-1</v>
      </c>
      <c r="CO17" s="23">
        <f t="shared" si="14"/>
        <v>-1</v>
      </c>
      <c r="CP17" s="23"/>
      <c r="CQ17" s="23"/>
      <c r="CR17" s="23"/>
      <c r="CS17" s="23"/>
      <c r="CT17" s="23"/>
    </row>
    <row r="18" spans="1:98" x14ac:dyDescent="0.25">
      <c r="A18" s="20" t="s">
        <v>104</v>
      </c>
      <c r="B18" s="95">
        <v>335957.31161999999</v>
      </c>
      <c r="C18" s="95">
        <v>489.09089446000002</v>
      </c>
      <c r="D18" s="95">
        <v>73805.040905000002</v>
      </c>
      <c r="E18" s="95">
        <v>4561.2543863000001</v>
      </c>
      <c r="F18" s="95">
        <v>3654.2327261</v>
      </c>
      <c r="G18" s="95">
        <v>1777.4713400000001</v>
      </c>
      <c r="H18" s="95">
        <v>28798.826287</v>
      </c>
      <c r="I18" s="95">
        <v>126.55578933</v>
      </c>
      <c r="J18" s="95">
        <v>755.29061618000003</v>
      </c>
      <c r="K18" s="95">
        <v>293.00952448999999</v>
      </c>
      <c r="L18" s="95">
        <v>21.163893452</v>
      </c>
      <c r="M18" s="95">
        <v>112.96701738</v>
      </c>
      <c r="N18" s="95">
        <v>44.431231871999998</v>
      </c>
      <c r="P18" s="28" t="s">
        <v>195</v>
      </c>
      <c r="Q18" s="26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26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26">
        <v>0</v>
      </c>
      <c r="AM18" s="26">
        <v>0</v>
      </c>
      <c r="AN18" s="95">
        <v>0</v>
      </c>
      <c r="AO18" s="26">
        <v>0</v>
      </c>
      <c r="AP18" s="26">
        <v>0</v>
      </c>
      <c r="AQ18" s="26">
        <v>0</v>
      </c>
      <c r="AR18" s="26">
        <v>0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26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26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26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26">
        <v>0</v>
      </c>
      <c r="BV18" s="26">
        <v>0</v>
      </c>
      <c r="BW18" s="26">
        <f t="shared" si="15"/>
        <v>0</v>
      </c>
      <c r="BX18" s="26">
        <f t="shared" si="16"/>
        <v>0</v>
      </c>
      <c r="BZ18" s="26" t="str">
        <f t="shared" si="0"/>
        <v/>
      </c>
      <c r="CB18" s="30" t="str">
        <f t="shared" si="1"/>
        <v/>
      </c>
      <c r="CC18" s="23">
        <f t="shared" si="2"/>
        <v>-1</v>
      </c>
      <c r="CD18" s="23">
        <f t="shared" si="3"/>
        <v>-1</v>
      </c>
      <c r="CE18" s="23">
        <f t="shared" si="4"/>
        <v>-1</v>
      </c>
      <c r="CF18" s="23">
        <f t="shared" si="5"/>
        <v>-1</v>
      </c>
      <c r="CG18" s="23">
        <f t="shared" si="6"/>
        <v>-1</v>
      </c>
      <c r="CH18" s="23">
        <f t="shared" si="7"/>
        <v>-1</v>
      </c>
      <c r="CI18" s="23">
        <f t="shared" si="8"/>
        <v>-1</v>
      </c>
      <c r="CJ18" s="23">
        <f t="shared" si="9"/>
        <v>-1</v>
      </c>
      <c r="CK18" s="23">
        <f t="shared" si="10"/>
        <v>-1</v>
      </c>
      <c r="CL18" s="23">
        <f t="shared" si="11"/>
        <v>-1</v>
      </c>
      <c r="CM18" s="23">
        <f t="shared" si="12"/>
        <v>-1</v>
      </c>
      <c r="CN18" s="23">
        <f t="shared" si="13"/>
        <v>-1</v>
      </c>
      <c r="CO18" s="23">
        <f t="shared" si="14"/>
        <v>-1</v>
      </c>
      <c r="CP18" s="23"/>
      <c r="CQ18" s="23"/>
      <c r="CR18" s="23"/>
      <c r="CS18" s="23"/>
      <c r="CT18" s="23"/>
    </row>
    <row r="19" spans="1:98" x14ac:dyDescent="0.25">
      <c r="A19" s="20" t="s">
        <v>105</v>
      </c>
      <c r="B19" s="95">
        <v>85278.215469999996</v>
      </c>
      <c r="C19" s="95">
        <v>148.51952535000001</v>
      </c>
      <c r="D19" s="95">
        <v>21551.391315000001</v>
      </c>
      <c r="E19" s="95">
        <v>1379.7229936000001</v>
      </c>
      <c r="F19" s="95">
        <v>1104.9131058</v>
      </c>
      <c r="G19" s="95">
        <v>545.75773961000004</v>
      </c>
      <c r="H19" s="95">
        <v>8099.0430151</v>
      </c>
      <c r="I19" s="95">
        <v>34.729860299000002</v>
      </c>
      <c r="J19" s="95">
        <v>194.89329437999999</v>
      </c>
      <c r="K19" s="95">
        <v>81.50547546</v>
      </c>
      <c r="L19" s="95">
        <v>5.7448535602000002</v>
      </c>
      <c r="M19" s="95">
        <v>28.756237492</v>
      </c>
      <c r="N19" s="95">
        <v>11.941909743</v>
      </c>
      <c r="P19" s="28" t="s">
        <v>196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  <c r="AD19" s="26">
        <v>0</v>
      </c>
      <c r="AE19" s="26">
        <v>0</v>
      </c>
      <c r="AF19" s="26">
        <v>0</v>
      </c>
      <c r="AG19" s="26">
        <v>0</v>
      </c>
      <c r="AH19" s="26">
        <v>0</v>
      </c>
      <c r="AI19" s="26">
        <v>0</v>
      </c>
      <c r="AJ19" s="26">
        <v>0</v>
      </c>
      <c r="AK19" s="26">
        <v>0</v>
      </c>
      <c r="AL19" s="26">
        <v>0</v>
      </c>
      <c r="AM19" s="26">
        <v>0</v>
      </c>
      <c r="AN19" s="95">
        <v>0</v>
      </c>
      <c r="AO19" s="26">
        <v>0</v>
      </c>
      <c r="AP19" s="26">
        <v>0</v>
      </c>
      <c r="AQ19" s="26">
        <v>0</v>
      </c>
      <c r="AR19" s="26">
        <v>0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v>0</v>
      </c>
      <c r="AY19" s="26"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v>0</v>
      </c>
      <c r="BG19" s="26">
        <v>0</v>
      </c>
      <c r="BH19" s="26">
        <v>0</v>
      </c>
      <c r="BI19" s="26">
        <v>0</v>
      </c>
      <c r="BJ19" s="26">
        <v>0</v>
      </c>
      <c r="BK19" s="26">
        <v>0</v>
      </c>
      <c r="BL19" s="26">
        <v>0</v>
      </c>
      <c r="BM19" s="26">
        <v>0</v>
      </c>
      <c r="BN19" s="26">
        <v>0</v>
      </c>
      <c r="BO19" s="26">
        <v>0</v>
      </c>
      <c r="BP19" s="26">
        <v>0</v>
      </c>
      <c r="BQ19" s="26">
        <v>0</v>
      </c>
      <c r="BR19" s="26">
        <v>0</v>
      </c>
      <c r="BS19" s="26">
        <v>0</v>
      </c>
      <c r="BT19" s="26">
        <v>0</v>
      </c>
      <c r="BU19" s="26">
        <v>0</v>
      </c>
      <c r="BV19" s="26">
        <v>0</v>
      </c>
      <c r="BW19" s="26">
        <f t="shared" si="15"/>
        <v>0</v>
      </c>
      <c r="BX19" s="26">
        <f t="shared" si="16"/>
        <v>0</v>
      </c>
      <c r="BZ19" s="26" t="str">
        <f t="shared" si="0"/>
        <v/>
      </c>
      <c r="CB19" s="30" t="str">
        <f t="shared" si="1"/>
        <v/>
      </c>
      <c r="CC19" s="23">
        <f t="shared" si="2"/>
        <v>-1</v>
      </c>
      <c r="CD19" s="23">
        <f t="shared" si="3"/>
        <v>-1</v>
      </c>
      <c r="CE19" s="23">
        <f t="shared" si="4"/>
        <v>-1</v>
      </c>
      <c r="CF19" s="23">
        <f t="shared" si="5"/>
        <v>-1</v>
      </c>
      <c r="CG19" s="23">
        <f t="shared" si="6"/>
        <v>-1</v>
      </c>
      <c r="CH19" s="23">
        <f t="shared" si="7"/>
        <v>-1</v>
      </c>
      <c r="CI19" s="23">
        <f t="shared" si="8"/>
        <v>-1</v>
      </c>
      <c r="CJ19" s="23">
        <f t="shared" si="9"/>
        <v>-1</v>
      </c>
      <c r="CK19" s="23">
        <f t="shared" si="10"/>
        <v>-1</v>
      </c>
      <c r="CL19" s="23">
        <f t="shared" si="11"/>
        <v>-1</v>
      </c>
      <c r="CM19" s="23">
        <f t="shared" si="12"/>
        <v>-1</v>
      </c>
      <c r="CN19" s="23">
        <f t="shared" si="13"/>
        <v>-1</v>
      </c>
      <c r="CO19" s="23">
        <f t="shared" si="14"/>
        <v>-1</v>
      </c>
      <c r="CP19" s="23"/>
      <c r="CQ19" s="23"/>
      <c r="CR19" s="23"/>
      <c r="CS19" s="23"/>
      <c r="CT19" s="23"/>
    </row>
    <row r="20" spans="1:98" x14ac:dyDescent="0.25">
      <c r="A20" s="20" t="s">
        <v>106</v>
      </c>
      <c r="B20" s="95">
        <v>80297.499328999998</v>
      </c>
      <c r="C20" s="95">
        <v>101.20775089999999</v>
      </c>
      <c r="D20" s="95">
        <v>14794.569174</v>
      </c>
      <c r="E20" s="95">
        <v>939.35658957999999</v>
      </c>
      <c r="F20" s="95">
        <v>752.18647008000005</v>
      </c>
      <c r="G20" s="95">
        <v>383.00646774000001</v>
      </c>
      <c r="H20" s="95">
        <v>6255.1791136000002</v>
      </c>
      <c r="I20" s="95">
        <v>26.290300322</v>
      </c>
      <c r="J20" s="95">
        <v>158.34245575</v>
      </c>
      <c r="K20" s="95">
        <v>60.917524288000003</v>
      </c>
      <c r="L20" s="95">
        <v>4.3851525641000002</v>
      </c>
      <c r="M20" s="95">
        <v>23.353245709999999</v>
      </c>
      <c r="N20" s="95">
        <v>9.2409553471999999</v>
      </c>
      <c r="P20" s="28" t="s">
        <v>197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  <c r="AD20" s="26">
        <v>0</v>
      </c>
      <c r="AE20" s="26">
        <v>0</v>
      </c>
      <c r="AF20" s="26">
        <v>0</v>
      </c>
      <c r="AG20" s="26">
        <v>0</v>
      </c>
      <c r="AH20" s="26">
        <v>0</v>
      </c>
      <c r="AI20" s="26">
        <v>0</v>
      </c>
      <c r="AJ20" s="26">
        <v>0</v>
      </c>
      <c r="AK20" s="26">
        <v>0</v>
      </c>
      <c r="AL20" s="26">
        <v>0</v>
      </c>
      <c r="AM20" s="26">
        <v>0</v>
      </c>
      <c r="AN20" s="95">
        <v>0</v>
      </c>
      <c r="AO20" s="26">
        <v>0</v>
      </c>
      <c r="AP20" s="26">
        <v>0</v>
      </c>
      <c r="AQ20" s="26">
        <v>0</v>
      </c>
      <c r="AR20" s="26">
        <v>0</v>
      </c>
      <c r="AS20" s="26">
        <v>0</v>
      </c>
      <c r="AT20" s="26">
        <v>0</v>
      </c>
      <c r="AU20" s="26">
        <v>0</v>
      </c>
      <c r="AV20" s="26">
        <v>0</v>
      </c>
      <c r="AW20" s="26">
        <v>0</v>
      </c>
      <c r="AX20" s="26">
        <v>0</v>
      </c>
      <c r="AY20" s="26">
        <v>0</v>
      </c>
      <c r="AZ20" s="26">
        <v>0</v>
      </c>
      <c r="BA20" s="26">
        <v>0</v>
      </c>
      <c r="BB20" s="26">
        <v>0</v>
      </c>
      <c r="BC20" s="26">
        <v>0</v>
      </c>
      <c r="BD20" s="26">
        <v>0</v>
      </c>
      <c r="BE20" s="26">
        <v>0</v>
      </c>
      <c r="BF20" s="26">
        <v>0</v>
      </c>
      <c r="BG20" s="26">
        <v>0</v>
      </c>
      <c r="BH20" s="26">
        <v>0</v>
      </c>
      <c r="BI20" s="26">
        <v>0</v>
      </c>
      <c r="BJ20" s="26">
        <v>0</v>
      </c>
      <c r="BK20" s="26">
        <v>0</v>
      </c>
      <c r="BL20" s="26">
        <v>0</v>
      </c>
      <c r="BM20" s="26">
        <v>0</v>
      </c>
      <c r="BN20" s="26">
        <v>0</v>
      </c>
      <c r="BO20" s="26">
        <v>0</v>
      </c>
      <c r="BP20" s="26">
        <v>0</v>
      </c>
      <c r="BQ20" s="26">
        <v>0</v>
      </c>
      <c r="BR20" s="26">
        <v>0</v>
      </c>
      <c r="BS20" s="26">
        <v>0</v>
      </c>
      <c r="BT20" s="26">
        <v>0</v>
      </c>
      <c r="BU20" s="26">
        <v>0</v>
      </c>
      <c r="BV20" s="26">
        <v>0</v>
      </c>
      <c r="BW20" s="26">
        <f t="shared" si="15"/>
        <v>0</v>
      </c>
      <c r="BX20" s="26">
        <f t="shared" si="16"/>
        <v>0</v>
      </c>
      <c r="BZ20" s="26" t="str">
        <f t="shared" si="0"/>
        <v/>
      </c>
      <c r="CB20" s="30" t="str">
        <f t="shared" si="1"/>
        <v/>
      </c>
      <c r="CC20" s="23">
        <f t="shared" si="2"/>
        <v>-1</v>
      </c>
      <c r="CD20" s="23">
        <f t="shared" si="3"/>
        <v>-1</v>
      </c>
      <c r="CE20" s="23">
        <f t="shared" si="4"/>
        <v>-1</v>
      </c>
      <c r="CF20" s="23">
        <f t="shared" si="5"/>
        <v>-1</v>
      </c>
      <c r="CG20" s="23">
        <f t="shared" si="6"/>
        <v>-1</v>
      </c>
      <c r="CH20" s="23">
        <f t="shared" si="7"/>
        <v>-1</v>
      </c>
      <c r="CI20" s="23">
        <f t="shared" si="8"/>
        <v>-1</v>
      </c>
      <c r="CJ20" s="23">
        <f t="shared" si="9"/>
        <v>-1</v>
      </c>
      <c r="CK20" s="23">
        <f t="shared" si="10"/>
        <v>-1</v>
      </c>
      <c r="CL20" s="23">
        <f t="shared" si="11"/>
        <v>-1</v>
      </c>
      <c r="CM20" s="23">
        <f t="shared" si="12"/>
        <v>-1</v>
      </c>
      <c r="CN20" s="23">
        <f t="shared" si="13"/>
        <v>-1</v>
      </c>
      <c r="CO20" s="23">
        <f t="shared" si="14"/>
        <v>-1</v>
      </c>
      <c r="CP20" s="23"/>
      <c r="CQ20" s="23"/>
      <c r="CR20" s="23"/>
      <c r="CS20" s="23"/>
      <c r="CT20" s="23"/>
    </row>
    <row r="21" spans="1:98" x14ac:dyDescent="0.25">
      <c r="A21" s="56" t="s">
        <v>107</v>
      </c>
      <c r="B21" s="95">
        <v>368216.39223</v>
      </c>
      <c r="C21" s="95">
        <v>611.54296314999999</v>
      </c>
      <c r="D21" s="95">
        <v>90749.718995000003</v>
      </c>
      <c r="E21" s="95">
        <v>2892.4457081999999</v>
      </c>
      <c r="F21" s="95">
        <v>1983.2510660999999</v>
      </c>
      <c r="G21" s="95">
        <v>676.68843423999999</v>
      </c>
      <c r="H21" s="95">
        <v>35131.557038999999</v>
      </c>
      <c r="I21" s="95">
        <v>144.08456404</v>
      </c>
      <c r="J21" s="95">
        <v>783.94386815999997</v>
      </c>
      <c r="K21" s="95">
        <v>357.94403133999998</v>
      </c>
      <c r="L21" s="95">
        <v>23.781290932000001</v>
      </c>
      <c r="M21" s="95">
        <v>119.15902446</v>
      </c>
      <c r="N21" s="95">
        <v>49.963084354000003</v>
      </c>
      <c r="P21" s="28" t="s">
        <v>198</v>
      </c>
      <c r="Q21" s="26">
        <v>46.440420611609703</v>
      </c>
      <c r="R21" s="26">
        <v>23.089154937579298</v>
      </c>
      <c r="S21" s="26">
        <v>139.769518647128</v>
      </c>
      <c r="T21" s="26">
        <v>139.770831749281</v>
      </c>
      <c r="U21" s="26">
        <v>84.635133903055006</v>
      </c>
      <c r="V21" s="26">
        <v>762.21285232069897</v>
      </c>
      <c r="W21" s="26">
        <v>116.57487693960999</v>
      </c>
      <c r="X21" s="26">
        <v>1211.6763991652299</v>
      </c>
      <c r="Y21" s="26">
        <v>351906.92162127502</v>
      </c>
      <c r="Z21" s="26">
        <v>1697.8528396000299</v>
      </c>
      <c r="AA21" s="26">
        <v>499.18331385790202</v>
      </c>
      <c r="AB21" s="26">
        <v>561.14388681166099</v>
      </c>
      <c r="AC21" s="26">
        <v>18.2260039200875</v>
      </c>
      <c r="AD21" s="26">
        <v>347.55402419516901</v>
      </c>
      <c r="AE21" s="26">
        <v>347.55399073310002</v>
      </c>
      <c r="AF21" s="26">
        <v>695.95480422628702</v>
      </c>
      <c r="AG21" s="26">
        <v>1201.0414661453499</v>
      </c>
      <c r="AH21" s="26">
        <v>15.569063247267801</v>
      </c>
      <c r="AI21" s="26">
        <v>14.207971140480399</v>
      </c>
      <c r="AJ21" s="26">
        <v>105.15941254163801</v>
      </c>
      <c r="AK21" s="26">
        <v>48.517588840271799</v>
      </c>
      <c r="AL21" s="26">
        <v>586.33724910574995</v>
      </c>
      <c r="AM21" s="26">
        <v>0</v>
      </c>
      <c r="AN21" s="95">
        <v>35201.652509629203</v>
      </c>
      <c r="AO21" s="26">
        <v>74525.219780570202</v>
      </c>
      <c r="AP21" s="26">
        <v>11773.135527894499</v>
      </c>
      <c r="AQ21" s="26">
        <v>86994.310112690902</v>
      </c>
      <c r="AR21" s="26">
        <v>962.05563416991401</v>
      </c>
      <c r="AS21" s="26">
        <v>2.2395241854494699</v>
      </c>
      <c r="AT21" s="26">
        <v>18034.367558232199</v>
      </c>
      <c r="AU21" s="26">
        <v>11.849316613713601</v>
      </c>
      <c r="AV21" s="26">
        <v>2.5185253657578999</v>
      </c>
      <c r="AW21" s="26">
        <v>988.32405036723299</v>
      </c>
      <c r="AX21" s="26">
        <v>18.752760745649599</v>
      </c>
      <c r="AY21" s="26">
        <v>0.84264226326493397</v>
      </c>
      <c r="AZ21" s="26">
        <v>0.66992420677894804</v>
      </c>
      <c r="BA21" s="26">
        <v>2798.3476955940901</v>
      </c>
      <c r="BB21" s="26">
        <v>1911.4441077399699</v>
      </c>
      <c r="BC21" s="26">
        <v>886.90358785412195</v>
      </c>
      <c r="BD21" s="26">
        <v>9.5000470967800492</v>
      </c>
      <c r="BE21" s="26">
        <v>0.115478160242949</v>
      </c>
      <c r="BF21" s="26">
        <v>71.583284348888498</v>
      </c>
      <c r="BG21" s="26">
        <v>1.9997135640791901</v>
      </c>
      <c r="BH21" s="26">
        <v>104.15131247491399</v>
      </c>
      <c r="BI21" s="26">
        <v>15.5534002039282</v>
      </c>
      <c r="BJ21" s="26">
        <v>3.9435796242926799</v>
      </c>
      <c r="BK21" s="26">
        <v>498.687122624354</v>
      </c>
      <c r="BL21" s="26">
        <v>87.326126069594693</v>
      </c>
      <c r="BM21" s="26">
        <v>11.117506569756699</v>
      </c>
      <c r="BN21" s="26">
        <v>169.04123033561899</v>
      </c>
      <c r="BO21" s="26">
        <v>0.55468898926986498</v>
      </c>
      <c r="BP21" s="26">
        <v>623.21360437266196</v>
      </c>
      <c r="BQ21" s="26">
        <v>0</v>
      </c>
      <c r="BR21" s="26">
        <v>1.1133685372456801</v>
      </c>
      <c r="BS21" s="26">
        <v>4048.97919133818</v>
      </c>
      <c r="BT21" s="26">
        <v>988.57959033108295</v>
      </c>
      <c r="BU21" s="26">
        <v>34277.005150405101</v>
      </c>
      <c r="BV21" s="26">
        <v>5595.54590804295</v>
      </c>
      <c r="BW21" s="26">
        <f t="shared" si="15"/>
        <v>12431.421750190009</v>
      </c>
      <c r="BX21" s="26">
        <f t="shared" si="16"/>
        <v>5556.7246485068345</v>
      </c>
      <c r="BZ21" s="26">
        <f t="shared" si="0"/>
        <v>36422.639682828478</v>
      </c>
      <c r="CB21" s="30">
        <f t="shared" si="1"/>
        <v>8.0000037166196199E-3</v>
      </c>
      <c r="CC21" s="23">
        <f t="shared" si="2"/>
        <v>-4.429316823716406E-2</v>
      </c>
      <c r="CD21" s="23">
        <f t="shared" si="3"/>
        <v>-4.121658748948364E-2</v>
      </c>
      <c r="CE21" s="23">
        <f t="shared" si="4"/>
        <v>-4.1382044196919342E-2</v>
      </c>
      <c r="CF21" s="23">
        <f t="shared" si="5"/>
        <v>-3.2532334950711332E-2</v>
      </c>
      <c r="CG21" s="23">
        <f t="shared" si="6"/>
        <v>-3.620669091646378E-2</v>
      </c>
      <c r="CH21" s="23">
        <f t="shared" si="7"/>
        <v>-7.9024300049396437E-2</v>
      </c>
      <c r="CI21" s="23">
        <f t="shared" si="8"/>
        <v>-2.4324338589554954E-2</v>
      </c>
      <c r="CJ21" s="23">
        <f t="shared" si="9"/>
        <v>-2.9938892618097845E-2</v>
      </c>
      <c r="CK21" s="23">
        <f t="shared" si="10"/>
        <v>-2.7720117117958982E-2</v>
      </c>
      <c r="CL21" s="23">
        <f t="shared" si="11"/>
        <v>-2.9026997790698679E-2</v>
      </c>
      <c r="CM21" s="23">
        <f t="shared" si="12"/>
        <v>-2.9104222996127072E-2</v>
      </c>
      <c r="CN21" s="23">
        <f t="shared" si="13"/>
        <v>-2.168654478417173E-2</v>
      </c>
      <c r="CO21" s="23">
        <f t="shared" si="14"/>
        <v>-2.8931270605444096E-2</v>
      </c>
      <c r="CP21" s="23"/>
      <c r="CQ21" s="23"/>
      <c r="CR21" s="23"/>
      <c r="CS21" s="23"/>
      <c r="CT21" s="23"/>
    </row>
    <row r="22" spans="1:98" x14ac:dyDescent="0.25">
      <c r="A22" s="20" t="s">
        <v>108</v>
      </c>
      <c r="B22" s="95">
        <v>100576.38167</v>
      </c>
      <c r="C22" s="95">
        <v>183.71996264000001</v>
      </c>
      <c r="D22" s="95">
        <v>28708.769068000001</v>
      </c>
      <c r="E22" s="95">
        <v>1646.6906485</v>
      </c>
      <c r="F22" s="95">
        <v>1322.6417947</v>
      </c>
      <c r="G22" s="95">
        <v>670.16384145999996</v>
      </c>
      <c r="H22" s="95">
        <v>8543.7902465000006</v>
      </c>
      <c r="I22" s="95">
        <v>38.819614121000001</v>
      </c>
      <c r="J22" s="95">
        <v>204.04824117999999</v>
      </c>
      <c r="K22" s="95">
        <v>92.411960432000001</v>
      </c>
      <c r="L22" s="95">
        <v>6.3507448056999998</v>
      </c>
      <c r="M22" s="95">
        <v>28.678635821</v>
      </c>
      <c r="N22" s="95">
        <v>13.104677377</v>
      </c>
      <c r="P22" s="28" t="s">
        <v>199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26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26">
        <v>0</v>
      </c>
      <c r="AM22" s="26">
        <v>0</v>
      </c>
      <c r="AN22" s="95">
        <v>0</v>
      </c>
      <c r="AO22" s="26">
        <v>0</v>
      </c>
      <c r="AP22" s="26">
        <v>0</v>
      </c>
      <c r="AQ22" s="26">
        <v>0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0</v>
      </c>
      <c r="BN22" s="26"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26">
        <v>0</v>
      </c>
      <c r="BV22" s="26">
        <v>0</v>
      </c>
      <c r="BW22" s="26">
        <f t="shared" si="15"/>
        <v>0</v>
      </c>
      <c r="BX22" s="26">
        <f t="shared" si="16"/>
        <v>0</v>
      </c>
      <c r="BZ22" s="26" t="str">
        <f t="shared" si="0"/>
        <v/>
      </c>
      <c r="CB22" s="30" t="str">
        <f t="shared" si="1"/>
        <v/>
      </c>
      <c r="CC22" s="23">
        <f t="shared" si="2"/>
        <v>-1</v>
      </c>
      <c r="CD22" s="23">
        <f t="shared" si="3"/>
        <v>-1</v>
      </c>
      <c r="CE22" s="23">
        <f t="shared" si="4"/>
        <v>-1</v>
      </c>
      <c r="CF22" s="23">
        <f t="shared" si="5"/>
        <v>-1</v>
      </c>
      <c r="CG22" s="23">
        <f t="shared" si="6"/>
        <v>-1</v>
      </c>
      <c r="CH22" s="23">
        <f t="shared" si="7"/>
        <v>-1</v>
      </c>
      <c r="CI22" s="23">
        <f t="shared" si="8"/>
        <v>-1</v>
      </c>
      <c r="CJ22" s="23">
        <f t="shared" si="9"/>
        <v>-1</v>
      </c>
      <c r="CK22" s="23">
        <f t="shared" si="10"/>
        <v>-1</v>
      </c>
      <c r="CL22" s="23">
        <f t="shared" si="11"/>
        <v>-1</v>
      </c>
      <c r="CM22" s="23">
        <f t="shared" si="12"/>
        <v>-1</v>
      </c>
      <c r="CN22" s="23">
        <f t="shared" si="13"/>
        <v>-1</v>
      </c>
      <c r="CO22" s="23">
        <f t="shared" si="14"/>
        <v>-1</v>
      </c>
      <c r="CP22" s="23"/>
      <c r="CQ22" s="23"/>
      <c r="CR22" s="23"/>
      <c r="CS22" s="23"/>
      <c r="CT22" s="23"/>
    </row>
    <row r="23" spans="1:98" x14ac:dyDescent="0.25">
      <c r="A23" s="20" t="s">
        <v>109</v>
      </c>
      <c r="B23" s="95">
        <v>216502.01608</v>
      </c>
      <c r="C23" s="95">
        <v>324.50956753999998</v>
      </c>
      <c r="D23" s="95">
        <v>52956.499365000003</v>
      </c>
      <c r="E23" s="95">
        <v>3113.4551056999999</v>
      </c>
      <c r="F23" s="95">
        <v>2492.6375671000001</v>
      </c>
      <c r="G23" s="95">
        <v>1171.7844605</v>
      </c>
      <c r="H23" s="95">
        <v>19648.523346999998</v>
      </c>
      <c r="I23" s="95">
        <v>88.681296532000005</v>
      </c>
      <c r="J23" s="95">
        <v>538.99084230000005</v>
      </c>
      <c r="K23" s="95">
        <v>203.76332819999999</v>
      </c>
      <c r="L23" s="95">
        <v>14.934097576999999</v>
      </c>
      <c r="M23" s="95">
        <v>83.281704023000003</v>
      </c>
      <c r="N23" s="95">
        <v>31.369720314999999</v>
      </c>
      <c r="P23" s="28" t="s">
        <v>200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  <c r="AD23" s="26">
        <v>0</v>
      </c>
      <c r="AE23" s="26">
        <v>0</v>
      </c>
      <c r="AF23" s="26">
        <v>0</v>
      </c>
      <c r="AG23" s="26">
        <v>0</v>
      </c>
      <c r="AH23" s="26">
        <v>0</v>
      </c>
      <c r="AI23" s="26">
        <v>0</v>
      </c>
      <c r="AJ23" s="26">
        <v>0</v>
      </c>
      <c r="AK23" s="26">
        <v>0</v>
      </c>
      <c r="AL23" s="26">
        <v>0</v>
      </c>
      <c r="AM23" s="26">
        <v>0</v>
      </c>
      <c r="AN23" s="95">
        <v>0</v>
      </c>
      <c r="AO23" s="26">
        <v>0</v>
      </c>
      <c r="AP23" s="26">
        <v>0</v>
      </c>
      <c r="AQ23" s="26">
        <v>0</v>
      </c>
      <c r="AR23" s="26">
        <v>0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v>0</v>
      </c>
      <c r="AY23" s="26">
        <v>0</v>
      </c>
      <c r="AZ23" s="26">
        <v>0</v>
      </c>
      <c r="BA23" s="26">
        <v>0</v>
      </c>
      <c r="BB23" s="26">
        <v>0</v>
      </c>
      <c r="BC23" s="26">
        <v>0</v>
      </c>
      <c r="BD23" s="26">
        <v>0</v>
      </c>
      <c r="BE23" s="26">
        <v>0</v>
      </c>
      <c r="BF23" s="26">
        <v>0</v>
      </c>
      <c r="BG23" s="26">
        <v>0</v>
      </c>
      <c r="BH23" s="26">
        <v>0</v>
      </c>
      <c r="BI23" s="26">
        <v>0</v>
      </c>
      <c r="BJ23" s="26">
        <v>0</v>
      </c>
      <c r="BK23" s="26">
        <v>0</v>
      </c>
      <c r="BL23" s="26">
        <v>0</v>
      </c>
      <c r="BM23" s="26">
        <v>0</v>
      </c>
      <c r="BN23" s="26">
        <v>0</v>
      </c>
      <c r="BO23" s="26">
        <v>0</v>
      </c>
      <c r="BP23" s="26">
        <v>0</v>
      </c>
      <c r="BQ23" s="26">
        <v>0</v>
      </c>
      <c r="BR23" s="26">
        <v>0</v>
      </c>
      <c r="BS23" s="26">
        <v>0</v>
      </c>
      <c r="BT23" s="26">
        <v>0</v>
      </c>
      <c r="BU23" s="26">
        <v>0</v>
      </c>
      <c r="BV23" s="26">
        <v>0</v>
      </c>
      <c r="BW23" s="26">
        <f t="shared" si="15"/>
        <v>0</v>
      </c>
      <c r="BX23" s="26">
        <f t="shared" si="16"/>
        <v>0</v>
      </c>
      <c r="BZ23" s="26" t="str">
        <f t="shared" si="0"/>
        <v/>
      </c>
      <c r="CB23" s="30" t="str">
        <f t="shared" si="1"/>
        <v/>
      </c>
      <c r="CC23" s="23">
        <f t="shared" si="2"/>
        <v>-1</v>
      </c>
      <c r="CD23" s="23">
        <f t="shared" si="3"/>
        <v>-1</v>
      </c>
      <c r="CE23" s="23">
        <f t="shared" si="4"/>
        <v>-1</v>
      </c>
      <c r="CF23" s="23">
        <f t="shared" si="5"/>
        <v>-1</v>
      </c>
      <c r="CG23" s="23">
        <f t="shared" si="6"/>
        <v>-1</v>
      </c>
      <c r="CH23" s="23">
        <f t="shared" si="7"/>
        <v>-1</v>
      </c>
      <c r="CI23" s="23">
        <f t="shared" si="8"/>
        <v>-1</v>
      </c>
      <c r="CJ23" s="23">
        <f t="shared" si="9"/>
        <v>-1</v>
      </c>
      <c r="CK23" s="23">
        <f t="shared" si="10"/>
        <v>-1</v>
      </c>
      <c r="CL23" s="23">
        <f t="shared" si="11"/>
        <v>-1</v>
      </c>
      <c r="CM23" s="23">
        <f t="shared" si="12"/>
        <v>-1</v>
      </c>
      <c r="CN23" s="23">
        <f t="shared" si="13"/>
        <v>-1</v>
      </c>
      <c r="CO23" s="23">
        <f t="shared" si="14"/>
        <v>-1</v>
      </c>
      <c r="CP23" s="23"/>
      <c r="CQ23" s="23"/>
      <c r="CR23" s="23"/>
      <c r="CS23" s="23"/>
      <c r="CT23" s="23"/>
    </row>
    <row r="24" spans="1:98" x14ac:dyDescent="0.25">
      <c r="A24" s="20" t="s">
        <v>110</v>
      </c>
      <c r="B24" s="95">
        <v>72782.536288999996</v>
      </c>
      <c r="C24" s="95">
        <v>135.64175757000001</v>
      </c>
      <c r="D24" s="95">
        <v>21929.742882999999</v>
      </c>
      <c r="E24" s="95">
        <v>1269.728535</v>
      </c>
      <c r="F24" s="95">
        <v>1017.6341302</v>
      </c>
      <c r="G24" s="95">
        <v>488.27458767000002</v>
      </c>
      <c r="H24" s="95">
        <v>7068.2584662999998</v>
      </c>
      <c r="I24" s="95">
        <v>31.843620154</v>
      </c>
      <c r="J24" s="95">
        <v>177.49980865000001</v>
      </c>
      <c r="K24" s="95">
        <v>74.655088062000004</v>
      </c>
      <c r="L24" s="95">
        <v>5.2781742709000001</v>
      </c>
      <c r="M24" s="95">
        <v>26.530354672000001</v>
      </c>
      <c r="N24" s="95">
        <v>10.949918054999999</v>
      </c>
      <c r="P24" s="28" t="s">
        <v>201</v>
      </c>
      <c r="Q24" s="26">
        <v>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0</v>
      </c>
      <c r="AE24" s="26">
        <v>0</v>
      </c>
      <c r="AF24" s="26">
        <v>0</v>
      </c>
      <c r="AG24" s="26">
        <v>0</v>
      </c>
      <c r="AH24" s="26">
        <v>0</v>
      </c>
      <c r="AI24" s="26">
        <v>0</v>
      </c>
      <c r="AJ24" s="26">
        <v>0</v>
      </c>
      <c r="AK24" s="26">
        <v>0</v>
      </c>
      <c r="AL24" s="26">
        <v>0</v>
      </c>
      <c r="AM24" s="26">
        <v>0</v>
      </c>
      <c r="AN24" s="95">
        <v>0</v>
      </c>
      <c r="AO24" s="26">
        <v>0</v>
      </c>
      <c r="AP24" s="26">
        <v>0</v>
      </c>
      <c r="AQ24" s="26"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26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v>0</v>
      </c>
      <c r="BN24" s="26">
        <v>0</v>
      </c>
      <c r="BO24" s="26">
        <v>0</v>
      </c>
      <c r="BP24" s="26">
        <v>0</v>
      </c>
      <c r="BQ24" s="26">
        <v>0</v>
      </c>
      <c r="BR24" s="26">
        <v>0</v>
      </c>
      <c r="BS24" s="26">
        <v>0</v>
      </c>
      <c r="BT24" s="26">
        <v>0</v>
      </c>
      <c r="BU24" s="26">
        <v>0</v>
      </c>
      <c r="BV24" s="26">
        <v>0</v>
      </c>
      <c r="BW24" s="26">
        <f t="shared" si="15"/>
        <v>0</v>
      </c>
      <c r="BX24" s="26">
        <f t="shared" si="16"/>
        <v>0</v>
      </c>
      <c r="BZ24" s="26" t="str">
        <f t="shared" si="0"/>
        <v/>
      </c>
      <c r="CB24" s="30" t="str">
        <f t="shared" si="1"/>
        <v/>
      </c>
      <c r="CC24" s="23">
        <f t="shared" si="2"/>
        <v>-1</v>
      </c>
      <c r="CD24" s="23">
        <f t="shared" si="3"/>
        <v>-1</v>
      </c>
      <c r="CE24" s="23">
        <f t="shared" si="4"/>
        <v>-1</v>
      </c>
      <c r="CF24" s="23">
        <f t="shared" si="5"/>
        <v>-1</v>
      </c>
      <c r="CG24" s="23">
        <f t="shared" si="6"/>
        <v>-1</v>
      </c>
      <c r="CH24" s="23">
        <f t="shared" si="7"/>
        <v>-1</v>
      </c>
      <c r="CI24" s="23">
        <f t="shared" si="8"/>
        <v>-1</v>
      </c>
      <c r="CJ24" s="23">
        <f t="shared" si="9"/>
        <v>-1</v>
      </c>
      <c r="CK24" s="23">
        <f t="shared" si="10"/>
        <v>-1</v>
      </c>
      <c r="CL24" s="23">
        <f t="shared" si="11"/>
        <v>-1</v>
      </c>
      <c r="CM24" s="23">
        <f t="shared" si="12"/>
        <v>-1</v>
      </c>
      <c r="CN24" s="23">
        <f t="shared" si="13"/>
        <v>-1</v>
      </c>
      <c r="CO24" s="23">
        <f t="shared" si="14"/>
        <v>-1</v>
      </c>
      <c r="CP24" s="23"/>
      <c r="CQ24" s="23"/>
      <c r="CR24" s="23"/>
      <c r="CS24" s="23"/>
      <c r="CT24" s="23"/>
    </row>
    <row r="25" spans="1:98" x14ac:dyDescent="0.25">
      <c r="A25" s="20" t="s">
        <v>111</v>
      </c>
      <c r="B25" s="95">
        <v>69043.611615999995</v>
      </c>
      <c r="C25" s="95">
        <v>104.15420616</v>
      </c>
      <c r="D25" s="95">
        <v>14847.266466999999</v>
      </c>
      <c r="E25" s="95">
        <v>966.70545514000003</v>
      </c>
      <c r="F25" s="95">
        <v>774.08578342999999</v>
      </c>
      <c r="G25" s="95">
        <v>400.87071622000002</v>
      </c>
      <c r="H25" s="95">
        <v>5673.2353308000002</v>
      </c>
      <c r="I25" s="95">
        <v>24.534516750000002</v>
      </c>
      <c r="J25" s="95">
        <v>138.0831857</v>
      </c>
      <c r="K25" s="95">
        <v>57.592605341999999</v>
      </c>
      <c r="L25" s="95">
        <v>4.0497588120000003</v>
      </c>
      <c r="M25" s="95">
        <v>20.293094945</v>
      </c>
      <c r="N25" s="95">
        <v>8.4498512649999995</v>
      </c>
      <c r="P25" s="28" t="s">
        <v>202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  <c r="AD25" s="26">
        <v>0</v>
      </c>
      <c r="AE25" s="26">
        <v>0</v>
      </c>
      <c r="AF25" s="26">
        <v>0</v>
      </c>
      <c r="AG25" s="26">
        <v>0</v>
      </c>
      <c r="AH25" s="26">
        <v>0</v>
      </c>
      <c r="AI25" s="26">
        <v>0</v>
      </c>
      <c r="AJ25" s="26">
        <v>0</v>
      </c>
      <c r="AK25" s="26">
        <v>0</v>
      </c>
      <c r="AL25" s="26">
        <v>0</v>
      </c>
      <c r="AM25" s="26">
        <v>0</v>
      </c>
      <c r="AN25" s="95">
        <v>0</v>
      </c>
      <c r="AO25" s="26">
        <v>0</v>
      </c>
      <c r="AP25" s="26">
        <v>0</v>
      </c>
      <c r="AQ25" s="26"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v>0</v>
      </c>
      <c r="BF25" s="26">
        <v>0</v>
      </c>
      <c r="BG25" s="26">
        <v>0</v>
      </c>
      <c r="BH25" s="26">
        <v>0</v>
      </c>
      <c r="BI25" s="26">
        <v>0</v>
      </c>
      <c r="BJ25" s="26">
        <v>0</v>
      </c>
      <c r="BK25" s="26">
        <v>0</v>
      </c>
      <c r="BL25" s="26">
        <v>0</v>
      </c>
      <c r="BM25" s="26">
        <v>0</v>
      </c>
      <c r="BN25" s="26">
        <v>0</v>
      </c>
      <c r="BO25" s="26">
        <v>0</v>
      </c>
      <c r="BP25" s="26">
        <v>0</v>
      </c>
      <c r="BQ25" s="26">
        <v>0</v>
      </c>
      <c r="BR25" s="26">
        <v>0</v>
      </c>
      <c r="BS25" s="26">
        <v>0</v>
      </c>
      <c r="BT25" s="26">
        <v>0</v>
      </c>
      <c r="BU25" s="26">
        <v>0</v>
      </c>
      <c r="BV25" s="26">
        <v>0</v>
      </c>
      <c r="BW25" s="26">
        <f t="shared" si="15"/>
        <v>0</v>
      </c>
      <c r="BX25" s="26">
        <f t="shared" si="16"/>
        <v>0</v>
      </c>
      <c r="BZ25" s="26" t="str">
        <f t="shared" si="0"/>
        <v/>
      </c>
      <c r="CB25" s="30" t="str">
        <f t="shared" si="1"/>
        <v/>
      </c>
      <c r="CC25" s="23">
        <f t="shared" si="2"/>
        <v>-1</v>
      </c>
      <c r="CD25" s="23">
        <f t="shared" si="3"/>
        <v>-1</v>
      </c>
      <c r="CE25" s="23">
        <f t="shared" si="4"/>
        <v>-1</v>
      </c>
      <c r="CF25" s="23">
        <f t="shared" si="5"/>
        <v>-1</v>
      </c>
      <c r="CG25" s="23">
        <f t="shared" si="6"/>
        <v>-1</v>
      </c>
      <c r="CH25" s="23">
        <f t="shared" si="7"/>
        <v>-1</v>
      </c>
      <c r="CI25" s="23">
        <f t="shared" si="8"/>
        <v>-1</v>
      </c>
      <c r="CJ25" s="23">
        <f t="shared" si="9"/>
        <v>-1</v>
      </c>
      <c r="CK25" s="23">
        <f t="shared" si="10"/>
        <v>-1</v>
      </c>
      <c r="CL25" s="23">
        <f t="shared" si="11"/>
        <v>-1</v>
      </c>
      <c r="CM25" s="23">
        <f t="shared" si="12"/>
        <v>-1</v>
      </c>
      <c r="CN25" s="23">
        <f t="shared" si="13"/>
        <v>-1</v>
      </c>
      <c r="CO25" s="23">
        <f t="shared" si="14"/>
        <v>-1</v>
      </c>
      <c r="CP25" s="23"/>
      <c r="CQ25" s="23"/>
      <c r="CR25" s="23"/>
      <c r="CS25" s="23"/>
      <c r="CT25" s="23"/>
    </row>
    <row r="26" spans="1:98" x14ac:dyDescent="0.25">
      <c r="A26" s="20" t="s">
        <v>112</v>
      </c>
      <c r="B26" s="95">
        <v>147824.05236999999</v>
      </c>
      <c r="C26" s="95">
        <v>244.34229124999999</v>
      </c>
      <c r="D26" s="95">
        <v>35041.129231999999</v>
      </c>
      <c r="E26" s="95">
        <v>2274.5050892999998</v>
      </c>
      <c r="F26" s="95">
        <v>1821.8614468000001</v>
      </c>
      <c r="G26" s="95">
        <v>911.53328010999996</v>
      </c>
      <c r="H26" s="95">
        <v>13827.567252000001</v>
      </c>
      <c r="I26" s="95">
        <v>57.317779244</v>
      </c>
      <c r="J26" s="95">
        <v>322.16930558000001</v>
      </c>
      <c r="K26" s="95">
        <v>134.26422156000001</v>
      </c>
      <c r="L26" s="95">
        <v>9.4674950312000004</v>
      </c>
      <c r="M26" s="95">
        <v>47.289873319999998</v>
      </c>
      <c r="N26" s="95">
        <v>19.724675001000001</v>
      </c>
      <c r="P26" s="28" t="s">
        <v>203</v>
      </c>
      <c r="Q26" s="26">
        <v>4.5650195793581199E-6</v>
      </c>
      <c r="R26" s="26">
        <v>2.5465191355181099E-6</v>
      </c>
      <c r="S26" s="26">
        <v>1.38366153213511E-5</v>
      </c>
      <c r="T26" s="26">
        <v>1.3836697872782199E-5</v>
      </c>
      <c r="U26" s="26">
        <v>1.0236844855238999E-5</v>
      </c>
      <c r="V26" s="26">
        <v>1.2288914815258099E-4</v>
      </c>
      <c r="W26" s="26">
        <v>2.3503150360290301E-5</v>
      </c>
      <c r="X26" s="26">
        <v>2.36858953620264E-4</v>
      </c>
      <c r="Y26" s="26">
        <v>4.5586710538644298E-2</v>
      </c>
      <c r="Z26" s="26">
        <v>2.13345170092098E-4</v>
      </c>
      <c r="AA26" s="26">
        <v>7.23938722961689E-5</v>
      </c>
      <c r="AB26" s="26">
        <v>8.8144824633343803E-5</v>
      </c>
      <c r="AC26" s="26">
        <v>2.89054028622607E-6</v>
      </c>
      <c r="AD26" s="26">
        <v>2.7609019284930799E-5</v>
      </c>
      <c r="AE26" s="26">
        <v>2.7609019284930799E-5</v>
      </c>
      <c r="AF26" s="26">
        <v>3.1459358344769797E-5</v>
      </c>
      <c r="AG26" s="26">
        <v>1.74254180867188E-4</v>
      </c>
      <c r="AH26" s="26">
        <v>1.32985098758246E-6</v>
      </c>
      <c r="AI26" s="26">
        <v>8.2367886263551403E-7</v>
      </c>
      <c r="AJ26" s="26">
        <v>9.17748278972866E-6</v>
      </c>
      <c r="AK26" s="26">
        <v>5.6072780019841598E-6</v>
      </c>
      <c r="AL26" s="26">
        <v>0</v>
      </c>
      <c r="AM26" s="26">
        <v>0</v>
      </c>
      <c r="AN26" s="95">
        <v>4.6014528458914001E-3</v>
      </c>
      <c r="AO26" s="26">
        <v>3.73085842468735E-3</v>
      </c>
      <c r="AP26" s="26">
        <v>1.7013527340068401E-4</v>
      </c>
      <c r="AQ26" s="26">
        <v>3.9324530564328096E-3</v>
      </c>
      <c r="AR26" s="26">
        <v>1.3730679999118101E-4</v>
      </c>
      <c r="AS26" s="26">
        <v>8.4055402150608695E-9</v>
      </c>
      <c r="AT26" s="26">
        <v>2.3407940276790199E-3</v>
      </c>
      <c r="AU26" s="26">
        <v>1.8567127983818E-7</v>
      </c>
      <c r="AV26" s="26">
        <v>4.5211638199485099E-8</v>
      </c>
      <c r="AW26" s="26">
        <v>1.67580041557124E-5</v>
      </c>
      <c r="AX26" s="26">
        <v>1.4108213870379199E-7</v>
      </c>
      <c r="AY26" s="26">
        <v>0</v>
      </c>
      <c r="AZ26" s="26">
        <v>2.75002562873063E-8</v>
      </c>
      <c r="BA26" s="26">
        <v>9.1577192362087096E-5</v>
      </c>
      <c r="BB26" s="26">
        <v>8.3041226710097696E-5</v>
      </c>
      <c r="BC26" s="26">
        <v>8.5359656519893897E-6</v>
      </c>
      <c r="BD26" s="26">
        <v>2.2165236418150599E-8</v>
      </c>
      <c r="BE26" s="26">
        <v>0</v>
      </c>
      <c r="BF26" s="26">
        <v>7.7257450244437504E-7</v>
      </c>
      <c r="BG26" s="26">
        <v>5.4500669653929503E-8</v>
      </c>
      <c r="BH26" s="26">
        <v>3.3590359188037699E-6</v>
      </c>
      <c r="BI26" s="26">
        <v>3.0457778733114002E-7</v>
      </c>
      <c r="BJ26" s="26">
        <v>2.0500361006850799E-7</v>
      </c>
      <c r="BK26" s="26">
        <v>1.6795438637102702E-5</v>
      </c>
      <c r="BL26" s="26">
        <v>1.0112713775470199E-5</v>
      </c>
      <c r="BM26" s="26">
        <v>3.1889140583232702E-8</v>
      </c>
      <c r="BN26" s="26">
        <v>4.4328863462248499E-5</v>
      </c>
      <c r="BO26" s="26">
        <v>1.3027364870450901E-9</v>
      </c>
      <c r="BP26" s="26">
        <v>2.1237719759475701E-5</v>
      </c>
      <c r="BQ26" s="26">
        <v>0</v>
      </c>
      <c r="BR26" s="26">
        <v>3.6366910070161997E-8</v>
      </c>
      <c r="BS26" s="26">
        <v>5.3374642470058404E-4</v>
      </c>
      <c r="BT26" s="26">
        <v>4.8417077134211799E-5</v>
      </c>
      <c r="BU26" s="26">
        <v>4.4788507305566E-3</v>
      </c>
      <c r="BV26" s="26">
        <v>7.8954034612565096E-4</v>
      </c>
      <c r="BW26" s="26">
        <f t="shared" si="15"/>
        <v>1.6135524406078081E-3</v>
      </c>
      <c r="BX26" s="26">
        <f t="shared" si="16"/>
        <v>7.850536929384362E-4</v>
      </c>
      <c r="BZ26" s="26">
        <f t="shared" si="0"/>
        <v>4.8383089579448835E-3</v>
      </c>
      <c r="CB26" s="30">
        <f t="shared" si="1"/>
        <v>7.9999323306117424E-3</v>
      </c>
      <c r="CC26" s="23">
        <f t="shared" si="2"/>
        <v>-0.99999969161506663</v>
      </c>
      <c r="CD26" s="23">
        <f t="shared" si="3"/>
        <v>-1</v>
      </c>
      <c r="CE26" s="23">
        <f t="shared" si="4"/>
        <v>-0.99999988777607496</v>
      </c>
      <c r="CF26" s="23">
        <f t="shared" si="5"/>
        <v>-0.9999999597375302</v>
      </c>
      <c r="CG26" s="23">
        <f t="shared" si="6"/>
        <v>-0.99999995441957079</v>
      </c>
      <c r="CH26" s="23">
        <f t="shared" si="7"/>
        <v>-0.99999997670110319</v>
      </c>
      <c r="CI26" s="23">
        <f t="shared" si="8"/>
        <v>-0.99999967609264528</v>
      </c>
      <c r="CJ26" s="23">
        <f t="shared" si="9"/>
        <v>-0.99999975859675549</v>
      </c>
      <c r="CK26" s="23">
        <f t="shared" si="10"/>
        <v>-0.99999961855724295</v>
      </c>
      <c r="CL26" s="23">
        <f t="shared" si="11"/>
        <v>-0.99999979436800823</v>
      </c>
      <c r="CM26" s="23">
        <f t="shared" si="12"/>
        <v>-0.99999973102503592</v>
      </c>
      <c r="CN26" s="23">
        <f t="shared" si="13"/>
        <v>-0.99999950299823814</v>
      </c>
      <c r="CO26" s="23">
        <f t="shared" si="14"/>
        <v>-0.9999997157226671</v>
      </c>
      <c r="CP26" s="23"/>
      <c r="CQ26" s="23"/>
      <c r="CR26" s="23"/>
      <c r="CS26" s="23"/>
      <c r="CT26" s="23"/>
    </row>
    <row r="27" spans="1:98" x14ac:dyDescent="0.25">
      <c r="A27" s="20" t="s">
        <v>113</v>
      </c>
      <c r="B27" s="95">
        <v>228110.51942</v>
      </c>
      <c r="C27" s="95">
        <v>302.60195741000001</v>
      </c>
      <c r="D27" s="95">
        <v>50517.308772999997</v>
      </c>
      <c r="E27" s="95">
        <v>2813.1326869999998</v>
      </c>
      <c r="F27" s="95">
        <v>2252.9870058000001</v>
      </c>
      <c r="G27" s="95">
        <v>1127.4882230999999</v>
      </c>
      <c r="H27" s="95">
        <v>18444.630628999999</v>
      </c>
      <c r="I27" s="95">
        <v>78.463221395999994</v>
      </c>
      <c r="J27" s="95">
        <v>471.49365977999997</v>
      </c>
      <c r="K27" s="95">
        <v>181.76864380000001</v>
      </c>
      <c r="L27" s="95">
        <v>13.099229834999999</v>
      </c>
      <c r="M27" s="95">
        <v>69.807673847000004</v>
      </c>
      <c r="N27" s="95">
        <v>27.567272244000002</v>
      </c>
      <c r="P27" s="28" t="s">
        <v>204</v>
      </c>
      <c r="Q27" s="26">
        <v>22.2773962140771</v>
      </c>
      <c r="R27" s="26">
        <v>9.9746597486507707</v>
      </c>
      <c r="S27" s="26">
        <v>59.674524203276597</v>
      </c>
      <c r="T27" s="26">
        <v>59.6750815468356</v>
      </c>
      <c r="U27" s="26">
        <v>36.836993296565701</v>
      </c>
      <c r="V27" s="26">
        <v>360.44753740483497</v>
      </c>
      <c r="W27" s="26">
        <v>53.623771861535801</v>
      </c>
      <c r="X27" s="26">
        <v>526.34509571411797</v>
      </c>
      <c r="Y27" s="26">
        <v>172127.44576949501</v>
      </c>
      <c r="Z27" s="26">
        <v>789.03887105149897</v>
      </c>
      <c r="AA27" s="26">
        <v>231.304661585909</v>
      </c>
      <c r="AB27" s="26">
        <v>249.95582788609201</v>
      </c>
      <c r="AC27" s="26">
        <v>9.1476585905447703</v>
      </c>
      <c r="AD27" s="26">
        <v>138.0479522119</v>
      </c>
      <c r="AE27" s="26">
        <v>138.047964428368</v>
      </c>
      <c r="AF27" s="26">
        <v>305.03477925935698</v>
      </c>
      <c r="AG27" s="26">
        <v>536.13937575578905</v>
      </c>
      <c r="AH27" s="26">
        <v>7.6941076975296898</v>
      </c>
      <c r="AI27" s="26">
        <v>5.6241738495237401</v>
      </c>
      <c r="AJ27" s="26">
        <v>53.745969303665198</v>
      </c>
      <c r="AK27" s="26">
        <v>20.99889874442</v>
      </c>
      <c r="AL27" s="26">
        <v>227.64110878045801</v>
      </c>
      <c r="AM27" s="26">
        <v>0</v>
      </c>
      <c r="AN27" s="95">
        <v>14556.737891389201</v>
      </c>
      <c r="AO27" s="26">
        <v>32807.316263981404</v>
      </c>
      <c r="AP27" s="26">
        <v>5017.0154749494204</v>
      </c>
      <c r="AQ27" s="26">
        <v>38129.366518190203</v>
      </c>
      <c r="AR27" s="26">
        <v>437.53155880984599</v>
      </c>
      <c r="AS27" s="26">
        <v>0.84554845351278896</v>
      </c>
      <c r="AT27" s="26">
        <v>7364.3896886277798</v>
      </c>
      <c r="AU27" s="26">
        <v>4.4723837311022496</v>
      </c>
      <c r="AV27" s="26">
        <v>0.96452939951608496</v>
      </c>
      <c r="AW27" s="26">
        <v>380.05342168355901</v>
      </c>
      <c r="AX27" s="26">
        <v>7.0903883074565703</v>
      </c>
      <c r="AY27" s="26">
        <v>0.32325670023203601</v>
      </c>
      <c r="AZ27" s="26">
        <v>0.25363924976713598</v>
      </c>
      <c r="BA27" s="26">
        <v>2126.2998039644399</v>
      </c>
      <c r="BB27" s="26">
        <v>1702.0417446711299</v>
      </c>
      <c r="BC27" s="26">
        <v>424.25805929330801</v>
      </c>
      <c r="BD27" s="26">
        <v>3.62669210723281</v>
      </c>
      <c r="BE27" s="26">
        <v>4.4349011149875599E-2</v>
      </c>
      <c r="BF27" s="26">
        <v>27.160727739104999</v>
      </c>
      <c r="BG27" s="26">
        <v>0.76788230096397003</v>
      </c>
      <c r="BH27" s="26">
        <v>39.213498871784601</v>
      </c>
      <c r="BI27" s="26">
        <v>5.8293010705644397</v>
      </c>
      <c r="BJ27" s="26">
        <v>1.4943083352348101</v>
      </c>
      <c r="BK27" s="26">
        <v>187.560847533854</v>
      </c>
      <c r="BL27" s="26">
        <v>37.200795154473603</v>
      </c>
      <c r="BM27" s="26">
        <v>4.2470528482062599</v>
      </c>
      <c r="BN27" s="26">
        <v>1037.88278277308</v>
      </c>
      <c r="BO27" s="26">
        <v>0.211134554804147</v>
      </c>
      <c r="BP27" s="26">
        <v>849.07014736619305</v>
      </c>
      <c r="BQ27" s="26">
        <v>0</v>
      </c>
      <c r="BR27" s="26">
        <v>0.42904936427381801</v>
      </c>
      <c r="BS27" s="26">
        <v>1671.57633616303</v>
      </c>
      <c r="BT27" s="26">
        <v>160.310894097051</v>
      </c>
      <c r="BU27" s="26">
        <v>14096.426477179401</v>
      </c>
      <c r="BV27" s="26">
        <v>2407.2405722180802</v>
      </c>
      <c r="BW27" s="26">
        <f t="shared" si="15"/>
        <v>5076.4094641229822</v>
      </c>
      <c r="BX27" s="26">
        <f t="shared" si="16"/>
        <v>2390.4383419833184</v>
      </c>
      <c r="BZ27" s="26">
        <f t="shared" si="0"/>
        <v>15104.959039199857</v>
      </c>
      <c r="CB27" s="30">
        <f t="shared" si="1"/>
        <v>7.9999959903303258E-3</v>
      </c>
      <c r="CC27" s="23">
        <f t="shared" si="2"/>
        <v>-0.24542083281757049</v>
      </c>
      <c r="CD27" s="23">
        <f t="shared" si="3"/>
        <v>-0.24772096410459235</v>
      </c>
      <c r="CE27" s="23">
        <f t="shared" si="4"/>
        <v>-0.24522173796856694</v>
      </c>
      <c r="CF27" s="23">
        <f t="shared" si="5"/>
        <v>-0.24415232392326894</v>
      </c>
      <c r="CG27" s="23">
        <f t="shared" si="6"/>
        <v>-0.24453991954260662</v>
      </c>
      <c r="CH27" s="23">
        <f t="shared" si="7"/>
        <v>-0.24693657106972125</v>
      </c>
      <c r="CI27" s="23">
        <f t="shared" si="8"/>
        <v>-0.23574362855410255</v>
      </c>
      <c r="CJ27" s="23">
        <f t="shared" si="9"/>
        <v>-0.23945154831639634</v>
      </c>
      <c r="CK27" s="23">
        <f t="shared" si="10"/>
        <v>-0.23551986346323167</v>
      </c>
      <c r="CL27" s="23">
        <f t="shared" si="11"/>
        <v>-0.24052927093265797</v>
      </c>
      <c r="CM27" s="23">
        <f t="shared" si="12"/>
        <v>-0.23853082400315245</v>
      </c>
      <c r="CN27" s="23">
        <f t="shared" si="13"/>
        <v>-0.23183557184465198</v>
      </c>
      <c r="CO27" s="23">
        <f t="shared" si="14"/>
        <v>-0.23826708139430094</v>
      </c>
      <c r="CP27" s="23"/>
      <c r="CQ27" s="23"/>
      <c r="CR27" s="23"/>
      <c r="CS27" s="23"/>
      <c r="CT27" s="23"/>
    </row>
    <row r="28" spans="1:98" x14ac:dyDescent="0.25">
      <c r="A28" s="55" t="s">
        <v>114</v>
      </c>
      <c r="B28" s="95">
        <v>218101.96247</v>
      </c>
      <c r="C28" s="95">
        <v>298.29684675999999</v>
      </c>
      <c r="D28" s="95">
        <v>49732.665270999998</v>
      </c>
      <c r="E28" s="95">
        <v>1425.9423405</v>
      </c>
      <c r="F28" s="95">
        <v>980.71938090000003</v>
      </c>
      <c r="G28" s="95">
        <v>687.65891541999997</v>
      </c>
      <c r="H28" s="95">
        <v>17929.282685999999</v>
      </c>
      <c r="I28" s="95">
        <v>77.756349231000002</v>
      </c>
      <c r="J28" s="95">
        <v>467.01499481000002</v>
      </c>
      <c r="K28" s="95">
        <v>179.94917508</v>
      </c>
      <c r="L28" s="95">
        <v>13.000023948000001</v>
      </c>
      <c r="M28" s="95">
        <v>69.603586282999999</v>
      </c>
      <c r="N28" s="95">
        <v>27.332776004999999</v>
      </c>
      <c r="P28" s="28" t="s">
        <v>205</v>
      </c>
      <c r="Q28" s="26">
        <v>28.9796768726202</v>
      </c>
      <c r="R28" s="26">
        <v>13.000768189553201</v>
      </c>
      <c r="S28" s="26">
        <v>77.7597794484399</v>
      </c>
      <c r="T28" s="26">
        <v>77.760420581701496</v>
      </c>
      <c r="U28" s="26">
        <v>47.976922256171498</v>
      </c>
      <c r="V28" s="26">
        <v>467.14637572170301</v>
      </c>
      <c r="W28" s="26">
        <v>69.626767719573294</v>
      </c>
      <c r="X28" s="26">
        <v>685.82457871007296</v>
      </c>
      <c r="Y28" s="26">
        <v>218161.601027353</v>
      </c>
      <c r="Z28" s="26">
        <v>1026.0903109486201</v>
      </c>
      <c r="AA28" s="26">
        <v>300.54740870092002</v>
      </c>
      <c r="AB28" s="26">
        <v>324.84099343908201</v>
      </c>
      <c r="AC28" s="26">
        <v>11.901064317081399</v>
      </c>
      <c r="AD28" s="26">
        <v>179.94901886688899</v>
      </c>
      <c r="AE28" s="26">
        <v>179.94902176296301</v>
      </c>
      <c r="AF28" s="26">
        <v>397.88542159735903</v>
      </c>
      <c r="AG28" s="26">
        <v>671.73632224936296</v>
      </c>
      <c r="AH28" s="26">
        <v>9.9422250145057003</v>
      </c>
      <c r="AI28" s="26">
        <v>7.3640848878145002</v>
      </c>
      <c r="AJ28" s="26">
        <v>69.794469571755698</v>
      </c>
      <c r="AK28" s="26">
        <v>27.336566822142501</v>
      </c>
      <c r="AL28" s="26">
        <v>298.383892414005</v>
      </c>
      <c r="AM28" s="26">
        <v>0</v>
      </c>
      <c r="AN28" s="95">
        <v>18521.936043695601</v>
      </c>
      <c r="AO28" s="26">
        <v>42773.551222738402</v>
      </c>
      <c r="AP28" s="26">
        <v>6564.5867969289602</v>
      </c>
      <c r="AQ28" s="26">
        <v>49736.023441264799</v>
      </c>
      <c r="AR28" s="26">
        <v>565.02107067729196</v>
      </c>
      <c r="AS28" s="26">
        <v>1.1491574222457299</v>
      </c>
      <c r="AT28" s="26">
        <v>9305.1203867296008</v>
      </c>
      <c r="AU28" s="26">
        <v>6.06357037737616</v>
      </c>
      <c r="AV28" s="26">
        <v>1.2730425238512499</v>
      </c>
      <c r="AW28" s="26">
        <v>502.45789839999497</v>
      </c>
      <c r="AX28" s="26">
        <v>9.5100250680952598</v>
      </c>
      <c r="AY28" s="26">
        <v>0.42010424544056602</v>
      </c>
      <c r="AZ28" s="26">
        <v>0.34288721727100802</v>
      </c>
      <c r="BA28" s="26">
        <v>1425.4932784248001</v>
      </c>
      <c r="BB28" s="26">
        <v>980.33402613337898</v>
      </c>
      <c r="BC28" s="26">
        <v>445.159252291428</v>
      </c>
      <c r="BD28" s="26">
        <v>4.7302071892723001</v>
      </c>
      <c r="BE28" s="26">
        <v>5.7694447516217801E-2</v>
      </c>
      <c r="BF28" s="26">
        <v>36.131256679728999</v>
      </c>
      <c r="BG28" s="26">
        <v>1.0057578900665201</v>
      </c>
      <c r="BH28" s="26">
        <v>53.296197615701203</v>
      </c>
      <c r="BI28" s="26">
        <v>8.0338702469727696</v>
      </c>
      <c r="BJ28" s="26">
        <v>2.00614186125211</v>
      </c>
      <c r="BK28" s="26">
        <v>255.39737488935501</v>
      </c>
      <c r="BL28" s="26">
        <v>48.001377277947</v>
      </c>
      <c r="BM28" s="26">
        <v>5.5667251502174198</v>
      </c>
      <c r="BN28" s="26">
        <v>92.6125908541256</v>
      </c>
      <c r="BO28" s="26">
        <v>0.27952405489508703</v>
      </c>
      <c r="BP28" s="26">
        <v>687.84255921691795</v>
      </c>
      <c r="BQ28" s="26">
        <v>0</v>
      </c>
      <c r="BR28" s="26">
        <v>0.56304355032817499</v>
      </c>
      <c r="BS28" s="26">
        <v>2125.8254757617501</v>
      </c>
      <c r="BT28" s="26">
        <v>203.33845709945601</v>
      </c>
      <c r="BU28" s="26">
        <v>17933.6364632351</v>
      </c>
      <c r="BV28" s="26">
        <v>3084.9958396844299</v>
      </c>
      <c r="BW28" s="26">
        <f t="shared" si="15"/>
        <v>6414.1908825033306</v>
      </c>
      <c r="BX28" s="26">
        <f t="shared" si="16"/>
        <v>3063.1225359857949</v>
      </c>
      <c r="BZ28" s="26">
        <f t="shared" si="0"/>
        <v>19242.718881785844</v>
      </c>
      <c r="CB28" s="30">
        <f t="shared" si="1"/>
        <v>7.9999443877381421E-3</v>
      </c>
      <c r="CC28" s="23">
        <f t="shared" si="2"/>
        <v>2.7344346963958227E-4</v>
      </c>
      <c r="CD28" s="23">
        <f t="shared" si="3"/>
        <v>2.9180883053398177E-4</v>
      </c>
      <c r="CE28" s="23">
        <f t="shared" si="4"/>
        <v>6.7524437841840908E-5</v>
      </c>
      <c r="CF28" s="23">
        <f t="shared" si="5"/>
        <v>-3.1492302489764687E-4</v>
      </c>
      <c r="CG28" s="23">
        <f t="shared" si="6"/>
        <v>-3.929307140513642E-4</v>
      </c>
      <c r="CH28" s="23">
        <f t="shared" si="7"/>
        <v>2.6705652002753899E-4</v>
      </c>
      <c r="CI28" s="23">
        <f t="shared" si="8"/>
        <v>2.4283053100058677E-4</v>
      </c>
      <c r="CJ28" s="23">
        <f t="shared" si="9"/>
        <v>5.2360363388447947E-5</v>
      </c>
      <c r="CK28" s="23">
        <f t="shared" si="10"/>
        <v>2.8132054251585944E-4</v>
      </c>
      <c r="CL28" s="23">
        <f t="shared" si="11"/>
        <v>-8.5200188843021695E-7</v>
      </c>
      <c r="CM28" s="23">
        <f t="shared" si="12"/>
        <v>5.7249244784217574E-5</v>
      </c>
      <c r="CN28" s="23">
        <f t="shared" si="13"/>
        <v>3.3304945637488935E-4</v>
      </c>
      <c r="CO28" s="23">
        <f t="shared" si="14"/>
        <v>1.3869125996598982E-4</v>
      </c>
      <c r="CP28" s="23"/>
      <c r="CQ28" s="23"/>
      <c r="CR28" s="23"/>
      <c r="CS28" s="23"/>
      <c r="CT28" s="23"/>
    </row>
    <row r="29" spans="1:98" x14ac:dyDescent="0.25">
      <c r="A29" s="20" t="s">
        <v>115</v>
      </c>
      <c r="B29" s="95">
        <v>105161.08878999999</v>
      </c>
      <c r="C29" s="95">
        <v>130.43451024999999</v>
      </c>
      <c r="D29" s="95">
        <v>18699.690208</v>
      </c>
      <c r="E29" s="95">
        <v>1210.6232150000001</v>
      </c>
      <c r="F29" s="95">
        <v>969.40221202999999</v>
      </c>
      <c r="G29" s="95">
        <v>496.13384848999999</v>
      </c>
      <c r="H29" s="95">
        <v>7667.6139082</v>
      </c>
      <c r="I29" s="95">
        <v>33.917562717000003</v>
      </c>
      <c r="J29" s="95">
        <v>202.94438676999999</v>
      </c>
      <c r="K29" s="95">
        <v>78.594393776000004</v>
      </c>
      <c r="L29" s="95">
        <v>5.6560793513999998</v>
      </c>
      <c r="M29" s="95">
        <v>30.121995975000001</v>
      </c>
      <c r="N29" s="95">
        <v>11.924149126</v>
      </c>
      <c r="P29" s="28" t="s">
        <v>206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  <c r="AD29" s="26">
        <v>0</v>
      </c>
      <c r="AE29" s="26">
        <v>0</v>
      </c>
      <c r="AF29" s="26">
        <v>0</v>
      </c>
      <c r="AG29" s="26">
        <v>0</v>
      </c>
      <c r="AH29" s="26">
        <v>0</v>
      </c>
      <c r="AI29" s="26">
        <v>0</v>
      </c>
      <c r="AJ29" s="26">
        <v>0</v>
      </c>
      <c r="AK29" s="26">
        <v>0</v>
      </c>
      <c r="AL29" s="26">
        <v>0</v>
      </c>
      <c r="AM29" s="26">
        <v>0</v>
      </c>
      <c r="AN29" s="95">
        <v>0</v>
      </c>
      <c r="AO29" s="26">
        <v>0</v>
      </c>
      <c r="AP29" s="26">
        <v>0</v>
      </c>
      <c r="AQ29" s="26">
        <v>0</v>
      </c>
      <c r="AR29" s="26">
        <v>0</v>
      </c>
      <c r="AS29" s="26">
        <v>0</v>
      </c>
      <c r="AT29" s="26">
        <v>0</v>
      </c>
      <c r="AU29" s="26">
        <v>0</v>
      </c>
      <c r="AV29" s="26">
        <v>0</v>
      </c>
      <c r="AW29" s="26">
        <v>0</v>
      </c>
      <c r="AX29" s="26">
        <v>0</v>
      </c>
      <c r="AY29" s="26">
        <v>0</v>
      </c>
      <c r="AZ29" s="26">
        <v>0</v>
      </c>
      <c r="BA29" s="26">
        <v>0</v>
      </c>
      <c r="BB29" s="26">
        <v>0</v>
      </c>
      <c r="BC29" s="26">
        <v>0</v>
      </c>
      <c r="BD29" s="26">
        <v>0</v>
      </c>
      <c r="BE29" s="26">
        <v>0</v>
      </c>
      <c r="BF29" s="26">
        <v>0</v>
      </c>
      <c r="BG29" s="26">
        <v>0</v>
      </c>
      <c r="BH29" s="26">
        <v>0</v>
      </c>
      <c r="BI29" s="26">
        <v>0</v>
      </c>
      <c r="BJ29" s="26">
        <v>0</v>
      </c>
      <c r="BK29" s="26">
        <v>0</v>
      </c>
      <c r="BL29" s="26">
        <v>0</v>
      </c>
      <c r="BM29" s="26">
        <v>0</v>
      </c>
      <c r="BN29" s="26">
        <v>0</v>
      </c>
      <c r="BO29" s="26">
        <v>0</v>
      </c>
      <c r="BP29" s="26">
        <v>0</v>
      </c>
      <c r="BQ29" s="26">
        <v>0</v>
      </c>
      <c r="BR29" s="26">
        <v>0</v>
      </c>
      <c r="BS29" s="26">
        <v>0</v>
      </c>
      <c r="BT29" s="26">
        <v>0</v>
      </c>
      <c r="BU29" s="26">
        <v>0</v>
      </c>
      <c r="BV29" s="26">
        <v>0</v>
      </c>
      <c r="BW29" s="26">
        <f t="shared" si="15"/>
        <v>0</v>
      </c>
      <c r="BX29" s="26">
        <f t="shared" si="16"/>
        <v>0</v>
      </c>
      <c r="BZ29" s="26" t="str">
        <f t="shared" si="0"/>
        <v/>
      </c>
      <c r="CB29" s="30" t="str">
        <f t="shared" si="1"/>
        <v/>
      </c>
      <c r="CC29" s="23">
        <f t="shared" si="2"/>
        <v>-1</v>
      </c>
      <c r="CD29" s="23">
        <f t="shared" si="3"/>
        <v>-1</v>
      </c>
      <c r="CE29" s="23">
        <f t="shared" si="4"/>
        <v>-1</v>
      </c>
      <c r="CF29" s="23">
        <f t="shared" si="5"/>
        <v>-1</v>
      </c>
      <c r="CG29" s="23">
        <f t="shared" si="6"/>
        <v>-1</v>
      </c>
      <c r="CH29" s="23">
        <f t="shared" si="7"/>
        <v>-1</v>
      </c>
      <c r="CI29" s="23">
        <f t="shared" si="8"/>
        <v>-1</v>
      </c>
      <c r="CJ29" s="23">
        <f t="shared" si="9"/>
        <v>-1</v>
      </c>
      <c r="CK29" s="23">
        <f t="shared" si="10"/>
        <v>-1</v>
      </c>
      <c r="CL29" s="23">
        <f t="shared" si="11"/>
        <v>-1</v>
      </c>
      <c r="CM29" s="23">
        <f t="shared" si="12"/>
        <v>-1</v>
      </c>
      <c r="CN29" s="23">
        <f t="shared" si="13"/>
        <v>-1</v>
      </c>
      <c r="CO29" s="23">
        <f t="shared" si="14"/>
        <v>-1</v>
      </c>
      <c r="CP29" s="23"/>
      <c r="CQ29" s="23"/>
      <c r="CR29" s="23"/>
      <c r="CS29" s="23"/>
      <c r="CT29" s="23"/>
    </row>
    <row r="30" spans="1:98" x14ac:dyDescent="0.25">
      <c r="A30" s="20" t="s">
        <v>116</v>
      </c>
      <c r="B30" s="95">
        <v>332721.05878999998</v>
      </c>
      <c r="C30" s="95">
        <v>425.20896390000001</v>
      </c>
      <c r="D30" s="95">
        <v>63088.590236999997</v>
      </c>
      <c r="E30" s="95">
        <v>2007.1210338999999</v>
      </c>
      <c r="F30" s="95">
        <v>1375.4175339999999</v>
      </c>
      <c r="G30" s="95">
        <v>997.18065366999997</v>
      </c>
      <c r="H30" s="95">
        <v>25463.517507</v>
      </c>
      <c r="I30" s="95">
        <v>110.51062989</v>
      </c>
      <c r="J30" s="95">
        <v>659.12149827999997</v>
      </c>
      <c r="K30" s="95">
        <v>255.54819248999999</v>
      </c>
      <c r="L30" s="95">
        <v>18.424995846000002</v>
      </c>
      <c r="M30" s="95">
        <v>97.940153756000001</v>
      </c>
      <c r="N30" s="95">
        <v>38.850635638</v>
      </c>
      <c r="P30" s="28" t="s">
        <v>207</v>
      </c>
      <c r="Q30" s="26">
        <v>22.565686910276799</v>
      </c>
      <c r="R30" s="26">
        <v>10.200401434101501</v>
      </c>
      <c r="S30" s="26">
        <v>61.167614504214797</v>
      </c>
      <c r="T30" s="26">
        <v>61.168339150388803</v>
      </c>
      <c r="U30" s="26">
        <v>37.691015385059202</v>
      </c>
      <c r="V30" s="26">
        <v>363.50985507103098</v>
      </c>
      <c r="W30" s="26">
        <v>54.191154349095797</v>
      </c>
      <c r="X30" s="26">
        <v>538.02300318029995</v>
      </c>
      <c r="Y30" s="26">
        <v>179488.02884880101</v>
      </c>
      <c r="Z30" s="26">
        <v>802.10006774978399</v>
      </c>
      <c r="AA30" s="26">
        <v>235.385950122879</v>
      </c>
      <c r="AB30" s="26">
        <v>255.574918262306</v>
      </c>
      <c r="AC30" s="26">
        <v>9.2238965881818604</v>
      </c>
      <c r="AD30" s="26">
        <v>141.53162309203901</v>
      </c>
      <c r="AE30" s="26">
        <v>141.531545543448</v>
      </c>
      <c r="AF30" s="26">
        <v>274.53713539509499</v>
      </c>
      <c r="AG30" s="26">
        <v>533.45894324706001</v>
      </c>
      <c r="AH30" s="26">
        <v>7.7402318676824402</v>
      </c>
      <c r="AI30" s="26">
        <v>5.8100567788614201</v>
      </c>
      <c r="AJ30" s="26">
        <v>53.998448540874698</v>
      </c>
      <c r="AK30" s="26">
        <v>21.476257640693898</v>
      </c>
      <c r="AL30" s="26">
        <v>231.154617434812</v>
      </c>
      <c r="AM30" s="26">
        <v>0</v>
      </c>
      <c r="AN30" s="95">
        <v>14566.634996389899</v>
      </c>
      <c r="AO30" s="26">
        <v>29597.4941290034</v>
      </c>
      <c r="AP30" s="26">
        <v>4445.1073135446404</v>
      </c>
      <c r="AQ30" s="26">
        <v>34317.1385779431</v>
      </c>
      <c r="AR30" s="26">
        <v>444.51481732948599</v>
      </c>
      <c r="AS30" s="26">
        <v>0.86842137689666299</v>
      </c>
      <c r="AT30" s="26">
        <v>7326.2533376338797</v>
      </c>
      <c r="AU30" s="26">
        <v>4.61213503728567</v>
      </c>
      <c r="AV30" s="26">
        <v>1.0056774582913</v>
      </c>
      <c r="AW30" s="26">
        <v>388.529184289863</v>
      </c>
      <c r="AX30" s="26">
        <v>7.4174324068409403</v>
      </c>
      <c r="AY30" s="26">
        <v>0.34432563148641099</v>
      </c>
      <c r="AZ30" s="26">
        <v>0.26101573745156698</v>
      </c>
      <c r="BA30" s="26">
        <v>1115.2613638340199</v>
      </c>
      <c r="BB30" s="26">
        <v>755.43405040842799</v>
      </c>
      <c r="BC30" s="26">
        <v>359.827313425596</v>
      </c>
      <c r="BD30" s="26">
        <v>3.8832179797946398</v>
      </c>
      <c r="BE30" s="26">
        <v>4.6989783274635197E-2</v>
      </c>
      <c r="BF30" s="26">
        <v>28.558500441696001</v>
      </c>
      <c r="BG30" s="26">
        <v>0.80536712610988903</v>
      </c>
      <c r="BH30" s="26">
        <v>40.460120776908703</v>
      </c>
      <c r="BI30" s="26">
        <v>5.9445170313662503</v>
      </c>
      <c r="BJ30" s="26">
        <v>1.5505143903393399</v>
      </c>
      <c r="BK30" s="26">
        <v>193.36425417417601</v>
      </c>
      <c r="BL30" s="26">
        <v>37.480300716513597</v>
      </c>
      <c r="BM30" s="26">
        <v>4.5054925126627898</v>
      </c>
      <c r="BN30" s="26">
        <v>73.054637670375897</v>
      </c>
      <c r="BO30" s="26">
        <v>0.22224658360753299</v>
      </c>
      <c r="BP30" s="26">
        <v>546.17965153832995</v>
      </c>
      <c r="BQ30" s="26">
        <v>0</v>
      </c>
      <c r="BR30" s="26">
        <v>0.44411018351397602</v>
      </c>
      <c r="BS30" s="26">
        <v>1669.7867205074799</v>
      </c>
      <c r="BT30" s="26">
        <v>160.442709745591</v>
      </c>
      <c r="BU30" s="26">
        <v>14089.984404504001</v>
      </c>
      <c r="BV30" s="26">
        <v>2410.6871980157498</v>
      </c>
      <c r="BW30" s="26">
        <f t="shared" si="15"/>
        <v>5050.1213749128865</v>
      </c>
      <c r="BX30" s="26">
        <f t="shared" si="16"/>
        <v>2393.5030099375117</v>
      </c>
      <c r="BZ30" s="26">
        <f t="shared" si="0"/>
        <v>15117.390505432766</v>
      </c>
      <c r="CB30" s="30">
        <f t="shared" si="1"/>
        <v>8.0000007801218666E-3</v>
      </c>
      <c r="CC30" s="23">
        <f t="shared" si="2"/>
        <v>-0.46054502981704393</v>
      </c>
      <c r="CD30" s="23">
        <f t="shared" si="3"/>
        <v>-0.45637407237450767</v>
      </c>
      <c r="CE30" s="23">
        <f t="shared" si="4"/>
        <v>-0.45604841621873976</v>
      </c>
      <c r="CF30" s="23">
        <f t="shared" si="5"/>
        <v>-0.44434772741782486</v>
      </c>
      <c r="CG30" s="23">
        <f t="shared" si="6"/>
        <v>-0.45076020064142353</v>
      </c>
      <c r="CH30" s="23">
        <f t="shared" si="7"/>
        <v>-0.45227612516530147</v>
      </c>
      <c r="CI30" s="23">
        <f t="shared" si="8"/>
        <v>-0.44665993609757099</v>
      </c>
      <c r="CJ30" s="23">
        <f t="shared" si="9"/>
        <v>-0.44649361594197318</v>
      </c>
      <c r="CK30" s="23">
        <f t="shared" si="10"/>
        <v>-0.44849340217301004</v>
      </c>
      <c r="CL30" s="23">
        <f t="shared" si="11"/>
        <v>-0.44616495165002445</v>
      </c>
      <c r="CM30" s="23">
        <f t="shared" si="12"/>
        <v>-0.44638242964293695</v>
      </c>
      <c r="CN30" s="23">
        <f t="shared" si="13"/>
        <v>-0.44669114483827382</v>
      </c>
      <c r="CO30" s="23">
        <f t="shared" si="14"/>
        <v>-0.44720961991963232</v>
      </c>
      <c r="CP30" s="23"/>
      <c r="CQ30" s="23"/>
      <c r="CR30" s="23"/>
      <c r="CS30" s="23"/>
      <c r="CT30" s="23"/>
    </row>
    <row r="31" spans="1:98" x14ac:dyDescent="0.25">
      <c r="A31" s="20" t="s">
        <v>117</v>
      </c>
      <c r="B31" s="95">
        <v>33646.522555000003</v>
      </c>
      <c r="C31" s="95">
        <v>64.708183607999999</v>
      </c>
      <c r="D31" s="95">
        <v>9597.5497730999996</v>
      </c>
      <c r="E31" s="95">
        <v>616.12081179999996</v>
      </c>
      <c r="F31" s="95">
        <v>494.65942869999998</v>
      </c>
      <c r="G31" s="95">
        <v>230.66910917000001</v>
      </c>
      <c r="H31" s="95">
        <v>3296.7890957999998</v>
      </c>
      <c r="I31" s="95">
        <v>15.408615282</v>
      </c>
      <c r="J31" s="95">
        <v>85.928429577000003</v>
      </c>
      <c r="K31" s="95">
        <v>36.038198225000002</v>
      </c>
      <c r="L31" s="95">
        <v>2.5615929516999998</v>
      </c>
      <c r="M31" s="95">
        <v>13.031320227</v>
      </c>
      <c r="N31" s="95">
        <v>5.3081372653000001</v>
      </c>
      <c r="P31" s="28" t="s">
        <v>208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  <c r="AE31" s="26">
        <v>0</v>
      </c>
      <c r="AF31" s="26">
        <v>0</v>
      </c>
      <c r="AG31" s="26">
        <v>0</v>
      </c>
      <c r="AH31" s="26">
        <v>0</v>
      </c>
      <c r="AI31" s="26">
        <v>0</v>
      </c>
      <c r="AJ31" s="26">
        <v>0</v>
      </c>
      <c r="AK31" s="26">
        <v>0</v>
      </c>
      <c r="AL31" s="26">
        <v>0</v>
      </c>
      <c r="AM31" s="26">
        <v>0</v>
      </c>
      <c r="AN31" s="95"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</v>
      </c>
      <c r="BN31" s="26">
        <v>0</v>
      </c>
      <c r="BO31" s="26">
        <v>0</v>
      </c>
      <c r="BP31" s="26">
        <v>0</v>
      </c>
      <c r="BQ31" s="26">
        <v>0</v>
      </c>
      <c r="BR31" s="26">
        <v>0</v>
      </c>
      <c r="BS31" s="26">
        <v>0</v>
      </c>
      <c r="BT31" s="26">
        <v>0</v>
      </c>
      <c r="BU31" s="26">
        <v>0</v>
      </c>
      <c r="BV31" s="26">
        <v>0</v>
      </c>
      <c r="BW31" s="26">
        <f t="shared" si="15"/>
        <v>0</v>
      </c>
      <c r="BX31" s="26">
        <f t="shared" si="16"/>
        <v>0</v>
      </c>
      <c r="BZ31" s="26" t="str">
        <f t="shared" si="0"/>
        <v/>
      </c>
      <c r="CB31" s="30" t="str">
        <f t="shared" si="1"/>
        <v/>
      </c>
      <c r="CC31" s="23">
        <f t="shared" si="2"/>
        <v>-1</v>
      </c>
      <c r="CD31" s="23">
        <f t="shared" si="3"/>
        <v>-1</v>
      </c>
      <c r="CE31" s="23">
        <f t="shared" si="4"/>
        <v>-1</v>
      </c>
      <c r="CF31" s="23">
        <f t="shared" si="5"/>
        <v>-1</v>
      </c>
      <c r="CG31" s="23">
        <f t="shared" si="6"/>
        <v>-1</v>
      </c>
      <c r="CH31" s="23">
        <f t="shared" si="7"/>
        <v>-1</v>
      </c>
      <c r="CI31" s="23">
        <f t="shared" si="8"/>
        <v>-1</v>
      </c>
      <c r="CJ31" s="23">
        <f t="shared" si="9"/>
        <v>-1</v>
      </c>
      <c r="CK31" s="23">
        <f t="shared" si="10"/>
        <v>-1</v>
      </c>
      <c r="CL31" s="23">
        <f t="shared" si="11"/>
        <v>-1</v>
      </c>
      <c r="CM31" s="23">
        <f t="shared" si="12"/>
        <v>-1</v>
      </c>
      <c r="CN31" s="23">
        <f t="shared" si="13"/>
        <v>-1</v>
      </c>
      <c r="CO31" s="23">
        <f t="shared" si="14"/>
        <v>-1</v>
      </c>
      <c r="CP31" s="23"/>
      <c r="CQ31" s="23"/>
      <c r="CR31" s="23"/>
      <c r="CS31" s="23"/>
      <c r="CT31" s="23"/>
    </row>
    <row r="32" spans="1:98" x14ac:dyDescent="0.25">
      <c r="A32" s="20" t="s">
        <v>118</v>
      </c>
      <c r="B32" s="95">
        <v>271892.39048</v>
      </c>
      <c r="C32" s="95">
        <v>463.45899049000002</v>
      </c>
      <c r="D32" s="95">
        <v>73640.795415999994</v>
      </c>
      <c r="E32" s="95">
        <v>4307.5605636999999</v>
      </c>
      <c r="F32" s="95">
        <v>3449.7655338999998</v>
      </c>
      <c r="G32" s="95">
        <v>1714.2702148999999</v>
      </c>
      <c r="H32" s="95">
        <v>24387.698494</v>
      </c>
      <c r="I32" s="95">
        <v>108.52697524</v>
      </c>
      <c r="J32" s="95">
        <v>606.46326496999995</v>
      </c>
      <c r="K32" s="95">
        <v>254.70230863</v>
      </c>
      <c r="L32" s="95">
        <v>17.947570581000001</v>
      </c>
      <c r="M32" s="95">
        <v>89.879450845999997</v>
      </c>
      <c r="N32" s="95">
        <v>37.328368638000001</v>
      </c>
      <c r="P32" s="28" t="s">
        <v>209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95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f t="shared" si="15"/>
        <v>0</v>
      </c>
      <c r="BX32" s="26">
        <f t="shared" si="16"/>
        <v>0</v>
      </c>
      <c r="BZ32" s="26" t="str">
        <f t="shared" si="0"/>
        <v/>
      </c>
      <c r="CB32" s="30" t="str">
        <f t="shared" si="1"/>
        <v/>
      </c>
      <c r="CC32" s="23">
        <f t="shared" si="2"/>
        <v>-1</v>
      </c>
      <c r="CD32" s="23">
        <f t="shared" si="3"/>
        <v>-1</v>
      </c>
      <c r="CE32" s="23">
        <f t="shared" si="4"/>
        <v>-1</v>
      </c>
      <c r="CF32" s="23">
        <f t="shared" si="5"/>
        <v>-1</v>
      </c>
      <c r="CG32" s="23">
        <f t="shared" si="6"/>
        <v>-1</v>
      </c>
      <c r="CH32" s="23">
        <f t="shared" si="7"/>
        <v>-1</v>
      </c>
      <c r="CI32" s="23">
        <f t="shared" si="8"/>
        <v>-1</v>
      </c>
      <c r="CJ32" s="23">
        <f t="shared" si="9"/>
        <v>-1</v>
      </c>
      <c r="CK32" s="23">
        <f t="shared" si="10"/>
        <v>-1</v>
      </c>
      <c r="CL32" s="23">
        <f t="shared" si="11"/>
        <v>-1</v>
      </c>
      <c r="CM32" s="23">
        <f t="shared" si="12"/>
        <v>-1</v>
      </c>
      <c r="CN32" s="23">
        <f t="shared" si="13"/>
        <v>-1</v>
      </c>
      <c r="CO32" s="23">
        <f t="shared" si="14"/>
        <v>-1</v>
      </c>
      <c r="CP32" s="23"/>
      <c r="CQ32" s="23"/>
      <c r="CR32" s="23"/>
      <c r="CS32" s="23"/>
      <c r="CT32" s="23"/>
    </row>
    <row r="33" spans="1:98" x14ac:dyDescent="0.25">
      <c r="A33" s="20" t="s">
        <v>119</v>
      </c>
      <c r="B33" s="95">
        <v>100411.74373</v>
      </c>
      <c r="C33" s="95">
        <v>154.32923106000001</v>
      </c>
      <c r="D33" s="95">
        <v>22360.821401000001</v>
      </c>
      <c r="E33" s="95">
        <v>1432.3997532000001</v>
      </c>
      <c r="F33" s="95">
        <v>1146.9892299999999</v>
      </c>
      <c r="G33" s="95">
        <v>590.39018152000006</v>
      </c>
      <c r="H33" s="95">
        <v>8588.4477385999999</v>
      </c>
      <c r="I33" s="95">
        <v>36.306274768000002</v>
      </c>
      <c r="J33" s="95">
        <v>204.98210277000001</v>
      </c>
      <c r="K33" s="95">
        <v>85.228666856999993</v>
      </c>
      <c r="L33" s="95">
        <v>5.9943028617999996</v>
      </c>
      <c r="M33" s="95">
        <v>30.029783500000001</v>
      </c>
      <c r="N33" s="95">
        <v>12.501388757999999</v>
      </c>
      <c r="P33" s="28" t="s">
        <v>210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  <c r="AD33" s="26">
        <v>0</v>
      </c>
      <c r="AE33" s="26">
        <v>0</v>
      </c>
      <c r="AF33" s="26">
        <v>0</v>
      </c>
      <c r="AG33" s="26">
        <v>0</v>
      </c>
      <c r="AH33" s="26">
        <v>0</v>
      </c>
      <c r="AI33" s="26">
        <v>0</v>
      </c>
      <c r="AJ33" s="26">
        <v>0</v>
      </c>
      <c r="AK33" s="26">
        <v>0</v>
      </c>
      <c r="AL33" s="26">
        <v>0</v>
      </c>
      <c r="AM33" s="26">
        <v>0</v>
      </c>
      <c r="AN33" s="95">
        <v>0</v>
      </c>
      <c r="AO33" s="26">
        <v>0</v>
      </c>
      <c r="AP33" s="26">
        <v>0</v>
      </c>
      <c r="AQ33" s="26"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6">
        <v>0</v>
      </c>
      <c r="BF33" s="26">
        <v>0</v>
      </c>
      <c r="BG33" s="26">
        <v>0</v>
      </c>
      <c r="BH33" s="26">
        <v>0</v>
      </c>
      <c r="BI33" s="26">
        <v>0</v>
      </c>
      <c r="BJ33" s="26">
        <v>0</v>
      </c>
      <c r="BK33" s="26">
        <v>0</v>
      </c>
      <c r="BL33" s="26">
        <v>0</v>
      </c>
      <c r="BM33" s="26">
        <v>0</v>
      </c>
      <c r="BN33" s="26">
        <v>0</v>
      </c>
      <c r="BO33" s="26">
        <v>0</v>
      </c>
      <c r="BP33" s="26">
        <v>0</v>
      </c>
      <c r="BQ33" s="26">
        <v>0</v>
      </c>
      <c r="BR33" s="26">
        <v>0</v>
      </c>
      <c r="BS33" s="26">
        <v>0</v>
      </c>
      <c r="BT33" s="26">
        <v>0</v>
      </c>
      <c r="BU33" s="26">
        <v>0</v>
      </c>
      <c r="BV33" s="26">
        <v>0</v>
      </c>
      <c r="BW33" s="26">
        <f t="shared" si="15"/>
        <v>0</v>
      </c>
      <c r="BX33" s="26">
        <f t="shared" si="16"/>
        <v>0</v>
      </c>
      <c r="BZ33" s="26" t="str">
        <f t="shared" si="0"/>
        <v/>
      </c>
      <c r="CB33" s="30" t="str">
        <f t="shared" si="1"/>
        <v/>
      </c>
      <c r="CC33" s="23">
        <f t="shared" si="2"/>
        <v>-1</v>
      </c>
      <c r="CD33" s="23">
        <f t="shared" si="3"/>
        <v>-1</v>
      </c>
      <c r="CE33" s="23">
        <f t="shared" si="4"/>
        <v>-1</v>
      </c>
      <c r="CF33" s="23">
        <f t="shared" si="5"/>
        <v>-1</v>
      </c>
      <c r="CG33" s="23">
        <f t="shared" si="6"/>
        <v>-1</v>
      </c>
      <c r="CH33" s="23">
        <f t="shared" si="7"/>
        <v>-1</v>
      </c>
      <c r="CI33" s="23">
        <f t="shared" si="8"/>
        <v>-1</v>
      </c>
      <c r="CJ33" s="23">
        <f t="shared" si="9"/>
        <v>-1</v>
      </c>
      <c r="CK33" s="23">
        <f t="shared" si="10"/>
        <v>-1</v>
      </c>
      <c r="CL33" s="23">
        <f t="shared" si="11"/>
        <v>-1</v>
      </c>
      <c r="CM33" s="23">
        <f t="shared" si="12"/>
        <v>-1</v>
      </c>
      <c r="CN33" s="23">
        <f t="shared" si="13"/>
        <v>-1</v>
      </c>
      <c r="CO33" s="23">
        <f t="shared" si="14"/>
        <v>-1</v>
      </c>
      <c r="CP33" s="23"/>
      <c r="CQ33" s="23"/>
      <c r="CR33" s="23"/>
      <c r="CS33" s="23"/>
      <c r="CT33" s="23"/>
    </row>
    <row r="34" spans="1:98" x14ac:dyDescent="0.25">
      <c r="A34" s="20" t="s">
        <v>120</v>
      </c>
      <c r="B34" s="95">
        <v>124739.15300000001</v>
      </c>
      <c r="C34" s="95">
        <v>186.59549808</v>
      </c>
      <c r="D34" s="95">
        <v>30486.774841999999</v>
      </c>
      <c r="E34" s="95">
        <v>1754.1727653999999</v>
      </c>
      <c r="F34" s="95">
        <v>1406.5168157999999</v>
      </c>
      <c r="G34" s="95">
        <v>673.39805908000005</v>
      </c>
      <c r="H34" s="95">
        <v>10915.325634000001</v>
      </c>
      <c r="I34" s="95">
        <v>48.532072817</v>
      </c>
      <c r="J34" s="95">
        <v>289.69567518999997</v>
      </c>
      <c r="K34" s="95">
        <v>112.25301016</v>
      </c>
      <c r="L34" s="95">
        <v>8.1266223227999994</v>
      </c>
      <c r="M34" s="95">
        <v>43.570508232999998</v>
      </c>
      <c r="N34" s="95">
        <v>17.047437812999998</v>
      </c>
      <c r="P34" s="28" t="s">
        <v>211</v>
      </c>
      <c r="Q34" s="26">
        <v>0.38042355441381798</v>
      </c>
      <c r="R34" s="26">
        <v>0.15827652722446001</v>
      </c>
      <c r="S34" s="26">
        <v>0.93806455311509795</v>
      </c>
      <c r="T34" s="26">
        <v>0.93807239550105004</v>
      </c>
      <c r="U34" s="26">
        <v>0.590681590618231</v>
      </c>
      <c r="V34" s="26">
        <v>5.99253913741435</v>
      </c>
      <c r="W34" s="26">
        <v>0.90820379138843799</v>
      </c>
      <c r="X34" s="26">
        <v>8.4910929954287102</v>
      </c>
      <c r="Y34" s="26">
        <v>2796.8189134520499</v>
      </c>
      <c r="Z34" s="26">
        <v>13.2610903376014</v>
      </c>
      <c r="AA34" s="26">
        <v>3.8691161628803301</v>
      </c>
      <c r="AB34" s="26">
        <v>4.0638636018323702</v>
      </c>
      <c r="AC34" s="26">
        <v>0.157553101781678</v>
      </c>
      <c r="AD34" s="26">
        <v>2.1336919576436899</v>
      </c>
      <c r="AE34" s="26">
        <v>2.1336917325773599</v>
      </c>
      <c r="AF34" s="26">
        <v>5.4090358365713698</v>
      </c>
      <c r="AG34" s="26">
        <v>7.9398783849743904</v>
      </c>
      <c r="AH34" s="26">
        <v>0.13291314523304501</v>
      </c>
      <c r="AI34" s="26">
        <v>8.4140057746545593E-2</v>
      </c>
      <c r="AJ34" s="26">
        <v>0.95986587798762002</v>
      </c>
      <c r="AK34" s="26">
        <v>0.33728604412427399</v>
      </c>
      <c r="AL34" s="26">
        <v>4.0286408109701899</v>
      </c>
      <c r="AM34" s="26">
        <v>0</v>
      </c>
      <c r="AN34" s="95">
        <v>224.68061057006</v>
      </c>
      <c r="AO34" s="26">
        <v>582.41591181512001</v>
      </c>
      <c r="AP34" s="26">
        <v>88.304987840407406</v>
      </c>
      <c r="AQ34" s="26">
        <v>676.12993549209898</v>
      </c>
      <c r="AR34" s="26">
        <v>7.1110036104928902</v>
      </c>
      <c r="AS34" s="26">
        <v>1.50180604838042E-2</v>
      </c>
      <c r="AT34" s="26">
        <v>110.509895463549</v>
      </c>
      <c r="AU34" s="26">
        <v>7.5945522247391706E-2</v>
      </c>
      <c r="AV34" s="26">
        <v>1.3268598135992101E-2</v>
      </c>
      <c r="AW34" s="26">
        <v>6.4259979166322196</v>
      </c>
      <c r="AX34" s="26">
        <v>9.81069823685356E-2</v>
      </c>
      <c r="AY34" s="26">
        <v>2.9377382231848999E-3</v>
      </c>
      <c r="AZ34" s="26">
        <v>4.3479133804020104E-3</v>
      </c>
      <c r="BA34" s="26">
        <v>27.5136299339385</v>
      </c>
      <c r="BB34" s="26">
        <v>22.954509655274201</v>
      </c>
      <c r="BC34" s="26">
        <v>4.5591202786642198</v>
      </c>
      <c r="BD34" s="26">
        <v>2.9946751654844301E-2</v>
      </c>
      <c r="BE34" s="26">
        <v>4.44913121358929E-4</v>
      </c>
      <c r="BF34" s="26">
        <v>0.34133733350970302</v>
      </c>
      <c r="BG34" s="26">
        <v>9.4447628653471904E-3</v>
      </c>
      <c r="BH34" s="26">
        <v>0.67025190451782202</v>
      </c>
      <c r="BI34" s="26">
        <v>0.114942945154516</v>
      </c>
      <c r="BJ34" s="26">
        <v>2.3141652474412602E-2</v>
      </c>
      <c r="BK34" s="26">
        <v>3.2513239559736902</v>
      </c>
      <c r="BL34" s="26">
        <v>0.57177845900362101</v>
      </c>
      <c r="BM34" s="26">
        <v>4.3394478303763799E-2</v>
      </c>
      <c r="BN34" s="26">
        <v>11.8321045982903</v>
      </c>
      <c r="BO34" s="26">
        <v>2.5536279369698599E-3</v>
      </c>
      <c r="BP34" s="26">
        <v>13.6589477612614</v>
      </c>
      <c r="BQ34" s="26">
        <v>0</v>
      </c>
      <c r="BR34" s="26">
        <v>6.3141186371544998E-3</v>
      </c>
      <c r="BS34" s="26">
        <v>25.817047987850501</v>
      </c>
      <c r="BT34" s="26">
        <v>2.45534375258188</v>
      </c>
      <c r="BU34" s="26">
        <v>216.95522159206701</v>
      </c>
      <c r="BV34" s="26">
        <v>37.8665673688051</v>
      </c>
      <c r="BW34" s="26">
        <f t="shared" si="15"/>
        <v>76.176506530703762</v>
      </c>
      <c r="BX34" s="26">
        <f t="shared" si="16"/>
        <v>37.596688560524548</v>
      </c>
      <c r="BZ34" s="26">
        <f t="shared" si="0"/>
        <v>233.33286521959141</v>
      </c>
      <c r="CB34" s="30">
        <f t="shared" si="1"/>
        <v>7.9999946055259053E-3</v>
      </c>
      <c r="CC34" s="23">
        <f t="shared" si="2"/>
        <v>-0.97757866037897456</v>
      </c>
      <c r="CD34" s="23">
        <f t="shared" si="3"/>
        <v>-0.97840976415603031</v>
      </c>
      <c r="CE34" s="23">
        <f t="shared" si="4"/>
        <v>-0.9778221888344637</v>
      </c>
      <c r="CF34" s="23">
        <f t="shared" si="5"/>
        <v>-0.9843153248775558</v>
      </c>
      <c r="CG34" s="23">
        <f t="shared" si="6"/>
        <v>-0.98367988964126374</v>
      </c>
      <c r="CH34" s="23">
        <f t="shared" si="7"/>
        <v>-0.97971638382812931</v>
      </c>
      <c r="CI34" s="23">
        <f t="shared" si="8"/>
        <v>-0.9801237975973639</v>
      </c>
      <c r="CJ34" s="23">
        <f t="shared" si="9"/>
        <v>-0.98067108324348218</v>
      </c>
      <c r="CK34" s="23">
        <f t="shared" si="10"/>
        <v>-0.97931436451895926</v>
      </c>
      <c r="CL34" s="23">
        <f t="shared" si="11"/>
        <v>-0.98099212012634585</v>
      </c>
      <c r="CM34" s="23">
        <f t="shared" si="12"/>
        <v>-0.98052370087626683</v>
      </c>
      <c r="CN34" s="23">
        <f t="shared" si="13"/>
        <v>-0.979155538270711</v>
      </c>
      <c r="CO34" s="23">
        <f t="shared" si="14"/>
        <v>-0.98021485411332221</v>
      </c>
      <c r="CP34" s="23"/>
      <c r="CQ34" s="23"/>
      <c r="CR34" s="23"/>
      <c r="CS34" s="23"/>
      <c r="CT34" s="23"/>
    </row>
    <row r="35" spans="1:98" x14ac:dyDescent="0.25">
      <c r="CC35" s="23"/>
      <c r="CD35" s="23" t="str">
        <f t="shared" si="3"/>
        <v/>
      </c>
      <c r="CE35" s="23" t="str">
        <f t="shared" si="4"/>
        <v/>
      </c>
      <c r="CF35" s="23" t="str">
        <f t="shared" si="5"/>
        <v/>
      </c>
      <c r="CG35" s="23" t="str">
        <f t="shared" si="6"/>
        <v/>
      </c>
      <c r="CH35" s="23" t="str">
        <f t="shared" si="7"/>
        <v/>
      </c>
      <c r="CI35" s="23" t="str">
        <f t="shared" si="8"/>
        <v/>
      </c>
      <c r="CJ35" s="23"/>
      <c r="CK35" s="23"/>
      <c r="CL35" s="23"/>
      <c r="CM35" s="23"/>
      <c r="CN35" s="23"/>
      <c r="CO35" s="23"/>
    </row>
    <row r="36" spans="1:98" x14ac:dyDescent="0.25">
      <c r="A36" s="4" t="s">
        <v>55</v>
      </c>
      <c r="B36" s="1">
        <f t="shared" ref="B36:N36" si="17">SUM(B3:B34)</f>
        <v>6308528.9548479998</v>
      </c>
      <c r="C36" s="1">
        <f t="shared" si="17"/>
        <v>10369.800304676997</v>
      </c>
      <c r="D36" s="1">
        <f t="shared" si="17"/>
        <v>1505063.0212671002</v>
      </c>
      <c r="E36" s="1">
        <f t="shared" si="17"/>
        <v>74664.025445910011</v>
      </c>
      <c r="F36" s="1">
        <f t="shared" si="17"/>
        <v>57183.447094859992</v>
      </c>
      <c r="G36" s="1">
        <f t="shared" si="17"/>
        <v>26593.964317139998</v>
      </c>
      <c r="H36" s="1">
        <f t="shared" si="17"/>
        <v>555563.92437229992</v>
      </c>
      <c r="I36" s="1">
        <f t="shared" si="17"/>
        <v>2482.4175352239999</v>
      </c>
      <c r="J36" s="1">
        <f t="shared" si="17"/>
        <v>14040.569774736998</v>
      </c>
      <c r="K36" s="1">
        <f t="shared" si="17"/>
        <v>5943.5135110099973</v>
      </c>
      <c r="L36" s="1">
        <f t="shared" si="17"/>
        <v>412.55906924409999</v>
      </c>
      <c r="M36" s="1">
        <f t="shared" si="17"/>
        <v>2114.7306467629996</v>
      </c>
      <c r="N36" s="1">
        <f t="shared" si="17"/>
        <v>858.95013119990006</v>
      </c>
      <c r="Q36" s="1">
        <f>SUM(Q3:Q34)</f>
        <v>244.70555367578629</v>
      </c>
      <c r="R36" s="1">
        <f t="shared" ref="R36:BV36" si="18">SUM(R3:R34)</f>
        <v>115.42228868870761</v>
      </c>
      <c r="S36" s="1">
        <f t="shared" si="18"/>
        <v>693.87422873928824</v>
      </c>
      <c r="T36" s="1">
        <f t="shared" si="18"/>
        <v>693.88067840522831</v>
      </c>
      <c r="U36" s="1">
        <f t="shared" si="18"/>
        <v>425.45774255933429</v>
      </c>
      <c r="V36" s="1">
        <f t="shared" si="18"/>
        <v>3998.5960360724152</v>
      </c>
      <c r="W36" s="1">
        <f t="shared" si="18"/>
        <v>601.15196069663421</v>
      </c>
      <c r="X36" s="1">
        <f t="shared" si="18"/>
        <v>6040.6614077388522</v>
      </c>
      <c r="Y36" s="1">
        <f t="shared" si="18"/>
        <v>1828101.2299781998</v>
      </c>
      <c r="Z36" s="1">
        <f t="shared" si="18"/>
        <v>8822.971744568571</v>
      </c>
      <c r="AA36" s="1">
        <f t="shared" si="18"/>
        <v>2593.3391802232177</v>
      </c>
      <c r="AB36" s="1">
        <f t="shared" si="18"/>
        <v>2862.3480502604584</v>
      </c>
      <c r="AC36" s="1">
        <f t="shared" si="18"/>
        <v>99.249222405644289</v>
      </c>
      <c r="AD36" s="1">
        <f t="shared" si="18"/>
        <v>1633.9170012644947</v>
      </c>
      <c r="AE36" s="1">
        <f t="shared" si="18"/>
        <v>1633.9168018656524</v>
      </c>
      <c r="AF36" s="1">
        <f t="shared" si="18"/>
        <v>3539.2893635755431</v>
      </c>
      <c r="AG36" s="1">
        <f t="shared" si="18"/>
        <v>5816.9540627222541</v>
      </c>
      <c r="AH36" s="1">
        <f t="shared" si="18"/>
        <v>82.447022333734935</v>
      </c>
      <c r="AI36" s="1">
        <f t="shared" si="18"/>
        <v>68.194446210151369</v>
      </c>
      <c r="AJ36" s="1">
        <f t="shared" si="18"/>
        <v>570.70627858577427</v>
      </c>
      <c r="AK36" s="1">
        <f t="shared" si="18"/>
        <v>241.98743380340846</v>
      </c>
      <c r="AL36" s="1">
        <f t="shared" si="18"/>
        <v>2789.3818693268709</v>
      </c>
      <c r="AM36" s="1">
        <f t="shared" si="18"/>
        <v>0</v>
      </c>
      <c r="AN36" s="1">
        <f>SUM(AN3:AN34)</f>
        <v>163852.91536028127</v>
      </c>
      <c r="AO36" s="1">
        <f t="shared" si="18"/>
        <v>380317.33901119942</v>
      </c>
      <c r="AP36" s="1">
        <f t="shared" si="18"/>
        <v>58553.393586603619</v>
      </c>
      <c r="AQ36" s="1">
        <f t="shared" si="18"/>
        <v>442410.02196137875</v>
      </c>
      <c r="AR36" s="1">
        <f t="shared" si="18"/>
        <v>4909.8219518658534</v>
      </c>
      <c r="AS36" s="1">
        <f t="shared" si="18"/>
        <v>10.796333893971283</v>
      </c>
      <c r="AT36" s="1">
        <f t="shared" si="18"/>
        <v>82504.044685892222</v>
      </c>
      <c r="AU36" s="1">
        <f t="shared" si="18"/>
        <v>56.991161553211136</v>
      </c>
      <c r="AV36" s="1">
        <f t="shared" si="18"/>
        <v>11.936095652981896</v>
      </c>
      <c r="AW36" s="1">
        <f t="shared" si="18"/>
        <v>4706.6020496976962</v>
      </c>
      <c r="AX36" s="1">
        <f t="shared" si="18"/>
        <v>89.33411138922007</v>
      </c>
      <c r="AY36" s="1">
        <f t="shared" si="18"/>
        <v>3.9363355473800778</v>
      </c>
      <c r="AZ36" s="1">
        <f t="shared" si="18"/>
        <v>3.220257436746174</v>
      </c>
      <c r="BA36" s="1">
        <f t="shared" si="18"/>
        <v>15151.205073613659</v>
      </c>
      <c r="BB36" s="1">
        <f t="shared" si="18"/>
        <v>10835.971734778568</v>
      </c>
      <c r="BC36" s="1">
        <f t="shared" si="18"/>
        <v>4315.233338835119</v>
      </c>
      <c r="BD36" s="1">
        <f t="shared" si="18"/>
        <v>44.355013163688056</v>
      </c>
      <c r="BE36" s="1">
        <f t="shared" si="18"/>
        <v>0.54045474680467531</v>
      </c>
      <c r="BF36" s="1">
        <f t="shared" si="18"/>
        <v>339.27430413533534</v>
      </c>
      <c r="BG36" s="1">
        <f t="shared" si="18"/>
        <v>9.4252131204455036</v>
      </c>
      <c r="BH36" s="1">
        <f t="shared" si="18"/>
        <v>501.40664302961522</v>
      </c>
      <c r="BI36" s="1">
        <f t="shared" si="18"/>
        <v>75.584241414054333</v>
      </c>
      <c r="BJ36" s="1">
        <f t="shared" si="18"/>
        <v>18.853938003318088</v>
      </c>
      <c r="BK36" s="1">
        <f t="shared" si="18"/>
        <v>2403.277698263907</v>
      </c>
      <c r="BL36" s="1">
        <f t="shared" si="18"/>
        <v>427.70228489723269</v>
      </c>
      <c r="BM36" s="1">
        <f t="shared" si="18"/>
        <v>52.197566226749849</v>
      </c>
      <c r="BN36" s="1">
        <f t="shared" si="18"/>
        <v>2505.6177703064891</v>
      </c>
      <c r="BO36" s="1">
        <f t="shared" si="18"/>
        <v>2.6225471969472638</v>
      </c>
      <c r="BP36" s="1">
        <f t="shared" si="18"/>
        <v>6246.91734373094</v>
      </c>
      <c r="BQ36" s="1">
        <f t="shared" si="18"/>
        <v>0</v>
      </c>
      <c r="BR36" s="1">
        <f t="shared" si="18"/>
        <v>5.2721017886517583</v>
      </c>
      <c r="BS36" s="1">
        <f t="shared" si="18"/>
        <v>18785.822453875411</v>
      </c>
      <c r="BT36" s="1">
        <f t="shared" si="18"/>
        <v>2393.9148111404402</v>
      </c>
      <c r="BU36" s="1">
        <f t="shared" si="18"/>
        <v>158811.51763523018</v>
      </c>
      <c r="BV36" s="1">
        <f t="shared" si="18"/>
        <v>27123.551597407255</v>
      </c>
      <c r="BW36" s="1">
        <f>SUM(BW3:BW34)</f>
        <v>56871.557723058111</v>
      </c>
      <c r="BX36" s="1">
        <f>SUM(BX3:BX34)</f>
        <v>26929.92579701787</v>
      </c>
      <c r="BY36" s="1"/>
      <c r="BZ36" s="1"/>
      <c r="CA36" s="1"/>
      <c r="CC36" s="23">
        <f>IF(B36&lt;&gt;0,(Y36-B36)/B36,"")</f>
        <v>-0.71021750980894927</v>
      </c>
      <c r="CD36" s="23">
        <f t="shared" si="3"/>
        <v>-0.7310091045756395</v>
      </c>
      <c r="CE36" s="23">
        <f t="shared" si="4"/>
        <v>-0.70605216146436345</v>
      </c>
      <c r="CF36" s="23">
        <f t="shared" si="5"/>
        <v>-0.79707489673738696</v>
      </c>
      <c r="CG36" s="23">
        <f t="shared" si="6"/>
        <v>-0.81050509744886334</v>
      </c>
      <c r="CH36" s="23">
        <f t="shared" si="7"/>
        <v>-0.7651001832884029</v>
      </c>
      <c r="CI36" s="23">
        <f t="shared" si="8"/>
        <v>-0.71414357436066012</v>
      </c>
      <c r="CJ36" s="23">
        <f>IF(I36&lt;&gt;0,(T36-I36)/I36,"")</f>
        <v>-0.7204818816498505</v>
      </c>
      <c r="CK36" s="23">
        <f>IF(J36&lt;&gt;0,(V36-J36)/J36,"")</f>
        <v>-0.71521126989682193</v>
      </c>
      <c r="CL36" s="23">
        <f>IF(K36&lt;&gt;0,(AE36-K36)/K36,"")</f>
        <v>-0.72509243920470268</v>
      </c>
      <c r="CM36" s="23">
        <f>IF(L36&lt;&gt;0,(R36-L36)/L36,"")</f>
        <v>-0.7202284538304129</v>
      </c>
      <c r="CN36" s="23">
        <f>IF(M36&lt;&gt;0,(W36-M36)/M36,"")</f>
        <v>-0.71573119176344635</v>
      </c>
      <c r="CO36" s="23">
        <f>IF(N36&lt;&gt;0,(AK36-N36)/N36,"")</f>
        <v>-0.71827533984380798</v>
      </c>
      <c r="CP36" s="23"/>
      <c r="CQ36" s="23"/>
      <c r="CR36" s="23"/>
      <c r="CS36" s="23"/>
      <c r="CT36" s="23"/>
    </row>
    <row r="37" spans="1:98" x14ac:dyDescent="0.25">
      <c r="A37" s="4" t="s">
        <v>74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</row>
    <row r="38" spans="1:98" x14ac:dyDescent="0.25">
      <c r="A38" s="4" t="s">
        <v>127</v>
      </c>
      <c r="B38" s="1">
        <f>SUM(B3:B34)</f>
        <v>6308528.9548479998</v>
      </c>
      <c r="C38" s="1">
        <f t="shared" ref="C38:N38" si="19">SUM(C3:C34)</f>
        <v>10369.800304676997</v>
      </c>
      <c r="D38" s="1">
        <f t="shared" si="19"/>
        <v>1505063.0212671002</v>
      </c>
      <c r="E38" s="1">
        <f>SUM(E3:E34)</f>
        <v>74664.025445910011</v>
      </c>
      <c r="F38" s="1">
        <f t="shared" si="19"/>
        <v>57183.447094859992</v>
      </c>
      <c r="G38" s="1">
        <f t="shared" si="19"/>
        <v>26593.964317139998</v>
      </c>
      <c r="H38" s="1">
        <f t="shared" si="19"/>
        <v>555563.92437229992</v>
      </c>
      <c r="I38" s="1">
        <f t="shared" si="19"/>
        <v>2482.4175352239999</v>
      </c>
      <c r="J38" s="1">
        <f t="shared" si="19"/>
        <v>14040.569774736998</v>
      </c>
      <c r="K38" s="1">
        <f t="shared" si="19"/>
        <v>5943.5135110099973</v>
      </c>
      <c r="L38" s="1">
        <f t="shared" si="19"/>
        <v>412.55906924409999</v>
      </c>
      <c r="M38" s="1">
        <f t="shared" si="19"/>
        <v>2114.7306467629996</v>
      </c>
      <c r="N38" s="1">
        <f t="shared" si="19"/>
        <v>858.95013119990006</v>
      </c>
      <c r="Q38" s="1">
        <f t="shared" ref="Q38:BV38" si="20">SUM(Q3:Q34)</f>
        <v>244.70555367578629</v>
      </c>
      <c r="R38" s="1">
        <f t="shared" si="20"/>
        <v>115.42228868870761</v>
      </c>
      <c r="S38" s="1">
        <f t="shared" si="20"/>
        <v>693.87422873928824</v>
      </c>
      <c r="T38" s="1">
        <f t="shared" si="20"/>
        <v>693.88067840522831</v>
      </c>
      <c r="U38" s="1">
        <f t="shared" si="20"/>
        <v>425.45774255933429</v>
      </c>
      <c r="V38" s="1">
        <f t="shared" si="20"/>
        <v>3998.5960360724152</v>
      </c>
      <c r="W38" s="1">
        <f t="shared" si="20"/>
        <v>601.15196069663421</v>
      </c>
      <c r="X38" s="1">
        <f t="shared" si="20"/>
        <v>6040.6614077388522</v>
      </c>
      <c r="Y38" s="1">
        <f t="shared" si="20"/>
        <v>1828101.2299781998</v>
      </c>
      <c r="Z38" s="1">
        <f t="shared" si="20"/>
        <v>8822.971744568571</v>
      </c>
      <c r="AA38" s="1">
        <f t="shared" si="20"/>
        <v>2593.3391802232177</v>
      </c>
      <c r="AB38" s="1">
        <f t="shared" si="20"/>
        <v>2862.3480502604584</v>
      </c>
      <c r="AC38" s="1">
        <f t="shared" si="20"/>
        <v>99.249222405644289</v>
      </c>
      <c r="AD38" s="1">
        <f t="shared" si="20"/>
        <v>1633.9170012644947</v>
      </c>
      <c r="AE38" s="1">
        <f t="shared" si="20"/>
        <v>1633.9168018656524</v>
      </c>
      <c r="AF38" s="1">
        <f t="shared" si="20"/>
        <v>3539.2893635755431</v>
      </c>
      <c r="AG38" s="1">
        <f t="shared" si="20"/>
        <v>5816.9540627222541</v>
      </c>
      <c r="AH38" s="1">
        <f t="shared" si="20"/>
        <v>82.447022333734935</v>
      </c>
      <c r="AI38" s="1">
        <f t="shared" si="20"/>
        <v>68.194446210151369</v>
      </c>
      <c r="AJ38" s="1">
        <f t="shared" si="20"/>
        <v>570.70627858577427</v>
      </c>
      <c r="AK38" s="1">
        <f t="shared" si="20"/>
        <v>241.98743380340846</v>
      </c>
      <c r="AL38" s="1">
        <f t="shared" si="20"/>
        <v>2789.3818693268709</v>
      </c>
      <c r="AM38" s="1">
        <f t="shared" si="20"/>
        <v>0</v>
      </c>
      <c r="AN38" s="1">
        <f>SUM(AN3:AN34)</f>
        <v>163852.91536028127</v>
      </c>
      <c r="AO38" s="1">
        <f t="shared" si="20"/>
        <v>380317.33901119942</v>
      </c>
      <c r="AP38" s="1">
        <f t="shared" si="20"/>
        <v>58553.393586603619</v>
      </c>
      <c r="AQ38" s="1">
        <f t="shared" si="20"/>
        <v>442410.02196137875</v>
      </c>
      <c r="AR38" s="1">
        <f t="shared" si="20"/>
        <v>4909.8219518658534</v>
      </c>
      <c r="AS38" s="1">
        <f t="shared" si="20"/>
        <v>10.796333893971283</v>
      </c>
      <c r="AT38" s="1">
        <f t="shared" si="20"/>
        <v>82504.044685892222</v>
      </c>
      <c r="AU38" s="1">
        <f t="shared" si="20"/>
        <v>56.991161553211136</v>
      </c>
      <c r="AV38" s="1">
        <f t="shared" si="20"/>
        <v>11.936095652981896</v>
      </c>
      <c r="AW38" s="1">
        <f t="shared" si="20"/>
        <v>4706.6020496976962</v>
      </c>
      <c r="AX38" s="1">
        <f t="shared" si="20"/>
        <v>89.33411138922007</v>
      </c>
      <c r="AY38" s="1">
        <f t="shared" si="20"/>
        <v>3.9363355473800778</v>
      </c>
      <c r="AZ38" s="1">
        <f t="shared" si="20"/>
        <v>3.220257436746174</v>
      </c>
      <c r="BA38" s="1">
        <f t="shared" si="20"/>
        <v>15151.205073613659</v>
      </c>
      <c r="BB38" s="1">
        <f t="shared" si="20"/>
        <v>10835.971734778568</v>
      </c>
      <c r="BC38" s="1">
        <f t="shared" si="20"/>
        <v>4315.233338835119</v>
      </c>
      <c r="BD38" s="1">
        <f t="shared" si="20"/>
        <v>44.355013163688056</v>
      </c>
      <c r="BE38" s="1">
        <f t="shared" si="20"/>
        <v>0.54045474680467531</v>
      </c>
      <c r="BF38" s="1">
        <f t="shared" si="20"/>
        <v>339.27430413533534</v>
      </c>
      <c r="BG38" s="1">
        <f t="shared" si="20"/>
        <v>9.4252131204455036</v>
      </c>
      <c r="BH38" s="1">
        <f t="shared" si="20"/>
        <v>501.40664302961522</v>
      </c>
      <c r="BI38" s="1">
        <f t="shared" si="20"/>
        <v>75.584241414054333</v>
      </c>
      <c r="BJ38" s="1">
        <f t="shared" si="20"/>
        <v>18.853938003318088</v>
      </c>
      <c r="BK38" s="1">
        <f t="shared" si="20"/>
        <v>2403.277698263907</v>
      </c>
      <c r="BL38" s="1">
        <f t="shared" si="20"/>
        <v>427.70228489723269</v>
      </c>
      <c r="BM38" s="1">
        <f t="shared" si="20"/>
        <v>52.197566226749849</v>
      </c>
      <c r="BN38" s="1">
        <f t="shared" si="20"/>
        <v>2505.6177703064891</v>
      </c>
      <c r="BO38" s="1">
        <f t="shared" si="20"/>
        <v>2.6225471969472638</v>
      </c>
      <c r="BP38" s="1">
        <f t="shared" si="20"/>
        <v>6246.91734373094</v>
      </c>
      <c r="BQ38" s="1">
        <f t="shared" si="20"/>
        <v>0</v>
      </c>
      <c r="BR38" s="1">
        <f t="shared" si="20"/>
        <v>5.2721017886517583</v>
      </c>
      <c r="BS38" s="1">
        <f t="shared" si="20"/>
        <v>18785.822453875411</v>
      </c>
      <c r="BT38" s="1">
        <f t="shared" si="20"/>
        <v>2393.9148111404402</v>
      </c>
      <c r="BU38" s="1">
        <f t="shared" si="20"/>
        <v>158811.51763523018</v>
      </c>
      <c r="BV38" s="1">
        <f t="shared" si="20"/>
        <v>27123.551597407255</v>
      </c>
      <c r="BW38" s="1">
        <f>SUM(BW3:BW34)</f>
        <v>56871.557723058111</v>
      </c>
      <c r="BX38" s="1">
        <f>SUM(BX3:BX34)</f>
        <v>26929.92579701787</v>
      </c>
      <c r="BY38" s="1"/>
      <c r="BZ38" s="1"/>
      <c r="CA38" s="1"/>
      <c r="CC38" s="23">
        <f>IF(B38&lt;&gt;0,(Y38-B38)/B38,"")</f>
        <v>-0.71021750980894927</v>
      </c>
      <c r="CD38" s="23">
        <f>IF(C38&lt;&gt;0,(AL38-C38)/C38,"")</f>
        <v>-0.7310091045756395</v>
      </c>
      <c r="CE38" s="23">
        <f>IF(D38&lt;&gt;0,(AQ38-D38)/D38,"")</f>
        <v>-0.70605216146436345</v>
      </c>
      <c r="CF38" s="23">
        <f>IF(E38&lt;&gt;0,(BA38-E38)/E38,"")</f>
        <v>-0.79707489673738696</v>
      </c>
      <c r="CG38" s="23">
        <f>IF(F38&lt;&gt;0,(BB38-F38)/F38,"")</f>
        <v>-0.81050509744886334</v>
      </c>
      <c r="CH38" s="23">
        <f>IF(G38&lt;&gt;0,(BP38-G38)/G38,"")</f>
        <v>-0.7651001832884029</v>
      </c>
      <c r="CI38" s="23">
        <f>IF(H38&lt;&gt;0,(BU38-H38)/H38,"")</f>
        <v>-0.71414357436066012</v>
      </c>
      <c r="CJ38" s="23">
        <f>IF(I38&lt;&gt;0,(T38-I38)/I38,"")</f>
        <v>-0.7204818816498505</v>
      </c>
      <c r="CK38" s="23">
        <f>IF(J38&lt;&gt;0,(V38-J38)/J38,"")</f>
        <v>-0.71521126989682193</v>
      </c>
      <c r="CL38" s="23">
        <f>IF(K38&lt;&gt;0,(AE38-K38)/K38,"")</f>
        <v>-0.72509243920470268</v>
      </c>
      <c r="CM38" s="23">
        <f>IF(L38&lt;&gt;0,(R38-L38)/L38,"")</f>
        <v>-0.7202284538304129</v>
      </c>
      <c r="CN38" s="23">
        <f>IF(M38&lt;&gt;0,(W38-M38)/M38,"")</f>
        <v>-0.71573119176344635</v>
      </c>
      <c r="CO38" s="23">
        <f>IF(N38&lt;&gt;0,(AK38-N38)/N38,"")</f>
        <v>-0.71827533984380798</v>
      </c>
      <c r="CP38" s="23"/>
      <c r="CQ38" s="23"/>
      <c r="CR38" s="23"/>
      <c r="CS38" s="23"/>
      <c r="CT38" s="23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T38"/>
  <sheetViews>
    <sheetView zoomScale="85" zoomScaleNormal="85" workbookViewId="0">
      <pane xSplit="1" ySplit="2" topLeftCell="AA27" activePane="bottomRight" state="frozen"/>
      <selection pane="topRight" activeCell="B1" sqref="B1"/>
      <selection pane="bottomLeft" activeCell="A3" sqref="A3"/>
      <selection pane="bottomRight" activeCell="AL31" sqref="AL31"/>
    </sheetView>
  </sheetViews>
  <sheetFormatPr defaultColWidth="9.140625" defaultRowHeight="15" x14ac:dyDescent="0.25"/>
  <cols>
    <col min="1" max="1" width="18.85546875" style="28" customWidth="1"/>
    <col min="2" max="2" width="10.85546875" style="26" customWidth="1"/>
    <col min="3" max="14" width="9.140625" style="26"/>
    <col min="15" max="15" width="9.140625" style="28"/>
    <col min="16" max="16" width="14.85546875" style="28" bestFit="1" customWidth="1"/>
    <col min="17" max="17" width="5.42578125" style="26" bestFit="1" customWidth="1"/>
    <col min="18" max="18" width="9.85546875" style="26" bestFit="1" customWidth="1"/>
    <col min="19" max="19" width="5.5703125" style="26" bestFit="1" customWidth="1"/>
    <col min="20" max="20" width="14.5703125" style="26" bestFit="1" customWidth="1"/>
    <col min="21" max="21" width="5.5703125" style="26" bestFit="1" customWidth="1"/>
    <col min="22" max="22" width="5.7109375" style="26" bestFit="1" customWidth="1"/>
    <col min="23" max="23" width="13.42578125" style="26" bestFit="1" customWidth="1"/>
    <col min="24" max="24" width="5.7109375" style="26" bestFit="1" customWidth="1"/>
    <col min="25" max="25" width="9.28515625" style="26" bestFit="1" customWidth="1"/>
    <col min="26" max="26" width="5.7109375" style="26" bestFit="1" customWidth="1"/>
    <col min="27" max="27" width="5.7109375" style="26" customWidth="1"/>
    <col min="28" max="28" width="5.7109375" style="26" bestFit="1" customWidth="1"/>
    <col min="29" max="29" width="5.85546875" style="26" bestFit="1" customWidth="1"/>
    <col min="30" max="30" width="6.42578125" style="26" bestFit="1" customWidth="1"/>
    <col min="31" max="31" width="15.42578125" style="26" bestFit="1" customWidth="1"/>
    <col min="32" max="32" width="6.5703125" style="26" bestFit="1" customWidth="1"/>
    <col min="33" max="33" width="5.7109375" style="26" bestFit="1" customWidth="1"/>
    <col min="34" max="34" width="5.140625" style="26" bestFit="1" customWidth="1"/>
    <col min="35" max="35" width="4.140625" style="26" bestFit="1" customWidth="1"/>
    <col min="36" max="36" width="6.5703125" style="26" bestFit="1" customWidth="1"/>
    <col min="37" max="37" width="6.140625" style="26" bestFit="1" customWidth="1"/>
    <col min="38" max="38" width="6.7109375" style="26" bestFit="1" customWidth="1"/>
    <col min="39" max="39" width="10" style="26" bestFit="1" customWidth="1"/>
    <col min="40" max="40" width="7.7109375" style="95" bestFit="1" customWidth="1"/>
    <col min="41" max="41" width="9.28515625" style="26" bestFit="1" customWidth="1"/>
    <col min="42" max="42" width="7.7109375" style="26" bestFit="1" customWidth="1"/>
    <col min="43" max="43" width="9.28515625" style="26" bestFit="1" customWidth="1"/>
    <col min="44" max="44" width="5.7109375" style="26" bestFit="1" customWidth="1"/>
    <col min="45" max="45" width="4.28515625" style="26" bestFit="1" customWidth="1"/>
    <col min="46" max="46" width="6.7109375" style="26" bestFit="1" customWidth="1"/>
    <col min="47" max="47" width="4.5703125" style="26" bestFit="1" customWidth="1"/>
    <col min="48" max="48" width="4.140625" style="26" bestFit="1" customWidth="1"/>
    <col min="49" max="49" width="5.7109375" style="26" bestFit="1" customWidth="1"/>
    <col min="50" max="50" width="4.140625" style="26" bestFit="1" customWidth="1"/>
    <col min="51" max="51" width="5.85546875" style="26" bestFit="1" customWidth="1"/>
    <col min="52" max="52" width="3.28515625" style="26" bestFit="1" customWidth="1"/>
    <col min="53" max="53" width="6.7109375" style="26" bestFit="1" customWidth="1"/>
    <col min="54" max="54" width="6.85546875" style="26" bestFit="1" customWidth="1"/>
    <col min="55" max="55" width="5.7109375" style="26" bestFit="1" customWidth="1"/>
    <col min="56" max="56" width="5.140625" style="26" bestFit="1" customWidth="1"/>
    <col min="57" max="57" width="5.28515625" style="26" bestFit="1" customWidth="1"/>
    <col min="58" max="58" width="8.7109375" style="26" bestFit="1" customWidth="1"/>
    <col min="59" max="59" width="4.85546875" style="26" bestFit="1" customWidth="1"/>
    <col min="60" max="60" width="7.85546875" style="26" bestFit="1" customWidth="1"/>
    <col min="61" max="61" width="5.85546875" style="26" bestFit="1" customWidth="1"/>
    <col min="62" max="62" width="6" style="26" bestFit="1" customWidth="1"/>
    <col min="63" max="64" width="5.7109375" style="26" bestFit="1" customWidth="1"/>
    <col min="65" max="65" width="3.85546875" style="26" bestFit="1" customWidth="1"/>
    <col min="66" max="66" width="5.7109375" style="26" bestFit="1" customWidth="1"/>
    <col min="67" max="67" width="3.85546875" style="26" bestFit="1" customWidth="1"/>
    <col min="68" max="68" width="6.7109375" style="26" bestFit="1" customWidth="1"/>
    <col min="69" max="70" width="5.28515625" style="26" bestFit="1" customWidth="1"/>
    <col min="71" max="71" width="6.7109375" style="26" bestFit="1" customWidth="1"/>
    <col min="72" max="72" width="5.7109375" style="26" bestFit="1" customWidth="1"/>
    <col min="73" max="73" width="9.140625" style="26" bestFit="1" customWidth="1"/>
    <col min="74" max="74" width="6.7109375" style="26" bestFit="1" customWidth="1"/>
    <col min="75" max="75" width="7.5703125" style="26" customWidth="1"/>
    <col min="76" max="76" width="8" style="26" bestFit="1" customWidth="1"/>
    <col min="77" max="77" width="6.7109375" style="26" customWidth="1"/>
    <col min="78" max="78" width="9" style="26" bestFit="1" customWidth="1"/>
    <col min="79" max="79" width="7.140625" style="26" customWidth="1"/>
    <col min="80" max="16384" width="9.140625" style="28"/>
  </cols>
  <sheetData>
    <row r="1" spans="1:98" x14ac:dyDescent="0.25">
      <c r="B1" s="26" t="s">
        <v>434</v>
      </c>
      <c r="P1" s="28" t="s">
        <v>455</v>
      </c>
      <c r="BW1" s="26" t="s">
        <v>370</v>
      </c>
      <c r="CC1" s="28" t="s">
        <v>310</v>
      </c>
    </row>
    <row r="2" spans="1:98" x14ac:dyDescent="0.25">
      <c r="A2" s="8" t="s">
        <v>52</v>
      </c>
      <c r="B2" s="26" t="s">
        <v>59</v>
      </c>
      <c r="C2" s="26" t="s">
        <v>57</v>
      </c>
      <c r="D2" s="26" t="s">
        <v>60</v>
      </c>
      <c r="E2" s="26" t="s">
        <v>54</v>
      </c>
      <c r="F2" s="26" t="s">
        <v>53</v>
      </c>
      <c r="G2" s="26" t="s">
        <v>61</v>
      </c>
      <c r="H2" s="26" t="s">
        <v>62</v>
      </c>
      <c r="I2" s="28" t="s">
        <v>63</v>
      </c>
      <c r="J2" s="28" t="s">
        <v>64</v>
      </c>
      <c r="K2" s="28" t="s">
        <v>65</v>
      </c>
      <c r="L2" s="61" t="s">
        <v>311</v>
      </c>
      <c r="M2" s="61" t="s">
        <v>314</v>
      </c>
      <c r="N2" s="61" t="s">
        <v>321</v>
      </c>
      <c r="P2" s="28" t="s">
        <v>226</v>
      </c>
      <c r="Q2" s="26" t="s">
        <v>359</v>
      </c>
      <c r="R2" s="26" t="s">
        <v>178</v>
      </c>
      <c r="S2" s="26" t="s">
        <v>131</v>
      </c>
      <c r="T2" s="26" t="s">
        <v>132</v>
      </c>
      <c r="U2" s="26" t="s">
        <v>133</v>
      </c>
      <c r="V2" s="26" t="s">
        <v>360</v>
      </c>
      <c r="W2" s="26" t="s">
        <v>179</v>
      </c>
      <c r="X2" s="26" t="s">
        <v>134</v>
      </c>
      <c r="Y2" s="26" t="s">
        <v>59</v>
      </c>
      <c r="Z2" s="26" t="s">
        <v>136</v>
      </c>
      <c r="AA2" s="26" t="s">
        <v>137</v>
      </c>
      <c r="AB2" s="26" t="s">
        <v>361</v>
      </c>
      <c r="AC2" s="26" t="s">
        <v>138</v>
      </c>
      <c r="AD2" s="26" t="s">
        <v>139</v>
      </c>
      <c r="AE2" s="26" t="s">
        <v>140</v>
      </c>
      <c r="AF2" s="26" t="s">
        <v>141</v>
      </c>
      <c r="AG2" s="26" t="s">
        <v>142</v>
      </c>
      <c r="AH2" s="26" t="s">
        <v>143</v>
      </c>
      <c r="AI2" s="26" t="s">
        <v>362</v>
      </c>
      <c r="AJ2" s="26" t="s">
        <v>144</v>
      </c>
      <c r="AK2" s="26" t="s">
        <v>366</v>
      </c>
      <c r="AL2" s="26" t="s">
        <v>57</v>
      </c>
      <c r="AM2" s="26" t="s">
        <v>128</v>
      </c>
      <c r="AN2" s="95" t="s">
        <v>474</v>
      </c>
      <c r="AO2" s="26" t="s">
        <v>145</v>
      </c>
      <c r="AP2" s="26" t="s">
        <v>146</v>
      </c>
      <c r="AQ2" s="26" t="s">
        <v>60</v>
      </c>
      <c r="AR2" s="26" t="s">
        <v>148</v>
      </c>
      <c r="AS2" s="26" t="s">
        <v>149</v>
      </c>
      <c r="AT2" s="26" t="s">
        <v>150</v>
      </c>
      <c r="AU2" s="26" t="s">
        <v>151</v>
      </c>
      <c r="AV2" s="26" t="s">
        <v>152</v>
      </c>
      <c r="AW2" s="26" t="s">
        <v>153</v>
      </c>
      <c r="AX2" s="26" t="s">
        <v>154</v>
      </c>
      <c r="AY2" s="26" t="s">
        <v>155</v>
      </c>
      <c r="AZ2" s="26" t="s">
        <v>156</v>
      </c>
      <c r="BA2" s="26" t="s">
        <v>54</v>
      </c>
      <c r="BB2" s="26" t="s">
        <v>53</v>
      </c>
      <c r="BC2" s="26" t="s">
        <v>157</v>
      </c>
      <c r="BD2" s="26" t="s">
        <v>158</v>
      </c>
      <c r="BE2" s="26" t="s">
        <v>159</v>
      </c>
      <c r="BF2" s="26" t="s">
        <v>160</v>
      </c>
      <c r="BG2" s="26" t="s">
        <v>161</v>
      </c>
      <c r="BH2" s="26" t="s">
        <v>162</v>
      </c>
      <c r="BI2" s="26" t="s">
        <v>163</v>
      </c>
      <c r="BJ2" s="26" t="s">
        <v>164</v>
      </c>
      <c r="BK2" s="26" t="s">
        <v>165</v>
      </c>
      <c r="BL2" s="26" t="s">
        <v>363</v>
      </c>
      <c r="BM2" s="26" t="s">
        <v>166</v>
      </c>
      <c r="BN2" s="26" t="s">
        <v>167</v>
      </c>
      <c r="BO2" s="26" t="s">
        <v>168</v>
      </c>
      <c r="BP2" s="26" t="s">
        <v>61</v>
      </c>
      <c r="BQ2" s="26" t="s">
        <v>169</v>
      </c>
      <c r="BR2" s="26" t="s">
        <v>170</v>
      </c>
      <c r="BS2" s="26" t="s">
        <v>171</v>
      </c>
      <c r="BT2" s="26" t="s">
        <v>173</v>
      </c>
      <c r="BU2" s="26" t="s">
        <v>174</v>
      </c>
      <c r="BV2" s="26" t="s">
        <v>175</v>
      </c>
      <c r="BW2" s="28" t="s">
        <v>367</v>
      </c>
      <c r="BX2" s="28" t="s">
        <v>368</v>
      </c>
      <c r="BY2" s="28"/>
      <c r="BZ2" s="28" t="s">
        <v>365</v>
      </c>
      <c r="CB2" s="26" t="s">
        <v>141</v>
      </c>
      <c r="CC2" s="26" t="s">
        <v>59</v>
      </c>
      <c r="CD2" s="26" t="s">
        <v>57</v>
      </c>
      <c r="CE2" s="26" t="s">
        <v>60</v>
      </c>
      <c r="CF2" s="26" t="s">
        <v>54</v>
      </c>
      <c r="CG2" s="26" t="s">
        <v>53</v>
      </c>
      <c r="CH2" s="26" t="s">
        <v>61</v>
      </c>
      <c r="CI2" s="26" t="s">
        <v>62</v>
      </c>
      <c r="CJ2" s="28" t="s">
        <v>63</v>
      </c>
      <c r="CK2" s="28" t="s">
        <v>64</v>
      </c>
      <c r="CL2" s="28" t="s">
        <v>65</v>
      </c>
      <c r="CM2" s="61" t="s">
        <v>311</v>
      </c>
      <c r="CN2" s="61" t="s">
        <v>314</v>
      </c>
      <c r="CO2" s="61" t="s">
        <v>321</v>
      </c>
      <c r="CP2" s="61"/>
      <c r="CQ2" s="61"/>
      <c r="CR2" s="61"/>
      <c r="CS2" s="61"/>
      <c r="CT2" s="61"/>
    </row>
    <row r="3" spans="1:98" x14ac:dyDescent="0.25">
      <c r="A3" s="20" t="s">
        <v>89</v>
      </c>
      <c r="B3" s="26">
        <v>75827.653095000001</v>
      </c>
      <c r="C3" s="26">
        <v>138.68294061</v>
      </c>
      <c r="D3" s="26">
        <v>20215.121604</v>
      </c>
      <c r="E3" s="26">
        <v>1300.5088512</v>
      </c>
      <c r="F3" s="26">
        <v>1042.4962581</v>
      </c>
      <c r="G3" s="26">
        <v>502.09099558999998</v>
      </c>
      <c r="H3" s="26">
        <v>7226.9313540000003</v>
      </c>
      <c r="I3" s="26">
        <v>32.625203050000003</v>
      </c>
      <c r="J3" s="26">
        <v>182.11056984999999</v>
      </c>
      <c r="K3" s="26">
        <v>76.471329041999994</v>
      </c>
      <c r="L3" s="26">
        <v>5.4073863565</v>
      </c>
      <c r="M3" s="26">
        <v>27.221487397000001</v>
      </c>
      <c r="N3" s="26">
        <v>11.224248454</v>
      </c>
      <c r="P3" s="28" t="s">
        <v>181</v>
      </c>
      <c r="Q3" s="26">
        <v>10.7475898501896</v>
      </c>
      <c r="R3" s="26">
        <v>5.4072181265095498</v>
      </c>
      <c r="S3" s="26">
        <v>32.623741728082102</v>
      </c>
      <c r="T3" s="26">
        <v>32.624000259740299</v>
      </c>
      <c r="U3" s="26">
        <v>19.921067579655698</v>
      </c>
      <c r="V3" s="26">
        <v>182.162777305736</v>
      </c>
      <c r="W3" s="26">
        <v>27.229507976630099</v>
      </c>
      <c r="X3" s="26">
        <v>278.02262730126699</v>
      </c>
      <c r="Y3" s="26">
        <v>75846.901838544494</v>
      </c>
      <c r="Z3" s="26">
        <v>397.71993996554198</v>
      </c>
      <c r="AA3" s="26">
        <v>117.571806234031</v>
      </c>
      <c r="AB3" s="26">
        <v>133.394831693546</v>
      </c>
      <c r="AC3" s="26">
        <v>4.3715839408480903</v>
      </c>
      <c r="AD3" s="26">
        <v>76.464343065215999</v>
      </c>
      <c r="AE3" s="26">
        <v>76.464337107577805</v>
      </c>
      <c r="AF3" s="26">
        <v>161.727312995695</v>
      </c>
      <c r="AG3" s="26">
        <v>263.50026844899298</v>
      </c>
      <c r="AH3" s="26">
        <v>3.5077046044573001</v>
      </c>
      <c r="AI3" s="26">
        <v>3.3532480370927602</v>
      </c>
      <c r="AJ3" s="26">
        <v>23.877930242113699</v>
      </c>
      <c r="AK3" s="26">
        <v>11.224993538899099</v>
      </c>
      <c r="AL3" s="26">
        <v>138.71807191476901</v>
      </c>
      <c r="AM3" s="26">
        <v>0</v>
      </c>
      <c r="AN3" s="95">
        <v>7469.6011455215803</v>
      </c>
      <c r="AO3" s="26">
        <v>17421.114351317501</v>
      </c>
      <c r="AP3" s="26">
        <v>2633.07683813114</v>
      </c>
      <c r="AQ3" s="26">
        <v>20215.9185024443</v>
      </c>
      <c r="AR3" s="26">
        <v>224.12989602506599</v>
      </c>
      <c r="AS3" s="26">
        <v>0.53517578112512798</v>
      </c>
      <c r="AT3" s="26">
        <v>3764.1782354437</v>
      </c>
      <c r="AU3" s="26">
        <v>2.8235020199848901</v>
      </c>
      <c r="AV3" s="26">
        <v>0.59219527880200795</v>
      </c>
      <c r="AW3" s="26">
        <v>233.71897352800099</v>
      </c>
      <c r="AX3" s="26">
        <v>4.42702595391237</v>
      </c>
      <c r="AY3" s="26">
        <v>0.195313746259032</v>
      </c>
      <c r="AZ3" s="26">
        <v>0.159654201954397</v>
      </c>
      <c r="BA3" s="26">
        <v>1300.0340300911</v>
      </c>
      <c r="BB3" s="26">
        <v>1042.0614984685601</v>
      </c>
      <c r="BC3" s="26">
        <v>257.972531622546</v>
      </c>
      <c r="BD3" s="26">
        <v>2.1998764265282098</v>
      </c>
      <c r="BE3" s="26">
        <v>2.6825268495400598E-2</v>
      </c>
      <c r="BF3" s="26">
        <v>16.8135855861814</v>
      </c>
      <c r="BG3" s="26">
        <v>0.46777529390366901</v>
      </c>
      <c r="BH3" s="26">
        <v>24.817075921669701</v>
      </c>
      <c r="BI3" s="26">
        <v>3.7431030495433602</v>
      </c>
      <c r="BJ3" s="26">
        <v>0.93379097207295003</v>
      </c>
      <c r="BK3" s="26">
        <v>118.93650710715001</v>
      </c>
      <c r="BL3" s="26">
        <v>20.5078627262311</v>
      </c>
      <c r="BM3" s="26">
        <v>2.58922021969058</v>
      </c>
      <c r="BN3" s="26">
        <v>628.95183992239799</v>
      </c>
      <c r="BO3" s="26">
        <v>0.130058190887195</v>
      </c>
      <c r="BP3" s="26">
        <v>502.07263021324098</v>
      </c>
      <c r="BQ3" s="26">
        <v>0</v>
      </c>
      <c r="BR3" s="26">
        <v>0.26208600164028201</v>
      </c>
      <c r="BS3" s="26">
        <v>852.75659343393102</v>
      </c>
      <c r="BT3" s="26">
        <v>80.417057827477294</v>
      </c>
      <c r="BU3" s="26">
        <v>7228.76955461124</v>
      </c>
      <c r="BV3" s="26">
        <v>1259.05538483798</v>
      </c>
      <c r="BW3" s="26">
        <f>AT3*0.108*92.1006/14.43</f>
        <v>2594.7173936979248</v>
      </c>
      <c r="BX3" s="26">
        <f>BV3-AK3*0.966*106.165/128.1705</f>
        <v>1250.0737268891596</v>
      </c>
      <c r="BZ3" s="26">
        <f t="shared" ref="BZ3:BZ34" si="0">IF(BU3&lt;&gt;0,S3+Q3+U3+V3+X3+Z3+AA3+AB3+AC3+AD3+AG3+AH3+AI3+AJ3+AR3+AT3+BL3+BR3+BS3+BT3+BV3,"")</f>
        <v>7748.5465762927961</v>
      </c>
      <c r="CB3" s="30">
        <f t="shared" ref="CB3:CB34" si="1">IF(AQ3&lt;&gt;0,AF3/AQ3,"")</f>
        <v>7.9999982675108532E-3</v>
      </c>
      <c r="CC3" s="23">
        <f t="shared" ref="CC3:CC34" si="2">IF(B3&lt;&gt;0,(Y3-B3)/B3,"")</f>
        <v>2.5384859953897211E-4</v>
      </c>
      <c r="CD3" s="23">
        <f t="shared" ref="CD3:CD36" si="3">IF(C3&lt;&gt;0,(AL3-C3)/C3,"")</f>
        <v>2.5332102574753608E-4</v>
      </c>
      <c r="CE3" s="23">
        <f t="shared" ref="CE3:CE36" si="4">IF(D3&lt;&gt;0,(AQ3-D3)/D3,"")</f>
        <v>3.942090776945425E-5</v>
      </c>
      <c r="CF3" s="23">
        <f t="shared" ref="CF3:CF36" si="5">IF(E3&lt;&gt;0,(BA3-E3)/E3,"")</f>
        <v>-3.651040963403169E-4</v>
      </c>
      <c r="CG3" s="23">
        <f t="shared" ref="CG3:CG36" si="6">IF(F3&lt;&gt;0,(BB3-F3)/F3,"")</f>
        <v>-4.1703711458134613E-4</v>
      </c>
      <c r="CH3" s="23">
        <f t="shared" ref="CH3:CH36" si="7">IF(G3&lt;&gt;0,(BP3-G3)/G3,"")</f>
        <v>-3.657778554146781E-5</v>
      </c>
      <c r="CI3" s="23">
        <f t="shared" ref="CI3:CI36" si="8">IF(H3&lt;&gt;0,(BU3-H3)/H3,"")</f>
        <v>2.5435423711646057E-4</v>
      </c>
      <c r="CJ3" s="23">
        <f t="shared" ref="CJ3:CJ34" si="9">IF(I3&lt;&gt;0,(T3-I3)/I3,"")</f>
        <v>-3.6866904946482627E-5</v>
      </c>
      <c r="CK3" s="23">
        <f t="shared" ref="CK3:CK34" si="10">IF(J3&lt;&gt;0,(V3-J3)/J3,"")</f>
        <v>2.866799866642114E-4</v>
      </c>
      <c r="CL3" s="23">
        <f t="shared" ref="CL3:CL34" si="11">IF(K3&lt;&gt;0,(AE3-K3)/K3,"")</f>
        <v>-9.143210285188791E-5</v>
      </c>
      <c r="CM3" s="23">
        <f t="shared" ref="CM3:CM34" si="12">IF(L3&lt;&gt;0,(R3-L3)/L3,"")</f>
        <v>-3.1111146746147258E-5</v>
      </c>
      <c r="CN3" s="23">
        <f t="shared" ref="CN3:CN34" si="13">IF(M3&lt;&gt;0,(W3-M3)/M3,"")</f>
        <v>2.9464149086073259E-4</v>
      </c>
      <c r="CO3" s="23">
        <f t="shared" ref="CO3:CO34" si="14">IF(N3&lt;&gt;0,(AK3-N3)/N3,"")</f>
        <v>6.63817183086318E-5</v>
      </c>
      <c r="CP3" s="23"/>
      <c r="CQ3" s="23"/>
      <c r="CR3" s="23"/>
      <c r="CS3" s="23"/>
      <c r="CT3" s="23"/>
    </row>
    <row r="4" spans="1:98" x14ac:dyDescent="0.25">
      <c r="A4" s="55" t="s">
        <v>90</v>
      </c>
      <c r="B4" s="26">
        <v>322843.80378000002</v>
      </c>
      <c r="C4" s="26">
        <v>482.36256925999999</v>
      </c>
      <c r="D4" s="26">
        <v>79948.242255000005</v>
      </c>
      <c r="E4" s="26">
        <v>2355.0902900999999</v>
      </c>
      <c r="F4" s="26">
        <v>1629.455676</v>
      </c>
      <c r="G4" s="26">
        <v>1093.1161675999999</v>
      </c>
      <c r="H4" s="26">
        <v>26078.622206</v>
      </c>
      <c r="I4" s="26">
        <v>125.67628144</v>
      </c>
      <c r="J4" s="26">
        <v>742.11278953999999</v>
      </c>
      <c r="K4" s="26">
        <v>290.61272107000002</v>
      </c>
      <c r="L4" s="26">
        <v>21.048690304000001</v>
      </c>
      <c r="M4" s="26">
        <v>113.04708103999999</v>
      </c>
      <c r="N4" s="26">
        <v>44.145136561000001</v>
      </c>
      <c r="P4" s="28" t="s">
        <v>330</v>
      </c>
      <c r="Q4" s="26">
        <v>46.689794944649599</v>
      </c>
      <c r="R4" s="26">
        <v>21.050926919711699</v>
      </c>
      <c r="S4" s="26">
        <v>125.688013202625</v>
      </c>
      <c r="T4" s="26">
        <v>125.688997021445</v>
      </c>
      <c r="U4" s="26">
        <v>77.539702468625407</v>
      </c>
      <c r="V4" s="26">
        <v>742.36721290421303</v>
      </c>
      <c r="W4" s="26">
        <v>113.089026282745</v>
      </c>
      <c r="X4" s="26">
        <v>1102.12101057513</v>
      </c>
      <c r="Y4" s="26">
        <v>322953.57359700598</v>
      </c>
      <c r="Z4" s="26">
        <v>1653.78423728037</v>
      </c>
      <c r="AA4" s="26">
        <v>484.22266293821002</v>
      </c>
      <c r="AB4" s="26">
        <v>523.82690500041303</v>
      </c>
      <c r="AC4" s="26">
        <v>19.153275620406401</v>
      </c>
      <c r="AD4" s="26">
        <v>290.626770452774</v>
      </c>
      <c r="AE4" s="26">
        <v>290.62671749599002</v>
      </c>
      <c r="AF4" s="26">
        <v>639.66469705738098</v>
      </c>
      <c r="AG4" s="26">
        <v>935.175993747691</v>
      </c>
      <c r="AH4" s="26">
        <v>15.6994975254044</v>
      </c>
      <c r="AI4" s="26">
        <v>11.960837874215301</v>
      </c>
      <c r="AJ4" s="26">
        <v>111.870151412247</v>
      </c>
      <c r="AK4" s="26">
        <v>44.153411796486303</v>
      </c>
      <c r="AL4" s="26">
        <v>482.51696743222101</v>
      </c>
      <c r="AM4" s="26">
        <v>0</v>
      </c>
      <c r="AN4" s="95">
        <v>27045.1128822676</v>
      </c>
      <c r="AO4" s="26">
        <v>68769.198064562297</v>
      </c>
      <c r="AP4" s="26">
        <v>10549.266512563499</v>
      </c>
      <c r="AQ4" s="26">
        <v>79958.129274183302</v>
      </c>
      <c r="AR4" s="26">
        <v>891.19055647414802</v>
      </c>
      <c r="AS4" s="26">
        <v>1.9434456698468301</v>
      </c>
      <c r="AT4" s="26">
        <v>13099.410042781699</v>
      </c>
      <c r="AU4" s="26">
        <v>10.2493234345805</v>
      </c>
      <c r="AV4" s="26">
        <v>2.0898546162028602</v>
      </c>
      <c r="AW4" s="26">
        <v>823.75558844116597</v>
      </c>
      <c r="AX4" s="26">
        <v>15.911121766783999</v>
      </c>
      <c r="AY4" s="26">
        <v>0.67939937829659902</v>
      </c>
      <c r="AZ4" s="26">
        <v>0.57686476628251104</v>
      </c>
      <c r="BA4" s="26">
        <v>2354.8283822137701</v>
      </c>
      <c r="BB4" s="26">
        <v>1629.1778373965601</v>
      </c>
      <c r="BC4" s="26">
        <v>725.65054481720802</v>
      </c>
      <c r="BD4" s="26">
        <v>7.6917894916692804</v>
      </c>
      <c r="BE4" s="26">
        <v>9.3310003582510695E-2</v>
      </c>
      <c r="BF4" s="26">
        <v>59.983450674338798</v>
      </c>
      <c r="BG4" s="26">
        <v>1.63788202847269</v>
      </c>
      <c r="BH4" s="26">
        <v>90.532550472064798</v>
      </c>
      <c r="BI4" s="26">
        <v>13.792725849743899</v>
      </c>
      <c r="BJ4" s="26">
        <v>3.3640019951828899</v>
      </c>
      <c r="BK4" s="26">
        <v>434.74582527268399</v>
      </c>
      <c r="BL4" s="26">
        <v>72.450343614058895</v>
      </c>
      <c r="BM4" s="26">
        <v>9.0883761856732495</v>
      </c>
      <c r="BN4" s="26">
        <v>152.58131604909599</v>
      </c>
      <c r="BO4" s="26">
        <v>0.46101130089232001</v>
      </c>
      <c r="BP4" s="26">
        <v>1093.46842904148</v>
      </c>
      <c r="BQ4" s="26">
        <v>0</v>
      </c>
      <c r="BR4" s="26">
        <v>0.91633565205399103</v>
      </c>
      <c r="BS4" s="26">
        <v>3087.849495685</v>
      </c>
      <c r="BT4" s="26">
        <v>295.66672898030703</v>
      </c>
      <c r="BU4" s="26">
        <v>26087.325399449899</v>
      </c>
      <c r="BV4" s="26">
        <v>4578.5994417142001</v>
      </c>
      <c r="BW4" s="26">
        <f t="shared" ref="BW4:BW34" si="15">AT4*0.108*92.1006/14.43</f>
        <v>9029.6646330777385</v>
      </c>
      <c r="BX4" s="26">
        <f t="shared" ref="BX4:BX34" si="16">BV4-AK4*0.966*106.165/128.1705</f>
        <v>4543.2701704183928</v>
      </c>
      <c r="BZ4" s="26">
        <f t="shared" si="0"/>
        <v>28166.809010848443</v>
      </c>
      <c r="CB4" s="30">
        <f t="shared" si="1"/>
        <v>7.9999957835921315E-3</v>
      </c>
      <c r="CC4" s="23">
        <f t="shared" si="2"/>
        <v>3.400090561464247E-4</v>
      </c>
      <c r="CD4" s="23">
        <f t="shared" si="3"/>
        <v>3.2008738252200332E-4</v>
      </c>
      <c r="CE4" s="23">
        <f t="shared" si="4"/>
        <v>1.236677493391568E-4</v>
      </c>
      <c r="CF4" s="23">
        <f t="shared" si="5"/>
        <v>-1.1120927606506802E-4</v>
      </c>
      <c r="CG4" s="23">
        <f t="shared" si="6"/>
        <v>-1.7051007126623542E-4</v>
      </c>
      <c r="CH4" s="23">
        <f t="shared" si="7"/>
        <v>3.2225435129507415E-4</v>
      </c>
      <c r="CI4" s="23">
        <f t="shared" si="8"/>
        <v>3.3372903603384166E-4</v>
      </c>
      <c r="CJ4" s="23">
        <f t="shared" si="9"/>
        <v>1.0117725715077243E-4</v>
      </c>
      <c r="CK4" s="23">
        <f t="shared" si="10"/>
        <v>3.4283651730452475E-4</v>
      </c>
      <c r="CL4" s="23">
        <f t="shared" si="11"/>
        <v>4.8161780181087962E-5</v>
      </c>
      <c r="CM4" s="23">
        <f t="shared" si="12"/>
        <v>1.0625913913861819E-4</v>
      </c>
      <c r="CN4" s="23">
        <f t="shared" si="13"/>
        <v>3.7104224504619826E-4</v>
      </c>
      <c r="CO4" s="23">
        <f t="shared" si="14"/>
        <v>1.8745520188542301E-4</v>
      </c>
      <c r="CP4" s="23"/>
      <c r="CQ4" s="23"/>
      <c r="CR4" s="23"/>
      <c r="CS4" s="23"/>
      <c r="CT4" s="23"/>
    </row>
    <row r="5" spans="1:98" x14ac:dyDescent="0.25">
      <c r="A5" s="20" t="s">
        <v>91</v>
      </c>
      <c r="B5" s="26">
        <v>93162.003454000005</v>
      </c>
      <c r="C5" s="26">
        <v>128.73113393</v>
      </c>
      <c r="D5" s="26">
        <v>21442.433091999999</v>
      </c>
      <c r="E5" s="26">
        <v>1200.1016175</v>
      </c>
      <c r="F5" s="26">
        <v>961.42032151000001</v>
      </c>
      <c r="G5" s="26">
        <v>474.37176104999998</v>
      </c>
      <c r="H5" s="26">
        <v>7289.8293880000001</v>
      </c>
      <c r="I5" s="26">
        <v>33.379093605000001</v>
      </c>
      <c r="J5" s="26">
        <v>198.46335359</v>
      </c>
      <c r="K5" s="26">
        <v>77.297874648999993</v>
      </c>
      <c r="L5" s="26">
        <v>5.5775094856000003</v>
      </c>
      <c r="M5" s="26">
        <v>29.764318369000001</v>
      </c>
      <c r="N5" s="26">
        <v>11.725031954</v>
      </c>
      <c r="P5" s="28" t="s">
        <v>182</v>
      </c>
      <c r="Q5" s="26">
        <v>12.405674143915499</v>
      </c>
      <c r="R5" s="26">
        <v>5.5777572671743796</v>
      </c>
      <c r="S5" s="26">
        <v>33.380144806252702</v>
      </c>
      <c r="T5" s="26">
        <v>33.380468602101203</v>
      </c>
      <c r="U5" s="26">
        <v>20.5843801845268</v>
      </c>
      <c r="V5" s="26">
        <v>198.52175125008</v>
      </c>
      <c r="W5" s="26">
        <v>29.7738585978577</v>
      </c>
      <c r="X5" s="26">
        <v>294.42104869899703</v>
      </c>
      <c r="Y5" s="26">
        <v>93186.943116563794</v>
      </c>
      <c r="Z5" s="26">
        <v>439.57135528537202</v>
      </c>
      <c r="AA5" s="26">
        <v>128.78172704684201</v>
      </c>
      <c r="AB5" s="26">
        <v>139.33525080047599</v>
      </c>
      <c r="AC5" s="26">
        <v>5.09664681964908</v>
      </c>
      <c r="AD5" s="26">
        <v>77.2968216229104</v>
      </c>
      <c r="AE5" s="26">
        <v>77.296827249568693</v>
      </c>
      <c r="AF5" s="26">
        <v>171.551565931976</v>
      </c>
      <c r="AG5" s="26">
        <v>270.13288812656702</v>
      </c>
      <c r="AH5" s="26">
        <v>4.2256329534780601</v>
      </c>
      <c r="AI5" s="26">
        <v>3.1670789698550901</v>
      </c>
      <c r="AJ5" s="26">
        <v>29.7913197793746</v>
      </c>
      <c r="AK5" s="26">
        <v>11.726545826613499</v>
      </c>
      <c r="AL5" s="26">
        <v>128.76756284550501</v>
      </c>
      <c r="AM5" s="26">
        <v>0</v>
      </c>
      <c r="AN5" s="95">
        <v>7551.5513528111596</v>
      </c>
      <c r="AO5" s="26">
        <v>18441.058984881802</v>
      </c>
      <c r="AP5" s="26">
        <v>2831.3204422471699</v>
      </c>
      <c r="AQ5" s="26">
        <v>21443.930993060902</v>
      </c>
      <c r="AR5" s="26">
        <v>240.12074914322801</v>
      </c>
      <c r="AS5" s="26">
        <v>0.48430831748761199</v>
      </c>
      <c r="AT5" s="26">
        <v>3727.3888813703902</v>
      </c>
      <c r="AU5" s="26">
        <v>2.5564069842424599</v>
      </c>
      <c r="AV5" s="26">
        <v>0.54520286270165397</v>
      </c>
      <c r="AW5" s="26">
        <v>215.38076401174999</v>
      </c>
      <c r="AX5" s="26">
        <v>4.0319617277622504</v>
      </c>
      <c r="AY5" s="26">
        <v>0.181306549491007</v>
      </c>
      <c r="AZ5" s="26">
        <v>0.14492302507206301</v>
      </c>
      <c r="BA5" s="26">
        <v>1199.6691626583299</v>
      </c>
      <c r="BB5" s="26">
        <v>961.01880898185004</v>
      </c>
      <c r="BC5" s="26">
        <v>238.65035367648201</v>
      </c>
      <c r="BD5" s="26">
        <v>2.03603825019152</v>
      </c>
      <c r="BE5" s="26">
        <v>2.4901051273995899E-2</v>
      </c>
      <c r="BF5" s="26">
        <v>15.3829543698363</v>
      </c>
      <c r="BG5" s="26">
        <v>0.43259074609919601</v>
      </c>
      <c r="BH5" s="26">
        <v>22.410785782392701</v>
      </c>
      <c r="BI5" s="26">
        <v>3.3575494193576798</v>
      </c>
      <c r="BJ5" s="26">
        <v>0.84961293231259305</v>
      </c>
      <c r="BK5" s="26">
        <v>107.273555228536</v>
      </c>
      <c r="BL5" s="26">
        <v>19.7232794506963</v>
      </c>
      <c r="BM5" s="26">
        <v>2.3909973996483598</v>
      </c>
      <c r="BN5" s="26">
        <v>583.41553277446098</v>
      </c>
      <c r="BO5" s="26">
        <v>0.119417549231964</v>
      </c>
      <c r="BP5" s="26">
        <v>474.36897497202801</v>
      </c>
      <c r="BQ5" s="26">
        <v>0</v>
      </c>
      <c r="BR5" s="26">
        <v>0.24227789475352801</v>
      </c>
      <c r="BS5" s="26">
        <v>863.65901473639803</v>
      </c>
      <c r="BT5" s="26">
        <v>83.089343417053797</v>
      </c>
      <c r="BU5" s="26">
        <v>7291.9743917723399</v>
      </c>
      <c r="BV5" s="26">
        <v>1260.3417298946099</v>
      </c>
      <c r="BW5" s="26">
        <f t="shared" si="15"/>
        <v>2569.3578142768201</v>
      </c>
      <c r="BX5" s="26">
        <f t="shared" si="16"/>
        <v>1250.9587558046187</v>
      </c>
      <c r="BZ5" s="26">
        <f t="shared" si="0"/>
        <v>7851.2769963954252</v>
      </c>
      <c r="CB5" s="30">
        <f t="shared" si="1"/>
        <v>8.0000055021389894E-3</v>
      </c>
      <c r="CC5" s="23">
        <f t="shared" si="2"/>
        <v>2.6770208496110183E-4</v>
      </c>
      <c r="CD5" s="23">
        <f t="shared" si="3"/>
        <v>2.8298449949817076E-4</v>
      </c>
      <c r="CE5" s="23">
        <f t="shared" si="4"/>
        <v>6.9856860668534736E-5</v>
      </c>
      <c r="CF5" s="23">
        <f t="shared" si="5"/>
        <v>-3.6034851996193638E-4</v>
      </c>
      <c r="CG5" s="23">
        <f t="shared" si="6"/>
        <v>-4.176243409535511E-4</v>
      </c>
      <c r="CH5" s="23">
        <f t="shared" si="7"/>
        <v>-5.8731952462660851E-6</v>
      </c>
      <c r="CI5" s="23">
        <f t="shared" si="8"/>
        <v>2.9424608700318261E-4</v>
      </c>
      <c r="CJ5" s="23">
        <f t="shared" si="9"/>
        <v>4.1193362452353914E-5</v>
      </c>
      <c r="CK5" s="23">
        <f t="shared" si="10"/>
        <v>2.9424908439593524E-4</v>
      </c>
      <c r="CL5" s="23">
        <f t="shared" si="11"/>
        <v>-1.3550171153558722E-5</v>
      </c>
      <c r="CM5" s="23">
        <f t="shared" si="12"/>
        <v>4.4425128279753928E-5</v>
      </c>
      <c r="CN5" s="23">
        <f t="shared" si="13"/>
        <v>3.2052569588271668E-4</v>
      </c>
      <c r="CO5" s="23">
        <f t="shared" si="14"/>
        <v>1.2911458317880589E-4</v>
      </c>
      <c r="CP5" s="23"/>
      <c r="CQ5" s="23"/>
      <c r="CR5" s="23"/>
      <c r="CS5" s="23"/>
      <c r="CT5" s="23"/>
    </row>
    <row r="6" spans="1:98" x14ac:dyDescent="0.25">
      <c r="A6" s="20" t="s">
        <v>92</v>
      </c>
      <c r="B6" s="26">
        <v>59768.698308999999</v>
      </c>
      <c r="C6" s="26">
        <v>70.838441752999998</v>
      </c>
      <c r="D6" s="26">
        <v>10133.530605</v>
      </c>
      <c r="E6" s="26">
        <v>657.47785008999995</v>
      </c>
      <c r="F6" s="26">
        <v>526.47370092999995</v>
      </c>
      <c r="G6" s="26">
        <v>273.18783661999998</v>
      </c>
      <c r="H6" s="26">
        <v>4104.4206771999998</v>
      </c>
      <c r="I6" s="26">
        <v>18.480657532999999</v>
      </c>
      <c r="J6" s="26">
        <v>110.44218004</v>
      </c>
      <c r="K6" s="26">
        <v>42.825526486000001</v>
      </c>
      <c r="L6" s="26">
        <v>3.0799074552999999</v>
      </c>
      <c r="M6" s="26">
        <v>16.403621927</v>
      </c>
      <c r="N6" s="26">
        <v>6.5004809975000004</v>
      </c>
      <c r="P6" s="28" t="s">
        <v>183</v>
      </c>
      <c r="Q6" s="26">
        <v>6.8861908977010096</v>
      </c>
      <c r="R6" s="26">
        <v>3.0799008548151598</v>
      </c>
      <c r="S6" s="26">
        <v>18.480396095107</v>
      </c>
      <c r="T6" s="26">
        <v>18.480563179203401</v>
      </c>
      <c r="U6" s="26">
        <v>11.404267448089399</v>
      </c>
      <c r="V6" s="26">
        <v>110.471595489262</v>
      </c>
      <c r="W6" s="26">
        <v>16.408189952023399</v>
      </c>
      <c r="X6" s="26">
        <v>164.231712956276</v>
      </c>
      <c r="Y6" s="26">
        <v>59783.041257075398</v>
      </c>
      <c r="Z6" s="26">
        <v>244.231312350964</v>
      </c>
      <c r="AA6" s="26">
        <v>71.648909253896306</v>
      </c>
      <c r="AB6" s="26">
        <v>77.517322245963001</v>
      </c>
      <c r="AC6" s="26">
        <v>2.82861883868613</v>
      </c>
      <c r="AD6" s="26">
        <v>42.823031122741199</v>
      </c>
      <c r="AE6" s="26">
        <v>42.823028905175804</v>
      </c>
      <c r="AF6" s="26">
        <v>81.069538804102706</v>
      </c>
      <c r="AG6" s="26">
        <v>154.20414401321599</v>
      </c>
      <c r="AH6" s="26">
        <v>2.3589644797112999</v>
      </c>
      <c r="AI6" s="26">
        <v>1.74215628461669</v>
      </c>
      <c r="AJ6" s="26">
        <v>16.560558056026</v>
      </c>
      <c r="AK6" s="26">
        <v>6.5010492845729901</v>
      </c>
      <c r="AL6" s="26">
        <v>70.856282494750104</v>
      </c>
      <c r="AM6" s="26">
        <v>0</v>
      </c>
      <c r="AN6" s="95">
        <v>4252.9926903553296</v>
      </c>
      <c r="AO6" s="26">
        <v>8745.8527550609797</v>
      </c>
      <c r="AP6" s="26">
        <v>1306.7666628747099</v>
      </c>
      <c r="AQ6" s="26">
        <v>10133.688956739799</v>
      </c>
      <c r="AR6" s="26">
        <v>134.24959342206901</v>
      </c>
      <c r="AS6" s="26">
        <v>0.261304863175647</v>
      </c>
      <c r="AT6" s="26">
        <v>2109.0416344979199</v>
      </c>
      <c r="AU6" s="26">
        <v>1.37997376830525</v>
      </c>
      <c r="AV6" s="26">
        <v>0.298126346335091</v>
      </c>
      <c r="AW6" s="26">
        <v>117.881256634534</v>
      </c>
      <c r="AX6" s="26">
        <v>2.1864748281772699</v>
      </c>
      <c r="AY6" s="26">
        <v>9.9763022646979393E-2</v>
      </c>
      <c r="AZ6" s="26">
        <v>7.8381149048981205E-2</v>
      </c>
      <c r="BA6" s="26">
        <v>657.21703736922404</v>
      </c>
      <c r="BB6" s="26">
        <v>526.23538103672297</v>
      </c>
      <c r="BC6" s="26">
        <v>130.98165633250099</v>
      </c>
      <c r="BD6" s="26">
        <v>1.11784354073314</v>
      </c>
      <c r="BE6" s="26">
        <v>1.3701866984132199E-2</v>
      </c>
      <c r="BF6" s="26">
        <v>8.3717742775729196</v>
      </c>
      <c r="BG6" s="26">
        <v>0.237360313276784</v>
      </c>
      <c r="BH6" s="26">
        <v>12.074097730892801</v>
      </c>
      <c r="BI6" s="26">
        <v>1.7990333416006601</v>
      </c>
      <c r="BJ6" s="26">
        <v>0.46044269978008801</v>
      </c>
      <c r="BK6" s="26">
        <v>57.740458803882298</v>
      </c>
      <c r="BL6" s="26">
        <v>10.9397511137684</v>
      </c>
      <c r="BM6" s="26">
        <v>1.31046619487756</v>
      </c>
      <c r="BN6" s="26">
        <v>320.85975760181202</v>
      </c>
      <c r="BO6" s="26">
        <v>6.5164053087297502E-2</v>
      </c>
      <c r="BP6" s="26">
        <v>273.177959159377</v>
      </c>
      <c r="BQ6" s="26">
        <v>0</v>
      </c>
      <c r="BR6" s="26">
        <v>0.13284111391862499</v>
      </c>
      <c r="BS6" s="26">
        <v>486.56678288796599</v>
      </c>
      <c r="BT6" s="26">
        <v>46.974953255840802</v>
      </c>
      <c r="BU6" s="26">
        <v>4105.4859029856098</v>
      </c>
      <c r="BV6" s="26">
        <v>705.25953382270302</v>
      </c>
      <c r="BW6" s="26">
        <f t="shared" si="15"/>
        <v>1453.8012471186296</v>
      </c>
      <c r="BX6" s="26">
        <f t="shared" si="16"/>
        <v>700.05773118645982</v>
      </c>
      <c r="BZ6" s="26">
        <f t="shared" si="0"/>
        <v>4418.5542696464418</v>
      </c>
      <c r="CB6" s="30">
        <f t="shared" si="1"/>
        <v>8.0000026792004797E-3</v>
      </c>
      <c r="CC6" s="23">
        <f t="shared" si="2"/>
        <v>2.399742420563756E-4</v>
      </c>
      <c r="CD6" s="23">
        <f t="shared" si="3"/>
        <v>2.5185113207760177E-4</v>
      </c>
      <c r="CE6" s="23">
        <f t="shared" si="4"/>
        <v>1.5626512216903704E-5</v>
      </c>
      <c r="CF6" s="23">
        <f t="shared" si="5"/>
        <v>-3.966867031949453E-4</v>
      </c>
      <c r="CG6" s="23">
        <f t="shared" si="6"/>
        <v>-4.5267198125185584E-4</v>
      </c>
      <c r="CH6" s="23">
        <f t="shared" si="7"/>
        <v>-3.6156297239278273E-5</v>
      </c>
      <c r="CI6" s="23">
        <f t="shared" si="8"/>
        <v>2.5953133691370789E-4</v>
      </c>
      <c r="CJ6" s="23">
        <f t="shared" si="9"/>
        <v>-5.1055432648743065E-6</v>
      </c>
      <c r="CK6" s="23">
        <f t="shared" si="10"/>
        <v>2.6634252648173091E-4</v>
      </c>
      <c r="CL6" s="23">
        <f t="shared" si="11"/>
        <v>-5.8319909388949996E-5</v>
      </c>
      <c r="CM6" s="23">
        <f t="shared" si="12"/>
        <v>-2.1430789515010965E-6</v>
      </c>
      <c r="CN6" s="23">
        <f t="shared" si="13"/>
        <v>2.7847660984434115E-4</v>
      </c>
      <c r="CO6" s="23">
        <f t="shared" si="14"/>
        <v>8.7422311242549858E-5</v>
      </c>
      <c r="CP6" s="23"/>
      <c r="CQ6" s="23"/>
      <c r="CR6" s="23"/>
      <c r="CS6" s="23"/>
      <c r="CT6" s="23"/>
    </row>
    <row r="7" spans="1:98" x14ac:dyDescent="0.25">
      <c r="A7" s="20" t="s">
        <v>93</v>
      </c>
      <c r="B7" s="26">
        <v>174136.96105000001</v>
      </c>
      <c r="C7" s="26">
        <v>284.01654041</v>
      </c>
      <c r="D7" s="26">
        <v>41371.061306000003</v>
      </c>
      <c r="E7" s="26">
        <v>1355.5355955</v>
      </c>
      <c r="F7" s="26">
        <v>931.87442011999997</v>
      </c>
      <c r="G7" s="26">
        <v>663.18797658000005</v>
      </c>
      <c r="H7" s="26">
        <v>15816.392426</v>
      </c>
      <c r="I7" s="26">
        <v>67.062584047000001</v>
      </c>
      <c r="J7" s="26">
        <v>376.87479137999998</v>
      </c>
      <c r="K7" s="26">
        <v>156.95380825000001</v>
      </c>
      <c r="L7" s="26">
        <v>11.085515353</v>
      </c>
      <c r="M7" s="26">
        <v>55.641930141000003</v>
      </c>
      <c r="N7" s="26">
        <v>23.101203321</v>
      </c>
      <c r="P7" s="28" t="s">
        <v>184</v>
      </c>
      <c r="Q7" s="26">
        <v>22.067744183618402</v>
      </c>
      <c r="R7" s="26">
        <v>11.085244854630099</v>
      </c>
      <c r="S7" s="26">
        <v>67.060147444652898</v>
      </c>
      <c r="T7" s="26">
        <v>67.060744281787706</v>
      </c>
      <c r="U7" s="26">
        <v>40.986852703186202</v>
      </c>
      <c r="V7" s="26">
        <v>376.985831996716</v>
      </c>
      <c r="W7" s="26">
        <v>55.659293928679297</v>
      </c>
      <c r="X7" s="26">
        <v>573.57094362766099</v>
      </c>
      <c r="Y7" s="26">
        <v>174181.41538495399</v>
      </c>
      <c r="Z7" s="26">
        <v>819.03434987959099</v>
      </c>
      <c r="AA7" s="26">
        <v>242.558585773418</v>
      </c>
      <c r="AB7" s="26">
        <v>275.62805347537801</v>
      </c>
      <c r="AC7" s="26">
        <v>8.9371333628449303</v>
      </c>
      <c r="AD7" s="26">
        <v>156.94040309995199</v>
      </c>
      <c r="AE7" s="26">
        <v>156.940424050979</v>
      </c>
      <c r="AF7" s="26">
        <v>330.97818719224801</v>
      </c>
      <c r="AG7" s="26">
        <v>596.72674243679</v>
      </c>
      <c r="AH7" s="26">
        <v>7.3229153499881496</v>
      </c>
      <c r="AI7" s="26">
        <v>6.8713548515660996</v>
      </c>
      <c r="AJ7" s="26">
        <v>49.104103372320303</v>
      </c>
      <c r="AK7" s="26">
        <v>23.102973902326401</v>
      </c>
      <c r="AL7" s="26">
        <v>284.087964454879</v>
      </c>
      <c r="AM7" s="26">
        <v>0</v>
      </c>
      <c r="AN7" s="95">
        <v>16323.496985289599</v>
      </c>
      <c r="AO7" s="26">
        <v>35662.110891824697</v>
      </c>
      <c r="AP7" s="26">
        <v>5379.1886492170797</v>
      </c>
      <c r="AQ7" s="26">
        <v>41372.277728234003</v>
      </c>
      <c r="AR7" s="26">
        <v>470.015933704095</v>
      </c>
      <c r="AS7" s="26">
        <v>1.09046422273295</v>
      </c>
      <c r="AT7" s="26">
        <v>8386.39444204764</v>
      </c>
      <c r="AU7" s="26">
        <v>5.7542552158600397</v>
      </c>
      <c r="AV7" s="26">
        <v>1.2108032572187499</v>
      </c>
      <c r="AW7" s="26">
        <v>478.00813218913402</v>
      </c>
      <c r="AX7" s="26">
        <v>9.0323085390521207</v>
      </c>
      <c r="AY7" s="26">
        <v>0.39999352888330297</v>
      </c>
      <c r="AZ7" s="26">
        <v>0.32550530112380599</v>
      </c>
      <c r="BA7" s="26">
        <v>1355.25729869971</v>
      </c>
      <c r="BB7" s="26">
        <v>931.62493352612705</v>
      </c>
      <c r="BC7" s="26">
        <v>423.63236517358598</v>
      </c>
      <c r="BD7" s="26">
        <v>4.5025613000655804</v>
      </c>
      <c r="BE7" s="26">
        <v>5.4936618109867302E-2</v>
      </c>
      <c r="BF7" s="26">
        <v>34.336529629568297</v>
      </c>
      <c r="BG7" s="26">
        <v>0.95725565689467895</v>
      </c>
      <c r="BH7" s="26">
        <v>50.558236798447901</v>
      </c>
      <c r="BI7" s="26">
        <v>7.61429578862084</v>
      </c>
      <c r="BJ7" s="26">
        <v>1.9050881977766301</v>
      </c>
      <c r="BK7" s="26">
        <v>242.245954154885</v>
      </c>
      <c r="BL7" s="26">
        <v>43.551226179586202</v>
      </c>
      <c r="BM7" s="26">
        <v>5.2970171530613896</v>
      </c>
      <c r="BN7" s="26">
        <v>88.0658274001443</v>
      </c>
      <c r="BO7" s="26">
        <v>0.26576857454653602</v>
      </c>
      <c r="BP7" s="26">
        <v>663.35428985267595</v>
      </c>
      <c r="BQ7" s="26">
        <v>0</v>
      </c>
      <c r="BR7" s="26">
        <v>0.53582386978211904</v>
      </c>
      <c r="BS7" s="26">
        <v>1868.3182433925299</v>
      </c>
      <c r="BT7" s="26">
        <v>176.929867797615</v>
      </c>
      <c r="BU7" s="26">
        <v>15820.2788716744</v>
      </c>
      <c r="BV7" s="26">
        <v>2712.0035157678499</v>
      </c>
      <c r="BW7" s="26">
        <f t="shared" si="15"/>
        <v>5780.8961659403549</v>
      </c>
      <c r="BX7" s="26">
        <f t="shared" si="16"/>
        <v>2693.5177136627408</v>
      </c>
      <c r="BZ7" s="26">
        <f t="shared" si="0"/>
        <v>16901.544214316782</v>
      </c>
      <c r="CB7" s="30">
        <f t="shared" si="1"/>
        <v>7.9999991628784805E-3</v>
      </c>
      <c r="CC7" s="23">
        <f t="shared" si="2"/>
        <v>2.5528374152119419E-4</v>
      </c>
      <c r="CD7" s="23">
        <f t="shared" si="3"/>
        <v>2.5147846944367726E-4</v>
      </c>
      <c r="CE7" s="23">
        <f t="shared" si="4"/>
        <v>2.9402732141738614E-5</v>
      </c>
      <c r="CF7" s="23">
        <f t="shared" si="5"/>
        <v>-2.0530394127155633E-4</v>
      </c>
      <c r="CG7" s="23">
        <f t="shared" si="6"/>
        <v>-2.677255523773141E-4</v>
      </c>
      <c r="CH7" s="23">
        <f t="shared" si="7"/>
        <v>2.5077847993197269E-4</v>
      </c>
      <c r="CI7" s="23">
        <f t="shared" si="8"/>
        <v>2.4572263824275897E-4</v>
      </c>
      <c r="CJ7" s="23">
        <f t="shared" si="9"/>
        <v>-2.7433556854986337E-5</v>
      </c>
      <c r="CK7" s="23">
        <f t="shared" si="10"/>
        <v>2.9463529866093785E-4</v>
      </c>
      <c r="CL7" s="23">
        <f t="shared" si="11"/>
        <v>-8.5274764405115388E-5</v>
      </c>
      <c r="CM7" s="23">
        <f t="shared" si="12"/>
        <v>-2.4401064026964549E-5</v>
      </c>
      <c r="CN7" s="23">
        <f t="shared" si="13"/>
        <v>3.1206300060571091E-4</v>
      </c>
      <c r="CO7" s="23">
        <f t="shared" si="14"/>
        <v>7.6644549714486462E-5</v>
      </c>
      <c r="CP7" s="23"/>
      <c r="CQ7" s="23"/>
      <c r="CR7" s="23"/>
      <c r="CS7" s="23"/>
      <c r="CT7" s="23"/>
    </row>
    <row r="8" spans="1:98" x14ac:dyDescent="0.25">
      <c r="A8" s="20" t="s">
        <v>94</v>
      </c>
      <c r="B8" s="26">
        <v>67099.638951000001</v>
      </c>
      <c r="C8" s="26">
        <v>84.050765835999997</v>
      </c>
      <c r="D8" s="26">
        <v>12400.040515999999</v>
      </c>
      <c r="E8" s="26">
        <v>780.10796440000001</v>
      </c>
      <c r="F8" s="26">
        <v>624.66930546000003</v>
      </c>
      <c r="G8" s="26">
        <v>318.56261906999998</v>
      </c>
      <c r="H8" s="26">
        <v>4946.0825377000001</v>
      </c>
      <c r="I8" s="26">
        <v>21.836092488999999</v>
      </c>
      <c r="J8" s="26">
        <v>130.57540921</v>
      </c>
      <c r="K8" s="26">
        <v>50.594621226999998</v>
      </c>
      <c r="L8" s="26">
        <v>3.6417469279999999</v>
      </c>
      <c r="M8" s="26">
        <v>19.392665312999998</v>
      </c>
      <c r="N8" s="26">
        <v>7.6756721459000001</v>
      </c>
      <c r="P8" s="28" t="s">
        <v>185</v>
      </c>
      <c r="Q8" s="26">
        <v>8.1220884387224199</v>
      </c>
      <c r="R8" s="26">
        <v>3.6417457678699998</v>
      </c>
      <c r="S8" s="26">
        <v>21.8357938578988</v>
      </c>
      <c r="T8" s="26">
        <v>21.8360266432225</v>
      </c>
      <c r="U8" s="26">
        <v>13.46939170145</v>
      </c>
      <c r="V8" s="26">
        <v>130.61192586546599</v>
      </c>
      <c r="W8" s="26">
        <v>19.398175851751802</v>
      </c>
      <c r="X8" s="26">
        <v>193.506485081102</v>
      </c>
      <c r="Y8" s="26">
        <v>67116.781080815897</v>
      </c>
      <c r="Z8" s="26">
        <v>288.05646789735198</v>
      </c>
      <c r="AA8" s="26">
        <v>84.475068821571099</v>
      </c>
      <c r="AB8" s="26">
        <v>91.4270498550041</v>
      </c>
      <c r="AC8" s="26">
        <v>3.3369563337116901</v>
      </c>
      <c r="AD8" s="26">
        <v>50.591668593149102</v>
      </c>
      <c r="AE8" s="26">
        <v>50.591664555194299</v>
      </c>
      <c r="AF8" s="26">
        <v>99.207030028053794</v>
      </c>
      <c r="AG8" s="26">
        <v>186.29978550128101</v>
      </c>
      <c r="AH8" s="26">
        <v>2.7866671194949202</v>
      </c>
      <c r="AI8" s="26">
        <v>2.0636322409850201</v>
      </c>
      <c r="AJ8" s="26">
        <v>19.5278062324663</v>
      </c>
      <c r="AK8" s="26">
        <v>7.6763654581388501</v>
      </c>
      <c r="AL8" s="26">
        <v>84.071979915893706</v>
      </c>
      <c r="AM8" s="26">
        <v>0</v>
      </c>
      <c r="AN8" s="95">
        <v>5122.54065796943</v>
      </c>
      <c r="AO8" s="26">
        <v>10693.648068475501</v>
      </c>
      <c r="AP8" s="26">
        <v>1608.0388175068999</v>
      </c>
      <c r="AQ8" s="26">
        <v>12400.8939160105</v>
      </c>
      <c r="AR8" s="26">
        <v>158.77577131786799</v>
      </c>
      <c r="AS8" s="26">
        <v>0.31004621835678497</v>
      </c>
      <c r="AT8" s="26">
        <v>2556.9123198862399</v>
      </c>
      <c r="AU8" s="26">
        <v>1.63738143046897</v>
      </c>
      <c r="AV8" s="26">
        <v>0.35373601933453402</v>
      </c>
      <c r="AW8" s="26">
        <v>139.87044031812701</v>
      </c>
      <c r="AX8" s="26">
        <v>2.5943281645970702</v>
      </c>
      <c r="AY8" s="26">
        <v>0.118371484647563</v>
      </c>
      <c r="AZ8" s="26">
        <v>9.3001289262939699E-2</v>
      </c>
      <c r="BA8" s="26">
        <v>779.81266145769598</v>
      </c>
      <c r="BB8" s="26">
        <v>624.399085946637</v>
      </c>
      <c r="BC8" s="26">
        <v>155.41357551105801</v>
      </c>
      <c r="BD8" s="26">
        <v>1.3263666132045799</v>
      </c>
      <c r="BE8" s="26">
        <v>1.6257659352833201E-2</v>
      </c>
      <c r="BF8" s="26">
        <v>9.9333666341484808</v>
      </c>
      <c r="BG8" s="26">
        <v>0.28163660025242898</v>
      </c>
      <c r="BH8" s="26">
        <v>14.3262319593026</v>
      </c>
      <c r="BI8" s="26">
        <v>2.1346190192739001</v>
      </c>
      <c r="BJ8" s="26">
        <v>0.54632831407044802</v>
      </c>
      <c r="BK8" s="26">
        <v>68.510622530134398</v>
      </c>
      <c r="BL8" s="26">
        <v>13.176477072734601</v>
      </c>
      <c r="BM8" s="26">
        <v>1.5549113113642701</v>
      </c>
      <c r="BN8" s="26">
        <v>380.71412115500101</v>
      </c>
      <c r="BO8" s="26">
        <v>7.7319225736757105E-2</v>
      </c>
      <c r="BP8" s="26">
        <v>318.54804724504902</v>
      </c>
      <c r="BQ8" s="26">
        <v>0</v>
      </c>
      <c r="BR8" s="26">
        <v>0.15753628909970899</v>
      </c>
      <c r="BS8" s="26">
        <v>586.39181717124904</v>
      </c>
      <c r="BT8" s="26">
        <v>56.436737142214596</v>
      </c>
      <c r="BU8" s="26">
        <v>4947.4794736465001</v>
      </c>
      <c r="BV8" s="26">
        <v>848.82268622270999</v>
      </c>
      <c r="BW8" s="26">
        <f t="shared" si="15"/>
        <v>1762.5267603162008</v>
      </c>
      <c r="BX8" s="26">
        <f t="shared" si="16"/>
        <v>842.68045651039745</v>
      </c>
      <c r="BZ8" s="26">
        <f t="shared" si="0"/>
        <v>5316.7841326417711</v>
      </c>
      <c r="CB8" s="30">
        <f t="shared" si="1"/>
        <v>7.9999902184446515E-3</v>
      </c>
      <c r="CC8" s="23">
        <f t="shared" si="2"/>
        <v>2.554727578849536E-4</v>
      </c>
      <c r="CD8" s="23">
        <f t="shared" si="3"/>
        <v>2.5239603331042679E-4</v>
      </c>
      <c r="CE8" s="23">
        <f t="shared" si="4"/>
        <v>6.8822356620515331E-5</v>
      </c>
      <c r="CF8" s="23">
        <f t="shared" si="5"/>
        <v>-3.7854111966560694E-4</v>
      </c>
      <c r="CG8" s="23">
        <f t="shared" si="6"/>
        <v>-4.3258010438666317E-4</v>
      </c>
      <c r="CH8" s="23">
        <f t="shared" si="7"/>
        <v>-4.5742419476281351E-5</v>
      </c>
      <c r="CI8" s="23">
        <f t="shared" si="8"/>
        <v>2.8243280128308881E-4</v>
      </c>
      <c r="CJ8" s="23">
        <f t="shared" si="9"/>
        <v>-3.0154560634910955E-6</v>
      </c>
      <c r="CK8" s="23">
        <f t="shared" si="10"/>
        <v>2.7965951389253874E-4</v>
      </c>
      <c r="CL8" s="23">
        <f t="shared" si="11"/>
        <v>-5.8438461124806781E-5</v>
      </c>
      <c r="CM8" s="23">
        <f t="shared" si="12"/>
        <v>-3.1856414599996534E-7</v>
      </c>
      <c r="CN8" s="23">
        <f t="shared" si="13"/>
        <v>2.8415582194930524E-4</v>
      </c>
      <c r="CO8" s="23">
        <f t="shared" si="14"/>
        <v>9.032593181045097E-5</v>
      </c>
      <c r="CP8" s="23"/>
      <c r="CQ8" s="23"/>
      <c r="CR8" s="23"/>
      <c r="CS8" s="23"/>
      <c r="CT8" s="23"/>
    </row>
    <row r="9" spans="1:98" x14ac:dyDescent="0.25">
      <c r="A9" s="20" t="s">
        <v>95</v>
      </c>
      <c r="B9" s="26">
        <v>128175.3922</v>
      </c>
      <c r="C9" s="26">
        <v>167.70115405000001</v>
      </c>
      <c r="D9" s="26">
        <v>25101.194373999999</v>
      </c>
      <c r="E9" s="26">
        <v>1556.5074085000001</v>
      </c>
      <c r="F9" s="26">
        <v>1246.3682681</v>
      </c>
      <c r="G9" s="26">
        <v>627.48769564999998</v>
      </c>
      <c r="H9" s="26">
        <v>9480.2290259000001</v>
      </c>
      <c r="I9" s="26">
        <v>43.442362457000002</v>
      </c>
      <c r="J9" s="26">
        <v>258.21646852999999</v>
      </c>
      <c r="K9" s="26">
        <v>100.65360364</v>
      </c>
      <c r="L9" s="26">
        <v>7.2494397739999998</v>
      </c>
      <c r="M9" s="26">
        <v>38.602016499999998</v>
      </c>
      <c r="N9" s="26">
        <v>15.263417185</v>
      </c>
      <c r="P9" s="28" t="s">
        <v>186</v>
      </c>
      <c r="Q9" s="26">
        <v>13.353875942449701</v>
      </c>
      <c r="R9" s="26">
        <v>5.9882137480200397</v>
      </c>
      <c r="S9" s="26">
        <v>35.889059822831904</v>
      </c>
      <c r="T9" s="26">
        <v>35.889376264658999</v>
      </c>
      <c r="U9" s="26">
        <v>22.141728625488</v>
      </c>
      <c r="V9" s="26">
        <v>213.57818142476901</v>
      </c>
      <c r="W9" s="26">
        <v>31.8749152470828</v>
      </c>
      <c r="X9" s="26">
        <v>318.03863147318498</v>
      </c>
      <c r="Y9" s="26">
        <v>106725.437836225</v>
      </c>
      <c r="Z9" s="26">
        <v>473.446044627329</v>
      </c>
      <c r="AA9" s="26">
        <v>138.775418698724</v>
      </c>
      <c r="AB9" s="26">
        <v>150.150846805219</v>
      </c>
      <c r="AC9" s="26">
        <v>5.4912754469637699</v>
      </c>
      <c r="AD9" s="26">
        <v>83.139559377063307</v>
      </c>
      <c r="AE9" s="26">
        <v>83.139557427591697</v>
      </c>
      <c r="AF9" s="26">
        <v>168.13292171305699</v>
      </c>
      <c r="AG9" s="26">
        <v>289.79160179512002</v>
      </c>
      <c r="AH9" s="26">
        <v>4.5462742726358298</v>
      </c>
      <c r="AI9" s="26">
        <v>3.3987789193694602</v>
      </c>
      <c r="AJ9" s="26">
        <v>32.067554553000299</v>
      </c>
      <c r="AK9" s="26">
        <v>12.6146223431446</v>
      </c>
      <c r="AL9" s="26">
        <v>139.94860713426701</v>
      </c>
      <c r="AM9" s="26">
        <v>0</v>
      </c>
      <c r="AN9" s="95">
        <v>8127.8515319708704</v>
      </c>
      <c r="AO9" s="26">
        <v>18109.156857697999</v>
      </c>
      <c r="AP9" s="26">
        <v>2739.3349843998699</v>
      </c>
      <c r="AQ9" s="26">
        <v>21016.624763810902</v>
      </c>
      <c r="AR9" s="26">
        <v>258.65716915638802</v>
      </c>
      <c r="AS9" s="26">
        <v>0.51407775937432798</v>
      </c>
      <c r="AT9" s="26">
        <v>4006.60839313923</v>
      </c>
      <c r="AU9" s="26">
        <v>2.7085209141906001</v>
      </c>
      <c r="AV9" s="26">
        <v>0.581201702362803</v>
      </c>
      <c r="AW9" s="26">
        <v>231.91175623119801</v>
      </c>
      <c r="AX9" s="26">
        <v>4.2536529035312496</v>
      </c>
      <c r="AY9" s="26">
        <v>0.19189072546393501</v>
      </c>
      <c r="AZ9" s="26">
        <v>0.15399762813538501</v>
      </c>
      <c r="BA9" s="26">
        <v>1278.17076482627</v>
      </c>
      <c r="BB9" s="26">
        <v>1025.0723800405799</v>
      </c>
      <c r="BC9" s="26">
        <v>253.09838478568301</v>
      </c>
      <c r="BD9" s="26">
        <v>2.1429220479615498</v>
      </c>
      <c r="BE9" s="26">
        <v>2.6431260768310701E-2</v>
      </c>
      <c r="BF9" s="26">
        <v>16.236194003317902</v>
      </c>
      <c r="BG9" s="26">
        <v>0.46097696460038401</v>
      </c>
      <c r="BH9" s="26">
        <v>23.693905631927301</v>
      </c>
      <c r="BI9" s="26">
        <v>3.5546273068778702</v>
      </c>
      <c r="BJ9" s="26">
        <v>0.90038695975352201</v>
      </c>
      <c r="BK9" s="26">
        <v>113.366850507118</v>
      </c>
      <c r="BL9" s="26">
        <v>21.2039279688661</v>
      </c>
      <c r="BM9" s="26">
        <v>2.5272000025573602</v>
      </c>
      <c r="BN9" s="26">
        <v>621.72150562619504</v>
      </c>
      <c r="BO9" s="26">
        <v>0.12628186525350299</v>
      </c>
      <c r="BP9" s="26">
        <v>521.21856876134405</v>
      </c>
      <c r="BQ9" s="26">
        <v>0</v>
      </c>
      <c r="BR9" s="26">
        <v>0.25972535029987098</v>
      </c>
      <c r="BS9" s="26">
        <v>929.23618471009502</v>
      </c>
      <c r="BT9" s="26">
        <v>89.311455639587905</v>
      </c>
      <c r="BU9" s="26">
        <v>7842.5505342140796</v>
      </c>
      <c r="BV9" s="26">
        <v>1357.9293649623</v>
      </c>
      <c r="BW9" s="26">
        <f t="shared" si="15"/>
        <v>2761.8289669508777</v>
      </c>
      <c r="BX9" s="26">
        <f t="shared" si="16"/>
        <v>1347.8357980798746</v>
      </c>
      <c r="BZ9" s="26">
        <f t="shared" si="0"/>
        <v>8447.0150527109145</v>
      </c>
      <c r="CB9" s="30">
        <f t="shared" si="1"/>
        <v>7.9999963649048742E-3</v>
      </c>
      <c r="CC9" s="23">
        <f t="shared" si="2"/>
        <v>-0.16734845897959344</v>
      </c>
      <c r="CD9" s="23">
        <f t="shared" si="3"/>
        <v>-0.16548810932725364</v>
      </c>
      <c r="CE9" s="23">
        <f t="shared" si="4"/>
        <v>-0.16272411381427826</v>
      </c>
      <c r="CF9" s="23">
        <f t="shared" si="5"/>
        <v>-0.17882127778753204</v>
      </c>
      <c r="CG9" s="23">
        <f t="shared" si="6"/>
        <v>-0.17755256911086961</v>
      </c>
      <c r="CH9" s="23">
        <f t="shared" si="7"/>
        <v>-0.16935651109233976</v>
      </c>
      <c r="CI9" s="23">
        <f t="shared" si="8"/>
        <v>-0.17274672238526942</v>
      </c>
      <c r="CJ9" s="23">
        <f t="shared" si="9"/>
        <v>-0.17386223412267413</v>
      </c>
      <c r="CK9" s="23">
        <f t="shared" si="10"/>
        <v>-0.17287157306175005</v>
      </c>
      <c r="CL9" s="23">
        <f t="shared" si="11"/>
        <v>-0.17400317106429139</v>
      </c>
      <c r="CM9" s="23">
        <f t="shared" si="12"/>
        <v>-0.17397565402271872</v>
      </c>
      <c r="CN9" s="23">
        <f t="shared" si="13"/>
        <v>-0.17426813060186111</v>
      </c>
      <c r="CO9" s="23">
        <f t="shared" si="14"/>
        <v>-0.17353878294425981</v>
      </c>
      <c r="CP9" s="23"/>
      <c r="CQ9" s="23"/>
      <c r="CR9" s="23"/>
      <c r="CS9" s="23"/>
      <c r="CT9" s="23"/>
    </row>
    <row r="10" spans="1:98" x14ac:dyDescent="0.25">
      <c r="A10" s="55" t="s">
        <v>96</v>
      </c>
      <c r="B10" s="26">
        <v>284904.76890000002</v>
      </c>
      <c r="C10" s="26">
        <v>501.68341445999999</v>
      </c>
      <c r="D10" s="26">
        <v>82624.758184999999</v>
      </c>
      <c r="E10" s="26">
        <v>2430.4003581000002</v>
      </c>
      <c r="F10" s="26">
        <v>1677.8949998000001</v>
      </c>
      <c r="G10" s="26">
        <v>1145.9448648</v>
      </c>
      <c r="H10" s="26">
        <v>26831.546789</v>
      </c>
      <c r="I10" s="26">
        <v>118.82921468000001</v>
      </c>
      <c r="J10" s="26">
        <v>664.30827107000005</v>
      </c>
      <c r="K10" s="26">
        <v>277.74238385000001</v>
      </c>
      <c r="L10" s="26">
        <v>19.685990085</v>
      </c>
      <c r="M10" s="26">
        <v>99.374892528000004</v>
      </c>
      <c r="N10" s="26">
        <v>40.946763345999997</v>
      </c>
      <c r="P10" s="28" t="s">
        <v>187</v>
      </c>
      <c r="Q10" s="26">
        <v>39.273769788217599</v>
      </c>
      <c r="R10" s="26">
        <v>19.686724915520099</v>
      </c>
      <c r="S10" s="26">
        <v>118.83191950049</v>
      </c>
      <c r="T10" s="26">
        <v>118.83306637295399</v>
      </c>
      <c r="U10" s="26">
        <v>72.647596239206905</v>
      </c>
      <c r="V10" s="26">
        <v>664.53418860022896</v>
      </c>
      <c r="W10" s="26">
        <v>99.411340352778694</v>
      </c>
      <c r="X10" s="26">
        <v>1012.77827370662</v>
      </c>
      <c r="Y10" s="26">
        <v>284994.00239377801</v>
      </c>
      <c r="Z10" s="26">
        <v>1453.68283308949</v>
      </c>
      <c r="AA10" s="26">
        <v>429.99343914044101</v>
      </c>
      <c r="AB10" s="26">
        <v>487.57575089795102</v>
      </c>
      <c r="AC10" s="26">
        <v>15.9068663299087</v>
      </c>
      <c r="AD10" s="26">
        <v>277.73537465379599</v>
      </c>
      <c r="AE10" s="26">
        <v>277.73536219240202</v>
      </c>
      <c r="AF10" s="26">
        <v>661.05168111223099</v>
      </c>
      <c r="AG10" s="26">
        <v>988.14142522075394</v>
      </c>
      <c r="AH10" s="26">
        <v>12.8885217106914</v>
      </c>
      <c r="AI10" s="26">
        <v>12.1756982309584</v>
      </c>
      <c r="AJ10" s="26">
        <v>87.478462991243703</v>
      </c>
      <c r="AK10" s="26">
        <v>40.952157623147798</v>
      </c>
      <c r="AL10" s="26">
        <v>501.82889369312699</v>
      </c>
      <c r="AM10" s="26">
        <v>0</v>
      </c>
      <c r="AN10" s="95">
        <v>27717.982671560902</v>
      </c>
      <c r="AO10" s="26">
        <v>71026.579159002795</v>
      </c>
      <c r="AP10" s="26">
        <v>10943.8514625793</v>
      </c>
      <c r="AQ10" s="26">
        <v>82631.482302694305</v>
      </c>
      <c r="AR10" s="26">
        <v>822.88743248234903</v>
      </c>
      <c r="AS10" s="26">
        <v>1.98782461515567</v>
      </c>
      <c r="AT10" s="26">
        <v>14043.480828265599</v>
      </c>
      <c r="AU10" s="26">
        <v>10.486744147004099</v>
      </c>
      <c r="AV10" s="26">
        <v>2.16136484223173</v>
      </c>
      <c r="AW10" s="26">
        <v>852.54643186340104</v>
      </c>
      <c r="AX10" s="26">
        <v>16.340510551210599</v>
      </c>
      <c r="AY10" s="26">
        <v>0.70658377784024196</v>
      </c>
      <c r="AZ10" s="26">
        <v>0.59117317162431005</v>
      </c>
      <c r="BA10" s="26">
        <v>2430.10158309285</v>
      </c>
      <c r="BB10" s="26">
        <v>1677.6004272426101</v>
      </c>
      <c r="BC10" s="26">
        <v>752.501155850239</v>
      </c>
      <c r="BD10" s="26">
        <v>7.9835636695933001</v>
      </c>
      <c r="BE10" s="26">
        <v>9.7044759767853206E-2</v>
      </c>
      <c r="BF10" s="26">
        <v>61.782441670662401</v>
      </c>
      <c r="BG10" s="26">
        <v>1.6990803154814</v>
      </c>
      <c r="BH10" s="26">
        <v>92.478475885293406</v>
      </c>
      <c r="BI10" s="26">
        <v>14.031459847881001</v>
      </c>
      <c r="BJ10" s="26">
        <v>3.4525828843069499</v>
      </c>
      <c r="BK10" s="26">
        <v>443.76505312587801</v>
      </c>
      <c r="BL10" s="26">
        <v>75.387911346915104</v>
      </c>
      <c r="BM10" s="26">
        <v>9.4187023025072101</v>
      </c>
      <c r="BN10" s="26">
        <v>157.59544296256999</v>
      </c>
      <c r="BO10" s="26">
        <v>0.475946850201447</v>
      </c>
      <c r="BP10" s="26">
        <v>1146.2852781384099</v>
      </c>
      <c r="BQ10" s="26">
        <v>0</v>
      </c>
      <c r="BR10" s="26">
        <v>0.95013988958434403</v>
      </c>
      <c r="BS10" s="26">
        <v>3167.82650059463</v>
      </c>
      <c r="BT10" s="26">
        <v>299.03689495429398</v>
      </c>
      <c r="BU10" s="26">
        <v>26838.882951327399</v>
      </c>
      <c r="BV10" s="26">
        <v>4654.2953958991302</v>
      </c>
      <c r="BW10" s="26">
        <f t="shared" si="15"/>
        <v>9680.4300152564065</v>
      </c>
      <c r="BX10" s="26">
        <f t="shared" si="16"/>
        <v>4621.527602246274</v>
      </c>
      <c r="BZ10" s="26">
        <f t="shared" si="0"/>
        <v>28737.509223532503</v>
      </c>
      <c r="CB10" s="30">
        <f t="shared" si="1"/>
        <v>7.9999978542158682E-3</v>
      </c>
      <c r="CC10" s="23">
        <f t="shared" si="2"/>
        <v>3.1320463368341144E-4</v>
      </c>
      <c r="CD10" s="23">
        <f t="shared" si="3"/>
        <v>2.8998214597861834E-4</v>
      </c>
      <c r="CE10" s="23">
        <f t="shared" si="4"/>
        <v>8.1381390300115983E-5</v>
      </c>
      <c r="CF10" s="23">
        <f t="shared" si="5"/>
        <v>-1.2293242393354869E-4</v>
      </c>
      <c r="CG10" s="23">
        <f t="shared" si="6"/>
        <v>-1.7556078147029208E-4</v>
      </c>
      <c r="CH10" s="23">
        <f t="shared" si="7"/>
        <v>2.9705908972272297E-4</v>
      </c>
      <c r="CI10" s="23">
        <f t="shared" si="8"/>
        <v>2.7341555763035909E-4</v>
      </c>
      <c r="CJ10" s="23">
        <f t="shared" si="9"/>
        <v>3.2413686856040112E-5</v>
      </c>
      <c r="CK10" s="23">
        <f t="shared" si="10"/>
        <v>3.400793578334157E-4</v>
      </c>
      <c r="CL10" s="23">
        <f t="shared" si="11"/>
        <v>-2.5281188634791256E-5</v>
      </c>
      <c r="CM10" s="23">
        <f t="shared" si="12"/>
        <v>3.7327587635960342E-5</v>
      </c>
      <c r="CN10" s="23">
        <f t="shared" si="13"/>
        <v>3.6677096046590428E-4</v>
      </c>
      <c r="CO10" s="23">
        <f t="shared" si="14"/>
        <v>1.3173879220242601E-4</v>
      </c>
      <c r="CP10" s="23"/>
      <c r="CQ10" s="23"/>
      <c r="CR10" s="23"/>
      <c r="CS10" s="23"/>
      <c r="CT10" s="23"/>
    </row>
    <row r="11" spans="1:98" x14ac:dyDescent="0.25">
      <c r="A11" s="20" t="s">
        <v>97</v>
      </c>
      <c r="B11" s="26">
        <v>637367.53712999995</v>
      </c>
      <c r="C11" s="26">
        <v>1381.9623171000001</v>
      </c>
      <c r="D11" s="26">
        <v>145465.07005000001</v>
      </c>
      <c r="E11" s="26">
        <v>6598.0064776999998</v>
      </c>
      <c r="F11" s="26">
        <v>4536.1751901999996</v>
      </c>
      <c r="G11" s="26">
        <v>408.42569566999998</v>
      </c>
      <c r="H11" s="26">
        <v>60074.863267000001</v>
      </c>
      <c r="I11" s="26">
        <v>287.66603579000002</v>
      </c>
      <c r="J11" s="26">
        <v>1468.3974897000001</v>
      </c>
      <c r="K11" s="26">
        <v>751.81332011999996</v>
      </c>
      <c r="L11" s="26">
        <v>47.694739431000002</v>
      </c>
      <c r="M11" s="26">
        <v>229.74382460000001</v>
      </c>
      <c r="N11" s="26">
        <v>96.786469315000005</v>
      </c>
      <c r="P11" s="28" t="s">
        <v>188</v>
      </c>
      <c r="Q11" s="26">
        <v>84.375295381175803</v>
      </c>
      <c r="R11" s="26">
        <v>47.691296159621501</v>
      </c>
      <c r="S11" s="26">
        <v>287.64127020824998</v>
      </c>
      <c r="T11" s="26">
        <v>287.64383415857998</v>
      </c>
      <c r="U11" s="26">
        <v>170.21199916830599</v>
      </c>
      <c r="V11" s="26">
        <v>1468.8402009081501</v>
      </c>
      <c r="W11" s="26">
        <v>229.81355278664401</v>
      </c>
      <c r="X11" s="26">
        <v>2411.8389528160201</v>
      </c>
      <c r="Y11" s="26">
        <v>637524.748444914</v>
      </c>
      <c r="Z11" s="26">
        <v>3154.9048052497501</v>
      </c>
      <c r="AA11" s="26">
        <v>918.71556147819797</v>
      </c>
      <c r="AB11" s="26">
        <v>1072.79616365879</v>
      </c>
      <c r="AC11" s="26">
        <v>33.0891541826295</v>
      </c>
      <c r="AD11" s="26">
        <v>751.74645366160098</v>
      </c>
      <c r="AE11" s="26">
        <v>751.74643711260501</v>
      </c>
      <c r="AF11" s="26">
        <v>1163.6455992989299</v>
      </c>
      <c r="AG11" s="26">
        <v>1954.82747785842</v>
      </c>
      <c r="AH11" s="26">
        <v>26.762469159492198</v>
      </c>
      <c r="AI11" s="26">
        <v>32.2880650255901</v>
      </c>
      <c r="AJ11" s="26">
        <v>176.54515383464201</v>
      </c>
      <c r="AK11" s="26">
        <v>96.789531108540103</v>
      </c>
      <c r="AL11" s="26">
        <v>1382.3127920986301</v>
      </c>
      <c r="AM11" s="26">
        <v>0</v>
      </c>
      <c r="AN11" s="95">
        <v>61685.615240441497</v>
      </c>
      <c r="AO11" s="26">
        <v>124954.875006531</v>
      </c>
      <c r="AP11" s="26">
        <v>19337.180842937199</v>
      </c>
      <c r="AQ11" s="26">
        <v>145455.70144876701</v>
      </c>
      <c r="AR11" s="26">
        <v>1760.4573513395801</v>
      </c>
      <c r="AS11" s="26">
        <v>5.4411814238551104</v>
      </c>
      <c r="AT11" s="26">
        <v>30750.794807337999</v>
      </c>
      <c r="AU11" s="26">
        <v>28.6926430661882</v>
      </c>
      <c r="AV11" s="26">
        <v>5.9404333956139004</v>
      </c>
      <c r="AW11" s="26">
        <v>2342.2228063735602</v>
      </c>
      <c r="AX11" s="26">
        <v>44.786221773949002</v>
      </c>
      <c r="AY11" s="26">
        <v>1.94646687610575</v>
      </c>
      <c r="AZ11" s="26">
        <v>1.6193882835364299</v>
      </c>
      <c r="BA11" s="26">
        <v>6596.6465035533001</v>
      </c>
      <c r="BB11" s="26">
        <v>4534.9445684463399</v>
      </c>
      <c r="BC11" s="26">
        <v>2061.7019351069498</v>
      </c>
      <c r="BD11" s="26">
        <v>21.9758757034122</v>
      </c>
      <c r="BE11" s="26">
        <v>0.26733389000038499</v>
      </c>
      <c r="BF11" s="26">
        <v>169.48551662560499</v>
      </c>
      <c r="BG11" s="26">
        <v>4.67570369880454</v>
      </c>
      <c r="BH11" s="26">
        <v>252.65992360984799</v>
      </c>
      <c r="BI11" s="26">
        <v>38.309904484752202</v>
      </c>
      <c r="BJ11" s="26">
        <v>9.4522486923835807</v>
      </c>
      <c r="BK11" s="26">
        <v>1211.9892026433399</v>
      </c>
      <c r="BL11" s="26">
        <v>165.76212746374699</v>
      </c>
      <c r="BM11" s="26">
        <v>25.911691992261702</v>
      </c>
      <c r="BN11" s="26">
        <v>368.26055567497201</v>
      </c>
      <c r="BO11" s="26">
        <v>1.30747023815429</v>
      </c>
      <c r="BP11" s="26">
        <v>408.490190468317</v>
      </c>
      <c r="BQ11" s="26">
        <v>0</v>
      </c>
      <c r="BR11" s="26">
        <v>2.6226629842693598</v>
      </c>
      <c r="BS11" s="26">
        <v>7019.9610235678501</v>
      </c>
      <c r="BT11" s="26">
        <v>2097.50236186444</v>
      </c>
      <c r="BU11" s="26">
        <v>60090.7047027894</v>
      </c>
      <c r="BV11" s="26">
        <v>9758.7974956943708</v>
      </c>
      <c r="BW11" s="26">
        <f t="shared" si="15"/>
        <v>21197.089289059815</v>
      </c>
      <c r="BX11" s="26">
        <f t="shared" si="16"/>
        <v>9681.3515302752348</v>
      </c>
      <c r="BZ11" s="26">
        <f t="shared" si="0"/>
        <v>64100.480852843277</v>
      </c>
      <c r="CB11" s="30">
        <f t="shared" si="1"/>
        <v>7.999999915498629E-3</v>
      </c>
      <c r="CC11" s="23">
        <f t="shared" si="2"/>
        <v>2.4665723582653089E-4</v>
      </c>
      <c r="CD11" s="23">
        <f t="shared" si="3"/>
        <v>2.5360676936943808E-4</v>
      </c>
      <c r="CE11" s="23">
        <f t="shared" si="4"/>
        <v>-6.4404473388557902E-5</v>
      </c>
      <c r="CF11" s="23">
        <f t="shared" si="5"/>
        <v>-2.0611894688131856E-4</v>
      </c>
      <c r="CG11" s="23">
        <f t="shared" si="6"/>
        <v>-2.712906142422386E-4</v>
      </c>
      <c r="CH11" s="23">
        <f t="shared" si="7"/>
        <v>1.5791072648162823E-4</v>
      </c>
      <c r="CI11" s="23">
        <f t="shared" si="8"/>
        <v>2.6369491211312952E-4</v>
      </c>
      <c r="CJ11" s="23">
        <f t="shared" si="9"/>
        <v>-7.7178494009815692E-5</v>
      </c>
      <c r="CK11" s="23">
        <f t="shared" si="10"/>
        <v>3.0149275741441509E-4</v>
      </c>
      <c r="CL11" s="23">
        <f t="shared" si="11"/>
        <v>-8.8962253800283666E-5</v>
      </c>
      <c r="CM11" s="23">
        <f t="shared" si="12"/>
        <v>-7.2193944648387255E-5</v>
      </c>
      <c r="CN11" s="23">
        <f t="shared" si="13"/>
        <v>3.0350407357151386E-4</v>
      </c>
      <c r="CO11" s="23">
        <f t="shared" si="14"/>
        <v>3.1634520421789588E-5</v>
      </c>
      <c r="CP11" s="23"/>
      <c r="CQ11" s="23"/>
      <c r="CR11" s="23"/>
      <c r="CS11" s="23"/>
      <c r="CT11" s="23"/>
    </row>
    <row r="12" spans="1:98" x14ac:dyDescent="0.25">
      <c r="A12" s="20" t="s">
        <v>98</v>
      </c>
      <c r="B12" s="26">
        <v>109250.36233</v>
      </c>
      <c r="C12" s="26">
        <v>157.54248178</v>
      </c>
      <c r="D12" s="26">
        <v>26004.408553000001</v>
      </c>
      <c r="E12" s="26">
        <v>1481.1556403</v>
      </c>
      <c r="F12" s="26">
        <v>1187.6174427999999</v>
      </c>
      <c r="G12" s="26">
        <v>573.52594376000002</v>
      </c>
      <c r="H12" s="26">
        <v>9219.3789336000009</v>
      </c>
      <c r="I12" s="26">
        <v>40.967079875000003</v>
      </c>
      <c r="J12" s="26">
        <v>243.46461947</v>
      </c>
      <c r="K12" s="26">
        <v>94.604404553999998</v>
      </c>
      <c r="L12" s="26">
        <v>6.8489382859000001</v>
      </c>
      <c r="M12" s="26">
        <v>36.603914609</v>
      </c>
      <c r="N12" s="26">
        <v>14.397826668</v>
      </c>
      <c r="P12" s="28" t="s">
        <v>189</v>
      </c>
      <c r="Q12" s="26">
        <v>15.222167413934899</v>
      </c>
      <c r="R12" s="26">
        <v>6.8489913911351197</v>
      </c>
      <c r="S12" s="26">
        <v>40.9668111029522</v>
      </c>
      <c r="T12" s="26">
        <v>40.967171789578401</v>
      </c>
      <c r="U12" s="26">
        <v>25.278925888920099</v>
      </c>
      <c r="V12" s="26">
        <v>243.534853788275</v>
      </c>
      <c r="W12" s="26">
        <v>36.615146808933297</v>
      </c>
      <c r="X12" s="26">
        <v>360.11788916772599</v>
      </c>
      <c r="Y12" s="26">
        <v>109278.909560894</v>
      </c>
      <c r="Z12" s="26">
        <v>539.56798255116996</v>
      </c>
      <c r="AA12" s="26">
        <v>158.08747954942999</v>
      </c>
      <c r="AB12" s="26">
        <v>171.098167975389</v>
      </c>
      <c r="AC12" s="26">
        <v>6.2303116021268403</v>
      </c>
      <c r="AD12" s="26">
        <v>94.599306232907196</v>
      </c>
      <c r="AE12" s="26">
        <v>94.599302360442394</v>
      </c>
      <c r="AF12" s="26">
        <v>208.04103899425101</v>
      </c>
      <c r="AG12" s="26">
        <v>335.73376153938801</v>
      </c>
      <c r="AH12" s="26">
        <v>5.1578534942870498</v>
      </c>
      <c r="AI12" s="26">
        <v>3.8927747756852198</v>
      </c>
      <c r="AJ12" s="26">
        <v>36.483147985565402</v>
      </c>
      <c r="AK12" s="26">
        <v>14.3992567654744</v>
      </c>
      <c r="AL12" s="26">
        <v>157.58210491355101</v>
      </c>
      <c r="AM12" s="26">
        <v>0</v>
      </c>
      <c r="AN12" s="95">
        <v>9543.0772603162495</v>
      </c>
      <c r="AO12" s="26">
        <v>22368.105516956301</v>
      </c>
      <c r="AP12" s="26">
        <v>3428.97974607164</v>
      </c>
      <c r="AQ12" s="26">
        <v>26005.126302022101</v>
      </c>
      <c r="AR12" s="26">
        <v>294.682887732491</v>
      </c>
      <c r="AS12" s="26">
        <v>0.61435726726081197</v>
      </c>
      <c r="AT12" s="26">
        <v>4743.0195104978502</v>
      </c>
      <c r="AU12" s="26">
        <v>3.2411076012059201</v>
      </c>
      <c r="AV12" s="26">
        <v>0.67507332385345797</v>
      </c>
      <c r="AW12" s="26">
        <v>266.36225776440301</v>
      </c>
      <c r="AX12" s="26">
        <v>5.0692379375761201</v>
      </c>
      <c r="AY12" s="26">
        <v>0.221875558789001</v>
      </c>
      <c r="AZ12" s="26">
        <v>0.18304841250682</v>
      </c>
      <c r="BA12" s="26">
        <v>1480.6051695533499</v>
      </c>
      <c r="BB12" s="26">
        <v>1187.1138127077199</v>
      </c>
      <c r="BC12" s="26">
        <v>293.491356845626</v>
      </c>
      <c r="BD12" s="26">
        <v>2.5021414807343501</v>
      </c>
      <c r="BE12" s="26">
        <v>3.04731342118751E-2</v>
      </c>
      <c r="BF12" s="26">
        <v>19.218178541311801</v>
      </c>
      <c r="BG12" s="26">
        <v>0.53222616456400795</v>
      </c>
      <c r="BH12" s="26">
        <v>28.524854209450101</v>
      </c>
      <c r="BI12" s="26">
        <v>4.3127384715355701</v>
      </c>
      <c r="BJ12" s="26">
        <v>1.0699507179902601</v>
      </c>
      <c r="BK12" s="26">
        <v>136.77489811890601</v>
      </c>
      <c r="BL12" s="26">
        <v>25.216782506045799</v>
      </c>
      <c r="BM12" s="26">
        <v>2.94772285928449</v>
      </c>
      <c r="BN12" s="26">
        <v>714.68525341578504</v>
      </c>
      <c r="BO12" s="26">
        <v>0.148417728357501</v>
      </c>
      <c r="BP12" s="26">
        <v>573.50340224761203</v>
      </c>
      <c r="BQ12" s="26">
        <v>0</v>
      </c>
      <c r="BR12" s="26">
        <v>0.29788790474057403</v>
      </c>
      <c r="BS12" s="26">
        <v>1093.35742837268</v>
      </c>
      <c r="BT12" s="26">
        <v>103.653691543709</v>
      </c>
      <c r="BU12" s="26">
        <v>9221.6608614560391</v>
      </c>
      <c r="BV12" s="26">
        <v>1609.62505689604</v>
      </c>
      <c r="BW12" s="26">
        <f t="shared" si="15"/>
        <v>3269.4507148083367</v>
      </c>
      <c r="BX12" s="26">
        <f t="shared" si="16"/>
        <v>1598.1035180607123</v>
      </c>
      <c r="BZ12" s="26">
        <f t="shared" si="0"/>
        <v>9905.8246785213123</v>
      </c>
      <c r="CB12" s="30">
        <f t="shared" si="1"/>
        <v>8.0000010989400277E-3</v>
      </c>
      <c r="CC12" s="23">
        <f t="shared" si="2"/>
        <v>2.6130101800270525E-4</v>
      </c>
      <c r="CD12" s="23">
        <f t="shared" si="3"/>
        <v>2.5150761307883579E-4</v>
      </c>
      <c r="CE12" s="23">
        <f t="shared" si="4"/>
        <v>2.7601051592360703E-5</v>
      </c>
      <c r="CF12" s="23">
        <f t="shared" si="5"/>
        <v>-3.7164949561852939E-4</v>
      </c>
      <c r="CG12" s="23">
        <f t="shared" si="6"/>
        <v>-4.2406761144615871E-4</v>
      </c>
      <c r="CH12" s="23">
        <f t="shared" si="7"/>
        <v>-3.9303387463534198E-5</v>
      </c>
      <c r="CI12" s="23">
        <f t="shared" si="8"/>
        <v>2.4751427102337204E-4</v>
      </c>
      <c r="CJ12" s="23">
        <f t="shared" si="9"/>
        <v>2.2436204552201792E-6</v>
      </c>
      <c r="CK12" s="23">
        <f t="shared" si="10"/>
        <v>2.8847854126768855E-4</v>
      </c>
      <c r="CL12" s="23">
        <f t="shared" si="11"/>
        <v>-5.3931881730646371E-5</v>
      </c>
      <c r="CM12" s="23">
        <f t="shared" si="12"/>
        <v>7.7537908655005181E-6</v>
      </c>
      <c r="CN12" s="23">
        <f t="shared" si="13"/>
        <v>3.0685788810507581E-4</v>
      </c>
      <c r="CO12" s="23">
        <f t="shared" si="14"/>
        <v>9.9327315668949902E-5</v>
      </c>
      <c r="CP12" s="23"/>
      <c r="CQ12" s="23"/>
      <c r="CR12" s="23"/>
      <c r="CS12" s="23"/>
      <c r="CT12" s="23"/>
    </row>
    <row r="13" spans="1:98" x14ac:dyDescent="0.25">
      <c r="A13" s="20" t="s">
        <v>99</v>
      </c>
      <c r="B13" s="26">
        <v>235158.12774</v>
      </c>
      <c r="C13" s="26">
        <v>429.76920557</v>
      </c>
      <c r="D13" s="26">
        <v>62436.623050000002</v>
      </c>
      <c r="E13" s="26">
        <v>4019.5168263</v>
      </c>
      <c r="F13" s="26">
        <v>3221.1818342000001</v>
      </c>
      <c r="G13" s="26">
        <v>1556.2707213000001</v>
      </c>
      <c r="H13" s="26">
        <v>22990.958946999999</v>
      </c>
      <c r="I13" s="26">
        <v>100.88420495</v>
      </c>
      <c r="J13" s="26">
        <v>564.82424549999996</v>
      </c>
      <c r="K13" s="26">
        <v>236.55102733999999</v>
      </c>
      <c r="L13" s="26">
        <v>16.714813609</v>
      </c>
      <c r="M13" s="26">
        <v>83.986122266999999</v>
      </c>
      <c r="N13" s="26">
        <v>34.695768487999999</v>
      </c>
      <c r="P13" s="28" t="s">
        <v>190</v>
      </c>
      <c r="Q13" s="26">
        <v>33.178394093683401</v>
      </c>
      <c r="R13" s="26">
        <v>16.7142038153276</v>
      </c>
      <c r="S13" s="26">
        <v>100.879316106218</v>
      </c>
      <c r="T13" s="26">
        <v>100.880314298698</v>
      </c>
      <c r="U13" s="26">
        <v>61.585236214388402</v>
      </c>
      <c r="V13" s="26">
        <v>564.98305675563904</v>
      </c>
      <c r="W13" s="26">
        <v>84.0102410679211</v>
      </c>
      <c r="X13" s="26">
        <v>859.89557246005995</v>
      </c>
      <c r="Y13" s="26">
        <v>235217.42883138399</v>
      </c>
      <c r="Z13" s="26">
        <v>1228.55706489918</v>
      </c>
      <c r="AA13" s="26">
        <v>363.21915498714498</v>
      </c>
      <c r="AB13" s="26">
        <v>412.36657152718402</v>
      </c>
      <c r="AC13" s="26">
        <v>13.497696884813401</v>
      </c>
      <c r="AD13" s="26">
        <v>236.528870201328</v>
      </c>
      <c r="AE13" s="26">
        <v>236.52886176134001</v>
      </c>
      <c r="AF13" s="26">
        <v>499.51623031685898</v>
      </c>
      <c r="AG13" s="26">
        <v>848.72183507744296</v>
      </c>
      <c r="AH13" s="26">
        <v>10.893516975027399</v>
      </c>
      <c r="AI13" s="26">
        <v>10.377597798839201</v>
      </c>
      <c r="AJ13" s="26">
        <v>73.737206330332796</v>
      </c>
      <c r="AK13" s="26">
        <v>34.697886872814998</v>
      </c>
      <c r="AL13" s="26">
        <v>429.87779159708299</v>
      </c>
      <c r="AM13" s="26">
        <v>0</v>
      </c>
      <c r="AN13" s="95">
        <v>23746.1596247733</v>
      </c>
      <c r="AO13" s="26">
        <v>53810.425244905899</v>
      </c>
      <c r="AP13" s="26">
        <v>8129.5770504141901</v>
      </c>
      <c r="AQ13" s="26">
        <v>62439.5185256369</v>
      </c>
      <c r="AR13" s="26">
        <v>696.99663499242104</v>
      </c>
      <c r="AS13" s="26">
        <v>1.6398609978119101</v>
      </c>
      <c r="AT13" s="26">
        <v>12076.9921242083</v>
      </c>
      <c r="AU13" s="26">
        <v>8.6531558270914903</v>
      </c>
      <c r="AV13" s="26">
        <v>1.8284141603972699</v>
      </c>
      <c r="AW13" s="26">
        <v>721.89542265359296</v>
      </c>
      <c r="AX13" s="26">
        <v>13.603170749075399</v>
      </c>
      <c r="AY13" s="26">
        <v>0.60526858744357503</v>
      </c>
      <c r="AZ13" s="26">
        <v>0.48986600693353599</v>
      </c>
      <c r="BA13" s="26">
        <v>4018.0262080540301</v>
      </c>
      <c r="BB13" s="26">
        <v>3219.8174024631098</v>
      </c>
      <c r="BC13" s="26">
        <v>798.20880559092097</v>
      </c>
      <c r="BD13" s="26">
        <v>6.8083318122543801</v>
      </c>
      <c r="BE13" s="26">
        <v>8.3130070051863694E-2</v>
      </c>
      <c r="BF13" s="26">
        <v>51.767062142782301</v>
      </c>
      <c r="BG13" s="26">
        <v>1.44717542166151</v>
      </c>
      <c r="BH13" s="26">
        <v>75.963207680902997</v>
      </c>
      <c r="BI13" s="26">
        <v>11.4246382810562</v>
      </c>
      <c r="BJ13" s="26">
        <v>2.8678236468856899</v>
      </c>
      <c r="BK13" s="26">
        <v>363.85988930592902</v>
      </c>
      <c r="BL13" s="26">
        <v>64.624013619032894</v>
      </c>
      <c r="BM13" s="26">
        <v>8.0052451054635991</v>
      </c>
      <c r="BN13" s="26">
        <v>1948.47465368144</v>
      </c>
      <c r="BO13" s="26">
        <v>0.40108633233574098</v>
      </c>
      <c r="BP13" s="26">
        <v>1556.20773024245</v>
      </c>
      <c r="BQ13" s="26">
        <v>0</v>
      </c>
      <c r="BR13" s="26">
        <v>0.81125629104705199</v>
      </c>
      <c r="BS13" s="26">
        <v>2713.7151797951901</v>
      </c>
      <c r="BT13" s="26">
        <v>255.940566851303</v>
      </c>
      <c r="BU13" s="26">
        <v>22997.0685583425</v>
      </c>
      <c r="BV13" s="26">
        <v>3981.9142402293301</v>
      </c>
      <c r="BW13" s="26">
        <f t="shared" si="15"/>
        <v>8324.8931289095472</v>
      </c>
      <c r="BX13" s="26">
        <f t="shared" si="16"/>
        <v>3954.1507898221193</v>
      </c>
      <c r="BZ13" s="26">
        <f t="shared" si="0"/>
        <v>24609.415106297904</v>
      </c>
      <c r="CB13" s="30">
        <f t="shared" si="1"/>
        <v>8.0000013150608087E-3</v>
      </c>
      <c r="CC13" s="23">
        <f t="shared" si="2"/>
        <v>2.5217538493741847E-4</v>
      </c>
      <c r="CD13" s="23">
        <f t="shared" si="3"/>
        <v>2.5266125556617223E-4</v>
      </c>
      <c r="CE13" s="23">
        <f t="shared" si="4"/>
        <v>4.637463551767926E-5</v>
      </c>
      <c r="CF13" s="23">
        <f t="shared" si="5"/>
        <v>-3.7084513148861564E-4</v>
      </c>
      <c r="CG13" s="23">
        <f t="shared" si="6"/>
        <v>-4.235810975971107E-4</v>
      </c>
      <c r="CH13" s="23">
        <f t="shared" si="7"/>
        <v>-4.047564262950909E-5</v>
      </c>
      <c r="CI13" s="23">
        <f t="shared" si="8"/>
        <v>2.6573973519700584E-4</v>
      </c>
      <c r="CJ13" s="23">
        <f t="shared" si="9"/>
        <v>-3.8565514828899361E-5</v>
      </c>
      <c r="CK13" s="23">
        <f t="shared" si="10"/>
        <v>2.8116933170688354E-4</v>
      </c>
      <c r="CL13" s="23">
        <f t="shared" si="11"/>
        <v>-9.3703159564471588E-5</v>
      </c>
      <c r="CM13" s="23">
        <f t="shared" si="12"/>
        <v>-3.6482229874900969E-5</v>
      </c>
      <c r="CN13" s="23">
        <f t="shared" si="13"/>
        <v>2.8717602706344181E-4</v>
      </c>
      <c r="CO13" s="23">
        <f t="shared" si="14"/>
        <v>6.1055999256263527E-5</v>
      </c>
      <c r="CP13" s="23"/>
      <c r="CQ13" s="23"/>
      <c r="CR13" s="23"/>
      <c r="CS13" s="23"/>
      <c r="CT13" s="23"/>
    </row>
    <row r="14" spans="1:98" x14ac:dyDescent="0.25">
      <c r="A14" s="20" t="s">
        <v>100</v>
      </c>
      <c r="B14" s="26">
        <v>176039.20675000001</v>
      </c>
      <c r="C14" s="26">
        <v>220.80144952000001</v>
      </c>
      <c r="D14" s="26">
        <v>31142.340005999999</v>
      </c>
      <c r="E14" s="26">
        <v>2049.3642169999998</v>
      </c>
      <c r="F14" s="26">
        <v>1641.0208545</v>
      </c>
      <c r="G14" s="26">
        <v>836.72774991999995</v>
      </c>
      <c r="H14" s="26">
        <v>13400.573863</v>
      </c>
      <c r="I14" s="26">
        <v>57.357641276999999</v>
      </c>
      <c r="J14" s="26">
        <v>344.44318933</v>
      </c>
      <c r="K14" s="26">
        <v>132.89863753</v>
      </c>
      <c r="L14" s="26">
        <v>9.5660662360999993</v>
      </c>
      <c r="M14" s="26">
        <v>50.939481399000002</v>
      </c>
      <c r="N14" s="26">
        <v>20.161637653</v>
      </c>
      <c r="P14" s="28" t="s">
        <v>191</v>
      </c>
      <c r="Q14" s="26">
        <v>20.990954517166799</v>
      </c>
      <c r="R14" s="26">
        <v>9.4295943816436392</v>
      </c>
      <c r="S14" s="26">
        <v>56.562131621639097</v>
      </c>
      <c r="T14" s="26">
        <v>56.562636151706002</v>
      </c>
      <c r="U14" s="26">
        <v>34.873179264885302</v>
      </c>
      <c r="V14" s="26">
        <v>339.034965321345</v>
      </c>
      <c r="W14" s="26">
        <v>50.068556822918303</v>
      </c>
      <c r="X14" s="26">
        <v>501.34233746395</v>
      </c>
      <c r="Y14" s="26">
        <v>173747.39440003899</v>
      </c>
      <c r="Z14" s="26">
        <v>744.82923035198905</v>
      </c>
      <c r="AA14" s="26">
        <v>218.414946350739</v>
      </c>
      <c r="AB14" s="26">
        <v>236.570313860282</v>
      </c>
      <c r="AC14" s="26">
        <v>8.6250384462719207</v>
      </c>
      <c r="AD14" s="26">
        <v>131.12170952978701</v>
      </c>
      <c r="AE14" s="26">
        <v>131.121719062008</v>
      </c>
      <c r="AF14" s="26">
        <v>245.79519714501399</v>
      </c>
      <c r="AG14" s="26">
        <v>499.38944929958001</v>
      </c>
      <c r="AH14" s="26">
        <v>7.2229977871697599</v>
      </c>
      <c r="AI14" s="26">
        <v>5.3572400283580501</v>
      </c>
      <c r="AJ14" s="26">
        <v>50.439362861863003</v>
      </c>
      <c r="AK14" s="26">
        <v>19.870944496943899</v>
      </c>
      <c r="AL14" s="26">
        <v>218.28091112286799</v>
      </c>
      <c r="AM14" s="26">
        <v>0</v>
      </c>
      <c r="AN14" s="95">
        <v>13650.1193823751</v>
      </c>
      <c r="AO14" s="26">
        <v>26517.0054319681</v>
      </c>
      <c r="AP14" s="26">
        <v>3961.59186300479</v>
      </c>
      <c r="AQ14" s="26">
        <v>30724.392492117899</v>
      </c>
      <c r="AR14" s="26">
        <v>412.70964259032002</v>
      </c>
      <c r="AS14" s="26">
        <v>0.80530677359083302</v>
      </c>
      <c r="AT14" s="26">
        <v>6877.5447729757398</v>
      </c>
      <c r="AU14" s="26">
        <v>4.2526339451159298</v>
      </c>
      <c r="AV14" s="26">
        <v>0.91942866030633197</v>
      </c>
      <c r="AW14" s="26">
        <v>363.16144464469699</v>
      </c>
      <c r="AX14" s="26">
        <v>6.7445520527786504</v>
      </c>
      <c r="AY14" s="26">
        <v>0.30808349234169402</v>
      </c>
      <c r="AZ14" s="26">
        <v>0.24157351278956299</v>
      </c>
      <c r="BA14" s="26">
        <v>2027.190232225</v>
      </c>
      <c r="BB14" s="26">
        <v>1622.9073392759301</v>
      </c>
      <c r="BC14" s="26">
        <v>404.28289294906699</v>
      </c>
      <c r="BD14" s="26">
        <v>3.45317875571134</v>
      </c>
      <c r="BE14" s="26">
        <v>4.2302786245363398E-2</v>
      </c>
      <c r="BF14" s="26">
        <v>25.828324543505399</v>
      </c>
      <c r="BG14" s="26">
        <v>0.73231032060715295</v>
      </c>
      <c r="BH14" s="26">
        <v>37.193361876574201</v>
      </c>
      <c r="BI14" s="26">
        <v>5.5409334433439597</v>
      </c>
      <c r="BJ14" s="26">
        <v>1.41892963970965</v>
      </c>
      <c r="BK14" s="26">
        <v>177.851677607103</v>
      </c>
      <c r="BL14" s="26">
        <v>35.017240532758301</v>
      </c>
      <c r="BM14" s="26">
        <v>4.0460170433814504</v>
      </c>
      <c r="BN14" s="26">
        <v>990.16617602804195</v>
      </c>
      <c r="BO14" s="26">
        <v>0.20110415009066501</v>
      </c>
      <c r="BP14" s="26">
        <v>827.11938131252202</v>
      </c>
      <c r="BQ14" s="26">
        <v>0</v>
      </c>
      <c r="BR14" s="26">
        <v>0.40929775053038697</v>
      </c>
      <c r="BS14" s="26">
        <v>1564.28234107853</v>
      </c>
      <c r="BT14" s="26">
        <v>150.02713312422401</v>
      </c>
      <c r="BU14" s="26">
        <v>13194.41913667</v>
      </c>
      <c r="BV14" s="26">
        <v>2258.4388193055602</v>
      </c>
      <c r="BW14" s="26">
        <f t="shared" si="15"/>
        <v>4740.818296100927</v>
      </c>
      <c r="BX14" s="26">
        <f t="shared" si="16"/>
        <v>2242.5391195887578</v>
      </c>
      <c r="BZ14" s="26">
        <f t="shared" si="0"/>
        <v>14153.203104062686</v>
      </c>
      <c r="CB14" s="30">
        <f t="shared" si="1"/>
        <v>8.0000018619756537E-3</v>
      </c>
      <c r="CC14" s="23">
        <f t="shared" si="2"/>
        <v>-1.301876094690493E-2</v>
      </c>
      <c r="CD14" s="23">
        <f t="shared" si="3"/>
        <v>-1.1415406930576813E-2</v>
      </c>
      <c r="CE14" s="23">
        <f t="shared" si="4"/>
        <v>-1.3420555867079242E-2</v>
      </c>
      <c r="CF14" s="23">
        <f t="shared" si="5"/>
        <v>-1.0819933612122683E-2</v>
      </c>
      <c r="CG14" s="23">
        <f t="shared" si="6"/>
        <v>-1.1037955535055597E-2</v>
      </c>
      <c r="CH14" s="23">
        <f t="shared" si="7"/>
        <v>-1.148326753641981E-2</v>
      </c>
      <c r="CI14" s="23">
        <f t="shared" si="8"/>
        <v>-1.5384022239466083E-2</v>
      </c>
      <c r="CJ14" s="23">
        <f t="shared" si="9"/>
        <v>-1.3860491951798382E-2</v>
      </c>
      <c r="CK14" s="23">
        <f t="shared" si="10"/>
        <v>-1.5701352722853668E-2</v>
      </c>
      <c r="CL14" s="23">
        <f t="shared" si="11"/>
        <v>-1.33704791938961E-2</v>
      </c>
      <c r="CM14" s="23">
        <f t="shared" si="12"/>
        <v>-1.4266246029255854E-2</v>
      </c>
      <c r="CN14" s="23">
        <f t="shared" si="13"/>
        <v>-1.7097240728854289E-2</v>
      </c>
      <c r="CO14" s="23">
        <f t="shared" si="14"/>
        <v>-1.4418132150730631E-2</v>
      </c>
      <c r="CP14" s="23"/>
      <c r="CQ14" s="23"/>
      <c r="CR14" s="23"/>
      <c r="CS14" s="23"/>
      <c r="CT14" s="23"/>
    </row>
    <row r="15" spans="1:98" x14ac:dyDescent="0.25">
      <c r="A15" s="20" t="s">
        <v>101</v>
      </c>
      <c r="B15" s="26">
        <v>133490.23009</v>
      </c>
      <c r="C15" s="26">
        <v>252.16615762999999</v>
      </c>
      <c r="D15" s="26">
        <v>36671.132076000002</v>
      </c>
      <c r="E15" s="26">
        <v>2313.8675244999999</v>
      </c>
      <c r="F15" s="26">
        <v>1848.5629812</v>
      </c>
      <c r="G15" s="26">
        <v>872.79030263000004</v>
      </c>
      <c r="H15" s="26">
        <v>12961.583549000001</v>
      </c>
      <c r="I15" s="26">
        <v>59.151994428000002</v>
      </c>
      <c r="J15" s="26">
        <v>328.79167180000002</v>
      </c>
      <c r="K15" s="26">
        <v>139.13989280999999</v>
      </c>
      <c r="L15" s="26">
        <v>9.8128654138999991</v>
      </c>
      <c r="M15" s="26">
        <v>49.419964112999999</v>
      </c>
      <c r="N15" s="26">
        <v>20.335277099999999</v>
      </c>
      <c r="P15" s="28" t="s">
        <v>192</v>
      </c>
      <c r="Q15" s="26">
        <v>19.4442898730805</v>
      </c>
      <c r="R15" s="26">
        <v>9.8125461577980193</v>
      </c>
      <c r="S15" s="26">
        <v>59.149397039591697</v>
      </c>
      <c r="T15" s="26">
        <v>59.149935906198003</v>
      </c>
      <c r="U15" s="26">
        <v>36.081390060219199</v>
      </c>
      <c r="V15" s="26">
        <v>328.88665892889901</v>
      </c>
      <c r="W15" s="26">
        <v>49.434380882266197</v>
      </c>
      <c r="X15" s="26">
        <v>503.24573014934703</v>
      </c>
      <c r="Y15" s="26">
        <v>133524.96986215599</v>
      </c>
      <c r="Z15" s="26">
        <v>718.97836600525397</v>
      </c>
      <c r="AA15" s="26">
        <v>212.30139009778901</v>
      </c>
      <c r="AB15" s="26">
        <v>240.87746510815299</v>
      </c>
      <c r="AC15" s="26">
        <v>7.8986859813363699</v>
      </c>
      <c r="AD15" s="26">
        <v>139.127504192972</v>
      </c>
      <c r="AE15" s="26">
        <v>139.12749800364799</v>
      </c>
      <c r="AF15" s="26">
        <v>293.38154924519199</v>
      </c>
      <c r="AG15" s="26">
        <v>471.59455796242202</v>
      </c>
      <c r="AH15" s="26">
        <v>6.34842803741794</v>
      </c>
      <c r="AI15" s="26">
        <v>6.1018004435677398</v>
      </c>
      <c r="AJ15" s="26">
        <v>43.213418439842798</v>
      </c>
      <c r="AK15" s="26">
        <v>20.336623102391499</v>
      </c>
      <c r="AL15" s="26">
        <v>252.23006053120301</v>
      </c>
      <c r="AM15" s="26">
        <v>0</v>
      </c>
      <c r="AN15" s="95">
        <v>13397.359352502501</v>
      </c>
      <c r="AO15" s="26">
        <v>31594.371357992</v>
      </c>
      <c r="AP15" s="26">
        <v>4784.9307755970403</v>
      </c>
      <c r="AQ15" s="26">
        <v>36672.683682834198</v>
      </c>
      <c r="AR15" s="26">
        <v>404.25748899805399</v>
      </c>
      <c r="AS15" s="26">
        <v>0.98532349256215601</v>
      </c>
      <c r="AT15" s="26">
        <v>6733.3976202516496</v>
      </c>
      <c r="AU15" s="26">
        <v>5.1967976511957303</v>
      </c>
      <c r="AV15" s="26">
        <v>1.08119194607494</v>
      </c>
      <c r="AW15" s="26">
        <v>426.46382242872102</v>
      </c>
      <c r="AX15" s="26">
        <v>8.1252541451853801</v>
      </c>
      <c r="AY15" s="26">
        <v>0.35514034028340402</v>
      </c>
      <c r="AZ15" s="26">
        <v>0.29350906231915203</v>
      </c>
      <c r="BA15" s="26">
        <v>2313.0438819534402</v>
      </c>
      <c r="BB15" s="26">
        <v>1847.8087512910099</v>
      </c>
      <c r="BC15" s="26">
        <v>465.23513066243299</v>
      </c>
      <c r="BD15" s="26">
        <v>4.0059314364765699</v>
      </c>
      <c r="BE15" s="26">
        <v>4.8776562597485598E-2</v>
      </c>
      <c r="BF15" s="26">
        <v>30.790190696495099</v>
      </c>
      <c r="BG15" s="26">
        <v>0.85214676818950896</v>
      </c>
      <c r="BH15" s="26">
        <v>45.729955684893298</v>
      </c>
      <c r="BI15" s="26">
        <v>6.9202046917662798</v>
      </c>
      <c r="BJ15" s="26">
        <v>1.71449646951834</v>
      </c>
      <c r="BK15" s="26">
        <v>219.287607015107</v>
      </c>
      <c r="BL15" s="26">
        <v>36.754574228037697</v>
      </c>
      <c r="BM15" s="26">
        <v>4.7202103678962901</v>
      </c>
      <c r="BN15" s="26">
        <v>1091.00042326537</v>
      </c>
      <c r="BO15" s="26">
        <v>0.237769266356917</v>
      </c>
      <c r="BP15" s="26">
        <v>872.75152903983201</v>
      </c>
      <c r="BQ15" s="26">
        <v>0</v>
      </c>
      <c r="BR15" s="26">
        <v>0.47785513541824198</v>
      </c>
      <c r="BS15" s="26">
        <v>1528.2967230659999</v>
      </c>
      <c r="BT15" s="26">
        <v>155.86693138610099</v>
      </c>
      <c r="BU15" s="26">
        <v>12965.1694598124</v>
      </c>
      <c r="BV15" s="26">
        <v>2249.3302747081598</v>
      </c>
      <c r="BW15" s="26">
        <f t="shared" si="15"/>
        <v>4641.4550085436522</v>
      </c>
      <c r="BX15" s="26">
        <f t="shared" si="16"/>
        <v>2233.0579631111168</v>
      </c>
      <c r="BZ15" s="26">
        <f t="shared" si="0"/>
        <v>13901.630550093312</v>
      </c>
      <c r="CB15" s="30">
        <f t="shared" si="1"/>
        <v>8.0000021755298606E-3</v>
      </c>
      <c r="CC15" s="23">
        <f t="shared" si="2"/>
        <v>2.6024205765901791E-4</v>
      </c>
      <c r="CD15" s="23">
        <f t="shared" si="3"/>
        <v>2.5341585010303397E-4</v>
      </c>
      <c r="CE15" s="23">
        <f t="shared" si="4"/>
        <v>4.2311397176968853E-5</v>
      </c>
      <c r="CF15" s="23">
        <f t="shared" si="5"/>
        <v>-3.5595924910945251E-4</v>
      </c>
      <c r="CG15" s="23">
        <f t="shared" si="6"/>
        <v>-4.0800877041281266E-4</v>
      </c>
      <c r="CH15" s="23">
        <f t="shared" si="7"/>
        <v>-4.4424863625543265E-5</v>
      </c>
      <c r="CI15" s="23">
        <f t="shared" si="8"/>
        <v>2.7665684511791837E-4</v>
      </c>
      <c r="CJ15" s="23">
        <f t="shared" si="9"/>
        <v>-3.4800547672225583E-5</v>
      </c>
      <c r="CK15" s="23">
        <f t="shared" si="10"/>
        <v>2.8889761221437521E-4</v>
      </c>
      <c r="CL15" s="23">
        <f t="shared" si="11"/>
        <v>-8.9081614924999114E-5</v>
      </c>
      <c r="CM15" s="23">
        <f t="shared" si="12"/>
        <v>-3.2534442134259248E-5</v>
      </c>
      <c r="CN15" s="23">
        <f t="shared" si="13"/>
        <v>2.9171954138278514E-4</v>
      </c>
      <c r="CO15" s="23">
        <f t="shared" si="14"/>
        <v>6.6190511438871832E-5</v>
      </c>
      <c r="CP15" s="23"/>
      <c r="CQ15" s="23"/>
      <c r="CR15" s="23"/>
      <c r="CS15" s="23"/>
      <c r="CT15" s="23"/>
    </row>
    <row r="16" spans="1:98" x14ac:dyDescent="0.25">
      <c r="A16" s="20" t="s">
        <v>102</v>
      </c>
      <c r="B16" s="26">
        <v>459152.73015000002</v>
      </c>
      <c r="C16" s="26">
        <v>917.01786059000005</v>
      </c>
      <c r="D16" s="26">
        <v>129900.28268</v>
      </c>
      <c r="E16" s="26">
        <v>6582.6093526000004</v>
      </c>
      <c r="F16" s="26">
        <v>5040.5602814000003</v>
      </c>
      <c r="G16" s="26">
        <v>2243.5489710000002</v>
      </c>
      <c r="H16" s="26">
        <v>46491.184860000001</v>
      </c>
      <c r="I16" s="26">
        <v>203.42822555000001</v>
      </c>
      <c r="J16" s="26">
        <v>1101.8371334000001</v>
      </c>
      <c r="K16" s="26">
        <v>504.50797182999997</v>
      </c>
      <c r="L16" s="26">
        <v>33.560625938999998</v>
      </c>
      <c r="M16" s="26">
        <v>164.48783427000001</v>
      </c>
      <c r="N16" s="26">
        <v>69.315032674999998</v>
      </c>
      <c r="P16" s="28" t="s">
        <v>193</v>
      </c>
      <c r="Q16" s="26">
        <v>62.621675760233003</v>
      </c>
      <c r="R16" s="26">
        <v>33.4346031047126</v>
      </c>
      <c r="S16" s="26">
        <v>202.648509412023</v>
      </c>
      <c r="T16" s="26">
        <v>202.650345462681</v>
      </c>
      <c r="U16" s="26">
        <v>122.02697867368801</v>
      </c>
      <c r="V16" s="26">
        <v>1098.3412641416401</v>
      </c>
      <c r="W16" s="26">
        <v>164.031919462362</v>
      </c>
      <c r="X16" s="26">
        <v>1720.1767255044999</v>
      </c>
      <c r="Y16" s="26">
        <v>457151.19036492001</v>
      </c>
      <c r="Z16" s="26">
        <v>2348.6710192783598</v>
      </c>
      <c r="AA16" s="26">
        <v>693.03878011664096</v>
      </c>
      <c r="AB16" s="26">
        <v>801.19441126439199</v>
      </c>
      <c r="AC16" s="26">
        <v>25.1768512600657</v>
      </c>
      <c r="AD16" s="26">
        <v>502.61825844740099</v>
      </c>
      <c r="AE16" s="26">
        <v>502.61828436312697</v>
      </c>
      <c r="AF16" s="26">
        <v>1033.83762624161</v>
      </c>
      <c r="AG16" s="26">
        <v>1640.6993179943099</v>
      </c>
      <c r="AH16" s="26">
        <v>20.335301839126501</v>
      </c>
      <c r="AI16" s="26">
        <v>21.6315879918759</v>
      </c>
      <c r="AJ16" s="26">
        <v>134.48445215233099</v>
      </c>
      <c r="AK16" s="26">
        <v>69.063418442264194</v>
      </c>
      <c r="AL16" s="26">
        <v>913.01523668270397</v>
      </c>
      <c r="AM16" s="26">
        <v>0</v>
      </c>
      <c r="AN16" s="95">
        <v>47685.398166085099</v>
      </c>
      <c r="AO16" s="26">
        <v>110966.647058979</v>
      </c>
      <c r="AP16" s="26">
        <v>17229.2233538693</v>
      </c>
      <c r="AQ16" s="26">
        <v>129229.70803908999</v>
      </c>
      <c r="AR16" s="26">
        <v>1342.99210478954</v>
      </c>
      <c r="AS16" s="26">
        <v>3.4132907879870098</v>
      </c>
      <c r="AT16" s="26">
        <v>24311.014216154301</v>
      </c>
      <c r="AU16" s="26">
        <v>18.021280295639698</v>
      </c>
      <c r="AV16" s="26">
        <v>3.8602824225488699</v>
      </c>
      <c r="AW16" s="26">
        <v>1524.8063671687601</v>
      </c>
      <c r="AX16" s="26">
        <v>28.476604441210899</v>
      </c>
      <c r="AY16" s="26">
        <v>1.28712450426318</v>
      </c>
      <c r="AZ16" s="26">
        <v>1.0222276971069799</v>
      </c>
      <c r="BA16" s="26">
        <v>6547.4732769991697</v>
      </c>
      <c r="BB16" s="26">
        <v>5011.6826490677104</v>
      </c>
      <c r="BC16" s="26">
        <v>1535.79062793145</v>
      </c>
      <c r="BD16" s="26">
        <v>14.446727720806599</v>
      </c>
      <c r="BE16" s="26">
        <v>0.17675599144606599</v>
      </c>
      <c r="BF16" s="26">
        <v>108.78143964020499</v>
      </c>
      <c r="BG16" s="26">
        <v>3.0669103028599398</v>
      </c>
      <c r="BH16" s="26">
        <v>157.879999029966</v>
      </c>
      <c r="BI16" s="26">
        <v>23.607060147599402</v>
      </c>
      <c r="BJ16" s="26">
        <v>5.9975712005820201</v>
      </c>
      <c r="BK16" s="26">
        <v>755.48340790467205</v>
      </c>
      <c r="BL16" s="26">
        <v>125.69261339453701</v>
      </c>
      <c r="BM16" s="26">
        <v>16.9510585294069</v>
      </c>
      <c r="BN16" s="26">
        <v>2343.55930488268</v>
      </c>
      <c r="BO16" s="26">
        <v>0.84523639996252098</v>
      </c>
      <c r="BP16" s="26">
        <v>2228.7481482784601</v>
      </c>
      <c r="BQ16" s="26">
        <v>0</v>
      </c>
      <c r="BR16" s="26">
        <v>1.71692159152219</v>
      </c>
      <c r="BS16" s="26">
        <v>5448.8934099626904</v>
      </c>
      <c r="BT16" s="26">
        <v>1084.6179139368701</v>
      </c>
      <c r="BU16" s="26">
        <v>46342.277630582503</v>
      </c>
      <c r="BV16" s="26">
        <v>7701.7041311686398</v>
      </c>
      <c r="BW16" s="26">
        <f t="shared" si="15"/>
        <v>16758.029907066168</v>
      </c>
      <c r="BX16" s="26">
        <f t="shared" si="16"/>
        <v>7646.4431638393435</v>
      </c>
      <c r="BZ16" s="26">
        <f t="shared" si="0"/>
        <v>49410.29644483469</v>
      </c>
      <c r="CB16" s="30">
        <f t="shared" si="1"/>
        <v>7.9999997053997064E-3</v>
      </c>
      <c r="CC16" s="23">
        <f t="shared" si="2"/>
        <v>-4.3592026218076214E-3</v>
      </c>
      <c r="CD16" s="23">
        <f t="shared" si="3"/>
        <v>-4.3648265528010936E-3</v>
      </c>
      <c r="CE16" s="23">
        <f t="shared" si="4"/>
        <v>-5.1622261866967802E-3</v>
      </c>
      <c r="CF16" s="23">
        <f t="shared" si="5"/>
        <v>-5.3377124053324964E-3</v>
      </c>
      <c r="CG16" s="23">
        <f t="shared" si="6"/>
        <v>-5.7290520736058533E-3</v>
      </c>
      <c r="CH16" s="23">
        <f t="shared" si="7"/>
        <v>-6.5970580151602327E-3</v>
      </c>
      <c r="CI16" s="23">
        <f t="shared" si="8"/>
        <v>-3.2029131945315288E-3</v>
      </c>
      <c r="CJ16" s="23">
        <f t="shared" si="9"/>
        <v>-3.8238552453371925E-3</v>
      </c>
      <c r="CK16" s="23">
        <f t="shared" si="10"/>
        <v>-3.1727640613931924E-3</v>
      </c>
      <c r="CL16" s="23">
        <f t="shared" si="11"/>
        <v>-3.7456047721476878E-3</v>
      </c>
      <c r="CM16" s="23">
        <f t="shared" si="12"/>
        <v>-3.7550799712871008E-3</v>
      </c>
      <c r="CN16" s="23">
        <f t="shared" si="13"/>
        <v>-2.7717235725144532E-3</v>
      </c>
      <c r="CO16" s="23">
        <f t="shared" si="14"/>
        <v>-3.6300095812629432E-3</v>
      </c>
      <c r="CP16" s="23"/>
      <c r="CQ16" s="23"/>
      <c r="CR16" s="23"/>
      <c r="CS16" s="23"/>
      <c r="CT16" s="23"/>
    </row>
    <row r="17" spans="1:98" x14ac:dyDescent="0.25">
      <c r="A17" s="20" t="s">
        <v>103</v>
      </c>
      <c r="B17" s="26">
        <v>460889.38501000003</v>
      </c>
      <c r="C17" s="26">
        <v>784.11077160000002</v>
      </c>
      <c r="D17" s="26">
        <v>107698.45959</v>
      </c>
      <c r="E17" s="26">
        <v>5372.8377903000001</v>
      </c>
      <c r="F17" s="26">
        <v>4067.7743291000002</v>
      </c>
      <c r="G17" s="26">
        <v>1461.9849429999999</v>
      </c>
      <c r="H17" s="26">
        <v>38912.040759000003</v>
      </c>
      <c r="I17" s="26">
        <v>189.35182191999999</v>
      </c>
      <c r="J17" s="26">
        <v>1064.8019623</v>
      </c>
      <c r="K17" s="26">
        <v>470.70004041999999</v>
      </c>
      <c r="L17" s="26">
        <v>31.618955884999998</v>
      </c>
      <c r="M17" s="26">
        <v>165.8078318</v>
      </c>
      <c r="N17" s="26">
        <v>65.639976520000005</v>
      </c>
      <c r="P17" s="28" t="s">
        <v>194</v>
      </c>
      <c r="Q17" s="26">
        <v>64.164532709778001</v>
      </c>
      <c r="R17" s="26">
        <v>31.262366344577</v>
      </c>
      <c r="S17" s="26">
        <v>187.187535840745</v>
      </c>
      <c r="T17" s="26">
        <v>187.18927744285401</v>
      </c>
      <c r="U17" s="26">
        <v>113.402057349939</v>
      </c>
      <c r="V17" s="26">
        <v>1053.1589027090799</v>
      </c>
      <c r="W17" s="26">
        <v>164.16795004651499</v>
      </c>
      <c r="X17" s="26">
        <v>1615.48338959648</v>
      </c>
      <c r="Y17" s="26">
        <v>454875.42548653198</v>
      </c>
      <c r="Z17" s="26">
        <v>2305.5242964313502</v>
      </c>
      <c r="AA17" s="26">
        <v>672.83738700755896</v>
      </c>
      <c r="AB17" s="26">
        <v>744.61224353333205</v>
      </c>
      <c r="AC17" s="26">
        <v>26.0058493669668</v>
      </c>
      <c r="AD17" s="26">
        <v>465.57668411834197</v>
      </c>
      <c r="AE17" s="26">
        <v>465.57666667570101</v>
      </c>
      <c r="AF17" s="26">
        <v>848.32245752961001</v>
      </c>
      <c r="AG17" s="26">
        <v>1284.00692936309</v>
      </c>
      <c r="AH17" s="26">
        <v>21.1025064742865</v>
      </c>
      <c r="AI17" s="26">
        <v>18.884679013349999</v>
      </c>
      <c r="AJ17" s="26">
        <v>148.08828120027701</v>
      </c>
      <c r="AK17" s="26">
        <v>64.900142394650203</v>
      </c>
      <c r="AL17" s="26">
        <v>773.51147236010297</v>
      </c>
      <c r="AM17" s="26">
        <v>0</v>
      </c>
      <c r="AN17" s="95">
        <v>39741.812894613497</v>
      </c>
      <c r="AO17" s="26">
        <v>90996.482571691493</v>
      </c>
      <c r="AP17" s="26">
        <v>14195.4907654337</v>
      </c>
      <c r="AQ17" s="26">
        <v>106040.295794654</v>
      </c>
      <c r="AR17" s="26">
        <v>1245.1833787627099</v>
      </c>
      <c r="AS17" s="26">
        <v>3.2508432157718601</v>
      </c>
      <c r="AT17" s="26">
        <v>19268.089127492101</v>
      </c>
      <c r="AU17" s="26">
        <v>17.1393089943065</v>
      </c>
      <c r="AV17" s="26">
        <v>3.4070514210442102</v>
      </c>
      <c r="AW17" s="26">
        <v>1338.4063183033199</v>
      </c>
      <c r="AX17" s="26">
        <v>26.407989061767999</v>
      </c>
      <c r="AY17" s="26">
        <v>1.09497691341898</v>
      </c>
      <c r="AZ17" s="26">
        <v>0.96066693739424702</v>
      </c>
      <c r="BA17" s="26">
        <v>5293.85572052525</v>
      </c>
      <c r="BB17" s="26">
        <v>4002.5901839478101</v>
      </c>
      <c r="BC17" s="26">
        <v>1291.2655365774301</v>
      </c>
      <c r="BD17" s="26">
        <v>12.4686950511747</v>
      </c>
      <c r="BE17" s="26">
        <v>0.15030188947127601</v>
      </c>
      <c r="BF17" s="26">
        <v>98.898969057027998</v>
      </c>
      <c r="BG17" s="26">
        <v>2.6519386419528499</v>
      </c>
      <c r="BH17" s="26">
        <v>152.00688039374501</v>
      </c>
      <c r="BI17" s="26">
        <v>23.358194207355702</v>
      </c>
      <c r="BJ17" s="26">
        <v>5.5871773191796601</v>
      </c>
      <c r="BK17" s="26">
        <v>731.21898843124598</v>
      </c>
      <c r="BL17" s="26">
        <v>105.746535657466</v>
      </c>
      <c r="BM17" s="26">
        <v>14.771903838798</v>
      </c>
      <c r="BN17" s="26">
        <v>1570.0542065069401</v>
      </c>
      <c r="BO17" s="26">
        <v>0.75577376389600703</v>
      </c>
      <c r="BP17" s="26">
        <v>1427.28678578063</v>
      </c>
      <c r="BQ17" s="26">
        <v>0</v>
      </c>
      <c r="BR17" s="26">
        <v>1.4834718083388301</v>
      </c>
      <c r="BS17" s="26">
        <v>4534.4917596825899</v>
      </c>
      <c r="BT17" s="26">
        <v>948.45914787790798</v>
      </c>
      <c r="BU17" s="26">
        <v>38501.129622293098</v>
      </c>
      <c r="BV17" s="26">
        <v>6536.5122614912398</v>
      </c>
      <c r="BW17" s="26">
        <f t="shared" si="15"/>
        <v>13281.848752980866</v>
      </c>
      <c r="BX17" s="26">
        <f t="shared" si="16"/>
        <v>6484.5825318394172</v>
      </c>
      <c r="BZ17" s="26">
        <f t="shared" si="0"/>
        <v>41360.000957486933</v>
      </c>
      <c r="CB17" s="30">
        <f t="shared" si="1"/>
        <v>8.0000008597899252E-3</v>
      </c>
      <c r="CC17" s="23">
        <f t="shared" si="2"/>
        <v>-1.3048596298952641E-2</v>
      </c>
      <c r="CD17" s="23">
        <f t="shared" si="3"/>
        <v>-1.3517604430135404E-2</v>
      </c>
      <c r="CE17" s="23">
        <f t="shared" si="4"/>
        <v>-1.5396355729306688E-2</v>
      </c>
      <c r="CF17" s="23">
        <f t="shared" si="5"/>
        <v>-1.470025205624902E-2</v>
      </c>
      <c r="CG17" s="23">
        <f t="shared" si="6"/>
        <v>-1.602452345644555E-2</v>
      </c>
      <c r="CH17" s="23">
        <f t="shared" si="7"/>
        <v>-2.3733594101297072E-2</v>
      </c>
      <c r="CI17" s="23">
        <f t="shared" si="8"/>
        <v>-1.0559999647714835E-2</v>
      </c>
      <c r="CJ17" s="23">
        <f t="shared" si="9"/>
        <v>-1.1420774594181868E-2</v>
      </c>
      <c r="CK17" s="23">
        <f t="shared" si="10"/>
        <v>-1.093448359709139E-2</v>
      </c>
      <c r="CL17" s="23">
        <f t="shared" si="11"/>
        <v>-1.0884583183225272E-2</v>
      </c>
      <c r="CM17" s="23">
        <f t="shared" si="12"/>
        <v>-1.1277713967530602E-2</v>
      </c>
      <c r="CN17" s="23">
        <f t="shared" si="13"/>
        <v>-9.8902550964122416E-3</v>
      </c>
      <c r="CO17" s="23">
        <f t="shared" si="14"/>
        <v>-1.1271090645871572E-2</v>
      </c>
      <c r="CP17" s="23"/>
      <c r="CQ17" s="23"/>
      <c r="CR17" s="23"/>
      <c r="CS17" s="23"/>
      <c r="CT17" s="23"/>
    </row>
    <row r="18" spans="1:98" x14ac:dyDescent="0.25">
      <c r="A18" s="20" t="s">
        <v>104</v>
      </c>
      <c r="B18" s="26">
        <v>335957.31161999999</v>
      </c>
      <c r="C18" s="26">
        <v>489.09089446000002</v>
      </c>
      <c r="D18" s="26">
        <v>73805.040905000002</v>
      </c>
      <c r="E18" s="26">
        <v>4561.2543863000001</v>
      </c>
      <c r="F18" s="26">
        <v>3654.2327261</v>
      </c>
      <c r="G18" s="26">
        <v>1777.4713400000001</v>
      </c>
      <c r="H18" s="26">
        <v>28798.826287</v>
      </c>
      <c r="I18" s="26">
        <v>126.55578933</v>
      </c>
      <c r="J18" s="26">
        <v>755.29061618000003</v>
      </c>
      <c r="K18" s="26">
        <v>293.00952448999999</v>
      </c>
      <c r="L18" s="26">
        <v>21.163893452</v>
      </c>
      <c r="M18" s="26">
        <v>112.96701738</v>
      </c>
      <c r="N18" s="26">
        <v>44.431231871999998</v>
      </c>
      <c r="P18" s="28" t="s">
        <v>195</v>
      </c>
      <c r="Q18" s="26">
        <v>46.982624117272202</v>
      </c>
      <c r="R18" s="26">
        <v>21.1639073188087</v>
      </c>
      <c r="S18" s="26">
        <v>126.55413190611</v>
      </c>
      <c r="T18" s="26">
        <v>126.555209823849</v>
      </c>
      <c r="U18" s="26">
        <v>78.020035424428301</v>
      </c>
      <c r="V18" s="26">
        <v>755.50961338304603</v>
      </c>
      <c r="W18" s="26">
        <v>112.999976825871</v>
      </c>
      <c r="X18" s="26">
        <v>1113.6039473308299</v>
      </c>
      <c r="Y18" s="26">
        <v>336052.19505745702</v>
      </c>
      <c r="Z18" s="26">
        <v>1664.29683374857</v>
      </c>
      <c r="AA18" s="26">
        <v>487.38041874180402</v>
      </c>
      <c r="AB18" s="26">
        <v>527.36869424420297</v>
      </c>
      <c r="AC18" s="26">
        <v>19.302949507668998</v>
      </c>
      <c r="AD18" s="26">
        <v>292.99207782470103</v>
      </c>
      <c r="AE18" s="26">
        <v>292.99201761945801</v>
      </c>
      <c r="AF18" s="26">
        <v>590.46744806406605</v>
      </c>
      <c r="AG18" s="26">
        <v>1058.7708289178599</v>
      </c>
      <c r="AH18" s="26">
        <v>15.9837454035255</v>
      </c>
      <c r="AI18" s="26">
        <v>12.035469873767701</v>
      </c>
      <c r="AJ18" s="26">
        <v>112.71455927827</v>
      </c>
      <c r="AK18" s="26">
        <v>44.435270916654801</v>
      </c>
      <c r="AL18" s="26">
        <v>489.21473755738901</v>
      </c>
      <c r="AM18" s="26">
        <v>0</v>
      </c>
      <c r="AN18" s="95">
        <v>29809.467420537101</v>
      </c>
      <c r="AO18" s="26">
        <v>63599.166527003799</v>
      </c>
      <c r="AP18" s="26">
        <v>9618.7978473850399</v>
      </c>
      <c r="AQ18" s="26">
        <v>73808.431822453</v>
      </c>
      <c r="AR18" s="26">
        <v>911.72876668788604</v>
      </c>
      <c r="AS18" s="26">
        <v>1.84307727045751</v>
      </c>
      <c r="AT18" s="26">
        <v>14881.150085950499</v>
      </c>
      <c r="AU18" s="26">
        <v>9.7281009727894503</v>
      </c>
      <c r="AV18" s="26">
        <v>2.0724334472020498</v>
      </c>
      <c r="AW18" s="26">
        <v>818.66237702342903</v>
      </c>
      <c r="AX18" s="26">
        <v>15.337315917921901</v>
      </c>
      <c r="AY18" s="26">
        <v>0.68881637185359101</v>
      </c>
      <c r="AZ18" s="26">
        <v>0.55140300644300699</v>
      </c>
      <c r="BA18" s="26">
        <v>4559.5675326621304</v>
      </c>
      <c r="BB18" s="26">
        <v>3652.6886603262801</v>
      </c>
      <c r="BC18" s="26">
        <v>906.87887233585195</v>
      </c>
      <c r="BD18" s="26">
        <v>7.7369969962025298</v>
      </c>
      <c r="BE18" s="26">
        <v>9.4604969989583093E-2</v>
      </c>
      <c r="BF18" s="26">
        <v>58.497272375535303</v>
      </c>
      <c r="BG18" s="26">
        <v>1.64392363431935</v>
      </c>
      <c r="BH18" s="26">
        <v>85.291978879721299</v>
      </c>
      <c r="BI18" s="26">
        <v>12.7849129945931</v>
      </c>
      <c r="BJ18" s="26">
        <v>3.2319386431653898</v>
      </c>
      <c r="BK18" s="26">
        <v>408.30130373628299</v>
      </c>
      <c r="BL18" s="26">
        <v>78.322780886855</v>
      </c>
      <c r="BM18" s="26">
        <v>9.0871134542568495</v>
      </c>
      <c r="BN18" s="26">
        <v>2216.6810732099798</v>
      </c>
      <c r="BO18" s="26">
        <v>0.454017422135507</v>
      </c>
      <c r="BP18" s="26">
        <v>1777.39445198057</v>
      </c>
      <c r="BQ18" s="26">
        <v>0</v>
      </c>
      <c r="BR18" s="26">
        <v>0.92174503620474302</v>
      </c>
      <c r="BS18" s="26">
        <v>3414.7984945281801</v>
      </c>
      <c r="BT18" s="26">
        <v>324.45252275083902</v>
      </c>
      <c r="BU18" s="26">
        <v>28807.603687230199</v>
      </c>
      <c r="BV18" s="26">
        <v>5003.4037849675597</v>
      </c>
      <c r="BW18" s="26">
        <f t="shared" si="15"/>
        <v>10257.850864411505</v>
      </c>
      <c r="BX18" s="26">
        <f t="shared" si="16"/>
        <v>4967.8489846148013</v>
      </c>
      <c r="BZ18" s="26">
        <f t="shared" si="0"/>
        <v>30926.294110510073</v>
      </c>
      <c r="CB18" s="30">
        <f t="shared" si="1"/>
        <v>7.9999999117233919E-3</v>
      </c>
      <c r="CC18" s="23">
        <f t="shared" si="2"/>
        <v>2.8242706491338714E-4</v>
      </c>
      <c r="CD18" s="23">
        <f t="shared" si="3"/>
        <v>2.5321080149270177E-4</v>
      </c>
      <c r="CE18" s="23">
        <f t="shared" si="4"/>
        <v>4.5944252742340646E-5</v>
      </c>
      <c r="CF18" s="23">
        <f t="shared" si="5"/>
        <v>-3.6982231092751216E-4</v>
      </c>
      <c r="CG18" s="23">
        <f t="shared" si="6"/>
        <v>-4.2254171790745095E-4</v>
      </c>
      <c r="CH18" s="23">
        <f t="shared" si="7"/>
        <v>-4.3256967186904765E-5</v>
      </c>
      <c r="CI18" s="23">
        <f t="shared" si="8"/>
        <v>3.0478326244016415E-4</v>
      </c>
      <c r="CJ18" s="23">
        <f t="shared" si="9"/>
        <v>-4.5790568259778753E-6</v>
      </c>
      <c r="CK18" s="23">
        <f t="shared" si="10"/>
        <v>2.8995091207886803E-4</v>
      </c>
      <c r="CL18" s="23">
        <f t="shared" si="11"/>
        <v>-5.9748469175023198E-5</v>
      </c>
      <c r="CM18" s="23">
        <f t="shared" si="12"/>
        <v>6.5521066489318568E-7</v>
      </c>
      <c r="CN18" s="23">
        <f t="shared" si="13"/>
        <v>2.9176167199432285E-4</v>
      </c>
      <c r="CO18" s="23">
        <f t="shared" si="14"/>
        <v>9.0905529390654765E-5</v>
      </c>
      <c r="CP18" s="23"/>
      <c r="CQ18" s="23"/>
      <c r="CR18" s="23"/>
      <c r="CS18" s="23"/>
      <c r="CT18" s="23"/>
    </row>
    <row r="19" spans="1:98" x14ac:dyDescent="0.25">
      <c r="A19" s="20" t="s">
        <v>105</v>
      </c>
      <c r="B19" s="26">
        <v>85278.215469999996</v>
      </c>
      <c r="C19" s="26">
        <v>148.51952535000001</v>
      </c>
      <c r="D19" s="26">
        <v>21551.391315000001</v>
      </c>
      <c r="E19" s="26">
        <v>1379.7229936000001</v>
      </c>
      <c r="F19" s="26">
        <v>1104.9131058</v>
      </c>
      <c r="G19" s="26">
        <v>545.75773961000004</v>
      </c>
      <c r="H19" s="26">
        <v>8099.0430151</v>
      </c>
      <c r="I19" s="26">
        <v>34.729860299000002</v>
      </c>
      <c r="J19" s="26">
        <v>194.89329437999999</v>
      </c>
      <c r="K19" s="26">
        <v>81.50547546</v>
      </c>
      <c r="L19" s="26">
        <v>5.7448535602000002</v>
      </c>
      <c r="M19" s="26">
        <v>28.756237492</v>
      </c>
      <c r="N19" s="26">
        <v>11.941909743</v>
      </c>
      <c r="P19" s="28" t="s">
        <v>196</v>
      </c>
      <c r="Q19" s="26">
        <v>11.3855993090308</v>
      </c>
      <c r="R19" s="26">
        <v>5.7446423699339704</v>
      </c>
      <c r="S19" s="26">
        <v>34.728202644272002</v>
      </c>
      <c r="T19" s="26">
        <v>34.728546572957697</v>
      </c>
      <c r="U19" s="26">
        <v>21.196102019659701</v>
      </c>
      <c r="V19" s="26">
        <v>194.94876019838199</v>
      </c>
      <c r="W19" s="26">
        <v>28.7644126101838</v>
      </c>
      <c r="X19" s="26">
        <v>296.63771239537601</v>
      </c>
      <c r="Y19" s="26">
        <v>85299.964398441298</v>
      </c>
      <c r="Z19" s="26">
        <v>422.43688030403899</v>
      </c>
      <c r="AA19" s="26">
        <v>125.02223373707901</v>
      </c>
      <c r="AB19" s="26">
        <v>142.16481434553799</v>
      </c>
      <c r="AC19" s="26">
        <v>4.6326416149670901</v>
      </c>
      <c r="AD19" s="26">
        <v>81.497900037077301</v>
      </c>
      <c r="AE19" s="26">
        <v>81.4978955357507</v>
      </c>
      <c r="AF19" s="26">
        <v>172.418127316919</v>
      </c>
      <c r="AG19" s="26">
        <v>303.37719619665199</v>
      </c>
      <c r="AH19" s="26">
        <v>3.76082764977077</v>
      </c>
      <c r="AI19" s="26">
        <v>3.57040440924838</v>
      </c>
      <c r="AJ19" s="26">
        <v>25.270304043452999</v>
      </c>
      <c r="AK19" s="26">
        <v>11.942648578442199</v>
      </c>
      <c r="AL19" s="26">
        <v>148.557136008642</v>
      </c>
      <c r="AM19" s="26">
        <v>0</v>
      </c>
      <c r="AN19" s="95">
        <v>8362.1320719588603</v>
      </c>
      <c r="AO19" s="26">
        <v>18574.445126848401</v>
      </c>
      <c r="AP19" s="26">
        <v>2805.40318880933</v>
      </c>
      <c r="AQ19" s="26">
        <v>21552.2664429746</v>
      </c>
      <c r="AR19" s="26">
        <v>241.63983636689301</v>
      </c>
      <c r="AS19" s="26">
        <v>0.55012156120306199</v>
      </c>
      <c r="AT19" s="26">
        <v>4284.6048874088501</v>
      </c>
      <c r="AU19" s="26">
        <v>2.9048845891411301</v>
      </c>
      <c r="AV19" s="26">
        <v>0.62587620088515505</v>
      </c>
      <c r="AW19" s="26">
        <v>247.42682242321001</v>
      </c>
      <c r="AX19" s="26">
        <v>4.5982212117704702</v>
      </c>
      <c r="AY19" s="26">
        <v>0.20916762435445899</v>
      </c>
      <c r="AZ19" s="26">
        <v>0.16493015338657399</v>
      </c>
      <c r="BA19" s="26">
        <v>1379.21410705677</v>
      </c>
      <c r="BB19" s="26">
        <v>1104.44717318992</v>
      </c>
      <c r="BC19" s="26">
        <v>274.76693386685099</v>
      </c>
      <c r="BD19" s="26">
        <v>2.3448458186588099</v>
      </c>
      <c r="BE19" s="26">
        <v>2.8727993738873501E-2</v>
      </c>
      <c r="BF19" s="26">
        <v>17.5927157195059</v>
      </c>
      <c r="BG19" s="26">
        <v>0.49795688949883399</v>
      </c>
      <c r="BH19" s="26">
        <v>25.425739942789999</v>
      </c>
      <c r="BI19" s="26">
        <v>3.7929973103611698</v>
      </c>
      <c r="BJ19" s="26">
        <v>0.96841569360163604</v>
      </c>
      <c r="BK19" s="26">
        <v>121.61472356796</v>
      </c>
      <c r="BL19" s="26">
        <v>22.490263031125</v>
      </c>
      <c r="BM19" s="26">
        <v>2.7498634071330499</v>
      </c>
      <c r="BN19" s="26">
        <v>672.81429906799599</v>
      </c>
      <c r="BO19" s="26">
        <v>0.13686401472687401</v>
      </c>
      <c r="BP19" s="26">
        <v>545.74007815384903</v>
      </c>
      <c r="BQ19" s="26">
        <v>0</v>
      </c>
      <c r="BR19" s="26">
        <v>0.27889363421200702</v>
      </c>
      <c r="BS19" s="26">
        <v>956.30816463360804</v>
      </c>
      <c r="BT19" s="26">
        <v>90.412424727062202</v>
      </c>
      <c r="BU19" s="26">
        <v>8101.3616487265499</v>
      </c>
      <c r="BV19" s="26">
        <v>1393.1049789906101</v>
      </c>
      <c r="BW19" s="26">
        <f t="shared" si="15"/>
        <v>2953.4570711347919</v>
      </c>
      <c r="BX19" s="26">
        <f t="shared" si="16"/>
        <v>1383.5490906809359</v>
      </c>
      <c r="BZ19" s="26">
        <f t="shared" si="0"/>
        <v>8659.469027696905</v>
      </c>
      <c r="CB19" s="30">
        <f t="shared" si="1"/>
        <v>7.9999998038778053E-3</v>
      </c>
      <c r="CC19" s="23">
        <f t="shared" si="2"/>
        <v>2.5503498544658594E-4</v>
      </c>
      <c r="CD19" s="23">
        <f t="shared" si="3"/>
        <v>2.5323713197549001E-4</v>
      </c>
      <c r="CE19" s="23">
        <f t="shared" si="4"/>
        <v>4.0606565107943185E-5</v>
      </c>
      <c r="CF19" s="23">
        <f t="shared" si="5"/>
        <v>-3.6883240011991277E-4</v>
      </c>
      <c r="CG19" s="23">
        <f t="shared" si="6"/>
        <v>-4.216916313456739E-4</v>
      </c>
      <c r="CH19" s="23">
        <f t="shared" si="7"/>
        <v>-3.2361348028960059E-5</v>
      </c>
      <c r="CI19" s="23">
        <f t="shared" si="8"/>
        <v>2.8628488850188251E-4</v>
      </c>
      <c r="CJ19" s="23">
        <f t="shared" si="9"/>
        <v>-3.7826988965541282E-5</v>
      </c>
      <c r="CK19" s="23">
        <f t="shared" si="10"/>
        <v>2.8459582746781124E-4</v>
      </c>
      <c r="CL19" s="23">
        <f t="shared" si="11"/>
        <v>-9.2998957511990167E-5</v>
      </c>
      <c r="CM19" s="23">
        <f t="shared" si="12"/>
        <v>-3.6761644803776199E-5</v>
      </c>
      <c r="CN19" s="23">
        <f t="shared" si="13"/>
        <v>2.8429025828133618E-4</v>
      </c>
      <c r="CO19" s="23">
        <f t="shared" si="14"/>
        <v>6.186911960477575E-5</v>
      </c>
      <c r="CP19" s="23"/>
      <c r="CQ19" s="23"/>
      <c r="CR19" s="23"/>
      <c r="CS19" s="23"/>
      <c r="CT19" s="23"/>
    </row>
    <row r="20" spans="1:98" x14ac:dyDescent="0.25">
      <c r="A20" s="20" t="s">
        <v>106</v>
      </c>
      <c r="B20" s="26">
        <v>80297.499328999998</v>
      </c>
      <c r="C20" s="26">
        <v>101.20775089999999</v>
      </c>
      <c r="D20" s="26">
        <v>14794.569174</v>
      </c>
      <c r="E20" s="26">
        <v>939.35658957999999</v>
      </c>
      <c r="F20" s="26">
        <v>752.18647008000005</v>
      </c>
      <c r="G20" s="26">
        <v>383.00646774000001</v>
      </c>
      <c r="H20" s="26">
        <v>6255.1791136000002</v>
      </c>
      <c r="I20" s="26">
        <v>26.290300322</v>
      </c>
      <c r="J20" s="26">
        <v>158.34245575</v>
      </c>
      <c r="K20" s="26">
        <v>60.917524288000003</v>
      </c>
      <c r="L20" s="26">
        <v>4.3851525641000002</v>
      </c>
      <c r="M20" s="26">
        <v>23.353245709999999</v>
      </c>
      <c r="N20" s="26">
        <v>9.2409553471999999</v>
      </c>
      <c r="P20" s="28" t="s">
        <v>197</v>
      </c>
      <c r="Q20" s="26">
        <v>9.7788396014543792</v>
      </c>
      <c r="R20" s="26">
        <v>4.3853471721483404</v>
      </c>
      <c r="S20" s="26">
        <v>26.291140768415701</v>
      </c>
      <c r="T20" s="26">
        <v>26.291363594152099</v>
      </c>
      <c r="U20" s="26">
        <v>16.2172807445559</v>
      </c>
      <c r="V20" s="26">
        <v>158.39096603132501</v>
      </c>
      <c r="W20" s="26">
        <v>23.3607382376271</v>
      </c>
      <c r="X20" s="26">
        <v>232.94312951014399</v>
      </c>
      <c r="Y20" s="26">
        <v>80317.7573725314</v>
      </c>
      <c r="Z20" s="26">
        <v>346.79950988822497</v>
      </c>
      <c r="AA20" s="26">
        <v>101.690143129254</v>
      </c>
      <c r="AB20" s="26">
        <v>110.055652986729</v>
      </c>
      <c r="AC20" s="26">
        <v>4.0176836670619096</v>
      </c>
      <c r="AD20" s="26">
        <v>60.916818040994897</v>
      </c>
      <c r="AE20" s="26">
        <v>60.916805662346697</v>
      </c>
      <c r="AF20" s="26">
        <v>118.36994605069501</v>
      </c>
      <c r="AG20" s="26">
        <v>237.47256096961399</v>
      </c>
      <c r="AH20" s="26">
        <v>3.3738411032384699</v>
      </c>
      <c r="AI20" s="26">
        <v>2.4855160563104501</v>
      </c>
      <c r="AJ20" s="26">
        <v>23.534599232859801</v>
      </c>
      <c r="AK20" s="26">
        <v>9.2421570579316796</v>
      </c>
      <c r="AL20" s="26">
        <v>101.237192477829</v>
      </c>
      <c r="AM20" s="26">
        <v>0</v>
      </c>
      <c r="AN20" s="95">
        <v>6469.3493731708504</v>
      </c>
      <c r="AO20" s="26">
        <v>12761.771002166</v>
      </c>
      <c r="AP20" s="26">
        <v>1916.1053529324199</v>
      </c>
      <c r="AQ20" s="26">
        <v>14796.2463011491</v>
      </c>
      <c r="AR20" s="26">
        <v>192.67406113030901</v>
      </c>
      <c r="AS20" s="26">
        <v>0.37335434338089801</v>
      </c>
      <c r="AT20" s="26">
        <v>3276.9556022520201</v>
      </c>
      <c r="AU20" s="26">
        <v>1.97172118685824</v>
      </c>
      <c r="AV20" s="26">
        <v>0.425970814111785</v>
      </c>
      <c r="AW20" s="26">
        <v>168.433273356592</v>
      </c>
      <c r="AX20" s="26">
        <v>3.1240714112336501</v>
      </c>
      <c r="AY20" s="26">
        <v>0.14254372437815799</v>
      </c>
      <c r="AZ20" s="26">
        <v>0.11199143978350599</v>
      </c>
      <c r="BA20" s="26">
        <v>939.059970096342</v>
      </c>
      <c r="BB20" s="26">
        <v>751.90966564906796</v>
      </c>
      <c r="BC20" s="26">
        <v>187.15030444727299</v>
      </c>
      <c r="BD20" s="26">
        <v>1.5972235633305201</v>
      </c>
      <c r="BE20" s="26">
        <v>1.95775305477934E-2</v>
      </c>
      <c r="BF20" s="26">
        <v>11.961754807453801</v>
      </c>
      <c r="BG20" s="26">
        <v>0.33915138147125401</v>
      </c>
      <c r="BH20" s="26">
        <v>17.251498988629599</v>
      </c>
      <c r="BI20" s="26">
        <v>2.5704661914603899</v>
      </c>
      <c r="BJ20" s="26">
        <v>0.65788720779113397</v>
      </c>
      <c r="BK20" s="26">
        <v>82.499822880669299</v>
      </c>
      <c r="BL20" s="26">
        <v>16.5451710308472</v>
      </c>
      <c r="BM20" s="26">
        <v>1.8724384158688601</v>
      </c>
      <c r="BN20" s="26">
        <v>458.46381043557801</v>
      </c>
      <c r="BO20" s="26">
        <v>9.3107969928956105E-2</v>
      </c>
      <c r="BP20" s="26">
        <v>383.00736277606001</v>
      </c>
      <c r="BQ20" s="26">
        <v>0</v>
      </c>
      <c r="BR20" s="26">
        <v>0.189775316553569</v>
      </c>
      <c r="BS20" s="26">
        <v>742.09365481190696</v>
      </c>
      <c r="BT20" s="26">
        <v>70.996735554159301</v>
      </c>
      <c r="BU20" s="26">
        <v>6257.0020261578402</v>
      </c>
      <c r="BV20" s="26">
        <v>1069.92454235839</v>
      </c>
      <c r="BW20" s="26">
        <f t="shared" si="15"/>
        <v>2258.865858018255</v>
      </c>
      <c r="BX20" s="26">
        <f t="shared" si="16"/>
        <v>1062.5294473753991</v>
      </c>
      <c r="BZ20" s="26">
        <f t="shared" si="0"/>
        <v>6703.3472241843692</v>
      </c>
      <c r="CB20" s="30">
        <f t="shared" si="1"/>
        <v>7.9999983537380158E-3</v>
      </c>
      <c r="CC20" s="23">
        <f t="shared" si="2"/>
        <v>2.5228735266584902E-4</v>
      </c>
      <c r="CD20" s="23">
        <f t="shared" si="3"/>
        <v>2.9090240191282106E-4</v>
      </c>
      <c r="CE20" s="23">
        <f t="shared" si="4"/>
        <v>1.1336099952455165E-4</v>
      </c>
      <c r="CF20" s="23">
        <f t="shared" si="5"/>
        <v>-3.1576877934141553E-4</v>
      </c>
      <c r="CG20" s="23">
        <f t="shared" si="6"/>
        <v>-3.6799974732681446E-4</v>
      </c>
      <c r="CH20" s="23">
        <f t="shared" si="7"/>
        <v>2.3368693100207941E-6</v>
      </c>
      <c r="CI20" s="23">
        <f t="shared" si="8"/>
        <v>2.9142451794492239E-4</v>
      </c>
      <c r="CJ20" s="23">
        <f t="shared" si="9"/>
        <v>4.0443514873380569E-5</v>
      </c>
      <c r="CK20" s="23">
        <f t="shared" si="10"/>
        <v>3.0636307296887436E-4</v>
      </c>
      <c r="CL20" s="23">
        <f t="shared" si="11"/>
        <v>-1.1796698268770732E-5</v>
      </c>
      <c r="CM20" s="23">
        <f t="shared" si="12"/>
        <v>4.4378854668216354E-5</v>
      </c>
      <c r="CN20" s="23">
        <f t="shared" si="13"/>
        <v>3.2083453067476367E-4</v>
      </c>
      <c r="CO20" s="23">
        <f t="shared" si="14"/>
        <v>1.3004182863450979E-4</v>
      </c>
      <c r="CP20" s="23"/>
      <c r="CQ20" s="23"/>
      <c r="CR20" s="23"/>
      <c r="CS20" s="23"/>
      <c r="CT20" s="23"/>
    </row>
    <row r="21" spans="1:98" x14ac:dyDescent="0.25">
      <c r="A21" s="56" t="s">
        <v>107</v>
      </c>
      <c r="B21" s="26">
        <v>368216.39223</v>
      </c>
      <c r="C21" s="26">
        <v>611.54296314999999</v>
      </c>
      <c r="D21" s="26">
        <v>90749.718995000003</v>
      </c>
      <c r="E21" s="26">
        <v>2892.4457081999999</v>
      </c>
      <c r="F21" s="26">
        <v>1983.2510660999999</v>
      </c>
      <c r="G21" s="26">
        <v>676.68843423999999</v>
      </c>
      <c r="H21" s="26">
        <v>35131.557038999999</v>
      </c>
      <c r="I21" s="26">
        <v>144.08456404</v>
      </c>
      <c r="J21" s="26">
        <v>783.94386815999997</v>
      </c>
      <c r="K21" s="26">
        <v>357.94403133999998</v>
      </c>
      <c r="L21" s="26">
        <v>23.781290932000001</v>
      </c>
      <c r="M21" s="26">
        <v>119.15902446</v>
      </c>
      <c r="N21" s="26">
        <v>49.963084354000003</v>
      </c>
      <c r="P21" s="28" t="s">
        <v>198</v>
      </c>
      <c r="Q21" s="26">
        <v>47.832107577232001</v>
      </c>
      <c r="R21" s="26">
        <v>23.7805734935489</v>
      </c>
      <c r="S21" s="26">
        <v>144.07863031890699</v>
      </c>
      <c r="T21" s="26">
        <v>144.079987954887</v>
      </c>
      <c r="U21" s="26">
        <v>87.231305740025405</v>
      </c>
      <c r="V21" s="26">
        <v>784.17000910595698</v>
      </c>
      <c r="W21" s="26">
        <v>119.195468447447</v>
      </c>
      <c r="X21" s="26">
        <v>1252.92856286744</v>
      </c>
      <c r="Y21" s="26">
        <v>368303.09705649799</v>
      </c>
      <c r="Z21" s="26">
        <v>1749.08649924112</v>
      </c>
      <c r="AA21" s="26">
        <v>514.03317792363305</v>
      </c>
      <c r="AB21" s="26">
        <v>578.02281262818803</v>
      </c>
      <c r="AC21" s="26">
        <v>18.8166981791708</v>
      </c>
      <c r="AD21" s="26">
        <v>357.92038611398499</v>
      </c>
      <c r="AE21" s="26">
        <v>357.920372874789</v>
      </c>
      <c r="AF21" s="26">
        <v>725.98406161036598</v>
      </c>
      <c r="AG21" s="26">
        <v>1232.27268724399</v>
      </c>
      <c r="AH21" s="26">
        <v>16.032282369220599</v>
      </c>
      <c r="AI21" s="26">
        <v>14.6894694002105</v>
      </c>
      <c r="AJ21" s="26">
        <v>108.25964868354799</v>
      </c>
      <c r="AK21" s="26">
        <v>49.9666488149294</v>
      </c>
      <c r="AL21" s="26">
        <v>611.69728612135305</v>
      </c>
      <c r="AM21" s="26">
        <v>0</v>
      </c>
      <c r="AN21" s="95">
        <v>36105.016930835402</v>
      </c>
      <c r="AO21" s="26">
        <v>77712.004637863196</v>
      </c>
      <c r="AP21" s="26">
        <v>12309.920034877099</v>
      </c>
      <c r="AQ21" s="26">
        <v>90747.908734350698</v>
      </c>
      <c r="AR21" s="26">
        <v>990.52691018645601</v>
      </c>
      <c r="AS21" s="26">
        <v>2.3301958886004401</v>
      </c>
      <c r="AT21" s="26">
        <v>18481.311358425199</v>
      </c>
      <c r="AU21" s="26">
        <v>12.297453085092799</v>
      </c>
      <c r="AV21" s="26">
        <v>2.6006450458285801</v>
      </c>
      <c r="AW21" s="26">
        <v>1026.9559933199901</v>
      </c>
      <c r="AX21" s="26">
        <v>19.337471575257499</v>
      </c>
      <c r="AY21" s="26">
        <v>0.861271166851303</v>
      </c>
      <c r="AZ21" s="26">
        <v>0.69620329668149195</v>
      </c>
      <c r="BA21" s="26">
        <v>2891.8613824771101</v>
      </c>
      <c r="BB21" s="26">
        <v>1982.72356824958</v>
      </c>
      <c r="BC21" s="26">
        <v>909.137814227528</v>
      </c>
      <c r="BD21" s="26">
        <v>9.6864844579661202</v>
      </c>
      <c r="BE21" s="26">
        <v>0.11829062230967199</v>
      </c>
      <c r="BF21" s="26">
        <v>73.610261148497798</v>
      </c>
      <c r="BG21" s="26">
        <v>2.05886398463378</v>
      </c>
      <c r="BH21" s="26">
        <v>107.955672856142</v>
      </c>
      <c r="BI21" s="26">
        <v>16.227622828860699</v>
      </c>
      <c r="BJ21" s="26">
        <v>4.07712386481258</v>
      </c>
      <c r="BK21" s="26">
        <v>517.07362754013695</v>
      </c>
      <c r="BL21" s="26">
        <v>89.874756697015897</v>
      </c>
      <c r="BM21" s="26">
        <v>11.387874157972099</v>
      </c>
      <c r="BN21" s="26">
        <v>174.878126512232</v>
      </c>
      <c r="BO21" s="26">
        <v>0.57038689771105</v>
      </c>
      <c r="BP21" s="26">
        <v>676.84804763747195</v>
      </c>
      <c r="BQ21" s="26">
        <v>0</v>
      </c>
      <c r="BR21" s="26">
        <v>1.1522565698401299</v>
      </c>
      <c r="BS21" s="26">
        <v>4150.1277550688501</v>
      </c>
      <c r="BT21" s="26">
        <v>998.42643983974597</v>
      </c>
      <c r="BU21" s="26">
        <v>35139.772472318196</v>
      </c>
      <c r="BV21" s="26">
        <v>5744.7973226156701</v>
      </c>
      <c r="BW21" s="26">
        <f t="shared" si="15"/>
        <v>12739.508344349259</v>
      </c>
      <c r="BX21" s="26">
        <f t="shared" si="16"/>
        <v>5704.8166004041777</v>
      </c>
      <c r="BZ21" s="26">
        <f t="shared" si="0"/>
        <v>37361.591076795405</v>
      </c>
      <c r="CB21" s="30">
        <f t="shared" si="1"/>
        <v>8.0000087245598438E-3</v>
      </c>
      <c r="CC21" s="23">
        <f t="shared" si="2"/>
        <v>2.3547247848715552E-4</v>
      </c>
      <c r="CD21" s="23">
        <f t="shared" si="3"/>
        <v>2.5235017104628362E-4</v>
      </c>
      <c r="CE21" s="23">
        <f t="shared" si="4"/>
        <v>-1.9947837517872383E-5</v>
      </c>
      <c r="CF21" s="23">
        <f t="shared" si="5"/>
        <v>-2.0201787063221178E-4</v>
      </c>
      <c r="CG21" s="23">
        <f t="shared" si="6"/>
        <v>-2.6597633523887867E-4</v>
      </c>
      <c r="CH21" s="23">
        <f t="shared" si="7"/>
        <v>2.3587428038610156E-4</v>
      </c>
      <c r="CI21" s="23">
        <f t="shared" si="8"/>
        <v>2.3384768597295501E-4</v>
      </c>
      <c r="CJ21" s="23">
        <f t="shared" si="9"/>
        <v>-3.1759717937105591E-5</v>
      </c>
      <c r="CK21" s="23">
        <f t="shared" si="10"/>
        <v>2.884657373337075E-4</v>
      </c>
      <c r="CL21" s="23">
        <f t="shared" si="11"/>
        <v>-6.6095431518770108E-5</v>
      </c>
      <c r="CM21" s="23">
        <f t="shared" si="12"/>
        <v>-3.0168187805804857E-5</v>
      </c>
      <c r="CN21" s="23">
        <f t="shared" si="13"/>
        <v>3.0584328473782168E-4</v>
      </c>
      <c r="CO21" s="23">
        <f t="shared" si="14"/>
        <v>7.1341891227966298E-5</v>
      </c>
      <c r="CP21" s="23"/>
      <c r="CQ21" s="23"/>
      <c r="CR21" s="23"/>
      <c r="CS21" s="23"/>
      <c r="CT21" s="23"/>
    </row>
    <row r="22" spans="1:98" x14ac:dyDescent="0.25">
      <c r="A22" s="20" t="s">
        <v>108</v>
      </c>
      <c r="B22" s="26">
        <v>100576.38167</v>
      </c>
      <c r="C22" s="26">
        <v>183.71996264000001</v>
      </c>
      <c r="D22" s="26">
        <v>28708.769068000001</v>
      </c>
      <c r="E22" s="26">
        <v>1646.6906485</v>
      </c>
      <c r="F22" s="26">
        <v>1322.6417947</v>
      </c>
      <c r="G22" s="26">
        <v>670.16384145999996</v>
      </c>
      <c r="H22" s="26">
        <v>8543.7902465000006</v>
      </c>
      <c r="I22" s="26">
        <v>38.819614121000001</v>
      </c>
      <c r="J22" s="26">
        <v>204.04824117999999</v>
      </c>
      <c r="K22" s="26">
        <v>92.411960432000001</v>
      </c>
      <c r="L22" s="26">
        <v>6.3507448056999998</v>
      </c>
      <c r="M22" s="26">
        <v>28.678635821</v>
      </c>
      <c r="N22" s="26">
        <v>13.104677377</v>
      </c>
      <c r="P22" s="28" t="s">
        <v>199</v>
      </c>
      <c r="Q22" s="26">
        <v>11.886686878598701</v>
      </c>
      <c r="R22" s="26">
        <v>6.3503175033822803</v>
      </c>
      <c r="S22" s="26">
        <v>38.816763659773699</v>
      </c>
      <c r="T22" s="26">
        <v>38.817105534385597</v>
      </c>
      <c r="U22" s="26">
        <v>23.409338113378201</v>
      </c>
      <c r="V22" s="26">
        <v>204.10501618991799</v>
      </c>
      <c r="W22" s="26">
        <v>28.686559401338201</v>
      </c>
      <c r="X22" s="26">
        <v>334.73803736522899</v>
      </c>
      <c r="Y22" s="26">
        <v>100602.077992294</v>
      </c>
      <c r="Z22" s="26">
        <v>448.76836488389199</v>
      </c>
      <c r="AA22" s="26">
        <v>132.52099703871701</v>
      </c>
      <c r="AB22" s="26">
        <v>154.22387175389599</v>
      </c>
      <c r="AC22" s="26">
        <v>4.8666671476138097</v>
      </c>
      <c r="AD22" s="26">
        <v>92.401246224560296</v>
      </c>
      <c r="AE22" s="26">
        <v>92.401242683075395</v>
      </c>
      <c r="AF22" s="26">
        <v>229.67418026863299</v>
      </c>
      <c r="AG22" s="26">
        <v>320.13974864852099</v>
      </c>
      <c r="AH22" s="26">
        <v>3.8580185093937001</v>
      </c>
      <c r="AI22" s="26">
        <v>4.2259880985831897</v>
      </c>
      <c r="AJ22" s="26">
        <v>25.1946306182172</v>
      </c>
      <c r="AK22" s="26">
        <v>13.1051686487371</v>
      </c>
      <c r="AL22" s="26">
        <v>183.76673093889301</v>
      </c>
      <c r="AM22" s="26">
        <v>0</v>
      </c>
      <c r="AN22" s="95">
        <v>8831.9976419363193</v>
      </c>
      <c r="AO22" s="26">
        <v>24554.447447777398</v>
      </c>
      <c r="AP22" s="26">
        <v>3925.1479015393702</v>
      </c>
      <c r="AQ22" s="26">
        <v>28709.269529585501</v>
      </c>
      <c r="AR22" s="26">
        <v>258.94166215042702</v>
      </c>
      <c r="AS22" s="26">
        <v>0.67841285437920595</v>
      </c>
      <c r="AT22" s="26">
        <v>4521.6813766412097</v>
      </c>
      <c r="AU22" s="26">
        <v>3.5377666988541399</v>
      </c>
      <c r="AV22" s="26">
        <v>0.75409333945115897</v>
      </c>
      <c r="AW22" s="26">
        <v>300.32846214057702</v>
      </c>
      <c r="AX22" s="26">
        <v>5.5069530445278501</v>
      </c>
      <c r="AY22" s="26">
        <v>0.24481853968043901</v>
      </c>
      <c r="AZ22" s="26">
        <v>0.20246075302170899</v>
      </c>
      <c r="BA22" s="26">
        <v>1646.0807157976801</v>
      </c>
      <c r="BB22" s="26">
        <v>1322.0830418601699</v>
      </c>
      <c r="BC22" s="26">
        <v>323.99767393751</v>
      </c>
      <c r="BD22" s="26">
        <v>2.7215503261187002</v>
      </c>
      <c r="BE22" s="26">
        <v>3.3816012504615897E-2</v>
      </c>
      <c r="BF22" s="26">
        <v>20.858870497968901</v>
      </c>
      <c r="BG22" s="26">
        <v>0.59500471837607505</v>
      </c>
      <c r="BH22" s="26">
        <v>30.617175747173899</v>
      </c>
      <c r="BI22" s="26">
        <v>4.6942571910911202</v>
      </c>
      <c r="BJ22" s="26">
        <v>1.1594529512723399</v>
      </c>
      <c r="BK22" s="26">
        <v>146.50024206859601</v>
      </c>
      <c r="BL22" s="26">
        <v>24.469341860723599</v>
      </c>
      <c r="BM22" s="26">
        <v>3.23819965541758</v>
      </c>
      <c r="BN22" s="26">
        <v>800.24848060649094</v>
      </c>
      <c r="BO22" s="26">
        <v>0.16302471467231</v>
      </c>
      <c r="BP22" s="26">
        <v>670.13665391733798</v>
      </c>
      <c r="BQ22" s="26">
        <v>0</v>
      </c>
      <c r="BR22" s="26">
        <v>0.33641664482476202</v>
      </c>
      <c r="BS22" s="26">
        <v>1004.0391304756899</v>
      </c>
      <c r="BT22" s="26">
        <v>95.922172911165802</v>
      </c>
      <c r="BU22" s="26">
        <v>8546.08532405187</v>
      </c>
      <c r="BV22" s="26">
        <v>1462.7747126689401</v>
      </c>
      <c r="BW22" s="26">
        <f t="shared" si="15"/>
        <v>3116.8782621017322</v>
      </c>
      <c r="BX22" s="26">
        <f t="shared" si="16"/>
        <v>1452.2886360617099</v>
      </c>
      <c r="BZ22" s="26">
        <f t="shared" si="0"/>
        <v>9167.3201884832724</v>
      </c>
      <c r="CB22" s="30">
        <f t="shared" si="1"/>
        <v>8.0000008370797789E-3</v>
      </c>
      <c r="CC22" s="23">
        <f t="shared" si="2"/>
        <v>2.5549062182717675E-4</v>
      </c>
      <c r="CD22" s="23">
        <f t="shared" si="3"/>
        <v>2.5456296757822691E-4</v>
      </c>
      <c r="CE22" s="23">
        <f t="shared" si="4"/>
        <v>1.743235958024458E-5</v>
      </c>
      <c r="CF22" s="23">
        <f t="shared" si="5"/>
        <v>-3.7039908065029524E-4</v>
      </c>
      <c r="CG22" s="23">
        <f t="shared" si="6"/>
        <v>-4.2245212730237733E-4</v>
      </c>
      <c r="CH22" s="23">
        <f t="shared" si="7"/>
        <v>-4.0568501282831368E-5</v>
      </c>
      <c r="CI22" s="23">
        <f t="shared" si="8"/>
        <v>2.6862522202128199E-4</v>
      </c>
      <c r="CJ22" s="23">
        <f t="shared" si="9"/>
        <v>-6.4621626752514312E-5</v>
      </c>
      <c r="CK22" s="23">
        <f t="shared" si="10"/>
        <v>2.7824307423417161E-4</v>
      </c>
      <c r="CL22" s="23">
        <f t="shared" si="11"/>
        <v>-1.1597794132386176E-4</v>
      </c>
      <c r="CM22" s="23">
        <f t="shared" si="12"/>
        <v>-6.7283811709134084E-5</v>
      </c>
      <c r="CN22" s="23">
        <f t="shared" si="13"/>
        <v>2.7628860687991467E-4</v>
      </c>
      <c r="CO22" s="23">
        <f t="shared" si="14"/>
        <v>3.7488274069443969E-5</v>
      </c>
      <c r="CP22" s="23"/>
      <c r="CQ22" s="23"/>
      <c r="CR22" s="23"/>
      <c r="CS22" s="23"/>
      <c r="CT22" s="23"/>
    </row>
    <row r="23" spans="1:98" x14ac:dyDescent="0.25">
      <c r="A23" s="20" t="s">
        <v>109</v>
      </c>
      <c r="B23" s="26">
        <v>216502.01608</v>
      </c>
      <c r="C23" s="26">
        <v>324.50956753999998</v>
      </c>
      <c r="D23" s="26">
        <v>52956.499365000003</v>
      </c>
      <c r="E23" s="26">
        <v>3113.4551056999999</v>
      </c>
      <c r="F23" s="26">
        <v>2492.6375671000001</v>
      </c>
      <c r="G23" s="26">
        <v>1171.7844605</v>
      </c>
      <c r="H23" s="26">
        <v>19648.523346999998</v>
      </c>
      <c r="I23" s="26">
        <v>88.681296532000005</v>
      </c>
      <c r="J23" s="26">
        <v>538.99084230000005</v>
      </c>
      <c r="K23" s="26">
        <v>203.76332819999999</v>
      </c>
      <c r="L23" s="26">
        <v>14.934097576999999</v>
      </c>
      <c r="M23" s="26">
        <v>83.281704023000003</v>
      </c>
      <c r="N23" s="26">
        <v>31.369720314999999</v>
      </c>
      <c r="P23" s="28" t="s">
        <v>200</v>
      </c>
      <c r="Q23" s="26">
        <v>33.715508943048299</v>
      </c>
      <c r="R23" s="26">
        <v>14.934349800247199</v>
      </c>
      <c r="S23" s="26">
        <v>88.681381169072907</v>
      </c>
      <c r="T23" s="26">
        <v>88.682163411865901</v>
      </c>
      <c r="U23" s="26">
        <v>54.964225449478299</v>
      </c>
      <c r="V23" s="26">
        <v>539.14904539024599</v>
      </c>
      <c r="W23" s="26">
        <v>83.306440669865296</v>
      </c>
      <c r="X23" s="26">
        <v>772.10163624918198</v>
      </c>
      <c r="Y23" s="26">
        <v>216563.06883116401</v>
      </c>
      <c r="Z23" s="26">
        <v>1187.93750587354</v>
      </c>
      <c r="AA23" s="26">
        <v>348.07979001876799</v>
      </c>
      <c r="AB23" s="26">
        <v>373.58056050867202</v>
      </c>
      <c r="AC23" s="26">
        <v>13.8034354555165</v>
      </c>
      <c r="AD23" s="26">
        <v>203.753837344418</v>
      </c>
      <c r="AE23" s="26">
        <v>203.753841481666</v>
      </c>
      <c r="AF23" s="26">
        <v>423.668571814789</v>
      </c>
      <c r="AG23" s="26">
        <v>714.42921655912596</v>
      </c>
      <c r="AH23" s="26">
        <v>11.4601974575392</v>
      </c>
      <c r="AI23" s="26">
        <v>8.2238329574139701</v>
      </c>
      <c r="AJ23" s="26">
        <v>81.8330731608809</v>
      </c>
      <c r="AK23" s="26">
        <v>31.3729602728747</v>
      </c>
      <c r="AL23" s="26">
        <v>324.59170239465999</v>
      </c>
      <c r="AM23" s="26">
        <v>0</v>
      </c>
      <c r="AN23" s="95">
        <v>20350.634258833601</v>
      </c>
      <c r="AO23" s="26">
        <v>45702.177689953001</v>
      </c>
      <c r="AP23" s="26">
        <v>6832.7061388007896</v>
      </c>
      <c r="AQ23" s="26">
        <v>52958.5524005685</v>
      </c>
      <c r="AR23" s="26">
        <v>643.23346265127202</v>
      </c>
      <c r="AS23" s="26">
        <v>1.27170122863583</v>
      </c>
      <c r="AT23" s="26">
        <v>10006.9474746407</v>
      </c>
      <c r="AU23" s="26">
        <v>6.7535889323566796</v>
      </c>
      <c r="AV23" s="26">
        <v>1.41218507415797</v>
      </c>
      <c r="AW23" s="26">
        <v>554.98063636413701</v>
      </c>
      <c r="AX23" s="26">
        <v>10.648921591626801</v>
      </c>
      <c r="AY23" s="26">
        <v>0.470948887977645</v>
      </c>
      <c r="AZ23" s="26">
        <v>0.379694953190363</v>
      </c>
      <c r="BA23" s="26">
        <v>3112.3377325490301</v>
      </c>
      <c r="BB23" s="26">
        <v>2491.6146102961302</v>
      </c>
      <c r="BC23" s="26">
        <v>620.72312225290295</v>
      </c>
      <c r="BD23" s="26">
        <v>5.3351003472279599</v>
      </c>
      <c r="BE23" s="26">
        <v>6.4490653049818894E-2</v>
      </c>
      <c r="BF23" s="26">
        <v>40.566525750425797</v>
      </c>
      <c r="BG23" s="26">
        <v>1.1178265687814499</v>
      </c>
      <c r="BH23" s="26">
        <v>59.808102478546203</v>
      </c>
      <c r="BI23" s="26">
        <v>8.9205307844596202</v>
      </c>
      <c r="BJ23" s="26">
        <v>2.2484057375287199</v>
      </c>
      <c r="BK23" s="26">
        <v>286.75734105722597</v>
      </c>
      <c r="BL23" s="26">
        <v>53.358389242284197</v>
      </c>
      <c r="BM23" s="26">
        <v>6.2393962217188301</v>
      </c>
      <c r="BN23" s="26">
        <v>1504.3267853745299</v>
      </c>
      <c r="BO23" s="26">
        <v>0.312428290547132</v>
      </c>
      <c r="BP23" s="26">
        <v>1171.74067533832</v>
      </c>
      <c r="BQ23" s="26">
        <v>0</v>
      </c>
      <c r="BR23" s="26">
        <v>0.62406974617201005</v>
      </c>
      <c r="BS23" s="26">
        <v>2331.7169403944799</v>
      </c>
      <c r="BT23" s="26">
        <v>221.636071569873</v>
      </c>
      <c r="BU23" s="26">
        <v>19654.321084012601</v>
      </c>
      <c r="BV23" s="26">
        <v>3434.8828293123302</v>
      </c>
      <c r="BW23" s="26">
        <f t="shared" si="15"/>
        <v>6897.973221826227</v>
      </c>
      <c r="BX23" s="26">
        <f t="shared" si="16"/>
        <v>3409.7798128129079</v>
      </c>
      <c r="BZ23" s="26">
        <f t="shared" si="0"/>
        <v>21124.112484094014</v>
      </c>
      <c r="CB23" s="30">
        <f t="shared" si="1"/>
        <v>8.0000028816920796E-3</v>
      </c>
      <c r="CC23" s="23">
        <f t="shared" si="2"/>
        <v>2.8199622465155502E-4</v>
      </c>
      <c r="CD23" s="23">
        <f t="shared" si="3"/>
        <v>2.5310457032946446E-4</v>
      </c>
      <c r="CE23" s="23">
        <f t="shared" si="4"/>
        <v>3.8768339922667629E-5</v>
      </c>
      <c r="CF23" s="23">
        <f t="shared" si="5"/>
        <v>-3.5888526188290022E-4</v>
      </c>
      <c r="CG23" s="23">
        <f t="shared" si="6"/>
        <v>-4.1039131294968371E-4</v>
      </c>
      <c r="CH23" s="23">
        <f t="shared" si="7"/>
        <v>-3.7366224895448199E-5</v>
      </c>
      <c r="CI23" s="23">
        <f t="shared" si="8"/>
        <v>2.9507240367190017E-4</v>
      </c>
      <c r="CJ23" s="23">
        <f t="shared" si="9"/>
        <v>9.7752276950883974E-6</v>
      </c>
      <c r="CK23" s="23">
        <f t="shared" si="10"/>
        <v>2.9351721370783238E-4</v>
      </c>
      <c r="CL23" s="23">
        <f t="shared" si="11"/>
        <v>-4.6557535243422766E-5</v>
      </c>
      <c r="CM23" s="23">
        <f t="shared" si="12"/>
        <v>1.6889085256040346E-5</v>
      </c>
      <c r="CN23" s="23">
        <f t="shared" si="13"/>
        <v>2.9702378398094743E-4</v>
      </c>
      <c r="CO23" s="23">
        <f t="shared" si="14"/>
        <v>1.0328296976087034E-4</v>
      </c>
      <c r="CP23" s="23"/>
      <c r="CQ23" s="23"/>
      <c r="CR23" s="23"/>
      <c r="CS23" s="23"/>
      <c r="CT23" s="23"/>
    </row>
    <row r="24" spans="1:98" x14ac:dyDescent="0.25">
      <c r="A24" s="20" t="s">
        <v>110</v>
      </c>
      <c r="B24" s="26">
        <v>72782.536288999996</v>
      </c>
      <c r="C24" s="26">
        <v>135.64175757000001</v>
      </c>
      <c r="D24" s="26">
        <v>21929.742882999999</v>
      </c>
      <c r="E24" s="26">
        <v>1269.728535</v>
      </c>
      <c r="F24" s="26">
        <v>1017.6341302</v>
      </c>
      <c r="G24" s="26">
        <v>488.27458767000002</v>
      </c>
      <c r="H24" s="26">
        <v>7068.2584662999998</v>
      </c>
      <c r="I24" s="26">
        <v>31.843620154</v>
      </c>
      <c r="J24" s="26">
        <v>177.49980865000001</v>
      </c>
      <c r="K24" s="26">
        <v>74.655088062000004</v>
      </c>
      <c r="L24" s="26">
        <v>5.2781742709000001</v>
      </c>
      <c r="M24" s="26">
        <v>26.530354672000001</v>
      </c>
      <c r="N24" s="26">
        <v>10.949918054999999</v>
      </c>
      <c r="P24" s="28" t="s">
        <v>201</v>
      </c>
      <c r="Q24" s="26">
        <v>10.4749399810282</v>
      </c>
      <c r="R24" s="26">
        <v>5.2780021959441203</v>
      </c>
      <c r="S24" s="26">
        <v>31.842240431490399</v>
      </c>
      <c r="T24" s="26">
        <v>31.842508092365801</v>
      </c>
      <c r="U24" s="26">
        <v>19.437779553712801</v>
      </c>
      <c r="V24" s="26">
        <v>177.55042707941499</v>
      </c>
      <c r="W24" s="26">
        <v>26.537905207191098</v>
      </c>
      <c r="X24" s="26">
        <v>271.22531191360099</v>
      </c>
      <c r="Y24" s="26">
        <v>72801.982989577606</v>
      </c>
      <c r="Z24" s="26">
        <v>387.70722332088798</v>
      </c>
      <c r="AA24" s="26">
        <v>114.588645889925</v>
      </c>
      <c r="AB24" s="26">
        <v>130.06286364276099</v>
      </c>
      <c r="AC24" s="26">
        <v>4.2617679730816498</v>
      </c>
      <c r="AD24" s="26">
        <v>74.648397752046094</v>
      </c>
      <c r="AE24" s="26">
        <v>74.648398447103901</v>
      </c>
      <c r="AF24" s="26">
        <v>175.44297370437101</v>
      </c>
      <c r="AG24" s="26">
        <v>259.332060325302</v>
      </c>
      <c r="AH24" s="26">
        <v>3.4269387471834301</v>
      </c>
      <c r="AI24" s="26">
        <v>3.2779711857316798</v>
      </c>
      <c r="AJ24" s="26">
        <v>23.275009100624001</v>
      </c>
      <c r="AK24" s="26">
        <v>10.9506211436151</v>
      </c>
      <c r="AL24" s="26">
        <v>135.67607099985099</v>
      </c>
      <c r="AM24" s="26">
        <v>0</v>
      </c>
      <c r="AN24" s="95">
        <v>7305.5281329607496</v>
      </c>
      <c r="AO24" s="26">
        <v>18854.030584941302</v>
      </c>
      <c r="AP24" s="26">
        <v>2900.9044435037999</v>
      </c>
      <c r="AQ24" s="26">
        <v>21930.378002149399</v>
      </c>
      <c r="AR24" s="26">
        <v>218.84009964907901</v>
      </c>
      <c r="AS24" s="26">
        <v>0.51954449720839702</v>
      </c>
      <c r="AT24" s="26">
        <v>3687.4609297243601</v>
      </c>
      <c r="AU24" s="26">
        <v>2.7412511780948701</v>
      </c>
      <c r="AV24" s="26">
        <v>0.57778920076941298</v>
      </c>
      <c r="AW24" s="26">
        <v>228.083512734447</v>
      </c>
      <c r="AX24" s="26">
        <v>4.3056157983211696</v>
      </c>
      <c r="AY24" s="26">
        <v>0.191031760776467</v>
      </c>
      <c r="AZ24" s="26">
        <v>0.155129596829753</v>
      </c>
      <c r="BA24" s="26">
        <v>1269.2610833727399</v>
      </c>
      <c r="BB24" s="26">
        <v>1017.2062337004</v>
      </c>
      <c r="BC24" s="26">
        <v>252.05484967233701</v>
      </c>
      <c r="BD24" s="26">
        <v>2.1497693237873201</v>
      </c>
      <c r="BE24" s="26">
        <v>2.6237123188765199E-2</v>
      </c>
      <c r="BF24" s="26">
        <v>16.3737910569508</v>
      </c>
      <c r="BG24" s="26">
        <v>0.457009296890931</v>
      </c>
      <c r="BH24" s="26">
        <v>24.073182283657601</v>
      </c>
      <c r="BI24" s="26">
        <v>3.6242819491063001</v>
      </c>
      <c r="BJ24" s="26">
        <v>0.90781593456681897</v>
      </c>
      <c r="BK24" s="26">
        <v>115.329945049796</v>
      </c>
      <c r="BL24" s="26">
        <v>20.000252921388199</v>
      </c>
      <c r="BM24" s="26">
        <v>2.5285574651256302</v>
      </c>
      <c r="BN24" s="26">
        <v>615.03497246978304</v>
      </c>
      <c r="BO24" s="26">
        <v>0.126796981100878</v>
      </c>
      <c r="BP24" s="26">
        <v>488.25161551833401</v>
      </c>
      <c r="BQ24" s="26">
        <v>0</v>
      </c>
      <c r="BR24" s="26">
        <v>0.25635948376134898</v>
      </c>
      <c r="BS24" s="26">
        <v>833.82412775285297</v>
      </c>
      <c r="BT24" s="26">
        <v>78.822400600869699</v>
      </c>
      <c r="BU24" s="26">
        <v>7070.2893656751303</v>
      </c>
      <c r="BV24" s="26">
        <v>1227.2276448098701</v>
      </c>
      <c r="BW24" s="26">
        <f t="shared" si="15"/>
        <v>2541.8347417360023</v>
      </c>
      <c r="BX24" s="26">
        <f t="shared" si="16"/>
        <v>1218.4655254288448</v>
      </c>
      <c r="BZ24" s="26">
        <f t="shared" si="0"/>
        <v>7577.5433918389717</v>
      </c>
      <c r="CB24" s="30">
        <f t="shared" si="1"/>
        <v>7.9999977057931167E-3</v>
      </c>
      <c r="CC24" s="23">
        <f t="shared" si="2"/>
        <v>2.67189102896771E-4</v>
      </c>
      <c r="CD24" s="23">
        <f t="shared" si="3"/>
        <v>2.5297099112914716E-4</v>
      </c>
      <c r="CE24" s="23">
        <f t="shared" si="4"/>
        <v>2.8961541080898361E-5</v>
      </c>
      <c r="CF24" s="23">
        <f t="shared" si="5"/>
        <v>-3.6815084041571242E-4</v>
      </c>
      <c r="CG24" s="23">
        <f t="shared" si="6"/>
        <v>-4.204816710656256E-4</v>
      </c>
      <c r="CH24" s="23">
        <f t="shared" si="7"/>
        <v>-4.7047608550818833E-5</v>
      </c>
      <c r="CI24" s="23">
        <f t="shared" si="8"/>
        <v>2.873266993296032E-4</v>
      </c>
      <c r="CJ24" s="23">
        <f t="shared" si="9"/>
        <v>-3.4922588223983366E-5</v>
      </c>
      <c r="CK24" s="23">
        <f t="shared" si="10"/>
        <v>2.8517455765145606E-4</v>
      </c>
      <c r="CL24" s="23">
        <f t="shared" si="11"/>
        <v>-8.960695204790199E-5</v>
      </c>
      <c r="CM24" s="23">
        <f t="shared" si="12"/>
        <v>-3.2601226683340483E-5</v>
      </c>
      <c r="CN24" s="23">
        <f t="shared" si="13"/>
        <v>2.8459985870696769E-4</v>
      </c>
      <c r="CO24" s="23">
        <f t="shared" si="14"/>
        <v>6.4209486460920463E-5</v>
      </c>
      <c r="CP24" s="23"/>
      <c r="CQ24" s="23"/>
      <c r="CR24" s="23"/>
      <c r="CS24" s="23"/>
      <c r="CT24" s="23"/>
    </row>
    <row r="25" spans="1:98" x14ac:dyDescent="0.25">
      <c r="A25" s="20" t="s">
        <v>111</v>
      </c>
      <c r="B25" s="26">
        <v>69043.611615999995</v>
      </c>
      <c r="C25" s="26">
        <v>104.15420616</v>
      </c>
      <c r="D25" s="26">
        <v>14847.266466999999</v>
      </c>
      <c r="E25" s="26">
        <v>966.70545514000003</v>
      </c>
      <c r="F25" s="26">
        <v>774.08578342999999</v>
      </c>
      <c r="G25" s="26">
        <v>400.87071622000002</v>
      </c>
      <c r="H25" s="26">
        <v>5673.2353308000002</v>
      </c>
      <c r="I25" s="26">
        <v>24.534516750000002</v>
      </c>
      <c r="J25" s="26">
        <v>138.0831857</v>
      </c>
      <c r="K25" s="26">
        <v>57.592605341999999</v>
      </c>
      <c r="L25" s="26">
        <v>4.0497588120000003</v>
      </c>
      <c r="M25" s="26">
        <v>20.293094945</v>
      </c>
      <c r="N25" s="26">
        <v>8.4498512649999995</v>
      </c>
      <c r="P25" s="28" t="s">
        <v>202</v>
      </c>
      <c r="Q25" s="26">
        <v>7.83536545970557</v>
      </c>
      <c r="R25" s="26">
        <v>3.9288340626521201</v>
      </c>
      <c r="S25" s="26">
        <v>23.787050350769</v>
      </c>
      <c r="T25" s="26">
        <v>23.7872668783167</v>
      </c>
      <c r="U25" s="26">
        <v>14.5370907753931</v>
      </c>
      <c r="V25" s="26">
        <v>134.27224342720001</v>
      </c>
      <c r="W25" s="26">
        <v>19.791802863489298</v>
      </c>
      <c r="X25" s="26">
        <v>204.03892858442299</v>
      </c>
      <c r="Y25" s="26">
        <v>66391.066689594707</v>
      </c>
      <c r="Z25" s="26">
        <v>290.92877584695498</v>
      </c>
      <c r="AA25" s="26">
        <v>86.252035369635806</v>
      </c>
      <c r="AB25" s="26">
        <v>98.001400864812496</v>
      </c>
      <c r="AC25" s="26">
        <v>3.1823384260918699</v>
      </c>
      <c r="AD25" s="26">
        <v>55.801288303497003</v>
      </c>
      <c r="AE25" s="26">
        <v>55.801279896607497</v>
      </c>
      <c r="AF25" s="26">
        <v>114.250493766982</v>
      </c>
      <c r="AG25" s="26">
        <v>213.540192200543</v>
      </c>
      <c r="AH25" s="26">
        <v>2.6249356458387201</v>
      </c>
      <c r="AI25" s="26">
        <v>2.42370705937818</v>
      </c>
      <c r="AJ25" s="26">
        <v>17.4894662621229</v>
      </c>
      <c r="AK25" s="26">
        <v>8.1990297485659394</v>
      </c>
      <c r="AL25" s="26">
        <v>99.855395801297306</v>
      </c>
      <c r="AM25" s="26">
        <v>0</v>
      </c>
      <c r="AN25" s="95">
        <v>5698.4403063322197</v>
      </c>
      <c r="AO25" s="26">
        <v>12322.1020605499</v>
      </c>
      <c r="AP25" s="26">
        <v>1844.9750284010399</v>
      </c>
      <c r="AQ25" s="26">
        <v>14281.3275827179</v>
      </c>
      <c r="AR25" s="26">
        <v>167.67165458258199</v>
      </c>
      <c r="AS25" s="26">
        <v>0.36914000077161702</v>
      </c>
      <c r="AT25" s="26">
        <v>2920.2747784255598</v>
      </c>
      <c r="AU25" s="26">
        <v>1.9537737969653299</v>
      </c>
      <c r="AV25" s="26">
        <v>0.424215499705132</v>
      </c>
      <c r="AW25" s="26">
        <v>166.66702381542899</v>
      </c>
      <c r="AX25" s="26">
        <v>3.1151681134498399</v>
      </c>
      <c r="AY25" s="26">
        <v>0.143326334540363</v>
      </c>
      <c r="AZ25" s="26">
        <v>0.11085494171530599</v>
      </c>
      <c r="BA25" s="26">
        <v>936.93349258728904</v>
      </c>
      <c r="BB25" s="26">
        <v>749.35312188010096</v>
      </c>
      <c r="BC25" s="26">
        <v>187.580370707187</v>
      </c>
      <c r="BD25" s="26">
        <v>1.60965069748728</v>
      </c>
      <c r="BE25" s="26">
        <v>1.9644151523669301E-2</v>
      </c>
      <c r="BF25" s="26">
        <v>11.957833440808599</v>
      </c>
      <c r="BG25" s="26">
        <v>0.33868962196244401</v>
      </c>
      <c r="BH25" s="26">
        <v>17.108112501860099</v>
      </c>
      <c r="BI25" s="26">
        <v>2.5338872379944499</v>
      </c>
      <c r="BJ25" s="26">
        <v>0.654106455684342</v>
      </c>
      <c r="BK25" s="26">
        <v>81.784801776925306</v>
      </c>
      <c r="BL25" s="26">
        <v>14.912880653672101</v>
      </c>
      <c r="BM25" s="26">
        <v>1.8789926288463701</v>
      </c>
      <c r="BN25" s="26">
        <v>458.59080275798198</v>
      </c>
      <c r="BO25" s="26">
        <v>9.3098106450172802E-2</v>
      </c>
      <c r="BP25" s="26">
        <v>385.39567245931102</v>
      </c>
      <c r="BQ25" s="26">
        <v>0</v>
      </c>
      <c r="BR25" s="26">
        <v>0.18856743845958601</v>
      </c>
      <c r="BS25" s="26">
        <v>651.20057535466196</v>
      </c>
      <c r="BT25" s="26">
        <v>62.637773553993803</v>
      </c>
      <c r="BU25" s="26">
        <v>5518.6747766993503</v>
      </c>
      <c r="BV25" s="26">
        <v>932.61020579082401</v>
      </c>
      <c r="BW25" s="26">
        <f t="shared" si="15"/>
        <v>2012.9991961087319</v>
      </c>
      <c r="BX25" s="26">
        <f t="shared" si="16"/>
        <v>926.04976720717343</v>
      </c>
      <c r="BZ25" s="26">
        <f t="shared" si="0"/>
        <v>5904.2112543761177</v>
      </c>
      <c r="CB25" s="30">
        <f t="shared" si="1"/>
        <v>7.9999911146382951E-3</v>
      </c>
      <c r="CC25" s="23">
        <f t="shared" si="2"/>
        <v>-3.8418397652167334E-2</v>
      </c>
      <c r="CD25" s="23">
        <f t="shared" si="3"/>
        <v>-4.1273516617263951E-2</v>
      </c>
      <c r="CE25" s="23">
        <f t="shared" si="4"/>
        <v>-3.8117379083885412E-2</v>
      </c>
      <c r="CF25" s="23">
        <f t="shared" si="5"/>
        <v>-3.0797346176555256E-2</v>
      </c>
      <c r="CG25" s="23">
        <f t="shared" si="6"/>
        <v>-3.1950801938653087E-2</v>
      </c>
      <c r="CH25" s="23">
        <f t="shared" si="7"/>
        <v>-3.8603577499026438E-2</v>
      </c>
      <c r="CI25" s="23">
        <f t="shared" si="8"/>
        <v>-2.7243811527003017E-2</v>
      </c>
      <c r="CJ25" s="23">
        <f t="shared" si="9"/>
        <v>-3.0457085391066507E-2</v>
      </c>
      <c r="CK25" s="23">
        <f t="shared" si="10"/>
        <v>-2.7598887246704007E-2</v>
      </c>
      <c r="CL25" s="23">
        <f t="shared" si="11"/>
        <v>-3.1103393131030305E-2</v>
      </c>
      <c r="CM25" s="23">
        <f t="shared" si="12"/>
        <v>-2.985974102693803E-2</v>
      </c>
      <c r="CN25" s="23">
        <f t="shared" si="13"/>
        <v>-2.4702593806875898E-2</v>
      </c>
      <c r="CO25" s="23">
        <f t="shared" si="14"/>
        <v>-2.9683542179373516E-2</v>
      </c>
      <c r="CP25" s="23"/>
      <c r="CQ25" s="23"/>
      <c r="CR25" s="23"/>
      <c r="CS25" s="23"/>
      <c r="CT25" s="23"/>
    </row>
    <row r="26" spans="1:98" x14ac:dyDescent="0.25">
      <c r="A26" s="20" t="s">
        <v>112</v>
      </c>
      <c r="B26" s="26">
        <v>147824.05236999999</v>
      </c>
      <c r="C26" s="26">
        <v>244.34229124999999</v>
      </c>
      <c r="D26" s="26">
        <v>35041.129231999999</v>
      </c>
      <c r="E26" s="26">
        <v>2274.5050892999998</v>
      </c>
      <c r="F26" s="26">
        <v>1821.8614468000001</v>
      </c>
      <c r="G26" s="26">
        <v>911.53328010999996</v>
      </c>
      <c r="H26" s="26">
        <v>13827.567252000001</v>
      </c>
      <c r="I26" s="26">
        <v>57.317779244</v>
      </c>
      <c r="J26" s="26">
        <v>322.16930558000001</v>
      </c>
      <c r="K26" s="26">
        <v>134.26422156000001</v>
      </c>
      <c r="L26" s="26">
        <v>9.4674950312000004</v>
      </c>
      <c r="M26" s="26">
        <v>47.289873319999998</v>
      </c>
      <c r="N26" s="26">
        <v>19.724675001000001</v>
      </c>
      <c r="P26" s="28" t="s">
        <v>203</v>
      </c>
      <c r="Q26" s="26">
        <v>18.776305412021301</v>
      </c>
      <c r="R26" s="26">
        <v>9.4671708117903499</v>
      </c>
      <c r="S26" s="26">
        <v>57.315138388256301</v>
      </c>
      <c r="T26" s="26">
        <v>57.315718370331197</v>
      </c>
      <c r="U26" s="26">
        <v>35.005884488698499</v>
      </c>
      <c r="V26" s="26">
        <v>322.26009099879002</v>
      </c>
      <c r="W26" s="26">
        <v>47.303610902553899</v>
      </c>
      <c r="X26" s="26">
        <v>490.19823561355099</v>
      </c>
      <c r="Y26" s="26">
        <v>147857.083094186</v>
      </c>
      <c r="Z26" s="26">
        <v>697.88504270239798</v>
      </c>
      <c r="AA26" s="26">
        <v>206.73753415044499</v>
      </c>
      <c r="AB26" s="26">
        <v>235.312967230532</v>
      </c>
      <c r="AC26" s="26">
        <v>7.6081878124635596</v>
      </c>
      <c r="AD26" s="26">
        <v>134.25196232074299</v>
      </c>
      <c r="AE26" s="26">
        <v>134.25197340857</v>
      </c>
      <c r="AF26" s="26">
        <v>280.332886584324</v>
      </c>
      <c r="AG26" s="26">
        <v>525.55245221244797</v>
      </c>
      <c r="AH26" s="26">
        <v>6.2517359414638598</v>
      </c>
      <c r="AI26" s="26">
        <v>5.8873745129383703</v>
      </c>
      <c r="AJ26" s="26">
        <v>41.690150208446298</v>
      </c>
      <c r="AK26" s="26">
        <v>19.725948585633301</v>
      </c>
      <c r="AL26" s="26">
        <v>244.40414354514201</v>
      </c>
      <c r="AM26" s="26">
        <v>0</v>
      </c>
      <c r="AN26" s="95">
        <v>14264.7667640007</v>
      </c>
      <c r="AO26" s="26">
        <v>30213.856836036699</v>
      </c>
      <c r="AP26" s="26">
        <v>4547.4324903740699</v>
      </c>
      <c r="AQ26" s="26">
        <v>35041.622212995098</v>
      </c>
      <c r="AR26" s="26">
        <v>402.95775521029299</v>
      </c>
      <c r="AS26" s="26">
        <v>0.91329316754575895</v>
      </c>
      <c r="AT26" s="26">
        <v>7380.4125875030904</v>
      </c>
      <c r="AU26" s="26">
        <v>4.8214587079812796</v>
      </c>
      <c r="AV26" s="26">
        <v>1.0326489164834001</v>
      </c>
      <c r="AW26" s="26">
        <v>408.06693287477202</v>
      </c>
      <c r="AX26" s="26">
        <v>7.6158927936418701</v>
      </c>
      <c r="AY26" s="26">
        <v>0.34411740152229098</v>
      </c>
      <c r="AZ26" s="26">
        <v>0.27350599414672799</v>
      </c>
      <c r="BA26" s="26">
        <v>2273.6589568996401</v>
      </c>
      <c r="BB26" s="26">
        <v>1821.0871296538101</v>
      </c>
      <c r="BC26" s="26">
        <v>452.57182724581997</v>
      </c>
      <c r="BD26" s="26">
        <v>3.8616265456329102</v>
      </c>
      <c r="BE26" s="26">
        <v>4.7262554715962003E-2</v>
      </c>
      <c r="BF26" s="26">
        <v>29.0902045536467</v>
      </c>
      <c r="BG26" s="26">
        <v>0.82029769605978897</v>
      </c>
      <c r="BH26" s="26">
        <v>42.238422626035401</v>
      </c>
      <c r="BI26" s="26">
        <v>6.31718973858694</v>
      </c>
      <c r="BJ26" s="26">
        <v>1.60441449329519</v>
      </c>
      <c r="BK26" s="26">
        <v>202.12027231490799</v>
      </c>
      <c r="BL26" s="26">
        <v>37.873046936534401</v>
      </c>
      <c r="BM26" s="26">
        <v>4.53223807492407</v>
      </c>
      <c r="BN26" s="26">
        <v>1107.1613193560299</v>
      </c>
      <c r="BO26" s="26">
        <v>0.22603184389071601</v>
      </c>
      <c r="BP26" s="26">
        <v>911.51311731124304</v>
      </c>
      <c r="BQ26" s="26">
        <v>0</v>
      </c>
      <c r="BR26" s="26">
        <v>0.45940233371308797</v>
      </c>
      <c r="BS26" s="26">
        <v>1633.6928035150299</v>
      </c>
      <c r="BT26" s="26">
        <v>154.57477990218001</v>
      </c>
      <c r="BU26" s="26">
        <v>13831.0110861621</v>
      </c>
      <c r="BV26" s="26">
        <v>2362.3629874879298</v>
      </c>
      <c r="BW26" s="26">
        <f t="shared" si="15"/>
        <v>5087.4543434588641</v>
      </c>
      <c r="BX26" s="26">
        <f t="shared" si="16"/>
        <v>2346.5793059830626</v>
      </c>
      <c r="BZ26" s="26">
        <f t="shared" si="0"/>
        <v>14757.066424881965</v>
      </c>
      <c r="CB26" s="30">
        <f t="shared" si="1"/>
        <v>7.9999973996741289E-3</v>
      </c>
      <c r="CC26" s="23">
        <f t="shared" si="2"/>
        <v>2.2344620957446485E-4</v>
      </c>
      <c r="CD26" s="23">
        <f t="shared" si="3"/>
        <v>2.5313790267577149E-4</v>
      </c>
      <c r="CE26" s="23">
        <f t="shared" si="4"/>
        <v>1.4068638936694534E-5</v>
      </c>
      <c r="CF26" s="23">
        <f t="shared" si="5"/>
        <v>-3.7200725746456696E-4</v>
      </c>
      <c r="CG26" s="23">
        <f t="shared" si="6"/>
        <v>-4.2501428829841062E-4</v>
      </c>
      <c r="CH26" s="23">
        <f t="shared" si="7"/>
        <v>-2.2119651796470895E-5</v>
      </c>
      <c r="CI26" s="23">
        <f t="shared" si="8"/>
        <v>2.4905567981242877E-4</v>
      </c>
      <c r="CJ26" s="23">
        <f t="shared" si="9"/>
        <v>-3.5955225341689858E-5</v>
      </c>
      <c r="CK26" s="23">
        <f t="shared" si="10"/>
        <v>2.8179412879375667E-4</v>
      </c>
      <c r="CL26" s="23">
        <f t="shared" si="11"/>
        <v>-9.1224238949922572E-5</v>
      </c>
      <c r="CM26" s="23">
        <f t="shared" si="12"/>
        <v>-3.424553259145936E-5</v>
      </c>
      <c r="CN26" s="23">
        <f t="shared" si="13"/>
        <v>2.9049734307685406E-4</v>
      </c>
      <c r="CO26" s="23">
        <f t="shared" si="14"/>
        <v>6.456809216044568E-5</v>
      </c>
      <c r="CP26" s="23"/>
      <c r="CQ26" s="23"/>
      <c r="CR26" s="23"/>
      <c r="CS26" s="23"/>
      <c r="CT26" s="23"/>
    </row>
    <row r="27" spans="1:98" x14ac:dyDescent="0.25">
      <c r="A27" s="20" t="s">
        <v>113</v>
      </c>
      <c r="B27" s="26">
        <v>228110.51942</v>
      </c>
      <c r="C27" s="26">
        <v>302.60195741000001</v>
      </c>
      <c r="D27" s="26">
        <v>50517.308772999997</v>
      </c>
      <c r="E27" s="26">
        <v>2813.1326869999998</v>
      </c>
      <c r="F27" s="26">
        <v>2252.9870058000001</v>
      </c>
      <c r="G27" s="26">
        <v>1127.4882230999999</v>
      </c>
      <c r="H27" s="26">
        <v>18444.630628999999</v>
      </c>
      <c r="I27" s="26">
        <v>78.463221395999994</v>
      </c>
      <c r="J27" s="26">
        <v>471.49365977999997</v>
      </c>
      <c r="K27" s="26">
        <v>181.76864380000001</v>
      </c>
      <c r="L27" s="26">
        <v>13.099229834999999</v>
      </c>
      <c r="M27" s="26">
        <v>69.807673847000004</v>
      </c>
      <c r="N27" s="26">
        <v>27.567272244000002</v>
      </c>
      <c r="P27" s="28" t="s">
        <v>204</v>
      </c>
      <c r="Q27" s="26">
        <v>29.161175609034299</v>
      </c>
      <c r="R27" s="26">
        <v>13.099834749620801</v>
      </c>
      <c r="S27" s="26">
        <v>78.465702753833199</v>
      </c>
      <c r="T27" s="26">
        <v>78.466390018776707</v>
      </c>
      <c r="U27" s="26">
        <v>48.389710074571198</v>
      </c>
      <c r="V27" s="26">
        <v>471.637629242179</v>
      </c>
      <c r="W27" s="26">
        <v>69.830417161828706</v>
      </c>
      <c r="X27" s="26">
        <v>693.51089343234196</v>
      </c>
      <c r="Y27" s="26">
        <v>228167.31128667199</v>
      </c>
      <c r="Z27" s="26">
        <v>1033.8428016027301</v>
      </c>
      <c r="AA27" s="26">
        <v>303.00075666905798</v>
      </c>
      <c r="AB27" s="26">
        <v>327.92183490398298</v>
      </c>
      <c r="AC27" s="26">
        <v>11.981457487517799</v>
      </c>
      <c r="AD27" s="26">
        <v>181.76636767384301</v>
      </c>
      <c r="AE27" s="26">
        <v>181.76636141832299</v>
      </c>
      <c r="AF27" s="26">
        <v>404.17091191322601</v>
      </c>
      <c r="AG27" s="26">
        <v>700.96731934974696</v>
      </c>
      <c r="AH27" s="26">
        <v>10.0597330960564</v>
      </c>
      <c r="AI27" s="26">
        <v>7.4343141338778702</v>
      </c>
      <c r="AJ27" s="26">
        <v>70.185539902716599</v>
      </c>
      <c r="AK27" s="26">
        <v>27.570911504650201</v>
      </c>
      <c r="AL27" s="26">
        <v>302.68956798227401</v>
      </c>
      <c r="AM27" s="26">
        <v>0</v>
      </c>
      <c r="AN27" s="95">
        <v>19077.759285812699</v>
      </c>
      <c r="AO27" s="26">
        <v>43447.278022674502</v>
      </c>
      <c r="AP27" s="26">
        <v>6669.8868793024503</v>
      </c>
      <c r="AQ27" s="26">
        <v>50521.335813890197</v>
      </c>
      <c r="AR27" s="26">
        <v>573.41954290635294</v>
      </c>
      <c r="AS27" s="26">
        <v>1.1244965326807601</v>
      </c>
      <c r="AT27" s="26">
        <v>9637.46850688007</v>
      </c>
      <c r="AU27" s="26">
        <v>5.9373100536274297</v>
      </c>
      <c r="AV27" s="26">
        <v>1.27655714413267</v>
      </c>
      <c r="AW27" s="26">
        <v>504.57887751671399</v>
      </c>
      <c r="AX27" s="26">
        <v>9.3912977463251703</v>
      </c>
      <c r="AY27" s="26">
        <v>0.42619083626823601</v>
      </c>
      <c r="AZ27" s="26">
        <v>0.33699977016815702</v>
      </c>
      <c r="BA27" s="26">
        <v>2812.2166943757802</v>
      </c>
      <c r="BB27" s="26">
        <v>2252.1329429910102</v>
      </c>
      <c r="BC27" s="26">
        <v>560.083751384778</v>
      </c>
      <c r="BD27" s="26">
        <v>4.7794172004607596</v>
      </c>
      <c r="BE27" s="26">
        <v>5.8534617525642499E-2</v>
      </c>
      <c r="BF27" s="26">
        <v>35.910074714639201</v>
      </c>
      <c r="BG27" s="26">
        <v>1.0150850727249601</v>
      </c>
      <c r="BH27" s="26">
        <v>51.983809454521399</v>
      </c>
      <c r="BI27" s="26">
        <v>7.7619081201739402</v>
      </c>
      <c r="BJ27" s="26">
        <v>1.9780640894635599</v>
      </c>
      <c r="BK27" s="26">
        <v>248.68344483209</v>
      </c>
      <c r="BL27" s="26">
        <v>48.836753263001398</v>
      </c>
      <c r="BM27" s="26">
        <v>5.6065598858005696</v>
      </c>
      <c r="BN27" s="26">
        <v>1371.00506974872</v>
      </c>
      <c r="BO27" s="26">
        <v>0.27924565496563503</v>
      </c>
      <c r="BP27" s="26">
        <v>1127.4923369323701</v>
      </c>
      <c r="BQ27" s="26">
        <v>0</v>
      </c>
      <c r="BR27" s="26">
        <v>0.56825784737891405</v>
      </c>
      <c r="BS27" s="26">
        <v>2187.1467605585099</v>
      </c>
      <c r="BT27" s="26">
        <v>209.84262337128499</v>
      </c>
      <c r="BU27" s="26">
        <v>18449.752476396701</v>
      </c>
      <c r="BV27" s="26">
        <v>3151.4291436390599</v>
      </c>
      <c r="BW27" s="26">
        <f t="shared" si="15"/>
        <v>6643.2845635616022</v>
      </c>
      <c r="BX27" s="26">
        <f t="shared" si="16"/>
        <v>3129.3683294734378</v>
      </c>
      <c r="BZ27" s="26">
        <f t="shared" si="0"/>
        <v>19777.036824397146</v>
      </c>
      <c r="CB27" s="30">
        <f t="shared" si="1"/>
        <v>8.0000044615230539E-3</v>
      </c>
      <c r="CC27" s="23">
        <f t="shared" si="2"/>
        <v>2.489664519479111E-4</v>
      </c>
      <c r="CD27" s="23">
        <f t="shared" si="3"/>
        <v>2.8952414261913464E-4</v>
      </c>
      <c r="CE27" s="23">
        <f t="shared" si="4"/>
        <v>7.9716061445301071E-5</v>
      </c>
      <c r="CF27" s="23">
        <f t="shared" si="5"/>
        <v>-3.2561301798971913E-4</v>
      </c>
      <c r="CG27" s="23">
        <f t="shared" si="6"/>
        <v>-3.7908021963344675E-4</v>
      </c>
      <c r="CH27" s="23">
        <f t="shared" si="7"/>
        <v>3.6486699248028353E-6</v>
      </c>
      <c r="CI27" s="23">
        <f t="shared" si="8"/>
        <v>2.7768771843275517E-4</v>
      </c>
      <c r="CJ27" s="23">
        <f t="shared" si="9"/>
        <v>4.0383541745254122E-5</v>
      </c>
      <c r="CK27" s="23">
        <f t="shared" si="10"/>
        <v>3.053476100743454E-4</v>
      </c>
      <c r="CL27" s="23">
        <f t="shared" si="11"/>
        <v>-1.2556520361846285E-5</v>
      </c>
      <c r="CM27" s="23">
        <f t="shared" si="12"/>
        <v>4.6179403554328639E-5</v>
      </c>
      <c r="CN27" s="23">
        <f t="shared" si="13"/>
        <v>3.2579963742309043E-4</v>
      </c>
      <c r="CO27" s="23">
        <f t="shared" si="14"/>
        <v>1.3201381036137511E-4</v>
      </c>
      <c r="CP27" s="23"/>
      <c r="CQ27" s="23"/>
      <c r="CR27" s="23"/>
      <c r="CS27" s="23"/>
      <c r="CT27" s="23"/>
    </row>
    <row r="28" spans="1:98" x14ac:dyDescent="0.25">
      <c r="A28" s="55" t="s">
        <v>114</v>
      </c>
      <c r="B28" s="26">
        <v>218101.96247</v>
      </c>
      <c r="C28" s="26">
        <v>298.29684675999999</v>
      </c>
      <c r="D28" s="26">
        <v>49732.665270999998</v>
      </c>
      <c r="E28" s="26">
        <v>1425.9423405</v>
      </c>
      <c r="F28" s="26">
        <v>980.71938090000003</v>
      </c>
      <c r="G28" s="26">
        <v>687.65891541999997</v>
      </c>
      <c r="H28" s="26">
        <v>17929.282685999999</v>
      </c>
      <c r="I28" s="26">
        <v>77.756349231000002</v>
      </c>
      <c r="J28" s="26">
        <v>467.01499481000002</v>
      </c>
      <c r="K28" s="26">
        <v>179.94917508</v>
      </c>
      <c r="L28" s="26">
        <v>13.000023948000001</v>
      </c>
      <c r="M28" s="26">
        <v>69.603586282999999</v>
      </c>
      <c r="N28" s="26">
        <v>27.332776004999999</v>
      </c>
      <c r="P28" s="28" t="s">
        <v>205</v>
      </c>
      <c r="Q28" s="26">
        <v>28.980867627044699</v>
      </c>
      <c r="R28" s="26">
        <v>13.0011562390396</v>
      </c>
      <c r="S28" s="26">
        <v>77.761965672557096</v>
      </c>
      <c r="T28" s="26">
        <v>77.762605174213803</v>
      </c>
      <c r="U28" s="26">
        <v>47.978171878370901</v>
      </c>
      <c r="V28" s="26">
        <v>467.17836769089303</v>
      </c>
      <c r="W28" s="26">
        <v>69.629790070646095</v>
      </c>
      <c r="X28" s="26">
        <v>685.85653072212403</v>
      </c>
      <c r="Y28" s="26">
        <v>218173.39940761801</v>
      </c>
      <c r="Z28" s="26">
        <v>1026.1317573748299</v>
      </c>
      <c r="AA28" s="26">
        <v>300.56202915203198</v>
      </c>
      <c r="AB28" s="26">
        <v>324.85378411156501</v>
      </c>
      <c r="AC28" s="26">
        <v>11.9011645296958</v>
      </c>
      <c r="AD28" s="26">
        <v>179.95349450616999</v>
      </c>
      <c r="AE28" s="26">
        <v>179.95348942893801</v>
      </c>
      <c r="AF28" s="26">
        <v>397.90422096529301</v>
      </c>
      <c r="AG28" s="26">
        <v>671.78155076822702</v>
      </c>
      <c r="AH28" s="26">
        <v>9.9431581997980008</v>
      </c>
      <c r="AI28" s="26">
        <v>7.3643420991308197</v>
      </c>
      <c r="AJ28" s="26">
        <v>69.796073979933993</v>
      </c>
      <c r="AK28" s="26">
        <v>27.337566432940299</v>
      </c>
      <c r="AL28" s="26">
        <v>298.39180240755701</v>
      </c>
      <c r="AM28" s="26">
        <v>0</v>
      </c>
      <c r="AN28" s="95">
        <v>18549.4309375706</v>
      </c>
      <c r="AO28" s="26">
        <v>42775.307000071603</v>
      </c>
      <c r="AP28" s="26">
        <v>6564.8269303306397</v>
      </c>
      <c r="AQ28" s="26">
        <v>49738.038151367597</v>
      </c>
      <c r="AR28" s="26">
        <v>565.06198736177305</v>
      </c>
      <c r="AS28" s="26">
        <v>1.14932736476021</v>
      </c>
      <c r="AT28" s="26">
        <v>9305.7926239755998</v>
      </c>
      <c r="AU28" s="26">
        <v>6.0644621546873001</v>
      </c>
      <c r="AV28" s="26">
        <v>1.27320617283134</v>
      </c>
      <c r="AW28" s="26">
        <v>502.565589278922</v>
      </c>
      <c r="AX28" s="26">
        <v>9.5116181786515401</v>
      </c>
      <c r="AY28" s="26">
        <v>0.420134294217827</v>
      </c>
      <c r="AZ28" s="26">
        <v>0.34293560960553698</v>
      </c>
      <c r="BA28" s="26">
        <v>1425.7372627362599</v>
      </c>
      <c r="BB28" s="26">
        <v>980.51703963954299</v>
      </c>
      <c r="BC28" s="26">
        <v>445.22022309672201</v>
      </c>
      <c r="BD28" s="26">
        <v>4.7310971811703197</v>
      </c>
      <c r="BE28" s="26">
        <v>5.7702379624883497E-2</v>
      </c>
      <c r="BF28" s="26">
        <v>36.136610668165801</v>
      </c>
      <c r="BG28" s="26">
        <v>1.00595900229831</v>
      </c>
      <c r="BH28" s="26">
        <v>53.302958208083197</v>
      </c>
      <c r="BI28" s="26">
        <v>8.0347550703550006</v>
      </c>
      <c r="BJ28" s="26">
        <v>2.0064821857724602</v>
      </c>
      <c r="BK28" s="26">
        <v>255.43822709811101</v>
      </c>
      <c r="BL28" s="26">
        <v>48.004266921245801</v>
      </c>
      <c r="BM28" s="26">
        <v>5.5676412448398001</v>
      </c>
      <c r="BN28" s="26">
        <v>92.628767989990905</v>
      </c>
      <c r="BO28" s="26">
        <v>0.27956555745520401</v>
      </c>
      <c r="BP28" s="26">
        <v>687.87727893737201</v>
      </c>
      <c r="BQ28" s="26">
        <v>0</v>
      </c>
      <c r="BR28" s="26">
        <v>0.56305208701910903</v>
      </c>
      <c r="BS28" s="26">
        <v>2125.96704818019</v>
      </c>
      <c r="BT28" s="26">
        <v>203.351101678737</v>
      </c>
      <c r="BU28" s="26">
        <v>17934.975591086699</v>
      </c>
      <c r="BV28" s="26">
        <v>3085.2079240450798</v>
      </c>
      <c r="BW28" s="26">
        <f t="shared" si="15"/>
        <v>6414.6542680195789</v>
      </c>
      <c r="BX28" s="26">
        <f t="shared" si="16"/>
        <v>3063.3338205097025</v>
      </c>
      <c r="BZ28" s="26">
        <f t="shared" si="0"/>
        <v>19243.991262562016</v>
      </c>
      <c r="CB28" s="30">
        <f t="shared" si="1"/>
        <v>7.9999983062128931E-3</v>
      </c>
      <c r="CC28" s="23">
        <f t="shared" si="2"/>
        <v>3.2753917850618754E-4</v>
      </c>
      <c r="CD28" s="23">
        <f t="shared" si="3"/>
        <v>3.1832601848927035E-4</v>
      </c>
      <c r="CE28" s="23">
        <f t="shared" si="4"/>
        <v>1.0803523877759225E-4</v>
      </c>
      <c r="CF28" s="23">
        <f t="shared" si="5"/>
        <v>-1.4381911379961879E-4</v>
      </c>
      <c r="CG28" s="23">
        <f t="shared" si="6"/>
        <v>-2.063192228049571E-4</v>
      </c>
      <c r="CH28" s="23">
        <f t="shared" si="7"/>
        <v>3.175462609085363E-4</v>
      </c>
      <c r="CI28" s="23">
        <f t="shared" si="8"/>
        <v>3.1751995807090895E-4</v>
      </c>
      <c r="CJ28" s="23">
        <f t="shared" si="9"/>
        <v>8.0455721952896189E-5</v>
      </c>
      <c r="CK28" s="23">
        <f t="shared" si="10"/>
        <v>3.4982363030864515E-4</v>
      </c>
      <c r="CL28" s="23">
        <f t="shared" si="11"/>
        <v>2.3975374914010807E-5</v>
      </c>
      <c r="CM28" s="23">
        <f t="shared" si="12"/>
        <v>8.7099150288401015E-5</v>
      </c>
      <c r="CN28" s="23">
        <f t="shared" si="13"/>
        <v>3.7647180332856737E-4</v>
      </c>
      <c r="CO28" s="23">
        <f t="shared" si="14"/>
        <v>1.7526313241741782E-4</v>
      </c>
      <c r="CP28" s="23"/>
      <c r="CQ28" s="23"/>
      <c r="CR28" s="23"/>
      <c r="CS28" s="23"/>
      <c r="CT28" s="23"/>
    </row>
    <row r="29" spans="1:98" x14ac:dyDescent="0.25">
      <c r="A29" s="20" t="s">
        <v>115</v>
      </c>
      <c r="B29" s="26">
        <v>105161.08878999999</v>
      </c>
      <c r="C29" s="26">
        <v>130.43451024999999</v>
      </c>
      <c r="D29" s="26">
        <v>18699.690208</v>
      </c>
      <c r="E29" s="26">
        <v>1210.6232150000001</v>
      </c>
      <c r="F29" s="26">
        <v>969.40221202999999</v>
      </c>
      <c r="G29" s="26">
        <v>496.13384848999999</v>
      </c>
      <c r="H29" s="26">
        <v>7667.6139082</v>
      </c>
      <c r="I29" s="26">
        <v>33.917562717000003</v>
      </c>
      <c r="J29" s="26">
        <v>202.94438676999999</v>
      </c>
      <c r="K29" s="26">
        <v>78.594393776000004</v>
      </c>
      <c r="L29" s="26">
        <v>5.6560793513999998</v>
      </c>
      <c r="M29" s="26">
        <v>30.121995975000001</v>
      </c>
      <c r="N29" s="26">
        <v>11.924149126</v>
      </c>
      <c r="P29" s="28" t="s">
        <v>206</v>
      </c>
      <c r="Q29" s="26">
        <v>12.6212794407299</v>
      </c>
      <c r="R29" s="26">
        <v>5.6560805496160897</v>
      </c>
      <c r="S29" s="26">
        <v>33.917129239884197</v>
      </c>
      <c r="T29" s="26">
        <v>33.917432883471598</v>
      </c>
      <c r="U29" s="26">
        <v>20.9236739438482</v>
      </c>
      <c r="V29" s="26">
        <v>203.00032652156199</v>
      </c>
      <c r="W29" s="26">
        <v>30.130505898248298</v>
      </c>
      <c r="X29" s="26">
        <v>300.75173363523402</v>
      </c>
      <c r="Y29" s="26">
        <v>105185.955037616</v>
      </c>
      <c r="Z29" s="26">
        <v>447.61959936563102</v>
      </c>
      <c r="AA29" s="26">
        <v>131.26898158815399</v>
      </c>
      <c r="AB29" s="26">
        <v>142.056048920649</v>
      </c>
      <c r="AC29" s="26">
        <v>5.1853457947842099</v>
      </c>
      <c r="AD29" s="26">
        <v>78.589918816512494</v>
      </c>
      <c r="AE29" s="26">
        <v>78.589940264009996</v>
      </c>
      <c r="AF29" s="26">
        <v>149.601376001587</v>
      </c>
      <c r="AG29" s="26">
        <v>290.933024113714</v>
      </c>
      <c r="AH29" s="26">
        <v>4.3419724134591</v>
      </c>
      <c r="AI29" s="26">
        <v>3.2040298546669002</v>
      </c>
      <c r="AJ29" s="26">
        <v>30.3796192490815</v>
      </c>
      <c r="AK29" s="26">
        <v>11.9252058984219</v>
      </c>
      <c r="AL29" s="26">
        <v>130.467512062038</v>
      </c>
      <c r="AM29" s="26">
        <v>0</v>
      </c>
      <c r="AN29" s="95">
        <v>7941.7272554109604</v>
      </c>
      <c r="AO29" s="26">
        <v>16136.6321367747</v>
      </c>
      <c r="AP29" s="26">
        <v>2413.9468249585202</v>
      </c>
      <c r="AQ29" s="26">
        <v>18700.180337734801</v>
      </c>
      <c r="AR29" s="26">
        <v>246.996484885662</v>
      </c>
      <c r="AS29" s="26">
        <v>0.48114685427999698</v>
      </c>
      <c r="AT29" s="26">
        <v>3964.68859420955</v>
      </c>
      <c r="AU29" s="26">
        <v>2.5409797736955499</v>
      </c>
      <c r="AV29" s="26">
        <v>0.54894919139976905</v>
      </c>
      <c r="AW29" s="26">
        <v>217.05801010819101</v>
      </c>
      <c r="AX29" s="26">
        <v>4.0260343138389603</v>
      </c>
      <c r="AY29" s="26">
        <v>0.18369768415483001</v>
      </c>
      <c r="AZ29" s="26">
        <v>0.144324555410417</v>
      </c>
      <c r="BA29" s="26">
        <v>1210.1604009130399</v>
      </c>
      <c r="BB29" s="26">
        <v>968.97888600704403</v>
      </c>
      <c r="BC29" s="26">
        <v>241.18151490599999</v>
      </c>
      <c r="BD29" s="26">
        <v>2.0583521387589001</v>
      </c>
      <c r="BE29" s="26">
        <v>2.5229775955290201E-2</v>
      </c>
      <c r="BF29" s="26">
        <v>15.415237255907</v>
      </c>
      <c r="BG29" s="26">
        <v>0.43706153441690498</v>
      </c>
      <c r="BH29" s="26">
        <v>22.232233193890899</v>
      </c>
      <c r="BI29" s="26">
        <v>3.3125959908948999</v>
      </c>
      <c r="BJ29" s="26">
        <v>0.84782270650418501</v>
      </c>
      <c r="BK29" s="26">
        <v>106.318389633867</v>
      </c>
      <c r="BL29" s="26">
        <v>20.326770943487801</v>
      </c>
      <c r="BM29" s="26">
        <v>2.4130212944438001</v>
      </c>
      <c r="BN29" s="26">
        <v>590.815810887525</v>
      </c>
      <c r="BO29" s="26">
        <v>0.119989113907306</v>
      </c>
      <c r="BP29" s="26">
        <v>496.11481812419697</v>
      </c>
      <c r="BQ29" s="26">
        <v>0</v>
      </c>
      <c r="BR29" s="26">
        <v>0.24454708283906801</v>
      </c>
      <c r="BS29" s="26">
        <v>908.79107705098704</v>
      </c>
      <c r="BT29" s="26">
        <v>87.804374663800601</v>
      </c>
      <c r="BU29" s="26">
        <v>7669.6244879489795</v>
      </c>
      <c r="BV29" s="26">
        <v>1310.2948957332801</v>
      </c>
      <c r="BW29" s="26">
        <f t="shared" si="15"/>
        <v>2732.9328773876964</v>
      </c>
      <c r="BX29" s="26">
        <f t="shared" si="16"/>
        <v>1300.752964151965</v>
      </c>
      <c r="BZ29" s="26">
        <f t="shared" si="0"/>
        <v>8243.9394274675178</v>
      </c>
      <c r="CB29" s="30">
        <f t="shared" si="1"/>
        <v>7.9999964331738949E-3</v>
      </c>
      <c r="CC29" s="23">
        <f t="shared" si="2"/>
        <v>2.3645863600429338E-4</v>
      </c>
      <c r="CD29" s="23">
        <f t="shared" si="3"/>
        <v>2.5301442060659629E-4</v>
      </c>
      <c r="CE29" s="23">
        <f t="shared" si="4"/>
        <v>2.6210580461428762E-5</v>
      </c>
      <c r="CF29" s="23">
        <f t="shared" si="5"/>
        <v>-3.8229407897169668E-4</v>
      </c>
      <c r="CG29" s="23">
        <f t="shared" si="6"/>
        <v>-4.366877006289122E-4</v>
      </c>
      <c r="CH29" s="23">
        <f t="shared" si="7"/>
        <v>-3.8357322043110792E-5</v>
      </c>
      <c r="CI29" s="23">
        <f t="shared" si="8"/>
        <v>2.6221713469810995E-4</v>
      </c>
      <c r="CJ29" s="23">
        <f t="shared" si="9"/>
        <v>-3.8279144491627477E-6</v>
      </c>
      <c r="CK29" s="23">
        <f t="shared" si="10"/>
        <v>2.7564079229937445E-4</v>
      </c>
      <c r="CL29" s="23">
        <f t="shared" si="11"/>
        <v>-5.6664499540519252E-5</v>
      </c>
      <c r="CM29" s="23">
        <f t="shared" si="12"/>
        <v>2.1184570007971986E-7</v>
      </c>
      <c r="CN29" s="23">
        <f t="shared" si="13"/>
        <v>2.8251525082734723E-4</v>
      </c>
      <c r="CO29" s="23">
        <f t="shared" si="14"/>
        <v>8.8624555994238006E-5</v>
      </c>
      <c r="CP29" s="23"/>
      <c r="CQ29" s="23"/>
      <c r="CR29" s="23"/>
      <c r="CS29" s="23"/>
      <c r="CT29" s="23"/>
    </row>
    <row r="30" spans="1:98" x14ac:dyDescent="0.25">
      <c r="A30" s="20" t="s">
        <v>116</v>
      </c>
      <c r="B30" s="26">
        <v>332721.05878999998</v>
      </c>
      <c r="C30" s="26">
        <v>425.20896390000001</v>
      </c>
      <c r="D30" s="26">
        <v>63088.590236999997</v>
      </c>
      <c r="E30" s="26">
        <v>2007.1210338999999</v>
      </c>
      <c r="F30" s="26">
        <v>1375.4175339999999</v>
      </c>
      <c r="G30" s="26">
        <v>997.18065366999997</v>
      </c>
      <c r="H30" s="26">
        <v>25463.517507</v>
      </c>
      <c r="I30" s="26">
        <v>110.51062989</v>
      </c>
      <c r="J30" s="26">
        <v>659.12149827999997</v>
      </c>
      <c r="K30" s="26">
        <v>255.54819248999999</v>
      </c>
      <c r="L30" s="26">
        <v>18.424995846000002</v>
      </c>
      <c r="M30" s="26">
        <v>97.940153756000001</v>
      </c>
      <c r="N30" s="26">
        <v>38.850635638</v>
      </c>
      <c r="P30" s="28" t="s">
        <v>207</v>
      </c>
      <c r="Q30" s="26">
        <v>41.022822997778398</v>
      </c>
      <c r="R30" s="26">
        <v>18.425020517422901</v>
      </c>
      <c r="S30" s="26">
        <v>110.509246059136</v>
      </c>
      <c r="T30" s="26">
        <v>110.510321281814</v>
      </c>
      <c r="U30" s="26">
        <v>68.191664356735302</v>
      </c>
      <c r="V30" s="26">
        <v>659.30939424667497</v>
      </c>
      <c r="W30" s="26">
        <v>97.969192498730294</v>
      </c>
      <c r="X30" s="26">
        <v>977.60962466382705</v>
      </c>
      <c r="Y30" s="26">
        <v>332797.854789045</v>
      </c>
      <c r="Z30" s="26">
        <v>1456.5772256584701</v>
      </c>
      <c r="AA30" s="26">
        <v>427.24199345</v>
      </c>
      <c r="AB30" s="26">
        <v>462.91512063540802</v>
      </c>
      <c r="AC30" s="26">
        <v>16.795515556247199</v>
      </c>
      <c r="AD30" s="26">
        <v>255.53303603644301</v>
      </c>
      <c r="AE30" s="26">
        <v>255.533025921697</v>
      </c>
      <c r="AF30" s="26">
        <v>504.719178542414</v>
      </c>
      <c r="AG30" s="26">
        <v>964.37239815185706</v>
      </c>
      <c r="AH30" s="26">
        <v>14.1070711188573</v>
      </c>
      <c r="AI30" s="26">
        <v>10.4710967154426</v>
      </c>
      <c r="AJ30" s="26">
        <v>98.565208039452997</v>
      </c>
      <c r="AK30" s="26">
        <v>38.854247377494602</v>
      </c>
      <c r="AL30" s="26">
        <v>425.31639270358301</v>
      </c>
      <c r="AM30" s="26">
        <v>0</v>
      </c>
      <c r="AN30" s="95">
        <v>26355.9073449186</v>
      </c>
      <c r="AO30" s="26">
        <v>54399.540042328699</v>
      </c>
      <c r="AP30" s="26">
        <v>8185.6439432662601</v>
      </c>
      <c r="AQ30" s="26">
        <v>63089.903164137402</v>
      </c>
      <c r="AR30" s="26">
        <v>806.00476004326504</v>
      </c>
      <c r="AS30" s="26">
        <v>1.5937236367444301</v>
      </c>
      <c r="AT30" s="26">
        <v>13233.1458481883</v>
      </c>
      <c r="AU30" s="26">
        <v>8.4131196860618296</v>
      </c>
      <c r="AV30" s="26">
        <v>1.7986280183204</v>
      </c>
      <c r="AW30" s="26">
        <v>710.67442294570503</v>
      </c>
      <c r="AX30" s="26">
        <v>13.280642506104</v>
      </c>
      <c r="AY30" s="26">
        <v>0.59884333493168396</v>
      </c>
      <c r="AZ30" s="26">
        <v>0.477116034678703</v>
      </c>
      <c r="BA30" s="26">
        <v>2006.6822205411199</v>
      </c>
      <c r="BB30" s="26">
        <v>1375.0228117766401</v>
      </c>
      <c r="BC30" s="26">
        <v>631.65940876447405</v>
      </c>
      <c r="BD30" s="26">
        <v>6.7222168426506101</v>
      </c>
      <c r="BE30" s="26">
        <v>8.2247701891014394E-2</v>
      </c>
      <c r="BF30" s="26">
        <v>50.702632777437898</v>
      </c>
      <c r="BG30" s="26">
        <v>1.4280722171332101</v>
      </c>
      <c r="BH30" s="26">
        <v>73.724423902511603</v>
      </c>
      <c r="BI30" s="26">
        <v>11.034455642344099</v>
      </c>
      <c r="BJ30" s="26">
        <v>2.79808274861246</v>
      </c>
      <c r="BK30" s="26">
        <v>352.83520380958601</v>
      </c>
      <c r="BL30" s="26">
        <v>67.606278757974195</v>
      </c>
      <c r="BM30" s="26">
        <v>7.8915320427476097</v>
      </c>
      <c r="BN30" s="26">
        <v>130.57363992019199</v>
      </c>
      <c r="BO30" s="26">
        <v>0.39380800899485702</v>
      </c>
      <c r="BP30" s="26">
        <v>997.42783934743204</v>
      </c>
      <c r="BQ30" s="26">
        <v>0</v>
      </c>
      <c r="BR30" s="26">
        <v>0.79978782334992904</v>
      </c>
      <c r="BS30" s="26">
        <v>3019.03783757069</v>
      </c>
      <c r="BT30" s="26">
        <v>290.269467964093</v>
      </c>
      <c r="BU30" s="26">
        <v>25470.179589389099</v>
      </c>
      <c r="BV30" s="26">
        <v>4358.0244895940104</v>
      </c>
      <c r="BW30" s="26">
        <f t="shared" si="15"/>
        <v>9121.8511871524843</v>
      </c>
      <c r="BX30" s="26">
        <f t="shared" si="16"/>
        <v>4326.9353349682933</v>
      </c>
      <c r="BZ30" s="26">
        <f t="shared" si="0"/>
        <v>27338.109887628016</v>
      </c>
      <c r="CB30" s="30">
        <f t="shared" si="1"/>
        <v>7.9999992586660806E-3</v>
      </c>
      <c r="CC30" s="23">
        <f t="shared" si="2"/>
        <v>2.3081195799358351E-4</v>
      </c>
      <c r="CD30" s="23">
        <f t="shared" si="3"/>
        <v>2.5264943287568096E-4</v>
      </c>
      <c r="CE30" s="23">
        <f t="shared" si="4"/>
        <v>2.0810849195921544E-5</v>
      </c>
      <c r="CF30" s="23">
        <f t="shared" si="5"/>
        <v>-2.1862824985065661E-4</v>
      </c>
      <c r="CG30" s="23">
        <f t="shared" si="6"/>
        <v>-2.8698356215651496E-4</v>
      </c>
      <c r="CH30" s="23">
        <f t="shared" si="7"/>
        <v>2.4788454982789228E-4</v>
      </c>
      <c r="CI30" s="23">
        <f t="shared" si="8"/>
        <v>2.6163244678460132E-4</v>
      </c>
      <c r="CJ30" s="23">
        <f t="shared" si="9"/>
        <v>-2.7925656229676193E-6</v>
      </c>
      <c r="CK30" s="23">
        <f t="shared" si="10"/>
        <v>2.8507030519459855E-4</v>
      </c>
      <c r="CL30" s="23">
        <f t="shared" si="11"/>
        <v>-5.9349151153088524E-5</v>
      </c>
      <c r="CM30" s="23">
        <f t="shared" si="12"/>
        <v>1.3390191838039883E-6</v>
      </c>
      <c r="CN30" s="23">
        <f t="shared" si="13"/>
        <v>2.9649476355364816E-4</v>
      </c>
      <c r="CO30" s="23">
        <f t="shared" si="14"/>
        <v>9.2964746529633263E-5</v>
      </c>
      <c r="CP30" s="23"/>
      <c r="CQ30" s="23"/>
      <c r="CR30" s="23"/>
      <c r="CS30" s="23"/>
      <c r="CT30" s="23"/>
    </row>
    <row r="31" spans="1:98" x14ac:dyDescent="0.25">
      <c r="A31" s="20" t="s">
        <v>117</v>
      </c>
      <c r="B31" s="26">
        <v>33646.522555000003</v>
      </c>
      <c r="C31" s="26">
        <v>64.708183607999999</v>
      </c>
      <c r="D31" s="26">
        <v>9597.5497730999996</v>
      </c>
      <c r="E31" s="26">
        <v>616.12081179999996</v>
      </c>
      <c r="F31" s="26">
        <v>494.65942869999998</v>
      </c>
      <c r="G31" s="26">
        <v>230.66910917000001</v>
      </c>
      <c r="H31" s="26">
        <v>3296.7890957999998</v>
      </c>
      <c r="I31" s="26">
        <v>15.408615282</v>
      </c>
      <c r="J31" s="26">
        <v>85.928429577000003</v>
      </c>
      <c r="K31" s="26">
        <v>36.038198225000002</v>
      </c>
      <c r="L31" s="26">
        <v>2.5615929516999998</v>
      </c>
      <c r="M31" s="26">
        <v>13.031320227</v>
      </c>
      <c r="N31" s="26">
        <v>5.3081372653000001</v>
      </c>
      <c r="P31" s="28" t="s">
        <v>208</v>
      </c>
      <c r="Q31" s="26">
        <v>5.1232254953707299</v>
      </c>
      <c r="R31" s="26">
        <v>2.5615222427798798</v>
      </c>
      <c r="S31" s="26">
        <v>15.4080111807541</v>
      </c>
      <c r="T31" s="26">
        <v>15.408146574812999</v>
      </c>
      <c r="U31" s="26">
        <v>9.4183025901387207</v>
      </c>
      <c r="V31" s="26">
        <v>85.953753708045895</v>
      </c>
      <c r="W31" s="26">
        <v>13.035174533969499</v>
      </c>
      <c r="X31" s="26">
        <v>130.94236908101399</v>
      </c>
      <c r="Y31" s="26">
        <v>33655.977116905597</v>
      </c>
      <c r="Z31" s="26">
        <v>188.78687425627399</v>
      </c>
      <c r="AA31" s="26">
        <v>55.711522220049901</v>
      </c>
      <c r="AB31" s="26">
        <v>62.955079264237099</v>
      </c>
      <c r="AC31" s="26">
        <v>2.0828762434274299</v>
      </c>
      <c r="AD31" s="26">
        <v>36.035098734697002</v>
      </c>
      <c r="AE31" s="26">
        <v>36.035099251025699</v>
      </c>
      <c r="AF31" s="26">
        <v>76.782875195687694</v>
      </c>
      <c r="AG31" s="26">
        <v>118.428190051455</v>
      </c>
      <c r="AH31" s="26">
        <v>1.6661973086412301</v>
      </c>
      <c r="AI31" s="26">
        <v>1.5801349517705801</v>
      </c>
      <c r="AJ31" s="26">
        <v>11.455248622254301</v>
      </c>
      <c r="AK31" s="26">
        <v>5.3085121334494598</v>
      </c>
      <c r="AL31" s="26">
        <v>64.724591709518904</v>
      </c>
      <c r="AM31" s="26">
        <v>0</v>
      </c>
      <c r="AN31" s="95">
        <v>3410.5373494932101</v>
      </c>
      <c r="AO31" s="26">
        <v>8268.2775529577702</v>
      </c>
      <c r="AP31" s="26">
        <v>1252.8024388785</v>
      </c>
      <c r="AQ31" s="26">
        <v>9597.8628670319595</v>
      </c>
      <c r="AR31" s="26">
        <v>105.178203139381</v>
      </c>
      <c r="AS31" s="26">
        <v>0.26601537911230799</v>
      </c>
      <c r="AT31" s="26">
        <v>1697.86475407066</v>
      </c>
      <c r="AU31" s="26">
        <v>1.4019365082094599</v>
      </c>
      <c r="AV31" s="26">
        <v>0.28222697729790402</v>
      </c>
      <c r="AW31" s="26">
        <v>111.117044792407</v>
      </c>
      <c r="AX31" s="26">
        <v>2.1670300089838301</v>
      </c>
      <c r="AY31" s="26">
        <v>9.1132296499611395E-2</v>
      </c>
      <c r="AZ31" s="26">
        <v>7.8778921278460201E-2</v>
      </c>
      <c r="BA31" s="26">
        <v>615.90542989845505</v>
      </c>
      <c r="BB31" s="26">
        <v>494.462046354856</v>
      </c>
      <c r="BC31" s="26">
        <v>121.443383543599</v>
      </c>
      <c r="BD31" s="26">
        <v>1.0343177687020799</v>
      </c>
      <c r="BE31" s="26">
        <v>1.25165063686017E-2</v>
      </c>
      <c r="BF31" s="26">
        <v>8.1395337125283103</v>
      </c>
      <c r="BG31" s="26">
        <v>0.22038969725028501</v>
      </c>
      <c r="BH31" s="26">
        <v>12.401368039595001</v>
      </c>
      <c r="BI31" s="26">
        <v>1.8995766592260599</v>
      </c>
      <c r="BJ31" s="26">
        <v>0.45827812794523698</v>
      </c>
      <c r="BK31" s="26">
        <v>59.604463466657798</v>
      </c>
      <c r="BL31" s="26">
        <v>9.4703370170044607</v>
      </c>
      <c r="BM31" s="26">
        <v>1.2244218209075299</v>
      </c>
      <c r="BN31" s="26">
        <v>294.00061720597199</v>
      </c>
      <c r="BO31" s="26">
        <v>6.2398465913788198E-2</v>
      </c>
      <c r="BP31" s="26">
        <v>230.66053608911</v>
      </c>
      <c r="BQ31" s="26">
        <v>0</v>
      </c>
      <c r="BR31" s="26">
        <v>0.12353073006896</v>
      </c>
      <c r="BS31" s="26">
        <v>388.772497608099</v>
      </c>
      <c r="BT31" s="26">
        <v>36.681219687005402</v>
      </c>
      <c r="BU31" s="26">
        <v>3297.7508769435099</v>
      </c>
      <c r="BV31" s="26">
        <v>578.00234895068797</v>
      </c>
      <c r="BW31" s="26">
        <f t="shared" si="15"/>
        <v>1170.3694495790787</v>
      </c>
      <c r="BX31" s="26">
        <f t="shared" si="16"/>
        <v>573.75475272405515</v>
      </c>
      <c r="BZ31" s="26">
        <f t="shared" si="0"/>
        <v>3541.639774911037</v>
      </c>
      <c r="CB31" s="30">
        <f t="shared" si="1"/>
        <v>7.9999971097140729E-3</v>
      </c>
      <c r="CC31" s="23">
        <f t="shared" si="2"/>
        <v>2.8099670300663662E-4</v>
      </c>
      <c r="CD31" s="23">
        <f t="shared" si="3"/>
        <v>2.5357073254142335E-4</v>
      </c>
      <c r="CE31" s="23">
        <f t="shared" si="4"/>
        <v>3.2622277493931113E-5</v>
      </c>
      <c r="CF31" s="23">
        <f t="shared" si="5"/>
        <v>-3.4957738388297966E-4</v>
      </c>
      <c r="CG31" s="23">
        <f t="shared" si="6"/>
        <v>-3.9902675192649868E-4</v>
      </c>
      <c r="CH31" s="23">
        <f t="shared" si="7"/>
        <v>-3.7166142102271623E-5</v>
      </c>
      <c r="CI31" s="23">
        <f t="shared" si="8"/>
        <v>2.9173268764305529E-4</v>
      </c>
      <c r="CJ31" s="23">
        <f t="shared" si="9"/>
        <v>-3.0418514475323362E-5</v>
      </c>
      <c r="CK31" s="23">
        <f t="shared" si="10"/>
        <v>2.9471190350568435E-4</v>
      </c>
      <c r="CL31" s="23">
        <f t="shared" si="11"/>
        <v>-8.5991368240870926E-5</v>
      </c>
      <c r="CM31" s="23">
        <f t="shared" si="12"/>
        <v>-2.7603495736131368E-5</v>
      </c>
      <c r="CN31" s="23">
        <f t="shared" si="13"/>
        <v>2.9577256197828045E-4</v>
      </c>
      <c r="CO31" s="23">
        <f t="shared" si="14"/>
        <v>7.0621412130826672E-5</v>
      </c>
      <c r="CP31" s="23"/>
      <c r="CQ31" s="23"/>
      <c r="CR31" s="23"/>
      <c r="CS31" s="23"/>
      <c r="CT31" s="23"/>
    </row>
    <row r="32" spans="1:98" x14ac:dyDescent="0.25">
      <c r="A32" s="20" t="s">
        <v>118</v>
      </c>
      <c r="B32" s="26">
        <v>271892.39048</v>
      </c>
      <c r="C32" s="26">
        <v>463.45899049000002</v>
      </c>
      <c r="D32" s="26">
        <v>73640.795415999994</v>
      </c>
      <c r="E32" s="26">
        <v>4307.5605636999999</v>
      </c>
      <c r="F32" s="26">
        <v>3449.7655338999998</v>
      </c>
      <c r="G32" s="26">
        <v>1714.2702148999999</v>
      </c>
      <c r="H32" s="26">
        <v>24387.698494</v>
      </c>
      <c r="I32" s="26">
        <v>108.52697524</v>
      </c>
      <c r="J32" s="26">
        <v>606.46326496999995</v>
      </c>
      <c r="K32" s="26">
        <v>254.70230863</v>
      </c>
      <c r="L32" s="26">
        <v>17.947570581000001</v>
      </c>
      <c r="M32" s="26">
        <v>89.879450845999997</v>
      </c>
      <c r="N32" s="26">
        <v>37.328368638000001</v>
      </c>
      <c r="P32" s="28" t="s">
        <v>209</v>
      </c>
      <c r="Q32" s="26">
        <v>35.377260027231799</v>
      </c>
      <c r="R32" s="26">
        <v>17.8285247665107</v>
      </c>
      <c r="S32" s="26">
        <v>107.797644001706</v>
      </c>
      <c r="T32" s="26">
        <v>107.798602598635</v>
      </c>
      <c r="U32" s="26">
        <v>65.810283748623405</v>
      </c>
      <c r="V32" s="26">
        <v>602.83951900695502</v>
      </c>
      <c r="W32" s="26">
        <v>89.374009927918095</v>
      </c>
      <c r="X32" s="26">
        <v>921.42842116441102</v>
      </c>
      <c r="Y32" s="26">
        <v>269991.574757519</v>
      </c>
      <c r="Z32" s="26">
        <v>1312.6362050801499</v>
      </c>
      <c r="AA32" s="26">
        <v>388.55976309825002</v>
      </c>
      <c r="AB32" s="26">
        <v>441.73454872917603</v>
      </c>
      <c r="AC32" s="26">
        <v>14.3907585994149</v>
      </c>
      <c r="AD32" s="26">
        <v>252.95589982106901</v>
      </c>
      <c r="AE32" s="26">
        <v>252.95588747551901</v>
      </c>
      <c r="AF32" s="26">
        <v>584.30035512646202</v>
      </c>
      <c r="AG32" s="26">
        <v>916.17589673130203</v>
      </c>
      <c r="AH32" s="26">
        <v>11.7091407560021</v>
      </c>
      <c r="AI32" s="26">
        <v>11.067112595732</v>
      </c>
      <c r="AJ32" s="26">
        <v>78.657506117565404</v>
      </c>
      <c r="AK32" s="26">
        <v>37.085863962761202</v>
      </c>
      <c r="AL32" s="26">
        <v>459.88869697977799</v>
      </c>
      <c r="AM32" s="26">
        <v>0</v>
      </c>
      <c r="AN32" s="95">
        <v>25049.4311708196</v>
      </c>
      <c r="AO32" s="26">
        <v>62826.160913947999</v>
      </c>
      <c r="AP32" s="26">
        <v>9627.0752250577298</v>
      </c>
      <c r="AQ32" s="26">
        <v>73037.536494132204</v>
      </c>
      <c r="AR32" s="26">
        <v>748.69314316859197</v>
      </c>
      <c r="AS32" s="26">
        <v>1.70727269785104</v>
      </c>
      <c r="AT32" s="26">
        <v>12719.179921511901</v>
      </c>
      <c r="AU32" s="26">
        <v>9.0164715473690595</v>
      </c>
      <c r="AV32" s="26">
        <v>1.94060197964031</v>
      </c>
      <c r="AW32" s="26">
        <v>766.69259514872897</v>
      </c>
      <c r="AX32" s="26">
        <v>14.273464227803499</v>
      </c>
      <c r="AY32" s="26">
        <v>0.64868699317118295</v>
      </c>
      <c r="AZ32" s="26">
        <v>0.51176166331012896</v>
      </c>
      <c r="BA32" s="26">
        <v>4276.3705131672496</v>
      </c>
      <c r="BB32" s="26">
        <v>3424.24606633446</v>
      </c>
      <c r="BC32" s="26">
        <v>852.124446832785</v>
      </c>
      <c r="BD32" s="26">
        <v>7.2756329075105999</v>
      </c>
      <c r="BE32" s="26">
        <v>8.9076836609952706E-2</v>
      </c>
      <c r="BF32" s="26">
        <v>54.599918673699399</v>
      </c>
      <c r="BG32" s="26">
        <v>1.5437796376703701</v>
      </c>
      <c r="BH32" s="26">
        <v>78.942321431681506</v>
      </c>
      <c r="BI32" s="26">
        <v>11.7777699307197</v>
      </c>
      <c r="BJ32" s="26">
        <v>3.0053954863671599</v>
      </c>
      <c r="BK32" s="26">
        <v>377.62145360207597</v>
      </c>
      <c r="BL32" s="26">
        <v>67.042273300183695</v>
      </c>
      <c r="BM32" s="26">
        <v>8.5304382866780202</v>
      </c>
      <c r="BN32" s="26">
        <v>2085.64478422813</v>
      </c>
      <c r="BO32" s="26">
        <v>0.424641055440731</v>
      </c>
      <c r="BP32" s="26">
        <v>1701.1606055673301</v>
      </c>
      <c r="BQ32" s="26">
        <v>0</v>
      </c>
      <c r="BR32" s="26">
        <v>0.86396483564975501</v>
      </c>
      <c r="BS32" s="26">
        <v>2858.5156385937798</v>
      </c>
      <c r="BT32" s="26">
        <v>273.39888829889298</v>
      </c>
      <c r="BU32" s="26">
        <v>24242.002286633899</v>
      </c>
      <c r="BV32" s="26">
        <v>4144.2353965277698</v>
      </c>
      <c r="BW32" s="26">
        <f t="shared" si="15"/>
        <v>8767.5650066634425</v>
      </c>
      <c r="BX32" s="26">
        <f t="shared" si="16"/>
        <v>4114.5612106410963</v>
      </c>
      <c r="BZ32" s="26">
        <f t="shared" si="0"/>
        <v>25973.069185714357</v>
      </c>
      <c r="CB32" s="30">
        <f t="shared" si="1"/>
        <v>8.0000008649443489E-3</v>
      </c>
      <c r="CC32" s="23">
        <f t="shared" si="2"/>
        <v>-6.9910589227057439E-3</v>
      </c>
      <c r="CD32" s="23">
        <f t="shared" si="3"/>
        <v>-7.7035802163364555E-3</v>
      </c>
      <c r="CE32" s="23">
        <f t="shared" si="4"/>
        <v>-8.1919120843270913E-3</v>
      </c>
      <c r="CF32" s="23">
        <f t="shared" si="5"/>
        <v>-7.2407688926280529E-3</v>
      </c>
      <c r="CG32" s="23">
        <f t="shared" si="6"/>
        <v>-7.3974498599299722E-3</v>
      </c>
      <c r="CH32" s="23">
        <f t="shared" si="7"/>
        <v>-7.6473412526942659E-3</v>
      </c>
      <c r="CI32" s="23">
        <f t="shared" si="8"/>
        <v>-5.9741679766111017E-3</v>
      </c>
      <c r="CJ32" s="23">
        <f t="shared" si="9"/>
        <v>-6.7114433048028133E-3</v>
      </c>
      <c r="CK32" s="23">
        <f t="shared" si="10"/>
        <v>-5.9752109853252137E-3</v>
      </c>
      <c r="CL32" s="23">
        <f t="shared" si="11"/>
        <v>-6.8567150563915106E-3</v>
      </c>
      <c r="CM32" s="23">
        <f t="shared" si="12"/>
        <v>-6.632976533064998E-3</v>
      </c>
      <c r="CN32" s="23">
        <f t="shared" si="13"/>
        <v>-5.6235425709034179E-3</v>
      </c>
      <c r="CO32" s="23">
        <f t="shared" si="14"/>
        <v>-6.4965248706832191E-3</v>
      </c>
      <c r="CP32" s="23"/>
      <c r="CQ32" s="23"/>
      <c r="CR32" s="23"/>
      <c r="CS32" s="23"/>
      <c r="CT32" s="23"/>
    </row>
    <row r="33" spans="1:98" x14ac:dyDescent="0.25">
      <c r="A33" s="20" t="s">
        <v>119</v>
      </c>
      <c r="B33" s="26">
        <v>100411.74373</v>
      </c>
      <c r="C33" s="26">
        <v>154.32923106000001</v>
      </c>
      <c r="D33" s="26">
        <v>22360.821401000001</v>
      </c>
      <c r="E33" s="26">
        <v>1432.3997532000001</v>
      </c>
      <c r="F33" s="26">
        <v>1146.9892299999999</v>
      </c>
      <c r="G33" s="26">
        <v>590.39018152000006</v>
      </c>
      <c r="H33" s="26">
        <v>8588.4477385999999</v>
      </c>
      <c r="I33" s="26">
        <v>36.306274768000002</v>
      </c>
      <c r="J33" s="26">
        <v>204.98210277000001</v>
      </c>
      <c r="K33" s="26">
        <v>85.228666856999993</v>
      </c>
      <c r="L33" s="26">
        <v>5.9943028617999996</v>
      </c>
      <c r="M33" s="26">
        <v>30.029783500000001</v>
      </c>
      <c r="N33" s="26">
        <v>12.501388757999999</v>
      </c>
      <c r="P33" s="28" t="s">
        <v>210</v>
      </c>
      <c r="Q33" s="26">
        <v>11.924753365520999</v>
      </c>
      <c r="R33" s="26">
        <v>5.9940978366267599</v>
      </c>
      <c r="S33" s="26">
        <v>36.304697943514803</v>
      </c>
      <c r="T33" s="26">
        <v>36.305035302077798</v>
      </c>
      <c r="U33" s="26">
        <v>22.177815037103699</v>
      </c>
      <c r="V33" s="26">
        <v>205.03912675623201</v>
      </c>
      <c r="W33" s="26">
        <v>30.038170192519399</v>
      </c>
      <c r="X33" s="26">
        <v>311.63195721591001</v>
      </c>
      <c r="Y33" s="26">
        <v>100438.19893759199</v>
      </c>
      <c r="Z33" s="26">
        <v>443.067758459098</v>
      </c>
      <c r="AA33" s="26">
        <v>131.304133698768</v>
      </c>
      <c r="AB33" s="26">
        <v>149.32451388690299</v>
      </c>
      <c r="AC33" s="26">
        <v>4.8475732467740498</v>
      </c>
      <c r="AD33" s="26">
        <v>85.221179598673004</v>
      </c>
      <c r="AE33" s="26">
        <v>85.221196101330705</v>
      </c>
      <c r="AF33" s="26">
        <v>178.889569232295</v>
      </c>
      <c r="AG33" s="26">
        <v>332.31826889406199</v>
      </c>
      <c r="AH33" s="26">
        <v>3.9998550709792302</v>
      </c>
      <c r="AI33" s="26">
        <v>3.7135514845902402</v>
      </c>
      <c r="AJ33" s="26">
        <v>26.5824510994264</v>
      </c>
      <c r="AK33" s="26">
        <v>12.5021837459817</v>
      </c>
      <c r="AL33" s="26">
        <v>154.36817656927701</v>
      </c>
      <c r="AM33" s="26">
        <v>0</v>
      </c>
      <c r="AN33" s="95">
        <v>8867.4408079939603</v>
      </c>
      <c r="AO33" s="26">
        <v>19277.461704283</v>
      </c>
      <c r="AP33" s="26">
        <v>2904.8616726246501</v>
      </c>
      <c r="AQ33" s="26">
        <v>22361.212946139902</v>
      </c>
      <c r="AR33" s="26">
        <v>256.15780766271399</v>
      </c>
      <c r="AS33" s="26">
        <v>0.56929158043838901</v>
      </c>
      <c r="AT33" s="26">
        <v>4569.6494484075401</v>
      </c>
      <c r="AU33" s="26">
        <v>3.00647830618892</v>
      </c>
      <c r="AV33" s="26">
        <v>0.64951286529208396</v>
      </c>
      <c r="AW33" s="26">
        <v>256.82327594702298</v>
      </c>
      <c r="AX33" s="26">
        <v>4.7635888402034796</v>
      </c>
      <c r="AY33" s="26">
        <v>0.217349596719522</v>
      </c>
      <c r="AZ33" s="26">
        <v>0.170764009656244</v>
      </c>
      <c r="BA33" s="26">
        <v>1431.85974255577</v>
      </c>
      <c r="BB33" s="26">
        <v>1146.4953715619799</v>
      </c>
      <c r="BC33" s="26">
        <v>285.36437099378799</v>
      </c>
      <c r="BD33" s="26">
        <v>2.4354354549513002</v>
      </c>
      <c r="BE33" s="26">
        <v>2.98517095851452E-2</v>
      </c>
      <c r="BF33" s="26">
        <v>18.2392243798122</v>
      </c>
      <c r="BG33" s="26">
        <v>0.51712902550196505</v>
      </c>
      <c r="BH33" s="26">
        <v>26.305047074190998</v>
      </c>
      <c r="BI33" s="26">
        <v>3.91947575742544</v>
      </c>
      <c r="BJ33" s="26">
        <v>1.0031399625214199</v>
      </c>
      <c r="BK33" s="26">
        <v>125.795573493829</v>
      </c>
      <c r="BL33" s="26">
        <v>23.222710999505399</v>
      </c>
      <c r="BM33" s="26">
        <v>2.8550714268864601</v>
      </c>
      <c r="BN33" s="26">
        <v>699.053191487954</v>
      </c>
      <c r="BO33" s="26">
        <v>0.14197064380473601</v>
      </c>
      <c r="BP33" s="26">
        <v>590.37528227208395</v>
      </c>
      <c r="BQ33" s="26">
        <v>0</v>
      </c>
      <c r="BR33" s="26">
        <v>0.28933947244118202</v>
      </c>
      <c r="BS33" s="26">
        <v>1013.9687648914</v>
      </c>
      <c r="BT33" s="26">
        <v>97.157800453810395</v>
      </c>
      <c r="BU33" s="26">
        <v>8590.8049422113399</v>
      </c>
      <c r="BV33" s="26">
        <v>1452.3136447192501</v>
      </c>
      <c r="BW33" s="26">
        <f t="shared" si="15"/>
        <v>3149.9435375401513</v>
      </c>
      <c r="BX33" s="26">
        <f t="shared" si="16"/>
        <v>1442.3100453736845</v>
      </c>
      <c r="BZ33" s="26">
        <f t="shared" si="0"/>
        <v>9180.2171523642173</v>
      </c>
      <c r="CB33" s="30">
        <f t="shared" si="1"/>
        <v>7.9999939924178289E-3</v>
      </c>
      <c r="CC33" s="23">
        <f t="shared" si="2"/>
        <v>2.634672659716872E-4</v>
      </c>
      <c r="CD33" s="23">
        <f t="shared" si="3"/>
        <v>2.5235342008448182E-4</v>
      </c>
      <c r="CE33" s="23">
        <f t="shared" si="4"/>
        <v>1.7510320076309424E-5</v>
      </c>
      <c r="CF33" s="23">
        <f t="shared" si="5"/>
        <v>-3.7699716369237027E-4</v>
      </c>
      <c r="CG33" s="23">
        <f t="shared" si="6"/>
        <v>-4.3056937685454117E-4</v>
      </c>
      <c r="CH33" s="23">
        <f t="shared" si="7"/>
        <v>-2.5236273201132951E-5</v>
      </c>
      <c r="CI33" s="23">
        <f t="shared" si="8"/>
        <v>2.744621243657157E-4</v>
      </c>
      <c r="CJ33" s="23">
        <f t="shared" si="9"/>
        <v>-3.413916547825977E-5</v>
      </c>
      <c r="CK33" s="23">
        <f t="shared" si="10"/>
        <v>2.7819007348158718E-4</v>
      </c>
      <c r="CL33" s="23">
        <f t="shared" si="11"/>
        <v>-8.7655432670597701E-5</v>
      </c>
      <c r="CM33" s="23">
        <f t="shared" si="12"/>
        <v>-3.4203339064879964E-5</v>
      </c>
      <c r="CN33" s="23">
        <f t="shared" si="13"/>
        <v>2.7927915362420288E-4</v>
      </c>
      <c r="CO33" s="23">
        <f t="shared" si="14"/>
        <v>6.3591973427121903E-5</v>
      </c>
      <c r="CP33" s="23"/>
      <c r="CQ33" s="23"/>
      <c r="CR33" s="23"/>
      <c r="CS33" s="23"/>
      <c r="CT33" s="23"/>
    </row>
    <row r="34" spans="1:98" x14ac:dyDescent="0.25">
      <c r="A34" s="20" t="s">
        <v>120</v>
      </c>
      <c r="B34" s="26">
        <v>124739.15300000001</v>
      </c>
      <c r="C34" s="26">
        <v>186.59549808</v>
      </c>
      <c r="D34" s="26">
        <v>30486.774841999999</v>
      </c>
      <c r="E34" s="26">
        <v>1754.1727653999999</v>
      </c>
      <c r="F34" s="26">
        <v>1406.5168157999999</v>
      </c>
      <c r="G34" s="26">
        <v>673.39805908000005</v>
      </c>
      <c r="H34" s="26">
        <v>10915.325634000001</v>
      </c>
      <c r="I34" s="26">
        <v>48.532072817</v>
      </c>
      <c r="J34" s="26">
        <v>289.69567518999997</v>
      </c>
      <c r="K34" s="26">
        <v>112.25301016</v>
      </c>
      <c r="L34" s="26">
        <v>8.1266223227999994</v>
      </c>
      <c r="M34" s="26">
        <v>43.570508232999998</v>
      </c>
      <c r="N34" s="26">
        <v>17.047437812999998</v>
      </c>
      <c r="P34" s="28" t="s">
        <v>211</v>
      </c>
      <c r="Q34" s="26">
        <v>18.029301820507602</v>
      </c>
      <c r="R34" s="26">
        <v>8.1096898405246094</v>
      </c>
      <c r="S34" s="26">
        <v>48.4294403878772</v>
      </c>
      <c r="T34" s="26">
        <v>48.429875817540299</v>
      </c>
      <c r="U34" s="26">
        <v>29.870221791845101</v>
      </c>
      <c r="V34" s="26">
        <v>289.18613296565701</v>
      </c>
      <c r="W34" s="26">
        <v>43.4977143274265</v>
      </c>
      <c r="X34" s="26">
        <v>425.33688712347498</v>
      </c>
      <c r="Y34" s="26">
        <v>124487.37635079899</v>
      </c>
      <c r="Z34" s="26">
        <v>637.89655382524802</v>
      </c>
      <c r="AA34" s="26">
        <v>186.70774556035599</v>
      </c>
      <c r="AB34" s="26">
        <v>201.768715032546</v>
      </c>
      <c r="AC34" s="26">
        <v>7.4036351788836896</v>
      </c>
      <c r="AD34" s="26">
        <v>112.008524903249</v>
      </c>
      <c r="AE34" s="26">
        <v>112.008532436352</v>
      </c>
      <c r="AF34" s="26">
        <v>243.324341000347</v>
      </c>
      <c r="AG34" s="26">
        <v>395.87839120418602</v>
      </c>
      <c r="AH34" s="26">
        <v>6.1111864344066502</v>
      </c>
      <c r="AI34" s="26">
        <v>4.6022458763207004</v>
      </c>
      <c r="AJ34" s="26">
        <v>43.292761998852903</v>
      </c>
      <c r="AK34" s="26">
        <v>17.013453428064601</v>
      </c>
      <c r="AL34" s="26">
        <v>186.18470536549799</v>
      </c>
      <c r="AM34" s="26">
        <v>0</v>
      </c>
      <c r="AN34" s="95">
        <v>11276.4328717957</v>
      </c>
      <c r="AO34" s="26">
        <v>26165.016936787899</v>
      </c>
      <c r="AP34" s="26">
        <v>4007.1865284589098</v>
      </c>
      <c r="AQ34" s="26">
        <v>30415.527806247199</v>
      </c>
      <c r="AR34" s="26">
        <v>347.63839790913602</v>
      </c>
      <c r="AS34" s="26">
        <v>0.72591339715713998</v>
      </c>
      <c r="AT34" s="26">
        <v>5602.4119946460696</v>
      </c>
      <c r="AU34" s="26">
        <v>3.8295039992945199</v>
      </c>
      <c r="AV34" s="26">
        <v>0.79781905950825904</v>
      </c>
      <c r="AW34" s="26">
        <v>314.706114585227</v>
      </c>
      <c r="AX34" s="26">
        <v>5.9911393873355498</v>
      </c>
      <c r="AY34" s="26">
        <v>0.26231677849611701</v>
      </c>
      <c r="AZ34" s="26">
        <v>0.21629417274315599</v>
      </c>
      <c r="BA34" s="26">
        <v>1749.8975294903</v>
      </c>
      <c r="BB34" s="26">
        <v>1402.96292585377</v>
      </c>
      <c r="BC34" s="26">
        <v>346.93460363652298</v>
      </c>
      <c r="BD34" s="26">
        <v>2.95845853745376</v>
      </c>
      <c r="BE34" s="26">
        <v>3.6025350793939502E-2</v>
      </c>
      <c r="BF34" s="26">
        <v>22.7141178557846</v>
      </c>
      <c r="BG34" s="26">
        <v>0.62907711668513</v>
      </c>
      <c r="BH34" s="26">
        <v>33.698553655538802</v>
      </c>
      <c r="BI34" s="26">
        <v>5.0949332239840803</v>
      </c>
      <c r="BJ34" s="26">
        <v>1.2641821564509901</v>
      </c>
      <c r="BK34" s="26">
        <v>161.578962780469</v>
      </c>
      <c r="BL34" s="26">
        <v>29.867164305709601</v>
      </c>
      <c r="BM34" s="26">
        <v>3.4847697068403898</v>
      </c>
      <c r="BN34" s="26">
        <v>844.79930887305204</v>
      </c>
      <c r="BO34" s="26">
        <v>0.175435216962361</v>
      </c>
      <c r="BP34" s="26">
        <v>671.79547725326097</v>
      </c>
      <c r="BQ34" s="26">
        <v>0</v>
      </c>
      <c r="BR34" s="26">
        <v>0.35250097321179202</v>
      </c>
      <c r="BS34" s="26">
        <v>1291.6188965302099</v>
      </c>
      <c r="BT34" s="26">
        <v>122.35653990958799</v>
      </c>
      <c r="BU34" s="26">
        <v>10896.055794022101</v>
      </c>
      <c r="BV34" s="26">
        <v>1903.0270793089501</v>
      </c>
      <c r="BW34" s="26">
        <f t="shared" si="15"/>
        <v>3861.8457841055283</v>
      </c>
      <c r="BX34" s="26">
        <f t="shared" si="16"/>
        <v>1889.4137958188958</v>
      </c>
      <c r="BZ34" s="26">
        <f t="shared" si="0"/>
        <v>11703.794317686285</v>
      </c>
      <c r="CB34" s="30">
        <f t="shared" si="1"/>
        <v>8.0000038976923288E-3</v>
      </c>
      <c r="CC34" s="23">
        <f t="shared" si="2"/>
        <v>-2.0184251948625331E-3</v>
      </c>
      <c r="CD34" s="23">
        <f t="shared" si="3"/>
        <v>-2.2015146063485806E-3</v>
      </c>
      <c r="CE34" s="23">
        <f t="shared" si="4"/>
        <v>-2.3369817280457878E-3</v>
      </c>
      <c r="CF34" s="23">
        <f t="shared" si="5"/>
        <v>-2.4371806437919396E-3</v>
      </c>
      <c r="CG34" s="23">
        <f t="shared" si="6"/>
        <v>-2.5267312173644484E-3</v>
      </c>
      <c r="CH34" s="23">
        <f t="shared" si="7"/>
        <v>-2.3798432518925567E-3</v>
      </c>
      <c r="CI34" s="23">
        <f t="shared" si="8"/>
        <v>-1.7653930468072116E-3</v>
      </c>
      <c r="CJ34" s="23">
        <f t="shared" si="9"/>
        <v>-2.1057620976762015E-3</v>
      </c>
      <c r="CK34" s="23">
        <f t="shared" si="10"/>
        <v>-1.7588879226753268E-3</v>
      </c>
      <c r="CL34" s="23">
        <f t="shared" si="11"/>
        <v>-2.1779168620915989E-3</v>
      </c>
      <c r="CM34" s="23">
        <f t="shared" si="12"/>
        <v>-2.0835817886952065E-3</v>
      </c>
      <c r="CN34" s="23">
        <f t="shared" si="13"/>
        <v>-1.6707150897625807E-3</v>
      </c>
      <c r="CO34" s="23">
        <f t="shared" si="14"/>
        <v>-1.9935186336026305E-3</v>
      </c>
      <c r="CP34" s="23"/>
      <c r="CQ34" s="23"/>
      <c r="CR34" s="23"/>
      <c r="CS34" s="23"/>
      <c r="CT34" s="23"/>
    </row>
    <row r="35" spans="1:98" x14ac:dyDescent="0.25">
      <c r="CC35" s="23"/>
      <c r="CD35" s="23" t="str">
        <f t="shared" si="3"/>
        <v/>
      </c>
      <c r="CE35" s="23" t="str">
        <f t="shared" si="4"/>
        <v/>
      </c>
      <c r="CF35" s="23" t="str">
        <f t="shared" si="5"/>
        <v/>
      </c>
      <c r="CG35" s="23" t="str">
        <f t="shared" si="6"/>
        <v/>
      </c>
      <c r="CH35" s="23" t="str">
        <f t="shared" si="7"/>
        <v/>
      </c>
      <c r="CI35" s="23" t="str">
        <f t="shared" si="8"/>
        <v/>
      </c>
      <c r="CJ35" s="23"/>
      <c r="CK35" s="23"/>
      <c r="CL35" s="23"/>
      <c r="CM35" s="23"/>
      <c r="CN35" s="23"/>
      <c r="CO35" s="23"/>
    </row>
    <row r="36" spans="1:98" x14ac:dyDescent="0.25">
      <c r="A36" s="4" t="s">
        <v>55</v>
      </c>
      <c r="B36" s="1">
        <f t="shared" ref="B36:N36" si="17">SUM(B3:B34)</f>
        <v>6308528.9548479998</v>
      </c>
      <c r="C36" s="1">
        <f t="shared" si="17"/>
        <v>10369.800304676997</v>
      </c>
      <c r="D36" s="1">
        <f t="shared" si="17"/>
        <v>1505063.0212671002</v>
      </c>
      <c r="E36" s="1">
        <f t="shared" si="17"/>
        <v>74664.025445910011</v>
      </c>
      <c r="F36" s="1">
        <f t="shared" si="17"/>
        <v>57183.447094859992</v>
      </c>
      <c r="G36" s="1">
        <f t="shared" si="17"/>
        <v>26593.964317139998</v>
      </c>
      <c r="H36" s="1">
        <f t="shared" si="17"/>
        <v>555563.92437229992</v>
      </c>
      <c r="I36" s="1">
        <f t="shared" si="17"/>
        <v>2482.4175352239999</v>
      </c>
      <c r="J36" s="1">
        <f t="shared" si="17"/>
        <v>14040.569774736998</v>
      </c>
      <c r="K36" s="1">
        <f t="shared" si="17"/>
        <v>5943.5135110099973</v>
      </c>
      <c r="L36" s="1">
        <f t="shared" si="17"/>
        <v>412.55906924409999</v>
      </c>
      <c r="M36" s="1">
        <f t="shared" si="17"/>
        <v>2114.7306467629996</v>
      </c>
      <c r="N36" s="1">
        <f t="shared" si="17"/>
        <v>858.95013119990006</v>
      </c>
      <c r="Q36" s="1">
        <f>SUM(Q3:Q34)</f>
        <v>840.45270160112648</v>
      </c>
      <c r="R36" s="1">
        <f t="shared" ref="R36:BX36" si="18">SUM(R3:R34)</f>
        <v>410.42040527966378</v>
      </c>
      <c r="S36" s="1">
        <f t="shared" si="18"/>
        <v>2469.5127046656885</v>
      </c>
      <c r="T36" s="1">
        <f t="shared" si="18"/>
        <v>2469.5350377198615</v>
      </c>
      <c r="U36" s="1">
        <f t="shared" si="18"/>
        <v>1504.9336393011411</v>
      </c>
      <c r="V36" s="1">
        <f t="shared" si="18"/>
        <v>13970.513789331979</v>
      </c>
      <c r="W36" s="1">
        <f t="shared" si="18"/>
        <v>2104.4379458439616</v>
      </c>
      <c r="X36" s="1">
        <f t="shared" si="18"/>
        <v>21324.27524944644</v>
      </c>
      <c r="Y36" s="1">
        <f t="shared" si="18"/>
        <v>6273194.1046213116</v>
      </c>
      <c r="Z36" s="1">
        <f t="shared" si="18"/>
        <v>30552.964716575119</v>
      </c>
      <c r="AA36" s="1">
        <f t="shared" si="18"/>
        <v>8975.3042189305615</v>
      </c>
      <c r="AB36" s="1">
        <f t="shared" si="18"/>
        <v>10020.694631391269</v>
      </c>
      <c r="AC36" s="1">
        <f t="shared" si="18"/>
        <v>340.72664083761055</v>
      </c>
      <c r="AD36" s="1">
        <f t="shared" si="18"/>
        <v>5913.1841924246182</v>
      </c>
      <c r="AE36" s="1">
        <f t="shared" si="18"/>
        <v>5913.1840482299131</v>
      </c>
      <c r="AF36" s="1">
        <f t="shared" si="18"/>
        <v>11976.224150764667</v>
      </c>
      <c r="AG36" s="1">
        <f t="shared" si="18"/>
        <v>19974.68816092367</v>
      </c>
      <c r="AH36" s="1">
        <f t="shared" si="18"/>
        <v>279.87008900804301</v>
      </c>
      <c r="AI36" s="1">
        <f t="shared" si="18"/>
        <v>249.5230917510392</v>
      </c>
      <c r="AJ36" s="1">
        <f t="shared" si="18"/>
        <v>1921.444759041352</v>
      </c>
      <c r="AK36" s="1">
        <f t="shared" si="18"/>
        <v>854.54832120755702</v>
      </c>
      <c r="AL36" s="1">
        <f t="shared" si="18"/>
        <v>10318.638540816135</v>
      </c>
      <c r="AM36" s="1">
        <f t="shared" si="18"/>
        <v>0</v>
      </c>
      <c r="AN36" s="1">
        <f>SUM(AN3:AN34)</f>
        <v>570786.67176323477</v>
      </c>
      <c r="AO36" s="1">
        <f t="shared" si="18"/>
        <v>1287666.307544813</v>
      </c>
      <c r="AP36" s="1">
        <f t="shared" si="18"/>
        <v>197385.44163634814</v>
      </c>
      <c r="AQ36" s="1">
        <f t="shared" si="18"/>
        <v>1497027.973331925</v>
      </c>
      <c r="AR36" s="1">
        <f t="shared" si="18"/>
        <v>17034.671126622401</v>
      </c>
      <c r="AS36" s="1">
        <f t="shared" si="18"/>
        <v>39.742839661301637</v>
      </c>
      <c r="AT36" s="1">
        <f t="shared" si="18"/>
        <v>286625.26772921154</v>
      </c>
      <c r="AU36" s="1">
        <f t="shared" si="18"/>
        <v>209.7132964726483</v>
      </c>
      <c r="AV36" s="1">
        <f t="shared" si="18"/>
        <v>44.037719202045793</v>
      </c>
      <c r="AW36" s="1">
        <f t="shared" si="18"/>
        <v>17380.212746929865</v>
      </c>
      <c r="AX36" s="1">
        <f t="shared" si="18"/>
        <v>328.98486126356738</v>
      </c>
      <c r="AY36" s="1">
        <f t="shared" si="18"/>
        <v>14.535952112567969</v>
      </c>
      <c r="AZ36" s="1">
        <f t="shared" si="18"/>
        <v>11.85892931714036</v>
      </c>
      <c r="BA36" s="1">
        <f t="shared" si="18"/>
        <v>74168.73668044919</v>
      </c>
      <c r="BB36" s="1">
        <f t="shared" si="18"/>
        <v>56781.986355164037</v>
      </c>
      <c r="BC36" s="1">
        <f t="shared" si="18"/>
        <v>17386.750325285113</v>
      </c>
      <c r="BD36" s="1">
        <f t="shared" si="18"/>
        <v>163.70001940858779</v>
      </c>
      <c r="BE36" s="1">
        <f t="shared" si="18"/>
        <v>1.9963193022824415</v>
      </c>
      <c r="BF36" s="1">
        <f t="shared" si="18"/>
        <v>1249.9765574813273</v>
      </c>
      <c r="BG36" s="1">
        <f t="shared" si="18"/>
        <v>34.798246333295786</v>
      </c>
      <c r="BH36" s="1">
        <f t="shared" si="18"/>
        <v>1843.2101439319401</v>
      </c>
      <c r="BI36" s="1">
        <f t="shared" si="18"/>
        <v>277.8027039719455</v>
      </c>
      <c r="BJ36" s="1">
        <f t="shared" si="18"/>
        <v>69.391441086860894</v>
      </c>
      <c r="BK36" s="1">
        <f t="shared" si="18"/>
        <v>8832.9082964657573</v>
      </c>
      <c r="BL36" s="1">
        <f t="shared" si="18"/>
        <v>1507.978105643039</v>
      </c>
      <c r="BM36" s="1">
        <f t="shared" si="18"/>
        <v>192.61886969627992</v>
      </c>
      <c r="BN36" s="1">
        <f t="shared" si="18"/>
        <v>26076.826777079048</v>
      </c>
      <c r="BO36" s="1">
        <f t="shared" si="18"/>
        <v>9.6706354475988743</v>
      </c>
      <c r="BP36" s="1">
        <f t="shared" si="18"/>
        <v>26399.53319436908</v>
      </c>
      <c r="BQ36" s="1">
        <f t="shared" si="18"/>
        <v>0</v>
      </c>
      <c r="BR36" s="1">
        <f t="shared" si="18"/>
        <v>19.488586582699064</v>
      </c>
      <c r="BS36" s="1">
        <f t="shared" si="18"/>
        <v>65257.22266565646</v>
      </c>
      <c r="BT36" s="1">
        <f t="shared" si="18"/>
        <v>9342.674123036044</v>
      </c>
      <c r="BU36" s="1">
        <f t="shared" si="18"/>
        <v>552952.44456729363</v>
      </c>
      <c r="BV36" s="1">
        <f t="shared" si="18"/>
        <v>94086.253264135055</v>
      </c>
      <c r="BW36" s="1">
        <f t="shared" si="18"/>
        <v>197576.07667125922</v>
      </c>
      <c r="BX36" s="1">
        <f t="shared" si="18"/>
        <v>93402.487995564778</v>
      </c>
      <c r="BY36" s="1"/>
      <c r="BZ36" s="1"/>
      <c r="CA36" s="1"/>
      <c r="CC36" s="23">
        <f>IF(B36&lt;&gt;0,(Y36-B36)/B36,"")</f>
        <v>-5.6011235708974521E-3</v>
      </c>
      <c r="CD36" s="23">
        <f t="shared" si="3"/>
        <v>-4.9337270109036952E-3</v>
      </c>
      <c r="CE36" s="23">
        <f t="shared" si="4"/>
        <v>-5.3386787274931537E-3</v>
      </c>
      <c r="CF36" s="23">
        <f t="shared" si="5"/>
        <v>-6.6335663326862792E-3</v>
      </c>
      <c r="CG36" s="23">
        <f t="shared" si="6"/>
        <v>-7.0205760598863994E-3</v>
      </c>
      <c r="CH36" s="23">
        <f t="shared" si="7"/>
        <v>-7.3110996334460132E-3</v>
      </c>
      <c r="CI36" s="23">
        <f t="shared" si="8"/>
        <v>-4.700592839891213E-3</v>
      </c>
      <c r="CJ36" s="23">
        <f>IF(I36&lt;&gt;0,(T36-I36)/I36,"")</f>
        <v>-5.189496658536929E-3</v>
      </c>
      <c r="CK36" s="23">
        <f>IF(J36&lt;&gt;0,(V36-J36)/J36,"")</f>
        <v>-4.9895400634716149E-3</v>
      </c>
      <c r="CL36" s="23">
        <f>IF(K36&lt;&gt;0,(AE36-K36)/K36,"")</f>
        <v>-5.1029517681588053E-3</v>
      </c>
      <c r="CM36" s="23">
        <f>IF(L36&lt;&gt;0,(R36-L36)/L36,"")</f>
        <v>-5.1838975891493871E-3</v>
      </c>
      <c r="CN36" s="23">
        <f>IF(M36&lt;&gt;0,(W36-M36)/M36,"")</f>
        <v>-4.8671451065377749E-3</v>
      </c>
      <c r="CO36" s="23">
        <f>IF(N36&lt;&gt;0,(AK36-N36)/N36,"")</f>
        <v>-5.1246397578331784E-3</v>
      </c>
      <c r="CP36" s="23"/>
      <c r="CQ36" s="23"/>
      <c r="CR36" s="23"/>
      <c r="CS36" s="23"/>
      <c r="CT36" s="23"/>
    </row>
    <row r="37" spans="1:98" x14ac:dyDescent="0.25">
      <c r="A37" s="4" t="s">
        <v>74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</row>
    <row r="38" spans="1:98" x14ac:dyDescent="0.25">
      <c r="A38" s="4" t="s">
        <v>127</v>
      </c>
      <c r="B38" s="1">
        <f>SUM(B3:B34)</f>
        <v>6308528.9548479998</v>
      </c>
      <c r="C38" s="1">
        <f t="shared" ref="C38:N38" si="19">SUM(C3:C34)</f>
        <v>10369.800304676997</v>
      </c>
      <c r="D38" s="1">
        <f t="shared" si="19"/>
        <v>1505063.0212671002</v>
      </c>
      <c r="E38" s="1">
        <f>SUM(E3:E34)</f>
        <v>74664.025445910011</v>
      </c>
      <c r="F38" s="1">
        <f t="shared" si="19"/>
        <v>57183.447094859992</v>
      </c>
      <c r="G38" s="1">
        <f t="shared" si="19"/>
        <v>26593.964317139998</v>
      </c>
      <c r="H38" s="1">
        <f t="shared" si="19"/>
        <v>555563.92437229992</v>
      </c>
      <c r="I38" s="1">
        <f t="shared" si="19"/>
        <v>2482.4175352239999</v>
      </c>
      <c r="J38" s="1">
        <f t="shared" si="19"/>
        <v>14040.569774736998</v>
      </c>
      <c r="K38" s="1">
        <f t="shared" si="19"/>
        <v>5943.5135110099973</v>
      </c>
      <c r="L38" s="1">
        <f t="shared" si="19"/>
        <v>412.55906924409999</v>
      </c>
      <c r="M38" s="1">
        <f t="shared" si="19"/>
        <v>2114.7306467629996</v>
      </c>
      <c r="N38" s="1">
        <f t="shared" si="19"/>
        <v>858.95013119990006</v>
      </c>
      <c r="Q38" s="1">
        <f t="shared" ref="Q38:BX38" si="20">SUM(Q3:Q34)</f>
        <v>840.45270160112648</v>
      </c>
      <c r="R38" s="1">
        <f t="shared" si="20"/>
        <v>410.42040527966378</v>
      </c>
      <c r="S38" s="1">
        <f t="shared" si="20"/>
        <v>2469.5127046656885</v>
      </c>
      <c r="T38" s="1">
        <f t="shared" si="20"/>
        <v>2469.5350377198615</v>
      </c>
      <c r="U38" s="1">
        <f t="shared" si="20"/>
        <v>1504.9336393011411</v>
      </c>
      <c r="V38" s="1">
        <f t="shared" si="20"/>
        <v>13970.513789331979</v>
      </c>
      <c r="W38" s="1">
        <f t="shared" si="20"/>
        <v>2104.4379458439616</v>
      </c>
      <c r="X38" s="1">
        <f t="shared" si="20"/>
        <v>21324.27524944644</v>
      </c>
      <c r="Y38" s="1">
        <f t="shared" si="20"/>
        <v>6273194.1046213116</v>
      </c>
      <c r="Z38" s="1">
        <f t="shared" si="20"/>
        <v>30552.964716575119</v>
      </c>
      <c r="AA38" s="1">
        <f t="shared" si="20"/>
        <v>8975.3042189305615</v>
      </c>
      <c r="AB38" s="1">
        <f t="shared" si="20"/>
        <v>10020.694631391269</v>
      </c>
      <c r="AC38" s="1">
        <f t="shared" si="20"/>
        <v>340.72664083761055</v>
      </c>
      <c r="AD38" s="1">
        <f t="shared" si="20"/>
        <v>5913.1841924246182</v>
      </c>
      <c r="AE38" s="1">
        <f t="shared" si="20"/>
        <v>5913.1840482299131</v>
      </c>
      <c r="AF38" s="1">
        <f t="shared" si="20"/>
        <v>11976.224150764667</v>
      </c>
      <c r="AG38" s="1">
        <f t="shared" si="20"/>
        <v>19974.68816092367</v>
      </c>
      <c r="AH38" s="1">
        <f t="shared" si="20"/>
        <v>279.87008900804301</v>
      </c>
      <c r="AI38" s="1">
        <f t="shared" si="20"/>
        <v>249.5230917510392</v>
      </c>
      <c r="AJ38" s="1">
        <f t="shared" si="20"/>
        <v>1921.444759041352</v>
      </c>
      <c r="AK38" s="1">
        <f t="shared" si="20"/>
        <v>854.54832120755702</v>
      </c>
      <c r="AL38" s="1">
        <f t="shared" si="20"/>
        <v>10318.638540816135</v>
      </c>
      <c r="AM38" s="1">
        <f t="shared" si="20"/>
        <v>0</v>
      </c>
      <c r="AN38" s="1">
        <f>SUM(AN3:AN34)</f>
        <v>570786.67176323477</v>
      </c>
      <c r="AO38" s="1">
        <f t="shared" si="20"/>
        <v>1287666.307544813</v>
      </c>
      <c r="AP38" s="1">
        <f t="shared" si="20"/>
        <v>197385.44163634814</v>
      </c>
      <c r="AQ38" s="1">
        <f t="shared" si="20"/>
        <v>1497027.973331925</v>
      </c>
      <c r="AR38" s="1">
        <f t="shared" si="20"/>
        <v>17034.671126622401</v>
      </c>
      <c r="AS38" s="1">
        <f t="shared" si="20"/>
        <v>39.742839661301637</v>
      </c>
      <c r="AT38" s="1">
        <f t="shared" si="20"/>
        <v>286625.26772921154</v>
      </c>
      <c r="AU38" s="1">
        <f t="shared" si="20"/>
        <v>209.7132964726483</v>
      </c>
      <c r="AV38" s="1">
        <f t="shared" si="20"/>
        <v>44.037719202045793</v>
      </c>
      <c r="AW38" s="1">
        <f t="shared" si="20"/>
        <v>17380.212746929865</v>
      </c>
      <c r="AX38" s="1">
        <f t="shared" si="20"/>
        <v>328.98486126356738</v>
      </c>
      <c r="AY38" s="1">
        <f t="shared" si="20"/>
        <v>14.535952112567969</v>
      </c>
      <c r="AZ38" s="1">
        <f t="shared" si="20"/>
        <v>11.85892931714036</v>
      </c>
      <c r="BA38" s="1">
        <f t="shared" si="20"/>
        <v>74168.73668044919</v>
      </c>
      <c r="BB38" s="1">
        <f t="shared" si="20"/>
        <v>56781.986355164037</v>
      </c>
      <c r="BC38" s="1">
        <f t="shared" si="20"/>
        <v>17386.750325285113</v>
      </c>
      <c r="BD38" s="1">
        <f t="shared" si="20"/>
        <v>163.70001940858779</v>
      </c>
      <c r="BE38" s="1">
        <f t="shared" si="20"/>
        <v>1.9963193022824415</v>
      </c>
      <c r="BF38" s="1">
        <f t="shared" si="20"/>
        <v>1249.9765574813273</v>
      </c>
      <c r="BG38" s="1">
        <f t="shared" si="20"/>
        <v>34.798246333295786</v>
      </c>
      <c r="BH38" s="1">
        <f t="shared" si="20"/>
        <v>1843.2101439319401</v>
      </c>
      <c r="BI38" s="1">
        <f t="shared" si="20"/>
        <v>277.8027039719455</v>
      </c>
      <c r="BJ38" s="1">
        <f t="shared" si="20"/>
        <v>69.391441086860894</v>
      </c>
      <c r="BK38" s="1">
        <f t="shared" si="20"/>
        <v>8832.9082964657573</v>
      </c>
      <c r="BL38" s="1">
        <f t="shared" si="20"/>
        <v>1507.978105643039</v>
      </c>
      <c r="BM38" s="1">
        <f t="shared" si="20"/>
        <v>192.61886969627992</v>
      </c>
      <c r="BN38" s="1">
        <f t="shared" si="20"/>
        <v>26076.826777079048</v>
      </c>
      <c r="BO38" s="1">
        <f t="shared" si="20"/>
        <v>9.6706354475988743</v>
      </c>
      <c r="BP38" s="1">
        <f t="shared" si="20"/>
        <v>26399.53319436908</v>
      </c>
      <c r="BQ38" s="1">
        <f t="shared" si="20"/>
        <v>0</v>
      </c>
      <c r="BR38" s="1">
        <f t="shared" si="20"/>
        <v>19.488586582699064</v>
      </c>
      <c r="BS38" s="1">
        <f t="shared" si="20"/>
        <v>65257.22266565646</v>
      </c>
      <c r="BT38" s="1">
        <f t="shared" si="20"/>
        <v>9342.674123036044</v>
      </c>
      <c r="BU38" s="1">
        <f t="shared" si="20"/>
        <v>552952.44456729363</v>
      </c>
      <c r="BV38" s="1">
        <f t="shared" si="20"/>
        <v>94086.253264135055</v>
      </c>
      <c r="BW38" s="1">
        <f t="shared" si="20"/>
        <v>197576.07667125922</v>
      </c>
      <c r="BX38" s="1">
        <f t="shared" si="20"/>
        <v>93402.487995564778</v>
      </c>
      <c r="BY38" s="1"/>
      <c r="BZ38" s="1"/>
      <c r="CA38" s="1"/>
      <c r="CC38" s="23">
        <f>IF(B38&lt;&gt;0,(Y38-B38)/B38,"")</f>
        <v>-5.6011235708974521E-3</v>
      </c>
      <c r="CD38" s="23">
        <f>IF(C38&lt;&gt;0,(AL38-C38)/C38,"")</f>
        <v>-4.9337270109036952E-3</v>
      </c>
      <c r="CE38" s="23">
        <f>IF(D38&lt;&gt;0,(AQ38-D38)/D38,"")</f>
        <v>-5.3386787274931537E-3</v>
      </c>
      <c r="CF38" s="23">
        <f>IF(E38&lt;&gt;0,(BA38-E38)/E38,"")</f>
        <v>-6.6335663326862792E-3</v>
      </c>
      <c r="CG38" s="23">
        <f>IF(F38&lt;&gt;0,(BB38-F38)/F38,"")</f>
        <v>-7.0205760598863994E-3</v>
      </c>
      <c r="CH38" s="23">
        <f>IF(G38&lt;&gt;0,(BP38-G38)/G38,"")</f>
        <v>-7.3110996334460132E-3</v>
      </c>
      <c r="CI38" s="23">
        <f>IF(H38&lt;&gt;0,(BU38-H38)/H38,"")</f>
        <v>-4.700592839891213E-3</v>
      </c>
      <c r="CJ38" s="23">
        <f>IF(I38&lt;&gt;0,(T38-I38)/I38,"")</f>
        <v>-5.189496658536929E-3</v>
      </c>
      <c r="CK38" s="23">
        <f>IF(J38&lt;&gt;0,(V38-J38)/J38,"")</f>
        <v>-4.9895400634716149E-3</v>
      </c>
      <c r="CL38" s="23">
        <f>IF(K38&lt;&gt;0,(AE38-K38)/K38,"")</f>
        <v>-5.1029517681588053E-3</v>
      </c>
      <c r="CM38" s="23">
        <f>IF(L38&lt;&gt;0,(R38-L38)/L38,"")</f>
        <v>-5.1838975891493871E-3</v>
      </c>
      <c r="CN38" s="23">
        <f>IF(M38&lt;&gt;0,(W38-M38)/M38,"")</f>
        <v>-4.8671451065377749E-3</v>
      </c>
      <c r="CO38" s="23">
        <f>IF(N38&lt;&gt;0,(AK38-N38)/N38,"")</f>
        <v>-5.1246397578331784E-3</v>
      </c>
      <c r="CP38" s="23"/>
      <c r="CQ38" s="23"/>
      <c r="CR38" s="23"/>
      <c r="CS38" s="23"/>
      <c r="CT38" s="23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H87"/>
  <sheetViews>
    <sheetView zoomScale="85" zoomScaleNormal="85" workbookViewId="0">
      <pane xSplit="1" ySplit="2" topLeftCell="AY39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19.85546875" customWidth="1"/>
    <col min="9" max="11" width="9.140625" style="28"/>
    <col min="13" max="13" width="15.5703125" bestFit="1" customWidth="1"/>
    <col min="14" max="14" width="6.7109375" style="94" bestFit="1" customWidth="1"/>
    <col min="15" max="15" width="6.7109375" style="28" bestFit="1" customWidth="1"/>
    <col min="16" max="16" width="5.7109375" bestFit="1" customWidth="1"/>
    <col min="17" max="17" width="14.5703125" bestFit="1" customWidth="1"/>
    <col min="18" max="18" width="5.5703125" bestFit="1" customWidth="1"/>
    <col min="19" max="19" width="5.42578125" style="94" bestFit="1" customWidth="1"/>
    <col min="20" max="20" width="6.7109375" bestFit="1" customWidth="1"/>
    <col min="21" max="22" width="9.28515625" bestFit="1" customWidth="1"/>
    <col min="23" max="23" width="5.7109375" bestFit="1" customWidth="1"/>
    <col min="24" max="24" width="7.7109375" bestFit="1" customWidth="1"/>
    <col min="25" max="25" width="5.7109375" style="28" bestFit="1" customWidth="1"/>
    <col min="26" max="26" width="6.7109375" bestFit="1" customWidth="1"/>
    <col min="27" max="27" width="5.7109375" style="94" bestFit="1" customWidth="1"/>
    <col min="28" max="28" width="6.42578125" bestFit="1" customWidth="1"/>
    <col min="29" max="29" width="15.42578125" bestFit="1" customWidth="1"/>
    <col min="30" max="30" width="6.5703125" customWidth="1"/>
    <col min="31" max="31" width="5.7109375" bestFit="1" customWidth="1"/>
    <col min="32" max="32" width="5.140625" bestFit="1" customWidth="1"/>
    <col min="33" max="33" width="5.7109375" style="94" bestFit="1" customWidth="1"/>
    <col min="34" max="34" width="5.7109375" style="28" bestFit="1" customWidth="1"/>
    <col min="35" max="35" width="6.7109375" bestFit="1" customWidth="1"/>
    <col min="36" max="36" width="6.140625" style="28" bestFit="1" customWidth="1"/>
    <col min="37" max="37" width="7.7109375" bestFit="1" customWidth="1"/>
    <col min="38" max="38" width="10" bestFit="1" customWidth="1"/>
    <col min="39" max="39" width="9.28515625" style="94" bestFit="1" customWidth="1"/>
    <col min="40" max="40" width="7.7109375" bestFit="1" customWidth="1"/>
    <col min="41" max="41" width="6.7109375" bestFit="1" customWidth="1"/>
    <col min="42" max="42" width="7.7109375" bestFit="1" customWidth="1"/>
    <col min="43" max="43" width="6" bestFit="1" customWidth="1"/>
    <col min="44" max="44" width="6.7109375" bestFit="1" customWidth="1"/>
    <col min="45" max="45" width="5.7109375" bestFit="1" customWidth="1"/>
    <col min="46" max="46" width="7.7109375" bestFit="1" customWidth="1"/>
    <col min="47" max="50" width="5.7109375" bestFit="1" customWidth="1"/>
    <col min="51" max="51" width="5.85546875" bestFit="1" customWidth="1"/>
    <col min="52" max="52" width="4.140625" bestFit="1" customWidth="1"/>
    <col min="53" max="53" width="7.7109375" bestFit="1" customWidth="1"/>
    <col min="54" max="54" width="6.85546875" bestFit="1" customWidth="1"/>
    <col min="55" max="55" width="6.7109375" bestFit="1" customWidth="1"/>
    <col min="56" max="56" width="5.140625" bestFit="1" customWidth="1"/>
    <col min="57" max="57" width="5.28515625" bestFit="1" customWidth="1"/>
    <col min="58" max="58" width="8.7109375" bestFit="1" customWidth="1"/>
    <col min="59" max="59" width="4.85546875" bestFit="1" customWidth="1"/>
    <col min="60" max="60" width="7.85546875" bestFit="1" customWidth="1"/>
    <col min="61" max="61" width="5.85546875" bestFit="1" customWidth="1"/>
    <col min="62" max="62" width="6" bestFit="1" customWidth="1"/>
    <col min="63" max="63" width="6.7109375" bestFit="1" customWidth="1"/>
    <col min="64" max="64" width="7.7109375" style="28" bestFit="1" customWidth="1"/>
    <col min="65" max="66" width="5.7109375" bestFit="1" customWidth="1"/>
    <col min="67" max="67" width="4.140625" bestFit="1" customWidth="1"/>
    <col min="68" max="68" width="9.28515625" bestFit="1" customWidth="1"/>
    <col min="69" max="69" width="8" style="28" bestFit="1" customWidth="1"/>
    <col min="70" max="70" width="6.7109375" bestFit="1" customWidth="1"/>
    <col min="71" max="71" width="5.7109375" bestFit="1" customWidth="1"/>
    <col min="72" max="72" width="6.7109375" bestFit="1" customWidth="1"/>
    <col min="73" max="73" width="4.85546875" style="94" bestFit="1" customWidth="1"/>
    <col min="74" max="74" width="6.7109375" bestFit="1" customWidth="1"/>
    <col min="75" max="75" width="9.140625" bestFit="1" customWidth="1"/>
    <col min="76" max="76" width="7.140625" bestFit="1" customWidth="1"/>
    <col min="78" max="85" width="9.140625" style="28"/>
  </cols>
  <sheetData>
    <row r="1" spans="1:86" x14ac:dyDescent="0.25">
      <c r="A1" s="94"/>
      <c r="B1" s="94" t="s">
        <v>484</v>
      </c>
      <c r="C1" s="94"/>
      <c r="D1" s="94"/>
      <c r="E1" s="94"/>
      <c r="F1" s="94"/>
      <c r="G1" s="94"/>
      <c r="H1" s="94"/>
      <c r="I1" s="65" t="s">
        <v>373</v>
      </c>
      <c r="J1" s="94"/>
      <c r="K1" s="94"/>
      <c r="M1" s="28" t="s">
        <v>475</v>
      </c>
      <c r="P1" s="27"/>
      <c r="Q1" s="27"/>
      <c r="R1" s="27"/>
      <c r="T1" s="27"/>
      <c r="U1" s="27"/>
      <c r="V1" s="27"/>
      <c r="W1" s="27"/>
      <c r="X1" s="27"/>
      <c r="Z1" s="27"/>
      <c r="AB1" s="27"/>
      <c r="AC1" s="27"/>
      <c r="AD1" s="27"/>
      <c r="AE1" s="27"/>
      <c r="AF1" s="27"/>
      <c r="AI1" s="27"/>
      <c r="AK1" s="27"/>
      <c r="AL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M1" s="27"/>
      <c r="BN1" s="27"/>
      <c r="BO1" s="27"/>
      <c r="BP1" s="27"/>
      <c r="BR1" s="27"/>
      <c r="BS1" s="27"/>
      <c r="BT1" s="27"/>
      <c r="BV1" s="27"/>
      <c r="BW1" s="27"/>
      <c r="BX1" s="27"/>
      <c r="CA1" s="28" t="s">
        <v>310</v>
      </c>
    </row>
    <row r="2" spans="1:86" x14ac:dyDescent="0.25">
      <c r="A2" s="94" t="s">
        <v>52</v>
      </c>
      <c r="B2" s="95" t="s">
        <v>59</v>
      </c>
      <c r="C2" s="95" t="s">
        <v>57</v>
      </c>
      <c r="D2" s="95" t="s">
        <v>60</v>
      </c>
      <c r="E2" s="95" t="s">
        <v>54</v>
      </c>
      <c r="F2" s="95" t="s">
        <v>53</v>
      </c>
      <c r="G2" s="95" t="s">
        <v>61</v>
      </c>
      <c r="H2" s="95" t="s">
        <v>62</v>
      </c>
      <c r="I2" s="95" t="s">
        <v>150</v>
      </c>
      <c r="J2" s="95"/>
      <c r="K2" s="95"/>
      <c r="L2" s="26"/>
      <c r="M2" s="26" t="s">
        <v>226</v>
      </c>
      <c r="N2" s="95" t="s">
        <v>471</v>
      </c>
      <c r="O2" s="26" t="s">
        <v>359</v>
      </c>
      <c r="P2" s="26" t="s">
        <v>131</v>
      </c>
      <c r="Q2" s="26" t="s">
        <v>132</v>
      </c>
      <c r="R2" s="26" t="s">
        <v>133</v>
      </c>
      <c r="S2" s="95" t="s">
        <v>335</v>
      </c>
      <c r="T2" s="26" t="s">
        <v>360</v>
      </c>
      <c r="U2" s="26" t="s">
        <v>134</v>
      </c>
      <c r="V2" s="26" t="s">
        <v>59</v>
      </c>
      <c r="W2" s="26" t="s">
        <v>136</v>
      </c>
      <c r="X2" s="26" t="s">
        <v>137</v>
      </c>
      <c r="Y2" s="26" t="s">
        <v>361</v>
      </c>
      <c r="Z2" s="26" t="s">
        <v>138</v>
      </c>
      <c r="AA2" s="95" t="s">
        <v>472</v>
      </c>
      <c r="AB2" s="26" t="s">
        <v>139</v>
      </c>
      <c r="AC2" s="26" t="s">
        <v>140</v>
      </c>
      <c r="AD2" s="26" t="s">
        <v>141</v>
      </c>
      <c r="AE2" s="26" t="s">
        <v>142</v>
      </c>
      <c r="AF2" s="26" t="s">
        <v>143</v>
      </c>
      <c r="AG2" s="95" t="s">
        <v>473</v>
      </c>
      <c r="AH2" s="26" t="s">
        <v>362</v>
      </c>
      <c r="AI2" s="26" t="s">
        <v>144</v>
      </c>
      <c r="AJ2" s="26" t="s">
        <v>366</v>
      </c>
      <c r="AK2" s="26" t="s">
        <v>57</v>
      </c>
      <c r="AL2" s="26" t="s">
        <v>128</v>
      </c>
      <c r="AM2" s="95" t="s">
        <v>474</v>
      </c>
      <c r="AN2" s="26" t="s">
        <v>145</v>
      </c>
      <c r="AO2" s="26" t="s">
        <v>146</v>
      </c>
      <c r="AP2" s="26" t="s">
        <v>60</v>
      </c>
      <c r="AQ2" s="26" t="s">
        <v>147</v>
      </c>
      <c r="AR2" s="26" t="s">
        <v>148</v>
      </c>
      <c r="AS2" s="26" t="s">
        <v>149</v>
      </c>
      <c r="AT2" s="26" t="s">
        <v>150</v>
      </c>
      <c r="AU2" s="26" t="s">
        <v>151</v>
      </c>
      <c r="AV2" s="26" t="s">
        <v>152</v>
      </c>
      <c r="AW2" s="26" t="s">
        <v>153</v>
      </c>
      <c r="AX2" s="26" t="s">
        <v>154</v>
      </c>
      <c r="AY2" s="26" t="s">
        <v>155</v>
      </c>
      <c r="AZ2" s="26" t="s">
        <v>156</v>
      </c>
      <c r="BA2" s="26" t="s">
        <v>54</v>
      </c>
      <c r="BB2" s="26" t="s">
        <v>53</v>
      </c>
      <c r="BC2" s="26" t="s">
        <v>157</v>
      </c>
      <c r="BD2" s="26" t="s">
        <v>158</v>
      </c>
      <c r="BE2" s="26" t="s">
        <v>159</v>
      </c>
      <c r="BF2" s="26" t="s">
        <v>160</v>
      </c>
      <c r="BG2" s="26" t="s">
        <v>161</v>
      </c>
      <c r="BH2" s="26" t="s">
        <v>162</v>
      </c>
      <c r="BI2" s="26" t="s">
        <v>163</v>
      </c>
      <c r="BJ2" s="26" t="s">
        <v>164</v>
      </c>
      <c r="BK2" s="26" t="s">
        <v>165</v>
      </c>
      <c r="BL2" s="26" t="s">
        <v>363</v>
      </c>
      <c r="BM2" s="26" t="s">
        <v>166</v>
      </c>
      <c r="BN2" s="26" t="s">
        <v>167</v>
      </c>
      <c r="BO2" s="26" t="s">
        <v>168</v>
      </c>
      <c r="BP2" s="26" t="s">
        <v>61</v>
      </c>
      <c r="BQ2" s="26" t="s">
        <v>367</v>
      </c>
      <c r="BR2" s="26" t="s">
        <v>169</v>
      </c>
      <c r="BS2" s="26" t="s">
        <v>170</v>
      </c>
      <c r="BT2" s="26" t="s">
        <v>171</v>
      </c>
      <c r="BU2" s="95" t="s">
        <v>172</v>
      </c>
      <c r="BV2" s="26" t="s">
        <v>173</v>
      </c>
      <c r="BW2" s="26" t="s">
        <v>174</v>
      </c>
      <c r="BX2" s="26" t="s">
        <v>368</v>
      </c>
      <c r="BZ2" s="26" t="s">
        <v>141</v>
      </c>
      <c r="CA2" s="26" t="s">
        <v>59</v>
      </c>
      <c r="CB2" s="26" t="s">
        <v>57</v>
      </c>
      <c r="CC2" s="26" t="s">
        <v>60</v>
      </c>
      <c r="CD2" s="26" t="s">
        <v>54</v>
      </c>
      <c r="CE2" s="26" t="s">
        <v>53</v>
      </c>
      <c r="CF2" s="26" t="s">
        <v>61</v>
      </c>
      <c r="CG2" s="26" t="s">
        <v>62</v>
      </c>
      <c r="CH2" s="26" t="s">
        <v>150</v>
      </c>
    </row>
    <row r="3" spans="1:86" x14ac:dyDescent="0.25">
      <c r="A3" s="19" t="s">
        <v>76</v>
      </c>
      <c r="B3" s="95">
        <v>10143.217876000001</v>
      </c>
      <c r="C3" s="95">
        <v>4.6871773473999996</v>
      </c>
      <c r="D3" s="95">
        <v>20271.701128000001</v>
      </c>
      <c r="E3" s="95">
        <v>4288.2916099000004</v>
      </c>
      <c r="F3" s="95">
        <v>1744.0932603000001</v>
      </c>
      <c r="G3" s="95">
        <v>26360.174303</v>
      </c>
      <c r="H3" s="95">
        <v>4008.3927551000002</v>
      </c>
      <c r="I3" s="95">
        <v>2079.0284348</v>
      </c>
      <c r="J3" s="95"/>
      <c r="K3" s="95"/>
      <c r="L3" s="26"/>
      <c r="M3" s="26" t="s">
        <v>121</v>
      </c>
      <c r="N3" s="95">
        <v>0</v>
      </c>
      <c r="O3" s="26">
        <v>19.761942959426399</v>
      </c>
      <c r="P3" s="26">
        <v>0.64131461812858104</v>
      </c>
      <c r="Q3" s="26">
        <v>0.64131461812858104</v>
      </c>
      <c r="R3" s="26">
        <v>1.08736178111889</v>
      </c>
      <c r="S3" s="95">
        <v>0</v>
      </c>
      <c r="T3" s="26">
        <v>14.9379332363852</v>
      </c>
      <c r="U3" s="26">
        <v>16.327289724830099</v>
      </c>
      <c r="V3" s="26">
        <v>6645.9579294353498</v>
      </c>
      <c r="W3" s="26">
        <v>4.7646081928958699</v>
      </c>
      <c r="X3" s="26">
        <v>1.2192649690714801</v>
      </c>
      <c r="Y3" s="26">
        <v>0.74132224683322301</v>
      </c>
      <c r="Z3" s="26">
        <v>2.5549281188516102</v>
      </c>
      <c r="AA3" s="95">
        <v>0</v>
      </c>
      <c r="AB3" s="26">
        <v>41.453917185648599</v>
      </c>
      <c r="AC3" s="26">
        <v>41.453917185648599</v>
      </c>
      <c r="AD3" s="26">
        <v>0.15768531769220101</v>
      </c>
      <c r="AE3" s="26">
        <v>1.2711063679161001</v>
      </c>
      <c r="AF3" s="26">
        <v>0.117094308234372</v>
      </c>
      <c r="AG3" s="95">
        <v>0.87835464379875405</v>
      </c>
      <c r="AH3" s="26">
        <v>0.62574880764121998</v>
      </c>
      <c r="AI3" s="26">
        <v>63.028157282637501</v>
      </c>
      <c r="AJ3" s="26">
        <v>4.6032495191235999E-2</v>
      </c>
      <c r="AK3" s="26">
        <v>1.4871619080341901E-2</v>
      </c>
      <c r="AL3" s="26">
        <v>0</v>
      </c>
      <c r="AM3" s="95">
        <v>370.61446553514497</v>
      </c>
      <c r="AN3" s="26">
        <v>5371.4172764484501</v>
      </c>
      <c r="AO3" s="26">
        <v>596.66674114856505</v>
      </c>
      <c r="AP3" s="26">
        <v>5968.24170291471</v>
      </c>
      <c r="AQ3" s="26">
        <v>0.11746170283238801</v>
      </c>
      <c r="AR3" s="26">
        <v>3.9587954079935801</v>
      </c>
      <c r="AS3" s="26">
        <v>52.755377337588101</v>
      </c>
      <c r="AT3" s="26">
        <v>144.725167691216</v>
      </c>
      <c r="AU3" s="26">
        <v>12.4664160882462</v>
      </c>
      <c r="AV3" s="26">
        <v>1.77028309661205</v>
      </c>
      <c r="AW3" s="26">
        <v>4.99736771321174</v>
      </c>
      <c r="AX3" s="26">
        <v>19.420896714794999</v>
      </c>
      <c r="AY3" s="26">
        <v>0.49765398678328998</v>
      </c>
      <c r="AZ3" s="26">
        <v>9.2209298768189605</v>
      </c>
      <c r="BA3" s="26">
        <v>2816.2063603849301</v>
      </c>
      <c r="BB3" s="26">
        <v>694.49154041513702</v>
      </c>
      <c r="BC3" s="26">
        <v>2121.7148199697899</v>
      </c>
      <c r="BD3" s="26">
        <v>2.6950045470328501</v>
      </c>
      <c r="BE3" s="26">
        <v>0.85777638629386299</v>
      </c>
      <c r="BF3" s="26">
        <v>433.03239650989599</v>
      </c>
      <c r="BG3" s="26">
        <v>3.3452980483583801</v>
      </c>
      <c r="BH3" s="26">
        <v>6.8722362353324096</v>
      </c>
      <c r="BI3" s="26">
        <v>5.8581498355903198E-2</v>
      </c>
      <c r="BJ3" s="26">
        <v>0.54271483765714701</v>
      </c>
      <c r="BK3" s="26">
        <v>17.600175680528199</v>
      </c>
      <c r="BL3" s="26">
        <v>1.44675911383922</v>
      </c>
      <c r="BM3" s="26">
        <v>124.505956458716</v>
      </c>
      <c r="BN3" s="26">
        <v>2.2708667501777402</v>
      </c>
      <c r="BO3" s="26">
        <v>1.58160864873205</v>
      </c>
      <c r="BP3" s="26">
        <v>7976.8869060371499</v>
      </c>
      <c r="BQ3" s="26">
        <v>0.98494247063319995</v>
      </c>
      <c r="BR3" s="26">
        <v>0</v>
      </c>
      <c r="BS3" s="26">
        <v>20.007779345824598</v>
      </c>
      <c r="BT3" s="26">
        <v>14.368905050456901</v>
      </c>
      <c r="BU3" s="95">
        <v>0</v>
      </c>
      <c r="BV3" s="26">
        <v>26.473815994944101</v>
      </c>
      <c r="BW3" s="26">
        <v>388.10301227588701</v>
      </c>
      <c r="BX3" s="26">
        <v>6.1645708607534502</v>
      </c>
      <c r="BZ3" s="35">
        <f t="shared" ref="BZ3:BZ47" si="0">AD3/AP3</f>
        <v>2.6420732527503409E-5</v>
      </c>
      <c r="CA3" s="23">
        <f t="shared" ref="CA3:CA34" si="1">IF(B3=0,"",(V3-B3)/B3)</f>
        <v>-0.34478801395359582</v>
      </c>
      <c r="CB3" s="23">
        <f t="shared" ref="CB3:CB34" si="2">IF(C3=0,"",(AK3-C3)/C3)</f>
        <v>-0.99682716953550066</v>
      </c>
      <c r="CC3" s="23">
        <f t="shared" ref="CC3:CC34" si="3">IF(D3=0,"",(AP3-D3)/D3)</f>
        <v>-0.70558752493291443</v>
      </c>
      <c r="CD3" s="23">
        <f t="shared" ref="CD3:CD34" si="4">IF(E3=0,"",(BA3-E3)/E3)</f>
        <v>-0.34328011791842628</v>
      </c>
      <c r="CE3" s="23">
        <f t="shared" ref="CE3:CE34" si="5">IF(F3=0,"",(BB3-F3)/F3)</f>
        <v>-0.60180366714124101</v>
      </c>
      <c r="CF3" s="23">
        <f t="shared" ref="CF3:CF34" si="6">IF(G3=0,"",(BP3-G3)/G3)</f>
        <v>-0.69738868892345229</v>
      </c>
      <c r="CG3" s="23">
        <f t="shared" ref="CG3:CG34" si="7">IF(H3=0,"",(BW3-H3)/H3)</f>
        <v>-0.90317739902555916</v>
      </c>
      <c r="CH3" s="23">
        <f>IF(I3=0,"",(AT3-I3)/I3)</f>
        <v>-0.93038807682053737</v>
      </c>
    </row>
    <row r="4" spans="1:86" x14ac:dyDescent="0.25">
      <c r="A4" s="19" t="s">
        <v>77</v>
      </c>
      <c r="B4" s="95">
        <v>221.45936395000001</v>
      </c>
      <c r="C4" s="95">
        <v>16.985714743999999</v>
      </c>
      <c r="D4" s="95">
        <v>241.21098309000001</v>
      </c>
      <c r="E4" s="95">
        <v>36.254744928000001</v>
      </c>
      <c r="F4" s="95">
        <v>17.690145805</v>
      </c>
      <c r="G4" s="95">
        <v>105.71809885</v>
      </c>
      <c r="H4" s="95">
        <v>230.56224168</v>
      </c>
      <c r="I4" s="95">
        <v>61.953141582000001</v>
      </c>
      <c r="J4" s="95"/>
      <c r="K4" s="95"/>
      <c r="L4" s="26"/>
      <c r="M4" s="26" t="s">
        <v>77</v>
      </c>
      <c r="N4" s="95">
        <v>0</v>
      </c>
      <c r="O4" s="26">
        <v>2.75249448709378</v>
      </c>
      <c r="P4" s="26">
        <v>0.46903605498510897</v>
      </c>
      <c r="Q4" s="26">
        <v>0.46903605498510897</v>
      </c>
      <c r="R4" s="26">
        <v>0.68962115516956402</v>
      </c>
      <c r="S4" s="95">
        <v>0</v>
      </c>
      <c r="T4" s="26">
        <v>1.78081183760941</v>
      </c>
      <c r="U4" s="26">
        <v>41.7521314501452</v>
      </c>
      <c r="V4" s="26">
        <v>221.45904287570801</v>
      </c>
      <c r="W4" s="26">
        <v>13.01818212859</v>
      </c>
      <c r="X4" s="26">
        <v>2.0600241881878198</v>
      </c>
      <c r="Y4" s="26">
        <v>1.0813611250515001</v>
      </c>
      <c r="Z4" s="26">
        <v>15.354502732823001</v>
      </c>
      <c r="AA4" s="95">
        <v>0</v>
      </c>
      <c r="AB4" s="26">
        <v>8.7244697165124698</v>
      </c>
      <c r="AC4" s="26">
        <v>8.7244697165124698</v>
      </c>
      <c r="AD4" s="26">
        <v>9.5240952701973802E-2</v>
      </c>
      <c r="AE4" s="26">
        <v>2.2105506016305299</v>
      </c>
      <c r="AF4" s="26">
        <v>6.0908282150829399E-2</v>
      </c>
      <c r="AG4" s="95">
        <v>0.47116411225101401</v>
      </c>
      <c r="AH4" s="26">
        <v>0.46350836356421199</v>
      </c>
      <c r="AI4" s="26">
        <v>8.0866891692498495</v>
      </c>
      <c r="AJ4" s="26">
        <v>2.4692744279302899E-2</v>
      </c>
      <c r="AK4" s="26">
        <v>16.9856502755732</v>
      </c>
      <c r="AL4" s="26">
        <v>0</v>
      </c>
      <c r="AM4" s="95">
        <v>186.063275870962</v>
      </c>
      <c r="AN4" s="26">
        <v>217.08940224086999</v>
      </c>
      <c r="AO4" s="26">
        <v>24.025329570052602</v>
      </c>
      <c r="AP4" s="26">
        <v>241.20997276362499</v>
      </c>
      <c r="AQ4" s="26">
        <v>5.5466780601530999E-2</v>
      </c>
      <c r="AR4" s="26">
        <v>4.7890227039853697</v>
      </c>
      <c r="AS4" s="26">
        <v>0.25422522418249899</v>
      </c>
      <c r="AT4" s="26">
        <v>63.145102570948502</v>
      </c>
      <c r="AU4" s="26">
        <v>0.30486696125274398</v>
      </c>
      <c r="AV4" s="26">
        <v>1.7640010909571899</v>
      </c>
      <c r="AW4" s="26">
        <v>0.57200079170180296</v>
      </c>
      <c r="AX4" s="26">
        <v>0.36151092449746303</v>
      </c>
      <c r="AY4" s="26">
        <v>1.01660532305979E-2</v>
      </c>
      <c r="AZ4" s="26">
        <v>0.46428397061381999</v>
      </c>
      <c r="BA4" s="26">
        <v>36.255992396657298</v>
      </c>
      <c r="BB4" s="26">
        <v>17.689534410921201</v>
      </c>
      <c r="BC4" s="26">
        <v>18.566457985736101</v>
      </c>
      <c r="BD4" s="26">
        <v>2.8811383345183099E-3</v>
      </c>
      <c r="BE4" s="26">
        <v>1.3277316093189301E-2</v>
      </c>
      <c r="BF4" s="26">
        <v>6.8511231743911001</v>
      </c>
      <c r="BG4" s="26">
        <v>0.10408782631987901</v>
      </c>
      <c r="BH4" s="26">
        <v>0.94264052047487301</v>
      </c>
      <c r="BI4" s="26">
        <v>1.0731412644455001</v>
      </c>
      <c r="BJ4" s="26">
        <v>0.196538820637465</v>
      </c>
      <c r="BK4" s="26">
        <v>2.4041847446882398</v>
      </c>
      <c r="BL4" s="26">
        <v>2.6803474614888301</v>
      </c>
      <c r="BM4" s="26">
        <v>1.2028380826402501</v>
      </c>
      <c r="BN4" s="26">
        <v>1.1377925562735201</v>
      </c>
      <c r="BO4" s="26">
        <v>2.9973950186565901E-2</v>
      </c>
      <c r="BP4" s="26">
        <v>105.73840489243899</v>
      </c>
      <c r="BQ4" s="26">
        <v>0.52833600840342998</v>
      </c>
      <c r="BR4" s="26">
        <v>0</v>
      </c>
      <c r="BS4" s="26">
        <v>30.3177216127031</v>
      </c>
      <c r="BT4" s="26">
        <v>15.010801669928499</v>
      </c>
      <c r="BU4" s="95">
        <v>0</v>
      </c>
      <c r="BV4" s="26">
        <v>8.1467569796557395</v>
      </c>
      <c r="BW4" s="26">
        <v>230.56216334374901</v>
      </c>
      <c r="BX4" s="26">
        <v>4.5512460918687596</v>
      </c>
      <c r="BZ4" s="35">
        <f t="shared" si="0"/>
        <v>3.948466624773665E-4</v>
      </c>
      <c r="CA4" s="23">
        <f t="shared" si="1"/>
        <v>-1.449811316516389E-6</v>
      </c>
      <c r="CB4" s="23">
        <f t="shared" si="2"/>
        <v>-3.7954497512333464E-6</v>
      </c>
      <c r="CC4" s="23">
        <f t="shared" si="3"/>
        <v>-4.1885587550003096E-6</v>
      </c>
      <c r="CD4" s="23">
        <f t="shared" si="4"/>
        <v>3.4408424601375544E-5</v>
      </c>
      <c r="CE4" s="23">
        <f t="shared" si="5"/>
        <v>-3.4561279796024027E-5</v>
      </c>
      <c r="CF4" s="23">
        <f t="shared" si="6"/>
        <v>1.9207725696808559E-4</v>
      </c>
      <c r="CG4" s="23">
        <f t="shared" si="7"/>
        <v>-3.3976183794326443E-7</v>
      </c>
      <c r="CH4" s="23">
        <f t="shared" ref="CH4:CH15" si="8">IF(I4=0,"",(AT4-I4)/I4)</f>
        <v>1.9239718253364839E-2</v>
      </c>
    </row>
    <row r="5" spans="1:86" x14ac:dyDescent="0.25">
      <c r="A5" s="19" t="s">
        <v>78</v>
      </c>
      <c r="B5" s="95">
        <v>4419.6581432000003</v>
      </c>
      <c r="C5" s="95">
        <v>107.28510780000001</v>
      </c>
      <c r="D5" s="95">
        <v>20370.353668</v>
      </c>
      <c r="E5" s="95">
        <v>988.16809103000003</v>
      </c>
      <c r="F5" s="95">
        <v>539.53893664999998</v>
      </c>
      <c r="G5" s="95">
        <v>70471.616634000005</v>
      </c>
      <c r="H5" s="95">
        <v>3782.1929303000002</v>
      </c>
      <c r="I5" s="95">
        <v>2152.5162159000001</v>
      </c>
      <c r="J5" s="95"/>
      <c r="K5" s="95"/>
      <c r="L5" s="26"/>
      <c r="M5" s="26" t="s">
        <v>71</v>
      </c>
      <c r="N5" s="95">
        <v>0</v>
      </c>
      <c r="O5" s="26">
        <v>38.139522683956002</v>
      </c>
      <c r="P5" s="26">
        <v>23.464911399382899</v>
      </c>
      <c r="Q5" s="26">
        <v>23.464911399382899</v>
      </c>
      <c r="R5" s="26">
        <v>3.79503234558684</v>
      </c>
      <c r="S5" s="95">
        <v>0</v>
      </c>
      <c r="T5" s="26">
        <v>29.660656344794699</v>
      </c>
      <c r="U5" s="26">
        <v>110.162746512122</v>
      </c>
      <c r="V5" s="26">
        <v>4416.9556812533201</v>
      </c>
      <c r="W5" s="26">
        <v>19.6393339386394</v>
      </c>
      <c r="X5" s="26">
        <v>1.8846153794830001</v>
      </c>
      <c r="Y5" s="26">
        <v>5.4017545748785496</v>
      </c>
      <c r="Z5" s="26">
        <v>350.63944855005298</v>
      </c>
      <c r="AA5" s="95">
        <v>0</v>
      </c>
      <c r="AB5" s="26">
        <v>73.868234818220401</v>
      </c>
      <c r="AC5" s="26">
        <v>73.868234818220401</v>
      </c>
      <c r="AD5" s="26">
        <v>1.22125143204177</v>
      </c>
      <c r="AE5" s="26">
        <v>44.657777474120699</v>
      </c>
      <c r="AF5" s="26">
        <v>1.61189802400613</v>
      </c>
      <c r="AG5" s="95">
        <v>6.4686228855161101</v>
      </c>
      <c r="AH5" s="26">
        <v>31.475407263127199</v>
      </c>
      <c r="AI5" s="26">
        <v>188.12906827140401</v>
      </c>
      <c r="AJ5" s="26">
        <v>0.33900796684346002</v>
      </c>
      <c r="AK5" s="26">
        <v>107.28542744284</v>
      </c>
      <c r="AL5" s="26">
        <v>0</v>
      </c>
      <c r="AM5" s="95">
        <v>3661.6043170667099</v>
      </c>
      <c r="AN5" s="26">
        <v>18305.1544319432</v>
      </c>
      <c r="AO5" s="26">
        <v>2032.68554922301</v>
      </c>
      <c r="AP5" s="26">
        <v>20339.061232598298</v>
      </c>
      <c r="AQ5" s="26">
        <v>5.6347062848151097</v>
      </c>
      <c r="AR5" s="26">
        <v>50.184373269031198</v>
      </c>
      <c r="AS5" s="26">
        <v>14.622090569178299</v>
      </c>
      <c r="AT5" s="26">
        <v>2170.2838128014901</v>
      </c>
      <c r="AU5" s="26">
        <v>13.7205770900524</v>
      </c>
      <c r="AV5" s="26">
        <v>3.4020463643027599</v>
      </c>
      <c r="AW5" s="26">
        <v>23.340880353321801</v>
      </c>
      <c r="AX5" s="26">
        <v>7.2139282002804501</v>
      </c>
      <c r="AY5" s="26">
        <v>1.69019403043481</v>
      </c>
      <c r="AZ5" s="26">
        <v>7.0271780104213004</v>
      </c>
      <c r="BA5" s="26">
        <v>989.67200191225504</v>
      </c>
      <c r="BB5" s="26">
        <v>537.814127645864</v>
      </c>
      <c r="BC5" s="26">
        <v>451.85787426639001</v>
      </c>
      <c r="BD5" s="26">
        <v>7.4581204495224096E-2</v>
      </c>
      <c r="BE5" s="26">
        <v>0.177429348258624</v>
      </c>
      <c r="BF5" s="26">
        <v>202.758459054778</v>
      </c>
      <c r="BG5" s="26">
        <v>2.3210806605047498</v>
      </c>
      <c r="BH5" s="26">
        <v>51.576675854948199</v>
      </c>
      <c r="BI5" s="26">
        <v>2.6813167479357798</v>
      </c>
      <c r="BJ5" s="26">
        <v>3.0753069318826798</v>
      </c>
      <c r="BK5" s="26">
        <v>129.42383832006001</v>
      </c>
      <c r="BL5" s="26">
        <v>39.428002102999201</v>
      </c>
      <c r="BM5" s="26">
        <v>27.066514440053499</v>
      </c>
      <c r="BN5" s="26">
        <v>32.157682178772497</v>
      </c>
      <c r="BO5" s="26">
        <v>15.484348286182</v>
      </c>
      <c r="BP5" s="26">
        <v>70467.617054993505</v>
      </c>
      <c r="BQ5" s="26">
        <v>7.2534712677187798</v>
      </c>
      <c r="BR5" s="26">
        <v>1641.0851729250301</v>
      </c>
      <c r="BS5" s="26">
        <v>17.343975416030901</v>
      </c>
      <c r="BT5" s="26">
        <v>182.755054461203</v>
      </c>
      <c r="BU5" s="95">
        <v>0</v>
      </c>
      <c r="BV5" s="26">
        <v>262.38351054913397</v>
      </c>
      <c r="BW5" s="26">
        <v>3785.9914564065798</v>
      </c>
      <c r="BX5" s="26">
        <v>112.786595961202</v>
      </c>
      <c r="BZ5" s="35">
        <f t="shared" si="0"/>
        <v>6.0044631267662305E-5</v>
      </c>
      <c r="CA5" s="23">
        <f t="shared" si="1"/>
        <v>-6.1146402258240604E-4</v>
      </c>
      <c r="CB5" s="23">
        <f t="shared" si="2"/>
        <v>2.9793775347953168E-6</v>
      </c>
      <c r="CC5" s="23">
        <f t="shared" si="3"/>
        <v>-1.5361753611013136E-3</v>
      </c>
      <c r="CD5" s="23">
        <f t="shared" si="4"/>
        <v>1.5219180784186602E-3</v>
      </c>
      <c r="CE5" s="23">
        <f t="shared" si="5"/>
        <v>-3.1968202607309962E-3</v>
      </c>
      <c r="CF5" s="23">
        <f t="shared" si="6"/>
        <v>-5.6754466514831925E-5</v>
      </c>
      <c r="CG5" s="23">
        <f t="shared" si="7"/>
        <v>1.0043184408042173E-3</v>
      </c>
      <c r="CH5" s="23">
        <f t="shared" si="8"/>
        <v>8.2543382345953743E-3</v>
      </c>
    </row>
    <row r="6" spans="1:86" x14ac:dyDescent="0.25">
      <c r="A6" s="19" t="s">
        <v>79</v>
      </c>
      <c r="B6" s="95">
        <v>35721.252034999998</v>
      </c>
      <c r="C6" s="95">
        <v>367.33235274999998</v>
      </c>
      <c r="D6" s="95">
        <v>15659.432123000001</v>
      </c>
      <c r="E6" s="95">
        <v>3063.4232247999998</v>
      </c>
      <c r="F6" s="95">
        <v>1299.2552028</v>
      </c>
      <c r="G6" s="95">
        <v>22075.543429000001</v>
      </c>
      <c r="H6" s="95">
        <v>3305.7838935999998</v>
      </c>
      <c r="I6" s="95">
        <v>934.79198572999996</v>
      </c>
      <c r="J6" s="95"/>
      <c r="K6" s="95"/>
      <c r="L6" s="26"/>
      <c r="M6" s="26" t="s">
        <v>122</v>
      </c>
      <c r="N6" s="95">
        <v>0</v>
      </c>
      <c r="O6" s="26">
        <v>4.9302045253002502</v>
      </c>
      <c r="P6" s="26">
        <v>23.718030666461601</v>
      </c>
      <c r="Q6" s="26">
        <v>23.718030666461601</v>
      </c>
      <c r="R6" s="26">
        <v>32.409698353982002</v>
      </c>
      <c r="S6" s="95">
        <v>0</v>
      </c>
      <c r="T6" s="26">
        <v>10.5691360905331</v>
      </c>
      <c r="U6" s="26">
        <v>16.681434082865099</v>
      </c>
      <c r="V6" s="26">
        <v>35705.356328325899</v>
      </c>
      <c r="W6" s="26">
        <v>14.416573570135</v>
      </c>
      <c r="X6" s="26">
        <v>2.8450777848374398</v>
      </c>
      <c r="Y6" s="26">
        <v>9.1272656802936005</v>
      </c>
      <c r="Z6" s="26">
        <v>21.701646990503299</v>
      </c>
      <c r="AA6" s="95">
        <v>0</v>
      </c>
      <c r="AB6" s="26">
        <v>240.86087419149999</v>
      </c>
      <c r="AC6" s="26">
        <v>240.86087419149999</v>
      </c>
      <c r="AD6" s="26">
        <v>0.56291888609579899</v>
      </c>
      <c r="AE6" s="26">
        <v>22.561050212599302</v>
      </c>
      <c r="AF6" s="26">
        <v>9.0566576375648699E-3</v>
      </c>
      <c r="AG6" s="95">
        <v>6.2923952891605799</v>
      </c>
      <c r="AH6" s="26">
        <v>7.0208850239102096</v>
      </c>
      <c r="AI6" s="26">
        <v>1212.4645312754701</v>
      </c>
      <c r="AJ6" s="26">
        <v>0.32977663403542001</v>
      </c>
      <c r="AK6" s="26">
        <v>367.32441806876</v>
      </c>
      <c r="AL6" s="26">
        <v>0</v>
      </c>
      <c r="AM6" s="95">
        <v>3175.9380160495298</v>
      </c>
      <c r="AN6" s="26">
        <v>14085.547962554399</v>
      </c>
      <c r="AO6" s="26">
        <v>1564.4982974417301</v>
      </c>
      <c r="AP6" s="26">
        <v>15650.6091788822</v>
      </c>
      <c r="AQ6" s="26">
        <v>9.4963181066635899E-2</v>
      </c>
      <c r="AR6" s="26">
        <v>33.012885549341398</v>
      </c>
      <c r="AS6" s="26">
        <v>7.0672996026168597</v>
      </c>
      <c r="AT6" s="26">
        <v>949.72375399378404</v>
      </c>
      <c r="AU6" s="26">
        <v>7.7665121648840296</v>
      </c>
      <c r="AV6" s="26">
        <v>13.364156371633101</v>
      </c>
      <c r="AW6" s="26">
        <v>63.349833822668401</v>
      </c>
      <c r="AX6" s="26">
        <v>7.3767779075953399</v>
      </c>
      <c r="AY6" s="26">
        <v>6.5677296086244601</v>
      </c>
      <c r="AZ6" s="26">
        <v>11.0123061300618</v>
      </c>
      <c r="BA6" s="26">
        <v>3031.7153091285099</v>
      </c>
      <c r="BB6" s="26">
        <v>1294.05736608608</v>
      </c>
      <c r="BC6" s="26">
        <v>1737.6579430424199</v>
      </c>
      <c r="BD6" s="26">
        <v>0.342340638017604</v>
      </c>
      <c r="BE6" s="26">
        <v>0.55873744715796603</v>
      </c>
      <c r="BF6" s="26">
        <v>474.82199272721198</v>
      </c>
      <c r="BG6" s="26">
        <v>10.095358900444699</v>
      </c>
      <c r="BH6" s="26">
        <v>176.91878332329199</v>
      </c>
      <c r="BI6" s="26">
        <v>4.2968078940734804</v>
      </c>
      <c r="BJ6" s="26">
        <v>8.6991417186130704</v>
      </c>
      <c r="BK6" s="26">
        <v>442.64860495293402</v>
      </c>
      <c r="BL6" s="26">
        <v>23.084454643851501</v>
      </c>
      <c r="BM6" s="26">
        <v>16.003627738553799</v>
      </c>
      <c r="BN6" s="26">
        <v>42.5707120472604</v>
      </c>
      <c r="BO6" s="26">
        <v>0.59664309043910402</v>
      </c>
      <c r="BP6" s="26">
        <v>22073.9591920405</v>
      </c>
      <c r="BQ6" s="26">
        <v>7.05592808182623</v>
      </c>
      <c r="BR6" s="26">
        <v>101.973818791095</v>
      </c>
      <c r="BS6" s="26">
        <v>209.616754468469</v>
      </c>
      <c r="BT6" s="26">
        <v>54.450436714034097</v>
      </c>
      <c r="BU6" s="95">
        <v>0</v>
      </c>
      <c r="BV6" s="26">
        <v>269.668728726832</v>
      </c>
      <c r="BW6" s="26">
        <v>3299.2592642549198</v>
      </c>
      <c r="BX6" s="26">
        <v>25.444207753441098</v>
      </c>
      <c r="BZ6" s="35">
        <f t="shared" si="0"/>
        <v>3.5967857842579127E-5</v>
      </c>
      <c r="CA6" s="23">
        <f t="shared" si="1"/>
        <v>-4.4499298788642307E-4</v>
      </c>
      <c r="CB6" s="23">
        <f t="shared" si="2"/>
        <v>-2.1600823288733966E-5</v>
      </c>
      <c r="CC6" s="23">
        <f t="shared" si="3"/>
        <v>-5.6342682470854907E-4</v>
      </c>
      <c r="CD6" s="23">
        <f t="shared" si="4"/>
        <v>-1.0350484848060783E-2</v>
      </c>
      <c r="CE6" s="23">
        <f t="shared" si="5"/>
        <v>-4.0006279772582098E-3</v>
      </c>
      <c r="CF6" s="23">
        <f t="shared" si="6"/>
        <v>-7.1764347029390656E-5</v>
      </c>
      <c r="CG6" s="23">
        <f t="shared" si="7"/>
        <v>-1.9737011114706309E-3</v>
      </c>
      <c r="CH6" s="23">
        <f t="shared" si="8"/>
        <v>1.5973359305304191E-2</v>
      </c>
    </row>
    <row r="7" spans="1:86" x14ac:dyDescent="0.25">
      <c r="A7" s="19" t="s">
        <v>80</v>
      </c>
      <c r="B7" s="95">
        <v>476013.87326000002</v>
      </c>
      <c r="C7" s="95">
        <v>1328.9535120999999</v>
      </c>
      <c r="D7" s="95">
        <v>45523.144552999998</v>
      </c>
      <c r="E7" s="95">
        <v>11839.833762</v>
      </c>
      <c r="F7" s="95">
        <v>8299.9422494999999</v>
      </c>
      <c r="G7" s="95">
        <v>117752.98987999999</v>
      </c>
      <c r="H7" s="95">
        <v>24314.080303999999</v>
      </c>
      <c r="I7" s="95">
        <v>7467.0682244</v>
      </c>
      <c r="J7" s="95"/>
      <c r="K7" s="95"/>
      <c r="L7" s="26"/>
      <c r="M7" s="26" t="s">
        <v>123</v>
      </c>
      <c r="N7" s="95">
        <v>0</v>
      </c>
      <c r="O7" s="26">
        <v>168.66945552567901</v>
      </c>
      <c r="P7" s="26">
        <v>189.40557244108601</v>
      </c>
      <c r="Q7" s="26">
        <v>189.40557244108601</v>
      </c>
      <c r="R7" s="26">
        <v>27.179443604770999</v>
      </c>
      <c r="S7" s="95">
        <v>0</v>
      </c>
      <c r="T7" s="26">
        <v>250.31513964000399</v>
      </c>
      <c r="U7" s="26">
        <v>919.27934986921196</v>
      </c>
      <c r="V7" s="26">
        <v>475048.81999512098</v>
      </c>
      <c r="W7" s="26">
        <v>204.96080452067699</v>
      </c>
      <c r="X7" s="26">
        <v>91.990348520569796</v>
      </c>
      <c r="Y7" s="26">
        <v>43.418835328836302</v>
      </c>
      <c r="Z7" s="26">
        <v>3594.18243248627</v>
      </c>
      <c r="AA7" s="95">
        <v>0</v>
      </c>
      <c r="AB7" s="26">
        <v>751.78974749838505</v>
      </c>
      <c r="AC7" s="26">
        <v>751.78974749838505</v>
      </c>
      <c r="AD7" s="26">
        <v>7.0950672918961502</v>
      </c>
      <c r="AE7" s="26">
        <v>97.964643605219393</v>
      </c>
      <c r="AF7" s="26">
        <v>3.5768797133774699</v>
      </c>
      <c r="AG7" s="95">
        <v>30.3400040779179</v>
      </c>
      <c r="AH7" s="26">
        <v>143.66601011713999</v>
      </c>
      <c r="AI7" s="26">
        <v>2860.9451352188898</v>
      </c>
      <c r="AJ7" s="26">
        <v>1.5900790063046299</v>
      </c>
      <c r="AK7" s="26">
        <v>1328.56640506594</v>
      </c>
      <c r="AL7" s="26">
        <v>0</v>
      </c>
      <c r="AM7" s="95">
        <v>22479.479423411201</v>
      </c>
      <c r="AN7" s="26">
        <v>37875.487738516902</v>
      </c>
      <c r="AO7" s="26">
        <v>4201.29193973566</v>
      </c>
      <c r="AP7" s="26">
        <v>42083.874745544497</v>
      </c>
      <c r="AQ7" s="26">
        <v>11.4961857481611</v>
      </c>
      <c r="AR7" s="26">
        <v>406.36322296196602</v>
      </c>
      <c r="AS7" s="26">
        <v>1052.63894715432</v>
      </c>
      <c r="AT7" s="26">
        <v>7505.0571575834301</v>
      </c>
      <c r="AU7" s="26">
        <v>63.157359735202498</v>
      </c>
      <c r="AV7" s="26">
        <v>151.85434084525201</v>
      </c>
      <c r="AW7" s="26">
        <v>278.19887562021398</v>
      </c>
      <c r="AX7" s="26">
        <v>86.482226450735595</v>
      </c>
      <c r="AY7" s="26">
        <v>55.810873578707799</v>
      </c>
      <c r="AZ7" s="26">
        <v>100.50707681178299</v>
      </c>
      <c r="BA7" s="26">
        <v>11712.6384514896</v>
      </c>
      <c r="BB7" s="26">
        <v>8216.8921443065392</v>
      </c>
      <c r="BC7" s="26">
        <v>3495.7463071831098</v>
      </c>
      <c r="BD7" s="26">
        <v>118.545619816686</v>
      </c>
      <c r="BE7" s="26">
        <v>3.23314011364825</v>
      </c>
      <c r="BF7" s="26">
        <v>3762.2398499188398</v>
      </c>
      <c r="BG7" s="26">
        <v>200.843143660885</v>
      </c>
      <c r="BH7" s="26">
        <v>481.16873269653502</v>
      </c>
      <c r="BI7" s="26">
        <v>4.5188841243150897</v>
      </c>
      <c r="BJ7" s="26">
        <v>64.198344319846598</v>
      </c>
      <c r="BK7" s="26">
        <v>1206.3019566095199</v>
      </c>
      <c r="BL7" s="26">
        <v>181.25513314231799</v>
      </c>
      <c r="BM7" s="26">
        <v>220.018372116823</v>
      </c>
      <c r="BN7" s="26">
        <v>362.63895540163901</v>
      </c>
      <c r="BO7" s="26">
        <v>4.5354453315696297</v>
      </c>
      <c r="BP7" s="26">
        <v>117747.146552834</v>
      </c>
      <c r="BQ7" s="26">
        <v>34.021552141251</v>
      </c>
      <c r="BR7" s="26">
        <v>0</v>
      </c>
      <c r="BS7" s="26">
        <v>1051.4073920036201</v>
      </c>
      <c r="BT7" s="26">
        <v>2149.6189044516</v>
      </c>
      <c r="BU7" s="95">
        <v>0</v>
      </c>
      <c r="BV7" s="26">
        <v>1813.8022520035199</v>
      </c>
      <c r="BW7" s="26">
        <v>24198.984093823099</v>
      </c>
      <c r="BX7" s="26">
        <v>894.23703967680103</v>
      </c>
      <c r="BZ7" s="35">
        <f t="shared" si="0"/>
        <v>1.6859348942547926E-4</v>
      </c>
      <c r="CA7" s="23">
        <f t="shared" si="1"/>
        <v>-2.0273637368378229E-3</v>
      </c>
      <c r="CB7" s="23">
        <f t="shared" si="2"/>
        <v>-2.9128711466227744E-4</v>
      </c>
      <c r="CC7" s="23">
        <f t="shared" si="3"/>
        <v>-7.5549917327247806E-2</v>
      </c>
      <c r="CD7" s="23">
        <f t="shared" si="4"/>
        <v>-1.0742998007170863E-2</v>
      </c>
      <c r="CE7" s="23">
        <f t="shared" si="5"/>
        <v>-1.0006106391699743E-2</v>
      </c>
      <c r="CF7" s="23">
        <f t="shared" si="6"/>
        <v>-4.962359912851106E-5</v>
      </c>
      <c r="CG7" s="23">
        <f t="shared" si="7"/>
        <v>-4.7337266611711054E-3</v>
      </c>
      <c r="CH7" s="23">
        <f t="shared" si="8"/>
        <v>5.0875299437193348E-3</v>
      </c>
    </row>
    <row r="8" spans="1:86" x14ac:dyDescent="0.25">
      <c r="A8" s="57" t="s">
        <v>81</v>
      </c>
      <c r="B8" s="95">
        <v>80805.749305999998</v>
      </c>
      <c r="C8" s="95">
        <v>3429.1408602000001</v>
      </c>
      <c r="D8" s="95">
        <v>71050.724197000003</v>
      </c>
      <c r="E8" s="95">
        <v>17219.718976</v>
      </c>
      <c r="F8" s="95">
        <v>10057.989417999999</v>
      </c>
      <c r="G8" s="95">
        <v>271095.94283000001</v>
      </c>
      <c r="H8" s="95">
        <v>46668.966313999998</v>
      </c>
      <c r="I8" s="95">
        <v>17064.836918000001</v>
      </c>
      <c r="J8" s="95"/>
      <c r="K8" s="95"/>
      <c r="L8" s="26"/>
      <c r="M8" s="26" t="s">
        <v>72</v>
      </c>
      <c r="N8" s="95">
        <v>0</v>
      </c>
      <c r="O8" s="26">
        <v>823.82218369909299</v>
      </c>
      <c r="P8" s="26">
        <v>204.32785601279599</v>
      </c>
      <c r="Q8" s="26">
        <v>204.32785601279599</v>
      </c>
      <c r="R8" s="26">
        <v>59.436544889733298</v>
      </c>
      <c r="S8" s="95">
        <v>0</v>
      </c>
      <c r="T8" s="26">
        <v>403.34534244200898</v>
      </c>
      <c r="U8" s="26">
        <v>1291.5963626188</v>
      </c>
      <c r="V8" s="26">
        <v>80746.900367841095</v>
      </c>
      <c r="W8" s="26">
        <v>721.19720058627297</v>
      </c>
      <c r="X8" s="26">
        <v>70.213361953656005</v>
      </c>
      <c r="Y8" s="26">
        <v>95.883291452942302</v>
      </c>
      <c r="Z8" s="26">
        <v>8147.6387991130596</v>
      </c>
      <c r="AA8" s="95">
        <v>0</v>
      </c>
      <c r="AB8" s="26">
        <v>794.082455421286</v>
      </c>
      <c r="AC8" s="26">
        <v>794.082455421286</v>
      </c>
      <c r="AD8" s="26">
        <v>19.014567815682799</v>
      </c>
      <c r="AE8" s="26">
        <v>224.570435250213</v>
      </c>
      <c r="AF8" s="26">
        <v>8.29189726571337</v>
      </c>
      <c r="AG8" s="95">
        <v>84.929618058292505</v>
      </c>
      <c r="AH8" s="26">
        <v>671.81965511405895</v>
      </c>
      <c r="AI8" s="26">
        <v>3148.4063422741601</v>
      </c>
      <c r="AJ8" s="26">
        <v>4.4510399706447004</v>
      </c>
      <c r="AK8" s="26">
        <v>3427.6783998528799</v>
      </c>
      <c r="AL8" s="26">
        <v>0</v>
      </c>
      <c r="AM8" s="95">
        <v>43743.593392693503</v>
      </c>
      <c r="AN8" s="26">
        <v>63919.053566254297</v>
      </c>
      <c r="AO8" s="26">
        <v>7083.0992072728404</v>
      </c>
      <c r="AP8" s="26">
        <v>71021.167341342807</v>
      </c>
      <c r="AQ8" s="26">
        <v>11.233176825516599</v>
      </c>
      <c r="AR8" s="26">
        <v>501.57499664967202</v>
      </c>
      <c r="AS8" s="26">
        <v>188.91960477521101</v>
      </c>
      <c r="AT8" s="26">
        <v>17304.4176876946</v>
      </c>
      <c r="AU8" s="26">
        <v>278.80844427979798</v>
      </c>
      <c r="AV8" s="26">
        <v>101.613338515297</v>
      </c>
      <c r="AW8" s="26">
        <v>412.48397099739998</v>
      </c>
      <c r="AX8" s="26">
        <v>125.41099204713301</v>
      </c>
      <c r="AY8" s="26">
        <v>68.906216147643406</v>
      </c>
      <c r="AZ8" s="26">
        <v>225.257094317358</v>
      </c>
      <c r="BA8" s="26">
        <v>17213.521056677</v>
      </c>
      <c r="BB8" s="26">
        <v>10048.555046354901</v>
      </c>
      <c r="BC8" s="26">
        <v>7164.9660103221104</v>
      </c>
      <c r="BD8" s="26">
        <v>59.148463803964901</v>
      </c>
      <c r="BE8" s="26">
        <v>5.5623933207669802</v>
      </c>
      <c r="BF8" s="26">
        <v>4800.1592889630501</v>
      </c>
      <c r="BG8" s="26">
        <v>98.178325242370605</v>
      </c>
      <c r="BH8" s="26">
        <v>710.902112827623</v>
      </c>
      <c r="BI8" s="26">
        <v>31.6987612560489</v>
      </c>
      <c r="BJ8" s="26">
        <v>145.22061054823399</v>
      </c>
      <c r="BK8" s="26">
        <v>1783.9573941155199</v>
      </c>
      <c r="BL8" s="26">
        <v>625.06917401691203</v>
      </c>
      <c r="BM8" s="26">
        <v>555.36604432833303</v>
      </c>
      <c r="BN8" s="26">
        <v>447.55543704543697</v>
      </c>
      <c r="BO8" s="26">
        <v>9.4065538237514694</v>
      </c>
      <c r="BP8" s="26">
        <v>271096.42250925797</v>
      </c>
      <c r="BQ8" s="26">
        <v>107.81157565255999</v>
      </c>
      <c r="BR8" s="26">
        <v>0</v>
      </c>
      <c r="BS8" s="26">
        <v>469.29259409037002</v>
      </c>
      <c r="BT8" s="26">
        <v>2780.31440890568</v>
      </c>
      <c r="BU8" s="95">
        <v>0</v>
      </c>
      <c r="BV8" s="26">
        <v>3334.1249564796599</v>
      </c>
      <c r="BW8" s="26">
        <v>46672.064339857898</v>
      </c>
      <c r="BX8" s="26">
        <v>3237.5848606886302</v>
      </c>
      <c r="BZ8" s="35">
        <f t="shared" si="0"/>
        <v>2.6773099524392144E-4</v>
      </c>
      <c r="CA8" s="23">
        <f t="shared" si="1"/>
        <v>-7.2827662219986122E-4</v>
      </c>
      <c r="CB8" s="23">
        <f t="shared" si="2"/>
        <v>-4.2648010295935103E-4</v>
      </c>
      <c r="CC8" s="23">
        <f t="shared" si="3"/>
        <v>-4.1599654319137997E-4</v>
      </c>
      <c r="CD8" s="23">
        <f t="shared" si="4"/>
        <v>-3.5993150246170144E-4</v>
      </c>
      <c r="CE8" s="23">
        <f t="shared" si="5"/>
        <v>-9.3799777003290038E-4</v>
      </c>
      <c r="CF8" s="23">
        <f t="shared" si="6"/>
        <v>1.769407734216795E-6</v>
      </c>
      <c r="CG8" s="23">
        <f t="shared" si="7"/>
        <v>6.6382997151810696E-5</v>
      </c>
      <c r="CH8" s="23">
        <f t="shared" si="8"/>
        <v>1.4039440918529347E-2</v>
      </c>
    </row>
    <row r="9" spans="1:86" x14ac:dyDescent="0.25">
      <c r="A9" s="19" t="s">
        <v>82</v>
      </c>
      <c r="B9" s="95">
        <v>5269.0462225000001</v>
      </c>
      <c r="C9" s="95">
        <v>1964.1162992</v>
      </c>
      <c r="D9" s="95">
        <v>3654.5445381999998</v>
      </c>
      <c r="E9" s="95">
        <v>2998.2327460000001</v>
      </c>
      <c r="F9" s="95">
        <v>1587.3016201</v>
      </c>
      <c r="G9" s="95">
        <v>159630.89738000001</v>
      </c>
      <c r="H9" s="95">
        <v>9571.2546461000002</v>
      </c>
      <c r="I9" s="95">
        <v>2366.5722620000001</v>
      </c>
      <c r="J9" s="95"/>
      <c r="K9" s="95"/>
      <c r="L9" s="26"/>
      <c r="M9" s="26" t="s">
        <v>124</v>
      </c>
      <c r="N9" s="95">
        <v>0</v>
      </c>
      <c r="O9" s="26">
        <v>15.0943325198481</v>
      </c>
      <c r="P9" s="26">
        <v>14.0147678427993</v>
      </c>
      <c r="Q9" s="26">
        <v>14.0147678427993</v>
      </c>
      <c r="R9" s="26">
        <v>8.0477888771881698</v>
      </c>
      <c r="S9" s="95">
        <v>0</v>
      </c>
      <c r="T9" s="26">
        <v>23.480521158718702</v>
      </c>
      <c r="U9" s="26">
        <v>187.853760922638</v>
      </c>
      <c r="V9" s="26">
        <v>5231.6422930643203</v>
      </c>
      <c r="W9" s="26">
        <v>54.444771164681903</v>
      </c>
      <c r="X9" s="26">
        <v>19.6887094506829</v>
      </c>
      <c r="Y9" s="26">
        <v>15.785759496410799</v>
      </c>
      <c r="Z9" s="26">
        <v>5353.0558228473701</v>
      </c>
      <c r="AA9" s="95">
        <v>0</v>
      </c>
      <c r="AB9" s="26">
        <v>61.845234341764701</v>
      </c>
      <c r="AC9" s="26">
        <v>61.845234341764701</v>
      </c>
      <c r="AD9" s="26">
        <v>1.8768058257876701</v>
      </c>
      <c r="AE9" s="26">
        <v>69.793612945708801</v>
      </c>
      <c r="AF9" s="26">
        <v>9.9989211254511492</v>
      </c>
      <c r="AG9" s="95">
        <v>12.7414030275675</v>
      </c>
      <c r="AH9" s="26">
        <v>40.314388955120201</v>
      </c>
      <c r="AI9" s="26">
        <v>230.95547292574599</v>
      </c>
      <c r="AJ9" s="26">
        <v>0.66775578566594496</v>
      </c>
      <c r="AK9" s="26">
        <v>1964.1098988778001</v>
      </c>
      <c r="AL9" s="26">
        <v>0</v>
      </c>
      <c r="AM9" s="95">
        <v>9416.3451306621791</v>
      </c>
      <c r="AN9" s="26">
        <v>3131.1697089158902</v>
      </c>
      <c r="AO9" s="26">
        <v>346.03144797525403</v>
      </c>
      <c r="AP9" s="26">
        <v>3479.07796271693</v>
      </c>
      <c r="AQ9" s="26">
        <v>0.92870532270946105</v>
      </c>
      <c r="AR9" s="26">
        <v>70.315875256055904</v>
      </c>
      <c r="AS9" s="26">
        <v>39.424867540799099</v>
      </c>
      <c r="AT9" s="26">
        <v>2420.8853621436501</v>
      </c>
      <c r="AU9" s="26">
        <v>32.767071493029</v>
      </c>
      <c r="AV9" s="26">
        <v>13.761763005340701</v>
      </c>
      <c r="AW9" s="26">
        <v>45.686648905642002</v>
      </c>
      <c r="AX9" s="26">
        <v>23.866320159977999</v>
      </c>
      <c r="AY9" s="26">
        <v>2.2945237520461599</v>
      </c>
      <c r="AZ9" s="26">
        <v>13.9964371676352</v>
      </c>
      <c r="BA9" s="26">
        <v>2993.7092825382401</v>
      </c>
      <c r="BB9" s="26">
        <v>1583.74658575391</v>
      </c>
      <c r="BC9" s="26">
        <v>1409.9626967843301</v>
      </c>
      <c r="BD9" s="26">
        <v>5.1474088306133599</v>
      </c>
      <c r="BE9" s="26">
        <v>1.2437564995012</v>
      </c>
      <c r="BF9" s="26">
        <v>688.59384532033005</v>
      </c>
      <c r="BG9" s="26">
        <v>7.7564318755270198</v>
      </c>
      <c r="BH9" s="26">
        <v>160.51835870750099</v>
      </c>
      <c r="BI9" s="26">
        <v>6.1034269960385599</v>
      </c>
      <c r="BJ9" s="26">
        <v>7.6305793217480504</v>
      </c>
      <c r="BK9" s="26">
        <v>402.64963493950398</v>
      </c>
      <c r="BL9" s="26">
        <v>54.065293868519298</v>
      </c>
      <c r="BM9" s="26">
        <v>102.264195247937</v>
      </c>
      <c r="BN9" s="26">
        <v>28.566967402525599</v>
      </c>
      <c r="BO9" s="26">
        <v>1.4743485882151901</v>
      </c>
      <c r="BP9" s="26">
        <v>159633.800901927</v>
      </c>
      <c r="BQ9" s="26">
        <v>25.444938340466798</v>
      </c>
      <c r="BR9" s="26">
        <v>0</v>
      </c>
      <c r="BS9" s="26">
        <v>21.902593042888402</v>
      </c>
      <c r="BT9" s="26">
        <v>467.24958256973099</v>
      </c>
      <c r="BU9" s="95">
        <v>0</v>
      </c>
      <c r="BV9" s="26">
        <v>269.76680655921098</v>
      </c>
      <c r="BW9" s="26">
        <v>9571.9719049947798</v>
      </c>
      <c r="BX9" s="26">
        <v>178.16591039855399</v>
      </c>
      <c r="BZ9" s="35">
        <f t="shared" si="0"/>
        <v>5.3945494924235863E-4</v>
      </c>
      <c r="CA9" s="23">
        <f t="shared" si="1"/>
        <v>-7.0988045760458033E-3</v>
      </c>
      <c r="CB9" s="23">
        <f t="shared" si="2"/>
        <v>-3.2586268962070997E-6</v>
      </c>
      <c r="CC9" s="23">
        <f t="shared" si="3"/>
        <v>-4.8013254086511616E-2</v>
      </c>
      <c r="CD9" s="23">
        <f t="shared" si="4"/>
        <v>-1.5087099117954874E-3</v>
      </c>
      <c r="CE9" s="23">
        <f t="shared" si="5"/>
        <v>-2.2396715917583636E-3</v>
      </c>
      <c r="CF9" s="23">
        <f t="shared" si="6"/>
        <v>1.8188972026351996E-5</v>
      </c>
      <c r="CG9" s="23">
        <f t="shared" si="7"/>
        <v>7.4938858206214664E-5</v>
      </c>
      <c r="CH9" s="23">
        <f t="shared" si="8"/>
        <v>2.2950112707629627E-2</v>
      </c>
    </row>
    <row r="10" spans="1:86" x14ac:dyDescent="0.25">
      <c r="A10" s="19" t="s">
        <v>83</v>
      </c>
      <c r="B10" s="95">
        <v>60623.447325000001</v>
      </c>
      <c r="C10" s="95">
        <v>1676.7132372000001</v>
      </c>
      <c r="D10" s="95">
        <v>68084.610696000003</v>
      </c>
      <c r="E10" s="95">
        <v>8343.8936298999997</v>
      </c>
      <c r="F10" s="95">
        <v>4794.1405259000003</v>
      </c>
      <c r="G10" s="95">
        <v>124902.06195</v>
      </c>
      <c r="H10" s="95">
        <v>15145.84384</v>
      </c>
      <c r="I10" s="95">
        <v>6665.6761309000003</v>
      </c>
      <c r="J10" s="95"/>
      <c r="K10" s="95"/>
      <c r="L10" s="26"/>
      <c r="M10" s="26" t="s">
        <v>125</v>
      </c>
      <c r="N10" s="95">
        <v>0</v>
      </c>
      <c r="O10" s="26">
        <v>25.9340557772266</v>
      </c>
      <c r="P10" s="26">
        <v>384.04054555648099</v>
      </c>
      <c r="Q10" s="26">
        <v>384.04054555648099</v>
      </c>
      <c r="R10" s="26">
        <v>23.304426535573299</v>
      </c>
      <c r="S10" s="95">
        <v>0</v>
      </c>
      <c r="T10" s="26">
        <v>126.757500178165</v>
      </c>
      <c r="U10" s="26">
        <v>6753.0531287373296</v>
      </c>
      <c r="V10" s="26">
        <v>60199.665019519904</v>
      </c>
      <c r="W10" s="26">
        <v>362.26320332605599</v>
      </c>
      <c r="X10" s="26">
        <v>949.27832620678396</v>
      </c>
      <c r="Y10" s="26">
        <v>536.91754692184998</v>
      </c>
      <c r="Z10" s="26">
        <v>111.060269311521</v>
      </c>
      <c r="AA10" s="95">
        <v>0</v>
      </c>
      <c r="AB10" s="26">
        <v>690.01548346627703</v>
      </c>
      <c r="AC10" s="26">
        <v>690.01548346627703</v>
      </c>
      <c r="AD10" s="26">
        <v>1.0274760067256401</v>
      </c>
      <c r="AE10" s="26">
        <v>126.437200920688</v>
      </c>
      <c r="AF10" s="26">
        <v>3.1988277963332798</v>
      </c>
      <c r="AG10" s="95">
        <v>12.9820913081673</v>
      </c>
      <c r="AH10" s="26">
        <v>21.679024790268699</v>
      </c>
      <c r="AI10" s="26">
        <v>867.79616609613299</v>
      </c>
      <c r="AJ10" s="26">
        <v>0.68037151582438005</v>
      </c>
      <c r="AK10" s="26">
        <v>1660.5145971807799</v>
      </c>
      <c r="AL10" s="26">
        <v>0</v>
      </c>
      <c r="AM10" s="95">
        <v>15264.2081433811</v>
      </c>
      <c r="AN10" s="26">
        <v>61081.485034712401</v>
      </c>
      <c r="AO10" s="26">
        <v>6785.8087880617304</v>
      </c>
      <c r="AP10" s="26">
        <v>67868.321298780895</v>
      </c>
      <c r="AQ10" s="26">
        <v>2.3151971165843799</v>
      </c>
      <c r="AR10" s="26">
        <v>195.54026156799901</v>
      </c>
      <c r="AS10" s="26">
        <v>35.645041503772603</v>
      </c>
      <c r="AT10" s="26">
        <v>7651.5234456283797</v>
      </c>
      <c r="AU10" s="26">
        <v>39.076830158383402</v>
      </c>
      <c r="AV10" s="26">
        <v>77.882000621703398</v>
      </c>
      <c r="AW10" s="26">
        <v>198.36158247843599</v>
      </c>
      <c r="AX10" s="26">
        <v>47.118030150769101</v>
      </c>
      <c r="AY10" s="26">
        <v>62.846554120714003</v>
      </c>
      <c r="AZ10" s="26">
        <v>17.245296739011302</v>
      </c>
      <c r="BA10" s="26">
        <v>8113.4833588071597</v>
      </c>
      <c r="BB10" s="26">
        <v>4750.8699526191504</v>
      </c>
      <c r="BC10" s="26">
        <v>3362.6134061880198</v>
      </c>
      <c r="BD10" s="26">
        <v>0.29288633520175</v>
      </c>
      <c r="BE10" s="26">
        <v>0.82161763587361003</v>
      </c>
      <c r="BF10" s="26">
        <v>1877.6234072473601</v>
      </c>
      <c r="BG10" s="26">
        <v>5.6946607803259397</v>
      </c>
      <c r="BH10" s="26">
        <v>464.784661723341</v>
      </c>
      <c r="BI10" s="26">
        <v>91.606881753876095</v>
      </c>
      <c r="BJ10" s="26">
        <v>56.201086283393202</v>
      </c>
      <c r="BK10" s="26">
        <v>1162.44391850647</v>
      </c>
      <c r="BL10" s="26">
        <v>1139.4872257279401</v>
      </c>
      <c r="BM10" s="26">
        <v>91.301119745145698</v>
      </c>
      <c r="BN10" s="26">
        <v>489.21208397336801</v>
      </c>
      <c r="BO10" s="26">
        <v>32.712292861985503</v>
      </c>
      <c r="BP10" s="26">
        <v>124748.528929109</v>
      </c>
      <c r="BQ10" s="26">
        <v>727.33219158817803</v>
      </c>
      <c r="BR10" s="26">
        <v>2174.4578144479901</v>
      </c>
      <c r="BS10" s="26">
        <v>106.754034329421</v>
      </c>
      <c r="BT10" s="26">
        <v>480.90278322426298</v>
      </c>
      <c r="BU10" s="95">
        <v>0</v>
      </c>
      <c r="BV10" s="26">
        <v>1010.79356916055</v>
      </c>
      <c r="BW10" s="26">
        <v>14748.998299499901</v>
      </c>
      <c r="BX10" s="26">
        <v>433.539544243862</v>
      </c>
      <c r="BZ10" s="35">
        <f t="shared" si="0"/>
        <v>1.513925771351142E-5</v>
      </c>
      <c r="CA10" s="23">
        <f t="shared" si="1"/>
        <v>-6.9904026276865544E-3</v>
      </c>
      <c r="CB10" s="23">
        <f t="shared" si="2"/>
        <v>-9.6609483719892666E-3</v>
      </c>
      <c r="CC10" s="23">
        <f t="shared" si="3"/>
        <v>-3.1767736498464804E-3</v>
      </c>
      <c r="CD10" s="23">
        <f t="shared" si="4"/>
        <v>-2.7614238785016905E-2</v>
      </c>
      <c r="CE10" s="23">
        <f t="shared" si="5"/>
        <v>-9.0257206786250339E-3</v>
      </c>
      <c r="CF10" s="23">
        <f t="shared" si="6"/>
        <v>-1.2292272721043081E-3</v>
      </c>
      <c r="CG10" s="23">
        <f t="shared" si="7"/>
        <v>-2.6201613108675671E-2</v>
      </c>
      <c r="CH10" s="23">
        <f t="shared" si="8"/>
        <v>0.14789907210737377</v>
      </c>
    </row>
    <row r="11" spans="1:86" x14ac:dyDescent="0.25">
      <c r="A11" s="19" t="s">
        <v>84</v>
      </c>
      <c r="B11" s="95">
        <v>523093.76880999998</v>
      </c>
      <c r="C11" s="95">
        <v>10829.724442000001</v>
      </c>
      <c r="D11" s="95">
        <v>496009.82137999998</v>
      </c>
      <c r="E11" s="95">
        <v>20866.456752999999</v>
      </c>
      <c r="F11" s="95">
        <v>11555.442553000001</v>
      </c>
      <c r="G11" s="95">
        <v>253256.33859</v>
      </c>
      <c r="H11" s="95">
        <v>78574.909373000002</v>
      </c>
      <c r="I11" s="95">
        <v>34470.676764999997</v>
      </c>
      <c r="J11" s="95"/>
      <c r="K11" s="95"/>
      <c r="L11" s="26"/>
      <c r="M11" s="26" t="s">
        <v>126</v>
      </c>
      <c r="N11" s="95">
        <v>0</v>
      </c>
      <c r="O11" s="26">
        <v>28.304989085219798</v>
      </c>
      <c r="P11" s="26">
        <v>261.43974889044699</v>
      </c>
      <c r="Q11" s="26">
        <v>261.43974889044699</v>
      </c>
      <c r="R11" s="26">
        <v>53.744057302042101</v>
      </c>
      <c r="S11" s="95">
        <v>0</v>
      </c>
      <c r="T11" s="26">
        <v>680.400176590878</v>
      </c>
      <c r="U11" s="26">
        <v>9880.3201920012107</v>
      </c>
      <c r="V11" s="26">
        <v>403324.14348782197</v>
      </c>
      <c r="W11" s="26">
        <v>1400.12094658055</v>
      </c>
      <c r="X11" s="26">
        <v>524.22239302221203</v>
      </c>
      <c r="Y11" s="26">
        <v>325.92497114077997</v>
      </c>
      <c r="Z11" s="26">
        <v>2837.1018195309198</v>
      </c>
      <c r="AA11" s="95">
        <v>0</v>
      </c>
      <c r="AB11" s="26">
        <v>2093.76114584985</v>
      </c>
      <c r="AC11" s="26">
        <v>2093.76114584985</v>
      </c>
      <c r="AD11" s="26">
        <v>8.0247716795443402</v>
      </c>
      <c r="AE11" s="26">
        <v>419.18959527420299</v>
      </c>
      <c r="AF11" s="26">
        <v>4.9006591547442397</v>
      </c>
      <c r="AG11" s="95">
        <v>31.179281634910499</v>
      </c>
      <c r="AH11" s="26">
        <v>45.439713906293299</v>
      </c>
      <c r="AI11" s="26">
        <v>2807.91900699909</v>
      </c>
      <c r="AJ11" s="26">
        <v>1.6340675675388801</v>
      </c>
      <c r="AK11" s="26">
        <v>9038.3422342322701</v>
      </c>
      <c r="AL11" s="26">
        <v>0</v>
      </c>
      <c r="AM11" s="95">
        <v>31087.985006365801</v>
      </c>
      <c r="AN11" s="26">
        <v>357345.11982803902</v>
      </c>
      <c r="AO11" s="26">
        <v>39697.151004039901</v>
      </c>
      <c r="AP11" s="26">
        <v>397050.29560375802</v>
      </c>
      <c r="AQ11" s="26">
        <v>5.7984771111774398</v>
      </c>
      <c r="AR11" s="26">
        <v>483.91469397163002</v>
      </c>
      <c r="AS11" s="26">
        <v>152.68953499010601</v>
      </c>
      <c r="AT11" s="26">
        <v>14337.2988334</v>
      </c>
      <c r="AU11" s="26">
        <v>167.19720058202</v>
      </c>
      <c r="AV11" s="26">
        <v>121.59613809752101</v>
      </c>
      <c r="AW11" s="26">
        <v>319.898610867684</v>
      </c>
      <c r="AX11" s="26">
        <v>115.33885175570499</v>
      </c>
      <c r="AY11" s="26">
        <v>30.432113128083</v>
      </c>
      <c r="AZ11" s="26">
        <v>43.916155877797699</v>
      </c>
      <c r="BA11" s="26">
        <v>13590.4561659423</v>
      </c>
      <c r="BB11" s="26">
        <v>7431.4833792720301</v>
      </c>
      <c r="BC11" s="26">
        <v>6158.9727866702997</v>
      </c>
      <c r="BD11" s="26">
        <v>3.3269423010742099</v>
      </c>
      <c r="BE11" s="26">
        <v>2.86885979596223</v>
      </c>
      <c r="BF11" s="26">
        <v>2754.3705632258002</v>
      </c>
      <c r="BG11" s="26">
        <v>18.705426487210399</v>
      </c>
      <c r="BH11" s="26">
        <v>723.47048793796205</v>
      </c>
      <c r="BI11" s="26">
        <v>118.61381195676699</v>
      </c>
      <c r="BJ11" s="26">
        <v>76.059398204335295</v>
      </c>
      <c r="BK11" s="26">
        <v>1810.355175295</v>
      </c>
      <c r="BL11" s="26">
        <v>1510.2984394339801</v>
      </c>
      <c r="BM11" s="26">
        <v>285.10112080777299</v>
      </c>
      <c r="BN11" s="26">
        <v>585.14243544591204</v>
      </c>
      <c r="BO11" s="26">
        <v>102.400552515306</v>
      </c>
      <c r="BP11" s="26">
        <v>199336.74171785801</v>
      </c>
      <c r="BQ11" s="26">
        <v>2924.63747928471</v>
      </c>
      <c r="BR11" s="26">
        <v>2645.5029168010901</v>
      </c>
      <c r="BS11" s="26">
        <v>862.72330929780105</v>
      </c>
      <c r="BT11" s="26">
        <v>893.37138509967497</v>
      </c>
      <c r="BU11" s="95">
        <v>0</v>
      </c>
      <c r="BV11" s="26">
        <v>1072.40171893814</v>
      </c>
      <c r="BW11" s="26">
        <v>30985.0344393921</v>
      </c>
      <c r="BX11" s="26">
        <v>401.13824689398899</v>
      </c>
      <c r="BZ11" s="35">
        <f t="shared" si="0"/>
        <v>2.021097016775118E-5</v>
      </c>
      <c r="CA11" s="23">
        <f t="shared" si="1"/>
        <v>-0.22896396872523475</v>
      </c>
      <c r="CB11" s="23">
        <f t="shared" si="2"/>
        <v>-0.16541346156697811</v>
      </c>
      <c r="CC11" s="23">
        <f t="shared" si="3"/>
        <v>-0.19951122238046917</v>
      </c>
      <c r="CD11" s="23">
        <f t="shared" si="4"/>
        <v>-0.34869363175478357</v>
      </c>
      <c r="CE11" s="23">
        <f t="shared" si="5"/>
        <v>-0.35688457234009757</v>
      </c>
      <c r="CF11" s="23">
        <f t="shared" si="6"/>
        <v>-0.21290522153300626</v>
      </c>
      <c r="CG11" s="23">
        <f t="shared" si="7"/>
        <v>-0.60566248581587023</v>
      </c>
      <c r="CH11" s="23">
        <f t="shared" si="8"/>
        <v>-0.58407260376281733</v>
      </c>
    </row>
    <row r="12" spans="1:86" x14ac:dyDescent="0.25">
      <c r="A12" s="19" t="s">
        <v>85</v>
      </c>
      <c r="B12" s="95">
        <v>185111.17824000001</v>
      </c>
      <c r="C12" s="95">
        <v>1664.6915927</v>
      </c>
      <c r="D12" s="95">
        <v>99583.163457999995</v>
      </c>
      <c r="E12" s="95">
        <v>33085.266105000002</v>
      </c>
      <c r="F12" s="95">
        <v>10895.767211</v>
      </c>
      <c r="G12" s="95">
        <v>77968.181268</v>
      </c>
      <c r="H12" s="95">
        <v>18984.624509000001</v>
      </c>
      <c r="I12" s="95">
        <v>3807.7999841000001</v>
      </c>
      <c r="J12" s="95"/>
      <c r="K12" s="95"/>
      <c r="L12" s="26"/>
      <c r="M12" s="26" t="s">
        <v>73</v>
      </c>
      <c r="N12" s="95">
        <v>0</v>
      </c>
      <c r="O12" s="26">
        <v>87.6757967291</v>
      </c>
      <c r="P12" s="26">
        <v>385.79206831114902</v>
      </c>
      <c r="Q12" s="26">
        <v>385.79206831114902</v>
      </c>
      <c r="R12" s="26">
        <v>43.124357680679303</v>
      </c>
      <c r="S12" s="95">
        <v>0</v>
      </c>
      <c r="T12" s="26">
        <v>127.665773112469</v>
      </c>
      <c r="U12" s="26">
        <v>432.58779043523202</v>
      </c>
      <c r="V12" s="26">
        <v>44651.596690948303</v>
      </c>
      <c r="W12" s="26">
        <v>150.68308016768799</v>
      </c>
      <c r="X12" s="26">
        <v>35.784447645832998</v>
      </c>
      <c r="Y12" s="26">
        <v>33.076590116868701</v>
      </c>
      <c r="Z12" s="26">
        <v>458.88261662816598</v>
      </c>
      <c r="AA12" s="95">
        <v>0</v>
      </c>
      <c r="AB12" s="26">
        <v>468.44681085338601</v>
      </c>
      <c r="AC12" s="26">
        <v>468.44681085338601</v>
      </c>
      <c r="AD12" s="26">
        <v>10.403669039772399</v>
      </c>
      <c r="AE12" s="26">
        <v>85.944647805006298</v>
      </c>
      <c r="AF12" s="26">
        <v>0.66742912025970402</v>
      </c>
      <c r="AG12" s="95">
        <v>46.694422196574301</v>
      </c>
      <c r="AH12" s="26">
        <v>54.520405440142802</v>
      </c>
      <c r="AI12" s="26">
        <v>4538.6731425298303</v>
      </c>
      <c r="AJ12" s="26">
        <v>2.4471910857223098</v>
      </c>
      <c r="AK12" s="26">
        <v>1571.1391054349699</v>
      </c>
      <c r="AL12" s="26">
        <v>0</v>
      </c>
      <c r="AM12" s="95">
        <v>13921.7562717571</v>
      </c>
      <c r="AN12" s="26">
        <v>24974.663781476698</v>
      </c>
      <c r="AO12" s="26">
        <v>2764.5601206780502</v>
      </c>
      <c r="AP12" s="26">
        <v>27749.627571194502</v>
      </c>
      <c r="AQ12" s="26">
        <v>1.5680893999065</v>
      </c>
      <c r="AR12" s="26">
        <v>169.25924182057301</v>
      </c>
      <c r="AS12" s="26">
        <v>238.160485649343</v>
      </c>
      <c r="AT12" s="26">
        <v>3629.38666239452</v>
      </c>
      <c r="AU12" s="26">
        <v>83.992926868273798</v>
      </c>
      <c r="AV12" s="26">
        <v>23.1173105832878</v>
      </c>
      <c r="AW12" s="26">
        <v>187.10198872688599</v>
      </c>
      <c r="AX12" s="26">
        <v>97.696454103500201</v>
      </c>
      <c r="AY12" s="26">
        <v>91.908872460413306</v>
      </c>
      <c r="AZ12" s="26">
        <v>60.422805834730497</v>
      </c>
      <c r="BA12" s="26">
        <v>29544.785294900401</v>
      </c>
      <c r="BB12" s="26">
        <v>8475.8314633580303</v>
      </c>
      <c r="BC12" s="26">
        <v>21068.953831542301</v>
      </c>
      <c r="BD12" s="26">
        <v>12.637034644411001</v>
      </c>
      <c r="BE12" s="26">
        <v>4.9677062853772798</v>
      </c>
      <c r="BF12" s="26">
        <v>4584.9467985269803</v>
      </c>
      <c r="BG12" s="26">
        <v>31.755895904363399</v>
      </c>
      <c r="BH12" s="26">
        <v>587.29294898284297</v>
      </c>
      <c r="BI12" s="26">
        <v>4.5964208047972601</v>
      </c>
      <c r="BJ12" s="26">
        <v>30.663822335025401</v>
      </c>
      <c r="BK12" s="26">
        <v>1472.68676746088</v>
      </c>
      <c r="BL12" s="26">
        <v>98.6820605297425</v>
      </c>
      <c r="BM12" s="26">
        <v>566.72413993066596</v>
      </c>
      <c r="BN12" s="26">
        <v>388.41198226756399</v>
      </c>
      <c r="BO12" s="26">
        <v>8.7471019886792494</v>
      </c>
      <c r="BP12" s="26">
        <v>16862.395130115499</v>
      </c>
      <c r="BQ12" s="26">
        <v>69.595289847470397</v>
      </c>
      <c r="BR12" s="26">
        <v>0</v>
      </c>
      <c r="BS12" s="26">
        <v>1994.26299502904</v>
      </c>
      <c r="BT12" s="26">
        <v>611.47642336485399</v>
      </c>
      <c r="BU12" s="95">
        <v>0</v>
      </c>
      <c r="BV12" s="26">
        <v>656.57651141562405</v>
      </c>
      <c r="BW12" s="26">
        <v>14335.1120399301</v>
      </c>
      <c r="BX12" s="26">
        <v>228.88704880763601</v>
      </c>
      <c r="BZ12" s="35">
        <f t="shared" si="0"/>
        <v>3.7491202406521399E-4</v>
      </c>
      <c r="CA12" s="23">
        <f t="shared" si="1"/>
        <v>-0.75878497930007938</v>
      </c>
      <c r="CB12" s="23">
        <f t="shared" si="2"/>
        <v>-5.6198089589252535E-2</v>
      </c>
      <c r="CC12" s="23">
        <f t="shared" si="3"/>
        <v>-0.72134217665320366</v>
      </c>
      <c r="CD12" s="23">
        <f t="shared" si="4"/>
        <v>-0.10701080048331688</v>
      </c>
      <c r="CE12" s="23">
        <f t="shared" si="5"/>
        <v>-0.22209870133778961</v>
      </c>
      <c r="CF12" s="23">
        <f t="shared" si="6"/>
        <v>-0.78372722236325609</v>
      </c>
      <c r="CG12" s="23">
        <f t="shared" si="7"/>
        <v>-0.24490937215354017</v>
      </c>
      <c r="CH12" s="23">
        <f t="shared" si="8"/>
        <v>-4.6854698894498066E-2</v>
      </c>
    </row>
    <row r="13" spans="1:86" x14ac:dyDescent="0.25">
      <c r="A13" s="22" t="s">
        <v>86</v>
      </c>
      <c r="B13" s="95">
        <v>529.15721014999997</v>
      </c>
      <c r="C13" s="95">
        <v>2.24616365E-2</v>
      </c>
      <c r="D13" s="95">
        <v>738.70223857999997</v>
      </c>
      <c r="E13" s="95">
        <v>63.782773153999997</v>
      </c>
      <c r="F13" s="95">
        <v>55.276427077000001</v>
      </c>
      <c r="G13" s="95">
        <v>3.3986946088000001</v>
      </c>
      <c r="H13" s="95">
        <v>70.889689954999994</v>
      </c>
      <c r="I13" s="95">
        <v>25.799280501999998</v>
      </c>
      <c r="J13" s="95"/>
      <c r="K13" s="95"/>
      <c r="L13" s="26"/>
      <c r="M13" s="26" t="s">
        <v>86</v>
      </c>
      <c r="N13" s="95">
        <v>0</v>
      </c>
      <c r="O13" s="26">
        <v>0</v>
      </c>
      <c r="P13" s="26">
        <v>0</v>
      </c>
      <c r="Q13" s="26">
        <v>0</v>
      </c>
      <c r="R13" s="26">
        <v>0</v>
      </c>
      <c r="S13" s="95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95">
        <v>0</v>
      </c>
      <c r="AB13" s="26">
        <v>0</v>
      </c>
      <c r="AC13" s="26">
        <v>0</v>
      </c>
      <c r="AD13" s="26">
        <v>0</v>
      </c>
      <c r="AE13" s="26">
        <v>0</v>
      </c>
      <c r="AF13" s="26">
        <v>0</v>
      </c>
      <c r="AG13" s="95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95">
        <v>0</v>
      </c>
      <c r="AN13" s="26">
        <v>0</v>
      </c>
      <c r="AO13" s="26">
        <v>0</v>
      </c>
      <c r="AP13" s="26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v>0</v>
      </c>
      <c r="BN13" s="26">
        <v>0</v>
      </c>
      <c r="BO13" s="26">
        <v>0</v>
      </c>
      <c r="BP13" s="26">
        <v>0</v>
      </c>
      <c r="BQ13" s="26">
        <v>0</v>
      </c>
      <c r="BR13" s="26">
        <v>0</v>
      </c>
      <c r="BS13" s="26">
        <v>0</v>
      </c>
      <c r="BT13" s="26">
        <v>0</v>
      </c>
      <c r="BU13" s="95">
        <v>0</v>
      </c>
      <c r="BV13" s="26">
        <v>0</v>
      </c>
      <c r="BW13" s="26">
        <v>0</v>
      </c>
      <c r="BX13" s="26">
        <v>0</v>
      </c>
      <c r="BZ13" s="35" t="e">
        <f t="shared" si="0"/>
        <v>#DIV/0!</v>
      </c>
      <c r="CA13" s="23">
        <f t="shared" si="1"/>
        <v>-1</v>
      </c>
      <c r="CB13" s="23">
        <f t="shared" si="2"/>
        <v>-1</v>
      </c>
      <c r="CC13" s="23">
        <f t="shared" si="3"/>
        <v>-1</v>
      </c>
      <c r="CD13" s="23">
        <f t="shared" si="4"/>
        <v>-1</v>
      </c>
      <c r="CE13" s="23">
        <f t="shared" si="5"/>
        <v>-1</v>
      </c>
      <c r="CF13" s="23">
        <f t="shared" si="6"/>
        <v>-1</v>
      </c>
      <c r="CG13" s="23">
        <f t="shared" si="7"/>
        <v>-1</v>
      </c>
      <c r="CH13" s="23">
        <f t="shared" si="8"/>
        <v>-1</v>
      </c>
    </row>
    <row r="14" spans="1:86" x14ac:dyDescent="0.25">
      <c r="A14" s="22" t="s">
        <v>87</v>
      </c>
      <c r="B14" s="95">
        <v>3393.4369548</v>
      </c>
      <c r="C14" s="95">
        <v>1.0854567740000001</v>
      </c>
      <c r="D14" s="95">
        <v>9486.6508123999993</v>
      </c>
      <c r="E14" s="95">
        <v>407.48817474999998</v>
      </c>
      <c r="F14" s="95">
        <v>363.71028276999999</v>
      </c>
      <c r="G14" s="95">
        <v>546.93782235000003</v>
      </c>
      <c r="H14" s="95">
        <v>492.02706956999998</v>
      </c>
      <c r="I14" s="95">
        <v>211.64411081</v>
      </c>
      <c r="J14" s="95"/>
      <c r="K14" s="95"/>
      <c r="L14" s="26"/>
      <c r="M14" s="26" t="s">
        <v>180</v>
      </c>
      <c r="N14" s="95">
        <v>0</v>
      </c>
      <c r="O14" s="26">
        <v>0</v>
      </c>
      <c r="P14" s="26">
        <v>0</v>
      </c>
      <c r="Q14" s="26">
        <v>0</v>
      </c>
      <c r="R14" s="26">
        <v>0</v>
      </c>
      <c r="S14" s="95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95">
        <v>0</v>
      </c>
      <c r="AB14" s="26">
        <v>0</v>
      </c>
      <c r="AC14" s="26">
        <v>0</v>
      </c>
      <c r="AD14" s="26">
        <v>0</v>
      </c>
      <c r="AE14" s="26">
        <v>0</v>
      </c>
      <c r="AF14" s="26">
        <v>0</v>
      </c>
      <c r="AG14" s="95">
        <v>0</v>
      </c>
      <c r="AH14" s="26">
        <v>0</v>
      </c>
      <c r="AI14" s="26">
        <v>0</v>
      </c>
      <c r="AJ14" s="26">
        <v>0</v>
      </c>
      <c r="AK14" s="26">
        <v>0</v>
      </c>
      <c r="AL14" s="26">
        <v>0</v>
      </c>
      <c r="AM14" s="95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v>0</v>
      </c>
      <c r="BG14" s="26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6">
        <v>0</v>
      </c>
      <c r="BN14" s="26">
        <v>0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26">
        <v>0</v>
      </c>
      <c r="BU14" s="95">
        <v>0</v>
      </c>
      <c r="BV14" s="26">
        <v>0</v>
      </c>
      <c r="BW14" s="26">
        <v>0</v>
      </c>
      <c r="BX14" s="26">
        <v>0</v>
      </c>
      <c r="BZ14" s="35" t="e">
        <f t="shared" si="0"/>
        <v>#DIV/0!</v>
      </c>
      <c r="CA14" s="23">
        <f t="shared" si="1"/>
        <v>-1</v>
      </c>
      <c r="CB14" s="23">
        <f t="shared" si="2"/>
        <v>-1</v>
      </c>
      <c r="CC14" s="23">
        <f t="shared" si="3"/>
        <v>-1</v>
      </c>
      <c r="CD14" s="23">
        <f t="shared" si="4"/>
        <v>-1</v>
      </c>
      <c r="CE14" s="23">
        <f t="shared" si="5"/>
        <v>-1</v>
      </c>
      <c r="CF14" s="23">
        <f t="shared" si="6"/>
        <v>-1</v>
      </c>
      <c r="CG14" s="23">
        <f t="shared" si="7"/>
        <v>-1</v>
      </c>
      <c r="CH14" s="23">
        <f t="shared" si="8"/>
        <v>-1</v>
      </c>
    </row>
    <row r="15" spans="1:86" x14ac:dyDescent="0.25">
      <c r="A15" s="16" t="s">
        <v>88</v>
      </c>
      <c r="B15" s="85">
        <v>1551.7761465999999</v>
      </c>
      <c r="C15" s="85">
        <v>3.6795474199999997E-2</v>
      </c>
      <c r="D15" s="85">
        <v>4487.135072</v>
      </c>
      <c r="E15" s="85">
        <v>438.59441222999999</v>
      </c>
      <c r="F15" s="85">
        <v>160.06657007999999</v>
      </c>
      <c r="G15" s="85">
        <v>34.368558219999997</v>
      </c>
      <c r="H15" s="85">
        <v>65.521823884</v>
      </c>
      <c r="I15" s="85">
        <v>15.17310911</v>
      </c>
      <c r="J15" s="85"/>
      <c r="K15" s="85"/>
      <c r="L15" s="26"/>
      <c r="M15" s="26" t="s">
        <v>88</v>
      </c>
      <c r="N15" s="95">
        <v>0</v>
      </c>
      <c r="O15" s="26">
        <v>0</v>
      </c>
      <c r="P15" s="26">
        <v>0</v>
      </c>
      <c r="Q15" s="26">
        <v>0</v>
      </c>
      <c r="R15" s="26">
        <v>0</v>
      </c>
      <c r="S15" s="95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95">
        <v>0</v>
      </c>
      <c r="AB15" s="26">
        <v>0</v>
      </c>
      <c r="AC15" s="26">
        <v>0</v>
      </c>
      <c r="AD15" s="26">
        <v>0</v>
      </c>
      <c r="AE15" s="26">
        <v>0</v>
      </c>
      <c r="AF15" s="26">
        <v>0</v>
      </c>
      <c r="AG15" s="95">
        <v>0</v>
      </c>
      <c r="AH15" s="26">
        <v>0</v>
      </c>
      <c r="AI15" s="26">
        <v>0</v>
      </c>
      <c r="AJ15" s="26">
        <v>0</v>
      </c>
      <c r="AK15" s="26">
        <v>0</v>
      </c>
      <c r="AL15" s="26">
        <v>0</v>
      </c>
      <c r="AM15" s="95">
        <v>0</v>
      </c>
      <c r="AN15" s="26">
        <v>0</v>
      </c>
      <c r="AO15" s="26">
        <v>0</v>
      </c>
      <c r="AP15" s="26">
        <v>0</v>
      </c>
      <c r="AQ15" s="26"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v>0</v>
      </c>
      <c r="AY15" s="26">
        <v>0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  <c r="BE15" s="26">
        <v>0</v>
      </c>
      <c r="BF15" s="26">
        <v>0</v>
      </c>
      <c r="BG15" s="26">
        <v>0</v>
      </c>
      <c r="BH15" s="26">
        <v>0</v>
      </c>
      <c r="BI15" s="26">
        <v>0</v>
      </c>
      <c r="BJ15" s="26">
        <v>0</v>
      </c>
      <c r="BK15" s="26">
        <v>0</v>
      </c>
      <c r="BL15" s="26">
        <v>0</v>
      </c>
      <c r="BM15" s="26">
        <v>0</v>
      </c>
      <c r="BN15" s="26">
        <v>0</v>
      </c>
      <c r="BO15" s="26">
        <v>0</v>
      </c>
      <c r="BP15" s="26">
        <v>0</v>
      </c>
      <c r="BQ15" s="26">
        <v>0</v>
      </c>
      <c r="BR15" s="26">
        <v>0</v>
      </c>
      <c r="BS15" s="26">
        <v>0</v>
      </c>
      <c r="BT15" s="26">
        <v>0</v>
      </c>
      <c r="BU15" s="95">
        <v>0</v>
      </c>
      <c r="BV15" s="26">
        <v>0</v>
      </c>
      <c r="BW15" s="26">
        <v>0</v>
      </c>
      <c r="BX15" s="26">
        <v>0</v>
      </c>
      <c r="BZ15" s="35" t="e">
        <f t="shared" si="0"/>
        <v>#DIV/0!</v>
      </c>
      <c r="CA15" s="23">
        <f t="shared" si="1"/>
        <v>-1</v>
      </c>
      <c r="CB15" s="23">
        <f t="shared" si="2"/>
        <v>-1</v>
      </c>
      <c r="CC15" s="23">
        <f t="shared" si="3"/>
        <v>-1</v>
      </c>
      <c r="CD15" s="23">
        <f t="shared" si="4"/>
        <v>-1</v>
      </c>
      <c r="CE15" s="23">
        <f t="shared" si="5"/>
        <v>-1</v>
      </c>
      <c r="CF15" s="23">
        <f t="shared" si="6"/>
        <v>-1</v>
      </c>
      <c r="CG15" s="23">
        <f t="shared" si="7"/>
        <v>-1</v>
      </c>
      <c r="CH15" s="23">
        <f t="shared" si="8"/>
        <v>-1</v>
      </c>
    </row>
    <row r="16" spans="1:86" x14ac:dyDescent="0.25">
      <c r="A16" s="20" t="s">
        <v>89</v>
      </c>
      <c r="B16" s="95">
        <v>245.53995332</v>
      </c>
      <c r="C16" s="95">
        <v>5.4514739925000004</v>
      </c>
      <c r="D16" s="95">
        <v>2996.8809460000002</v>
      </c>
      <c r="E16" s="95">
        <v>523.16155605999995</v>
      </c>
      <c r="F16" s="95">
        <v>368.39061584000001</v>
      </c>
      <c r="G16" s="95">
        <v>2195.8502457</v>
      </c>
      <c r="H16" s="95">
        <v>1629.6891177</v>
      </c>
      <c r="I16" s="95"/>
      <c r="J16" s="95"/>
      <c r="K16" s="95"/>
      <c r="L16" s="26"/>
      <c r="M16" s="26" t="s">
        <v>181</v>
      </c>
      <c r="N16" s="95">
        <v>0</v>
      </c>
      <c r="O16" s="26">
        <v>0</v>
      </c>
      <c r="P16" s="26">
        <v>0</v>
      </c>
      <c r="Q16" s="26">
        <v>0</v>
      </c>
      <c r="R16" s="26">
        <v>0</v>
      </c>
      <c r="S16" s="95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95">
        <v>0</v>
      </c>
      <c r="AB16" s="26">
        <v>0</v>
      </c>
      <c r="AC16" s="26">
        <v>0</v>
      </c>
      <c r="AD16" s="26">
        <v>0</v>
      </c>
      <c r="AE16" s="26">
        <v>0</v>
      </c>
      <c r="AF16" s="26">
        <v>0</v>
      </c>
      <c r="AG16" s="95">
        <v>0</v>
      </c>
      <c r="AH16" s="26">
        <v>0</v>
      </c>
      <c r="AI16" s="26">
        <v>0</v>
      </c>
      <c r="AJ16" s="26">
        <v>0</v>
      </c>
      <c r="AK16" s="26">
        <v>0</v>
      </c>
      <c r="AL16" s="26">
        <v>0</v>
      </c>
      <c r="AM16" s="95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26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95">
        <v>0</v>
      </c>
      <c r="BV16" s="26">
        <v>0</v>
      </c>
      <c r="BW16" s="26">
        <v>0</v>
      </c>
      <c r="BX16" s="26">
        <v>0</v>
      </c>
      <c r="BZ16" s="35" t="e">
        <f t="shared" si="0"/>
        <v>#DIV/0!</v>
      </c>
      <c r="CA16" s="23">
        <f t="shared" si="1"/>
        <v>-1</v>
      </c>
      <c r="CB16" s="23">
        <f t="shared" si="2"/>
        <v>-1</v>
      </c>
      <c r="CC16" s="23">
        <f t="shared" si="3"/>
        <v>-1</v>
      </c>
      <c r="CD16" s="23">
        <f t="shared" si="4"/>
        <v>-1</v>
      </c>
      <c r="CE16" s="23">
        <f t="shared" si="5"/>
        <v>-1</v>
      </c>
      <c r="CF16" s="23">
        <f t="shared" si="6"/>
        <v>-1</v>
      </c>
      <c r="CG16" s="23">
        <f t="shared" si="7"/>
        <v>-1</v>
      </c>
    </row>
    <row r="17" spans="1:85" x14ac:dyDescent="0.25">
      <c r="A17" s="55" t="s">
        <v>90</v>
      </c>
      <c r="B17" s="95">
        <v>9451.9606796999997</v>
      </c>
      <c r="C17" s="95">
        <v>25.385529737999999</v>
      </c>
      <c r="D17" s="95">
        <v>13428.901642000001</v>
      </c>
      <c r="E17" s="95">
        <v>3646.5881426000001</v>
      </c>
      <c r="F17" s="95">
        <v>3062.0910924999998</v>
      </c>
      <c r="G17" s="95">
        <v>920.53366720999998</v>
      </c>
      <c r="H17" s="95">
        <v>9070.8106219000001</v>
      </c>
      <c r="I17" s="95"/>
      <c r="J17" s="95"/>
      <c r="K17" s="95"/>
      <c r="L17" s="26"/>
      <c r="M17" s="26" t="s">
        <v>330</v>
      </c>
      <c r="N17" s="95">
        <v>6.73140547291323</v>
      </c>
      <c r="O17" s="26">
        <v>383.02987112193898</v>
      </c>
      <c r="P17" s="26">
        <v>18.7860176244683</v>
      </c>
      <c r="Q17" s="26">
        <v>18.251906534218499</v>
      </c>
      <c r="R17" s="26">
        <v>27.1400658496337</v>
      </c>
      <c r="S17" s="95">
        <v>3.2267811116524201</v>
      </c>
      <c r="T17" s="26">
        <v>191.23979863880101</v>
      </c>
      <c r="U17" s="26">
        <v>2228.50989601437</v>
      </c>
      <c r="V17" s="26">
        <v>9476.1624881363896</v>
      </c>
      <c r="W17" s="26">
        <v>67.555710429828693</v>
      </c>
      <c r="X17" s="26">
        <v>22.105417369526499</v>
      </c>
      <c r="Y17" s="26">
        <v>103.80894277260499</v>
      </c>
      <c r="Z17" s="26">
        <v>108.61682679176501</v>
      </c>
      <c r="AA17" s="95">
        <v>3.878240268556</v>
      </c>
      <c r="AB17" s="26">
        <v>455.37099792650901</v>
      </c>
      <c r="AC17" s="26">
        <v>455.37099792650901</v>
      </c>
      <c r="AD17" s="26">
        <v>0</v>
      </c>
      <c r="AE17" s="26">
        <v>32.523691419445598</v>
      </c>
      <c r="AF17" s="26">
        <v>3.6870690167482798</v>
      </c>
      <c r="AG17" s="95">
        <v>187.272315914286</v>
      </c>
      <c r="AH17" s="26">
        <v>182.22759392586801</v>
      </c>
      <c r="AI17" s="26">
        <v>89.141501309832094</v>
      </c>
      <c r="AJ17" s="26">
        <v>2.28104102915789</v>
      </c>
      <c r="AK17" s="26">
        <v>25.447276658718899</v>
      </c>
      <c r="AL17" s="26">
        <v>0</v>
      </c>
      <c r="AM17" s="95">
        <v>9566.7209141464991</v>
      </c>
      <c r="AN17" s="26">
        <v>12115.0316700562</v>
      </c>
      <c r="AO17" s="26">
        <v>1346.1136395994099</v>
      </c>
      <c r="AP17" s="26">
        <v>13461.1453096556</v>
      </c>
      <c r="AQ17" s="26">
        <v>3.0290957495395E-2</v>
      </c>
      <c r="AR17" s="26">
        <v>159.174342965877</v>
      </c>
      <c r="AS17" s="26">
        <v>47.444466784614001</v>
      </c>
      <c r="AT17" s="26">
        <v>3881.3074386646699</v>
      </c>
      <c r="AU17" s="26">
        <v>40.0270067847242</v>
      </c>
      <c r="AV17" s="26">
        <v>83.428578735318297</v>
      </c>
      <c r="AW17" s="26">
        <v>172.76107519414501</v>
      </c>
      <c r="AX17" s="26">
        <v>50.3638946521381</v>
      </c>
      <c r="AY17" s="26">
        <v>2.5077745072284001</v>
      </c>
      <c r="AZ17" s="26">
        <v>23.0371867039247</v>
      </c>
      <c r="BA17" s="26">
        <v>3655.5936591036502</v>
      </c>
      <c r="BB17" s="26">
        <v>3069.4808035119099</v>
      </c>
      <c r="BC17" s="26">
        <v>586.11285559174496</v>
      </c>
      <c r="BD17" s="26">
        <v>1.9056727949646499</v>
      </c>
      <c r="BE17" s="26">
        <v>0.57910846752757394</v>
      </c>
      <c r="BF17" s="26">
        <v>428.36066171728999</v>
      </c>
      <c r="BG17" s="26">
        <v>12.9273656597056</v>
      </c>
      <c r="BH17" s="26">
        <v>459.27315763598398</v>
      </c>
      <c r="BI17" s="26">
        <v>110.131630739044</v>
      </c>
      <c r="BJ17" s="26">
        <v>60.484109856313701</v>
      </c>
      <c r="BK17" s="26">
        <v>1147.8896292376901</v>
      </c>
      <c r="BL17" s="26">
        <v>145.43936192454601</v>
      </c>
      <c r="BM17" s="26">
        <v>124.85380853960299</v>
      </c>
      <c r="BN17" s="26">
        <v>272.90496657241903</v>
      </c>
      <c r="BO17" s="26">
        <v>30.600708929270098</v>
      </c>
      <c r="BP17" s="26">
        <v>923.25830748964995</v>
      </c>
      <c r="BQ17" s="26">
        <v>2291.7318130004201</v>
      </c>
      <c r="BR17" s="26">
        <v>2.6177666103385699</v>
      </c>
      <c r="BS17" s="26">
        <v>21.395749511668701</v>
      </c>
      <c r="BT17" s="26">
        <v>1462.93305754786</v>
      </c>
      <c r="BU17" s="95">
        <v>0.35714074502693599</v>
      </c>
      <c r="BV17" s="26">
        <v>639.79435517386105</v>
      </c>
      <c r="BW17" s="26">
        <v>9095.4805782723397</v>
      </c>
      <c r="BX17" s="26">
        <v>1182.9417123345199</v>
      </c>
      <c r="BZ17" s="35">
        <f t="shared" si="0"/>
        <v>0</v>
      </c>
      <c r="CA17" s="23">
        <f t="shared" si="1"/>
        <v>2.5605066775582549E-3</v>
      </c>
      <c r="CB17" s="23">
        <f t="shared" si="2"/>
        <v>2.4323668387534062E-3</v>
      </c>
      <c r="CC17" s="23">
        <f t="shared" si="3"/>
        <v>2.4010651440587102E-3</v>
      </c>
      <c r="CD17" s="23">
        <f t="shared" si="4"/>
        <v>2.4695732425733309E-3</v>
      </c>
      <c r="CE17" s="23">
        <f t="shared" si="5"/>
        <v>2.413289085360577E-3</v>
      </c>
      <c r="CF17" s="23">
        <f t="shared" si="6"/>
        <v>2.959848592944952E-3</v>
      </c>
      <c r="CG17" s="23">
        <f t="shared" si="7"/>
        <v>2.7197080173604307E-3</v>
      </c>
    </row>
    <row r="18" spans="1:85" x14ac:dyDescent="0.25">
      <c r="A18" s="20" t="s">
        <v>91</v>
      </c>
      <c r="B18" s="95">
        <v>6098.9008727999999</v>
      </c>
      <c r="C18" s="95">
        <v>17.445428346</v>
      </c>
      <c r="D18" s="95">
        <v>29705.621857999999</v>
      </c>
      <c r="E18" s="95">
        <v>2386.4247110000001</v>
      </c>
      <c r="F18" s="95">
        <v>1175.2609554000001</v>
      </c>
      <c r="G18" s="95">
        <v>36202.765276999999</v>
      </c>
      <c r="H18" s="95">
        <v>224.02058339000001</v>
      </c>
      <c r="I18" s="95"/>
      <c r="J18" s="95"/>
      <c r="K18" s="95"/>
      <c r="L18" s="26"/>
      <c r="M18" s="26" t="s">
        <v>182</v>
      </c>
      <c r="N18" s="95">
        <v>0</v>
      </c>
      <c r="O18" s="26">
        <v>2.5679635755948298</v>
      </c>
      <c r="P18" s="26">
        <v>0.21373614394153201</v>
      </c>
      <c r="Q18" s="26">
        <v>0.21373614394153201</v>
      </c>
      <c r="R18" s="26">
        <v>6.1002461019527603E-2</v>
      </c>
      <c r="S18" s="95">
        <v>0</v>
      </c>
      <c r="T18" s="26">
        <v>16.117059431346998</v>
      </c>
      <c r="U18" s="26">
        <v>22.076517420301698</v>
      </c>
      <c r="V18" s="26">
        <v>6047.6038148073403</v>
      </c>
      <c r="W18" s="26">
        <v>46.246954911521598</v>
      </c>
      <c r="X18" s="26">
        <v>16.3399342059726</v>
      </c>
      <c r="Y18" s="26">
        <v>28.336052353492299</v>
      </c>
      <c r="Z18" s="26">
        <v>0</v>
      </c>
      <c r="AA18" s="95">
        <v>0</v>
      </c>
      <c r="AB18" s="26">
        <v>4.1026636593638397</v>
      </c>
      <c r="AC18" s="26">
        <v>4.1026636593638397</v>
      </c>
      <c r="AD18" s="26">
        <v>0</v>
      </c>
      <c r="AE18" s="26">
        <v>12.325559847126</v>
      </c>
      <c r="AF18" s="26">
        <v>3.3582416468526301E-4</v>
      </c>
      <c r="AG18" s="95">
        <v>0.18798088277411901</v>
      </c>
      <c r="AH18" s="26">
        <v>3.6126047983597301E-3</v>
      </c>
      <c r="AI18" s="26">
        <v>0</v>
      </c>
      <c r="AJ18" s="26">
        <v>1.13192868231948E-2</v>
      </c>
      <c r="AK18" s="26">
        <v>17.503954837216199</v>
      </c>
      <c r="AL18" s="26">
        <v>0</v>
      </c>
      <c r="AM18" s="95">
        <v>240.42474310421699</v>
      </c>
      <c r="AN18" s="26">
        <v>25639.940387396098</v>
      </c>
      <c r="AO18" s="26">
        <v>2848.8847567431098</v>
      </c>
      <c r="AP18" s="26">
        <v>28488.825144139199</v>
      </c>
      <c r="AQ18" s="26">
        <v>0</v>
      </c>
      <c r="AR18" s="26">
        <v>31.3487345246117</v>
      </c>
      <c r="AS18" s="26">
        <v>20.866336760197601</v>
      </c>
      <c r="AT18" s="26">
        <v>54.036615431346398</v>
      </c>
      <c r="AU18" s="26">
        <v>12.3648525739513</v>
      </c>
      <c r="AV18" s="26">
        <v>2.7181367663707001</v>
      </c>
      <c r="AW18" s="26">
        <v>39.439179576381797</v>
      </c>
      <c r="AX18" s="26">
        <v>10.445638658278099</v>
      </c>
      <c r="AY18" s="26">
        <v>2.2782585690900802E-3</v>
      </c>
      <c r="AZ18" s="26">
        <v>1.6415559249546701</v>
      </c>
      <c r="BA18" s="26">
        <v>2304.4932973987302</v>
      </c>
      <c r="BB18" s="26">
        <v>1167.81769175049</v>
      </c>
      <c r="BC18" s="26">
        <v>1136.67560564823</v>
      </c>
      <c r="BD18" s="26">
        <v>5.2536715223465797E-3</v>
      </c>
      <c r="BE18" s="26">
        <v>0.12887470945837901</v>
      </c>
      <c r="BF18" s="26">
        <v>628.27782762622996</v>
      </c>
      <c r="BG18" s="26">
        <v>1.2445093338183499E-3</v>
      </c>
      <c r="BH18" s="26">
        <v>8.5922226002414206</v>
      </c>
      <c r="BI18" s="26">
        <v>1.2170905100944001</v>
      </c>
      <c r="BJ18" s="26">
        <v>0.22392210854456299</v>
      </c>
      <c r="BK18" s="26">
        <v>22.839612690906399</v>
      </c>
      <c r="BL18" s="26">
        <v>3.4205091119310902</v>
      </c>
      <c r="BM18" s="26">
        <v>31.6485475255875</v>
      </c>
      <c r="BN18" s="26">
        <v>385.38631964792103</v>
      </c>
      <c r="BO18" s="26">
        <v>2.0187976319535799</v>
      </c>
      <c r="BP18" s="26">
        <v>36260.1684657484</v>
      </c>
      <c r="BQ18" s="26">
        <v>19.8587852099141</v>
      </c>
      <c r="BR18" s="26">
        <v>641.91538621119105</v>
      </c>
      <c r="BS18" s="26">
        <v>0</v>
      </c>
      <c r="BT18" s="26">
        <v>12.3086215589543</v>
      </c>
      <c r="BU18" s="95">
        <v>0</v>
      </c>
      <c r="BV18" s="26">
        <v>0.30241523556937</v>
      </c>
      <c r="BW18" s="26">
        <v>221.515922231959</v>
      </c>
      <c r="BX18" s="26">
        <v>13.3125598151424</v>
      </c>
      <c r="BZ18" s="35">
        <f t="shared" si="0"/>
        <v>0</v>
      </c>
      <c r="CA18" s="23">
        <f t="shared" si="1"/>
        <v>-8.4108692799771869E-3</v>
      </c>
      <c r="CB18" s="23">
        <f t="shared" si="2"/>
        <v>3.3548325701970071E-3</v>
      </c>
      <c r="CC18" s="23">
        <f t="shared" si="3"/>
        <v>-4.0961832735816148E-2</v>
      </c>
      <c r="CD18" s="23">
        <f t="shared" si="4"/>
        <v>-3.4332285122432221E-2</v>
      </c>
      <c r="CE18" s="23">
        <f t="shared" si="5"/>
        <v>-6.3332859100868862E-3</v>
      </c>
      <c r="CF18" s="23">
        <f t="shared" si="6"/>
        <v>1.5856023237227805E-3</v>
      </c>
      <c r="CG18" s="23">
        <f t="shared" si="7"/>
        <v>-1.1180495649726185E-2</v>
      </c>
    </row>
    <row r="19" spans="1:85" x14ac:dyDescent="0.25">
      <c r="A19" s="20" t="s">
        <v>92</v>
      </c>
      <c r="B19" s="95">
        <v>5498.1425830999997</v>
      </c>
      <c r="C19" s="95">
        <v>27.638821182000001</v>
      </c>
      <c r="D19" s="95">
        <v>20435.661123000002</v>
      </c>
      <c r="E19" s="95">
        <v>5110.0348055000004</v>
      </c>
      <c r="F19" s="95">
        <v>4199.1818204000001</v>
      </c>
      <c r="G19" s="95">
        <v>120114.49696999999</v>
      </c>
      <c r="H19" s="95">
        <v>560.74561363999999</v>
      </c>
      <c r="I19" s="95"/>
      <c r="J19" s="95"/>
      <c r="K19" s="95"/>
      <c r="L19" s="26"/>
      <c r="M19" s="26" t="s">
        <v>183</v>
      </c>
      <c r="N19" s="95">
        <v>0</v>
      </c>
      <c r="O19" s="26">
        <v>0</v>
      </c>
      <c r="P19" s="26">
        <v>0</v>
      </c>
      <c r="Q19" s="26">
        <v>0</v>
      </c>
      <c r="R19" s="26">
        <v>0</v>
      </c>
      <c r="S19" s="95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95">
        <v>0</v>
      </c>
      <c r="AB19" s="26">
        <v>0</v>
      </c>
      <c r="AC19" s="26">
        <v>0</v>
      </c>
      <c r="AD19" s="26">
        <v>0</v>
      </c>
      <c r="AE19" s="26">
        <v>0</v>
      </c>
      <c r="AF19" s="26">
        <v>0</v>
      </c>
      <c r="AG19" s="95">
        <v>0</v>
      </c>
      <c r="AH19" s="26">
        <v>0</v>
      </c>
      <c r="AI19" s="26">
        <v>0</v>
      </c>
      <c r="AJ19" s="26">
        <v>0</v>
      </c>
      <c r="AK19" s="26">
        <v>0</v>
      </c>
      <c r="AL19" s="26">
        <v>0</v>
      </c>
      <c r="AM19" s="95">
        <v>0</v>
      </c>
      <c r="AN19" s="26">
        <v>0</v>
      </c>
      <c r="AO19" s="26">
        <v>0</v>
      </c>
      <c r="AP19" s="26">
        <v>0</v>
      </c>
      <c r="AQ19" s="26">
        <v>0</v>
      </c>
      <c r="AR19" s="26">
        <v>0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v>0</v>
      </c>
      <c r="AY19" s="26"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v>0</v>
      </c>
      <c r="BG19" s="26">
        <v>0</v>
      </c>
      <c r="BH19" s="26">
        <v>0</v>
      </c>
      <c r="BI19" s="26">
        <v>0</v>
      </c>
      <c r="BJ19" s="26">
        <v>0</v>
      </c>
      <c r="BK19" s="26">
        <v>0</v>
      </c>
      <c r="BL19" s="26">
        <v>0</v>
      </c>
      <c r="BM19" s="26">
        <v>0</v>
      </c>
      <c r="BN19" s="26">
        <v>0</v>
      </c>
      <c r="BO19" s="26">
        <v>0</v>
      </c>
      <c r="BP19" s="26">
        <v>0</v>
      </c>
      <c r="BQ19" s="26">
        <v>0</v>
      </c>
      <c r="BR19" s="26">
        <v>0</v>
      </c>
      <c r="BS19" s="26">
        <v>0</v>
      </c>
      <c r="BT19" s="26">
        <v>0</v>
      </c>
      <c r="BU19" s="95">
        <v>0</v>
      </c>
      <c r="BV19" s="26">
        <v>0</v>
      </c>
      <c r="BW19" s="26">
        <v>0</v>
      </c>
      <c r="BX19" s="26">
        <v>0</v>
      </c>
      <c r="BZ19" s="35" t="e">
        <f t="shared" si="0"/>
        <v>#DIV/0!</v>
      </c>
      <c r="CA19" s="23">
        <f t="shared" si="1"/>
        <v>-1</v>
      </c>
      <c r="CB19" s="23">
        <f t="shared" si="2"/>
        <v>-1</v>
      </c>
      <c r="CC19" s="23">
        <f t="shared" si="3"/>
        <v>-1</v>
      </c>
      <c r="CD19" s="23">
        <f t="shared" si="4"/>
        <v>-1</v>
      </c>
      <c r="CE19" s="23">
        <f t="shared" si="5"/>
        <v>-1</v>
      </c>
      <c r="CF19" s="23">
        <f t="shared" si="6"/>
        <v>-1</v>
      </c>
      <c r="CG19" s="23">
        <f t="shared" si="7"/>
        <v>-1</v>
      </c>
    </row>
    <row r="20" spans="1:85" x14ac:dyDescent="0.25">
      <c r="A20" s="55" t="s">
        <v>93</v>
      </c>
      <c r="B20" s="95">
        <v>27407.698365</v>
      </c>
      <c r="C20" s="95">
        <v>452.87485772999997</v>
      </c>
      <c r="D20" s="95">
        <v>69518.925577000002</v>
      </c>
      <c r="E20" s="95">
        <v>25116.213742</v>
      </c>
      <c r="F20" s="95">
        <v>16426.757903999998</v>
      </c>
      <c r="G20" s="95">
        <v>159953.07078000001</v>
      </c>
      <c r="H20" s="95">
        <v>6391.9903336999996</v>
      </c>
      <c r="I20" s="95"/>
      <c r="J20" s="95"/>
      <c r="K20" s="95"/>
      <c r="L20" s="26"/>
      <c r="M20" s="26" t="s">
        <v>184</v>
      </c>
      <c r="N20" s="95">
        <v>0.58660418843697804</v>
      </c>
      <c r="O20" s="26">
        <v>74.245123684848593</v>
      </c>
      <c r="P20" s="26">
        <v>4.6490302323689701</v>
      </c>
      <c r="Q20" s="26">
        <v>4.6116926134269196</v>
      </c>
      <c r="R20" s="26">
        <v>3.4443529953598602</v>
      </c>
      <c r="S20" s="95">
        <v>1.57777557616282</v>
      </c>
      <c r="T20" s="26">
        <v>254.738343143538</v>
      </c>
      <c r="U20" s="26">
        <v>6595.7086968146496</v>
      </c>
      <c r="V20" s="26">
        <v>27492.218476968701</v>
      </c>
      <c r="W20" s="26">
        <v>116.215116269392</v>
      </c>
      <c r="X20" s="26">
        <v>547.20217177232598</v>
      </c>
      <c r="Y20" s="26">
        <v>24.5230394507049</v>
      </c>
      <c r="Z20" s="26">
        <v>2.2743396947933601</v>
      </c>
      <c r="AA20" s="95">
        <v>0.45638837472676402</v>
      </c>
      <c r="AB20" s="26">
        <v>611.470331698937</v>
      </c>
      <c r="AC20" s="26">
        <v>611.470331698937</v>
      </c>
      <c r="AD20" s="26">
        <v>0</v>
      </c>
      <c r="AE20" s="26">
        <v>22.269939171749002</v>
      </c>
      <c r="AF20" s="26">
        <v>0.957860024990421</v>
      </c>
      <c r="AG20" s="95">
        <v>61.25874119881</v>
      </c>
      <c r="AH20" s="26">
        <v>36.545196172760697</v>
      </c>
      <c r="AI20" s="26">
        <v>40.043388562543498</v>
      </c>
      <c r="AJ20" s="26">
        <v>1.04183408832715</v>
      </c>
      <c r="AK20" s="26">
        <v>454.19184834912397</v>
      </c>
      <c r="AL20" s="26">
        <v>0</v>
      </c>
      <c r="AM20" s="95">
        <v>7038.2402654750704</v>
      </c>
      <c r="AN20" s="26">
        <v>62748.967035403701</v>
      </c>
      <c r="AO20" s="26">
        <v>6972.1040592966201</v>
      </c>
      <c r="AP20" s="26">
        <v>69721.071094700295</v>
      </c>
      <c r="AQ20" s="26">
        <v>2.1625414164665499E-2</v>
      </c>
      <c r="AR20" s="26">
        <v>82.840630847666503</v>
      </c>
      <c r="AS20" s="26">
        <v>866.891310840698</v>
      </c>
      <c r="AT20" s="26">
        <v>2350.1696119481999</v>
      </c>
      <c r="AU20" s="26">
        <v>178.431975246934</v>
      </c>
      <c r="AV20" s="26">
        <v>221.15231324383501</v>
      </c>
      <c r="AW20" s="26">
        <v>124.266447595584</v>
      </c>
      <c r="AX20" s="26">
        <v>928.26132319597002</v>
      </c>
      <c r="AY20" s="26">
        <v>21.473026410820399</v>
      </c>
      <c r="AZ20" s="26">
        <v>148.08922120784899</v>
      </c>
      <c r="BA20" s="26">
        <v>25185.2861917384</v>
      </c>
      <c r="BB20" s="26">
        <v>16471.153084925001</v>
      </c>
      <c r="BC20" s="26">
        <v>8714.1331068133804</v>
      </c>
      <c r="BD20" s="26">
        <v>1.2307114866317101E-2</v>
      </c>
      <c r="BE20" s="26">
        <v>19.834039585206799</v>
      </c>
      <c r="BF20" s="26">
        <v>8506.6218602564004</v>
      </c>
      <c r="BG20" s="26">
        <v>112.629659313812</v>
      </c>
      <c r="BH20" s="26">
        <v>219.03283685488501</v>
      </c>
      <c r="BI20" s="26">
        <v>43.0568887045089</v>
      </c>
      <c r="BJ20" s="26">
        <v>28.6688145448943</v>
      </c>
      <c r="BK20" s="26">
        <v>547.54057705153798</v>
      </c>
      <c r="BL20" s="26">
        <v>329.83947577390001</v>
      </c>
      <c r="BM20" s="26">
        <v>4064.5702593001802</v>
      </c>
      <c r="BN20" s="26">
        <v>333.74998753459198</v>
      </c>
      <c r="BO20" s="26">
        <v>106.870236922459</v>
      </c>
      <c r="BP20" s="26">
        <v>160388.673372052</v>
      </c>
      <c r="BQ20" s="26">
        <v>1583.7899305205599</v>
      </c>
      <c r="BR20" s="26">
        <v>3681.9624690229598</v>
      </c>
      <c r="BS20" s="26">
        <v>79.517079438008807</v>
      </c>
      <c r="BT20" s="26">
        <v>300.074038432257</v>
      </c>
      <c r="BU20" s="95">
        <v>0.32671803377040098</v>
      </c>
      <c r="BV20" s="26">
        <v>183.42619198610501</v>
      </c>
      <c r="BW20" s="26">
        <v>6409.0045560949402</v>
      </c>
      <c r="BX20" s="26">
        <v>1904.1655550933201</v>
      </c>
      <c r="BZ20" s="35">
        <f t="shared" si="0"/>
        <v>0</v>
      </c>
      <c r="CA20" s="23">
        <f t="shared" si="1"/>
        <v>3.0838091854015048E-3</v>
      </c>
      <c r="CB20" s="23">
        <f t="shared" si="2"/>
        <v>2.9080674200491321E-3</v>
      </c>
      <c r="CC20" s="23">
        <f t="shared" si="3"/>
        <v>2.9077767819698933E-3</v>
      </c>
      <c r="CD20" s="23">
        <f t="shared" si="4"/>
        <v>2.7501139482220241E-3</v>
      </c>
      <c r="CE20" s="23">
        <f t="shared" si="5"/>
        <v>2.7026136979952983E-3</v>
      </c>
      <c r="CF20" s="23">
        <f t="shared" si="6"/>
        <v>2.7233149693707283E-3</v>
      </c>
      <c r="CG20" s="23">
        <f t="shared" si="7"/>
        <v>2.6618035238942417E-3</v>
      </c>
    </row>
    <row r="21" spans="1:85" x14ac:dyDescent="0.25">
      <c r="A21" s="20" t="s">
        <v>94</v>
      </c>
      <c r="B21" s="95">
        <v>2930.1591103999999</v>
      </c>
      <c r="C21" s="95">
        <v>61.035758610000002</v>
      </c>
      <c r="D21" s="95">
        <v>7794.9868128999997</v>
      </c>
      <c r="E21" s="95">
        <v>4954.5333162999996</v>
      </c>
      <c r="F21" s="95">
        <v>3568.5850845</v>
      </c>
      <c r="G21" s="95">
        <v>17888.306036000002</v>
      </c>
      <c r="H21" s="95">
        <v>311.03394406000001</v>
      </c>
      <c r="I21" s="95"/>
      <c r="J21" s="95"/>
      <c r="K21" s="95"/>
      <c r="L21" s="26"/>
      <c r="M21" s="26" t="s">
        <v>185</v>
      </c>
      <c r="N21" s="95">
        <v>0</v>
      </c>
      <c r="O21" s="26">
        <v>0</v>
      </c>
      <c r="P21" s="26">
        <v>0</v>
      </c>
      <c r="Q21" s="26">
        <v>0</v>
      </c>
      <c r="R21" s="26">
        <v>0</v>
      </c>
      <c r="S21" s="95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95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95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95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95">
        <v>0</v>
      </c>
      <c r="BV21" s="26">
        <v>0</v>
      </c>
      <c r="BW21" s="26">
        <v>0</v>
      </c>
      <c r="BX21" s="26">
        <v>0</v>
      </c>
      <c r="BZ21" s="35" t="e">
        <f t="shared" si="0"/>
        <v>#DIV/0!</v>
      </c>
      <c r="CA21" s="23">
        <f t="shared" si="1"/>
        <v>-1</v>
      </c>
      <c r="CB21" s="23">
        <f t="shared" si="2"/>
        <v>-1</v>
      </c>
      <c r="CC21" s="23">
        <f t="shared" si="3"/>
        <v>-1</v>
      </c>
      <c r="CD21" s="23">
        <f t="shared" si="4"/>
        <v>-1</v>
      </c>
      <c r="CE21" s="23">
        <f t="shared" si="5"/>
        <v>-1</v>
      </c>
      <c r="CF21" s="23">
        <f t="shared" si="6"/>
        <v>-1</v>
      </c>
      <c r="CG21" s="23">
        <f t="shared" si="7"/>
        <v>-1</v>
      </c>
    </row>
    <row r="22" spans="1:85" x14ac:dyDescent="0.25">
      <c r="A22" s="20" t="s">
        <v>95</v>
      </c>
      <c r="B22" s="95">
        <v>2025.0917540999999</v>
      </c>
      <c r="C22" s="95">
        <v>72.686293109999994</v>
      </c>
      <c r="D22" s="95">
        <v>3684.3793565000001</v>
      </c>
      <c r="E22" s="95">
        <v>5814.7159018000002</v>
      </c>
      <c r="F22" s="95">
        <v>3404.1089557</v>
      </c>
      <c r="G22" s="95">
        <v>13327.443004000001</v>
      </c>
      <c r="H22" s="95">
        <v>230.85373841000001</v>
      </c>
      <c r="I22" s="95"/>
      <c r="J22" s="95"/>
      <c r="K22" s="95"/>
      <c r="L22" s="26"/>
      <c r="M22" s="26" t="s">
        <v>186</v>
      </c>
      <c r="N22" s="95">
        <v>0</v>
      </c>
      <c r="O22" s="26">
        <v>0</v>
      </c>
      <c r="P22" s="26">
        <v>0</v>
      </c>
      <c r="Q22" s="26">
        <v>0</v>
      </c>
      <c r="R22" s="26">
        <v>0</v>
      </c>
      <c r="S22" s="95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95">
        <v>0</v>
      </c>
      <c r="AB22" s="26">
        <v>0</v>
      </c>
      <c r="AC22" s="26">
        <v>0</v>
      </c>
      <c r="AD22" s="26">
        <v>0</v>
      </c>
      <c r="AE22" s="26">
        <v>0</v>
      </c>
      <c r="AF22" s="26">
        <v>0</v>
      </c>
      <c r="AG22" s="95">
        <v>0</v>
      </c>
      <c r="AH22" s="26">
        <v>0</v>
      </c>
      <c r="AI22" s="26">
        <v>0</v>
      </c>
      <c r="AJ22" s="26">
        <v>0</v>
      </c>
      <c r="AK22" s="26">
        <v>0</v>
      </c>
      <c r="AL22" s="26">
        <v>0</v>
      </c>
      <c r="AM22" s="95">
        <v>0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0</v>
      </c>
      <c r="BN22" s="26"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95">
        <v>0</v>
      </c>
      <c r="BV22" s="26">
        <v>0</v>
      </c>
      <c r="BW22" s="26">
        <v>0</v>
      </c>
      <c r="BX22" s="26">
        <v>0</v>
      </c>
      <c r="BZ22" s="35" t="e">
        <f t="shared" si="0"/>
        <v>#DIV/0!</v>
      </c>
      <c r="CA22" s="23">
        <f t="shared" si="1"/>
        <v>-1</v>
      </c>
      <c r="CB22" s="23">
        <f t="shared" si="2"/>
        <v>-1</v>
      </c>
      <c r="CC22" s="23">
        <f t="shared" si="3"/>
        <v>-1</v>
      </c>
      <c r="CD22" s="23">
        <f t="shared" si="4"/>
        <v>-1</v>
      </c>
      <c r="CE22" s="23">
        <f t="shared" si="5"/>
        <v>-1</v>
      </c>
      <c r="CF22" s="23">
        <f t="shared" si="6"/>
        <v>-1</v>
      </c>
      <c r="CG22" s="23">
        <f t="shared" si="7"/>
        <v>-1</v>
      </c>
    </row>
    <row r="23" spans="1:85" x14ac:dyDescent="0.25">
      <c r="A23" s="55" t="s">
        <v>96</v>
      </c>
      <c r="B23" s="95">
        <v>24309.028270999999</v>
      </c>
      <c r="C23" s="95">
        <v>113.66456531999999</v>
      </c>
      <c r="D23" s="95">
        <v>22646.686242</v>
      </c>
      <c r="E23" s="95">
        <v>3734.7348023</v>
      </c>
      <c r="F23" s="95">
        <v>2847.0293345999999</v>
      </c>
      <c r="G23" s="95">
        <v>13910.170382</v>
      </c>
      <c r="H23" s="95">
        <v>1629.1530633</v>
      </c>
      <c r="I23" s="95"/>
      <c r="J23" s="95"/>
      <c r="K23" s="95"/>
      <c r="L23" s="26"/>
      <c r="M23" s="26" t="s">
        <v>187</v>
      </c>
      <c r="N23" s="95">
        <v>1.6389095125787501</v>
      </c>
      <c r="O23" s="26">
        <v>111.367027577098</v>
      </c>
      <c r="P23" s="26">
        <v>7.0343882994819502</v>
      </c>
      <c r="Q23" s="26">
        <v>6.8225878483012199</v>
      </c>
      <c r="R23" s="26">
        <v>7.6999024612972899</v>
      </c>
      <c r="S23" s="95">
        <v>0.78708988222061305</v>
      </c>
      <c r="T23" s="26">
        <v>23.636152331085999</v>
      </c>
      <c r="U23" s="26">
        <v>540.98650064642402</v>
      </c>
      <c r="V23" s="26">
        <v>24373.919553737502</v>
      </c>
      <c r="W23" s="26">
        <v>22.2491269643061</v>
      </c>
      <c r="X23" s="26">
        <v>7.5283627913095303</v>
      </c>
      <c r="Y23" s="26">
        <v>7.6975881230723102</v>
      </c>
      <c r="Z23" s="26">
        <v>4.67160529811202</v>
      </c>
      <c r="AA23" s="95">
        <v>0.942893709213109</v>
      </c>
      <c r="AB23" s="26">
        <v>311.19182425406899</v>
      </c>
      <c r="AC23" s="26">
        <v>311.19182425406899</v>
      </c>
      <c r="AD23" s="26">
        <v>0</v>
      </c>
      <c r="AE23" s="26">
        <v>9.8389706766412495</v>
      </c>
      <c r="AF23" s="26">
        <v>0.96999064238270905</v>
      </c>
      <c r="AG23" s="95">
        <v>37.133273307522998</v>
      </c>
      <c r="AH23" s="26">
        <v>17.244086168078599</v>
      </c>
      <c r="AI23" s="26">
        <v>23.4971650310348</v>
      </c>
      <c r="AJ23" s="26">
        <v>0.94955097254641097</v>
      </c>
      <c r="AK23" s="26">
        <v>113.955707867378</v>
      </c>
      <c r="AL23" s="26">
        <v>0</v>
      </c>
      <c r="AM23" s="95">
        <v>1765.2741035791</v>
      </c>
      <c r="AN23" s="26">
        <v>20436.0274413201</v>
      </c>
      <c r="AO23" s="26">
        <v>2270.68172751372</v>
      </c>
      <c r="AP23" s="26">
        <v>22706.709168833801</v>
      </c>
      <c r="AQ23" s="26">
        <v>6.70009441705848E-3</v>
      </c>
      <c r="AR23" s="26">
        <v>35.779131436218698</v>
      </c>
      <c r="AS23" s="26">
        <v>53.441578604617497</v>
      </c>
      <c r="AT23" s="26">
        <v>514.213594297452</v>
      </c>
      <c r="AU23" s="26">
        <v>37.6919314215681</v>
      </c>
      <c r="AV23" s="26">
        <v>50.165289117819597</v>
      </c>
      <c r="AW23" s="26">
        <v>132.90527771175499</v>
      </c>
      <c r="AX23" s="26">
        <v>41.617035889219999</v>
      </c>
      <c r="AY23" s="26">
        <v>1.3691587382441199</v>
      </c>
      <c r="AZ23" s="26">
        <v>14.5241158446143</v>
      </c>
      <c r="BA23" s="26">
        <v>3745.2440455789501</v>
      </c>
      <c r="BB23" s="26">
        <v>2854.8383258692102</v>
      </c>
      <c r="BC23" s="26">
        <v>890.40571970973895</v>
      </c>
      <c r="BD23" s="26">
        <v>0.13632329061878101</v>
      </c>
      <c r="BE23" s="26">
        <v>0.32098650684387298</v>
      </c>
      <c r="BF23" s="26">
        <v>899.68218612039595</v>
      </c>
      <c r="BG23" s="26">
        <v>11.2540456674216</v>
      </c>
      <c r="BH23" s="26">
        <v>248.706525580381</v>
      </c>
      <c r="BI23" s="26">
        <v>58.654672224232101</v>
      </c>
      <c r="BJ23" s="26">
        <v>31.48952099589</v>
      </c>
      <c r="BK23" s="26">
        <v>622.64803629635196</v>
      </c>
      <c r="BL23" s="26">
        <v>10.5363030103405</v>
      </c>
      <c r="BM23" s="26">
        <v>105.288908049581</v>
      </c>
      <c r="BN23" s="26">
        <v>534.376035765849</v>
      </c>
      <c r="BO23" s="26">
        <v>10.5666980438079</v>
      </c>
      <c r="BP23" s="26">
        <v>13955.6987595879</v>
      </c>
      <c r="BQ23" s="26">
        <v>289.10273522870301</v>
      </c>
      <c r="BR23" s="26">
        <v>232.72864143805199</v>
      </c>
      <c r="BS23" s="26">
        <v>6.7653790842450201</v>
      </c>
      <c r="BT23" s="26">
        <v>183.22547498104001</v>
      </c>
      <c r="BU23" s="95">
        <v>0.26180668851998001</v>
      </c>
      <c r="BV23" s="26">
        <v>79.498248371448099</v>
      </c>
      <c r="BW23" s="26">
        <v>1633.5372394645899</v>
      </c>
      <c r="BX23" s="26">
        <v>316.80051321725603</v>
      </c>
      <c r="BZ23" s="35">
        <f t="shared" si="0"/>
        <v>0</v>
      </c>
      <c r="CA23" s="23">
        <f t="shared" si="1"/>
        <v>2.6694313739770502E-3</v>
      </c>
      <c r="CB23" s="23">
        <f t="shared" si="2"/>
        <v>2.5614187373025833E-3</v>
      </c>
      <c r="CC23" s="23">
        <f t="shared" si="3"/>
        <v>2.6504066066179548E-3</v>
      </c>
      <c r="CD23" s="23">
        <f t="shared" si="4"/>
        <v>2.813919551256535E-3</v>
      </c>
      <c r="CE23" s="23">
        <f t="shared" si="5"/>
        <v>2.7428559215416206E-3</v>
      </c>
      <c r="CF23" s="23">
        <f t="shared" si="6"/>
        <v>3.2730280318359179E-3</v>
      </c>
      <c r="CG23" s="23">
        <f t="shared" si="7"/>
        <v>2.6910768934806919E-3</v>
      </c>
    </row>
    <row r="24" spans="1:85" x14ac:dyDescent="0.25">
      <c r="A24" s="20" t="s">
        <v>97</v>
      </c>
      <c r="B24" s="95">
        <v>993.78370993999999</v>
      </c>
      <c r="C24" s="95">
        <v>17.594501291</v>
      </c>
      <c r="D24" s="95">
        <v>2419.4004872</v>
      </c>
      <c r="E24" s="95">
        <v>977.89389451</v>
      </c>
      <c r="F24" s="95">
        <v>725.93381972999998</v>
      </c>
      <c r="G24" s="95">
        <v>99.830847430999995</v>
      </c>
      <c r="H24" s="95">
        <v>13753.078495</v>
      </c>
      <c r="I24" s="95"/>
      <c r="J24" s="95"/>
      <c r="K24" s="95"/>
      <c r="L24" s="26"/>
      <c r="M24" s="26" t="s">
        <v>188</v>
      </c>
      <c r="N24" s="95">
        <v>0</v>
      </c>
      <c r="O24" s="26">
        <v>0</v>
      </c>
      <c r="P24" s="26">
        <v>0</v>
      </c>
      <c r="Q24" s="26">
        <v>0</v>
      </c>
      <c r="R24" s="26">
        <v>0</v>
      </c>
      <c r="S24" s="95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95">
        <v>0</v>
      </c>
      <c r="AB24" s="26">
        <v>0</v>
      </c>
      <c r="AC24" s="26">
        <v>0</v>
      </c>
      <c r="AD24" s="26">
        <v>0</v>
      </c>
      <c r="AE24" s="26">
        <v>0</v>
      </c>
      <c r="AF24" s="26">
        <v>0</v>
      </c>
      <c r="AG24" s="95">
        <v>0</v>
      </c>
      <c r="AH24" s="26">
        <v>0</v>
      </c>
      <c r="AI24" s="26">
        <v>0</v>
      </c>
      <c r="AJ24" s="26">
        <v>0</v>
      </c>
      <c r="AK24" s="26">
        <v>0</v>
      </c>
      <c r="AL24" s="26">
        <v>0</v>
      </c>
      <c r="AM24" s="95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26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v>0</v>
      </c>
      <c r="BN24" s="26">
        <v>0</v>
      </c>
      <c r="BO24" s="26">
        <v>0</v>
      </c>
      <c r="BP24" s="26">
        <v>0</v>
      </c>
      <c r="BQ24" s="26">
        <v>0</v>
      </c>
      <c r="BR24" s="26">
        <v>0</v>
      </c>
      <c r="BS24" s="26">
        <v>0</v>
      </c>
      <c r="BT24" s="26">
        <v>0</v>
      </c>
      <c r="BU24" s="95">
        <v>0</v>
      </c>
      <c r="BV24" s="26">
        <v>0</v>
      </c>
      <c r="BW24" s="26">
        <v>0</v>
      </c>
      <c r="BX24" s="26">
        <v>0</v>
      </c>
      <c r="BZ24" s="35" t="e">
        <f t="shared" si="0"/>
        <v>#DIV/0!</v>
      </c>
      <c r="CA24" s="23">
        <f t="shared" si="1"/>
        <v>-1</v>
      </c>
      <c r="CB24" s="23">
        <f t="shared" si="2"/>
        <v>-1</v>
      </c>
      <c r="CC24" s="23">
        <f t="shared" si="3"/>
        <v>-1</v>
      </c>
      <c r="CD24" s="23">
        <f t="shared" si="4"/>
        <v>-1</v>
      </c>
      <c r="CE24" s="23">
        <f t="shared" si="5"/>
        <v>-1</v>
      </c>
      <c r="CF24" s="23">
        <f t="shared" si="6"/>
        <v>-1</v>
      </c>
      <c r="CG24" s="23">
        <f t="shared" si="7"/>
        <v>-1</v>
      </c>
    </row>
    <row r="25" spans="1:85" x14ac:dyDescent="0.25">
      <c r="A25" s="20" t="s">
        <v>98</v>
      </c>
      <c r="B25" s="95">
        <v>3806.7760328999998</v>
      </c>
      <c r="C25" s="95">
        <v>127.08757989999999</v>
      </c>
      <c r="D25" s="95">
        <v>4588.0466352000003</v>
      </c>
      <c r="E25" s="95">
        <v>2166.7474565000002</v>
      </c>
      <c r="F25" s="95">
        <v>1603.8690297000001</v>
      </c>
      <c r="G25" s="95">
        <v>16686.244991</v>
      </c>
      <c r="H25" s="95">
        <v>2988.9917292</v>
      </c>
      <c r="I25" s="95"/>
      <c r="J25" s="95"/>
      <c r="K25" s="95"/>
      <c r="L25" s="26"/>
      <c r="M25" s="26" t="s">
        <v>189</v>
      </c>
      <c r="N25" s="95">
        <v>0</v>
      </c>
      <c r="O25" s="26">
        <v>22.637222797643201</v>
      </c>
      <c r="P25" s="26">
        <v>0.45633489040890302</v>
      </c>
      <c r="Q25" s="26">
        <v>0.45633489040890302</v>
      </c>
      <c r="R25" s="26">
        <v>0.13201288930041799</v>
      </c>
      <c r="S25" s="95">
        <v>0</v>
      </c>
      <c r="T25" s="26">
        <v>3.3508603436893498</v>
      </c>
      <c r="U25" s="26">
        <v>277.30702108963197</v>
      </c>
      <c r="V25" s="26">
        <v>1976.27861583601</v>
      </c>
      <c r="W25" s="26">
        <v>3.3469820707753901</v>
      </c>
      <c r="X25" s="26">
        <v>8.0855041848666893</v>
      </c>
      <c r="Y25" s="26">
        <v>1.54361559089922</v>
      </c>
      <c r="Z25" s="26">
        <v>92.724951053250706</v>
      </c>
      <c r="AA25" s="95">
        <v>0</v>
      </c>
      <c r="AB25" s="26">
        <v>116.635666996491</v>
      </c>
      <c r="AC25" s="26">
        <v>116.635666996491</v>
      </c>
      <c r="AD25" s="26">
        <v>0</v>
      </c>
      <c r="AE25" s="26">
        <v>2.4739329245258999</v>
      </c>
      <c r="AF25" s="26">
        <v>6.9335872954248397E-4</v>
      </c>
      <c r="AG25" s="95">
        <v>20.714508056536399</v>
      </c>
      <c r="AH25" s="26">
        <v>39.665044929093703</v>
      </c>
      <c r="AI25" s="26">
        <v>0</v>
      </c>
      <c r="AJ25" s="26">
        <v>2.3372853559086498E-2</v>
      </c>
      <c r="AK25" s="26">
        <v>92.736617667069297</v>
      </c>
      <c r="AL25" s="26">
        <v>0</v>
      </c>
      <c r="AM25" s="95">
        <v>1129.7787919712</v>
      </c>
      <c r="AN25" s="26">
        <v>2853.5174478590302</v>
      </c>
      <c r="AO25" s="26">
        <v>317.05779773664699</v>
      </c>
      <c r="AP25" s="26">
        <v>3170.5752455956699</v>
      </c>
      <c r="AQ25" s="26">
        <v>0</v>
      </c>
      <c r="AR25" s="26">
        <v>2.7200342440764498</v>
      </c>
      <c r="AS25" s="26">
        <v>4.7475739817567497</v>
      </c>
      <c r="AT25" s="26">
        <v>313.42613845165602</v>
      </c>
      <c r="AU25" s="26">
        <v>5.6649803447587699</v>
      </c>
      <c r="AV25" s="26">
        <v>7.6394886907521498</v>
      </c>
      <c r="AW25" s="26">
        <v>20.201129160865701</v>
      </c>
      <c r="AX25" s="26">
        <v>4.1816510517700296</v>
      </c>
      <c r="AY25" s="26">
        <v>9.0093222661309494E-2</v>
      </c>
      <c r="AZ25" s="26">
        <v>2.0156596228464898</v>
      </c>
      <c r="BA25" s="26">
        <v>1376.95181266892</v>
      </c>
      <c r="BB25" s="26">
        <v>839.25838111967903</v>
      </c>
      <c r="BC25" s="26">
        <v>537.69343154924297</v>
      </c>
      <c r="BD25" s="26">
        <v>1.7389423656696299E-2</v>
      </c>
      <c r="BE25" s="26">
        <v>9.2984323704647001E-2</v>
      </c>
      <c r="BF25" s="26">
        <v>328.87453795459498</v>
      </c>
      <c r="BG25" s="26">
        <v>2.0086645943219801E-2</v>
      </c>
      <c r="BH25" s="26">
        <v>47.540774295650898</v>
      </c>
      <c r="BI25" s="26">
        <v>9.1168478721760504</v>
      </c>
      <c r="BJ25" s="26">
        <v>4.8905367829274002</v>
      </c>
      <c r="BK25" s="26">
        <v>118.831192961523</v>
      </c>
      <c r="BL25" s="26">
        <v>1.70272184310804</v>
      </c>
      <c r="BM25" s="26">
        <v>10.565901546432</v>
      </c>
      <c r="BN25" s="26">
        <v>254.34458158258801</v>
      </c>
      <c r="BO25" s="26">
        <v>20.422971655068999</v>
      </c>
      <c r="BP25" s="26">
        <v>16728.3017849262</v>
      </c>
      <c r="BQ25" s="26">
        <v>288.46034529961798</v>
      </c>
      <c r="BR25" s="26">
        <v>259.10671123971298</v>
      </c>
      <c r="BS25" s="26">
        <v>2.9463146980825299E-2</v>
      </c>
      <c r="BT25" s="26">
        <v>277.04936713274202</v>
      </c>
      <c r="BU25" s="95">
        <v>0</v>
      </c>
      <c r="BV25" s="26">
        <v>23.937429343144402</v>
      </c>
      <c r="BW25" s="26">
        <v>1099.0679267861501</v>
      </c>
      <c r="BX25" s="26">
        <v>143.48955560400199</v>
      </c>
      <c r="BZ25" s="35">
        <f t="shared" si="0"/>
        <v>0</v>
      </c>
      <c r="CA25" s="23">
        <f t="shared" si="1"/>
        <v>-0.48085240666746498</v>
      </c>
      <c r="CB25" s="23">
        <f t="shared" si="2"/>
        <v>-0.27029362161086129</v>
      </c>
      <c r="CC25" s="23">
        <f t="shared" si="3"/>
        <v>-0.30894877543949389</v>
      </c>
      <c r="CD25" s="23">
        <f t="shared" si="4"/>
        <v>-0.36450747476905149</v>
      </c>
      <c r="CE25" s="23">
        <f t="shared" si="5"/>
        <v>-0.47672885654718306</v>
      </c>
      <c r="CF25" s="23">
        <f t="shared" si="6"/>
        <v>2.5204468679972075E-3</v>
      </c>
      <c r="CG25" s="23">
        <f t="shared" si="7"/>
        <v>-0.63229475811218983</v>
      </c>
    </row>
    <row r="26" spans="1:85" x14ac:dyDescent="0.25">
      <c r="A26" s="20" t="s">
        <v>99</v>
      </c>
      <c r="B26" s="95">
        <v>7593.7862636999998</v>
      </c>
      <c r="C26" s="95">
        <v>98.628269552999996</v>
      </c>
      <c r="D26" s="95">
        <v>7664.9580314000004</v>
      </c>
      <c r="E26" s="95">
        <v>3683.7647212000002</v>
      </c>
      <c r="F26" s="95">
        <v>2869.0073302000001</v>
      </c>
      <c r="G26" s="95">
        <v>19075.861998</v>
      </c>
      <c r="H26" s="95">
        <v>13291.008759</v>
      </c>
      <c r="I26" s="95"/>
      <c r="J26" s="95"/>
      <c r="K26" s="95"/>
      <c r="L26" s="26"/>
      <c r="M26" s="26" t="s">
        <v>190</v>
      </c>
      <c r="N26" s="95">
        <v>0</v>
      </c>
      <c r="O26" s="26">
        <v>0</v>
      </c>
      <c r="P26" s="26">
        <v>0</v>
      </c>
      <c r="Q26" s="26">
        <v>0</v>
      </c>
      <c r="R26" s="26">
        <v>0</v>
      </c>
      <c r="S26" s="95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95">
        <v>0</v>
      </c>
      <c r="AB26" s="26">
        <v>0</v>
      </c>
      <c r="AC26" s="26">
        <v>0</v>
      </c>
      <c r="AD26" s="26">
        <v>0</v>
      </c>
      <c r="AE26" s="26">
        <v>0</v>
      </c>
      <c r="AF26" s="26">
        <v>0</v>
      </c>
      <c r="AG26" s="95">
        <v>0</v>
      </c>
      <c r="AH26" s="26">
        <v>0</v>
      </c>
      <c r="AI26" s="26">
        <v>0</v>
      </c>
      <c r="AJ26" s="26">
        <v>0</v>
      </c>
      <c r="AK26" s="26">
        <v>0</v>
      </c>
      <c r="AL26" s="26">
        <v>0</v>
      </c>
      <c r="AM26" s="95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26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26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26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26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95">
        <v>0</v>
      </c>
      <c r="BV26" s="26">
        <v>0</v>
      </c>
      <c r="BW26" s="26">
        <v>0</v>
      </c>
      <c r="BX26" s="26">
        <v>0</v>
      </c>
      <c r="BZ26" s="35" t="e">
        <f t="shared" si="0"/>
        <v>#DIV/0!</v>
      </c>
      <c r="CA26" s="23">
        <f t="shared" si="1"/>
        <v>-1</v>
      </c>
      <c r="CB26" s="23">
        <f t="shared" si="2"/>
        <v>-1</v>
      </c>
      <c r="CC26" s="23">
        <f t="shared" si="3"/>
        <v>-1</v>
      </c>
      <c r="CD26" s="23">
        <f t="shared" si="4"/>
        <v>-1</v>
      </c>
      <c r="CE26" s="23">
        <f t="shared" si="5"/>
        <v>-1</v>
      </c>
      <c r="CF26" s="23">
        <f t="shared" si="6"/>
        <v>-1</v>
      </c>
      <c r="CG26" s="23">
        <f t="shared" si="7"/>
        <v>-1</v>
      </c>
    </row>
    <row r="27" spans="1:85" x14ac:dyDescent="0.25">
      <c r="A27" s="20" t="s">
        <v>100</v>
      </c>
      <c r="B27" s="95">
        <v>4131.0313182999998</v>
      </c>
      <c r="C27" s="95">
        <v>3.4730550835999998</v>
      </c>
      <c r="D27" s="95">
        <v>27700.115918</v>
      </c>
      <c r="E27" s="95">
        <v>6523.7225865</v>
      </c>
      <c r="F27" s="95">
        <v>3725.1965316999999</v>
      </c>
      <c r="G27" s="95">
        <v>68906.109190999996</v>
      </c>
      <c r="H27" s="95">
        <v>46.621232671999998</v>
      </c>
      <c r="I27" s="95"/>
      <c r="J27" s="95"/>
      <c r="K27" s="95"/>
      <c r="L27" s="26"/>
      <c r="M27" s="26" t="s">
        <v>191</v>
      </c>
      <c r="N27" s="95">
        <v>0</v>
      </c>
      <c r="O27" s="26">
        <v>0</v>
      </c>
      <c r="P27" s="26">
        <v>0</v>
      </c>
      <c r="Q27" s="26">
        <v>0</v>
      </c>
      <c r="R27" s="26">
        <v>0</v>
      </c>
      <c r="S27" s="95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95">
        <v>0</v>
      </c>
      <c r="AB27" s="26">
        <v>0</v>
      </c>
      <c r="AC27" s="26">
        <v>0</v>
      </c>
      <c r="AD27" s="26">
        <v>0</v>
      </c>
      <c r="AE27" s="26">
        <v>0</v>
      </c>
      <c r="AF27" s="26">
        <v>0</v>
      </c>
      <c r="AG27" s="95">
        <v>0</v>
      </c>
      <c r="AH27" s="26">
        <v>0</v>
      </c>
      <c r="AI27" s="26">
        <v>0</v>
      </c>
      <c r="AJ27" s="26">
        <v>0</v>
      </c>
      <c r="AK27" s="26">
        <v>0</v>
      </c>
      <c r="AL27" s="26">
        <v>0</v>
      </c>
      <c r="AM27" s="95">
        <v>0</v>
      </c>
      <c r="AN27" s="26">
        <v>0</v>
      </c>
      <c r="AO27" s="26">
        <v>0</v>
      </c>
      <c r="AP27" s="26">
        <v>0</v>
      </c>
      <c r="AQ27" s="26"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v>0</v>
      </c>
      <c r="AY27" s="26">
        <v>0</v>
      </c>
      <c r="AZ27" s="26">
        <v>0</v>
      </c>
      <c r="BA27" s="26">
        <v>0</v>
      </c>
      <c r="BB27" s="26">
        <v>0</v>
      </c>
      <c r="BC27" s="26">
        <v>0</v>
      </c>
      <c r="BD27" s="26">
        <v>0</v>
      </c>
      <c r="BE27" s="26">
        <v>0</v>
      </c>
      <c r="BF27" s="26">
        <v>0</v>
      </c>
      <c r="BG27" s="26">
        <v>0</v>
      </c>
      <c r="BH27" s="26">
        <v>0</v>
      </c>
      <c r="BI27" s="26">
        <v>0</v>
      </c>
      <c r="BJ27" s="26">
        <v>0</v>
      </c>
      <c r="BK27" s="26">
        <v>0</v>
      </c>
      <c r="BL27" s="26">
        <v>0</v>
      </c>
      <c r="BM27" s="26">
        <v>0</v>
      </c>
      <c r="BN27" s="26">
        <v>0</v>
      </c>
      <c r="BO27" s="26">
        <v>0</v>
      </c>
      <c r="BP27" s="26">
        <v>0</v>
      </c>
      <c r="BQ27" s="26">
        <v>0</v>
      </c>
      <c r="BR27" s="26">
        <v>0</v>
      </c>
      <c r="BS27" s="26">
        <v>0</v>
      </c>
      <c r="BT27" s="26">
        <v>0</v>
      </c>
      <c r="BU27" s="95">
        <v>0</v>
      </c>
      <c r="BV27" s="26">
        <v>0</v>
      </c>
      <c r="BW27" s="26">
        <v>0</v>
      </c>
      <c r="BX27" s="26">
        <v>0</v>
      </c>
      <c r="BZ27" s="35" t="e">
        <f t="shared" si="0"/>
        <v>#DIV/0!</v>
      </c>
      <c r="CA27" s="23">
        <f t="shared" si="1"/>
        <v>-1</v>
      </c>
      <c r="CB27" s="23">
        <f t="shared" si="2"/>
        <v>-1</v>
      </c>
      <c r="CC27" s="23">
        <f t="shared" si="3"/>
        <v>-1</v>
      </c>
      <c r="CD27" s="23">
        <f t="shared" si="4"/>
        <v>-1</v>
      </c>
      <c r="CE27" s="23">
        <f t="shared" si="5"/>
        <v>-1</v>
      </c>
      <c r="CF27" s="23">
        <f t="shared" si="6"/>
        <v>-1</v>
      </c>
      <c r="CG27" s="23">
        <f t="shared" si="7"/>
        <v>-1</v>
      </c>
    </row>
    <row r="28" spans="1:85" x14ac:dyDescent="0.25">
      <c r="A28" s="20" t="s">
        <v>101</v>
      </c>
      <c r="B28" s="95">
        <v>10165.096052999999</v>
      </c>
      <c r="C28" s="95">
        <v>283.63446429999999</v>
      </c>
      <c r="D28" s="95">
        <v>30014.162644</v>
      </c>
      <c r="E28" s="95">
        <v>11856.228456999999</v>
      </c>
      <c r="F28" s="95">
        <v>8582.0748953999991</v>
      </c>
      <c r="G28" s="95">
        <v>161367.64098</v>
      </c>
      <c r="H28" s="95">
        <v>4452.2276129000002</v>
      </c>
      <c r="I28" s="95"/>
      <c r="J28" s="95"/>
      <c r="K28" s="95"/>
      <c r="L28" s="26"/>
      <c r="M28" s="26" t="s">
        <v>192</v>
      </c>
      <c r="N28" s="95">
        <v>0</v>
      </c>
      <c r="O28" s="26">
        <v>0</v>
      </c>
      <c r="P28" s="26">
        <v>0</v>
      </c>
      <c r="Q28" s="26">
        <v>0</v>
      </c>
      <c r="R28" s="26">
        <v>0</v>
      </c>
      <c r="S28" s="95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95">
        <v>0</v>
      </c>
      <c r="AB28" s="26">
        <v>0</v>
      </c>
      <c r="AC28" s="26">
        <v>0</v>
      </c>
      <c r="AD28" s="26">
        <v>0</v>
      </c>
      <c r="AE28" s="26">
        <v>0</v>
      </c>
      <c r="AF28" s="26">
        <v>0</v>
      </c>
      <c r="AG28" s="95">
        <v>0</v>
      </c>
      <c r="AH28" s="26">
        <v>0</v>
      </c>
      <c r="AI28" s="26">
        <v>0</v>
      </c>
      <c r="AJ28" s="26">
        <v>0</v>
      </c>
      <c r="AK28" s="26">
        <v>0</v>
      </c>
      <c r="AL28" s="26">
        <v>0</v>
      </c>
      <c r="AM28" s="95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26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v>0</v>
      </c>
      <c r="BN28" s="26">
        <v>0</v>
      </c>
      <c r="BO28" s="26">
        <v>0</v>
      </c>
      <c r="BP28" s="26">
        <v>0</v>
      </c>
      <c r="BQ28" s="26">
        <v>0</v>
      </c>
      <c r="BR28" s="26">
        <v>0</v>
      </c>
      <c r="BS28" s="26">
        <v>0</v>
      </c>
      <c r="BT28" s="26">
        <v>0</v>
      </c>
      <c r="BU28" s="95">
        <v>0</v>
      </c>
      <c r="BV28" s="26">
        <v>0</v>
      </c>
      <c r="BW28" s="26">
        <v>0</v>
      </c>
      <c r="BX28" s="26">
        <v>0</v>
      </c>
      <c r="BZ28" s="35" t="e">
        <f t="shared" si="0"/>
        <v>#DIV/0!</v>
      </c>
      <c r="CA28" s="23">
        <f t="shared" si="1"/>
        <v>-1</v>
      </c>
      <c r="CB28" s="23">
        <f t="shared" si="2"/>
        <v>-1</v>
      </c>
      <c r="CC28" s="23">
        <f t="shared" si="3"/>
        <v>-1</v>
      </c>
      <c r="CD28" s="23">
        <f t="shared" si="4"/>
        <v>-1</v>
      </c>
      <c r="CE28" s="23">
        <f t="shared" si="5"/>
        <v>-1</v>
      </c>
      <c r="CF28" s="23">
        <f t="shared" si="6"/>
        <v>-1</v>
      </c>
      <c r="CG28" s="23">
        <f t="shared" si="7"/>
        <v>-1</v>
      </c>
    </row>
    <row r="29" spans="1:85" x14ac:dyDescent="0.25">
      <c r="A29" s="20" t="s">
        <v>102</v>
      </c>
      <c r="B29" s="95">
        <v>3533.8081864000001</v>
      </c>
      <c r="C29" s="95">
        <v>54.968375446000003</v>
      </c>
      <c r="D29" s="95">
        <v>6739.4992510000002</v>
      </c>
      <c r="E29" s="95">
        <v>15473.739195</v>
      </c>
      <c r="F29" s="95">
        <v>9046.4239708999994</v>
      </c>
      <c r="G29" s="95">
        <v>15961.118490999999</v>
      </c>
      <c r="H29" s="95">
        <v>4622.6523229000004</v>
      </c>
      <c r="I29" s="95"/>
      <c r="J29" s="95"/>
      <c r="K29" s="95"/>
      <c r="L29" s="26"/>
      <c r="M29" s="26" t="s">
        <v>193</v>
      </c>
      <c r="N29" s="95">
        <v>0</v>
      </c>
      <c r="O29" s="26">
        <v>0</v>
      </c>
      <c r="P29" s="26">
        <v>0</v>
      </c>
      <c r="Q29" s="26">
        <v>0</v>
      </c>
      <c r="R29" s="26">
        <v>0</v>
      </c>
      <c r="S29" s="95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95">
        <v>0</v>
      </c>
      <c r="AB29" s="26">
        <v>0</v>
      </c>
      <c r="AC29" s="26">
        <v>0</v>
      </c>
      <c r="AD29" s="26">
        <v>0</v>
      </c>
      <c r="AE29" s="26">
        <v>0</v>
      </c>
      <c r="AF29" s="26">
        <v>0</v>
      </c>
      <c r="AG29" s="95">
        <v>0</v>
      </c>
      <c r="AH29" s="26">
        <v>0</v>
      </c>
      <c r="AI29" s="26">
        <v>0</v>
      </c>
      <c r="AJ29" s="26">
        <v>0</v>
      </c>
      <c r="AK29" s="26">
        <v>0</v>
      </c>
      <c r="AL29" s="26">
        <v>0</v>
      </c>
      <c r="AM29" s="95">
        <v>0</v>
      </c>
      <c r="AN29" s="26">
        <v>0</v>
      </c>
      <c r="AO29" s="26">
        <v>0</v>
      </c>
      <c r="AP29" s="26">
        <v>0</v>
      </c>
      <c r="AQ29" s="26">
        <v>0</v>
      </c>
      <c r="AR29" s="26">
        <v>0</v>
      </c>
      <c r="AS29" s="26">
        <v>0</v>
      </c>
      <c r="AT29" s="26">
        <v>0</v>
      </c>
      <c r="AU29" s="26">
        <v>0</v>
      </c>
      <c r="AV29" s="26">
        <v>0</v>
      </c>
      <c r="AW29" s="26">
        <v>0</v>
      </c>
      <c r="AX29" s="26">
        <v>0</v>
      </c>
      <c r="AY29" s="26">
        <v>0</v>
      </c>
      <c r="AZ29" s="26">
        <v>0</v>
      </c>
      <c r="BA29" s="26">
        <v>0</v>
      </c>
      <c r="BB29" s="26">
        <v>0</v>
      </c>
      <c r="BC29" s="26">
        <v>0</v>
      </c>
      <c r="BD29" s="26">
        <v>0</v>
      </c>
      <c r="BE29" s="26">
        <v>0</v>
      </c>
      <c r="BF29" s="26">
        <v>0</v>
      </c>
      <c r="BG29" s="26">
        <v>0</v>
      </c>
      <c r="BH29" s="26">
        <v>0</v>
      </c>
      <c r="BI29" s="26">
        <v>0</v>
      </c>
      <c r="BJ29" s="26">
        <v>0</v>
      </c>
      <c r="BK29" s="26">
        <v>0</v>
      </c>
      <c r="BL29" s="26">
        <v>0</v>
      </c>
      <c r="BM29" s="26">
        <v>0</v>
      </c>
      <c r="BN29" s="26">
        <v>0</v>
      </c>
      <c r="BO29" s="26">
        <v>0</v>
      </c>
      <c r="BP29" s="26">
        <v>0</v>
      </c>
      <c r="BQ29" s="26">
        <v>0</v>
      </c>
      <c r="BR29" s="26">
        <v>0</v>
      </c>
      <c r="BS29" s="26">
        <v>0</v>
      </c>
      <c r="BT29" s="26">
        <v>0</v>
      </c>
      <c r="BU29" s="95">
        <v>0</v>
      </c>
      <c r="BV29" s="26">
        <v>0</v>
      </c>
      <c r="BW29" s="26">
        <v>0</v>
      </c>
      <c r="BX29" s="26">
        <v>0</v>
      </c>
      <c r="BZ29" s="35" t="e">
        <f t="shared" si="0"/>
        <v>#DIV/0!</v>
      </c>
      <c r="CA29" s="23">
        <f t="shared" si="1"/>
        <v>-1</v>
      </c>
      <c r="CB29" s="23">
        <f t="shared" si="2"/>
        <v>-1</v>
      </c>
      <c r="CC29" s="23">
        <f t="shared" si="3"/>
        <v>-1</v>
      </c>
      <c r="CD29" s="23">
        <f t="shared" si="4"/>
        <v>-1</v>
      </c>
      <c r="CE29" s="23">
        <f t="shared" si="5"/>
        <v>-1</v>
      </c>
      <c r="CF29" s="23">
        <f t="shared" si="6"/>
        <v>-1</v>
      </c>
      <c r="CG29" s="23">
        <f t="shared" si="7"/>
        <v>-1</v>
      </c>
    </row>
    <row r="30" spans="1:85" x14ac:dyDescent="0.25">
      <c r="A30" s="20" t="s">
        <v>103</v>
      </c>
      <c r="B30" s="95">
        <v>12051.671684999999</v>
      </c>
      <c r="C30" s="95">
        <v>136.27985276999999</v>
      </c>
      <c r="D30" s="95">
        <v>13575.398767000001</v>
      </c>
      <c r="E30" s="95">
        <v>3027.0442446000002</v>
      </c>
      <c r="F30" s="95">
        <v>2460.9198986000001</v>
      </c>
      <c r="G30" s="95">
        <v>1981.6271565</v>
      </c>
      <c r="H30" s="95">
        <v>11511.233835999999</v>
      </c>
      <c r="I30" s="95"/>
      <c r="J30" s="95"/>
      <c r="K30" s="95"/>
      <c r="L30" s="26"/>
      <c r="M30" s="26" t="s">
        <v>194</v>
      </c>
      <c r="N30" s="95">
        <v>0</v>
      </c>
      <c r="O30" s="26">
        <v>0</v>
      </c>
      <c r="P30" s="26">
        <v>0</v>
      </c>
      <c r="Q30" s="26">
        <v>0</v>
      </c>
      <c r="R30" s="26">
        <v>0</v>
      </c>
      <c r="S30" s="95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95">
        <v>0</v>
      </c>
      <c r="AB30" s="26">
        <v>0</v>
      </c>
      <c r="AC30" s="26">
        <v>0</v>
      </c>
      <c r="AD30" s="26">
        <v>0</v>
      </c>
      <c r="AE30" s="26">
        <v>0</v>
      </c>
      <c r="AF30" s="26">
        <v>0</v>
      </c>
      <c r="AG30" s="95">
        <v>0</v>
      </c>
      <c r="AH30" s="26">
        <v>0</v>
      </c>
      <c r="AI30" s="26">
        <v>0</v>
      </c>
      <c r="AJ30" s="26">
        <v>0</v>
      </c>
      <c r="AK30" s="26">
        <v>0</v>
      </c>
      <c r="AL30" s="26">
        <v>0</v>
      </c>
      <c r="AM30" s="95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0</v>
      </c>
      <c r="BG30" s="26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v>0</v>
      </c>
      <c r="BN30" s="26">
        <v>0</v>
      </c>
      <c r="BO30" s="26">
        <v>0</v>
      </c>
      <c r="BP30" s="26">
        <v>0</v>
      </c>
      <c r="BQ30" s="26">
        <v>0</v>
      </c>
      <c r="BR30" s="26">
        <v>0</v>
      </c>
      <c r="BS30" s="26">
        <v>0</v>
      </c>
      <c r="BT30" s="26">
        <v>0</v>
      </c>
      <c r="BU30" s="95">
        <v>0</v>
      </c>
      <c r="BV30" s="26">
        <v>0</v>
      </c>
      <c r="BW30" s="26">
        <v>0</v>
      </c>
      <c r="BX30" s="26">
        <v>0</v>
      </c>
      <c r="BZ30" s="35" t="e">
        <f t="shared" si="0"/>
        <v>#DIV/0!</v>
      </c>
      <c r="CA30" s="23">
        <f t="shared" si="1"/>
        <v>-1</v>
      </c>
      <c r="CB30" s="23">
        <f t="shared" si="2"/>
        <v>-1</v>
      </c>
      <c r="CC30" s="23">
        <f t="shared" si="3"/>
        <v>-1</v>
      </c>
      <c r="CD30" s="23">
        <f t="shared" si="4"/>
        <v>-1</v>
      </c>
      <c r="CE30" s="23">
        <f t="shared" si="5"/>
        <v>-1</v>
      </c>
      <c r="CF30" s="23">
        <f t="shared" si="6"/>
        <v>-1</v>
      </c>
      <c r="CG30" s="23">
        <f t="shared" si="7"/>
        <v>-1</v>
      </c>
    </row>
    <row r="31" spans="1:85" x14ac:dyDescent="0.25">
      <c r="A31" s="20" t="s">
        <v>104</v>
      </c>
      <c r="B31" s="95">
        <v>5951.1443904999996</v>
      </c>
      <c r="C31" s="95">
        <v>204.05446519</v>
      </c>
      <c r="D31" s="95">
        <v>15642.57307</v>
      </c>
      <c r="E31" s="95">
        <v>6327.1680689000004</v>
      </c>
      <c r="F31" s="95">
        <v>4059.1892100999999</v>
      </c>
      <c r="G31" s="95">
        <v>22916.752848</v>
      </c>
      <c r="H31" s="95">
        <v>587.65476482999998</v>
      </c>
      <c r="I31" s="95"/>
      <c r="J31" s="95"/>
      <c r="K31" s="95"/>
      <c r="L31" s="26"/>
      <c r="M31" s="26" t="s">
        <v>195</v>
      </c>
      <c r="N31" s="95">
        <v>0</v>
      </c>
      <c r="O31" s="26">
        <v>0</v>
      </c>
      <c r="P31" s="26">
        <v>0</v>
      </c>
      <c r="Q31" s="26">
        <v>0</v>
      </c>
      <c r="R31" s="26">
        <v>0</v>
      </c>
      <c r="S31" s="95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95">
        <v>0</v>
      </c>
      <c r="AB31" s="26">
        <v>0</v>
      </c>
      <c r="AC31" s="26">
        <v>0</v>
      </c>
      <c r="AD31" s="26">
        <v>0</v>
      </c>
      <c r="AE31" s="26">
        <v>0</v>
      </c>
      <c r="AF31" s="26">
        <v>0</v>
      </c>
      <c r="AG31" s="95">
        <v>0</v>
      </c>
      <c r="AH31" s="26">
        <v>0</v>
      </c>
      <c r="AI31" s="26">
        <v>0</v>
      </c>
      <c r="AJ31" s="26">
        <v>0</v>
      </c>
      <c r="AK31" s="26">
        <v>0</v>
      </c>
      <c r="AL31" s="26">
        <v>0</v>
      </c>
      <c r="AM31" s="95">
        <v>0</v>
      </c>
      <c r="AN31" s="26"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</v>
      </c>
      <c r="BN31" s="26">
        <v>0</v>
      </c>
      <c r="BO31" s="26">
        <v>0</v>
      </c>
      <c r="BP31" s="26">
        <v>0</v>
      </c>
      <c r="BQ31" s="26">
        <v>0</v>
      </c>
      <c r="BR31" s="26">
        <v>0</v>
      </c>
      <c r="BS31" s="26">
        <v>0</v>
      </c>
      <c r="BT31" s="26">
        <v>0</v>
      </c>
      <c r="BU31" s="95">
        <v>0</v>
      </c>
      <c r="BV31" s="26">
        <v>0</v>
      </c>
      <c r="BW31" s="26">
        <v>0</v>
      </c>
      <c r="BX31" s="26">
        <v>0</v>
      </c>
      <c r="BZ31" s="35" t="e">
        <f t="shared" si="0"/>
        <v>#DIV/0!</v>
      </c>
      <c r="CA31" s="23">
        <f t="shared" si="1"/>
        <v>-1</v>
      </c>
      <c r="CB31" s="23">
        <f t="shared" si="2"/>
        <v>-1</v>
      </c>
      <c r="CC31" s="23">
        <f t="shared" si="3"/>
        <v>-1</v>
      </c>
      <c r="CD31" s="23">
        <f t="shared" si="4"/>
        <v>-1</v>
      </c>
      <c r="CE31" s="23">
        <f t="shared" si="5"/>
        <v>-1</v>
      </c>
      <c r="CF31" s="23">
        <f t="shared" si="6"/>
        <v>-1</v>
      </c>
      <c r="CG31" s="23">
        <f t="shared" si="7"/>
        <v>-1</v>
      </c>
    </row>
    <row r="32" spans="1:85" x14ac:dyDescent="0.25">
      <c r="A32" s="20" t="s">
        <v>105</v>
      </c>
      <c r="B32" s="95">
        <v>3524.3279983000002</v>
      </c>
      <c r="C32" s="95">
        <v>6.0236832260000002</v>
      </c>
      <c r="D32" s="95">
        <v>9990.0518245000003</v>
      </c>
      <c r="E32" s="95">
        <v>1520.0863242999999</v>
      </c>
      <c r="F32" s="95">
        <v>949.84836245999998</v>
      </c>
      <c r="G32" s="95">
        <v>424.68811083999998</v>
      </c>
      <c r="H32" s="95">
        <v>541.45014074000005</v>
      </c>
      <c r="I32" s="95"/>
      <c r="J32" s="95"/>
      <c r="K32" s="95"/>
      <c r="L32" s="26"/>
      <c r="M32" s="26" t="s">
        <v>196</v>
      </c>
      <c r="N32" s="95">
        <v>0</v>
      </c>
      <c r="O32" s="26">
        <v>0</v>
      </c>
      <c r="P32" s="26">
        <v>0</v>
      </c>
      <c r="Q32" s="26">
        <v>0</v>
      </c>
      <c r="R32" s="26">
        <v>0</v>
      </c>
      <c r="S32" s="95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95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95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95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95">
        <v>0</v>
      </c>
      <c r="BV32" s="26">
        <v>0</v>
      </c>
      <c r="BW32" s="26">
        <v>0</v>
      </c>
      <c r="BX32" s="26">
        <v>0</v>
      </c>
      <c r="BZ32" s="35" t="e">
        <f t="shared" si="0"/>
        <v>#DIV/0!</v>
      </c>
      <c r="CA32" s="23">
        <f t="shared" si="1"/>
        <v>-1</v>
      </c>
      <c r="CB32" s="23">
        <f t="shared" si="2"/>
        <v>-1</v>
      </c>
      <c r="CC32" s="23">
        <f t="shared" si="3"/>
        <v>-1</v>
      </c>
      <c r="CD32" s="23">
        <f t="shared" si="4"/>
        <v>-1</v>
      </c>
      <c r="CE32" s="23">
        <f t="shared" si="5"/>
        <v>-1</v>
      </c>
      <c r="CF32" s="23">
        <f t="shared" si="6"/>
        <v>-1</v>
      </c>
      <c r="CG32" s="23">
        <f t="shared" si="7"/>
        <v>-1</v>
      </c>
    </row>
    <row r="33" spans="1:85" x14ac:dyDescent="0.25">
      <c r="A33" s="20" t="s">
        <v>106</v>
      </c>
      <c r="B33" s="95">
        <v>920.52552259000004</v>
      </c>
      <c r="C33" s="95">
        <v>0.96209616799999997</v>
      </c>
      <c r="D33" s="95">
        <v>600.55074568999999</v>
      </c>
      <c r="E33" s="95">
        <v>3769.1103843000001</v>
      </c>
      <c r="F33" s="95">
        <v>2150.1217230000002</v>
      </c>
      <c r="G33" s="95">
        <v>158.89269540999999</v>
      </c>
      <c r="H33" s="95">
        <v>16.573335932999999</v>
      </c>
      <c r="I33" s="95"/>
      <c r="J33" s="95"/>
      <c r="K33" s="95"/>
      <c r="L33" s="26"/>
      <c r="M33" s="26" t="s">
        <v>197</v>
      </c>
      <c r="N33" s="95">
        <v>0</v>
      </c>
      <c r="O33" s="26">
        <v>0</v>
      </c>
      <c r="P33" s="26">
        <v>0</v>
      </c>
      <c r="Q33" s="26">
        <v>0</v>
      </c>
      <c r="R33" s="26">
        <v>0</v>
      </c>
      <c r="S33" s="95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95">
        <v>0</v>
      </c>
      <c r="AB33" s="26">
        <v>0</v>
      </c>
      <c r="AC33" s="26">
        <v>0</v>
      </c>
      <c r="AD33" s="26">
        <v>0</v>
      </c>
      <c r="AE33" s="26">
        <v>0</v>
      </c>
      <c r="AF33" s="26">
        <v>0</v>
      </c>
      <c r="AG33" s="95">
        <v>0</v>
      </c>
      <c r="AH33" s="26">
        <v>0</v>
      </c>
      <c r="AI33" s="26">
        <v>0</v>
      </c>
      <c r="AJ33" s="26">
        <v>0</v>
      </c>
      <c r="AK33" s="26">
        <v>0</v>
      </c>
      <c r="AL33" s="26">
        <v>0</v>
      </c>
      <c r="AM33" s="95">
        <v>0</v>
      </c>
      <c r="AN33" s="26">
        <v>0</v>
      </c>
      <c r="AO33" s="26">
        <v>0</v>
      </c>
      <c r="AP33" s="26">
        <v>0</v>
      </c>
      <c r="AQ33" s="26"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6">
        <v>0</v>
      </c>
      <c r="BF33" s="26">
        <v>0</v>
      </c>
      <c r="BG33" s="26">
        <v>0</v>
      </c>
      <c r="BH33" s="26">
        <v>0</v>
      </c>
      <c r="BI33" s="26">
        <v>0</v>
      </c>
      <c r="BJ33" s="26">
        <v>0</v>
      </c>
      <c r="BK33" s="26">
        <v>0</v>
      </c>
      <c r="BL33" s="26">
        <v>0</v>
      </c>
      <c r="BM33" s="26">
        <v>0</v>
      </c>
      <c r="BN33" s="26">
        <v>0</v>
      </c>
      <c r="BO33" s="26">
        <v>0</v>
      </c>
      <c r="BP33" s="26">
        <v>0</v>
      </c>
      <c r="BQ33" s="26">
        <v>0</v>
      </c>
      <c r="BR33" s="26">
        <v>0</v>
      </c>
      <c r="BS33" s="26">
        <v>0</v>
      </c>
      <c r="BT33" s="26">
        <v>0</v>
      </c>
      <c r="BU33" s="95">
        <v>0</v>
      </c>
      <c r="BV33" s="26">
        <v>0</v>
      </c>
      <c r="BW33" s="26">
        <v>0</v>
      </c>
      <c r="BX33" s="26">
        <v>0</v>
      </c>
      <c r="BZ33" s="35" t="e">
        <f t="shared" si="0"/>
        <v>#DIV/0!</v>
      </c>
      <c r="CA33" s="23">
        <f t="shared" si="1"/>
        <v>-1</v>
      </c>
      <c r="CB33" s="23">
        <f t="shared" si="2"/>
        <v>-1</v>
      </c>
      <c r="CC33" s="23">
        <f t="shared" si="3"/>
        <v>-1</v>
      </c>
      <c r="CD33" s="23">
        <f t="shared" si="4"/>
        <v>-1</v>
      </c>
      <c r="CE33" s="23">
        <f t="shared" si="5"/>
        <v>-1</v>
      </c>
      <c r="CF33" s="23">
        <f t="shared" si="6"/>
        <v>-1</v>
      </c>
      <c r="CG33" s="23">
        <f t="shared" si="7"/>
        <v>-1</v>
      </c>
    </row>
    <row r="34" spans="1:85" x14ac:dyDescent="0.25">
      <c r="A34" s="20" t="s">
        <v>107</v>
      </c>
      <c r="B34" s="95">
        <v>30370.941202999998</v>
      </c>
      <c r="C34" s="95">
        <v>217.07367067000001</v>
      </c>
      <c r="D34" s="95">
        <v>34118.746121999997</v>
      </c>
      <c r="E34" s="95">
        <v>10792.380915</v>
      </c>
      <c r="F34" s="95">
        <v>7944.9368105000003</v>
      </c>
      <c r="G34" s="95">
        <v>18385.026476999999</v>
      </c>
      <c r="H34" s="95">
        <v>9100.7605569000007</v>
      </c>
      <c r="I34" s="95"/>
      <c r="J34" s="95"/>
      <c r="K34" s="95"/>
      <c r="L34" s="26"/>
      <c r="M34" s="26" t="s">
        <v>198</v>
      </c>
      <c r="N34" s="95">
        <v>9.01139221752209</v>
      </c>
      <c r="O34" s="26">
        <v>480.90471887572102</v>
      </c>
      <c r="P34" s="26">
        <v>26.416639766034599</v>
      </c>
      <c r="Q34" s="26">
        <v>25.701087705424701</v>
      </c>
      <c r="R34" s="26">
        <v>23.5319118997832</v>
      </c>
      <c r="S34" s="95">
        <v>4.3263800677286097</v>
      </c>
      <c r="T34" s="26">
        <v>136.144826445832</v>
      </c>
      <c r="U34" s="26">
        <v>6088.2016630256803</v>
      </c>
      <c r="V34" s="26">
        <v>30453.239995916902</v>
      </c>
      <c r="W34" s="26">
        <v>239.07893582325201</v>
      </c>
      <c r="X34" s="26">
        <v>846.21761319426105</v>
      </c>
      <c r="Y34" s="26">
        <v>42.604821288289003</v>
      </c>
      <c r="Z34" s="26">
        <v>17.8611447537297</v>
      </c>
      <c r="AA34" s="95">
        <v>5.1862138908216098</v>
      </c>
      <c r="AB34" s="26">
        <v>873.82363884335405</v>
      </c>
      <c r="AC34" s="26">
        <v>873.82363884335405</v>
      </c>
      <c r="AD34" s="26">
        <v>0</v>
      </c>
      <c r="AE34" s="26">
        <v>43.147236432205403</v>
      </c>
      <c r="AF34" s="26">
        <v>4.9390437627254897</v>
      </c>
      <c r="AG34" s="95">
        <v>202.39284016427999</v>
      </c>
      <c r="AH34" s="26">
        <v>207.862350266139</v>
      </c>
      <c r="AI34" s="26">
        <v>140.07756859357099</v>
      </c>
      <c r="AJ34" s="26">
        <v>4.4274262752664901</v>
      </c>
      <c r="AK34" s="26">
        <v>217.65219206788001</v>
      </c>
      <c r="AL34" s="26">
        <v>0</v>
      </c>
      <c r="AM34" s="95">
        <v>10522.0341721611</v>
      </c>
      <c r="AN34" s="26">
        <v>30788.404886981101</v>
      </c>
      <c r="AO34" s="26">
        <v>3420.9392983283401</v>
      </c>
      <c r="AP34" s="26">
        <v>34209.344185309499</v>
      </c>
      <c r="AQ34" s="26">
        <v>3.7134405706377299E-2</v>
      </c>
      <c r="AR34" s="26">
        <v>256.52919447053699</v>
      </c>
      <c r="AS34" s="26">
        <v>90.292327052365295</v>
      </c>
      <c r="AT34" s="26">
        <v>3546.5012620612702</v>
      </c>
      <c r="AU34" s="26">
        <v>98.084217901640798</v>
      </c>
      <c r="AV34" s="26">
        <v>150.88795224303701</v>
      </c>
      <c r="AW34" s="26">
        <v>325.83421017433</v>
      </c>
      <c r="AX34" s="26">
        <v>174.43962765334501</v>
      </c>
      <c r="AY34" s="26">
        <v>5.4789230160331099</v>
      </c>
      <c r="AZ34" s="26">
        <v>43.4727694821893</v>
      </c>
      <c r="BA34" s="26">
        <v>10821.199950554999</v>
      </c>
      <c r="BB34" s="26">
        <v>7965.7624660287702</v>
      </c>
      <c r="BC34" s="26">
        <v>2855.4374845263101</v>
      </c>
      <c r="BD34" s="26">
        <v>0.20524495499815401</v>
      </c>
      <c r="BE34" s="26">
        <v>10.089018016292099</v>
      </c>
      <c r="BF34" s="26">
        <v>2570.76066400018</v>
      </c>
      <c r="BG34" s="26">
        <v>23.476302598697998</v>
      </c>
      <c r="BH34" s="26">
        <v>844.40500669268295</v>
      </c>
      <c r="BI34" s="26">
        <v>178.64419642454399</v>
      </c>
      <c r="BJ34" s="26">
        <v>98.422834810981001</v>
      </c>
      <c r="BK34" s="26">
        <v>2111.2912575207902</v>
      </c>
      <c r="BL34" s="26">
        <v>452.88414186505599</v>
      </c>
      <c r="BM34" s="26">
        <v>278.060234540804</v>
      </c>
      <c r="BN34" s="26">
        <v>871.22610836929402</v>
      </c>
      <c r="BO34" s="26">
        <v>90.691570576563805</v>
      </c>
      <c r="BP34" s="26">
        <v>18450.738628547901</v>
      </c>
      <c r="BQ34" s="26">
        <v>1955.3703404047801</v>
      </c>
      <c r="BR34" s="26">
        <v>165.68954427024201</v>
      </c>
      <c r="BS34" s="26">
        <v>34.847691754708002</v>
      </c>
      <c r="BT34" s="26">
        <v>1724.7897965352599</v>
      </c>
      <c r="BU34" s="95">
        <v>1.3366464262570501</v>
      </c>
      <c r="BV34" s="26">
        <v>463.07483800395198</v>
      </c>
      <c r="BW34" s="26">
        <v>9125.3870951018707</v>
      </c>
      <c r="BX34" s="26">
        <v>613.35158106332597</v>
      </c>
      <c r="BZ34" s="35">
        <f t="shared" si="0"/>
        <v>0</v>
      </c>
      <c r="CA34" s="23">
        <f t="shared" si="1"/>
        <v>2.7097873709878203E-3</v>
      </c>
      <c r="CB34" s="23">
        <f t="shared" si="2"/>
        <v>2.6650924365648949E-3</v>
      </c>
      <c r="CC34" s="23">
        <f t="shared" si="3"/>
        <v>2.6553749362754008E-3</v>
      </c>
      <c r="CD34" s="23">
        <f t="shared" si="4"/>
        <v>2.6703130460253564E-3</v>
      </c>
      <c r="CE34" s="23">
        <f t="shared" si="5"/>
        <v>2.6212487305432995E-3</v>
      </c>
      <c r="CF34" s="23">
        <f t="shared" si="6"/>
        <v>3.5742212082266103E-3</v>
      </c>
      <c r="CG34" s="23">
        <f t="shared" si="7"/>
        <v>2.705986829111634E-3</v>
      </c>
    </row>
    <row r="35" spans="1:85" x14ac:dyDescent="0.25">
      <c r="A35" s="20" t="s">
        <v>108</v>
      </c>
      <c r="B35" s="95">
        <v>3116.3015242000001</v>
      </c>
      <c r="C35" s="95">
        <v>95.719778786000006</v>
      </c>
      <c r="D35" s="95">
        <v>7974.6856561000004</v>
      </c>
      <c r="E35" s="95">
        <v>7347.0083618999997</v>
      </c>
      <c r="F35" s="95">
        <v>4327.0879986999998</v>
      </c>
      <c r="G35" s="95">
        <v>109793.60911</v>
      </c>
      <c r="H35" s="95">
        <v>1127.6908209999999</v>
      </c>
      <c r="I35" s="95"/>
      <c r="J35" s="95"/>
      <c r="K35" s="95"/>
      <c r="L35" s="26"/>
      <c r="M35" s="26" t="s">
        <v>199</v>
      </c>
      <c r="N35" s="95">
        <v>0</v>
      </c>
      <c r="O35" s="26">
        <v>0</v>
      </c>
      <c r="P35" s="26">
        <v>0</v>
      </c>
      <c r="Q35" s="26">
        <v>0</v>
      </c>
      <c r="R35" s="26">
        <v>0</v>
      </c>
      <c r="S35" s="95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95">
        <v>0</v>
      </c>
      <c r="AB35" s="26">
        <v>0</v>
      </c>
      <c r="AC35" s="26">
        <v>0</v>
      </c>
      <c r="AD35" s="26">
        <v>0</v>
      </c>
      <c r="AE35" s="26">
        <v>0</v>
      </c>
      <c r="AF35" s="26">
        <v>0</v>
      </c>
      <c r="AG35" s="95">
        <v>0</v>
      </c>
      <c r="AH35" s="26">
        <v>0</v>
      </c>
      <c r="AI35" s="26">
        <v>0</v>
      </c>
      <c r="AJ35" s="26">
        <v>0</v>
      </c>
      <c r="AK35" s="26">
        <v>0</v>
      </c>
      <c r="AL35" s="26">
        <v>0</v>
      </c>
      <c r="AM35" s="95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26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26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95">
        <v>0</v>
      </c>
      <c r="BV35" s="26">
        <v>0</v>
      </c>
      <c r="BW35" s="26">
        <v>0</v>
      </c>
      <c r="BX35" s="26">
        <v>0</v>
      </c>
      <c r="BZ35" s="35" t="e">
        <f t="shared" si="0"/>
        <v>#DIV/0!</v>
      </c>
      <c r="CA35" s="23">
        <f t="shared" ref="CA35:CA51" si="9">IF(B35=0,"",(V35-B35)/B35)</f>
        <v>-1</v>
      </c>
      <c r="CB35" s="23">
        <f t="shared" ref="CB35:CB51" si="10">IF(C35=0,"",(AK35-C35)/C35)</f>
        <v>-1</v>
      </c>
      <c r="CC35" s="23">
        <f t="shared" ref="CC35:CC51" si="11">IF(D35=0,"",(AP35-D35)/D35)</f>
        <v>-1</v>
      </c>
      <c r="CD35" s="23">
        <f t="shared" ref="CD35:CD51" si="12">IF(E35=0,"",(BA35-E35)/E35)</f>
        <v>-1</v>
      </c>
      <c r="CE35" s="23">
        <f t="shared" ref="CE35:CE51" si="13">IF(F35=0,"",(BB35-F35)/F35)</f>
        <v>-1</v>
      </c>
      <c r="CF35" s="23">
        <f t="shared" ref="CF35:CF51" si="14">IF(G35=0,"",(BP35-G35)/G35)</f>
        <v>-1</v>
      </c>
      <c r="CG35" s="23">
        <f t="shared" ref="CG35:CG51" si="15">IF(H35=0,"",(BW35-H35)/H35)</f>
        <v>-1</v>
      </c>
    </row>
    <row r="36" spans="1:85" x14ac:dyDescent="0.25">
      <c r="A36" s="20" t="s">
        <v>109</v>
      </c>
      <c r="B36" s="95">
        <v>3574.2170467000001</v>
      </c>
      <c r="C36" s="95">
        <v>30.133155227</v>
      </c>
      <c r="D36" s="95">
        <v>13142.558872</v>
      </c>
      <c r="E36" s="95">
        <v>3888.5004290000002</v>
      </c>
      <c r="F36" s="95">
        <v>2580.0945095000002</v>
      </c>
      <c r="G36" s="95">
        <v>10131.870679</v>
      </c>
      <c r="H36" s="95">
        <v>1993.2427203</v>
      </c>
      <c r="I36" s="95"/>
      <c r="J36" s="95"/>
      <c r="K36" s="95"/>
      <c r="L36" s="26"/>
      <c r="M36" s="26" t="s">
        <v>200</v>
      </c>
      <c r="N36" s="95">
        <v>0</v>
      </c>
      <c r="O36" s="26">
        <v>0</v>
      </c>
      <c r="P36" s="26">
        <v>0</v>
      </c>
      <c r="Q36" s="26">
        <v>0</v>
      </c>
      <c r="R36" s="26">
        <v>0</v>
      </c>
      <c r="S36" s="95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95">
        <v>0</v>
      </c>
      <c r="AB36" s="26">
        <v>0</v>
      </c>
      <c r="AC36" s="26">
        <v>0</v>
      </c>
      <c r="AD36" s="26">
        <v>0</v>
      </c>
      <c r="AE36" s="26">
        <v>0</v>
      </c>
      <c r="AF36" s="26">
        <v>0</v>
      </c>
      <c r="AG36" s="95">
        <v>0</v>
      </c>
      <c r="AH36" s="26">
        <v>0</v>
      </c>
      <c r="AI36" s="26">
        <v>0</v>
      </c>
      <c r="AJ36" s="26">
        <v>0</v>
      </c>
      <c r="AK36" s="26">
        <v>0</v>
      </c>
      <c r="AL36" s="26">
        <v>0</v>
      </c>
      <c r="AM36" s="95">
        <v>0</v>
      </c>
      <c r="AN36" s="26">
        <v>0</v>
      </c>
      <c r="AO36" s="26">
        <v>0</v>
      </c>
      <c r="AP36" s="26">
        <v>0</v>
      </c>
      <c r="AQ36" s="26">
        <v>0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v>0</v>
      </c>
      <c r="AY36" s="26">
        <v>0</v>
      </c>
      <c r="AZ36" s="26">
        <v>0</v>
      </c>
      <c r="BA36" s="26">
        <v>0</v>
      </c>
      <c r="BB36" s="26">
        <v>0</v>
      </c>
      <c r="BC36" s="26">
        <v>0</v>
      </c>
      <c r="BD36" s="26">
        <v>0</v>
      </c>
      <c r="BE36" s="26">
        <v>0</v>
      </c>
      <c r="BF36" s="26">
        <v>0</v>
      </c>
      <c r="BG36" s="26">
        <v>0</v>
      </c>
      <c r="BH36" s="26">
        <v>0</v>
      </c>
      <c r="BI36" s="26">
        <v>0</v>
      </c>
      <c r="BJ36" s="26">
        <v>0</v>
      </c>
      <c r="BK36" s="26">
        <v>0</v>
      </c>
      <c r="BL36" s="26">
        <v>0</v>
      </c>
      <c r="BM36" s="26">
        <v>0</v>
      </c>
      <c r="BN36" s="26">
        <v>0</v>
      </c>
      <c r="BO36" s="26">
        <v>0</v>
      </c>
      <c r="BP36" s="26">
        <v>0</v>
      </c>
      <c r="BQ36" s="26">
        <v>0</v>
      </c>
      <c r="BR36" s="26">
        <v>0</v>
      </c>
      <c r="BS36" s="26">
        <v>0</v>
      </c>
      <c r="BT36" s="26">
        <v>0</v>
      </c>
      <c r="BU36" s="95">
        <v>0</v>
      </c>
      <c r="BV36" s="26">
        <v>0</v>
      </c>
      <c r="BW36" s="26">
        <v>0</v>
      </c>
      <c r="BX36" s="26">
        <v>0</v>
      </c>
      <c r="BZ36" s="35" t="e">
        <f t="shared" si="0"/>
        <v>#DIV/0!</v>
      </c>
      <c r="CA36" s="23">
        <f t="shared" si="9"/>
        <v>-1</v>
      </c>
      <c r="CB36" s="23">
        <f t="shared" si="10"/>
        <v>-1</v>
      </c>
      <c r="CC36" s="23">
        <f t="shared" si="11"/>
        <v>-1</v>
      </c>
      <c r="CD36" s="23">
        <f t="shared" si="12"/>
        <v>-1</v>
      </c>
      <c r="CE36" s="23">
        <f t="shared" si="13"/>
        <v>-1</v>
      </c>
      <c r="CF36" s="23">
        <f t="shared" si="14"/>
        <v>-1</v>
      </c>
      <c r="CG36" s="23">
        <f t="shared" si="15"/>
        <v>-1</v>
      </c>
    </row>
    <row r="37" spans="1:85" x14ac:dyDescent="0.25">
      <c r="A37" s="20" t="s">
        <v>110</v>
      </c>
      <c r="B37" s="95">
        <v>1925.90266</v>
      </c>
      <c r="C37" s="95">
        <v>36.978607855</v>
      </c>
      <c r="D37" s="95">
        <v>5113.7868846000001</v>
      </c>
      <c r="E37" s="95">
        <v>1239.2233140000001</v>
      </c>
      <c r="F37" s="95">
        <v>1016.9946585</v>
      </c>
      <c r="G37" s="95">
        <v>2174.6558798999999</v>
      </c>
      <c r="H37" s="95">
        <v>5197.8000156999997</v>
      </c>
      <c r="I37" s="95"/>
      <c r="J37" s="95"/>
      <c r="K37" s="95"/>
      <c r="L37" s="26"/>
      <c r="M37" s="26" t="s">
        <v>201</v>
      </c>
      <c r="N37" s="95">
        <v>0</v>
      </c>
      <c r="O37" s="26">
        <v>0</v>
      </c>
      <c r="P37" s="26">
        <v>0</v>
      </c>
      <c r="Q37" s="26">
        <v>0</v>
      </c>
      <c r="R37" s="26">
        <v>0</v>
      </c>
      <c r="S37" s="95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95">
        <v>0</v>
      </c>
      <c r="AB37" s="26">
        <v>0</v>
      </c>
      <c r="AC37" s="26">
        <v>0</v>
      </c>
      <c r="AD37" s="26">
        <v>0</v>
      </c>
      <c r="AE37" s="26">
        <v>0</v>
      </c>
      <c r="AF37" s="26">
        <v>0</v>
      </c>
      <c r="AG37" s="95">
        <v>0</v>
      </c>
      <c r="AH37" s="26">
        <v>0</v>
      </c>
      <c r="AI37" s="26">
        <v>0</v>
      </c>
      <c r="AJ37" s="26">
        <v>0</v>
      </c>
      <c r="AK37" s="26">
        <v>0</v>
      </c>
      <c r="AL37" s="26">
        <v>0</v>
      </c>
      <c r="AM37" s="95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6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26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26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95">
        <v>0</v>
      </c>
      <c r="BV37" s="26">
        <v>0</v>
      </c>
      <c r="BW37" s="26">
        <v>0</v>
      </c>
      <c r="BX37" s="26">
        <v>0</v>
      </c>
      <c r="BZ37" s="35" t="e">
        <f t="shared" si="0"/>
        <v>#DIV/0!</v>
      </c>
      <c r="CA37" s="23">
        <f t="shared" si="9"/>
        <v>-1</v>
      </c>
      <c r="CB37" s="23">
        <f t="shared" si="10"/>
        <v>-1</v>
      </c>
      <c r="CC37" s="23">
        <f t="shared" si="11"/>
        <v>-1</v>
      </c>
      <c r="CD37" s="23">
        <f t="shared" si="12"/>
        <v>-1</v>
      </c>
      <c r="CE37" s="23">
        <f t="shared" si="13"/>
        <v>-1</v>
      </c>
      <c r="CF37" s="23">
        <f t="shared" si="14"/>
        <v>-1</v>
      </c>
      <c r="CG37" s="23">
        <f t="shared" si="15"/>
        <v>-1</v>
      </c>
    </row>
    <row r="38" spans="1:85" x14ac:dyDescent="0.25">
      <c r="A38" s="20" t="s">
        <v>111</v>
      </c>
      <c r="B38" s="95">
        <v>171.64321602000001</v>
      </c>
      <c r="C38" s="95">
        <v>0.14859138799999999</v>
      </c>
      <c r="D38" s="95">
        <v>1378.9017371</v>
      </c>
      <c r="E38" s="95">
        <v>2410.6310109000001</v>
      </c>
      <c r="F38" s="95">
        <v>1370.2997468999999</v>
      </c>
      <c r="G38" s="95">
        <v>92.676128180000006</v>
      </c>
      <c r="H38" s="95">
        <v>55.296814079000001</v>
      </c>
      <c r="I38" s="95"/>
      <c r="J38" s="95"/>
      <c r="K38" s="95"/>
      <c r="L38" s="26"/>
      <c r="M38" s="26" t="s">
        <v>202</v>
      </c>
      <c r="N38" s="95">
        <v>0</v>
      </c>
      <c r="O38" s="26">
        <v>0</v>
      </c>
      <c r="P38" s="26">
        <v>0</v>
      </c>
      <c r="Q38" s="26">
        <v>0</v>
      </c>
      <c r="R38" s="26">
        <v>0</v>
      </c>
      <c r="S38" s="95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95">
        <v>0</v>
      </c>
      <c r="AB38" s="26">
        <v>0</v>
      </c>
      <c r="AC38" s="26">
        <v>0</v>
      </c>
      <c r="AD38" s="26">
        <v>0</v>
      </c>
      <c r="AE38" s="26">
        <v>0</v>
      </c>
      <c r="AF38" s="26">
        <v>0</v>
      </c>
      <c r="AG38" s="95">
        <v>0</v>
      </c>
      <c r="AH38" s="26">
        <v>0</v>
      </c>
      <c r="AI38" s="26">
        <v>0</v>
      </c>
      <c r="AJ38" s="26">
        <v>0</v>
      </c>
      <c r="AK38" s="26">
        <v>0</v>
      </c>
      <c r="AL38" s="26">
        <v>0</v>
      </c>
      <c r="AM38" s="95">
        <v>0</v>
      </c>
      <c r="AN38" s="26">
        <v>0</v>
      </c>
      <c r="AO38" s="26">
        <v>0</v>
      </c>
      <c r="AP38" s="26">
        <v>0</v>
      </c>
      <c r="AQ38" s="26">
        <v>0</v>
      </c>
      <c r="AR38" s="26">
        <v>0</v>
      </c>
      <c r="AS38" s="26">
        <v>0</v>
      </c>
      <c r="AT38" s="26">
        <v>0</v>
      </c>
      <c r="AU38" s="26">
        <v>0</v>
      </c>
      <c r="AV38" s="26">
        <v>0</v>
      </c>
      <c r="AW38" s="26">
        <v>0</v>
      </c>
      <c r="AX38" s="26">
        <v>0</v>
      </c>
      <c r="AY38" s="26">
        <v>0</v>
      </c>
      <c r="AZ38" s="26">
        <v>0</v>
      </c>
      <c r="BA38" s="26">
        <v>0</v>
      </c>
      <c r="BB38" s="26">
        <v>0</v>
      </c>
      <c r="BC38" s="26">
        <v>0</v>
      </c>
      <c r="BD38" s="26">
        <v>0</v>
      </c>
      <c r="BE38" s="26">
        <v>0</v>
      </c>
      <c r="BF38" s="26">
        <v>0</v>
      </c>
      <c r="BG38" s="26">
        <v>0</v>
      </c>
      <c r="BH38" s="26">
        <v>0</v>
      </c>
      <c r="BI38" s="26">
        <v>0</v>
      </c>
      <c r="BJ38" s="26">
        <v>0</v>
      </c>
      <c r="BK38" s="26">
        <v>0</v>
      </c>
      <c r="BL38" s="26">
        <v>0</v>
      </c>
      <c r="BM38" s="26">
        <v>0</v>
      </c>
      <c r="BN38" s="26">
        <v>0</v>
      </c>
      <c r="BO38" s="26">
        <v>0</v>
      </c>
      <c r="BP38" s="26">
        <v>0</v>
      </c>
      <c r="BQ38" s="26">
        <v>0</v>
      </c>
      <c r="BR38" s="26">
        <v>0</v>
      </c>
      <c r="BS38" s="26">
        <v>0</v>
      </c>
      <c r="BT38" s="26">
        <v>0</v>
      </c>
      <c r="BU38" s="95">
        <v>0</v>
      </c>
      <c r="BV38" s="26">
        <v>0</v>
      </c>
      <c r="BW38" s="26">
        <v>0</v>
      </c>
      <c r="BX38" s="26">
        <v>0</v>
      </c>
      <c r="BZ38" s="35" t="e">
        <f t="shared" si="0"/>
        <v>#DIV/0!</v>
      </c>
      <c r="CA38" s="23">
        <f t="shared" si="9"/>
        <v>-1</v>
      </c>
      <c r="CB38" s="23">
        <f t="shared" si="10"/>
        <v>-1</v>
      </c>
      <c r="CC38" s="23">
        <f t="shared" si="11"/>
        <v>-1</v>
      </c>
      <c r="CD38" s="23">
        <f t="shared" si="12"/>
        <v>-1</v>
      </c>
      <c r="CE38" s="23">
        <f t="shared" si="13"/>
        <v>-1</v>
      </c>
      <c r="CF38" s="23">
        <f t="shared" si="14"/>
        <v>-1</v>
      </c>
      <c r="CG38" s="23">
        <f t="shared" si="15"/>
        <v>-1</v>
      </c>
    </row>
    <row r="39" spans="1:85" x14ac:dyDescent="0.25">
      <c r="A39" s="20" t="s">
        <v>112</v>
      </c>
      <c r="B39" s="95">
        <v>7940.9710327000003</v>
      </c>
      <c r="C39" s="95">
        <v>85.428227242000006</v>
      </c>
      <c r="D39" s="95">
        <v>24271.393909999999</v>
      </c>
      <c r="E39" s="95">
        <v>14790.334357</v>
      </c>
      <c r="F39" s="95">
        <v>9491.8017675999999</v>
      </c>
      <c r="G39" s="95">
        <v>71041.910117000007</v>
      </c>
      <c r="H39" s="95">
        <v>2985.3662682999998</v>
      </c>
      <c r="I39" s="95"/>
      <c r="J39" s="95"/>
      <c r="K39" s="95"/>
      <c r="L39" s="26"/>
      <c r="M39" s="26" t="s">
        <v>203</v>
      </c>
      <c r="N39" s="95">
        <v>0</v>
      </c>
      <c r="O39" s="26">
        <v>0</v>
      </c>
      <c r="P39" s="26">
        <v>0</v>
      </c>
      <c r="Q39" s="26">
        <v>0</v>
      </c>
      <c r="R39" s="26">
        <v>0</v>
      </c>
      <c r="S39" s="95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95">
        <v>0</v>
      </c>
      <c r="AB39" s="26">
        <v>0</v>
      </c>
      <c r="AC39" s="26">
        <v>0</v>
      </c>
      <c r="AD39" s="26">
        <v>0</v>
      </c>
      <c r="AE39" s="26">
        <v>0</v>
      </c>
      <c r="AF39" s="26">
        <v>0</v>
      </c>
      <c r="AG39" s="95">
        <v>0</v>
      </c>
      <c r="AH39" s="26">
        <v>0</v>
      </c>
      <c r="AI39" s="26">
        <v>0</v>
      </c>
      <c r="AJ39" s="26">
        <v>0</v>
      </c>
      <c r="AK39" s="26">
        <v>0</v>
      </c>
      <c r="AL39" s="26">
        <v>0</v>
      </c>
      <c r="AM39" s="95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6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26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v>0</v>
      </c>
      <c r="BN39" s="26"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95">
        <v>0</v>
      </c>
      <c r="BV39" s="26">
        <v>0</v>
      </c>
      <c r="BW39" s="26">
        <v>0</v>
      </c>
      <c r="BX39" s="26">
        <v>0</v>
      </c>
      <c r="BZ39" s="35" t="e">
        <f t="shared" si="0"/>
        <v>#DIV/0!</v>
      </c>
      <c r="CA39" s="23">
        <f t="shared" si="9"/>
        <v>-1</v>
      </c>
      <c r="CB39" s="23">
        <f t="shared" si="10"/>
        <v>-1</v>
      </c>
      <c r="CC39" s="23">
        <f t="shared" si="11"/>
        <v>-1</v>
      </c>
      <c r="CD39" s="23">
        <f t="shared" si="12"/>
        <v>-1</v>
      </c>
      <c r="CE39" s="23">
        <f t="shared" si="13"/>
        <v>-1</v>
      </c>
      <c r="CF39" s="23">
        <f t="shared" si="14"/>
        <v>-1</v>
      </c>
      <c r="CG39" s="23">
        <f t="shared" si="15"/>
        <v>-1</v>
      </c>
    </row>
    <row r="40" spans="1:85" x14ac:dyDescent="0.25">
      <c r="A40" s="20" t="s">
        <v>113</v>
      </c>
      <c r="B40" s="95">
        <v>642.77307083000005</v>
      </c>
      <c r="C40" s="95">
        <v>84.283605710000003</v>
      </c>
      <c r="D40" s="95">
        <v>4539.0339694000004</v>
      </c>
      <c r="E40" s="95">
        <v>1267.5774120000001</v>
      </c>
      <c r="F40" s="95">
        <v>789.30453293999994</v>
      </c>
      <c r="G40" s="95">
        <v>61458.316589000002</v>
      </c>
      <c r="H40" s="95">
        <v>487.01332001999998</v>
      </c>
      <c r="I40" s="95"/>
      <c r="J40" s="95"/>
      <c r="K40" s="95"/>
      <c r="L40" s="26"/>
      <c r="M40" s="26" t="s">
        <v>204</v>
      </c>
      <c r="N40" s="95">
        <v>0.118885464402519</v>
      </c>
      <c r="O40" s="26">
        <v>8.8272946062546396</v>
      </c>
      <c r="P40" s="26">
        <v>4.8144555952816601</v>
      </c>
      <c r="Q40" s="26">
        <v>4.8050359913993104</v>
      </c>
      <c r="R40" s="26">
        <v>0.63005514307445698</v>
      </c>
      <c r="S40" s="95">
        <v>5.9708779913314497E-2</v>
      </c>
      <c r="T40" s="26">
        <v>5.0977069709899503</v>
      </c>
      <c r="U40" s="26">
        <v>12.028014126458601</v>
      </c>
      <c r="V40" s="26">
        <v>207.62728506489799</v>
      </c>
      <c r="W40" s="26">
        <v>4.2550137674564796</v>
      </c>
      <c r="X40" s="26">
        <v>1.66756588175069</v>
      </c>
      <c r="Y40" s="26">
        <v>2.1978719461002898</v>
      </c>
      <c r="Z40" s="26">
        <v>0.25958265859285601</v>
      </c>
      <c r="AA40" s="95">
        <v>6.8397416210585704E-2</v>
      </c>
      <c r="AB40" s="26">
        <v>8.0779405495553895</v>
      </c>
      <c r="AC40" s="26">
        <v>8.0779405495553895</v>
      </c>
      <c r="AD40" s="26">
        <v>0</v>
      </c>
      <c r="AE40" s="26">
        <v>3.0456201344378502</v>
      </c>
      <c r="AF40" s="26">
        <v>6.6154062660691695E-2</v>
      </c>
      <c r="AG40" s="95">
        <v>19.6407645253684</v>
      </c>
      <c r="AH40" s="26">
        <v>0.88078877172792902</v>
      </c>
      <c r="AI40" s="26">
        <v>40.582093578046297</v>
      </c>
      <c r="AJ40" s="26">
        <v>0.91014438809768405</v>
      </c>
      <c r="AK40" s="26">
        <v>15.0177497224931</v>
      </c>
      <c r="AL40" s="26">
        <v>0</v>
      </c>
      <c r="AM40" s="95">
        <v>379.661544293612</v>
      </c>
      <c r="AN40" s="26">
        <v>968.45353983983705</v>
      </c>
      <c r="AO40" s="26">
        <v>107.60596225643</v>
      </c>
      <c r="AP40" s="26">
        <v>1076.0595020962601</v>
      </c>
      <c r="AQ40" s="26">
        <v>4.8599909026273401E-4</v>
      </c>
      <c r="AR40" s="26">
        <v>20.5663682969845</v>
      </c>
      <c r="AS40" s="26">
        <v>5.6411437966897397E-2</v>
      </c>
      <c r="AT40" s="26">
        <v>58.331204440503299</v>
      </c>
      <c r="AU40" s="26">
        <v>2.0383048766238301</v>
      </c>
      <c r="AV40" s="26">
        <v>2.7099129496188801</v>
      </c>
      <c r="AW40" s="26">
        <v>14.8800835313635</v>
      </c>
      <c r="AX40" s="26">
        <v>0.17534411228139701</v>
      </c>
      <c r="AY40" s="26">
        <v>8.0338973858694304E-2</v>
      </c>
      <c r="AZ40" s="26">
        <v>24.8633271171899</v>
      </c>
      <c r="BA40" s="26">
        <v>1058.42464202785</v>
      </c>
      <c r="BB40" s="26">
        <v>653.581850204798</v>
      </c>
      <c r="BC40" s="26">
        <v>404.84279182305602</v>
      </c>
      <c r="BD40" s="26">
        <v>0.42703206269944999</v>
      </c>
      <c r="BE40" s="26">
        <v>1.5467250560800699E-2</v>
      </c>
      <c r="BF40" s="26">
        <v>247.79515679249499</v>
      </c>
      <c r="BG40" s="26">
        <v>0.42735836637510399</v>
      </c>
      <c r="BH40" s="26">
        <v>41.487426482139803</v>
      </c>
      <c r="BI40" s="26">
        <v>0.15645531427437501</v>
      </c>
      <c r="BJ40" s="26">
        <v>8.6332552786917593E-2</v>
      </c>
      <c r="BK40" s="26">
        <v>103.806378141173</v>
      </c>
      <c r="BL40" s="26">
        <v>0.62907254294866199</v>
      </c>
      <c r="BM40" s="26">
        <v>38.833392886346303</v>
      </c>
      <c r="BN40" s="26">
        <v>175.514286109007</v>
      </c>
      <c r="BO40" s="26">
        <v>0.22884124803650799</v>
      </c>
      <c r="BP40" s="26">
        <v>10331.188144527599</v>
      </c>
      <c r="BQ40" s="26">
        <v>35.527351568864098</v>
      </c>
      <c r="BR40" s="26">
        <v>159.959673786493</v>
      </c>
      <c r="BS40" s="26">
        <v>12.389897266511101</v>
      </c>
      <c r="BT40" s="26">
        <v>139.1941907897</v>
      </c>
      <c r="BU40" s="95">
        <v>0.532400275672548</v>
      </c>
      <c r="BV40" s="26">
        <v>12.986793879606999</v>
      </c>
      <c r="BW40" s="26">
        <v>363.52975696247199</v>
      </c>
      <c r="BX40" s="26">
        <v>12.938049212768</v>
      </c>
      <c r="BZ40" s="35">
        <f t="shared" si="0"/>
        <v>0</v>
      </c>
      <c r="CA40" s="23">
        <f t="shared" si="9"/>
        <v>-0.67698197935269289</v>
      </c>
      <c r="CB40" s="23">
        <f t="shared" si="10"/>
        <v>-0.82181885081939154</v>
      </c>
      <c r="CC40" s="23">
        <f t="shared" si="11"/>
        <v>-0.76293204471468168</v>
      </c>
      <c r="CD40" s="23">
        <f t="shared" si="12"/>
        <v>-0.16500196989322025</v>
      </c>
      <c r="CE40" s="23">
        <f t="shared" si="13"/>
        <v>-0.17195224032182149</v>
      </c>
      <c r="CF40" s="23">
        <f t="shared" si="14"/>
        <v>-0.83189926574759598</v>
      </c>
      <c r="CG40" s="23">
        <f t="shared" si="15"/>
        <v>-0.25355274277191625</v>
      </c>
    </row>
    <row r="41" spans="1:85" x14ac:dyDescent="0.25">
      <c r="A41" s="55" t="s">
        <v>114</v>
      </c>
      <c r="B41" s="95">
        <v>3327.3781088000001</v>
      </c>
      <c r="C41" s="95">
        <v>106.78459488999999</v>
      </c>
      <c r="D41" s="95">
        <v>10020.12867</v>
      </c>
      <c r="E41" s="95">
        <v>2645.3661889999998</v>
      </c>
      <c r="F41" s="95">
        <v>2002.0532376000001</v>
      </c>
      <c r="G41" s="95">
        <v>19429.143905000001</v>
      </c>
      <c r="H41" s="95">
        <v>2802.5325385000001</v>
      </c>
      <c r="I41" s="95"/>
      <c r="J41" s="95"/>
      <c r="K41" s="95"/>
      <c r="L41" s="26"/>
      <c r="M41" s="26" t="s">
        <v>205</v>
      </c>
      <c r="N41" s="95">
        <v>0.46803610727955203</v>
      </c>
      <c r="O41" s="26">
        <v>10.551816202946901</v>
      </c>
      <c r="P41" s="26">
        <v>1.33751810056703</v>
      </c>
      <c r="Q41" s="26">
        <v>1.3004492933644001</v>
      </c>
      <c r="R41" s="26">
        <v>1.2886012089402901</v>
      </c>
      <c r="S41" s="95">
        <v>0.22382268353484699</v>
      </c>
      <c r="T41" s="26">
        <v>142.429696242663</v>
      </c>
      <c r="U41" s="26">
        <v>2057.75724179494</v>
      </c>
      <c r="V41" s="26">
        <v>3336.1643571822701</v>
      </c>
      <c r="W41" s="26">
        <v>52.407819773503903</v>
      </c>
      <c r="X41" s="26">
        <v>7.3924576516788703</v>
      </c>
      <c r="Y41" s="26">
        <v>18.1719663603321</v>
      </c>
      <c r="Z41" s="26">
        <v>0.923614115386301</v>
      </c>
      <c r="AA41" s="95">
        <v>0.27050634979910299</v>
      </c>
      <c r="AB41" s="26">
        <v>375.35884751675502</v>
      </c>
      <c r="AC41" s="26">
        <v>375.35884751675502</v>
      </c>
      <c r="AD41" s="26">
        <v>0</v>
      </c>
      <c r="AE41" s="26">
        <v>13.776831170779801</v>
      </c>
      <c r="AF41" s="26">
        <v>0.25699356425327802</v>
      </c>
      <c r="AG41" s="95">
        <v>7.9794241592967303</v>
      </c>
      <c r="AH41" s="26">
        <v>0.92659912376064202</v>
      </c>
      <c r="AI41" s="26">
        <v>0.96995062494683704</v>
      </c>
      <c r="AJ41" s="26">
        <v>0.15591658298325001</v>
      </c>
      <c r="AK41" s="26">
        <v>107.06728650264201</v>
      </c>
      <c r="AL41" s="26">
        <v>0</v>
      </c>
      <c r="AM41" s="95">
        <v>2831.0935754669699</v>
      </c>
      <c r="AN41" s="26">
        <v>9045.9119938261792</v>
      </c>
      <c r="AO41" s="26">
        <v>1005.10230059681</v>
      </c>
      <c r="AP41" s="26">
        <v>10051.014294422899</v>
      </c>
      <c r="AQ41" s="26">
        <v>2.12199831925792E-3</v>
      </c>
      <c r="AR41" s="26">
        <v>107.54899481702699</v>
      </c>
      <c r="AS41" s="26">
        <v>29.902200534459698</v>
      </c>
      <c r="AT41" s="26">
        <v>1127.9775437430999</v>
      </c>
      <c r="AU41" s="26">
        <v>23.987095806204898</v>
      </c>
      <c r="AV41" s="26">
        <v>32.583761710516598</v>
      </c>
      <c r="AW41" s="26">
        <v>106.050017849192</v>
      </c>
      <c r="AX41" s="26">
        <v>27.749496196771201</v>
      </c>
      <c r="AY41" s="26">
        <v>0.120248319317449</v>
      </c>
      <c r="AZ41" s="26">
        <v>6.0965689049980902</v>
      </c>
      <c r="BA41" s="26">
        <v>2654.2750019310201</v>
      </c>
      <c r="BB41" s="26">
        <v>2008.4228504437301</v>
      </c>
      <c r="BC41" s="26">
        <v>645.85215148729299</v>
      </c>
      <c r="BD41" s="26">
        <v>7.1555085236197297E-3</v>
      </c>
      <c r="BE41" s="26">
        <v>0.15594317813896799</v>
      </c>
      <c r="BF41" s="26">
        <v>548.32115814955</v>
      </c>
      <c r="BG41" s="26">
        <v>0.67402744379591994</v>
      </c>
      <c r="BH41" s="26">
        <v>202.547204558386</v>
      </c>
      <c r="BI41" s="26">
        <v>49.205581126407701</v>
      </c>
      <c r="BJ41" s="26">
        <v>26.019105574320498</v>
      </c>
      <c r="BK41" s="26">
        <v>507.19320165016097</v>
      </c>
      <c r="BL41" s="26">
        <v>126.109510292861</v>
      </c>
      <c r="BM41" s="26">
        <v>59.849968566433603</v>
      </c>
      <c r="BN41" s="26">
        <v>384.70435603951802</v>
      </c>
      <c r="BO41" s="26">
        <v>3.2557593270365901</v>
      </c>
      <c r="BP41" s="26">
        <v>19500.717276306099</v>
      </c>
      <c r="BQ41" s="26">
        <v>755.90170606382605</v>
      </c>
      <c r="BR41" s="26">
        <v>252.88576541719601</v>
      </c>
      <c r="BS41" s="26">
        <v>0.198772729149093</v>
      </c>
      <c r="BT41" s="26">
        <v>632.38586285720999</v>
      </c>
      <c r="BU41" s="95">
        <v>0</v>
      </c>
      <c r="BV41" s="26">
        <v>94.061373096174805</v>
      </c>
      <c r="BW41" s="26">
        <v>2810.18216763173</v>
      </c>
      <c r="BX41" s="26">
        <v>119.827188426812</v>
      </c>
      <c r="BZ41" s="35">
        <f t="shared" si="0"/>
        <v>0</v>
      </c>
      <c r="CA41" s="23">
        <f t="shared" si="9"/>
        <v>2.6405921103564542E-3</v>
      </c>
      <c r="CB41" s="23">
        <f t="shared" si="10"/>
        <v>2.6473070664660516E-3</v>
      </c>
      <c r="CC41" s="23">
        <f t="shared" si="11"/>
        <v>3.0823580654577689E-3</v>
      </c>
      <c r="CD41" s="23">
        <f t="shared" si="12"/>
        <v>3.3677049960285457E-3</v>
      </c>
      <c r="CE41" s="23">
        <f t="shared" si="13"/>
        <v>3.1815401928900287E-3</v>
      </c>
      <c r="CF41" s="23">
        <f t="shared" si="14"/>
        <v>3.6838149769264435E-3</v>
      </c>
      <c r="CG41" s="23">
        <f t="shared" si="15"/>
        <v>2.7295415937700993E-3</v>
      </c>
    </row>
    <row r="42" spans="1:85" x14ac:dyDescent="0.25">
      <c r="A42" s="20" t="s">
        <v>115</v>
      </c>
      <c r="B42" s="95">
        <v>4244.4486252999995</v>
      </c>
      <c r="C42" s="95">
        <v>81.261442156000001</v>
      </c>
      <c r="D42" s="95">
        <v>10435.743649</v>
      </c>
      <c r="E42" s="95">
        <v>5097.3827877000003</v>
      </c>
      <c r="F42" s="95">
        <v>3305.9731639000001</v>
      </c>
      <c r="G42" s="95">
        <v>84676.869267999995</v>
      </c>
      <c r="H42" s="95">
        <v>392.31202192000001</v>
      </c>
      <c r="I42" s="95"/>
      <c r="J42" s="95"/>
      <c r="K42" s="95"/>
      <c r="L42" s="26"/>
      <c r="M42" s="26" t="s">
        <v>206</v>
      </c>
      <c r="N42" s="95">
        <v>0</v>
      </c>
      <c r="O42" s="26">
        <v>0</v>
      </c>
      <c r="P42" s="26">
        <v>0</v>
      </c>
      <c r="Q42" s="26">
        <v>0</v>
      </c>
      <c r="R42" s="26">
        <v>0</v>
      </c>
      <c r="S42" s="95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95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95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95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95">
        <v>0</v>
      </c>
      <c r="BV42" s="26">
        <v>0</v>
      </c>
      <c r="BW42" s="26">
        <v>0</v>
      </c>
      <c r="BX42" s="26">
        <v>0</v>
      </c>
      <c r="BZ42" s="35" t="e">
        <f t="shared" si="0"/>
        <v>#DIV/0!</v>
      </c>
      <c r="CA42" s="23">
        <f t="shared" si="9"/>
        <v>-1</v>
      </c>
      <c r="CB42" s="23">
        <f t="shared" si="10"/>
        <v>-1</v>
      </c>
      <c r="CC42" s="23">
        <f t="shared" si="11"/>
        <v>-1</v>
      </c>
      <c r="CD42" s="23">
        <f t="shared" si="12"/>
        <v>-1</v>
      </c>
      <c r="CE42" s="23">
        <f t="shared" si="13"/>
        <v>-1</v>
      </c>
      <c r="CF42" s="23">
        <f t="shared" si="14"/>
        <v>-1</v>
      </c>
      <c r="CG42" s="23">
        <f t="shared" si="15"/>
        <v>-1</v>
      </c>
    </row>
    <row r="43" spans="1:85" x14ac:dyDescent="0.25">
      <c r="A43" s="20" t="s">
        <v>116</v>
      </c>
      <c r="B43" s="95">
        <v>94109.807532999999</v>
      </c>
      <c r="C43" s="95">
        <v>350.09373249999999</v>
      </c>
      <c r="D43" s="95">
        <v>27269.02663</v>
      </c>
      <c r="E43" s="95">
        <v>11106.951858</v>
      </c>
      <c r="F43" s="95">
        <v>8738.7687805999994</v>
      </c>
      <c r="G43" s="95">
        <v>133913.50670999999</v>
      </c>
      <c r="H43" s="95">
        <v>10540.204498999999</v>
      </c>
      <c r="I43" s="95"/>
      <c r="J43" s="95"/>
      <c r="K43" s="95"/>
      <c r="L43" s="26"/>
      <c r="M43" s="26" t="s">
        <v>207</v>
      </c>
      <c r="N43" s="95">
        <v>6.7908312457044797</v>
      </c>
      <c r="O43" s="26">
        <v>447.92198300560398</v>
      </c>
      <c r="P43" s="26">
        <v>10.0340420990578</v>
      </c>
      <c r="Q43" s="26">
        <v>9.4946869145809902</v>
      </c>
      <c r="R43" s="26">
        <v>16.1364778489509</v>
      </c>
      <c r="S43" s="95">
        <v>3.2618406072179398</v>
      </c>
      <c r="T43" s="26">
        <v>38.878386338717497</v>
      </c>
      <c r="U43" s="26">
        <v>735.61799437434695</v>
      </c>
      <c r="V43" s="26">
        <v>5651.5802584037601</v>
      </c>
      <c r="W43" s="26">
        <v>40.673742178737498</v>
      </c>
      <c r="X43" s="26">
        <v>64.284541458234401</v>
      </c>
      <c r="Y43" s="26">
        <v>11.948764526166601</v>
      </c>
      <c r="Z43" s="26">
        <v>174.47715460034999</v>
      </c>
      <c r="AA43" s="95">
        <v>3.9068674700143902</v>
      </c>
      <c r="AB43" s="26">
        <v>208.827516414596</v>
      </c>
      <c r="AC43" s="26">
        <v>208.827516414596</v>
      </c>
      <c r="AD43" s="26">
        <v>0</v>
      </c>
      <c r="AE43" s="26">
        <v>21.940723994112499</v>
      </c>
      <c r="AF43" s="26">
        <v>3.7243834235248698</v>
      </c>
      <c r="AG43" s="95">
        <v>425.10191003495203</v>
      </c>
      <c r="AH43" s="26">
        <v>75.125402161802</v>
      </c>
      <c r="AI43" s="26">
        <v>116.681646194368</v>
      </c>
      <c r="AJ43" s="26">
        <v>1.8550741214684501</v>
      </c>
      <c r="AK43" s="26">
        <v>52.255552060715303</v>
      </c>
      <c r="AL43" s="26">
        <v>0</v>
      </c>
      <c r="AM43" s="95">
        <v>6062.0861894477903</v>
      </c>
      <c r="AN43" s="26">
        <v>7300.5214660423098</v>
      </c>
      <c r="AO43" s="26">
        <v>811.17151253572297</v>
      </c>
      <c r="AP43" s="26">
        <v>8111.6929785780303</v>
      </c>
      <c r="AQ43" s="26">
        <v>7.4767358922865901E-2</v>
      </c>
      <c r="AR43" s="26">
        <v>123.495565520814</v>
      </c>
      <c r="AS43" s="26">
        <v>19.8649963201022</v>
      </c>
      <c r="AT43" s="26">
        <v>1500.94377292679</v>
      </c>
      <c r="AU43" s="26">
        <v>22.6867000041781</v>
      </c>
      <c r="AV43" s="26">
        <v>62.785571703371197</v>
      </c>
      <c r="AW43" s="26">
        <v>138.02601015466499</v>
      </c>
      <c r="AX43" s="26">
        <v>34.868002963557799</v>
      </c>
      <c r="AY43" s="26">
        <v>0.73380092197291302</v>
      </c>
      <c r="AZ43" s="26">
        <v>11.173377286084101</v>
      </c>
      <c r="BA43" s="26">
        <v>2144.2616167715601</v>
      </c>
      <c r="BB43" s="26">
        <v>2091.3190273498899</v>
      </c>
      <c r="BC43" s="26">
        <v>52.942589421672601</v>
      </c>
      <c r="BD43" s="26">
        <v>3.9575049852014398E-2</v>
      </c>
      <c r="BE43" s="26">
        <v>7.3054653659397006E-2</v>
      </c>
      <c r="BF43" s="26">
        <v>111.33775715435</v>
      </c>
      <c r="BG43" s="26">
        <v>5.2358628991881302</v>
      </c>
      <c r="BH43" s="26">
        <v>365.668199893946</v>
      </c>
      <c r="BI43" s="26">
        <v>90.476356484597702</v>
      </c>
      <c r="BJ43" s="26">
        <v>48.954536503053902</v>
      </c>
      <c r="BK43" s="26">
        <v>913.93574762115702</v>
      </c>
      <c r="BL43" s="26">
        <v>35.424097441670398</v>
      </c>
      <c r="BM43" s="26">
        <v>64.275645610762993</v>
      </c>
      <c r="BN43" s="26">
        <v>199.37306001881501</v>
      </c>
      <c r="BO43" s="26">
        <v>1.8107721065747799</v>
      </c>
      <c r="BP43" s="26">
        <v>79344.456579210702</v>
      </c>
      <c r="BQ43" s="26">
        <v>1187.19380253758</v>
      </c>
      <c r="BR43" s="26">
        <v>1.9799221684236199</v>
      </c>
      <c r="BS43" s="26">
        <v>259.73838278263202</v>
      </c>
      <c r="BT43" s="26">
        <v>856.42415069569995</v>
      </c>
      <c r="BU43" s="95">
        <v>5.0116828640024098E-2</v>
      </c>
      <c r="BV43" s="26">
        <v>404.62414133924102</v>
      </c>
      <c r="BW43" s="26">
        <v>5010.26022246917</v>
      </c>
      <c r="BX43" s="26">
        <v>744.48151927308095</v>
      </c>
      <c r="BZ43" s="35">
        <f t="shared" si="0"/>
        <v>0</v>
      </c>
      <c r="CA43" s="23">
        <f t="shared" si="9"/>
        <v>-0.93994695763858604</v>
      </c>
      <c r="CB43" s="23">
        <f t="shared" si="10"/>
        <v>-0.850738396007374</v>
      </c>
      <c r="CC43" s="23">
        <f t="shared" si="11"/>
        <v>-0.70253089379970912</v>
      </c>
      <c r="CD43" s="23">
        <f t="shared" si="12"/>
        <v>-0.80694418737152318</v>
      </c>
      <c r="CE43" s="23">
        <f t="shared" si="13"/>
        <v>-0.76068493401580761</v>
      </c>
      <c r="CF43" s="23">
        <f t="shared" si="14"/>
        <v>-0.40749474396905133</v>
      </c>
      <c r="CG43" s="23">
        <f t="shared" si="15"/>
        <v>-0.52465246542944044</v>
      </c>
    </row>
    <row r="44" spans="1:85" x14ac:dyDescent="0.25">
      <c r="A44" s="20" t="s">
        <v>117</v>
      </c>
      <c r="B44" s="95">
        <v>396.03705482999999</v>
      </c>
      <c r="C44" s="95">
        <v>5.8620480293000004</v>
      </c>
      <c r="D44" s="95">
        <v>1078.8069082</v>
      </c>
      <c r="E44" s="95">
        <v>302.37694944999998</v>
      </c>
      <c r="F44" s="95">
        <v>214.08560247</v>
      </c>
      <c r="G44" s="95">
        <v>1150.0727142000001</v>
      </c>
      <c r="H44" s="95">
        <v>2071.0138142999999</v>
      </c>
      <c r="I44" s="95"/>
      <c r="J44" s="95"/>
      <c r="K44" s="95"/>
      <c r="L44" s="26"/>
      <c r="M44" s="26" t="s">
        <v>208</v>
      </c>
      <c r="N44" s="95">
        <v>0</v>
      </c>
      <c r="O44" s="26">
        <v>0</v>
      </c>
      <c r="P44" s="26">
        <v>0</v>
      </c>
      <c r="Q44" s="26">
        <v>0</v>
      </c>
      <c r="R44" s="26">
        <v>0</v>
      </c>
      <c r="S44" s="95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95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95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95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95">
        <v>0</v>
      </c>
      <c r="BV44" s="26">
        <v>0</v>
      </c>
      <c r="BW44" s="26">
        <v>0</v>
      </c>
      <c r="BX44" s="26">
        <v>0</v>
      </c>
      <c r="BZ44" s="35" t="e">
        <f t="shared" si="0"/>
        <v>#DIV/0!</v>
      </c>
      <c r="CA44" s="23">
        <f t="shared" si="9"/>
        <v>-1</v>
      </c>
      <c r="CB44" s="23">
        <f t="shared" si="10"/>
        <v>-1</v>
      </c>
      <c r="CC44" s="23">
        <f t="shared" si="11"/>
        <v>-1</v>
      </c>
      <c r="CD44" s="23">
        <f t="shared" si="12"/>
        <v>-1</v>
      </c>
      <c r="CE44" s="23">
        <f t="shared" si="13"/>
        <v>-1</v>
      </c>
      <c r="CF44" s="23">
        <f t="shared" si="14"/>
        <v>-1</v>
      </c>
      <c r="CG44" s="23">
        <f t="shared" si="15"/>
        <v>-1</v>
      </c>
    </row>
    <row r="45" spans="1:85" x14ac:dyDescent="0.25">
      <c r="A45" s="20" t="s">
        <v>118</v>
      </c>
      <c r="B45" s="95">
        <v>35060.705270999999</v>
      </c>
      <c r="C45" s="95">
        <v>504.53192848999998</v>
      </c>
      <c r="D45" s="95">
        <v>45813.221475999999</v>
      </c>
      <c r="E45" s="95">
        <v>41655.688158999998</v>
      </c>
      <c r="F45" s="95">
        <v>26113.533642999999</v>
      </c>
      <c r="G45" s="95">
        <v>242809.88445000001</v>
      </c>
      <c r="H45" s="95">
        <v>2499.5558682000001</v>
      </c>
      <c r="I45" s="95"/>
      <c r="J45" s="95"/>
      <c r="K45" s="95"/>
      <c r="L45" s="26"/>
      <c r="M45" s="26" t="s">
        <v>209</v>
      </c>
      <c r="N45" s="95">
        <v>0</v>
      </c>
      <c r="O45" s="26">
        <v>0</v>
      </c>
      <c r="P45" s="26">
        <v>0</v>
      </c>
      <c r="Q45" s="26">
        <v>0</v>
      </c>
      <c r="R45" s="26">
        <v>0</v>
      </c>
      <c r="S45" s="95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95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95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95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95">
        <v>0</v>
      </c>
      <c r="BV45" s="26">
        <v>0</v>
      </c>
      <c r="BW45" s="26">
        <v>0</v>
      </c>
      <c r="BX45" s="26">
        <v>0</v>
      </c>
      <c r="BZ45" s="35" t="e">
        <f t="shared" si="0"/>
        <v>#DIV/0!</v>
      </c>
      <c r="CA45" s="23">
        <f t="shared" si="9"/>
        <v>-1</v>
      </c>
      <c r="CB45" s="23">
        <f t="shared" si="10"/>
        <v>-1</v>
      </c>
      <c r="CC45" s="23">
        <f t="shared" si="11"/>
        <v>-1</v>
      </c>
      <c r="CD45" s="23">
        <f t="shared" si="12"/>
        <v>-1</v>
      </c>
      <c r="CE45" s="23">
        <f t="shared" si="13"/>
        <v>-1</v>
      </c>
      <c r="CF45" s="23">
        <f t="shared" si="14"/>
        <v>-1</v>
      </c>
      <c r="CG45" s="23">
        <f t="shared" si="15"/>
        <v>-1</v>
      </c>
    </row>
    <row r="46" spans="1:85" x14ac:dyDescent="0.25">
      <c r="A46" s="20" t="s">
        <v>119</v>
      </c>
      <c r="B46" s="95">
        <v>3444.0096045999999</v>
      </c>
      <c r="C46" s="95">
        <v>29.425658736999999</v>
      </c>
      <c r="D46" s="95">
        <v>10079.745623000001</v>
      </c>
      <c r="E46" s="95">
        <v>1991.3555530000001</v>
      </c>
      <c r="F46" s="95">
        <v>1360.7125258000001</v>
      </c>
      <c r="G46" s="95">
        <v>21950.619567000002</v>
      </c>
      <c r="H46" s="95">
        <v>253.29221254999999</v>
      </c>
      <c r="I46" s="95"/>
      <c r="J46" s="95"/>
      <c r="K46" s="95"/>
      <c r="L46" s="26"/>
      <c r="M46" s="26" t="s">
        <v>210</v>
      </c>
      <c r="N46" s="95">
        <v>0</v>
      </c>
      <c r="O46" s="26">
        <v>0</v>
      </c>
      <c r="P46" s="26">
        <v>0</v>
      </c>
      <c r="Q46" s="26">
        <v>0</v>
      </c>
      <c r="R46" s="26">
        <v>0</v>
      </c>
      <c r="S46" s="95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95">
        <v>0</v>
      </c>
      <c r="AB46" s="26">
        <v>0</v>
      </c>
      <c r="AC46" s="26">
        <v>0</v>
      </c>
      <c r="AD46" s="26">
        <v>0</v>
      </c>
      <c r="AE46" s="26">
        <v>0</v>
      </c>
      <c r="AF46" s="26">
        <v>0</v>
      </c>
      <c r="AG46" s="95">
        <v>0</v>
      </c>
      <c r="AH46" s="26">
        <v>0</v>
      </c>
      <c r="AI46" s="26">
        <v>0</v>
      </c>
      <c r="AJ46" s="26">
        <v>0</v>
      </c>
      <c r="AK46" s="26">
        <v>0</v>
      </c>
      <c r="AL46" s="26">
        <v>0</v>
      </c>
      <c r="AM46" s="95">
        <v>0</v>
      </c>
      <c r="AN46" s="26">
        <v>0</v>
      </c>
      <c r="AO46" s="26">
        <v>0</v>
      </c>
      <c r="AP46" s="26">
        <v>0</v>
      </c>
      <c r="AQ46" s="26"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v>0</v>
      </c>
      <c r="AY46" s="26">
        <v>0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v>0</v>
      </c>
      <c r="BF46" s="26">
        <v>0</v>
      </c>
      <c r="BG46" s="26">
        <v>0</v>
      </c>
      <c r="BH46" s="26">
        <v>0</v>
      </c>
      <c r="BI46" s="26">
        <v>0</v>
      </c>
      <c r="BJ46" s="26">
        <v>0</v>
      </c>
      <c r="BK46" s="26">
        <v>0</v>
      </c>
      <c r="BL46" s="26">
        <v>0</v>
      </c>
      <c r="BM46" s="26">
        <v>0</v>
      </c>
      <c r="BN46" s="26">
        <v>0</v>
      </c>
      <c r="BO46" s="26">
        <v>0</v>
      </c>
      <c r="BP46" s="26">
        <v>0</v>
      </c>
      <c r="BQ46" s="26">
        <v>0</v>
      </c>
      <c r="BR46" s="26">
        <v>0</v>
      </c>
      <c r="BS46" s="26">
        <v>0</v>
      </c>
      <c r="BT46" s="26">
        <v>0</v>
      </c>
      <c r="BU46" s="95">
        <v>0</v>
      </c>
      <c r="BV46" s="26">
        <v>0</v>
      </c>
      <c r="BW46" s="26">
        <v>0</v>
      </c>
      <c r="BX46" s="26">
        <v>0</v>
      </c>
      <c r="BZ46" s="35" t="e">
        <f t="shared" si="0"/>
        <v>#DIV/0!</v>
      </c>
      <c r="CA46" s="23">
        <f t="shared" si="9"/>
        <v>-1</v>
      </c>
      <c r="CB46" s="23">
        <f t="shared" si="10"/>
        <v>-1</v>
      </c>
      <c r="CC46" s="23">
        <f t="shared" si="11"/>
        <v>-1</v>
      </c>
      <c r="CD46" s="23">
        <f t="shared" si="12"/>
        <v>-1</v>
      </c>
      <c r="CE46" s="23">
        <f t="shared" si="13"/>
        <v>-1</v>
      </c>
      <c r="CF46" s="23">
        <f t="shared" si="14"/>
        <v>-1</v>
      </c>
      <c r="CG46" s="23">
        <f t="shared" si="15"/>
        <v>-1</v>
      </c>
    </row>
    <row r="47" spans="1:85" x14ac:dyDescent="0.25">
      <c r="A47" s="20" t="s">
        <v>120</v>
      </c>
      <c r="B47" s="95">
        <v>11.111841618</v>
      </c>
      <c r="C47" s="95">
        <v>0.50812591799999995</v>
      </c>
      <c r="D47" s="95">
        <v>17.895585399000002</v>
      </c>
      <c r="E47" s="95">
        <v>3939.4273254999998</v>
      </c>
      <c r="F47" s="95">
        <v>2076.5429288</v>
      </c>
      <c r="G47" s="95">
        <v>1.6139649665</v>
      </c>
      <c r="H47" s="95">
        <v>156.53416469999999</v>
      </c>
      <c r="I47" s="95"/>
      <c r="J47" s="95"/>
      <c r="K47" s="95"/>
      <c r="L47" s="26"/>
      <c r="M47" s="26" t="s">
        <v>211</v>
      </c>
      <c r="N47" s="95">
        <v>0</v>
      </c>
      <c r="O47" s="26">
        <v>0</v>
      </c>
      <c r="P47" s="26">
        <v>0</v>
      </c>
      <c r="Q47" s="26">
        <v>0</v>
      </c>
      <c r="R47" s="26">
        <v>0</v>
      </c>
      <c r="S47" s="95">
        <v>0</v>
      </c>
      <c r="T47" s="26">
        <v>6.3480835652705598E-4</v>
      </c>
      <c r="U47" s="26">
        <v>9.3210830712589E-4</v>
      </c>
      <c r="V47" s="26">
        <v>0.28323946714286502</v>
      </c>
      <c r="W47" s="26">
        <v>2.3058852603382901E-3</v>
      </c>
      <c r="X47" s="26">
        <v>2.24952453975759E-4</v>
      </c>
      <c r="Y47" s="26">
        <v>9.07925948213432E-4</v>
      </c>
      <c r="Z47" s="26">
        <v>0</v>
      </c>
      <c r="AA47" s="95">
        <v>0</v>
      </c>
      <c r="AB47" s="26">
        <v>0</v>
      </c>
      <c r="AC47" s="26">
        <v>0</v>
      </c>
      <c r="AD47" s="26">
        <v>0</v>
      </c>
      <c r="AE47" s="26">
        <v>5.8343303989814301E-4</v>
      </c>
      <c r="AF47" s="26">
        <v>0</v>
      </c>
      <c r="AG47" s="95">
        <v>0</v>
      </c>
      <c r="AH47" s="26">
        <v>0</v>
      </c>
      <c r="AI47" s="26">
        <v>0</v>
      </c>
      <c r="AJ47" s="26">
        <v>0</v>
      </c>
      <c r="AK47" s="26">
        <v>2.7510791073485599E-2</v>
      </c>
      <c r="AL47" s="26">
        <v>0</v>
      </c>
      <c r="AM47" s="95">
        <v>7.1026582229644199E-3</v>
      </c>
      <c r="AN47" s="26">
        <v>0.79486363200450105</v>
      </c>
      <c r="AO47" s="26">
        <v>8.8317713145610502E-2</v>
      </c>
      <c r="AP47" s="26">
        <v>0.88318134515011204</v>
      </c>
      <c r="AQ47" s="26">
        <v>0</v>
      </c>
      <c r="AR47" s="26">
        <v>1.4436635305918901E-3</v>
      </c>
      <c r="AS47" s="26">
        <v>10.937972409155799</v>
      </c>
      <c r="AT47" s="26">
        <v>1.0307663221944699E-3</v>
      </c>
      <c r="AU47" s="26">
        <v>4.8148444914763804</v>
      </c>
      <c r="AV47" s="26">
        <v>2.3772254832255602</v>
      </c>
      <c r="AW47" s="26">
        <v>7.3466966495257203E-3</v>
      </c>
      <c r="AX47" s="26">
        <v>8.2609648528139097</v>
      </c>
      <c r="AY47" s="26">
        <v>13.5463106202152</v>
      </c>
      <c r="AZ47" s="26">
        <v>3.5266130943522902</v>
      </c>
      <c r="BA47" s="26">
        <v>1097.8452079951701</v>
      </c>
      <c r="BB47" s="26">
        <v>369.56099937179198</v>
      </c>
      <c r="BC47" s="26">
        <v>728.28420862337805</v>
      </c>
      <c r="BD47" s="26">
        <v>0.50323351907273794</v>
      </c>
      <c r="BE47" s="26">
        <v>0.44718475283431602</v>
      </c>
      <c r="BF47" s="26">
        <v>240.286477840792</v>
      </c>
      <c r="BG47" s="26">
        <v>0.60805370459167896</v>
      </c>
      <c r="BH47" s="26">
        <v>2.30231066430774E-3</v>
      </c>
      <c r="BI47" s="26">
        <v>4.7884984870781301E-4</v>
      </c>
      <c r="BJ47" s="26">
        <v>6.2836631998985801E-2</v>
      </c>
      <c r="BK47" s="26">
        <v>6.32034810981222E-3</v>
      </c>
      <c r="BL47" s="26">
        <v>0</v>
      </c>
      <c r="BM47" s="26">
        <v>27.244812028417499</v>
      </c>
      <c r="BN47" s="26">
        <v>56.4563364694081</v>
      </c>
      <c r="BO47" s="26">
        <v>0.47168526816470502</v>
      </c>
      <c r="BP47" s="26">
        <v>0.195331885778535</v>
      </c>
      <c r="BQ47" s="26">
        <v>0</v>
      </c>
      <c r="BR47" s="26">
        <v>0</v>
      </c>
      <c r="BS47" s="26">
        <v>0</v>
      </c>
      <c r="BT47" s="26">
        <v>0</v>
      </c>
      <c r="BU47" s="95">
        <v>0</v>
      </c>
      <c r="BV47" s="26">
        <v>0</v>
      </c>
      <c r="BW47" s="26">
        <v>6.8776677303967202E-3</v>
      </c>
      <c r="BX47" s="26">
        <v>0</v>
      </c>
      <c r="BZ47" s="35">
        <f t="shared" si="0"/>
        <v>0</v>
      </c>
      <c r="CA47" s="23">
        <f t="shared" si="9"/>
        <v>-0.97451012380485635</v>
      </c>
      <c r="CB47" s="23">
        <f t="shared" si="10"/>
        <v>-0.94585831956423527</v>
      </c>
      <c r="CC47" s="23">
        <f t="shared" si="11"/>
        <v>-0.95064808859510874</v>
      </c>
      <c r="CD47" s="23">
        <f t="shared" si="12"/>
        <v>-0.72131857823882317</v>
      </c>
      <c r="CE47" s="23">
        <f t="shared" si="13"/>
        <v>-0.82203064803222958</v>
      </c>
      <c r="CF47" s="23">
        <f t="shared" si="14"/>
        <v>-0.87897389978536744</v>
      </c>
      <c r="CG47" s="23">
        <f t="shared" si="15"/>
        <v>-0.9999560628330334</v>
      </c>
    </row>
    <row r="48" spans="1:85" x14ac:dyDescent="0.25">
      <c r="CA48" s="23" t="str">
        <f t="shared" si="9"/>
        <v/>
      </c>
      <c r="CB48" s="23" t="str">
        <f t="shared" si="10"/>
        <v/>
      </c>
      <c r="CC48" s="23" t="str">
        <f t="shared" si="11"/>
        <v/>
      </c>
      <c r="CD48" s="23" t="str">
        <f t="shared" si="12"/>
        <v/>
      </c>
      <c r="CE48" s="23" t="str">
        <f t="shared" si="13"/>
        <v/>
      </c>
      <c r="CF48" s="23" t="str">
        <f t="shared" si="14"/>
        <v/>
      </c>
      <c r="CG48" s="23" t="str">
        <f t="shared" si="15"/>
        <v/>
      </c>
    </row>
    <row r="49" spans="1:85" x14ac:dyDescent="0.25">
      <c r="A49" s="21" t="s">
        <v>55</v>
      </c>
      <c r="B49" s="1">
        <f t="shared" ref="B49:H49" si="16">SUM(B3:B47)</f>
        <v>1705871.7414358477</v>
      </c>
      <c r="C49" s="1">
        <f t="shared" si="16"/>
        <v>24727.897248480498</v>
      </c>
      <c r="D49" s="1">
        <f t="shared" si="16"/>
        <v>1339561.6714714593</v>
      </c>
      <c r="E49" s="1">
        <f t="shared" si="16"/>
        <v>318725.52193451195</v>
      </c>
      <c r="F49" s="1">
        <f t="shared" si="16"/>
        <v>193926.39484452194</v>
      </c>
      <c r="G49" s="1">
        <f t="shared" si="16"/>
        <v>2573305.3486683662</v>
      </c>
      <c r="H49" s="1">
        <f t="shared" si="16"/>
        <v>316737.454270933</v>
      </c>
      <c r="I49" s="1"/>
      <c r="J49" s="1"/>
      <c r="K49" s="1"/>
      <c r="N49" s="1">
        <f t="shared" ref="N49:BX49" si="17">SUM(N3:N47)</f>
        <v>25.346064208837603</v>
      </c>
      <c r="O49" s="1">
        <f t="shared" si="17"/>
        <v>2757.1379994395934</v>
      </c>
      <c r="P49" s="1">
        <f t="shared" si="17"/>
        <v>1561.0560145453273</v>
      </c>
      <c r="Q49" s="1">
        <f t="shared" si="17"/>
        <v>1558.9713697287832</v>
      </c>
      <c r="R49" s="1">
        <f t="shared" si="17"/>
        <v>332.88271528320416</v>
      </c>
      <c r="S49" s="1">
        <f t="shared" si="17"/>
        <v>13.463398708430564</v>
      </c>
      <c r="T49" s="1">
        <f t="shared" si="17"/>
        <v>2480.5464553265861</v>
      </c>
      <c r="U49" s="1">
        <f t="shared" si="17"/>
        <v>38207.808663769494</v>
      </c>
      <c r="V49" s="1">
        <f t="shared" si="17"/>
        <v>1225207.5749217276</v>
      </c>
      <c r="W49" s="1">
        <f t="shared" si="17"/>
        <v>3537.54041225022</v>
      </c>
      <c r="X49" s="1">
        <f t="shared" si="17"/>
        <v>3220.0103625836982</v>
      </c>
      <c r="Y49" s="1">
        <f t="shared" si="17"/>
        <v>1308.1922684223548</v>
      </c>
      <c r="Z49" s="1">
        <f t="shared" si="17"/>
        <v>21293.981505275511</v>
      </c>
      <c r="AA49" s="1">
        <f t="shared" si="17"/>
        <v>14.709507479341562</v>
      </c>
      <c r="AB49" s="1">
        <f t="shared" si="17"/>
        <v>8189.7078012024604</v>
      </c>
      <c r="AC49" s="1">
        <f t="shared" si="17"/>
        <v>8189.7078012024604</v>
      </c>
      <c r="AD49" s="1">
        <f t="shared" si="17"/>
        <v>49.479454247940737</v>
      </c>
      <c r="AE49" s="1">
        <f t="shared" si="17"/>
        <v>1255.9437096613681</v>
      </c>
      <c r="AF49" s="1">
        <f t="shared" si="17"/>
        <v>47.036095128088085</v>
      </c>
      <c r="AG49" s="1">
        <f t="shared" si="17"/>
        <v>1194.6591154779831</v>
      </c>
      <c r="AH49" s="1">
        <f t="shared" si="17"/>
        <v>1577.5054219052956</v>
      </c>
      <c r="AI49" s="1">
        <f t="shared" si="17"/>
        <v>16377.397025936954</v>
      </c>
      <c r="AJ49" s="1">
        <f t="shared" si="17"/>
        <v>23.865694370279872</v>
      </c>
      <c r="AK49" s="1">
        <f t="shared" si="17"/>
        <v>20577.816704575209</v>
      </c>
      <c r="AL49" s="1">
        <f t="shared" si="17"/>
        <v>0</v>
      </c>
      <c r="AM49" s="1">
        <f t="shared" si="17"/>
        <v>182842.908845097</v>
      </c>
      <c r="AN49" s="1">
        <f t="shared" si="17"/>
        <v>758203.75946345855</v>
      </c>
      <c r="AO49" s="1">
        <f t="shared" si="17"/>
        <v>84195.567797466763</v>
      </c>
      <c r="AP49" s="1">
        <f t="shared" si="17"/>
        <v>842448.80671517295</v>
      </c>
      <c r="AQ49" s="1">
        <f t="shared" si="17"/>
        <v>39.41555570148703</v>
      </c>
      <c r="AR49" s="1">
        <f t="shared" si="17"/>
        <v>2738.9178099455908</v>
      </c>
      <c r="AS49" s="1">
        <f t="shared" si="17"/>
        <v>2926.622649073051</v>
      </c>
      <c r="AT49" s="1">
        <f t="shared" si="17"/>
        <v>69523.355198633319</v>
      </c>
      <c r="AU49" s="1">
        <f t="shared" si="17"/>
        <v>1125.0501148732028</v>
      </c>
      <c r="AV49" s="1">
        <f t="shared" si="17"/>
        <v>1126.5736092357722</v>
      </c>
      <c r="AW49" s="1">
        <f t="shared" si="17"/>
        <v>2608.3625379220975</v>
      </c>
      <c r="AX49" s="1">
        <f t="shared" si="17"/>
        <v>1810.6489676411347</v>
      </c>
      <c r="AY49" s="1">
        <f t="shared" si="17"/>
        <v>366.36684985560146</v>
      </c>
      <c r="AZ49" s="1">
        <f t="shared" si="17"/>
        <v>767.50995992523428</v>
      </c>
      <c r="BA49" s="1">
        <f t="shared" si="17"/>
        <v>144086.01869994632</v>
      </c>
      <c r="BB49" s="1">
        <f t="shared" si="17"/>
        <v>80542.626620797833</v>
      </c>
      <c r="BC49" s="1">
        <f t="shared" si="17"/>
        <v>63543.392079148543</v>
      </c>
      <c r="BD49" s="1">
        <f t="shared" si="17"/>
        <v>205.47235065060622</v>
      </c>
      <c r="BE49" s="1">
        <f t="shared" si="17"/>
        <v>52.041355593160056</v>
      </c>
      <c r="BF49" s="1">
        <f t="shared" si="17"/>
        <v>34095.716012280922</v>
      </c>
      <c r="BG49" s="1">
        <f t="shared" si="17"/>
        <v>546.05371619517518</v>
      </c>
      <c r="BH49" s="1">
        <f t="shared" si="17"/>
        <v>5801.7032957148131</v>
      </c>
      <c r="BI49" s="1">
        <f t="shared" si="17"/>
        <v>805.90823254638144</v>
      </c>
      <c r="BJ49" s="1">
        <f t="shared" si="17"/>
        <v>691.79009368308402</v>
      </c>
      <c r="BK49" s="1">
        <f t="shared" si="17"/>
        <v>14526.453604144504</v>
      </c>
      <c r="BL49" s="1">
        <f t="shared" si="17"/>
        <v>4781.4820838479536</v>
      </c>
      <c r="BM49" s="1">
        <f t="shared" si="17"/>
        <v>6794.7454074907891</v>
      </c>
      <c r="BN49" s="1">
        <f t="shared" si="17"/>
        <v>5847.7009531783397</v>
      </c>
      <c r="BO49" s="1">
        <f t="shared" si="17"/>
        <v>443.90691079398277</v>
      </c>
      <c r="BP49" s="1">
        <f t="shared" si="17"/>
        <v>1345932.6339493471</v>
      </c>
      <c r="BQ49" s="1">
        <f t="shared" si="17"/>
        <v>12311.602514517484</v>
      </c>
      <c r="BR49" s="1">
        <f t="shared" si="17"/>
        <v>11961.865603129814</v>
      </c>
      <c r="BS49" s="1">
        <f t="shared" si="17"/>
        <v>5198.5115643500703</v>
      </c>
      <c r="BT49" s="1">
        <f t="shared" si="17"/>
        <v>13237.903246042148</v>
      </c>
      <c r="BU49" s="1">
        <f t="shared" si="17"/>
        <v>2.864828997886939</v>
      </c>
      <c r="BV49" s="1">
        <f t="shared" si="17"/>
        <v>10625.844413236375</v>
      </c>
      <c r="BW49" s="1">
        <f t="shared" si="17"/>
        <v>183984.05335646193</v>
      </c>
      <c r="BX49" s="1">
        <f t="shared" si="17"/>
        <v>10573.807505416966</v>
      </c>
      <c r="CA49" s="23">
        <f t="shared" si="9"/>
        <v>-0.28177040209924614</v>
      </c>
      <c r="CB49" s="23">
        <f t="shared" si="10"/>
        <v>-0.16782990086875693</v>
      </c>
      <c r="CC49" s="23">
        <f t="shared" si="11"/>
        <v>-0.37110114102490416</v>
      </c>
      <c r="CD49" s="23">
        <f t="shared" si="12"/>
        <v>-0.54793071535215354</v>
      </c>
      <c r="CE49" s="23">
        <f t="shared" si="13"/>
        <v>-0.58467424362025666</v>
      </c>
      <c r="CF49" s="23">
        <f t="shared" si="14"/>
        <v>-0.47696349574455277</v>
      </c>
      <c r="CG49" s="23">
        <f t="shared" si="15"/>
        <v>-0.4191275743503185</v>
      </c>
    </row>
    <row r="50" spans="1:85" x14ac:dyDescent="0.25">
      <c r="A50" s="21" t="s">
        <v>74</v>
      </c>
      <c r="B50" s="1">
        <f>SUM(B3:B15)</f>
        <v>1386897.0208932001</v>
      </c>
      <c r="C50" s="1">
        <f t="shared" ref="C50:H50" si="18">SUM(C3:C15)</f>
        <v>21390.775009926103</v>
      </c>
      <c r="D50" s="1">
        <f t="shared" si="18"/>
        <v>855161.19484727003</v>
      </c>
      <c r="E50" s="1">
        <f>SUM(E3:E15)</f>
        <v>103639.40500269202</v>
      </c>
      <c r="F50" s="1">
        <f t="shared" si="18"/>
        <v>51370.214402981997</v>
      </c>
      <c r="G50" s="1">
        <f t="shared" si="18"/>
        <v>1124204.1694380289</v>
      </c>
      <c r="H50" s="1">
        <f t="shared" si="18"/>
        <v>205215.04939018897</v>
      </c>
      <c r="I50" s="1"/>
      <c r="J50" s="1"/>
      <c r="K50" s="1"/>
      <c r="N50" s="1">
        <f t="shared" ref="N50:BX50" si="19">SUM(N3:N15)</f>
        <v>0</v>
      </c>
      <c r="O50" s="1">
        <f t="shared" si="19"/>
        <v>1215.0849779919431</v>
      </c>
      <c r="P50" s="1">
        <f t="shared" si="19"/>
        <v>1487.3138517937166</v>
      </c>
      <c r="Q50" s="1">
        <f t="shared" si="19"/>
        <v>1487.3138517937166</v>
      </c>
      <c r="R50" s="1">
        <f t="shared" si="19"/>
        <v>252.81833252584448</v>
      </c>
      <c r="S50" s="1">
        <f t="shared" si="19"/>
        <v>0</v>
      </c>
      <c r="T50" s="1">
        <f t="shared" si="19"/>
        <v>1668.9129906315659</v>
      </c>
      <c r="U50" s="1">
        <f t="shared" si="19"/>
        <v>19649.614186354382</v>
      </c>
      <c r="V50" s="1">
        <f t="shared" si="19"/>
        <v>1116192.4968362069</v>
      </c>
      <c r="W50" s="1">
        <f t="shared" si="19"/>
        <v>2945.5087041761858</v>
      </c>
      <c r="X50" s="1">
        <f t="shared" si="19"/>
        <v>1699.1865691213175</v>
      </c>
      <c r="Y50" s="1">
        <f t="shared" si="19"/>
        <v>1067.3586980847449</v>
      </c>
      <c r="Z50" s="1">
        <f t="shared" si="19"/>
        <v>20892.172286309535</v>
      </c>
      <c r="AA50" s="1">
        <f t="shared" si="19"/>
        <v>0</v>
      </c>
      <c r="AB50" s="1">
        <f t="shared" si="19"/>
        <v>5224.8483733428302</v>
      </c>
      <c r="AC50" s="1">
        <f t="shared" si="19"/>
        <v>5224.8483733428302</v>
      </c>
      <c r="AD50" s="1">
        <f t="shared" si="19"/>
        <v>49.479454247940737</v>
      </c>
      <c r="AE50" s="1">
        <f t="shared" si="19"/>
        <v>1094.600620457305</v>
      </c>
      <c r="AF50" s="1">
        <f t="shared" si="19"/>
        <v>32.433571447908108</v>
      </c>
      <c r="AG50" s="1">
        <f t="shared" si="19"/>
        <v>232.97735723415647</v>
      </c>
      <c r="AH50" s="1">
        <f t="shared" si="19"/>
        <v>1017.0247477812668</v>
      </c>
      <c r="AI50" s="1">
        <f t="shared" si="19"/>
        <v>15926.403712042611</v>
      </c>
      <c r="AJ50" s="1">
        <f t="shared" si="19"/>
        <v>12.210014772050265</v>
      </c>
      <c r="AK50" s="1">
        <f t="shared" si="19"/>
        <v>19481.961008050894</v>
      </c>
      <c r="AL50" s="1">
        <f t="shared" si="19"/>
        <v>0</v>
      </c>
      <c r="AM50" s="1">
        <f t="shared" si="19"/>
        <v>143307.58744279321</v>
      </c>
      <c r="AN50" s="1">
        <f t="shared" si="19"/>
        <v>586306.18873110204</v>
      </c>
      <c r="AO50" s="1">
        <f t="shared" si="19"/>
        <v>65095.81842514679</v>
      </c>
      <c r="AP50" s="1">
        <f t="shared" si="19"/>
        <v>651451.48661049653</v>
      </c>
      <c r="AQ50" s="1">
        <f t="shared" si="19"/>
        <v>39.242429473371146</v>
      </c>
      <c r="AR50" s="1">
        <f t="shared" si="19"/>
        <v>1918.9133691582474</v>
      </c>
      <c r="AS50" s="1">
        <f t="shared" si="19"/>
        <v>1782.1774743471174</v>
      </c>
      <c r="AT50" s="1">
        <f t="shared" si="19"/>
        <v>56176.446985902017</v>
      </c>
      <c r="AU50" s="1">
        <f t="shared" si="19"/>
        <v>699.25820542114207</v>
      </c>
      <c r="AV50" s="1">
        <f t="shared" si="19"/>
        <v>510.12537859190707</v>
      </c>
      <c r="AW50" s="1">
        <f t="shared" si="19"/>
        <v>1533.9917602771657</v>
      </c>
      <c r="AX50" s="1">
        <f t="shared" si="19"/>
        <v>530.28598841498911</v>
      </c>
      <c r="AY50" s="1">
        <f t="shared" si="19"/>
        <v>320.96489686668076</v>
      </c>
      <c r="AZ50" s="1">
        <f t="shared" si="19"/>
        <v>489.06956473623154</v>
      </c>
      <c r="BA50" s="1">
        <f t="shared" si="19"/>
        <v>90042.443274177058</v>
      </c>
      <c r="BB50" s="1">
        <f t="shared" si="19"/>
        <v>43051.431140222565</v>
      </c>
      <c r="BC50" s="1">
        <f t="shared" si="19"/>
        <v>46991.0121339545</v>
      </c>
      <c r="BD50" s="1">
        <f t="shared" si="19"/>
        <v>202.21316325983142</v>
      </c>
      <c r="BE50" s="1">
        <f t="shared" si="19"/>
        <v>20.304694148933191</v>
      </c>
      <c r="BF50" s="1">
        <f t="shared" si="19"/>
        <v>19585.397724668641</v>
      </c>
      <c r="BG50" s="1">
        <f t="shared" si="19"/>
        <v>378.79970938631004</v>
      </c>
      <c r="BH50" s="1">
        <f t="shared" si="19"/>
        <v>3364.4476388098524</v>
      </c>
      <c r="BI50" s="1">
        <f t="shared" si="19"/>
        <v>265.2480342966536</v>
      </c>
      <c r="BJ50" s="1">
        <f t="shared" si="19"/>
        <v>392.48754332137287</v>
      </c>
      <c r="BK50" s="1">
        <f t="shared" si="19"/>
        <v>8430.4716506251043</v>
      </c>
      <c r="BL50" s="1">
        <f t="shared" si="19"/>
        <v>3675.4968900415906</v>
      </c>
      <c r="BM50" s="1">
        <f t="shared" si="19"/>
        <v>1989.5539288966415</v>
      </c>
      <c r="BN50" s="1">
        <f t="shared" si="19"/>
        <v>2379.66491506893</v>
      </c>
      <c r="BO50" s="1">
        <f t="shared" si="19"/>
        <v>176.96886908504675</v>
      </c>
      <c r="BP50" s="1">
        <f t="shared" si="19"/>
        <v>990049.23729906499</v>
      </c>
      <c r="BQ50" s="1">
        <f t="shared" si="19"/>
        <v>3904.6657046832174</v>
      </c>
      <c r="BR50" s="1">
        <f t="shared" si="19"/>
        <v>6563.0197229652058</v>
      </c>
      <c r="BS50" s="1">
        <f t="shared" si="19"/>
        <v>4783.6291486361679</v>
      </c>
      <c r="BT50" s="1">
        <f t="shared" si="19"/>
        <v>7649.5186855114243</v>
      </c>
      <c r="BU50" s="1">
        <f t="shared" si="19"/>
        <v>0</v>
      </c>
      <c r="BV50" s="1">
        <f t="shared" si="19"/>
        <v>8724.1386268072711</v>
      </c>
      <c r="BW50" s="1">
        <f t="shared" si="19"/>
        <v>148216.08101377901</v>
      </c>
      <c r="BX50" s="1">
        <f t="shared" si="19"/>
        <v>5522.4992713767379</v>
      </c>
      <c r="CA50" s="23">
        <f t="shared" si="9"/>
        <v>-0.19518718403667201</v>
      </c>
      <c r="CB50" s="23">
        <f t="shared" si="10"/>
        <v>-8.9235383055987896E-2</v>
      </c>
      <c r="CC50" s="23">
        <f t="shared" si="11"/>
        <v>-0.2382120581057886</v>
      </c>
      <c r="CD50" s="23">
        <f t="shared" si="12"/>
        <v>-0.1311949034072685</v>
      </c>
      <c r="CE50" s="23">
        <f t="shared" si="13"/>
        <v>-0.16193787313211086</v>
      </c>
      <c r="CF50" s="23">
        <f t="shared" si="14"/>
        <v>-0.11933324549581219</v>
      </c>
      <c r="CG50" s="23">
        <f t="shared" si="15"/>
        <v>-0.27775237998278601</v>
      </c>
    </row>
    <row r="51" spans="1:85" x14ac:dyDescent="0.25">
      <c r="A51" s="21" t="s">
        <v>127</v>
      </c>
      <c r="B51" s="1">
        <f>SUM(B16:B47)</f>
        <v>318974.72054264805</v>
      </c>
      <c r="C51" s="1">
        <f t="shared" ref="C51:H51" si="20">SUM(C16:C47)</f>
        <v>3337.1222385544002</v>
      </c>
      <c r="D51" s="1">
        <f t="shared" si="20"/>
        <v>484400.47662418889</v>
      </c>
      <c r="E51" s="1">
        <f>SUM(E16:E47)</f>
        <v>215086.11693182006</v>
      </c>
      <c r="F51" s="1">
        <f t="shared" si="20"/>
        <v>142556.18044154</v>
      </c>
      <c r="G51" s="1">
        <f t="shared" si="20"/>
        <v>1449101.1792303373</v>
      </c>
      <c r="H51" s="1">
        <f t="shared" si="20"/>
        <v>111522.40488074403</v>
      </c>
      <c r="I51" s="1"/>
      <c r="J51" s="1"/>
      <c r="K51" s="1"/>
      <c r="N51" s="1">
        <f t="shared" ref="N51:BX51" si="21">SUM(N16:N47)</f>
        <v>25.346064208837603</v>
      </c>
      <c r="O51" s="1">
        <f t="shared" si="21"/>
        <v>1542.0530214476501</v>
      </c>
      <c r="P51" s="1">
        <f t="shared" si="21"/>
        <v>73.742162751610749</v>
      </c>
      <c r="Q51" s="1">
        <f t="shared" si="21"/>
        <v>71.657517935066465</v>
      </c>
      <c r="R51" s="1">
        <f t="shared" si="21"/>
        <v>80.064382757359652</v>
      </c>
      <c r="S51" s="1">
        <f t="shared" si="21"/>
        <v>13.463398708430564</v>
      </c>
      <c r="T51" s="1">
        <f t="shared" si="21"/>
        <v>811.63346469502039</v>
      </c>
      <c r="U51" s="1">
        <f t="shared" si="21"/>
        <v>18558.194477415112</v>
      </c>
      <c r="V51" s="1">
        <f t="shared" si="21"/>
        <v>109015.0780855209</v>
      </c>
      <c r="W51" s="1">
        <f t="shared" si="21"/>
        <v>592.03170807403399</v>
      </c>
      <c r="X51" s="1">
        <f t="shared" si="21"/>
        <v>1520.8237934623801</v>
      </c>
      <c r="Y51" s="1">
        <f t="shared" si="21"/>
        <v>240.83357033760993</v>
      </c>
      <c r="Z51" s="1">
        <f t="shared" si="21"/>
        <v>401.80921896597988</v>
      </c>
      <c r="AA51" s="1">
        <f t="shared" si="21"/>
        <v>14.709507479341562</v>
      </c>
      <c r="AB51" s="1">
        <f t="shared" si="21"/>
        <v>2964.8594278596302</v>
      </c>
      <c r="AC51" s="1">
        <f t="shared" si="21"/>
        <v>2964.8594278596302</v>
      </c>
      <c r="AD51" s="1">
        <f t="shared" si="21"/>
        <v>0</v>
      </c>
      <c r="AE51" s="1">
        <f t="shared" si="21"/>
        <v>161.3430892040632</v>
      </c>
      <c r="AF51" s="1">
        <f t="shared" si="21"/>
        <v>14.602523680179965</v>
      </c>
      <c r="AG51" s="1">
        <f t="shared" si="21"/>
        <v>961.68175824382661</v>
      </c>
      <c r="AH51" s="1">
        <f t="shared" si="21"/>
        <v>560.48067412402884</v>
      </c>
      <c r="AI51" s="1">
        <f t="shared" si="21"/>
        <v>450.99331389434246</v>
      </c>
      <c r="AJ51" s="1">
        <f t="shared" si="21"/>
        <v>11.655679598229607</v>
      </c>
      <c r="AK51" s="1">
        <f t="shared" si="21"/>
        <v>1095.8556965243101</v>
      </c>
      <c r="AL51" s="1">
        <f t="shared" si="21"/>
        <v>0</v>
      </c>
      <c r="AM51" s="1">
        <f t="shared" si="21"/>
        <v>39535.321402303787</v>
      </c>
      <c r="AN51" s="1">
        <f t="shared" si="21"/>
        <v>171897.57073235657</v>
      </c>
      <c r="AO51" s="1">
        <f t="shared" si="21"/>
        <v>19099.749372319959</v>
      </c>
      <c r="AP51" s="1">
        <f t="shared" si="21"/>
        <v>190997.32010467642</v>
      </c>
      <c r="AQ51" s="1">
        <f t="shared" si="21"/>
        <v>0.17312622811588285</v>
      </c>
      <c r="AR51" s="1">
        <f t="shared" si="21"/>
        <v>820.00444078734347</v>
      </c>
      <c r="AS51" s="1">
        <f t="shared" si="21"/>
        <v>1144.4451747259336</v>
      </c>
      <c r="AT51" s="1">
        <f t="shared" si="21"/>
        <v>13346.908212731309</v>
      </c>
      <c r="AU51" s="1">
        <f t="shared" si="21"/>
        <v>425.79190945206034</v>
      </c>
      <c r="AV51" s="1">
        <f t="shared" si="21"/>
        <v>616.44823064386492</v>
      </c>
      <c r="AW51" s="1">
        <f t="shared" si="21"/>
        <v>1074.3707776449316</v>
      </c>
      <c r="AX51" s="1">
        <f t="shared" si="21"/>
        <v>1280.3629792261456</v>
      </c>
      <c r="AY51" s="1">
        <f t="shared" si="21"/>
        <v>45.401952988920684</v>
      </c>
      <c r="AZ51" s="1">
        <f t="shared" si="21"/>
        <v>278.44039518900286</v>
      </c>
      <c r="BA51" s="1">
        <f t="shared" si="21"/>
        <v>54043.575425769246</v>
      </c>
      <c r="BB51" s="1">
        <f t="shared" si="21"/>
        <v>37491.195480575268</v>
      </c>
      <c r="BC51" s="1">
        <f t="shared" si="21"/>
        <v>16552.37994519405</v>
      </c>
      <c r="BD51" s="1">
        <f t="shared" si="21"/>
        <v>3.259187390774767</v>
      </c>
      <c r="BE51" s="1">
        <f t="shared" si="21"/>
        <v>31.736661444226858</v>
      </c>
      <c r="BF51" s="1">
        <f t="shared" si="21"/>
        <v>14510.318287612277</v>
      </c>
      <c r="BG51" s="1">
        <f t="shared" si="21"/>
        <v>167.25400680886506</v>
      </c>
      <c r="BH51" s="1">
        <f t="shared" si="21"/>
        <v>2437.2556569049611</v>
      </c>
      <c r="BI51" s="1">
        <f t="shared" si="21"/>
        <v>540.66019824972796</v>
      </c>
      <c r="BJ51" s="1">
        <f t="shared" si="21"/>
        <v>299.30255036171133</v>
      </c>
      <c r="BK51" s="1">
        <f t="shared" si="21"/>
        <v>6095.9819535194001</v>
      </c>
      <c r="BL51" s="1">
        <f t="shared" si="21"/>
        <v>1105.9851938063618</v>
      </c>
      <c r="BM51" s="1">
        <f t="shared" si="21"/>
        <v>4805.1914785941472</v>
      </c>
      <c r="BN51" s="1">
        <f t="shared" si="21"/>
        <v>3468.0360381094119</v>
      </c>
      <c r="BO51" s="1">
        <f t="shared" si="21"/>
        <v>266.938041708936</v>
      </c>
      <c r="BP51" s="1">
        <f t="shared" si="21"/>
        <v>355883.39665028226</v>
      </c>
      <c r="BQ51" s="1">
        <f t="shared" si="21"/>
        <v>8406.9368098342657</v>
      </c>
      <c r="BR51" s="1">
        <f t="shared" si="21"/>
        <v>5398.8458801646093</v>
      </c>
      <c r="BS51" s="1">
        <f t="shared" si="21"/>
        <v>414.88241571390358</v>
      </c>
      <c r="BT51" s="1">
        <f t="shared" si="21"/>
        <v>5588.3845605307224</v>
      </c>
      <c r="BU51" s="1">
        <f t="shared" si="21"/>
        <v>2.864828997886939</v>
      </c>
      <c r="BV51" s="1">
        <f t="shared" si="21"/>
        <v>1901.7057864291025</v>
      </c>
      <c r="BW51" s="1">
        <f t="shared" si="21"/>
        <v>35767.972342682951</v>
      </c>
      <c r="BX51" s="1">
        <f t="shared" si="21"/>
        <v>5051.3082340402279</v>
      </c>
      <c r="CA51" s="23">
        <f t="shared" si="9"/>
        <v>-0.65823285964460876</v>
      </c>
      <c r="CB51" s="23">
        <f t="shared" si="10"/>
        <v>-0.67161655516729857</v>
      </c>
      <c r="CC51" s="23">
        <f t="shared" si="11"/>
        <v>-0.60570369080611508</v>
      </c>
      <c r="CD51" s="23">
        <f t="shared" si="12"/>
        <v>-0.74873517548833479</v>
      </c>
      <c r="CE51" s="23">
        <f t="shared" si="13"/>
        <v>-0.73700757578904275</v>
      </c>
      <c r="CF51" s="23">
        <f t="shared" si="14"/>
        <v>-0.75441093986321717</v>
      </c>
      <c r="CG51" s="23">
        <f t="shared" si="15"/>
        <v>-0.67927545697269298</v>
      </c>
    </row>
    <row r="53" spans="1:85" x14ac:dyDescent="0.25">
      <c r="A53" s="37"/>
    </row>
    <row r="54" spans="1:85" x14ac:dyDescent="0.25">
      <c r="A54" s="37"/>
    </row>
    <row r="56" spans="1:85" x14ac:dyDescent="0.25">
      <c r="E56" s="26"/>
    </row>
    <row r="57" spans="1:85" x14ac:dyDescent="0.25">
      <c r="E57" s="26"/>
    </row>
    <row r="58" spans="1:85" x14ac:dyDescent="0.25">
      <c r="E58" s="26"/>
    </row>
    <row r="59" spans="1:85" x14ac:dyDescent="0.25">
      <c r="E59" s="26"/>
    </row>
    <row r="60" spans="1:85" x14ac:dyDescent="0.25">
      <c r="E60" s="26"/>
    </row>
    <row r="61" spans="1:85" x14ac:dyDescent="0.25">
      <c r="E61" s="26"/>
    </row>
    <row r="62" spans="1:85" x14ac:dyDescent="0.25">
      <c r="E62" s="26"/>
    </row>
    <row r="63" spans="1:85" x14ac:dyDescent="0.25">
      <c r="E63" s="26"/>
    </row>
    <row r="64" spans="1:85" x14ac:dyDescent="0.25">
      <c r="E64" s="26"/>
    </row>
    <row r="65" spans="5:5" x14ac:dyDescent="0.25">
      <c r="E65" s="26"/>
    </row>
    <row r="66" spans="5:5" x14ac:dyDescent="0.25">
      <c r="E66" s="26"/>
    </row>
    <row r="67" spans="5:5" x14ac:dyDescent="0.25">
      <c r="E67" s="26"/>
    </row>
    <row r="68" spans="5:5" x14ac:dyDescent="0.25">
      <c r="E68" s="26"/>
    </row>
    <row r="69" spans="5:5" x14ac:dyDescent="0.25">
      <c r="E69" s="26"/>
    </row>
    <row r="70" spans="5:5" x14ac:dyDescent="0.25">
      <c r="E70" s="26"/>
    </row>
    <row r="71" spans="5:5" x14ac:dyDescent="0.25">
      <c r="E71" s="26"/>
    </row>
    <row r="72" spans="5:5" x14ac:dyDescent="0.25">
      <c r="E72" s="26"/>
    </row>
    <row r="73" spans="5:5" x14ac:dyDescent="0.25">
      <c r="E73" s="26"/>
    </row>
    <row r="74" spans="5:5" x14ac:dyDescent="0.25">
      <c r="E74" s="26"/>
    </row>
    <row r="75" spans="5:5" x14ac:dyDescent="0.25">
      <c r="E75" s="26"/>
    </row>
    <row r="76" spans="5:5" x14ac:dyDescent="0.25">
      <c r="E76" s="26"/>
    </row>
    <row r="77" spans="5:5" x14ac:dyDescent="0.25">
      <c r="E77" s="26"/>
    </row>
    <row r="78" spans="5:5" x14ac:dyDescent="0.25">
      <c r="E78" s="26"/>
    </row>
    <row r="79" spans="5:5" x14ac:dyDescent="0.25">
      <c r="E79" s="26"/>
    </row>
    <row r="80" spans="5:5" x14ac:dyDescent="0.25">
      <c r="E80" s="26"/>
    </row>
    <row r="81" spans="5:5" x14ac:dyDescent="0.25">
      <c r="E81" s="26"/>
    </row>
    <row r="82" spans="5:5" x14ac:dyDescent="0.25">
      <c r="E82" s="26"/>
    </row>
    <row r="83" spans="5:5" x14ac:dyDescent="0.25">
      <c r="E83" s="26"/>
    </row>
    <row r="84" spans="5:5" x14ac:dyDescent="0.25">
      <c r="E84" s="26"/>
    </row>
    <row r="85" spans="5:5" x14ac:dyDescent="0.25">
      <c r="E85" s="26"/>
    </row>
    <row r="86" spans="5:5" x14ac:dyDescent="0.25">
      <c r="E86" s="26"/>
    </row>
    <row r="87" spans="5:5" x14ac:dyDescent="0.25">
      <c r="E87" s="26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H87"/>
  <sheetViews>
    <sheetView zoomScale="85" zoomScaleNormal="85" workbookViewId="0">
      <pane xSplit="1" ySplit="2" topLeftCell="H3" activePane="bottomRight" state="frozen"/>
      <selection pane="topRight" activeCell="B1" sqref="B1"/>
      <selection pane="bottomLeft" activeCell="A3" sqref="A3"/>
      <selection pane="bottomRight" activeCell="M2" sqref="M2"/>
    </sheetView>
  </sheetViews>
  <sheetFormatPr defaultColWidth="9.140625" defaultRowHeight="15" x14ac:dyDescent="0.25"/>
  <cols>
    <col min="1" max="1" width="19.85546875" style="94" customWidth="1"/>
    <col min="2" max="12" width="9.140625" style="94"/>
    <col min="13" max="13" width="15.5703125" style="28" bestFit="1" customWidth="1"/>
    <col min="14" max="14" width="6.7109375" style="94" bestFit="1" customWidth="1"/>
    <col min="15" max="15" width="6.7109375" style="28" bestFit="1" customWidth="1"/>
    <col min="16" max="16" width="5.7109375" style="28" bestFit="1" customWidth="1"/>
    <col min="17" max="17" width="14.5703125" style="28" bestFit="1" customWidth="1"/>
    <col min="18" max="18" width="5.5703125" style="28" bestFit="1" customWidth="1"/>
    <col min="19" max="19" width="5.5703125" style="94" customWidth="1"/>
    <col min="20" max="20" width="6.7109375" style="28" bestFit="1" customWidth="1"/>
    <col min="21" max="22" width="9.28515625" style="28" bestFit="1" customWidth="1"/>
    <col min="23" max="23" width="5.7109375" style="28" bestFit="1" customWidth="1"/>
    <col min="24" max="24" width="7.7109375" style="28" bestFit="1" customWidth="1"/>
    <col min="25" max="25" width="5.7109375" style="28" bestFit="1" customWidth="1"/>
    <col min="26" max="26" width="6.7109375" style="28" bestFit="1" customWidth="1"/>
    <col min="27" max="27" width="6.7109375" style="94" customWidth="1"/>
    <col min="28" max="28" width="6.7109375" style="28" bestFit="1" customWidth="1"/>
    <col min="29" max="29" width="15.42578125" style="28" bestFit="1" customWidth="1"/>
    <col min="30" max="30" width="6.5703125" style="28" customWidth="1"/>
    <col min="31" max="31" width="5.7109375" style="28" bestFit="1" customWidth="1"/>
    <col min="32" max="32" width="5.140625" style="28" bestFit="1" customWidth="1"/>
    <col min="33" max="33" width="5.140625" style="94" customWidth="1"/>
    <col min="34" max="34" width="5.7109375" style="28" bestFit="1" customWidth="1"/>
    <col min="35" max="35" width="6.7109375" style="28" bestFit="1" customWidth="1"/>
    <col min="36" max="36" width="6.140625" style="28" bestFit="1" customWidth="1"/>
    <col min="37" max="37" width="6.7109375" style="28" bestFit="1" customWidth="1"/>
    <col min="38" max="38" width="10" style="28" bestFit="1" customWidth="1"/>
    <col min="39" max="39" width="10" style="94" customWidth="1"/>
    <col min="40" max="40" width="9.28515625" style="28" bestFit="1" customWidth="1"/>
    <col min="41" max="41" width="7.7109375" style="28" bestFit="1" customWidth="1"/>
    <col min="42" max="42" width="9.28515625" style="28" bestFit="1" customWidth="1"/>
    <col min="43" max="43" width="6" style="28" bestFit="1" customWidth="1"/>
    <col min="44" max="44" width="6.7109375" style="28" bestFit="1" customWidth="1"/>
    <col min="45" max="45" width="5.7109375" style="28" bestFit="1" customWidth="1"/>
    <col min="46" max="46" width="7.7109375" style="28" bestFit="1" customWidth="1"/>
    <col min="47" max="47" width="5.7109375" style="28" bestFit="1" customWidth="1"/>
    <col min="48" max="48" width="4.140625" style="28" bestFit="1" customWidth="1"/>
    <col min="49" max="49" width="6.7109375" style="28" bestFit="1" customWidth="1"/>
    <col min="50" max="50" width="5.7109375" style="28" bestFit="1" customWidth="1"/>
    <col min="51" max="51" width="5.85546875" style="28" bestFit="1" customWidth="1"/>
    <col min="52" max="52" width="5.7109375" style="28" bestFit="1" customWidth="1"/>
    <col min="53" max="54" width="7.7109375" style="28" bestFit="1" customWidth="1"/>
    <col min="55" max="55" width="6.7109375" style="28" bestFit="1" customWidth="1"/>
    <col min="56" max="56" width="5.140625" style="28" bestFit="1" customWidth="1"/>
    <col min="57" max="57" width="5.28515625" style="28" bestFit="1" customWidth="1"/>
    <col min="58" max="58" width="8.7109375" style="28" bestFit="1" customWidth="1"/>
    <col min="59" max="59" width="4.85546875" style="28" bestFit="1" customWidth="1"/>
    <col min="60" max="60" width="7.85546875" style="28" bestFit="1" customWidth="1"/>
    <col min="61" max="61" width="5.85546875" style="28" bestFit="1" customWidth="1"/>
    <col min="62" max="62" width="6" style="28" bestFit="1" customWidth="1"/>
    <col min="63" max="63" width="6.7109375" style="28" bestFit="1" customWidth="1"/>
    <col min="64" max="64" width="7.7109375" style="28" bestFit="1" customWidth="1"/>
    <col min="65" max="65" width="5.7109375" style="28" bestFit="1" customWidth="1"/>
    <col min="66" max="66" width="6.7109375" style="28" bestFit="1" customWidth="1"/>
    <col min="67" max="67" width="4.140625" style="28" bestFit="1" customWidth="1"/>
    <col min="68" max="68" width="9.28515625" style="28" bestFit="1" customWidth="1"/>
    <col min="69" max="69" width="8" style="28" bestFit="1" customWidth="1"/>
    <col min="70" max="72" width="6.7109375" style="28" bestFit="1" customWidth="1"/>
    <col min="73" max="73" width="6.7109375" style="94" customWidth="1"/>
    <col min="74" max="74" width="6.7109375" style="28" bestFit="1" customWidth="1"/>
    <col min="75" max="75" width="9.140625" style="28" bestFit="1" customWidth="1"/>
    <col min="76" max="76" width="7.140625" style="28" bestFit="1" customWidth="1"/>
    <col min="77" max="16384" width="9.140625" style="28"/>
  </cols>
  <sheetData>
    <row r="1" spans="1:86" x14ac:dyDescent="0.25">
      <c r="B1" s="94" t="s">
        <v>484</v>
      </c>
      <c r="I1" s="65" t="s">
        <v>373</v>
      </c>
      <c r="M1" s="28" t="s">
        <v>498</v>
      </c>
      <c r="CA1" s="28" t="s">
        <v>310</v>
      </c>
    </row>
    <row r="2" spans="1:86" x14ac:dyDescent="0.25">
      <c r="A2" s="94" t="s">
        <v>52</v>
      </c>
      <c r="B2" s="95" t="s">
        <v>59</v>
      </c>
      <c r="C2" s="95" t="s">
        <v>57</v>
      </c>
      <c r="D2" s="95" t="s">
        <v>60</v>
      </c>
      <c r="E2" s="95" t="s">
        <v>54</v>
      </c>
      <c r="F2" s="95" t="s">
        <v>53</v>
      </c>
      <c r="G2" s="95" t="s">
        <v>61</v>
      </c>
      <c r="H2" s="95" t="s">
        <v>62</v>
      </c>
      <c r="I2" s="95" t="s">
        <v>150</v>
      </c>
      <c r="J2" s="95"/>
      <c r="K2" s="95"/>
      <c r="L2" s="95"/>
      <c r="M2" s="26" t="s">
        <v>226</v>
      </c>
      <c r="N2" s="95" t="s">
        <v>471</v>
      </c>
      <c r="O2" s="26" t="s">
        <v>359</v>
      </c>
      <c r="P2" s="26" t="s">
        <v>131</v>
      </c>
      <c r="Q2" s="26" t="s">
        <v>132</v>
      </c>
      <c r="R2" s="26" t="s">
        <v>133</v>
      </c>
      <c r="S2" s="95" t="s">
        <v>335</v>
      </c>
      <c r="T2" s="26" t="s">
        <v>360</v>
      </c>
      <c r="U2" s="26" t="s">
        <v>134</v>
      </c>
      <c r="V2" s="26" t="s">
        <v>59</v>
      </c>
      <c r="W2" s="26" t="s">
        <v>136</v>
      </c>
      <c r="X2" s="26" t="s">
        <v>137</v>
      </c>
      <c r="Y2" s="26" t="s">
        <v>361</v>
      </c>
      <c r="Z2" s="26" t="s">
        <v>138</v>
      </c>
      <c r="AA2" s="95" t="s">
        <v>472</v>
      </c>
      <c r="AB2" s="26" t="s">
        <v>139</v>
      </c>
      <c r="AC2" s="26" t="s">
        <v>140</v>
      </c>
      <c r="AD2" s="26" t="s">
        <v>141</v>
      </c>
      <c r="AE2" s="26" t="s">
        <v>142</v>
      </c>
      <c r="AF2" s="26" t="s">
        <v>143</v>
      </c>
      <c r="AG2" s="95" t="s">
        <v>473</v>
      </c>
      <c r="AH2" s="26" t="s">
        <v>362</v>
      </c>
      <c r="AI2" s="26" t="s">
        <v>144</v>
      </c>
      <c r="AJ2" s="26" t="s">
        <v>366</v>
      </c>
      <c r="AK2" s="26" t="s">
        <v>57</v>
      </c>
      <c r="AL2" s="26" t="s">
        <v>128</v>
      </c>
      <c r="AM2" s="95" t="s">
        <v>474</v>
      </c>
      <c r="AN2" s="26" t="s">
        <v>145</v>
      </c>
      <c r="AO2" s="26" t="s">
        <v>146</v>
      </c>
      <c r="AP2" s="26" t="s">
        <v>60</v>
      </c>
      <c r="AQ2" s="26" t="s">
        <v>147</v>
      </c>
      <c r="AR2" s="26" t="s">
        <v>148</v>
      </c>
      <c r="AS2" s="26" t="s">
        <v>149</v>
      </c>
      <c r="AT2" s="26" t="s">
        <v>150</v>
      </c>
      <c r="AU2" s="26" t="s">
        <v>151</v>
      </c>
      <c r="AV2" s="26" t="s">
        <v>152</v>
      </c>
      <c r="AW2" s="26" t="s">
        <v>153</v>
      </c>
      <c r="AX2" s="26" t="s">
        <v>154</v>
      </c>
      <c r="AY2" s="26" t="s">
        <v>155</v>
      </c>
      <c r="AZ2" s="26" t="s">
        <v>156</v>
      </c>
      <c r="BA2" s="26" t="s">
        <v>54</v>
      </c>
      <c r="BB2" s="26" t="s">
        <v>53</v>
      </c>
      <c r="BC2" s="26" t="s">
        <v>157</v>
      </c>
      <c r="BD2" s="26" t="s">
        <v>158</v>
      </c>
      <c r="BE2" s="26" t="s">
        <v>159</v>
      </c>
      <c r="BF2" s="26" t="s">
        <v>160</v>
      </c>
      <c r="BG2" s="26" t="s">
        <v>161</v>
      </c>
      <c r="BH2" s="26" t="s">
        <v>162</v>
      </c>
      <c r="BI2" s="26" t="s">
        <v>163</v>
      </c>
      <c r="BJ2" s="26" t="s">
        <v>164</v>
      </c>
      <c r="BK2" s="26" t="s">
        <v>165</v>
      </c>
      <c r="BL2" s="26" t="s">
        <v>363</v>
      </c>
      <c r="BM2" s="26" t="s">
        <v>166</v>
      </c>
      <c r="BN2" s="26" t="s">
        <v>167</v>
      </c>
      <c r="BO2" s="26" t="s">
        <v>168</v>
      </c>
      <c r="BP2" s="26" t="s">
        <v>61</v>
      </c>
      <c r="BQ2" s="26" t="s">
        <v>367</v>
      </c>
      <c r="BR2" s="26" t="s">
        <v>169</v>
      </c>
      <c r="BS2" s="26" t="s">
        <v>170</v>
      </c>
      <c r="BT2" s="26" t="s">
        <v>171</v>
      </c>
      <c r="BU2" s="95" t="s">
        <v>172</v>
      </c>
      <c r="BV2" s="26" t="s">
        <v>173</v>
      </c>
      <c r="BW2" s="26" t="s">
        <v>174</v>
      </c>
      <c r="BX2" s="26" t="s">
        <v>368</v>
      </c>
      <c r="BZ2" s="26" t="s">
        <v>141</v>
      </c>
      <c r="CA2" s="26" t="s">
        <v>59</v>
      </c>
      <c r="CB2" s="26" t="s">
        <v>57</v>
      </c>
      <c r="CC2" s="26" t="s">
        <v>60</v>
      </c>
      <c r="CD2" s="26" t="s">
        <v>54</v>
      </c>
      <c r="CE2" s="26" t="s">
        <v>53</v>
      </c>
      <c r="CF2" s="26" t="s">
        <v>61</v>
      </c>
      <c r="CG2" s="26" t="s">
        <v>62</v>
      </c>
      <c r="CH2" s="26" t="s">
        <v>150</v>
      </c>
    </row>
    <row r="3" spans="1:86" x14ac:dyDescent="0.25">
      <c r="A3" s="19" t="s">
        <v>76</v>
      </c>
      <c r="B3" s="95">
        <v>10143.217876000001</v>
      </c>
      <c r="C3" s="95">
        <v>4.6871773473999996</v>
      </c>
      <c r="D3" s="95">
        <v>20271.701128000001</v>
      </c>
      <c r="E3" s="95">
        <v>4288.2916099000004</v>
      </c>
      <c r="F3" s="95">
        <v>1744.0932603000001</v>
      </c>
      <c r="G3" s="95">
        <v>26360.174303</v>
      </c>
      <c r="H3" s="95">
        <v>4008.3927551000002</v>
      </c>
      <c r="I3" s="95">
        <v>2079.0284348</v>
      </c>
      <c r="J3" s="95"/>
      <c r="K3" s="95"/>
      <c r="L3" s="95"/>
      <c r="M3" s="26" t="s">
        <v>121</v>
      </c>
      <c r="N3" s="95">
        <v>0</v>
      </c>
      <c r="O3" s="26">
        <v>31.968107914592899</v>
      </c>
      <c r="P3" s="26">
        <v>6.3786247170852004</v>
      </c>
      <c r="Q3" s="26">
        <v>6.3786247170852004</v>
      </c>
      <c r="R3" s="26">
        <v>6.1479949953742503</v>
      </c>
      <c r="S3" s="95">
        <v>0</v>
      </c>
      <c r="T3" s="26">
        <v>37.057798183696001</v>
      </c>
      <c r="U3" s="26">
        <v>128.37028075763601</v>
      </c>
      <c r="V3" s="26">
        <v>8219.7195087239106</v>
      </c>
      <c r="W3" s="26">
        <v>48.3856008817841</v>
      </c>
      <c r="X3" s="26">
        <v>18.3972881736461</v>
      </c>
      <c r="Y3" s="26">
        <v>7.4000478998532202</v>
      </c>
      <c r="Z3" s="26">
        <v>63.614573718874396</v>
      </c>
      <c r="AA3" s="95">
        <v>0</v>
      </c>
      <c r="AB3" s="26">
        <v>78.026030969103203</v>
      </c>
      <c r="AC3" s="26">
        <v>78.026030969103203</v>
      </c>
      <c r="AD3" s="26">
        <v>0.95814457609662695</v>
      </c>
      <c r="AE3" s="26">
        <v>10.9014643874819</v>
      </c>
      <c r="AF3" s="26">
        <v>0.27186536557430901</v>
      </c>
      <c r="AG3" s="95">
        <v>7.0985832100555397</v>
      </c>
      <c r="AH3" s="26">
        <v>1.8682837979662299</v>
      </c>
      <c r="AI3" s="26">
        <v>69.4555279671455</v>
      </c>
      <c r="AJ3" s="26">
        <v>0.37202591566077597</v>
      </c>
      <c r="AK3" s="26">
        <v>4.6867752929730004</v>
      </c>
      <c r="AL3" s="26">
        <v>0</v>
      </c>
      <c r="AM3" s="95">
        <v>2777.5833619570399</v>
      </c>
      <c r="AN3" s="26">
        <v>12436.672646479001</v>
      </c>
      <c r="AO3" s="26">
        <v>1380.8945334887601</v>
      </c>
      <c r="AP3" s="26">
        <v>13818.5253245439</v>
      </c>
      <c r="AQ3" s="26">
        <v>0.471913511362268</v>
      </c>
      <c r="AR3" s="26">
        <v>47.438906652225</v>
      </c>
      <c r="AS3" s="26">
        <v>57.627606596228901</v>
      </c>
      <c r="AT3" s="26">
        <v>1656.17375864525</v>
      </c>
      <c r="AU3" s="26">
        <v>14.9137097893011</v>
      </c>
      <c r="AV3" s="26">
        <v>3.1744717681619501</v>
      </c>
      <c r="AW3" s="26">
        <v>78.313376736509099</v>
      </c>
      <c r="AX3" s="26">
        <v>21.357283023707701</v>
      </c>
      <c r="AY3" s="26">
        <v>3.4205521828513299</v>
      </c>
      <c r="AZ3" s="26">
        <v>26.916954722780901</v>
      </c>
      <c r="BA3" s="26">
        <v>3791.06684566382</v>
      </c>
      <c r="BB3" s="26">
        <v>1248.15176486674</v>
      </c>
      <c r="BC3" s="26">
        <v>2542.91508079708</v>
      </c>
      <c r="BD3" s="26">
        <v>3.2101032093784601</v>
      </c>
      <c r="BE3" s="26">
        <v>0.94613212409817105</v>
      </c>
      <c r="BF3" s="26">
        <v>675.63879166944002</v>
      </c>
      <c r="BG3" s="26">
        <v>3.9517624299343499</v>
      </c>
      <c r="BH3" s="26">
        <v>45.834357294179398</v>
      </c>
      <c r="BI3" s="26">
        <v>0.40105202367433201</v>
      </c>
      <c r="BJ3" s="26">
        <v>1.09245053654987</v>
      </c>
      <c r="BK3" s="26">
        <v>120.17604294489</v>
      </c>
      <c r="BL3" s="26">
        <v>114.52559246276201</v>
      </c>
      <c r="BM3" s="26">
        <v>161.66672719456301</v>
      </c>
      <c r="BN3" s="26">
        <v>27.779404391662101</v>
      </c>
      <c r="BO3" s="26">
        <v>1.7309862288287401</v>
      </c>
      <c r="BP3" s="26">
        <v>26360.062290223399</v>
      </c>
      <c r="BQ3" s="26">
        <v>7.9599265289575101</v>
      </c>
      <c r="BR3" s="26">
        <v>0</v>
      </c>
      <c r="BS3" s="26">
        <v>98.352186726487702</v>
      </c>
      <c r="BT3" s="26">
        <v>96.465724520112104</v>
      </c>
      <c r="BU3" s="95">
        <v>0</v>
      </c>
      <c r="BV3" s="26">
        <v>300.61302369832998</v>
      </c>
      <c r="BW3" s="26">
        <v>2891.5854288494602</v>
      </c>
      <c r="BX3" s="26">
        <v>74.422736839410604</v>
      </c>
      <c r="BZ3" s="35">
        <f t="shared" ref="BZ3:BZ47" si="0">AD3/AP3</f>
        <v>6.9337686445804011E-5</v>
      </c>
      <c r="CA3" s="23">
        <f t="shared" ref="CA3:CA51" si="1">IF(B3=0,"",(V3-B3)/B3)</f>
        <v>-0.18963393972117118</v>
      </c>
      <c r="CB3" s="23">
        <f t="shared" ref="CB3:CB51" si="2">IF(C3=0,"",(AK3-C3)/C3)</f>
        <v>-8.5777515378667046E-5</v>
      </c>
      <c r="CC3" s="23">
        <f t="shared" ref="CC3:CC51" si="3">IF(D3=0,"",(AP3-D3)/D3)</f>
        <v>-0.31833420208345231</v>
      </c>
      <c r="CD3" s="23">
        <f t="shared" ref="CD3:CD34" si="4">IF(E3=0,"",(BA3-E3)/E3)</f>
        <v>-0.11594938252060132</v>
      </c>
      <c r="CE3" s="23">
        <f t="shared" ref="CE3:CE34" si="5">IF(F3=0,"",(BB3-F3)/F3)</f>
        <v>-0.28435491766532806</v>
      </c>
      <c r="CF3" s="23">
        <f t="shared" ref="CF3:CF51" si="6">IF(G3=0,"",(BP3-G3)/G3)</f>
        <v>-4.2493185103105322E-6</v>
      </c>
      <c r="CG3" s="23">
        <f t="shared" ref="CG3:CG51" si="7">IF(H3=0,"",(BW3-H3)/H3)</f>
        <v>-0.27861723999715149</v>
      </c>
      <c r="CH3" s="23">
        <f>IF(I3=0,"",(AT3-I3)/I3)</f>
        <v>-0.20339052082057171</v>
      </c>
    </row>
    <row r="4" spans="1:86" x14ac:dyDescent="0.25">
      <c r="A4" s="19" t="s">
        <v>77</v>
      </c>
      <c r="B4" s="95">
        <v>221.45936395000001</v>
      </c>
      <c r="C4" s="95">
        <v>16.985714743999999</v>
      </c>
      <c r="D4" s="95">
        <v>241.21098309000001</v>
      </c>
      <c r="E4" s="95">
        <v>36.254744928000001</v>
      </c>
      <c r="F4" s="95">
        <v>17.690145805</v>
      </c>
      <c r="G4" s="95">
        <v>105.71809885</v>
      </c>
      <c r="H4" s="95">
        <v>230.56224168</v>
      </c>
      <c r="I4" s="95">
        <v>61.953141582000001</v>
      </c>
      <c r="J4" s="95"/>
      <c r="K4" s="95"/>
      <c r="L4" s="95"/>
      <c r="M4" s="26" t="s">
        <v>77</v>
      </c>
      <c r="N4" s="95">
        <v>0</v>
      </c>
      <c r="O4" s="26">
        <v>2.75249448709378</v>
      </c>
      <c r="P4" s="26">
        <v>0.46903605498510897</v>
      </c>
      <c r="Q4" s="26">
        <v>0.46903605498510897</v>
      </c>
      <c r="R4" s="26">
        <v>0.68962115516956402</v>
      </c>
      <c r="S4" s="95">
        <v>0</v>
      </c>
      <c r="T4" s="26">
        <v>1.78081183760941</v>
      </c>
      <c r="U4" s="26">
        <v>41.7521314501452</v>
      </c>
      <c r="V4" s="26">
        <v>221.45904287570801</v>
      </c>
      <c r="W4" s="26">
        <v>13.01818212859</v>
      </c>
      <c r="X4" s="26">
        <v>2.0600241881878198</v>
      </c>
      <c r="Y4" s="26">
        <v>1.0813611250515001</v>
      </c>
      <c r="Z4" s="26">
        <v>15.354502732823001</v>
      </c>
      <c r="AA4" s="95">
        <v>0</v>
      </c>
      <c r="AB4" s="26">
        <v>8.7244707094521701</v>
      </c>
      <c r="AC4" s="26">
        <v>8.7244707094521701</v>
      </c>
      <c r="AD4" s="26">
        <v>9.5240952701973802E-2</v>
      </c>
      <c r="AE4" s="26">
        <v>2.2105506016305299</v>
      </c>
      <c r="AF4" s="26">
        <v>6.0908282150829399E-2</v>
      </c>
      <c r="AG4" s="95">
        <v>0.47116411225101401</v>
      </c>
      <c r="AH4" s="26">
        <v>0.46350836356421199</v>
      </c>
      <c r="AI4" s="26">
        <v>8.0866891692498495</v>
      </c>
      <c r="AJ4" s="26">
        <v>2.4692744279302899E-2</v>
      </c>
      <c r="AK4" s="26">
        <v>16.9856502755732</v>
      </c>
      <c r="AL4" s="26">
        <v>0</v>
      </c>
      <c r="AM4" s="95">
        <v>186.063275870962</v>
      </c>
      <c r="AN4" s="26">
        <v>217.08940224086999</v>
      </c>
      <c r="AO4" s="26">
        <v>24.025345289007401</v>
      </c>
      <c r="AP4" s="26">
        <v>241.20998848257901</v>
      </c>
      <c r="AQ4" s="26">
        <v>5.5466780601530999E-2</v>
      </c>
      <c r="AR4" s="26">
        <v>4.7890227039853697</v>
      </c>
      <c r="AS4" s="26">
        <v>0.25422522418249899</v>
      </c>
      <c r="AT4" s="26">
        <v>63.145102570948502</v>
      </c>
      <c r="AU4" s="26">
        <v>0.30486696125274398</v>
      </c>
      <c r="AV4" s="26">
        <v>1.7640010909571899</v>
      </c>
      <c r="AW4" s="26">
        <v>0.57200079170180296</v>
      </c>
      <c r="AX4" s="26">
        <v>0.36151092449746303</v>
      </c>
      <c r="AY4" s="26">
        <v>1.01660532305979E-2</v>
      </c>
      <c r="AZ4" s="26">
        <v>0.46428397061381999</v>
      </c>
      <c r="BA4" s="26">
        <v>36.255992396657298</v>
      </c>
      <c r="BB4" s="26">
        <v>17.689534410921201</v>
      </c>
      <c r="BC4" s="26">
        <v>18.566457985736101</v>
      </c>
      <c r="BD4" s="26">
        <v>2.8811383345183099E-3</v>
      </c>
      <c r="BE4" s="26">
        <v>1.3277316093189301E-2</v>
      </c>
      <c r="BF4" s="26">
        <v>6.8511231743911001</v>
      </c>
      <c r="BG4" s="26">
        <v>0.10408782631987901</v>
      </c>
      <c r="BH4" s="26">
        <v>0.94264052047487301</v>
      </c>
      <c r="BI4" s="26">
        <v>1.0731412644455001</v>
      </c>
      <c r="BJ4" s="26">
        <v>0.196538820637465</v>
      </c>
      <c r="BK4" s="26">
        <v>2.4041847446882398</v>
      </c>
      <c r="BL4" s="26">
        <v>2.6803474614888301</v>
      </c>
      <c r="BM4" s="26">
        <v>1.2028380826402501</v>
      </c>
      <c r="BN4" s="26">
        <v>1.1377925562735201</v>
      </c>
      <c r="BO4" s="26">
        <v>2.9973950186565901E-2</v>
      </c>
      <c r="BP4" s="26">
        <v>105.73840489243899</v>
      </c>
      <c r="BQ4" s="26">
        <v>0.52833600840342998</v>
      </c>
      <c r="BR4" s="26">
        <v>0</v>
      </c>
      <c r="BS4" s="26">
        <v>30.3177216127031</v>
      </c>
      <c r="BT4" s="26">
        <v>15.010801669928499</v>
      </c>
      <c r="BU4" s="95">
        <v>0</v>
      </c>
      <c r="BV4" s="26">
        <v>8.1467569796557395</v>
      </c>
      <c r="BW4" s="26">
        <v>230.56216334374901</v>
      </c>
      <c r="BX4" s="26">
        <v>4.5512460918687596</v>
      </c>
      <c r="BZ4" s="35">
        <f t="shared" si="0"/>
        <v>3.9484663674635689E-4</v>
      </c>
      <c r="CA4" s="23">
        <f t="shared" si="1"/>
        <v>-1.449811316516389E-6</v>
      </c>
      <c r="CB4" s="23">
        <f t="shared" si="2"/>
        <v>-3.7954497512333464E-6</v>
      </c>
      <c r="CC4" s="23">
        <f t="shared" si="3"/>
        <v>-4.1233919296088448E-6</v>
      </c>
      <c r="CD4" s="23">
        <f t="shared" si="4"/>
        <v>3.4408424601375544E-5</v>
      </c>
      <c r="CE4" s="23">
        <f t="shared" si="5"/>
        <v>-3.4561279796024027E-5</v>
      </c>
      <c r="CF4" s="23">
        <f t="shared" si="6"/>
        <v>1.9207725696808559E-4</v>
      </c>
      <c r="CG4" s="23">
        <f t="shared" si="7"/>
        <v>-3.3976183794326443E-7</v>
      </c>
      <c r="CH4" s="23">
        <f t="shared" ref="CH4:CH15" si="8">IF(I4=0,"",(AT4-I4)/I4)</f>
        <v>1.9239718253364839E-2</v>
      </c>
    </row>
    <row r="5" spans="1:86" x14ac:dyDescent="0.25">
      <c r="A5" s="19" t="s">
        <v>78</v>
      </c>
      <c r="B5" s="95">
        <v>4419.6581432000003</v>
      </c>
      <c r="C5" s="95">
        <v>107.28510780000001</v>
      </c>
      <c r="D5" s="95">
        <v>20370.353668</v>
      </c>
      <c r="E5" s="95">
        <v>988.16809103000003</v>
      </c>
      <c r="F5" s="95">
        <v>539.53893664999998</v>
      </c>
      <c r="G5" s="95">
        <v>70471.616634000005</v>
      </c>
      <c r="H5" s="95">
        <v>3782.1929303000002</v>
      </c>
      <c r="I5" s="95">
        <v>2152.5162159000001</v>
      </c>
      <c r="J5" s="95"/>
      <c r="K5" s="95"/>
      <c r="L5" s="95"/>
      <c r="M5" s="26" t="s">
        <v>71</v>
      </c>
      <c r="N5" s="95">
        <v>0</v>
      </c>
      <c r="O5" s="26">
        <v>38.139522683956002</v>
      </c>
      <c r="P5" s="26">
        <v>23.464911399382899</v>
      </c>
      <c r="Q5" s="26">
        <v>23.464911399382899</v>
      </c>
      <c r="R5" s="26">
        <v>3.79503234558684</v>
      </c>
      <c r="S5" s="95">
        <v>0</v>
      </c>
      <c r="T5" s="26">
        <v>29.660656344794699</v>
      </c>
      <c r="U5" s="26">
        <v>110.162746512122</v>
      </c>
      <c r="V5" s="26">
        <v>4416.9557491556698</v>
      </c>
      <c r="W5" s="26">
        <v>19.6393339386394</v>
      </c>
      <c r="X5" s="26">
        <v>1.8846153794830001</v>
      </c>
      <c r="Y5" s="26">
        <v>5.4017545748785496</v>
      </c>
      <c r="Z5" s="26">
        <v>350.63944855005298</v>
      </c>
      <c r="AA5" s="95">
        <v>0</v>
      </c>
      <c r="AB5" s="26">
        <v>73.868234818220401</v>
      </c>
      <c r="AC5" s="26">
        <v>73.868234818220401</v>
      </c>
      <c r="AD5" s="26">
        <v>1.22125143204177</v>
      </c>
      <c r="AE5" s="26">
        <v>44.657777474120699</v>
      </c>
      <c r="AF5" s="26">
        <v>1.61189802400613</v>
      </c>
      <c r="AG5" s="95">
        <v>6.4686228855161101</v>
      </c>
      <c r="AH5" s="26">
        <v>31.475407263127199</v>
      </c>
      <c r="AI5" s="26">
        <v>188.12906827140401</v>
      </c>
      <c r="AJ5" s="26">
        <v>0.33900796684346002</v>
      </c>
      <c r="AK5" s="26">
        <v>107.28542744284</v>
      </c>
      <c r="AL5" s="26">
        <v>0</v>
      </c>
      <c r="AM5" s="95">
        <v>3661.6043308456001</v>
      </c>
      <c r="AN5" s="26">
        <v>18331.0958540346</v>
      </c>
      <c r="AO5" s="26">
        <v>2035.5677869143401</v>
      </c>
      <c r="AP5" s="26">
        <v>20367.884892381</v>
      </c>
      <c r="AQ5" s="26">
        <v>5.6347062848151097</v>
      </c>
      <c r="AR5" s="26">
        <v>50.184373269031198</v>
      </c>
      <c r="AS5" s="26">
        <v>14.6523841697118</v>
      </c>
      <c r="AT5" s="26">
        <v>2170.28382711721</v>
      </c>
      <c r="AU5" s="26">
        <v>13.751704368391399</v>
      </c>
      <c r="AV5" s="26">
        <v>3.4040600660284301</v>
      </c>
      <c r="AW5" s="26">
        <v>23.346626921001</v>
      </c>
      <c r="AX5" s="26">
        <v>7.2143415669035704</v>
      </c>
      <c r="AY5" s="26">
        <v>1.69019403043481</v>
      </c>
      <c r="AZ5" s="26">
        <v>7.0296049685390098</v>
      </c>
      <c r="BA5" s="26">
        <v>990.51298694177001</v>
      </c>
      <c r="BB5" s="26">
        <v>538.63527923457002</v>
      </c>
      <c r="BC5" s="26">
        <v>451.87770770719999</v>
      </c>
      <c r="BD5" s="26">
        <v>7.4581204495224096E-2</v>
      </c>
      <c r="BE5" s="26">
        <v>0.177429348258624</v>
      </c>
      <c r="BF5" s="26">
        <v>203.02822906199799</v>
      </c>
      <c r="BG5" s="26">
        <v>2.3210806605047498</v>
      </c>
      <c r="BH5" s="26">
        <v>51.644837145093</v>
      </c>
      <c r="BI5" s="26">
        <v>2.6813167479357798</v>
      </c>
      <c r="BJ5" s="26">
        <v>3.0753073728070799</v>
      </c>
      <c r="BK5" s="26">
        <v>129.59433221050199</v>
      </c>
      <c r="BL5" s="26">
        <v>39.428002102999201</v>
      </c>
      <c r="BM5" s="26">
        <v>27.0978058524997</v>
      </c>
      <c r="BN5" s="26">
        <v>32.157680304843801</v>
      </c>
      <c r="BO5" s="26">
        <v>15.6937632346214</v>
      </c>
      <c r="BP5" s="26">
        <v>70467.616483555496</v>
      </c>
      <c r="BQ5" s="26">
        <v>7.2534712677187798</v>
      </c>
      <c r="BR5" s="26">
        <v>1641.0852161356199</v>
      </c>
      <c r="BS5" s="26">
        <v>17.343975416030901</v>
      </c>
      <c r="BT5" s="26">
        <v>182.755054461203</v>
      </c>
      <c r="BU5" s="95">
        <v>0</v>
      </c>
      <c r="BV5" s="26">
        <v>262.38351054913397</v>
      </c>
      <c r="BW5" s="26">
        <v>3785.99149873533</v>
      </c>
      <c r="BX5" s="26">
        <v>112.786595961202</v>
      </c>
      <c r="BZ5" s="35">
        <f t="shared" si="0"/>
        <v>5.9959658967760695E-5</v>
      </c>
      <c r="CA5" s="23">
        <f t="shared" si="1"/>
        <v>-6.1144865887158132E-4</v>
      </c>
      <c r="CB5" s="23">
        <f t="shared" si="2"/>
        <v>2.9793775347953168E-6</v>
      </c>
      <c r="CC5" s="23">
        <f t="shared" si="3"/>
        <v>-1.2119453884975344E-4</v>
      </c>
      <c r="CD5" s="23">
        <f t="shared" si="4"/>
        <v>2.3729727088493816E-3</v>
      </c>
      <c r="CE5" s="23">
        <f t="shared" si="5"/>
        <v>-1.6748696971543426E-3</v>
      </c>
      <c r="CF5" s="23">
        <f t="shared" si="6"/>
        <v>-5.6762575283110492E-5</v>
      </c>
      <c r="CG5" s="23">
        <f t="shared" si="7"/>
        <v>1.0043296323935806E-3</v>
      </c>
      <c r="CH5" s="23">
        <f t="shared" si="8"/>
        <v>8.2543448852862283E-3</v>
      </c>
    </row>
    <row r="6" spans="1:86" x14ac:dyDescent="0.25">
      <c r="A6" s="19" t="s">
        <v>79</v>
      </c>
      <c r="B6" s="95">
        <v>35721.252034999998</v>
      </c>
      <c r="C6" s="95">
        <v>367.33235274999998</v>
      </c>
      <c r="D6" s="95">
        <v>15659.432123000001</v>
      </c>
      <c r="E6" s="95">
        <v>3063.4232247999998</v>
      </c>
      <c r="F6" s="95">
        <v>1299.2552028</v>
      </c>
      <c r="G6" s="95">
        <v>22075.543429000001</v>
      </c>
      <c r="H6" s="95">
        <v>3305.7838935999998</v>
      </c>
      <c r="I6" s="95">
        <v>934.79198572999996</v>
      </c>
      <c r="J6" s="95"/>
      <c r="K6" s="95"/>
      <c r="L6" s="95"/>
      <c r="M6" s="26" t="s">
        <v>122</v>
      </c>
      <c r="N6" s="95">
        <v>0</v>
      </c>
      <c r="O6" s="26">
        <v>4.9302045253002502</v>
      </c>
      <c r="P6" s="26">
        <v>23.718030666461601</v>
      </c>
      <c r="Q6" s="26">
        <v>23.718030666461601</v>
      </c>
      <c r="R6" s="26">
        <v>32.409698353982002</v>
      </c>
      <c r="S6" s="95">
        <v>0</v>
      </c>
      <c r="T6" s="26">
        <v>10.5691360905331</v>
      </c>
      <c r="U6" s="26">
        <v>16.681434082865099</v>
      </c>
      <c r="V6" s="26">
        <v>35705.356331412397</v>
      </c>
      <c r="W6" s="26">
        <v>14.416573570135</v>
      </c>
      <c r="X6" s="26">
        <v>2.8450777848374398</v>
      </c>
      <c r="Y6" s="26">
        <v>9.1272656802936005</v>
      </c>
      <c r="Z6" s="26">
        <v>21.7016515608566</v>
      </c>
      <c r="AA6" s="95">
        <v>0</v>
      </c>
      <c r="AB6" s="26">
        <v>240.86087419149999</v>
      </c>
      <c r="AC6" s="26">
        <v>240.86087419149999</v>
      </c>
      <c r="AD6" s="26">
        <v>0.56291888609579899</v>
      </c>
      <c r="AE6" s="26">
        <v>22.561050212599302</v>
      </c>
      <c r="AF6" s="26">
        <v>9.0566576375648699E-3</v>
      </c>
      <c r="AG6" s="95">
        <v>6.2923952891605799</v>
      </c>
      <c r="AH6" s="26">
        <v>7.0208850239102096</v>
      </c>
      <c r="AI6" s="26">
        <v>1212.4645312754701</v>
      </c>
      <c r="AJ6" s="26">
        <v>0.32977663403542001</v>
      </c>
      <c r="AK6" s="26">
        <v>367.32441806876</v>
      </c>
      <c r="AL6" s="26">
        <v>0</v>
      </c>
      <c r="AM6" s="95">
        <v>3175.9380186950798</v>
      </c>
      <c r="AN6" s="26">
        <v>14085.5480538258</v>
      </c>
      <c r="AO6" s="26">
        <v>1564.4982974417301</v>
      </c>
      <c r="AP6" s="26">
        <v>15650.6092701536</v>
      </c>
      <c r="AQ6" s="26">
        <v>9.4963181066635899E-2</v>
      </c>
      <c r="AR6" s="26">
        <v>33.012885549341398</v>
      </c>
      <c r="AS6" s="26">
        <v>7.0672996026168597</v>
      </c>
      <c r="AT6" s="26">
        <v>949.72375399378404</v>
      </c>
      <c r="AU6" s="26">
        <v>7.7665121648840296</v>
      </c>
      <c r="AV6" s="26">
        <v>13.364156371633101</v>
      </c>
      <c r="AW6" s="26">
        <v>63.349833822668401</v>
      </c>
      <c r="AX6" s="26">
        <v>7.3767779075953399</v>
      </c>
      <c r="AY6" s="26">
        <v>6.5677296086244601</v>
      </c>
      <c r="AZ6" s="26">
        <v>11.0123061300618</v>
      </c>
      <c r="BA6" s="26">
        <v>3031.7152410718199</v>
      </c>
      <c r="BB6" s="26">
        <v>1294.0573601997401</v>
      </c>
      <c r="BC6" s="26">
        <v>1737.6578808720801</v>
      </c>
      <c r="BD6" s="26">
        <v>0.342340638017604</v>
      </c>
      <c r="BE6" s="26">
        <v>0.55873740306552599</v>
      </c>
      <c r="BF6" s="26">
        <v>474.82199305790499</v>
      </c>
      <c r="BG6" s="26">
        <v>10.095358900444699</v>
      </c>
      <c r="BH6" s="26">
        <v>176.91878277213701</v>
      </c>
      <c r="BI6" s="26">
        <v>4.2968078940734804</v>
      </c>
      <c r="BJ6" s="26">
        <v>8.6991417186130704</v>
      </c>
      <c r="BK6" s="26">
        <v>442.64859933114701</v>
      </c>
      <c r="BL6" s="26">
        <v>23.084454643851501</v>
      </c>
      <c r="BM6" s="26">
        <v>16.003627738553799</v>
      </c>
      <c r="BN6" s="26">
        <v>42.5707120472604</v>
      </c>
      <c r="BO6" s="26">
        <v>0.59664309043910402</v>
      </c>
      <c r="BP6" s="26">
        <v>22073.9594812869</v>
      </c>
      <c r="BQ6" s="26">
        <v>7.05592808182623</v>
      </c>
      <c r="BR6" s="26">
        <v>101.973818791095</v>
      </c>
      <c r="BS6" s="26">
        <v>209.616754468469</v>
      </c>
      <c r="BT6" s="26">
        <v>54.450436714034097</v>
      </c>
      <c r="BU6" s="95">
        <v>0</v>
      </c>
      <c r="BV6" s="26">
        <v>269.668728726832</v>
      </c>
      <c r="BW6" s="26">
        <v>3299.2592620502901</v>
      </c>
      <c r="BX6" s="26">
        <v>25.444207753441098</v>
      </c>
      <c r="BZ6" s="35">
        <f t="shared" si="0"/>
        <v>3.5967857632821365E-5</v>
      </c>
      <c r="CA6" s="23">
        <f t="shared" si="1"/>
        <v>-4.4499290148134417E-4</v>
      </c>
      <c r="CB6" s="23">
        <f t="shared" si="2"/>
        <v>-2.1600823288733966E-5</v>
      </c>
      <c r="CC6" s="23">
        <f t="shared" si="3"/>
        <v>-5.6342099618298942E-4</v>
      </c>
      <c r="CD6" s="23">
        <f t="shared" si="4"/>
        <v>-1.0350507063956205E-2</v>
      </c>
      <c r="CE6" s="23">
        <f t="shared" si="5"/>
        <v>-4.0006325078076853E-3</v>
      </c>
      <c r="CF6" s="23">
        <f t="shared" si="6"/>
        <v>-7.1751244457268418E-5</v>
      </c>
      <c r="CG6" s="23">
        <f t="shared" si="7"/>
        <v>-1.9737017783713661E-3</v>
      </c>
      <c r="CH6" s="23">
        <f t="shared" si="8"/>
        <v>1.5973359305304191E-2</v>
      </c>
    </row>
    <row r="7" spans="1:86" x14ac:dyDescent="0.25">
      <c r="A7" s="19" t="s">
        <v>80</v>
      </c>
      <c r="B7" s="95">
        <v>476013.87326000002</v>
      </c>
      <c r="C7" s="95">
        <v>1328.9535120999999</v>
      </c>
      <c r="D7" s="95">
        <v>45523.144552999998</v>
      </c>
      <c r="E7" s="95">
        <v>11839.833762</v>
      </c>
      <c r="F7" s="95">
        <v>8299.9422494999999</v>
      </c>
      <c r="G7" s="95">
        <v>117752.98987999999</v>
      </c>
      <c r="H7" s="95">
        <v>24314.080303999999</v>
      </c>
      <c r="I7" s="95">
        <v>7467.0682244</v>
      </c>
      <c r="J7" s="95"/>
      <c r="K7" s="95"/>
      <c r="L7" s="95"/>
      <c r="M7" s="26" t="s">
        <v>123</v>
      </c>
      <c r="N7" s="95">
        <v>0</v>
      </c>
      <c r="O7" s="26">
        <v>168.71203588954901</v>
      </c>
      <c r="P7" s="26">
        <v>189.898347766916</v>
      </c>
      <c r="Q7" s="26">
        <v>189.898347766916</v>
      </c>
      <c r="R7" s="26">
        <v>27.8552118218381</v>
      </c>
      <c r="S7" s="95">
        <v>0</v>
      </c>
      <c r="T7" s="26">
        <v>250.50901489530801</v>
      </c>
      <c r="U7" s="26">
        <v>919.27933395426703</v>
      </c>
      <c r="V7" s="26">
        <v>475261.72704318701</v>
      </c>
      <c r="W7" s="26">
        <v>206.744916350267</v>
      </c>
      <c r="X7" s="26">
        <v>92.050414174128605</v>
      </c>
      <c r="Y7" s="26">
        <v>43.873501560394402</v>
      </c>
      <c r="Z7" s="26">
        <v>3594.1825797532101</v>
      </c>
      <c r="AA7" s="95">
        <v>0</v>
      </c>
      <c r="AB7" s="26">
        <v>753.21032414877095</v>
      </c>
      <c r="AC7" s="26">
        <v>753.21032414877095</v>
      </c>
      <c r="AD7" s="26">
        <v>7.23267192975944</v>
      </c>
      <c r="AE7" s="26">
        <v>98.457763292682202</v>
      </c>
      <c r="AF7" s="26">
        <v>3.5768797133774699</v>
      </c>
      <c r="AG7" s="95">
        <v>31.531264675922699</v>
      </c>
      <c r="AH7" s="26">
        <v>143.66601011713999</v>
      </c>
      <c r="AI7" s="26">
        <v>2861.1528080572202</v>
      </c>
      <c r="AJ7" s="26">
        <v>1.6525111657715501</v>
      </c>
      <c r="AK7" s="26">
        <v>1328.58111438675</v>
      </c>
      <c r="AL7" s="26">
        <v>0</v>
      </c>
      <c r="AM7" s="95">
        <v>22491.018527452801</v>
      </c>
      <c r="AN7" s="26">
        <v>38731.780825263399</v>
      </c>
      <c r="AO7" s="26">
        <v>4296.2978389513601</v>
      </c>
      <c r="AP7" s="26">
        <v>43035.311336144499</v>
      </c>
      <c r="AQ7" s="26">
        <v>11.4961857481611</v>
      </c>
      <c r="AR7" s="26">
        <v>407.08834852092099</v>
      </c>
      <c r="AS7" s="26">
        <v>1052.6389781292601</v>
      </c>
      <c r="AT7" s="26">
        <v>7508.07093820511</v>
      </c>
      <c r="AU7" s="26">
        <v>63.168078269128799</v>
      </c>
      <c r="AV7" s="26">
        <v>151.858899562603</v>
      </c>
      <c r="AW7" s="26">
        <v>288.42939072242501</v>
      </c>
      <c r="AX7" s="26">
        <v>86.4867804152519</v>
      </c>
      <c r="AY7" s="26">
        <v>55.810862996522197</v>
      </c>
      <c r="AZ7" s="26">
        <v>100.57166194822101</v>
      </c>
      <c r="BA7" s="26">
        <v>11731.5269002233</v>
      </c>
      <c r="BB7" s="26">
        <v>8232.1845455967905</v>
      </c>
      <c r="BC7" s="26">
        <v>3499.3423546265699</v>
      </c>
      <c r="BD7" s="26">
        <v>118.546178247436</v>
      </c>
      <c r="BE7" s="26">
        <v>3.23314011364825</v>
      </c>
      <c r="BF7" s="26">
        <v>3763.3055484158399</v>
      </c>
      <c r="BG7" s="26">
        <v>200.843738026973</v>
      </c>
      <c r="BH7" s="26">
        <v>481.88800777273298</v>
      </c>
      <c r="BI7" s="26">
        <v>4.5830216398163399</v>
      </c>
      <c r="BJ7" s="26">
        <v>64.211934601872798</v>
      </c>
      <c r="BK7" s="26">
        <v>1209.09617311442</v>
      </c>
      <c r="BL7" s="26">
        <v>181.26413447464199</v>
      </c>
      <c r="BM7" s="26">
        <v>220.07183960140401</v>
      </c>
      <c r="BN7" s="26">
        <v>362.90481873712201</v>
      </c>
      <c r="BO7" s="26">
        <v>4.5354932820979199</v>
      </c>
      <c r="BP7" s="26">
        <v>117750.59471016499</v>
      </c>
      <c r="BQ7" s="26">
        <v>35.357374143110199</v>
      </c>
      <c r="BR7" s="26">
        <v>0</v>
      </c>
      <c r="BS7" s="26">
        <v>1051.4073920036201</v>
      </c>
      <c r="BT7" s="26">
        <v>2149.79756950806</v>
      </c>
      <c r="BU7" s="95">
        <v>0</v>
      </c>
      <c r="BV7" s="26">
        <v>1813.84503660159</v>
      </c>
      <c r="BW7" s="26">
        <v>24210.4218851568</v>
      </c>
      <c r="BX7" s="26">
        <v>894.426429723213</v>
      </c>
      <c r="BZ7" s="35">
        <f t="shared" si="0"/>
        <v>1.6806365993882942E-4</v>
      </c>
      <c r="CA7" s="23">
        <f t="shared" si="1"/>
        <v>-1.5800930583428289E-3</v>
      </c>
      <c r="CB7" s="23">
        <f t="shared" si="2"/>
        <v>-2.8021876601347714E-4</v>
      </c>
      <c r="CC7" s="23">
        <f t="shared" si="3"/>
        <v>-5.4649854294644709E-2</v>
      </c>
      <c r="CD7" s="23">
        <f t="shared" si="4"/>
        <v>-9.1476674380608011E-3</v>
      </c>
      <c r="CE7" s="23">
        <f t="shared" si="5"/>
        <v>-8.163635585210393E-3</v>
      </c>
      <c r="CF7" s="23">
        <f t="shared" si="6"/>
        <v>-2.0340628611130185E-5</v>
      </c>
      <c r="CG7" s="23">
        <f t="shared" si="7"/>
        <v>-4.263308237332163E-3</v>
      </c>
      <c r="CH7" s="23">
        <f t="shared" si="8"/>
        <v>5.4911395708326632E-3</v>
      </c>
    </row>
    <row r="8" spans="1:86" x14ac:dyDescent="0.25">
      <c r="A8" s="57" t="s">
        <v>81</v>
      </c>
      <c r="B8" s="95">
        <v>80805.749305999998</v>
      </c>
      <c r="C8" s="95">
        <v>3429.1408602000001</v>
      </c>
      <c r="D8" s="95">
        <v>71050.724197000003</v>
      </c>
      <c r="E8" s="95">
        <v>17219.718976</v>
      </c>
      <c r="F8" s="95">
        <v>10057.989417999999</v>
      </c>
      <c r="G8" s="95">
        <v>271095.94283000001</v>
      </c>
      <c r="H8" s="95">
        <v>46668.966313999998</v>
      </c>
      <c r="I8" s="95">
        <v>17064.836918000001</v>
      </c>
      <c r="J8" s="95"/>
      <c r="K8" s="95"/>
      <c r="L8" s="95"/>
      <c r="M8" s="26" t="s">
        <v>72</v>
      </c>
      <c r="N8" s="95">
        <v>0</v>
      </c>
      <c r="O8" s="26">
        <v>823.82221590171696</v>
      </c>
      <c r="P8" s="26">
        <v>204.327853584812</v>
      </c>
      <c r="Q8" s="26">
        <v>204.327853584812</v>
      </c>
      <c r="R8" s="26">
        <v>59.436544889733298</v>
      </c>
      <c r="S8" s="95">
        <v>0</v>
      </c>
      <c r="T8" s="26">
        <v>403.34537688340799</v>
      </c>
      <c r="U8" s="26">
        <v>1291.5962777390901</v>
      </c>
      <c r="V8" s="26">
        <v>80746.900065366906</v>
      </c>
      <c r="W8" s="26">
        <v>721.19729644797701</v>
      </c>
      <c r="X8" s="26">
        <v>70.213361953656005</v>
      </c>
      <c r="Y8" s="26">
        <v>95.883291452942302</v>
      </c>
      <c r="Z8" s="26">
        <v>8147.6385604390598</v>
      </c>
      <c r="AA8" s="95">
        <v>0</v>
      </c>
      <c r="AB8" s="26">
        <v>794.08246535068304</v>
      </c>
      <c r="AC8" s="26">
        <v>794.08246535068304</v>
      </c>
      <c r="AD8" s="26">
        <v>19.014567815682799</v>
      </c>
      <c r="AE8" s="26">
        <v>224.57043710573299</v>
      </c>
      <c r="AF8" s="26">
        <v>8.29189726571337</v>
      </c>
      <c r="AG8" s="95">
        <v>84.929618058292505</v>
      </c>
      <c r="AH8" s="26">
        <v>671.81982348765496</v>
      </c>
      <c r="AI8" s="26">
        <v>3148.4062928258099</v>
      </c>
      <c r="AJ8" s="26">
        <v>4.4510399706447004</v>
      </c>
      <c r="AK8" s="26">
        <v>3427.67842234003</v>
      </c>
      <c r="AL8" s="26">
        <v>0</v>
      </c>
      <c r="AM8" s="95">
        <v>43743.592324113299</v>
      </c>
      <c r="AN8" s="26">
        <v>63919.052344232303</v>
      </c>
      <c r="AO8" s="26">
        <v>7083.0992530657104</v>
      </c>
      <c r="AP8" s="26">
        <v>71021.166165113696</v>
      </c>
      <c r="AQ8" s="26">
        <v>11.233176825516599</v>
      </c>
      <c r="AR8" s="26">
        <v>501.57499664967202</v>
      </c>
      <c r="AS8" s="26">
        <v>188.919609184455</v>
      </c>
      <c r="AT8" s="26">
        <v>17304.417705142299</v>
      </c>
      <c r="AU8" s="26">
        <v>278.808444169567</v>
      </c>
      <c r="AV8" s="26">
        <v>101.613334767439</v>
      </c>
      <c r="AW8" s="26">
        <v>412.48396494571301</v>
      </c>
      <c r="AX8" s="26">
        <v>125.410995023372</v>
      </c>
      <c r="AY8" s="26">
        <v>68.906216809029999</v>
      </c>
      <c r="AZ8" s="26">
        <v>225.25707966004001</v>
      </c>
      <c r="BA8" s="26">
        <v>17213.521053329401</v>
      </c>
      <c r="BB8" s="26">
        <v>10048.555007623099</v>
      </c>
      <c r="BC8" s="26">
        <v>7164.9660457062901</v>
      </c>
      <c r="BD8" s="26">
        <v>59.148460497031898</v>
      </c>
      <c r="BE8" s="26">
        <v>5.5623928137039202</v>
      </c>
      <c r="BF8" s="26">
        <v>4800.15925126402</v>
      </c>
      <c r="BG8" s="26">
        <v>98.178328769765798</v>
      </c>
      <c r="BH8" s="26">
        <v>710.90212021310697</v>
      </c>
      <c r="BI8" s="26">
        <v>31.6987645629819</v>
      </c>
      <c r="BJ8" s="26">
        <v>145.220610008102</v>
      </c>
      <c r="BK8" s="26">
        <v>1783.95739676107</v>
      </c>
      <c r="BL8" s="26">
        <v>625.069081662651</v>
      </c>
      <c r="BM8" s="26">
        <v>555.366041682787</v>
      </c>
      <c r="BN8" s="26">
        <v>447.55544266722302</v>
      </c>
      <c r="BO8" s="26">
        <v>9.4065538237514694</v>
      </c>
      <c r="BP8" s="26">
        <v>271096.42185803002</v>
      </c>
      <c r="BQ8" s="26">
        <v>107.81157565255999</v>
      </c>
      <c r="BR8" s="26">
        <v>0</v>
      </c>
      <c r="BS8" s="26">
        <v>469.29259409037002</v>
      </c>
      <c r="BT8" s="26">
        <v>2780.3143276538899</v>
      </c>
      <c r="BU8" s="95">
        <v>0</v>
      </c>
      <c r="BV8" s="26">
        <v>3334.1250201050502</v>
      </c>
      <c r="BW8" s="26">
        <v>46672.064462655297</v>
      </c>
      <c r="BX8" s="26">
        <v>3237.5848606886302</v>
      </c>
      <c r="BZ8" s="35">
        <f t="shared" si="0"/>
        <v>2.677309996779938E-4</v>
      </c>
      <c r="CA8" s="23">
        <f t="shared" si="1"/>
        <v>-7.2828036542595196E-4</v>
      </c>
      <c r="CB8" s="23">
        <f t="shared" si="2"/>
        <v>-4.2647354529636565E-4</v>
      </c>
      <c r="CC8" s="23">
        <f t="shared" si="3"/>
        <v>-4.1601309797141724E-4</v>
      </c>
      <c r="CD8" s="23">
        <f t="shared" si="4"/>
        <v>-3.5993169686667295E-4</v>
      </c>
      <c r="CE8" s="23">
        <f t="shared" si="5"/>
        <v>-9.3800162088218903E-4</v>
      </c>
      <c r="CF8" s="23">
        <f t="shared" si="6"/>
        <v>1.767005529507326E-6</v>
      </c>
      <c r="CG8" s="23">
        <f t="shared" si="7"/>
        <v>6.6385628394982407E-5</v>
      </c>
      <c r="CH8" s="23">
        <f t="shared" si="8"/>
        <v>1.4039441940965082E-2</v>
      </c>
    </row>
    <row r="9" spans="1:86" x14ac:dyDescent="0.25">
      <c r="A9" s="19" t="s">
        <v>82</v>
      </c>
      <c r="B9" s="95">
        <v>5269.0462225000001</v>
      </c>
      <c r="C9" s="95">
        <v>1964.1162992</v>
      </c>
      <c r="D9" s="95">
        <v>3654.5445381999998</v>
      </c>
      <c r="E9" s="95">
        <v>2998.2327460000001</v>
      </c>
      <c r="F9" s="95">
        <v>1587.3016201</v>
      </c>
      <c r="G9" s="95">
        <v>159630.89738000001</v>
      </c>
      <c r="H9" s="95">
        <v>9571.2546461000002</v>
      </c>
      <c r="I9" s="95">
        <v>2366.5722620000001</v>
      </c>
      <c r="J9" s="95"/>
      <c r="K9" s="95"/>
      <c r="L9" s="95"/>
      <c r="M9" s="26" t="s">
        <v>124</v>
      </c>
      <c r="N9" s="95">
        <v>0</v>
      </c>
      <c r="O9" s="26">
        <v>15.1097002583957</v>
      </c>
      <c r="P9" s="26">
        <v>14.1926072253328</v>
      </c>
      <c r="Q9" s="26">
        <v>14.1926072253328</v>
      </c>
      <c r="R9" s="26">
        <v>8.2916704876480001</v>
      </c>
      <c r="S9" s="95">
        <v>0</v>
      </c>
      <c r="T9" s="26">
        <v>23.550491744018601</v>
      </c>
      <c r="U9" s="26">
        <v>187.85440813042899</v>
      </c>
      <c r="V9" s="26">
        <v>5257.3544543103699</v>
      </c>
      <c r="W9" s="26">
        <v>55.088661475078901</v>
      </c>
      <c r="X9" s="26">
        <v>19.710408736072502</v>
      </c>
      <c r="Y9" s="26">
        <v>15.9498568375712</v>
      </c>
      <c r="Z9" s="26">
        <v>5353.0557974565199</v>
      </c>
      <c r="AA9" s="95">
        <v>0</v>
      </c>
      <c r="AB9" s="26">
        <v>62.357936136815802</v>
      </c>
      <c r="AC9" s="26">
        <v>62.357936136815802</v>
      </c>
      <c r="AD9" s="26">
        <v>1.9499654060276399</v>
      </c>
      <c r="AE9" s="26">
        <v>69.971586312504996</v>
      </c>
      <c r="AF9" s="26">
        <v>9.9989211254511492</v>
      </c>
      <c r="AG9" s="95">
        <v>13.1713398814033</v>
      </c>
      <c r="AH9" s="26">
        <v>40.314388955120201</v>
      </c>
      <c r="AI9" s="26">
        <v>231.03044042600601</v>
      </c>
      <c r="AJ9" s="26">
        <v>0.69028895315677596</v>
      </c>
      <c r="AK9" s="26">
        <v>1964.1166267577801</v>
      </c>
      <c r="AL9" s="26">
        <v>0</v>
      </c>
      <c r="AM9" s="95">
        <v>9420.5099377301904</v>
      </c>
      <c r="AN9" s="26">
        <v>3287.8433487401899</v>
      </c>
      <c r="AO9" s="26">
        <v>363.366390580347</v>
      </c>
      <c r="AP9" s="26">
        <v>3653.15970472656</v>
      </c>
      <c r="AQ9" s="26">
        <v>0.92870532270946105</v>
      </c>
      <c r="AR9" s="26">
        <v>70.577572657561603</v>
      </c>
      <c r="AS9" s="26">
        <v>39.424867540799099</v>
      </c>
      <c r="AT9" s="26">
        <v>2421.9731289740198</v>
      </c>
      <c r="AU9" s="26">
        <v>32.768991226710703</v>
      </c>
      <c r="AV9" s="26">
        <v>13.762273044638</v>
      </c>
      <c r="AW9" s="26">
        <v>47.977394828469201</v>
      </c>
      <c r="AX9" s="26">
        <v>23.867506958811699</v>
      </c>
      <c r="AY9" s="26">
        <v>2.2945237520461599</v>
      </c>
      <c r="AZ9" s="26">
        <v>14.007496162107101</v>
      </c>
      <c r="BA9" s="26">
        <v>2997.7543385980298</v>
      </c>
      <c r="BB9" s="26">
        <v>1587.3382141997099</v>
      </c>
      <c r="BC9" s="26">
        <v>1410.4161243983201</v>
      </c>
      <c r="BD9" s="26">
        <v>5.1474088306133599</v>
      </c>
      <c r="BE9" s="26">
        <v>1.2437564995012</v>
      </c>
      <c r="BF9" s="26">
        <v>688.96162663285099</v>
      </c>
      <c r="BG9" s="26">
        <v>7.7564318755270198</v>
      </c>
      <c r="BH9" s="26">
        <v>160.679737026146</v>
      </c>
      <c r="BI9" s="26">
        <v>6.1275569199239897</v>
      </c>
      <c r="BJ9" s="26">
        <v>7.6333976002689701</v>
      </c>
      <c r="BK9" s="26">
        <v>403.29533546365298</v>
      </c>
      <c r="BL9" s="26">
        <v>54.068542307148803</v>
      </c>
      <c r="BM9" s="26">
        <v>102.264196240017</v>
      </c>
      <c r="BN9" s="26">
        <v>28.6513542508531</v>
      </c>
      <c r="BO9" s="26">
        <v>1.4743593467705001</v>
      </c>
      <c r="BP9" s="26">
        <v>159633.94280459799</v>
      </c>
      <c r="BQ9" s="26">
        <v>25.927040993870602</v>
      </c>
      <c r="BR9" s="26">
        <v>0</v>
      </c>
      <c r="BS9" s="26">
        <v>21.902593042888402</v>
      </c>
      <c r="BT9" s="26">
        <v>467.31411833309102</v>
      </c>
      <c r="BU9" s="95">
        <v>0</v>
      </c>
      <c r="BV9" s="26">
        <v>269.78225486131998</v>
      </c>
      <c r="BW9" s="26">
        <v>9576.0999087646796</v>
      </c>
      <c r="BX9" s="26">
        <v>178.23426078271501</v>
      </c>
      <c r="BZ9" s="35">
        <f t="shared" si="0"/>
        <v>5.3377502316822342E-4</v>
      </c>
      <c r="CA9" s="23">
        <f t="shared" si="1"/>
        <v>-2.2189534302629165E-3</v>
      </c>
      <c r="CB9" s="23">
        <f t="shared" si="2"/>
        <v>1.6677107167428269E-7</v>
      </c>
      <c r="CC9" s="23">
        <f t="shared" si="3"/>
        <v>-3.7893462754784067E-4</v>
      </c>
      <c r="CD9" s="23">
        <f t="shared" si="4"/>
        <v>-1.5956313018347106E-4</v>
      </c>
      <c r="CE9" s="23">
        <f t="shared" si="5"/>
        <v>2.3054282340849519E-5</v>
      </c>
      <c r="CF9" s="23">
        <f t="shared" si="6"/>
        <v>1.9077914413576956E-5</v>
      </c>
      <c r="CG9" s="23">
        <f t="shared" si="7"/>
        <v>5.0623067130010652E-4</v>
      </c>
      <c r="CH9" s="23">
        <f t="shared" si="8"/>
        <v>2.3409750829750772E-2</v>
      </c>
    </row>
    <row r="10" spans="1:86" x14ac:dyDescent="0.25">
      <c r="A10" s="19" t="s">
        <v>83</v>
      </c>
      <c r="B10" s="95">
        <v>60623.447325000001</v>
      </c>
      <c r="C10" s="95">
        <v>1676.7132372000001</v>
      </c>
      <c r="D10" s="95">
        <v>68084.610696000003</v>
      </c>
      <c r="E10" s="95">
        <v>8343.8936298999997</v>
      </c>
      <c r="F10" s="95">
        <v>4794.1405259000003</v>
      </c>
      <c r="G10" s="95">
        <v>124902.06195</v>
      </c>
      <c r="H10" s="95">
        <v>15145.84384</v>
      </c>
      <c r="I10" s="95">
        <v>6665.6761309000003</v>
      </c>
      <c r="J10" s="95"/>
      <c r="K10" s="95"/>
      <c r="L10" s="95"/>
      <c r="M10" s="26" t="s">
        <v>125</v>
      </c>
      <c r="N10" s="95">
        <v>0</v>
      </c>
      <c r="O10" s="26">
        <v>26.033413764578299</v>
      </c>
      <c r="P10" s="26">
        <v>384.33476628646002</v>
      </c>
      <c r="Q10" s="26">
        <v>384.33476628646002</v>
      </c>
      <c r="R10" s="26">
        <v>23.708691353278599</v>
      </c>
      <c r="S10" s="95">
        <v>0</v>
      </c>
      <c r="T10" s="26">
        <v>128.75453787526899</v>
      </c>
      <c r="U10" s="26">
        <v>6755.5644647263198</v>
      </c>
      <c r="V10" s="26">
        <v>60703.755237060897</v>
      </c>
      <c r="W10" s="26">
        <v>364.29565454803702</v>
      </c>
      <c r="X10" s="26">
        <v>949.67457763561197</v>
      </c>
      <c r="Y10" s="26">
        <v>540.90959890860597</v>
      </c>
      <c r="Z10" s="26">
        <v>111.06402715760601</v>
      </c>
      <c r="AA10" s="95">
        <v>0</v>
      </c>
      <c r="AB10" s="26">
        <v>691.337421983524</v>
      </c>
      <c r="AC10" s="26">
        <v>691.337421983524</v>
      </c>
      <c r="AD10" s="26">
        <v>1.0739925974981901</v>
      </c>
      <c r="AE10" s="26">
        <v>128.344943703968</v>
      </c>
      <c r="AF10" s="26">
        <v>3.1995179879303599</v>
      </c>
      <c r="AG10" s="95">
        <v>13.6891946406598</v>
      </c>
      <c r="AH10" s="26">
        <v>21.683457145742</v>
      </c>
      <c r="AI10" s="26">
        <v>918.91453142026501</v>
      </c>
      <c r="AJ10" s="26">
        <v>0.71743099261648902</v>
      </c>
      <c r="AK10" s="26">
        <v>1676.7285789698301</v>
      </c>
      <c r="AL10" s="26">
        <v>0</v>
      </c>
      <c r="AM10" s="95">
        <v>15602.767109082701</v>
      </c>
      <c r="AN10" s="26">
        <v>61318.848330622197</v>
      </c>
      <c r="AO10" s="26">
        <v>6812.1342211762503</v>
      </c>
      <c r="AP10" s="26">
        <v>68132.056544395993</v>
      </c>
      <c r="AQ10" s="26">
        <v>2.3223058593766499</v>
      </c>
      <c r="AR10" s="26">
        <v>203.34194568331199</v>
      </c>
      <c r="AS10" s="26">
        <v>39.2833689672999</v>
      </c>
      <c r="AT10" s="26">
        <v>7861.39391805583</v>
      </c>
      <c r="AU10" s="26">
        <v>39.932583382918601</v>
      </c>
      <c r="AV10" s="26">
        <v>78.003504284131694</v>
      </c>
      <c r="AW10" s="26">
        <v>199.534510381785</v>
      </c>
      <c r="AX10" s="26">
        <v>48.450440687759901</v>
      </c>
      <c r="AY10" s="26">
        <v>62.877548350116001</v>
      </c>
      <c r="AZ10" s="26">
        <v>17.901062473673999</v>
      </c>
      <c r="BA10" s="26">
        <v>8378.6193520279503</v>
      </c>
      <c r="BB10" s="26">
        <v>4798.5900996784503</v>
      </c>
      <c r="BC10" s="26">
        <v>3580.02925234949</v>
      </c>
      <c r="BD10" s="26">
        <v>0.478984881804702</v>
      </c>
      <c r="BE10" s="26">
        <v>0.88007844596195794</v>
      </c>
      <c r="BF10" s="26">
        <v>1907.37503861251</v>
      </c>
      <c r="BG10" s="26">
        <v>5.9195271306293602</v>
      </c>
      <c r="BH10" s="26">
        <v>464.91253335922698</v>
      </c>
      <c r="BI10" s="26">
        <v>91.654478131682097</v>
      </c>
      <c r="BJ10" s="26">
        <v>56.2248373374781</v>
      </c>
      <c r="BK10" s="26">
        <v>1162.95554535216</v>
      </c>
      <c r="BL10" s="26">
        <v>1139.51840883298</v>
      </c>
      <c r="BM10" s="26">
        <v>99.890962280020105</v>
      </c>
      <c r="BN10" s="26">
        <v>489.49486942506701</v>
      </c>
      <c r="BO10" s="26">
        <v>32.820226194216502</v>
      </c>
      <c r="BP10" s="26">
        <v>124977.27797419199</v>
      </c>
      <c r="BQ10" s="26">
        <v>728.12513167773602</v>
      </c>
      <c r="BR10" s="26">
        <v>2174.45785765858</v>
      </c>
      <c r="BS10" s="26">
        <v>108.851474933708</v>
      </c>
      <c r="BT10" s="26">
        <v>486.90034294961902</v>
      </c>
      <c r="BU10" s="95">
        <v>0</v>
      </c>
      <c r="BV10" s="26">
        <v>1045.510859318</v>
      </c>
      <c r="BW10" s="26">
        <v>15154.5203098947</v>
      </c>
      <c r="BX10" s="26">
        <v>447.08376145234399</v>
      </c>
      <c r="BZ10" s="35">
        <f t="shared" si="0"/>
        <v>1.5763396145225098E-5</v>
      </c>
      <c r="CA10" s="23">
        <f t="shared" si="1"/>
        <v>1.3247005177776953E-3</v>
      </c>
      <c r="CB10" s="23">
        <f t="shared" si="2"/>
        <v>9.1499067876517347E-6</v>
      </c>
      <c r="CC10" s="23">
        <f t="shared" si="3"/>
        <v>6.9686597178086245E-4</v>
      </c>
      <c r="CD10" s="23">
        <f t="shared" si="4"/>
        <v>4.1618126582429549E-3</v>
      </c>
      <c r="CE10" s="23">
        <f t="shared" si="5"/>
        <v>9.2812752450862203E-4</v>
      </c>
      <c r="CF10" s="23">
        <f t="shared" si="6"/>
        <v>6.0220001990120785E-4</v>
      </c>
      <c r="CG10" s="23">
        <f t="shared" si="7"/>
        <v>5.7286143884478725E-4</v>
      </c>
      <c r="CH10" s="23">
        <f t="shared" si="8"/>
        <v>0.179384321061273</v>
      </c>
    </row>
    <row r="11" spans="1:86" x14ac:dyDescent="0.25">
      <c r="A11" s="19" t="s">
        <v>84</v>
      </c>
      <c r="B11" s="95">
        <v>523093.76880999998</v>
      </c>
      <c r="C11" s="95">
        <v>10829.724442000001</v>
      </c>
      <c r="D11" s="95">
        <v>496009.82137999998</v>
      </c>
      <c r="E11" s="95">
        <v>20866.456752999999</v>
      </c>
      <c r="F11" s="95">
        <v>11555.442553000001</v>
      </c>
      <c r="G11" s="95">
        <v>253256.33859</v>
      </c>
      <c r="H11" s="95">
        <v>78574.909373000002</v>
      </c>
      <c r="I11" s="95">
        <v>34470.676764999997</v>
      </c>
      <c r="J11" s="95"/>
      <c r="K11" s="95"/>
      <c r="L11" s="95"/>
      <c r="M11" s="26" t="s">
        <v>126</v>
      </c>
      <c r="N11" s="95">
        <v>0</v>
      </c>
      <c r="O11" s="26">
        <v>419.29263938179503</v>
      </c>
      <c r="P11" s="26">
        <v>463.536865711112</v>
      </c>
      <c r="Q11" s="26">
        <v>463.536865711112</v>
      </c>
      <c r="R11" s="26">
        <v>541.19397963157905</v>
      </c>
      <c r="S11" s="95">
        <v>0</v>
      </c>
      <c r="T11" s="26">
        <v>937.08790121530706</v>
      </c>
      <c r="U11" s="26">
        <v>14350.493907678299</v>
      </c>
      <c r="V11" s="26">
        <v>523911.211945082</v>
      </c>
      <c r="W11" s="26">
        <v>1834.76484675559</v>
      </c>
      <c r="X11" s="26">
        <v>1020.90090805944</v>
      </c>
      <c r="Y11" s="26">
        <v>498.99700670799399</v>
      </c>
      <c r="Z11" s="26">
        <v>3256.2544245825802</v>
      </c>
      <c r="AA11" s="95">
        <v>0</v>
      </c>
      <c r="AB11" s="26">
        <v>2850.2114428137502</v>
      </c>
      <c r="AC11" s="26">
        <v>2850.2114428137502</v>
      </c>
      <c r="AD11" s="26">
        <v>8.6745267595555795</v>
      </c>
      <c r="AE11" s="26">
        <v>1099.73824461044</v>
      </c>
      <c r="AF11" s="26">
        <v>66.650041605921103</v>
      </c>
      <c r="AG11" s="95">
        <v>35.381028845769002</v>
      </c>
      <c r="AH11" s="26">
        <v>245.77397079707001</v>
      </c>
      <c r="AI11" s="26">
        <v>3359.0169803061299</v>
      </c>
      <c r="AJ11" s="26">
        <v>1.8542743509704001</v>
      </c>
      <c r="AK11" s="26">
        <v>10836.6377954584</v>
      </c>
      <c r="AL11" s="26">
        <v>0</v>
      </c>
      <c r="AM11" s="95">
        <v>74216.845644824294</v>
      </c>
      <c r="AN11" s="26">
        <v>447153.31575169298</v>
      </c>
      <c r="AO11" s="26">
        <v>49675.137752057097</v>
      </c>
      <c r="AP11" s="26">
        <v>496837.12803050899</v>
      </c>
      <c r="AQ11" s="26">
        <v>56.871676076678803</v>
      </c>
      <c r="AR11" s="26">
        <v>2208.5876879297198</v>
      </c>
      <c r="AS11" s="26">
        <v>167.19877795598401</v>
      </c>
      <c r="AT11" s="26">
        <v>39129.708837659302</v>
      </c>
      <c r="AU11" s="26">
        <v>184.32235958486899</v>
      </c>
      <c r="AV11" s="26">
        <v>141.66207245490099</v>
      </c>
      <c r="AW11" s="26">
        <v>380.33343099808701</v>
      </c>
      <c r="AX11" s="26">
        <v>126.444840743618</v>
      </c>
      <c r="AY11" s="26">
        <v>194.71635177841401</v>
      </c>
      <c r="AZ11" s="26">
        <v>52.051336662312501</v>
      </c>
      <c r="BA11" s="26">
        <v>20952.301491780599</v>
      </c>
      <c r="BB11" s="26">
        <v>11556.451609805599</v>
      </c>
      <c r="BC11" s="26">
        <v>9395.8498819750093</v>
      </c>
      <c r="BD11" s="26">
        <v>3.4127952197181499</v>
      </c>
      <c r="BE11" s="26">
        <v>2.9759140406863001</v>
      </c>
      <c r="BF11" s="26">
        <v>4862.3150389391303</v>
      </c>
      <c r="BG11" s="26">
        <v>20.505695892017599</v>
      </c>
      <c r="BH11" s="26">
        <v>958.51093382275997</v>
      </c>
      <c r="BI11" s="26">
        <v>147.287527571553</v>
      </c>
      <c r="BJ11" s="26">
        <v>101.037778843345</v>
      </c>
      <c r="BK11" s="26">
        <v>2398.41173233684</v>
      </c>
      <c r="BL11" s="26">
        <v>2490.2398847070799</v>
      </c>
      <c r="BM11" s="26">
        <v>317.25114028560802</v>
      </c>
      <c r="BN11" s="26">
        <v>1333.0591327017</v>
      </c>
      <c r="BO11" s="26">
        <v>164.95474997410699</v>
      </c>
      <c r="BP11" s="26">
        <v>253293.68004995101</v>
      </c>
      <c r="BQ11" s="26">
        <v>3656.48553633353</v>
      </c>
      <c r="BR11" s="26">
        <v>2645.5029168010901</v>
      </c>
      <c r="BS11" s="26">
        <v>1295.5773624093299</v>
      </c>
      <c r="BT11" s="26">
        <v>2994.8581188581102</v>
      </c>
      <c r="BU11" s="95">
        <v>0</v>
      </c>
      <c r="BV11" s="26">
        <v>6962.86234708344</v>
      </c>
      <c r="BW11" s="26">
        <v>78522.719331448301</v>
      </c>
      <c r="BX11" s="26">
        <v>2442.5112980642298</v>
      </c>
      <c r="BZ11" s="35">
        <f t="shared" si="0"/>
        <v>1.745949783169769E-5</v>
      </c>
      <c r="CA11" s="23">
        <f t="shared" si="1"/>
        <v>1.5627086075631269E-3</v>
      </c>
      <c r="CB11" s="23">
        <f t="shared" si="2"/>
        <v>6.3836836250314236E-4</v>
      </c>
      <c r="CC11" s="23">
        <f t="shared" si="3"/>
        <v>1.6679239298271859E-3</v>
      </c>
      <c r="CD11" s="23">
        <f t="shared" si="4"/>
        <v>4.1140065032008307E-3</v>
      </c>
      <c r="CE11" s="23">
        <f t="shared" si="5"/>
        <v>8.7323077499656504E-5</v>
      </c>
      <c r="CF11" s="23">
        <f t="shared" si="6"/>
        <v>1.474453123618234E-4</v>
      </c>
      <c r="CG11" s="23">
        <f t="shared" si="7"/>
        <v>-6.6420746734751875E-4</v>
      </c>
      <c r="CH11" s="23">
        <f t="shared" si="8"/>
        <v>0.13515928638192218</v>
      </c>
    </row>
    <row r="12" spans="1:86" x14ac:dyDescent="0.25">
      <c r="A12" s="19" t="s">
        <v>85</v>
      </c>
      <c r="B12" s="95">
        <v>185111.17824000001</v>
      </c>
      <c r="C12" s="95">
        <v>1664.6915927</v>
      </c>
      <c r="D12" s="95">
        <v>99583.163457999995</v>
      </c>
      <c r="E12" s="95">
        <v>33085.266105000002</v>
      </c>
      <c r="F12" s="95">
        <v>10895.767211</v>
      </c>
      <c r="G12" s="95">
        <v>77968.181268</v>
      </c>
      <c r="H12" s="95">
        <v>18984.624509000001</v>
      </c>
      <c r="I12" s="95">
        <v>3807.7999841000001</v>
      </c>
      <c r="J12" s="95"/>
      <c r="K12" s="95"/>
      <c r="L12" s="95"/>
      <c r="M12" s="26" t="s">
        <v>73</v>
      </c>
      <c r="N12" s="95">
        <v>0</v>
      </c>
      <c r="O12" s="26">
        <v>95.913209053867803</v>
      </c>
      <c r="P12" s="26">
        <v>460.95139186316402</v>
      </c>
      <c r="Q12" s="26">
        <v>460.95139186316402</v>
      </c>
      <c r="R12" s="26">
        <v>59.561613207096698</v>
      </c>
      <c r="S12" s="95">
        <v>0</v>
      </c>
      <c r="T12" s="26">
        <v>317.61014780788997</v>
      </c>
      <c r="U12" s="26">
        <v>3487.7368722344299</v>
      </c>
      <c r="V12" s="26">
        <v>185346.616666986</v>
      </c>
      <c r="W12" s="26">
        <v>186.54771867138001</v>
      </c>
      <c r="X12" s="26">
        <v>116.567636145976</v>
      </c>
      <c r="Y12" s="26">
        <v>80.250864020852504</v>
      </c>
      <c r="Z12" s="26">
        <v>510.15174865459898</v>
      </c>
      <c r="AA12" s="95">
        <v>0</v>
      </c>
      <c r="AB12" s="26">
        <v>1086.10923708582</v>
      </c>
      <c r="AC12" s="26">
        <v>1086.10923708582</v>
      </c>
      <c r="AD12" s="26">
        <v>10.578832311764399</v>
      </c>
      <c r="AE12" s="26">
        <v>91.275661087098101</v>
      </c>
      <c r="AF12" s="26">
        <v>0.84609045617575296</v>
      </c>
      <c r="AG12" s="95">
        <v>48.909673915055102</v>
      </c>
      <c r="AH12" s="26">
        <v>54.922354511170099</v>
      </c>
      <c r="AI12" s="26">
        <v>5296.1856789563299</v>
      </c>
      <c r="AJ12" s="26">
        <v>2.56328895797167</v>
      </c>
      <c r="AK12" s="26">
        <v>1663.6208012634099</v>
      </c>
      <c r="AL12" s="26">
        <v>0</v>
      </c>
      <c r="AM12" s="95">
        <v>18586.825559318098</v>
      </c>
      <c r="AN12" s="26">
        <v>89720.412596309106</v>
      </c>
      <c r="AO12" s="26">
        <v>9958.3381825140295</v>
      </c>
      <c r="AP12" s="26">
        <v>99689.329611134905</v>
      </c>
      <c r="AQ12" s="26">
        <v>2.9338477481595899</v>
      </c>
      <c r="AR12" s="26">
        <v>193.695670298268</v>
      </c>
      <c r="AS12" s="26">
        <v>320.26356356619698</v>
      </c>
      <c r="AT12" s="26">
        <v>5189.6701345641604</v>
      </c>
      <c r="AU12" s="26">
        <v>103.860765711315</v>
      </c>
      <c r="AV12" s="26">
        <v>56.979204728362902</v>
      </c>
      <c r="AW12" s="26">
        <v>304.072493576282</v>
      </c>
      <c r="AX12" s="26">
        <v>127.03623067970599</v>
      </c>
      <c r="AY12" s="26">
        <v>96.031056579418703</v>
      </c>
      <c r="AZ12" s="26">
        <v>74.386913687505597</v>
      </c>
      <c r="BA12" s="26">
        <v>33083.095554168402</v>
      </c>
      <c r="BB12" s="26">
        <v>10891.8856605745</v>
      </c>
      <c r="BC12" s="26">
        <v>22191.209893593899</v>
      </c>
      <c r="BD12" s="26">
        <v>18.6801822934572</v>
      </c>
      <c r="BE12" s="26">
        <v>5.8294721875912803</v>
      </c>
      <c r="BF12" s="26">
        <v>5206.22493377095</v>
      </c>
      <c r="BG12" s="26">
        <v>46.565473002750302</v>
      </c>
      <c r="BH12" s="26">
        <v>930.14367233419796</v>
      </c>
      <c r="BI12" s="26">
        <v>45.446989257979297</v>
      </c>
      <c r="BJ12" s="26">
        <v>59.532613066794603</v>
      </c>
      <c r="BK12" s="26">
        <v>2330.7924278829501</v>
      </c>
      <c r="BL12" s="26">
        <v>404.50065783918598</v>
      </c>
      <c r="BM12" s="26">
        <v>663.45831825151197</v>
      </c>
      <c r="BN12" s="26">
        <v>492.451687140991</v>
      </c>
      <c r="BO12" s="26">
        <v>10.129662856586</v>
      </c>
      <c r="BP12" s="26">
        <v>78106.670399666706</v>
      </c>
      <c r="BQ12" s="26">
        <v>1068.19131736337</v>
      </c>
      <c r="BR12" s="26">
        <v>0</v>
      </c>
      <c r="BS12" s="26">
        <v>2628.6140522751398</v>
      </c>
      <c r="BT12" s="26">
        <v>728.28366467054298</v>
      </c>
      <c r="BU12" s="95">
        <v>0</v>
      </c>
      <c r="BV12" s="26">
        <v>762.48766568536598</v>
      </c>
      <c r="BW12" s="26">
        <v>18989.287630350998</v>
      </c>
      <c r="BX12" s="26">
        <v>256.37198388219099</v>
      </c>
      <c r="BZ12" s="35">
        <f t="shared" si="0"/>
        <v>1.061180003218999E-4</v>
      </c>
      <c r="CA12" s="23">
        <f t="shared" si="1"/>
        <v>1.271875794992441E-3</v>
      </c>
      <c r="CB12" s="23">
        <f t="shared" si="2"/>
        <v>-6.4323712649580359E-4</v>
      </c>
      <c r="CC12" s="23">
        <f t="shared" si="3"/>
        <v>1.0661054484344189E-3</v>
      </c>
      <c r="CD12" s="23">
        <f t="shared" si="4"/>
        <v>-6.560475665247332E-5</v>
      </c>
      <c r="CE12" s="23">
        <f t="shared" si="5"/>
        <v>-3.5624388354967777E-4</v>
      </c>
      <c r="CF12" s="23">
        <f t="shared" si="6"/>
        <v>1.7762262683885973E-3</v>
      </c>
      <c r="CG12" s="23">
        <f t="shared" si="7"/>
        <v>2.4562620918768278E-4</v>
      </c>
      <c r="CH12" s="23">
        <f t="shared" si="8"/>
        <v>0.36290513058310625</v>
      </c>
    </row>
    <row r="13" spans="1:86" x14ac:dyDescent="0.25">
      <c r="A13" s="22" t="s">
        <v>86</v>
      </c>
      <c r="B13" s="95">
        <v>529.15721014999997</v>
      </c>
      <c r="C13" s="95">
        <v>2.24616365E-2</v>
      </c>
      <c r="D13" s="95">
        <v>738.70223857999997</v>
      </c>
      <c r="E13" s="95">
        <v>63.782773153999997</v>
      </c>
      <c r="F13" s="95">
        <v>55.276427077000001</v>
      </c>
      <c r="G13" s="95">
        <v>3.3986946088000001</v>
      </c>
      <c r="H13" s="95">
        <v>70.889689954999994</v>
      </c>
      <c r="I13" s="95">
        <v>25.799280501999998</v>
      </c>
      <c r="J13" s="95"/>
      <c r="K13" s="95"/>
      <c r="L13" s="95"/>
      <c r="M13" s="26" t="s">
        <v>86</v>
      </c>
      <c r="N13" s="95">
        <v>0</v>
      </c>
      <c r="O13" s="26">
        <v>2.7765646161367198E-6</v>
      </c>
      <c r="P13" s="26">
        <v>3.2131478949519599E-5</v>
      </c>
      <c r="Q13" s="26">
        <v>3.2131478949519599E-5</v>
      </c>
      <c r="R13" s="26">
        <v>4.4066106086410199E-5</v>
      </c>
      <c r="S13" s="95">
        <v>0</v>
      </c>
      <c r="T13" s="26">
        <v>1.2641625732047901E-5</v>
      </c>
      <c r="U13" s="26">
        <v>0</v>
      </c>
      <c r="V13" s="26">
        <v>1.3798254688955399E-3</v>
      </c>
      <c r="W13" s="26">
        <v>1.16337516665289E-4</v>
      </c>
      <c r="X13" s="26">
        <v>3.92067297405709E-6</v>
      </c>
      <c r="Y13" s="26">
        <v>2.96490678046924E-5</v>
      </c>
      <c r="Z13" s="26">
        <v>0</v>
      </c>
      <c r="AA13" s="95">
        <v>0</v>
      </c>
      <c r="AB13" s="26">
        <v>9.2630384591897106E-5</v>
      </c>
      <c r="AC13" s="26">
        <v>9.2630384591897106E-5</v>
      </c>
      <c r="AD13" s="26">
        <v>2.0836970408461401E-6</v>
      </c>
      <c r="AE13" s="26">
        <v>3.2154326331453997E-5</v>
      </c>
      <c r="AF13" s="26">
        <v>0</v>
      </c>
      <c r="AG13" s="95">
        <v>7.7677220402530802E-5</v>
      </c>
      <c r="AH13" s="26">
        <v>0</v>
      </c>
      <c r="AI13" s="26">
        <v>1.3543291603586999E-5</v>
      </c>
      <c r="AJ13" s="26">
        <v>4.0708030772995601E-6</v>
      </c>
      <c r="AK13" s="26">
        <v>3.5175247496376101E-7</v>
      </c>
      <c r="AL13" s="26">
        <v>0</v>
      </c>
      <c r="AM13" s="95">
        <v>7.5243395779251397E-4</v>
      </c>
      <c r="AN13" s="26">
        <v>2.3441444027403401E-4</v>
      </c>
      <c r="AO13" s="26">
        <v>2.3962253564598001E-5</v>
      </c>
      <c r="AP13" s="26">
        <v>2.6046039087947799E-4</v>
      </c>
      <c r="AQ13" s="26">
        <v>0</v>
      </c>
      <c r="AR13" s="26">
        <v>4.7281361321009398E-5</v>
      </c>
      <c r="AS13" s="26">
        <v>0</v>
      </c>
      <c r="AT13" s="26">
        <v>1.9653382116106399E-4</v>
      </c>
      <c r="AU13" s="26">
        <v>8.8964753605934899E-8</v>
      </c>
      <c r="AV13" s="26">
        <v>0</v>
      </c>
      <c r="AW13" s="26">
        <v>7.1673616737490304E-5</v>
      </c>
      <c r="AX13" s="26">
        <v>9.9802851678544395E-8</v>
      </c>
      <c r="AY13" s="26">
        <v>0</v>
      </c>
      <c r="AZ13" s="26">
        <v>2.0328077514509202E-6</v>
      </c>
      <c r="BA13" s="26">
        <v>3.0162926397592498E-4</v>
      </c>
      <c r="BB13" s="26">
        <v>2.08124576398419E-4</v>
      </c>
      <c r="BC13" s="26">
        <v>9.3504687577506397E-5</v>
      </c>
      <c r="BD13" s="26">
        <v>0</v>
      </c>
      <c r="BE13" s="26">
        <v>0</v>
      </c>
      <c r="BF13" s="26">
        <v>6.6322668474456595E-5</v>
      </c>
      <c r="BG13" s="26">
        <v>0</v>
      </c>
      <c r="BH13" s="26">
        <v>9.8233954485578604E-6</v>
      </c>
      <c r="BI13" s="26">
        <v>4.4745603157018901E-6</v>
      </c>
      <c r="BJ13" s="26">
        <v>0</v>
      </c>
      <c r="BK13" s="26">
        <v>3.9310691865495601E-5</v>
      </c>
      <c r="BL13" s="26">
        <v>5.8699789676416395E-7</v>
      </c>
      <c r="BM13" s="26">
        <v>0</v>
      </c>
      <c r="BN13" s="26">
        <v>1.4298068199981299E-5</v>
      </c>
      <c r="BO13" s="26">
        <v>0</v>
      </c>
      <c r="BP13" s="26">
        <v>1.02353367835667E-4</v>
      </c>
      <c r="BQ13" s="26">
        <v>8.7103795874138304E-5</v>
      </c>
      <c r="BR13" s="26">
        <v>0</v>
      </c>
      <c r="BS13" s="26">
        <v>0</v>
      </c>
      <c r="BT13" s="26">
        <v>1.16526941854197E-5</v>
      </c>
      <c r="BU13" s="95">
        <v>0</v>
      </c>
      <c r="BV13" s="26">
        <v>2.8031145673704798E-6</v>
      </c>
      <c r="BW13" s="26">
        <v>7.4578614064385704E-4</v>
      </c>
      <c r="BX13" s="26">
        <v>1.23497389872518E-5</v>
      </c>
      <c r="BZ13" s="35">
        <f t="shared" si="0"/>
        <v>8.0000534200623339E-3</v>
      </c>
      <c r="CA13" s="23">
        <f t="shared" si="1"/>
        <v>-0.9999973924092076</v>
      </c>
      <c r="CB13" s="23">
        <f t="shared" si="2"/>
        <v>-0.99998433985542579</v>
      </c>
      <c r="CC13" s="23">
        <f t="shared" si="3"/>
        <v>-0.99999964740814729</v>
      </c>
      <c r="CD13" s="23">
        <f t="shared" si="4"/>
        <v>-0.99999527099169483</v>
      </c>
      <c r="CE13" s="23">
        <f t="shared" si="5"/>
        <v>-0.99999623484028544</v>
      </c>
      <c r="CF13" s="23">
        <f t="shared" si="6"/>
        <v>-0.99996988450578339</v>
      </c>
      <c r="CG13" s="23">
        <f t="shared" si="7"/>
        <v>-0.9999894796247365</v>
      </c>
      <c r="CH13" s="23">
        <f t="shared" si="8"/>
        <v>-0.9999923821975909</v>
      </c>
    </row>
    <row r="14" spans="1:86" x14ac:dyDescent="0.25">
      <c r="A14" s="22" t="s">
        <v>87</v>
      </c>
      <c r="B14" s="95">
        <v>3393.4369548</v>
      </c>
      <c r="C14" s="95">
        <v>1.0854567740000001</v>
      </c>
      <c r="D14" s="95">
        <v>9486.6508123999993</v>
      </c>
      <c r="E14" s="95">
        <v>407.48817474999998</v>
      </c>
      <c r="F14" s="95">
        <v>363.71028276999999</v>
      </c>
      <c r="G14" s="95">
        <v>546.93782235000003</v>
      </c>
      <c r="H14" s="95">
        <v>492.02706956999998</v>
      </c>
      <c r="I14" s="95">
        <v>211.64411081</v>
      </c>
      <c r="J14" s="95"/>
      <c r="K14" s="95"/>
      <c r="L14" s="95"/>
      <c r="M14" s="26" t="s">
        <v>180</v>
      </c>
      <c r="N14" s="95">
        <v>0</v>
      </c>
      <c r="O14" s="26">
        <v>2.83190707496415E-2</v>
      </c>
      <c r="P14" s="26">
        <v>0.15264313137438701</v>
      </c>
      <c r="Q14" s="26">
        <v>0.15264313137438701</v>
      </c>
      <c r="R14" s="26">
        <v>0.17917154461052601</v>
      </c>
      <c r="S14" s="95">
        <v>0</v>
      </c>
      <c r="T14" s="26">
        <v>0.69775782167502798</v>
      </c>
      <c r="U14" s="26">
        <v>8.2020186080987205</v>
      </c>
      <c r="V14" s="26">
        <v>158.660357920379</v>
      </c>
      <c r="W14" s="26">
        <v>0.83212616149737695</v>
      </c>
      <c r="X14" s="26">
        <v>0.13623772900775399</v>
      </c>
      <c r="Y14" s="26">
        <v>0.27451012431323302</v>
      </c>
      <c r="Z14" s="26">
        <v>3.11676465177004E-2</v>
      </c>
      <c r="AA14" s="95">
        <v>0</v>
      </c>
      <c r="AB14" s="26">
        <v>1.5022445040996</v>
      </c>
      <c r="AC14" s="26">
        <v>1.5022445040996</v>
      </c>
      <c r="AD14" s="26">
        <v>2.17003541813411E-2</v>
      </c>
      <c r="AE14" s="26">
        <v>2.1495186415968002</v>
      </c>
      <c r="AF14" s="26">
        <v>3.82734967795984E-4</v>
      </c>
      <c r="AG14" s="95">
        <v>0.31117701808246301</v>
      </c>
      <c r="AH14" s="26">
        <v>2.9084028858501801E-3</v>
      </c>
      <c r="AI14" s="26">
        <v>6.0022146652115999E-2</v>
      </c>
      <c r="AJ14" s="26">
        <v>1.63083803282307E-2</v>
      </c>
      <c r="AK14" s="26">
        <v>0.160899531407595</v>
      </c>
      <c r="AL14" s="26">
        <v>0</v>
      </c>
      <c r="AM14" s="95">
        <v>68.7576260630413</v>
      </c>
      <c r="AN14" s="26">
        <v>139.31392613413999</v>
      </c>
      <c r="AO14" s="26">
        <v>15.4576548509951</v>
      </c>
      <c r="AP14" s="26">
        <v>154.793281339316</v>
      </c>
      <c r="AQ14" s="26">
        <v>3.4884929085026697E-4</v>
      </c>
      <c r="AR14" s="26">
        <v>1.3410142257091999</v>
      </c>
      <c r="AS14" s="26">
        <v>1.7267884720315999E-2</v>
      </c>
      <c r="AT14" s="26">
        <v>56.119344123844698</v>
      </c>
      <c r="AU14" s="26">
        <v>2.5896608629992799E-2</v>
      </c>
      <c r="AV14" s="26">
        <v>6.1823503364804397E-2</v>
      </c>
      <c r="AW14" s="26">
        <v>3.3811836064308798</v>
      </c>
      <c r="AX14" s="26">
        <v>3.5948469937223303E-2</v>
      </c>
      <c r="AY14" s="26">
        <v>0</v>
      </c>
      <c r="AZ14" s="26">
        <v>1.72839155188853E-2</v>
      </c>
      <c r="BA14" s="26">
        <v>7.2604402178210599</v>
      </c>
      <c r="BB14" s="26">
        <v>6.8610016997679599</v>
      </c>
      <c r="BC14" s="26">
        <v>0.39943851805309899</v>
      </c>
      <c r="BD14" s="26">
        <v>0</v>
      </c>
      <c r="BE14" s="26">
        <v>0</v>
      </c>
      <c r="BF14" s="26">
        <v>0.373843077211374</v>
      </c>
      <c r="BG14" s="26">
        <v>0</v>
      </c>
      <c r="BH14" s="26">
        <v>0.60581889581507598</v>
      </c>
      <c r="BI14" s="26">
        <v>0.11842416375932099</v>
      </c>
      <c r="BJ14" s="26">
        <v>5.7164286887459198E-2</v>
      </c>
      <c r="BK14" s="26">
        <v>1.82860487111228</v>
      </c>
      <c r="BL14" s="26">
        <v>0.60490641645017995</v>
      </c>
      <c r="BM14" s="26">
        <v>5.3928603316853299E-2</v>
      </c>
      <c r="BN14" s="26">
        <v>0.28379868935222702</v>
      </c>
      <c r="BO14" s="26">
        <v>1.51237112606579E-5</v>
      </c>
      <c r="BP14" s="26">
        <v>286.78136603757702</v>
      </c>
      <c r="BQ14" s="26">
        <v>3.1778623573738201</v>
      </c>
      <c r="BR14" s="26">
        <v>0</v>
      </c>
      <c r="BS14" s="26">
        <v>0.190823665179428</v>
      </c>
      <c r="BT14" s="26">
        <v>0.83388840360191196</v>
      </c>
      <c r="BU14" s="95">
        <v>0</v>
      </c>
      <c r="BV14" s="26">
        <v>2.7353563672216801</v>
      </c>
      <c r="BW14" s="26">
        <v>68.610320386690802</v>
      </c>
      <c r="BX14" s="26">
        <v>0.48214125175268402</v>
      </c>
      <c r="BZ14" s="35">
        <f t="shared" si="0"/>
        <v>1.4018925106815616E-4</v>
      </c>
      <c r="CA14" s="23">
        <f t="shared" si="1"/>
        <v>-0.95324493720269221</v>
      </c>
      <c r="CB14" s="23">
        <f t="shared" si="2"/>
        <v>-0.85176790521591517</v>
      </c>
      <c r="CC14" s="23">
        <f t="shared" si="3"/>
        <v>-0.98368304216099256</v>
      </c>
      <c r="CD14" s="23">
        <f t="shared" si="4"/>
        <v>-0.98218245174286245</v>
      </c>
      <c r="CE14" s="23">
        <f t="shared" si="5"/>
        <v>-0.98113607993836505</v>
      </c>
      <c r="CF14" s="23">
        <f t="shared" si="6"/>
        <v>-0.47566002145293584</v>
      </c>
      <c r="CG14" s="23">
        <f t="shared" si="7"/>
        <v>-0.86055580143862453</v>
      </c>
      <c r="CH14" s="23">
        <f t="shared" si="8"/>
        <v>-0.73484098419244515</v>
      </c>
    </row>
    <row r="15" spans="1:86" x14ac:dyDescent="0.25">
      <c r="A15" s="16" t="s">
        <v>88</v>
      </c>
      <c r="B15" s="85">
        <v>1551.7761465999999</v>
      </c>
      <c r="C15" s="85">
        <v>3.6795474199999997E-2</v>
      </c>
      <c r="D15" s="85">
        <v>4487.135072</v>
      </c>
      <c r="E15" s="85">
        <v>438.59441222999999</v>
      </c>
      <c r="F15" s="85">
        <v>160.06657007999999</v>
      </c>
      <c r="G15" s="85">
        <v>34.368558219999997</v>
      </c>
      <c r="H15" s="85">
        <v>65.521823884</v>
      </c>
      <c r="I15" s="85">
        <v>15.17310911</v>
      </c>
      <c r="J15" s="85"/>
      <c r="K15" s="85"/>
      <c r="L15" s="95"/>
      <c r="M15" s="26" t="s">
        <v>88</v>
      </c>
      <c r="N15" s="95">
        <v>0</v>
      </c>
      <c r="O15" s="26">
        <v>1.44155076109062E-3</v>
      </c>
      <c r="P15" s="26">
        <v>1.6682537059938201E-2</v>
      </c>
      <c r="Q15" s="26">
        <v>1.6682537059938201E-2</v>
      </c>
      <c r="R15" s="26">
        <v>2.2878116966219601E-2</v>
      </c>
      <c r="S15" s="95">
        <v>0</v>
      </c>
      <c r="T15" s="26">
        <v>6.5633793297221604E-3</v>
      </c>
      <c r="U15" s="26">
        <v>0</v>
      </c>
      <c r="V15" s="26">
        <v>44.700521287278796</v>
      </c>
      <c r="W15" s="26">
        <v>6.0401915482729399E-2</v>
      </c>
      <c r="X15" s="26">
        <v>2.0356250787546002E-3</v>
      </c>
      <c r="Y15" s="26">
        <v>1.53934770158236E-2</v>
      </c>
      <c r="Z15" s="26">
        <v>0</v>
      </c>
      <c r="AA15" s="95">
        <v>0</v>
      </c>
      <c r="AB15" s="26">
        <v>4.80946660072641E-2</v>
      </c>
      <c r="AC15" s="26">
        <v>4.80946660072641E-2</v>
      </c>
      <c r="AD15" s="26">
        <v>1.2318828243412201E-2</v>
      </c>
      <c r="AE15" s="26">
        <v>1.6694887454047399E-2</v>
      </c>
      <c r="AF15" s="26">
        <v>0</v>
      </c>
      <c r="AG15" s="95">
        <v>4.0330576508981003E-2</v>
      </c>
      <c r="AH15" s="26">
        <v>0</v>
      </c>
      <c r="AI15" s="26">
        <v>7.0327807640117599E-3</v>
      </c>
      <c r="AJ15" s="26">
        <v>2.11363459030407E-3</v>
      </c>
      <c r="AK15" s="26">
        <v>1.3427369941081499E-3</v>
      </c>
      <c r="AL15" s="26">
        <v>0</v>
      </c>
      <c r="AM15" s="95">
        <v>0.39066782409321199</v>
      </c>
      <c r="AN15" s="26">
        <v>214.91331532157199</v>
      </c>
      <c r="AO15" s="26">
        <v>23.866806864310899</v>
      </c>
      <c r="AP15" s="26">
        <v>238.79244101412601</v>
      </c>
      <c r="AQ15" s="26">
        <v>0</v>
      </c>
      <c r="AR15" s="26">
        <v>2.4549119485000302E-2</v>
      </c>
      <c r="AS15" s="26">
        <v>0</v>
      </c>
      <c r="AT15" s="26">
        <v>0.10203974672530899</v>
      </c>
      <c r="AU15" s="26">
        <v>2.2426824738063299E-3</v>
      </c>
      <c r="AV15" s="26">
        <v>7.2807310526518598E-4</v>
      </c>
      <c r="AW15" s="26">
        <v>2.8776393756510501</v>
      </c>
      <c r="AX15" s="26">
        <v>1.1235987698209201E-3</v>
      </c>
      <c r="AY15" s="26">
        <v>0</v>
      </c>
      <c r="AZ15" s="26">
        <v>4.0681571013630102E-3</v>
      </c>
      <c r="BA15" s="26">
        <v>4.5578897243450802</v>
      </c>
      <c r="BB15" s="26">
        <v>3.9541551939020101</v>
      </c>
      <c r="BC15" s="26">
        <v>0.60373453044307401</v>
      </c>
      <c r="BD15" s="26">
        <v>0</v>
      </c>
      <c r="BE15" s="26">
        <v>0</v>
      </c>
      <c r="BF15" s="26">
        <v>0.142853832459752</v>
      </c>
      <c r="BG15" s="26">
        <v>0</v>
      </c>
      <c r="BH15" s="26">
        <v>0.17491877301763101</v>
      </c>
      <c r="BI15" s="26">
        <v>8.6569693061503607E-3</v>
      </c>
      <c r="BJ15" s="26">
        <v>4.0522811774886102E-3</v>
      </c>
      <c r="BK15" s="26">
        <v>0.69971802223361301</v>
      </c>
      <c r="BL15" s="26">
        <v>3.0477260868290299E-4</v>
      </c>
      <c r="BM15" s="26">
        <v>0</v>
      </c>
      <c r="BN15" s="26">
        <v>3.8139222980979499E-2</v>
      </c>
      <c r="BO15" s="26">
        <v>1.4205625093007401E-5</v>
      </c>
      <c r="BP15" s="26">
        <v>0.25854184096959199</v>
      </c>
      <c r="BQ15" s="26">
        <v>4.52248834552159E-2</v>
      </c>
      <c r="BR15" s="26">
        <v>0</v>
      </c>
      <c r="BS15" s="26">
        <v>0</v>
      </c>
      <c r="BT15" s="26">
        <v>6.0506720972238297E-3</v>
      </c>
      <c r="BU15" s="95">
        <v>0</v>
      </c>
      <c r="BV15" s="26">
        <v>1.45546389589775E-3</v>
      </c>
      <c r="BW15" s="26">
        <v>0.38721799853392602</v>
      </c>
      <c r="BX15" s="26">
        <v>6.4116001763146503E-3</v>
      </c>
      <c r="BZ15" s="35">
        <f t="shared" si="0"/>
        <v>5.1588015898222959E-5</v>
      </c>
      <c r="CA15" s="23">
        <f t="shared" si="1"/>
        <v>-0.971193962875883</v>
      </c>
      <c r="CB15" s="23">
        <f t="shared" si="2"/>
        <v>-0.96350809377235458</v>
      </c>
      <c r="CC15" s="23">
        <f t="shared" si="3"/>
        <v>-0.94678287210380507</v>
      </c>
      <c r="CD15" s="23">
        <f t="shared" si="4"/>
        <v>-0.98960796216903257</v>
      </c>
      <c r="CE15" s="23">
        <f t="shared" si="5"/>
        <v>-0.97529680812223463</v>
      </c>
      <c r="CF15" s="23">
        <f t="shared" si="6"/>
        <v>-0.99247737308866391</v>
      </c>
      <c r="CG15" s="23">
        <f t="shared" si="7"/>
        <v>-0.99409024389767509</v>
      </c>
      <c r="CH15" s="23">
        <f t="shared" si="8"/>
        <v>-0.99327496124982995</v>
      </c>
    </row>
    <row r="16" spans="1:86" x14ac:dyDescent="0.25">
      <c r="A16" s="20" t="s">
        <v>89</v>
      </c>
      <c r="B16" s="95">
        <v>245.53995332</v>
      </c>
      <c r="C16" s="95">
        <v>5.4514739925000004</v>
      </c>
      <c r="D16" s="95">
        <v>2996.8809460000002</v>
      </c>
      <c r="E16" s="95">
        <v>523.16155605999995</v>
      </c>
      <c r="F16" s="95">
        <v>368.39061584000001</v>
      </c>
      <c r="G16" s="95">
        <v>2195.8502457</v>
      </c>
      <c r="H16" s="95">
        <v>1629.6891177</v>
      </c>
      <c r="I16" s="95"/>
      <c r="J16" s="95"/>
      <c r="K16" s="95"/>
      <c r="L16" s="95"/>
      <c r="M16" s="26" t="s">
        <v>181</v>
      </c>
      <c r="N16" s="95">
        <v>7.52833057361397E-2</v>
      </c>
      <c r="O16" s="26">
        <v>253.45950440748601</v>
      </c>
      <c r="P16" s="26">
        <v>0.97751723198465601</v>
      </c>
      <c r="Q16" s="26">
        <v>0.97153620598845702</v>
      </c>
      <c r="R16" s="26">
        <v>0.56698956956959901</v>
      </c>
      <c r="S16" s="95">
        <v>3.6091424208905397E-2</v>
      </c>
      <c r="T16" s="26">
        <v>38.062575465387503</v>
      </c>
      <c r="U16" s="26">
        <v>609.58765547921496</v>
      </c>
      <c r="V16" s="26">
        <v>246.372307813731</v>
      </c>
      <c r="W16" s="26">
        <v>9.9658859077226793</v>
      </c>
      <c r="X16" s="26">
        <v>1.91435741998241</v>
      </c>
      <c r="Y16" s="26">
        <v>1.54602959162883</v>
      </c>
      <c r="Z16" s="26">
        <v>0.38676436335581998</v>
      </c>
      <c r="AA16" s="95">
        <v>4.3312174068684602E-2</v>
      </c>
      <c r="AB16" s="26">
        <v>398.39739267761098</v>
      </c>
      <c r="AC16" s="26">
        <v>398.39739267761098</v>
      </c>
      <c r="AD16" s="26">
        <v>0</v>
      </c>
      <c r="AE16" s="26">
        <v>1.37996718821519</v>
      </c>
      <c r="AF16" s="26">
        <v>4.1636755080170201E-2</v>
      </c>
      <c r="AG16" s="95">
        <v>4.3850700867611598</v>
      </c>
      <c r="AH16" s="26">
        <v>19.8259562120185</v>
      </c>
      <c r="AI16" s="26">
        <v>0.30739408434716098</v>
      </c>
      <c r="AJ16" s="26">
        <v>3.1717375958504698E-2</v>
      </c>
      <c r="AK16" s="26">
        <v>5.4662961592178103</v>
      </c>
      <c r="AL16" s="26">
        <v>0</v>
      </c>
      <c r="AM16" s="95">
        <v>1890.70270380131</v>
      </c>
      <c r="AN16" s="26">
        <v>2704.6234097124702</v>
      </c>
      <c r="AO16" s="26">
        <v>300.51387625897399</v>
      </c>
      <c r="AP16" s="26">
        <v>3005.1372859714502</v>
      </c>
      <c r="AQ16" s="26">
        <v>3.8069162113527099E-4</v>
      </c>
      <c r="AR16" s="26">
        <v>8.2359645000413302</v>
      </c>
      <c r="AS16" s="26">
        <v>10.799250548344601</v>
      </c>
      <c r="AT16" s="26">
        <v>740.981351328409</v>
      </c>
      <c r="AU16" s="26">
        <v>7.4433390258877798</v>
      </c>
      <c r="AV16" s="26">
        <v>3.6120179524573301</v>
      </c>
      <c r="AW16" s="26">
        <v>12.8667961110467</v>
      </c>
      <c r="AX16" s="26">
        <v>5.3141058423585097</v>
      </c>
      <c r="AY16" s="26">
        <v>1.1279281789271101</v>
      </c>
      <c r="AZ16" s="26">
        <v>1.6180011944641901</v>
      </c>
      <c r="BA16" s="26">
        <v>524.82272984631197</v>
      </c>
      <c r="BB16" s="26">
        <v>369.55270070120997</v>
      </c>
      <c r="BC16" s="26">
        <v>155.270029145102</v>
      </c>
      <c r="BD16" s="26">
        <v>0.12673193747691899</v>
      </c>
      <c r="BE16" s="26">
        <v>9.1879635135060506E-2</v>
      </c>
      <c r="BF16" s="26">
        <v>135.13322894227699</v>
      </c>
      <c r="BG16" s="26">
        <v>0.31838240601420797</v>
      </c>
      <c r="BH16" s="26">
        <v>29.343854126776801</v>
      </c>
      <c r="BI16" s="26">
        <v>4.7562846940811303</v>
      </c>
      <c r="BJ16" s="26">
        <v>2.5320731009661701</v>
      </c>
      <c r="BK16" s="26">
        <v>73.3491467782207</v>
      </c>
      <c r="BL16" s="26">
        <v>33.696106078837502</v>
      </c>
      <c r="BM16" s="26">
        <v>20.7334926267519</v>
      </c>
      <c r="BN16" s="26">
        <v>36.945088618087901</v>
      </c>
      <c r="BO16" s="26">
        <v>23.441098981935301</v>
      </c>
      <c r="BP16" s="26">
        <v>2201.9042506037899</v>
      </c>
      <c r="BQ16" s="26">
        <v>399.418931377528</v>
      </c>
      <c r="BR16" s="26">
        <v>39.825965473414897</v>
      </c>
      <c r="BS16" s="26">
        <v>0.42814332681801198</v>
      </c>
      <c r="BT16" s="26">
        <v>90.066229847377102</v>
      </c>
      <c r="BU16" s="95">
        <v>0</v>
      </c>
      <c r="BV16" s="26">
        <v>70.071837883590405</v>
      </c>
      <c r="BW16" s="26">
        <v>1634.1529420978</v>
      </c>
      <c r="BX16" s="26">
        <v>222.417951757303</v>
      </c>
      <c r="BZ16" s="35">
        <f t="shared" si="0"/>
        <v>0</v>
      </c>
      <c r="CA16" s="23">
        <f t="shared" si="1"/>
        <v>3.3898943226002699E-3</v>
      </c>
      <c r="CB16" s="23">
        <f t="shared" si="2"/>
        <v>2.7189282638423761E-3</v>
      </c>
      <c r="CC16" s="23">
        <f t="shared" si="3"/>
        <v>2.7549776318174638E-3</v>
      </c>
      <c r="CD16" s="23">
        <f t="shared" si="4"/>
        <v>3.1752596632339406E-3</v>
      </c>
      <c r="CE16" s="23">
        <f t="shared" si="5"/>
        <v>3.1544909431533421E-3</v>
      </c>
      <c r="CF16" s="23">
        <f t="shared" si="6"/>
        <v>2.7570208467745756E-3</v>
      </c>
      <c r="CG16" s="23">
        <f t="shared" si="7"/>
        <v>2.739064984430775E-3</v>
      </c>
    </row>
    <row r="17" spans="1:85" x14ac:dyDescent="0.25">
      <c r="A17" s="55" t="s">
        <v>90</v>
      </c>
      <c r="B17" s="95">
        <v>9451.9606796999997</v>
      </c>
      <c r="C17" s="95">
        <v>25.385529737999999</v>
      </c>
      <c r="D17" s="95">
        <v>13428.901642000001</v>
      </c>
      <c r="E17" s="95">
        <v>3646.5881426000001</v>
      </c>
      <c r="F17" s="95">
        <v>3062.0910924999998</v>
      </c>
      <c r="G17" s="95">
        <v>920.53366720999998</v>
      </c>
      <c r="H17" s="95">
        <v>9070.8106219000001</v>
      </c>
      <c r="I17" s="95"/>
      <c r="J17" s="95"/>
      <c r="K17" s="95"/>
      <c r="L17" s="95"/>
      <c r="M17" s="26" t="s">
        <v>330</v>
      </c>
      <c r="N17" s="95">
        <v>6.73140547291323</v>
      </c>
      <c r="O17" s="26">
        <v>383.02987112193898</v>
      </c>
      <c r="P17" s="26">
        <v>18.7860176244683</v>
      </c>
      <c r="Q17" s="26">
        <v>18.251906534218499</v>
      </c>
      <c r="R17" s="26">
        <v>27.1400658496337</v>
      </c>
      <c r="S17" s="95">
        <v>3.2267811116524201</v>
      </c>
      <c r="T17" s="26">
        <v>191.23979863880101</v>
      </c>
      <c r="U17" s="26">
        <v>2228.5099260759298</v>
      </c>
      <c r="V17" s="26">
        <v>9476.1614387363097</v>
      </c>
      <c r="W17" s="26">
        <v>67.555710429828693</v>
      </c>
      <c r="X17" s="26">
        <v>22.105417369526499</v>
      </c>
      <c r="Y17" s="26">
        <v>103.80894277260499</v>
      </c>
      <c r="Z17" s="26">
        <v>108.61682679176501</v>
      </c>
      <c r="AA17" s="95">
        <v>3.878240268556</v>
      </c>
      <c r="AB17" s="26">
        <v>455.37102440490003</v>
      </c>
      <c r="AC17" s="26">
        <v>455.37102440490003</v>
      </c>
      <c r="AD17" s="26">
        <v>0</v>
      </c>
      <c r="AE17" s="26">
        <v>32.523691419445598</v>
      </c>
      <c r="AF17" s="26">
        <v>3.6870690167482798</v>
      </c>
      <c r="AG17" s="95">
        <v>187.272315914286</v>
      </c>
      <c r="AH17" s="26">
        <v>182.22759392586801</v>
      </c>
      <c r="AI17" s="26">
        <v>89.141501309832094</v>
      </c>
      <c r="AJ17" s="26">
        <v>2.28104102915789</v>
      </c>
      <c r="AK17" s="26">
        <v>25.447276658718899</v>
      </c>
      <c r="AL17" s="26">
        <v>0</v>
      </c>
      <c r="AM17" s="95">
        <v>9566.7192376417097</v>
      </c>
      <c r="AN17" s="26">
        <v>12115.0309652386</v>
      </c>
      <c r="AO17" s="26">
        <v>1346.11359396374</v>
      </c>
      <c r="AP17" s="26">
        <v>13461.144559202299</v>
      </c>
      <c r="AQ17" s="26">
        <v>3.0290957495395E-2</v>
      </c>
      <c r="AR17" s="26">
        <v>159.174623371748</v>
      </c>
      <c r="AS17" s="26">
        <v>47.444449919255497</v>
      </c>
      <c r="AT17" s="26">
        <v>3881.3071412159602</v>
      </c>
      <c r="AU17" s="26">
        <v>40.027017366909803</v>
      </c>
      <c r="AV17" s="26">
        <v>83.428571790759094</v>
      </c>
      <c r="AW17" s="26">
        <v>172.76109547666701</v>
      </c>
      <c r="AX17" s="26">
        <v>50.363890132663002</v>
      </c>
      <c r="AY17" s="26">
        <v>2.5077745072284001</v>
      </c>
      <c r="AZ17" s="26">
        <v>23.037187696004601</v>
      </c>
      <c r="BA17" s="26">
        <v>3655.59376962136</v>
      </c>
      <c r="BB17" s="26">
        <v>3069.4808830546699</v>
      </c>
      <c r="BC17" s="26">
        <v>586.11288656668603</v>
      </c>
      <c r="BD17" s="26">
        <v>1.9056727949646499</v>
      </c>
      <c r="BE17" s="26">
        <v>0.57910846752757394</v>
      </c>
      <c r="BF17" s="26">
        <v>428.36076301967</v>
      </c>
      <c r="BG17" s="26">
        <v>12.9273656597056</v>
      </c>
      <c r="BH17" s="26">
        <v>459.27316927638799</v>
      </c>
      <c r="BI17" s="26">
        <v>110.131630739044</v>
      </c>
      <c r="BJ17" s="26">
        <v>60.4840998252836</v>
      </c>
      <c r="BK17" s="26">
        <v>1147.88956960267</v>
      </c>
      <c r="BL17" s="26">
        <v>145.43936192454601</v>
      </c>
      <c r="BM17" s="26">
        <v>124.853845907945</v>
      </c>
      <c r="BN17" s="26">
        <v>272.90495334468699</v>
      </c>
      <c r="BO17" s="26">
        <v>30.600717527295899</v>
      </c>
      <c r="BP17" s="26">
        <v>923.25830748964995</v>
      </c>
      <c r="BQ17" s="26">
        <v>2291.7318130004201</v>
      </c>
      <c r="BR17" s="26">
        <v>2.6177666103385699</v>
      </c>
      <c r="BS17" s="26">
        <v>21.395749511668701</v>
      </c>
      <c r="BT17" s="26">
        <v>1462.93305754786</v>
      </c>
      <c r="BU17" s="95">
        <v>0.35714074502693599</v>
      </c>
      <c r="BV17" s="26">
        <v>639.79435517386105</v>
      </c>
      <c r="BW17" s="26">
        <v>9095.4792434839601</v>
      </c>
      <c r="BX17" s="26">
        <v>1182.9417123345199</v>
      </c>
      <c r="BZ17" s="35">
        <f t="shared" si="0"/>
        <v>0</v>
      </c>
      <c r="CA17" s="23">
        <f t="shared" si="1"/>
        <v>2.5603956529660645E-3</v>
      </c>
      <c r="CB17" s="23">
        <f t="shared" si="2"/>
        <v>2.4323668387534062E-3</v>
      </c>
      <c r="CC17" s="23">
        <f t="shared" si="3"/>
        <v>2.4010092606126547E-3</v>
      </c>
      <c r="CD17" s="23">
        <f t="shared" si="4"/>
        <v>2.4696035497277112E-3</v>
      </c>
      <c r="CE17" s="23">
        <f t="shared" si="5"/>
        <v>2.4133150619751105E-3</v>
      </c>
      <c r="CF17" s="23">
        <f t="shared" si="6"/>
        <v>2.959848592944952E-3</v>
      </c>
      <c r="CG17" s="23">
        <f t="shared" si="7"/>
        <v>2.7195608653102724E-3</v>
      </c>
    </row>
    <row r="18" spans="1:85" x14ac:dyDescent="0.25">
      <c r="A18" s="20" t="s">
        <v>91</v>
      </c>
      <c r="B18" s="95">
        <v>6098.9008727999999</v>
      </c>
      <c r="C18" s="95">
        <v>17.445428346</v>
      </c>
      <c r="D18" s="95">
        <v>29705.621857999999</v>
      </c>
      <c r="E18" s="95">
        <v>2386.4247110000001</v>
      </c>
      <c r="F18" s="95">
        <v>1175.2609554000001</v>
      </c>
      <c r="G18" s="95">
        <v>36202.765276999999</v>
      </c>
      <c r="H18" s="95">
        <v>224.02058339000001</v>
      </c>
      <c r="I18" s="95"/>
      <c r="J18" s="95"/>
      <c r="K18" s="95"/>
      <c r="L18" s="95"/>
      <c r="M18" s="26" t="s">
        <v>182</v>
      </c>
      <c r="N18" s="95">
        <v>0</v>
      </c>
      <c r="O18" s="26">
        <v>2.5679635755948298</v>
      </c>
      <c r="P18" s="26">
        <v>0.21373614394153201</v>
      </c>
      <c r="Q18" s="26">
        <v>0.21373614394153201</v>
      </c>
      <c r="R18" s="26">
        <v>6.1002461019527603E-2</v>
      </c>
      <c r="S18" s="95">
        <v>0</v>
      </c>
      <c r="T18" s="26">
        <v>16.405509922821199</v>
      </c>
      <c r="U18" s="26">
        <v>22.500063938722999</v>
      </c>
      <c r="V18" s="26">
        <v>6117.9555335857603</v>
      </c>
      <c r="W18" s="26">
        <v>47.294867809790397</v>
      </c>
      <c r="X18" s="26">
        <v>16.442169816906901</v>
      </c>
      <c r="Y18" s="26">
        <v>28.7486443991511</v>
      </c>
      <c r="Z18" s="26">
        <v>0</v>
      </c>
      <c r="AA18" s="95">
        <v>0</v>
      </c>
      <c r="AB18" s="26">
        <v>4.1026636593638397</v>
      </c>
      <c r="AC18" s="26">
        <v>4.1026636593638397</v>
      </c>
      <c r="AD18" s="26">
        <v>0</v>
      </c>
      <c r="AE18" s="26">
        <v>12.5906905740736</v>
      </c>
      <c r="AF18" s="26">
        <v>3.3582416468526301E-4</v>
      </c>
      <c r="AG18" s="95">
        <v>0.18798088277411901</v>
      </c>
      <c r="AH18" s="26">
        <v>3.6126047983597301E-3</v>
      </c>
      <c r="AI18" s="26">
        <v>0</v>
      </c>
      <c r="AJ18" s="26">
        <v>1.13192868231948E-2</v>
      </c>
      <c r="AK18" s="26">
        <v>17.503954837216199</v>
      </c>
      <c r="AL18" s="26">
        <v>0</v>
      </c>
      <c r="AM18" s="95">
        <v>243.65246854059399</v>
      </c>
      <c r="AN18" s="26">
        <v>26818.6503382882</v>
      </c>
      <c r="AO18" s="26">
        <v>2979.8525223036099</v>
      </c>
      <c r="AP18" s="26">
        <v>29798.502860591801</v>
      </c>
      <c r="AQ18" s="26">
        <v>0</v>
      </c>
      <c r="AR18" s="26">
        <v>32.004792216262302</v>
      </c>
      <c r="AS18" s="26">
        <v>20.866336760197601</v>
      </c>
      <c r="AT18" s="26">
        <v>54.505022805377003</v>
      </c>
      <c r="AU18" s="26">
        <v>12.3713712917432</v>
      </c>
      <c r="AV18" s="26">
        <v>2.7204289049091499</v>
      </c>
      <c r="AW18" s="26">
        <v>48.062141265563199</v>
      </c>
      <c r="AX18" s="26">
        <v>10.4485681394754</v>
      </c>
      <c r="AY18" s="26">
        <v>2.2782585690900802E-3</v>
      </c>
      <c r="AZ18" s="26">
        <v>1.641980808964</v>
      </c>
      <c r="BA18" s="26">
        <v>2393.9427440811501</v>
      </c>
      <c r="BB18" s="26">
        <v>1178.99861558476</v>
      </c>
      <c r="BC18" s="26">
        <v>1214.94412849638</v>
      </c>
      <c r="BD18" s="26">
        <v>5.2536715223465797E-3</v>
      </c>
      <c r="BE18" s="26">
        <v>0.12887470945837901</v>
      </c>
      <c r="BF18" s="26">
        <v>628.32356849055202</v>
      </c>
      <c r="BG18" s="26">
        <v>1.2445093338183499E-3</v>
      </c>
      <c r="BH18" s="26">
        <v>9.0830795037396008</v>
      </c>
      <c r="BI18" s="26">
        <v>1.2170905100944001</v>
      </c>
      <c r="BJ18" s="26">
        <v>0.23667988672652199</v>
      </c>
      <c r="BK18" s="26">
        <v>24.803027540137801</v>
      </c>
      <c r="BL18" s="26">
        <v>3.4205091119310902</v>
      </c>
      <c r="BM18" s="26">
        <v>31.6485475255875</v>
      </c>
      <c r="BN18" s="26">
        <v>385.419301450972</v>
      </c>
      <c r="BO18" s="26">
        <v>2.0188423572190901</v>
      </c>
      <c r="BP18" s="26">
        <v>36320.295477548701</v>
      </c>
      <c r="BQ18" s="26">
        <v>19.8587852099141</v>
      </c>
      <c r="BR18" s="26">
        <v>641.91538621119105</v>
      </c>
      <c r="BS18" s="26">
        <v>0</v>
      </c>
      <c r="BT18" s="26">
        <v>12.3086215589543</v>
      </c>
      <c r="BU18" s="95">
        <v>0</v>
      </c>
      <c r="BV18" s="26">
        <v>0.30241523556937</v>
      </c>
      <c r="BW18" s="26">
        <v>224.641406229159</v>
      </c>
      <c r="BX18" s="26">
        <v>13.3125598151424</v>
      </c>
      <c r="BZ18" s="35">
        <f t="shared" si="0"/>
        <v>0</v>
      </c>
      <c r="CA18" s="23">
        <f t="shared" si="1"/>
        <v>3.1242778302465642E-3</v>
      </c>
      <c r="CB18" s="23">
        <f t="shared" si="2"/>
        <v>3.3548325701970071E-3</v>
      </c>
      <c r="CC18" s="23">
        <f t="shared" si="3"/>
        <v>3.1267146345495241E-3</v>
      </c>
      <c r="CD18" s="23">
        <f t="shared" si="4"/>
        <v>3.1503332355285654E-3</v>
      </c>
      <c r="CE18" s="23">
        <f t="shared" si="5"/>
        <v>3.1802810836065562E-3</v>
      </c>
      <c r="CF18" s="23">
        <f t="shared" si="6"/>
        <v>3.2464426308166862E-3</v>
      </c>
      <c r="CG18" s="23">
        <f t="shared" si="7"/>
        <v>2.771275879048097E-3</v>
      </c>
    </row>
    <row r="19" spans="1:85" x14ac:dyDescent="0.25">
      <c r="A19" s="20" t="s">
        <v>92</v>
      </c>
      <c r="B19" s="95">
        <v>5498.1425830999997</v>
      </c>
      <c r="C19" s="95">
        <v>27.638821182000001</v>
      </c>
      <c r="D19" s="95">
        <v>20435.661123000002</v>
      </c>
      <c r="E19" s="95">
        <v>5110.0348055000004</v>
      </c>
      <c r="F19" s="95">
        <v>4199.1818204000001</v>
      </c>
      <c r="G19" s="95">
        <v>120114.49696999999</v>
      </c>
      <c r="H19" s="95">
        <v>560.74561363999999</v>
      </c>
      <c r="I19" s="95"/>
      <c r="J19" s="95"/>
      <c r="K19" s="95"/>
      <c r="L19" s="95"/>
      <c r="M19" s="26" t="s">
        <v>183</v>
      </c>
      <c r="N19" s="95">
        <v>0</v>
      </c>
      <c r="O19" s="26">
        <v>7.8989516717099297</v>
      </c>
      <c r="P19" s="26">
        <v>1.8948208577151</v>
      </c>
      <c r="Q19" s="26">
        <v>1.8948208577151</v>
      </c>
      <c r="R19" s="26">
        <v>1.27408676416607</v>
      </c>
      <c r="S19" s="95">
        <v>0</v>
      </c>
      <c r="T19" s="26">
        <v>25.755670362880299</v>
      </c>
      <c r="U19" s="26">
        <v>346.938819452426</v>
      </c>
      <c r="V19" s="26">
        <v>5512.9360019620799</v>
      </c>
      <c r="W19" s="26">
        <v>82.186899008582003</v>
      </c>
      <c r="X19" s="26">
        <v>10.383536068669001</v>
      </c>
      <c r="Y19" s="26">
        <v>29.890726644709599</v>
      </c>
      <c r="Z19" s="26">
        <v>2.24705992599082E-2</v>
      </c>
      <c r="AA19" s="95">
        <v>0</v>
      </c>
      <c r="AB19" s="26">
        <v>147.95832721664399</v>
      </c>
      <c r="AC19" s="26">
        <v>147.95832721664399</v>
      </c>
      <c r="AD19" s="26">
        <v>0</v>
      </c>
      <c r="AE19" s="26">
        <v>23.1244314725122</v>
      </c>
      <c r="AF19" s="26">
        <v>0.31496294345673698</v>
      </c>
      <c r="AG19" s="95">
        <v>2.4093523362543601</v>
      </c>
      <c r="AH19" s="26">
        <v>5.7428207619834498E-2</v>
      </c>
      <c r="AI19" s="26">
        <v>1.5733540573713201</v>
      </c>
      <c r="AJ19" s="26">
        <v>0.30320279149966101</v>
      </c>
      <c r="AK19" s="26">
        <v>27.723877993573399</v>
      </c>
      <c r="AL19" s="26">
        <v>0</v>
      </c>
      <c r="AM19" s="95">
        <v>580.56653563583802</v>
      </c>
      <c r="AN19" s="26">
        <v>18442.315799043299</v>
      </c>
      <c r="AO19" s="26">
        <v>2049.1511685854498</v>
      </c>
      <c r="AP19" s="26">
        <v>20491.466967628799</v>
      </c>
      <c r="AQ19" s="26">
        <v>0</v>
      </c>
      <c r="AR19" s="26">
        <v>53.242506256055897</v>
      </c>
      <c r="AS19" s="26">
        <v>22.2701384406047</v>
      </c>
      <c r="AT19" s="26">
        <v>139.32737020193201</v>
      </c>
      <c r="AU19" s="26">
        <v>36.412791875350898</v>
      </c>
      <c r="AV19" s="26">
        <v>84.642430849804498</v>
      </c>
      <c r="AW19" s="26">
        <v>345.06285563407403</v>
      </c>
      <c r="AX19" s="26">
        <v>54.215466507537101</v>
      </c>
      <c r="AY19" s="26">
        <v>2.2895147075844401E-2</v>
      </c>
      <c r="AZ19" s="26">
        <v>70.387159742412095</v>
      </c>
      <c r="BA19" s="26">
        <v>5127.5657226765597</v>
      </c>
      <c r="BB19" s="26">
        <v>4212.7240650212798</v>
      </c>
      <c r="BC19" s="26">
        <v>914.84165765527302</v>
      </c>
      <c r="BD19" s="26">
        <v>0.94367918340801704</v>
      </c>
      <c r="BE19" s="26">
        <v>1.0643981474561399</v>
      </c>
      <c r="BF19" s="26">
        <v>547.00259034953001</v>
      </c>
      <c r="BG19" s="26">
        <v>0.99921096578977497</v>
      </c>
      <c r="BH19" s="26">
        <v>623.02782316484502</v>
      </c>
      <c r="BI19" s="26">
        <v>127.142307925506</v>
      </c>
      <c r="BJ19" s="26">
        <v>68.447033404344296</v>
      </c>
      <c r="BK19" s="26">
        <v>1569.2479308573299</v>
      </c>
      <c r="BL19" s="26">
        <v>0.27243251532407597</v>
      </c>
      <c r="BM19" s="26">
        <v>169.00406375385401</v>
      </c>
      <c r="BN19" s="26">
        <v>492.569467247364</v>
      </c>
      <c r="BO19" s="26">
        <v>0.26182182499710599</v>
      </c>
      <c r="BP19" s="26">
        <v>120452.010155176</v>
      </c>
      <c r="BQ19" s="26">
        <v>81.626082843765801</v>
      </c>
      <c r="BR19" s="26">
        <v>188.03345238292101</v>
      </c>
      <c r="BS19" s="26">
        <v>0</v>
      </c>
      <c r="BT19" s="26">
        <v>23.873107878355501</v>
      </c>
      <c r="BU19" s="95">
        <v>0</v>
      </c>
      <c r="BV19" s="26">
        <v>3.63443958216995</v>
      </c>
      <c r="BW19" s="26">
        <v>562.26348829709696</v>
      </c>
      <c r="BX19" s="26">
        <v>27.9051872966382</v>
      </c>
      <c r="BZ19" s="35">
        <f t="shared" si="0"/>
        <v>0</v>
      </c>
      <c r="CA19" s="23">
        <f t="shared" si="1"/>
        <v>2.6906211758770523E-3</v>
      </c>
      <c r="CB19" s="23">
        <f t="shared" si="2"/>
        <v>3.0774399173287615E-3</v>
      </c>
      <c r="CC19" s="23">
        <f t="shared" si="3"/>
        <v>2.7308069111592979E-3</v>
      </c>
      <c r="CD19" s="23">
        <f t="shared" si="4"/>
        <v>3.4306844950822207E-3</v>
      </c>
      <c r="CE19" s="23">
        <f t="shared" si="5"/>
        <v>3.2249721970814041E-3</v>
      </c>
      <c r="CF19" s="23">
        <f t="shared" si="6"/>
        <v>2.8099288070140838E-3</v>
      </c>
      <c r="CG19" s="23">
        <f t="shared" si="7"/>
        <v>2.7068863673206491E-3</v>
      </c>
    </row>
    <row r="20" spans="1:85" x14ac:dyDescent="0.25">
      <c r="A20" s="55" t="s">
        <v>93</v>
      </c>
      <c r="B20" s="95">
        <v>27407.698365</v>
      </c>
      <c r="C20" s="95">
        <v>452.87485772999997</v>
      </c>
      <c r="D20" s="95">
        <v>69518.925577000002</v>
      </c>
      <c r="E20" s="95">
        <v>25116.213742</v>
      </c>
      <c r="F20" s="95">
        <v>16426.757903999998</v>
      </c>
      <c r="G20" s="95">
        <v>159953.07078000001</v>
      </c>
      <c r="H20" s="95">
        <v>6391.9903336999996</v>
      </c>
      <c r="I20" s="95"/>
      <c r="J20" s="95"/>
      <c r="K20" s="95"/>
      <c r="L20" s="95"/>
      <c r="M20" s="26" t="s">
        <v>184</v>
      </c>
      <c r="N20" s="95">
        <v>0.58660418843697804</v>
      </c>
      <c r="O20" s="26">
        <v>74.245123684848593</v>
      </c>
      <c r="P20" s="26">
        <v>4.6490302323689701</v>
      </c>
      <c r="Q20" s="26">
        <v>4.6116926134269196</v>
      </c>
      <c r="R20" s="26">
        <v>3.4443529953598602</v>
      </c>
      <c r="S20" s="95">
        <v>1.57777557616282</v>
      </c>
      <c r="T20" s="26">
        <v>254.73835097895699</v>
      </c>
      <c r="U20" s="26">
        <v>6595.7085305918799</v>
      </c>
      <c r="V20" s="26">
        <v>27492.218476968701</v>
      </c>
      <c r="W20" s="26">
        <v>116.215116269392</v>
      </c>
      <c r="X20" s="26">
        <v>547.20217177232598</v>
      </c>
      <c r="Y20" s="26">
        <v>24.5230394507049</v>
      </c>
      <c r="Z20" s="26">
        <v>2.2743396947933601</v>
      </c>
      <c r="AA20" s="95">
        <v>0.45638837472676402</v>
      </c>
      <c r="AB20" s="26">
        <v>611.470331698937</v>
      </c>
      <c r="AC20" s="26">
        <v>611.470331698937</v>
      </c>
      <c r="AD20" s="26">
        <v>0</v>
      </c>
      <c r="AE20" s="26">
        <v>22.269939171749002</v>
      </c>
      <c r="AF20" s="26">
        <v>0.957860024990421</v>
      </c>
      <c r="AG20" s="95">
        <v>61.25874119881</v>
      </c>
      <c r="AH20" s="26">
        <v>36.545196172760697</v>
      </c>
      <c r="AI20" s="26">
        <v>40.043388562543498</v>
      </c>
      <c r="AJ20" s="26">
        <v>1.04183408832715</v>
      </c>
      <c r="AK20" s="26">
        <v>454.19184834912397</v>
      </c>
      <c r="AL20" s="26">
        <v>0</v>
      </c>
      <c r="AM20" s="95">
        <v>7038.2403149688298</v>
      </c>
      <c r="AN20" s="26">
        <v>62748.968237143097</v>
      </c>
      <c r="AO20" s="26">
        <v>6972.1040592966201</v>
      </c>
      <c r="AP20" s="26">
        <v>69721.072296439801</v>
      </c>
      <c r="AQ20" s="26">
        <v>2.1625414164665499E-2</v>
      </c>
      <c r="AR20" s="26">
        <v>82.840630847666503</v>
      </c>
      <c r="AS20" s="26">
        <v>866.891310840698</v>
      </c>
      <c r="AT20" s="26">
        <v>2350.1696262639198</v>
      </c>
      <c r="AU20" s="26">
        <v>178.43196355141399</v>
      </c>
      <c r="AV20" s="26">
        <v>221.15230585835201</v>
      </c>
      <c r="AW20" s="26">
        <v>124.26645222529</v>
      </c>
      <c r="AX20" s="26">
        <v>928.26132319597002</v>
      </c>
      <c r="AY20" s="26">
        <v>21.473026410820399</v>
      </c>
      <c r="AZ20" s="26">
        <v>148.08922120784899</v>
      </c>
      <c r="BA20" s="26">
        <v>25185.286185664601</v>
      </c>
      <c r="BB20" s="26">
        <v>16471.153055372</v>
      </c>
      <c r="BC20" s="26">
        <v>8714.1331302926101</v>
      </c>
      <c r="BD20" s="26">
        <v>1.2307114866317101E-2</v>
      </c>
      <c r="BE20" s="26">
        <v>19.834039585206799</v>
      </c>
      <c r="BF20" s="26">
        <v>8506.6217916926507</v>
      </c>
      <c r="BG20" s="26">
        <v>112.629659313812</v>
      </c>
      <c r="BH20" s="26">
        <v>219.03283828789</v>
      </c>
      <c r="BI20" s="26">
        <v>43.056889696588797</v>
      </c>
      <c r="BJ20" s="26">
        <v>28.6688145448943</v>
      </c>
      <c r="BK20" s="26">
        <v>547.54054795052696</v>
      </c>
      <c r="BL20" s="26">
        <v>329.83947577390001</v>
      </c>
      <c r="BM20" s="26">
        <v>4064.5702694414399</v>
      </c>
      <c r="BN20" s="26">
        <v>333.75005753134002</v>
      </c>
      <c r="BO20" s="26">
        <v>106.870236922459</v>
      </c>
      <c r="BP20" s="26">
        <v>160388.673372052</v>
      </c>
      <c r="BQ20" s="26">
        <v>1583.7899305205599</v>
      </c>
      <c r="BR20" s="26">
        <v>3681.9624690229598</v>
      </c>
      <c r="BS20" s="26">
        <v>79.517079438008807</v>
      </c>
      <c r="BT20" s="26">
        <v>300.074038432257</v>
      </c>
      <c r="BU20" s="95">
        <v>0.32671803377040098</v>
      </c>
      <c r="BV20" s="26">
        <v>183.42619198610501</v>
      </c>
      <c r="BW20" s="26">
        <v>6409.0044478480004</v>
      </c>
      <c r="BX20" s="26">
        <v>1904.1655550933201</v>
      </c>
      <c r="BZ20" s="35">
        <f t="shared" si="0"/>
        <v>0</v>
      </c>
      <c r="CA20" s="23">
        <f t="shared" si="1"/>
        <v>3.0838091854015048E-3</v>
      </c>
      <c r="CB20" s="23">
        <f t="shared" si="2"/>
        <v>2.9080674200491321E-3</v>
      </c>
      <c r="CC20" s="23">
        <f t="shared" si="3"/>
        <v>2.9077940684785046E-3</v>
      </c>
      <c r="CD20" s="23">
        <f t="shared" si="4"/>
        <v>2.7501137063942354E-3</v>
      </c>
      <c r="CE20" s="23">
        <f t="shared" si="5"/>
        <v>2.7026118989183926E-3</v>
      </c>
      <c r="CF20" s="23">
        <f t="shared" si="6"/>
        <v>2.7233149693707283E-3</v>
      </c>
      <c r="CG20" s="23">
        <f t="shared" si="7"/>
        <v>2.6617865891158448E-3</v>
      </c>
    </row>
    <row r="21" spans="1:85" x14ac:dyDescent="0.25">
      <c r="A21" s="20" t="s">
        <v>94</v>
      </c>
      <c r="B21" s="95">
        <v>2930.1591103999999</v>
      </c>
      <c r="C21" s="95">
        <v>61.035758610000002</v>
      </c>
      <c r="D21" s="95">
        <v>7794.9868128999997</v>
      </c>
      <c r="E21" s="95">
        <v>4954.5333162999996</v>
      </c>
      <c r="F21" s="95">
        <v>3568.5850845</v>
      </c>
      <c r="G21" s="95">
        <v>17888.306036000002</v>
      </c>
      <c r="H21" s="95">
        <v>311.03394406000001</v>
      </c>
      <c r="I21" s="95"/>
      <c r="J21" s="95"/>
      <c r="K21" s="95"/>
      <c r="L21" s="95"/>
      <c r="M21" s="26" t="s">
        <v>185</v>
      </c>
      <c r="N21" s="95">
        <v>0</v>
      </c>
      <c r="O21" s="26">
        <v>8.9490669704080101</v>
      </c>
      <c r="P21" s="26">
        <v>1.30888239599106</v>
      </c>
      <c r="Q21" s="26">
        <v>1.30888239599106</v>
      </c>
      <c r="R21" s="26">
        <v>0.373562587939615</v>
      </c>
      <c r="S21" s="95">
        <v>0</v>
      </c>
      <c r="T21" s="26">
        <v>8.5068646263484098</v>
      </c>
      <c r="U21" s="26">
        <v>291.18881666163998</v>
      </c>
      <c r="V21" s="26">
        <v>2938.26686266152</v>
      </c>
      <c r="W21" s="26">
        <v>9.6133786191142594</v>
      </c>
      <c r="X21" s="26">
        <v>3.3204823690406502</v>
      </c>
      <c r="Y21" s="26">
        <v>4.3526095859464196</v>
      </c>
      <c r="Z21" s="26">
        <v>0</v>
      </c>
      <c r="AA21" s="95">
        <v>0</v>
      </c>
      <c r="AB21" s="26">
        <v>125.262926798975</v>
      </c>
      <c r="AC21" s="26">
        <v>125.262926798975</v>
      </c>
      <c r="AD21" s="26">
        <v>0</v>
      </c>
      <c r="AE21" s="26">
        <v>5.8050302186967402</v>
      </c>
      <c r="AF21" s="26">
        <v>2.0565245266687599E-3</v>
      </c>
      <c r="AG21" s="95">
        <v>1.1511517163177201</v>
      </c>
      <c r="AH21" s="26">
        <v>2.21256056350136E-2</v>
      </c>
      <c r="AI21" s="26">
        <v>0</v>
      </c>
      <c r="AJ21" s="26">
        <v>6.9327399926255306E-2</v>
      </c>
      <c r="AK21" s="26">
        <v>61.198232737203398</v>
      </c>
      <c r="AL21" s="26">
        <v>0</v>
      </c>
      <c r="AM21" s="95">
        <v>324.11723303085898</v>
      </c>
      <c r="AN21" s="26">
        <v>7036.4494612261096</v>
      </c>
      <c r="AO21" s="26">
        <v>781.82777101759905</v>
      </c>
      <c r="AP21" s="26">
        <v>7818.2772322437104</v>
      </c>
      <c r="AQ21" s="26">
        <v>0</v>
      </c>
      <c r="AR21" s="26">
        <v>5.75900123116838</v>
      </c>
      <c r="AS21" s="26">
        <v>11.8207759463769</v>
      </c>
      <c r="AT21" s="26">
        <v>100.31211972566</v>
      </c>
      <c r="AU21" s="26">
        <v>24.9670552926911</v>
      </c>
      <c r="AV21" s="26">
        <v>48.989509066507999</v>
      </c>
      <c r="AW21" s="26">
        <v>158.44244818091099</v>
      </c>
      <c r="AX21" s="26">
        <v>22.723785779637002</v>
      </c>
      <c r="AY21" s="26">
        <v>2.8515550852361698E-4</v>
      </c>
      <c r="AZ21" s="26">
        <v>136.128015883198</v>
      </c>
      <c r="BA21" s="26">
        <v>4975.01361759681</v>
      </c>
      <c r="BB21" s="26">
        <v>3582.0421362561801</v>
      </c>
      <c r="BC21" s="26">
        <v>1392.9714813406299</v>
      </c>
      <c r="BD21" s="26">
        <v>2.09846263816089</v>
      </c>
      <c r="BE21" s="26">
        <v>4.2814545039876001E-2</v>
      </c>
      <c r="BF21" s="26">
        <v>674.75546667989204</v>
      </c>
      <c r="BG21" s="26">
        <v>2.22196652590155</v>
      </c>
      <c r="BH21" s="26">
        <v>464.42053198630902</v>
      </c>
      <c r="BI21" s="26">
        <v>62.831369286705701</v>
      </c>
      <c r="BJ21" s="26">
        <v>33.6680773962091</v>
      </c>
      <c r="BK21" s="26">
        <v>1161.0215843405599</v>
      </c>
      <c r="BL21" s="26">
        <v>0.68870265290719102</v>
      </c>
      <c r="BM21" s="26">
        <v>235.76885689798601</v>
      </c>
      <c r="BN21" s="26">
        <v>541.63287381294799</v>
      </c>
      <c r="BO21" s="26">
        <v>0.50825684162987705</v>
      </c>
      <c r="BP21" s="26">
        <v>17947.616769776399</v>
      </c>
      <c r="BQ21" s="26">
        <v>64.675447730803697</v>
      </c>
      <c r="BR21" s="26">
        <v>277.33718559698502</v>
      </c>
      <c r="BS21" s="26">
        <v>0</v>
      </c>
      <c r="BT21" s="26">
        <v>23.004848327583701</v>
      </c>
      <c r="BU21" s="95">
        <v>0</v>
      </c>
      <c r="BV21" s="26">
        <v>1.8693675781738399</v>
      </c>
      <c r="BW21" s="26">
        <v>311.84387776825997</v>
      </c>
      <c r="BX21" s="26">
        <v>24.8753538776764</v>
      </c>
      <c r="BZ21" s="35">
        <f t="shared" si="0"/>
        <v>0</v>
      </c>
      <c r="CA21" s="23">
        <f t="shared" si="1"/>
        <v>2.7670006835954007E-3</v>
      </c>
      <c r="CB21" s="23">
        <f t="shared" si="2"/>
        <v>2.6619498291412459E-3</v>
      </c>
      <c r="CC21" s="23">
        <f t="shared" si="3"/>
        <v>2.9878715516448557E-3</v>
      </c>
      <c r="CD21" s="23">
        <f t="shared" si="4"/>
        <v>4.1336489209653693E-3</v>
      </c>
      <c r="CE21" s="23">
        <f t="shared" si="5"/>
        <v>3.7709768542805036E-3</v>
      </c>
      <c r="CF21" s="23">
        <f t="shared" si="6"/>
        <v>3.3156148858944799E-3</v>
      </c>
      <c r="CG21" s="23">
        <f t="shared" si="7"/>
        <v>2.6040042372472423E-3</v>
      </c>
    </row>
    <row r="22" spans="1:85" x14ac:dyDescent="0.25">
      <c r="A22" s="20" t="s">
        <v>95</v>
      </c>
      <c r="B22" s="95">
        <v>2025.0917540999999</v>
      </c>
      <c r="C22" s="95">
        <v>72.686293109999994</v>
      </c>
      <c r="D22" s="95">
        <v>3684.3793565000001</v>
      </c>
      <c r="E22" s="95">
        <v>5814.7159018000002</v>
      </c>
      <c r="F22" s="95">
        <v>3404.1089557</v>
      </c>
      <c r="G22" s="95">
        <v>13327.443004000001</v>
      </c>
      <c r="H22" s="95">
        <v>230.85373841000001</v>
      </c>
      <c r="I22" s="95"/>
      <c r="J22" s="95"/>
      <c r="K22" s="95"/>
      <c r="L22" s="95"/>
      <c r="M22" s="26" t="s">
        <v>186</v>
      </c>
      <c r="N22" s="95">
        <v>0</v>
      </c>
      <c r="O22" s="26">
        <v>1.9200171632054599</v>
      </c>
      <c r="P22" s="26">
        <v>0.30523071146282099</v>
      </c>
      <c r="Q22" s="26">
        <v>0.30523071146282099</v>
      </c>
      <c r="R22" s="26">
        <v>8.7111657082348207E-2</v>
      </c>
      <c r="S22" s="95">
        <v>0</v>
      </c>
      <c r="T22" s="26">
        <v>8.4397598026959493</v>
      </c>
      <c r="U22" s="26">
        <v>130.27032232310401</v>
      </c>
      <c r="V22" s="26">
        <v>1620.9012200166401</v>
      </c>
      <c r="W22" s="26">
        <v>5.3544493568537801</v>
      </c>
      <c r="X22" s="26">
        <v>1.7655942506412099</v>
      </c>
      <c r="Y22" s="26">
        <v>1.0287108560406</v>
      </c>
      <c r="Z22" s="26">
        <v>3.2066323935146199</v>
      </c>
      <c r="AA22" s="95">
        <v>0</v>
      </c>
      <c r="AB22" s="26">
        <v>41.568484205237702</v>
      </c>
      <c r="AC22" s="26">
        <v>41.568484205237702</v>
      </c>
      <c r="AD22" s="26">
        <v>0</v>
      </c>
      <c r="AE22" s="26">
        <v>1.3685182560042899</v>
      </c>
      <c r="AF22" s="26">
        <v>4.7955251012748502E-4</v>
      </c>
      <c r="AG22" s="95">
        <v>0.26849356842607502</v>
      </c>
      <c r="AH22" s="26">
        <v>5.1597236742764001E-3</v>
      </c>
      <c r="AI22" s="26">
        <v>1.65985390499182E-5</v>
      </c>
      <c r="AJ22" s="26">
        <v>1.6164514027108001E-2</v>
      </c>
      <c r="AK22" s="26">
        <v>40.442246474533803</v>
      </c>
      <c r="AL22" s="26">
        <v>0</v>
      </c>
      <c r="AM22" s="95">
        <v>124.41948112127</v>
      </c>
      <c r="AN22" s="26">
        <v>3092.4977933651799</v>
      </c>
      <c r="AO22" s="26">
        <v>343.61019652397101</v>
      </c>
      <c r="AP22" s="26">
        <v>3436.1079898891498</v>
      </c>
      <c r="AQ22" s="26">
        <v>7.9244683543047206E-9</v>
      </c>
      <c r="AR22" s="26">
        <v>1.6830129529809299</v>
      </c>
      <c r="AS22" s="26">
        <v>2.2247901221911799</v>
      </c>
      <c r="AT22" s="26">
        <v>41.383469015883101</v>
      </c>
      <c r="AU22" s="26">
        <v>13.705069532256299</v>
      </c>
      <c r="AV22" s="26">
        <v>16.845537134388199</v>
      </c>
      <c r="AW22" s="26">
        <v>81.969265085291497</v>
      </c>
      <c r="AX22" s="26">
        <v>4.9565437132117101</v>
      </c>
      <c r="AY22" s="26">
        <v>6.8904915755882397E-3</v>
      </c>
      <c r="AZ22" s="26">
        <v>148.501064609916</v>
      </c>
      <c r="BA22" s="26">
        <v>3314.2762563265601</v>
      </c>
      <c r="BB22" s="26">
        <v>1976.8202857163801</v>
      </c>
      <c r="BC22" s="26">
        <v>1337.45597061018</v>
      </c>
      <c r="BD22" s="26">
        <v>2.3758952716369901</v>
      </c>
      <c r="BE22" s="26">
        <v>5.9104309264372698E-2</v>
      </c>
      <c r="BF22" s="26">
        <v>309.373163131556</v>
      </c>
      <c r="BG22" s="26">
        <v>2.5050348771198698</v>
      </c>
      <c r="BH22" s="26">
        <v>284.73473639312698</v>
      </c>
      <c r="BI22" s="26">
        <v>12.630037741364699</v>
      </c>
      <c r="BJ22" s="26">
        <v>6.7749930961490703</v>
      </c>
      <c r="BK22" s="26">
        <v>712.06492959010495</v>
      </c>
      <c r="BL22" s="26">
        <v>3.2021432221592598</v>
      </c>
      <c r="BM22" s="26">
        <v>232.94418623500201</v>
      </c>
      <c r="BN22" s="26">
        <v>145.13459947089001</v>
      </c>
      <c r="BO22" s="26">
        <v>1.4444911334667101E-2</v>
      </c>
      <c r="BP22" s="26">
        <v>13227.1750063538</v>
      </c>
      <c r="BQ22" s="26">
        <v>29.696202239645199</v>
      </c>
      <c r="BR22" s="26">
        <v>5.1359320954380703</v>
      </c>
      <c r="BS22" s="26">
        <v>4.3052547986573402E-5</v>
      </c>
      <c r="BT22" s="26">
        <v>6.7590572091048804</v>
      </c>
      <c r="BU22" s="95">
        <v>0</v>
      </c>
      <c r="BV22" s="26">
        <v>0.51438066932092197</v>
      </c>
      <c r="BW22" s="26">
        <v>120.733964292839</v>
      </c>
      <c r="BX22" s="26">
        <v>5.8084316514736596</v>
      </c>
      <c r="BZ22" s="35">
        <f t="shared" si="0"/>
        <v>0</v>
      </c>
      <c r="CA22" s="23">
        <f t="shared" si="1"/>
        <v>-0.19959122013362399</v>
      </c>
      <c r="CB22" s="23">
        <f t="shared" si="2"/>
        <v>-0.44360559956840251</v>
      </c>
      <c r="CC22" s="23">
        <f t="shared" si="3"/>
        <v>-6.7384854432225791E-2</v>
      </c>
      <c r="CD22" s="23">
        <f t="shared" si="4"/>
        <v>-0.430019228402785</v>
      </c>
      <c r="CE22" s="23">
        <f t="shared" si="5"/>
        <v>-0.41928407361747355</v>
      </c>
      <c r="CF22" s="23">
        <f t="shared" si="6"/>
        <v>-7.5234234816165977E-3</v>
      </c>
      <c r="CG22" s="23">
        <f t="shared" si="7"/>
        <v>-0.47701100651697692</v>
      </c>
    </row>
    <row r="23" spans="1:85" x14ac:dyDescent="0.25">
      <c r="A23" s="55" t="s">
        <v>96</v>
      </c>
      <c r="B23" s="95">
        <v>24309.028270999999</v>
      </c>
      <c r="C23" s="95">
        <v>113.66456531999999</v>
      </c>
      <c r="D23" s="95">
        <v>22646.686242</v>
      </c>
      <c r="E23" s="95">
        <v>3734.7348023</v>
      </c>
      <c r="F23" s="95">
        <v>2847.0293345999999</v>
      </c>
      <c r="G23" s="95">
        <v>13910.170382</v>
      </c>
      <c r="H23" s="95">
        <v>1629.1530633</v>
      </c>
      <c r="I23" s="95"/>
      <c r="J23" s="95"/>
      <c r="K23" s="95"/>
      <c r="L23" s="95"/>
      <c r="M23" s="26" t="s">
        <v>187</v>
      </c>
      <c r="N23" s="95">
        <v>1.6389095125787501</v>
      </c>
      <c r="O23" s="26">
        <v>111.367027577098</v>
      </c>
      <c r="P23" s="26">
        <v>7.0343882994819502</v>
      </c>
      <c r="Q23" s="26">
        <v>6.8225878483012199</v>
      </c>
      <c r="R23" s="26">
        <v>7.6999024612972899</v>
      </c>
      <c r="S23" s="95">
        <v>0.78708988222061305</v>
      </c>
      <c r="T23" s="26">
        <v>23.636152331085999</v>
      </c>
      <c r="U23" s="26">
        <v>540.986454669914</v>
      </c>
      <c r="V23" s="26">
        <v>24373.917183328002</v>
      </c>
      <c r="W23" s="26">
        <v>22.2491269643061</v>
      </c>
      <c r="X23" s="26">
        <v>7.5283627913095303</v>
      </c>
      <c r="Y23" s="26">
        <v>7.6975881230723102</v>
      </c>
      <c r="Z23" s="26">
        <v>4.67160529811202</v>
      </c>
      <c r="AA23" s="95">
        <v>0.942893709213109</v>
      </c>
      <c r="AB23" s="26">
        <v>311.19199967341598</v>
      </c>
      <c r="AC23" s="26">
        <v>311.19199967341598</v>
      </c>
      <c r="AD23" s="26">
        <v>0</v>
      </c>
      <c r="AE23" s="26">
        <v>9.8389706766412495</v>
      </c>
      <c r="AF23" s="26">
        <v>0.96999064238270905</v>
      </c>
      <c r="AG23" s="95">
        <v>37.133273307522998</v>
      </c>
      <c r="AH23" s="26">
        <v>17.244086168078599</v>
      </c>
      <c r="AI23" s="26">
        <v>23.4971650310348</v>
      </c>
      <c r="AJ23" s="26">
        <v>0.94955097254641097</v>
      </c>
      <c r="AK23" s="26">
        <v>113.955707867378</v>
      </c>
      <c r="AL23" s="26">
        <v>0</v>
      </c>
      <c r="AM23" s="95">
        <v>1765.27415715141</v>
      </c>
      <c r="AN23" s="26">
        <v>20436.028962509201</v>
      </c>
      <c r="AO23" s="26">
        <v>2270.68174779625</v>
      </c>
      <c r="AP23" s="26">
        <v>22706.710710305499</v>
      </c>
      <c r="AQ23" s="26">
        <v>6.70009441705848E-3</v>
      </c>
      <c r="AR23" s="26">
        <v>35.779131436218698</v>
      </c>
      <c r="AS23" s="26">
        <v>53.441580037621797</v>
      </c>
      <c r="AT23" s="26">
        <v>514.213594297452</v>
      </c>
      <c r="AU23" s="26">
        <v>37.691940129824999</v>
      </c>
      <c r="AV23" s="26">
        <v>50.165298267000999</v>
      </c>
      <c r="AW23" s="26">
        <v>132.90527440482199</v>
      </c>
      <c r="AX23" s="26">
        <v>41.617031039051497</v>
      </c>
      <c r="AY23" s="26">
        <v>1.3691587382441199</v>
      </c>
      <c r="AZ23" s="26">
        <v>14.5241158446143</v>
      </c>
      <c r="BA23" s="26">
        <v>3745.2441540463501</v>
      </c>
      <c r="BB23" s="26">
        <v>2854.83841151878</v>
      </c>
      <c r="BC23" s="26">
        <v>890.40574252757301</v>
      </c>
      <c r="BD23" s="26">
        <v>0.13632329061878101</v>
      </c>
      <c r="BE23" s="26">
        <v>0.32098650684387298</v>
      </c>
      <c r="BF23" s="26">
        <v>899.682240905252</v>
      </c>
      <c r="BG23" s="26">
        <v>11.2540456674216</v>
      </c>
      <c r="BH23" s="26">
        <v>248.706567137506</v>
      </c>
      <c r="BI23" s="26">
        <v>58.654687546355099</v>
      </c>
      <c r="BJ23" s="26">
        <v>31.48952099589</v>
      </c>
      <c r="BK23" s="26">
        <v>622.64806947591399</v>
      </c>
      <c r="BL23" s="26">
        <v>10.5363030103405</v>
      </c>
      <c r="BM23" s="26">
        <v>105.288898018551</v>
      </c>
      <c r="BN23" s="26">
        <v>534.37597546943698</v>
      </c>
      <c r="BO23" s="26">
        <v>10.5666980438079</v>
      </c>
      <c r="BP23" s="26">
        <v>13955.699394519001</v>
      </c>
      <c r="BQ23" s="26">
        <v>289.10273522870301</v>
      </c>
      <c r="BR23" s="26">
        <v>232.72864143805199</v>
      </c>
      <c r="BS23" s="26">
        <v>6.7653790842450201</v>
      </c>
      <c r="BT23" s="26">
        <v>183.22547498104001</v>
      </c>
      <c r="BU23" s="95">
        <v>0.26180668851998001</v>
      </c>
      <c r="BV23" s="26">
        <v>79.498248371448099</v>
      </c>
      <c r="BW23" s="26">
        <v>1633.53720970219</v>
      </c>
      <c r="BX23" s="26">
        <v>316.80051321725603</v>
      </c>
      <c r="BZ23" s="35">
        <f t="shared" si="0"/>
        <v>0</v>
      </c>
      <c r="CA23" s="23">
        <f t="shared" si="1"/>
        <v>2.6693338624898064E-3</v>
      </c>
      <c r="CB23" s="23">
        <f t="shared" si="2"/>
        <v>2.5614187373025833E-3</v>
      </c>
      <c r="CC23" s="23">
        <f t="shared" si="3"/>
        <v>2.6504746727218286E-3</v>
      </c>
      <c r="CD23" s="23">
        <f t="shared" si="4"/>
        <v>2.8139485941218816E-3</v>
      </c>
      <c r="CE23" s="23">
        <f t="shared" si="5"/>
        <v>2.7428860053798311E-3</v>
      </c>
      <c r="CF23" s="23">
        <f t="shared" si="6"/>
        <v>3.2730736769346633E-3</v>
      </c>
      <c r="CG23" s="23">
        <f t="shared" si="7"/>
        <v>2.6910586248473996E-3</v>
      </c>
    </row>
    <row r="24" spans="1:85" x14ac:dyDescent="0.25">
      <c r="A24" s="20" t="s">
        <v>97</v>
      </c>
      <c r="B24" s="95">
        <v>993.78370993999999</v>
      </c>
      <c r="C24" s="95">
        <v>17.594501291</v>
      </c>
      <c r="D24" s="95">
        <v>2419.4004872</v>
      </c>
      <c r="E24" s="95">
        <v>977.89389451</v>
      </c>
      <c r="F24" s="95">
        <v>725.93381972999998</v>
      </c>
      <c r="G24" s="95">
        <v>99.830847430999995</v>
      </c>
      <c r="H24" s="95">
        <v>13753.078495</v>
      </c>
      <c r="I24" s="95"/>
      <c r="J24" s="95"/>
      <c r="K24" s="95"/>
      <c r="L24" s="95"/>
      <c r="M24" s="26" t="s">
        <v>188</v>
      </c>
      <c r="N24" s="95">
        <v>1.5445955845628401</v>
      </c>
      <c r="O24" s="26">
        <v>863.81996214084802</v>
      </c>
      <c r="P24" s="26">
        <v>61.518425041432501</v>
      </c>
      <c r="Q24" s="26">
        <v>61.396765977045398</v>
      </c>
      <c r="R24" s="26">
        <v>139.619999667554</v>
      </c>
      <c r="S24" s="95">
        <v>0.81383685886137402</v>
      </c>
      <c r="T24" s="26">
        <v>153.885546014591</v>
      </c>
      <c r="U24" s="26">
        <v>2108.1998423423502</v>
      </c>
      <c r="V24" s="26">
        <v>996.51531399967905</v>
      </c>
      <c r="W24" s="26">
        <v>88.058919290200095</v>
      </c>
      <c r="X24" s="26">
        <v>65.148950774270006</v>
      </c>
      <c r="Y24" s="26">
        <v>205.05866850053101</v>
      </c>
      <c r="Z24" s="26">
        <v>217.29087310232899</v>
      </c>
      <c r="AA24" s="95">
        <v>0.88830153585293803</v>
      </c>
      <c r="AB24" s="26">
        <v>546.71467528562698</v>
      </c>
      <c r="AC24" s="26">
        <v>546.71467528562698</v>
      </c>
      <c r="AD24" s="26">
        <v>0</v>
      </c>
      <c r="AE24" s="26">
        <v>30.718642476389</v>
      </c>
      <c r="AF24" s="26">
        <v>0.89583128060492601</v>
      </c>
      <c r="AG24" s="95">
        <v>210.160772918041</v>
      </c>
      <c r="AH24" s="26">
        <v>491.05078900259099</v>
      </c>
      <c r="AI24" s="26">
        <v>129.44531438544701</v>
      </c>
      <c r="AJ24" s="26">
        <v>1.19557548419326</v>
      </c>
      <c r="AK24" s="26">
        <v>17.643058642173301</v>
      </c>
      <c r="AL24" s="26">
        <v>0</v>
      </c>
      <c r="AM24" s="95">
        <v>14734.979334358401</v>
      </c>
      <c r="AN24" s="26">
        <v>2183.4162282524399</v>
      </c>
      <c r="AO24" s="26">
        <v>242.603074407094</v>
      </c>
      <c r="AP24" s="26">
        <v>2426.0193026595398</v>
      </c>
      <c r="AQ24" s="26">
        <v>8.1571185640940992E-3</v>
      </c>
      <c r="AR24" s="26">
        <v>192.366907276321</v>
      </c>
      <c r="AS24" s="26">
        <v>7.7657683229991701</v>
      </c>
      <c r="AT24" s="26">
        <v>6772.0588233949702</v>
      </c>
      <c r="AU24" s="26">
        <v>7.0763609581287001</v>
      </c>
      <c r="AV24" s="26">
        <v>10.1332523985736</v>
      </c>
      <c r="AW24" s="26">
        <v>45.0165934965205</v>
      </c>
      <c r="AX24" s="26">
        <v>7.6128407339186603</v>
      </c>
      <c r="AY24" s="26">
        <v>0.94351581324757305</v>
      </c>
      <c r="AZ24" s="26">
        <v>3.9274116507658401</v>
      </c>
      <c r="BA24" s="26">
        <v>980.71792083646403</v>
      </c>
      <c r="BB24" s="26">
        <v>727.987812832033</v>
      </c>
      <c r="BC24" s="26">
        <v>252.730108004431</v>
      </c>
      <c r="BD24" s="26">
        <v>0.14521655819099699</v>
      </c>
      <c r="BE24" s="26">
        <v>0.24686230537321399</v>
      </c>
      <c r="BF24" s="26">
        <v>254.07893886406799</v>
      </c>
      <c r="BG24" s="26">
        <v>4.1977470841559601</v>
      </c>
      <c r="BH24" s="26">
        <v>70.291132732666298</v>
      </c>
      <c r="BI24" s="26">
        <v>8.6442224948604593</v>
      </c>
      <c r="BJ24" s="26">
        <v>4.9054680335984298</v>
      </c>
      <c r="BK24" s="26">
        <v>175.83895903230299</v>
      </c>
      <c r="BL24" s="26">
        <v>131.00481982199</v>
      </c>
      <c r="BM24" s="26">
        <v>23.4836869025612</v>
      </c>
      <c r="BN24" s="26">
        <v>88.091040991891404</v>
      </c>
      <c r="BO24" s="26">
        <v>15.588794458210099</v>
      </c>
      <c r="BP24" s="26">
        <v>100.121089162629</v>
      </c>
      <c r="BQ24" s="26">
        <v>1950.5295330210699</v>
      </c>
      <c r="BR24" s="26">
        <v>5.8945000299189303E-2</v>
      </c>
      <c r="BS24" s="26">
        <v>13.9222498942691</v>
      </c>
      <c r="BT24" s="26">
        <v>2090.0954519626198</v>
      </c>
      <c r="BU24" s="95">
        <v>0.37199828881191099</v>
      </c>
      <c r="BV24" s="26">
        <v>432.58289607638102</v>
      </c>
      <c r="BW24" s="26">
        <v>13790.865118162201</v>
      </c>
      <c r="BX24" s="26">
        <v>1636.5257179222699</v>
      </c>
      <c r="BZ24" s="35">
        <f t="shared" si="0"/>
        <v>0</v>
      </c>
      <c r="CA24" s="23">
        <f t="shared" si="1"/>
        <v>2.7486907184702983E-3</v>
      </c>
      <c r="CB24" s="23">
        <f t="shared" si="2"/>
        <v>2.7598026434621972E-3</v>
      </c>
      <c r="CC24" s="23">
        <f t="shared" si="3"/>
        <v>2.7357254388254578E-3</v>
      </c>
      <c r="CD24" s="23">
        <f t="shared" si="4"/>
        <v>2.8878657923097992E-3</v>
      </c>
      <c r="CE24" s="23">
        <f t="shared" si="5"/>
        <v>2.8294495258492985E-3</v>
      </c>
      <c r="CF24" s="23">
        <f t="shared" si="6"/>
        <v>2.9073351483830277E-3</v>
      </c>
      <c r="CG24" s="23">
        <f t="shared" si="7"/>
        <v>2.7475029082353148E-3</v>
      </c>
    </row>
    <row r="25" spans="1:85" x14ac:dyDescent="0.25">
      <c r="A25" s="20" t="s">
        <v>98</v>
      </c>
      <c r="B25" s="95">
        <v>3806.7760328999998</v>
      </c>
      <c r="C25" s="95">
        <v>127.08757989999999</v>
      </c>
      <c r="D25" s="95">
        <v>4588.0466352000003</v>
      </c>
      <c r="E25" s="95">
        <v>2166.7474565000002</v>
      </c>
      <c r="F25" s="95">
        <v>1603.8690297000001</v>
      </c>
      <c r="G25" s="95">
        <v>16686.244991</v>
      </c>
      <c r="H25" s="95">
        <v>2988.9917292</v>
      </c>
      <c r="I25" s="95"/>
      <c r="J25" s="95"/>
      <c r="K25" s="95"/>
      <c r="L25" s="95"/>
      <c r="M25" s="26" t="s">
        <v>189</v>
      </c>
      <c r="N25" s="95">
        <v>1.8788603554952799E-3</v>
      </c>
      <c r="O25" s="26">
        <v>43.351035390940197</v>
      </c>
      <c r="P25" s="26">
        <v>0.63250636498116897</v>
      </c>
      <c r="Q25" s="26">
        <v>0.63235707314605105</v>
      </c>
      <c r="R25" s="26">
        <v>0.186608683080077</v>
      </c>
      <c r="S25" s="95">
        <v>3.5269781747713697E-2</v>
      </c>
      <c r="T25" s="26">
        <v>6.4538191241531102</v>
      </c>
      <c r="U25" s="26">
        <v>349.11378142157901</v>
      </c>
      <c r="V25" s="26">
        <v>3816.0173075150001</v>
      </c>
      <c r="W25" s="26">
        <v>5.9676941177690699</v>
      </c>
      <c r="X25" s="26">
        <v>8.9490329538210798</v>
      </c>
      <c r="Y25" s="26">
        <v>1.99310043577906</v>
      </c>
      <c r="Z25" s="26">
        <v>283.67183061501498</v>
      </c>
      <c r="AA25" s="95">
        <v>1.0808778600836599E-3</v>
      </c>
      <c r="AB25" s="26">
        <v>144.02482957347399</v>
      </c>
      <c r="AC25" s="26">
        <v>144.02482957347399</v>
      </c>
      <c r="AD25" s="26">
        <v>0</v>
      </c>
      <c r="AE25" s="26">
        <v>3.94787517488593</v>
      </c>
      <c r="AF25" s="26">
        <v>1.9699577411729501E-2</v>
      </c>
      <c r="AG25" s="95">
        <v>62.7580932023941</v>
      </c>
      <c r="AH25" s="26">
        <v>120.230304420818</v>
      </c>
      <c r="AI25" s="26">
        <v>0.96519728942608696</v>
      </c>
      <c r="AJ25" s="26">
        <v>5.4083335259841998E-2</v>
      </c>
      <c r="AK25" s="26">
        <v>127.425370223934</v>
      </c>
      <c r="AL25" s="26">
        <v>0</v>
      </c>
      <c r="AM25" s="95">
        <v>3049.4172494075601</v>
      </c>
      <c r="AN25" s="26">
        <v>4139.0436664675799</v>
      </c>
      <c r="AO25" s="26">
        <v>459.89406761191998</v>
      </c>
      <c r="AP25" s="26">
        <v>4598.9377340794999</v>
      </c>
      <c r="AQ25" s="26">
        <v>1.4109911321285E-5</v>
      </c>
      <c r="AR25" s="26">
        <v>4.4534464714165196</v>
      </c>
      <c r="AS25" s="26">
        <v>10.1800567232041</v>
      </c>
      <c r="AT25" s="26">
        <v>879.96358452485799</v>
      </c>
      <c r="AU25" s="26">
        <v>13.3387542362197</v>
      </c>
      <c r="AV25" s="26">
        <v>28.294653682879002</v>
      </c>
      <c r="AW25" s="26">
        <v>68.460789373060607</v>
      </c>
      <c r="AX25" s="26">
        <v>14.883735518638399</v>
      </c>
      <c r="AY25" s="26">
        <v>0.188084282698677</v>
      </c>
      <c r="AZ25" s="26">
        <v>10.4519642274922</v>
      </c>
      <c r="BA25" s="26">
        <v>2172.8437451027498</v>
      </c>
      <c r="BB25" s="26">
        <v>1608.1986433936099</v>
      </c>
      <c r="BC25" s="26">
        <v>564.64510170913297</v>
      </c>
      <c r="BD25" s="26">
        <v>0.10155923664963599</v>
      </c>
      <c r="BE25" s="26">
        <v>9.4922351670276905E-2</v>
      </c>
      <c r="BF25" s="26">
        <v>373.59019040988301</v>
      </c>
      <c r="BG25" s="26">
        <v>4.6589204090676404</v>
      </c>
      <c r="BH25" s="26">
        <v>178.54395771094099</v>
      </c>
      <c r="BI25" s="26">
        <v>39.7531495233277</v>
      </c>
      <c r="BJ25" s="26">
        <v>21.347699062843699</v>
      </c>
      <c r="BK25" s="26">
        <v>446.24814105072198</v>
      </c>
      <c r="BL25" s="26">
        <v>2.1975685127156801</v>
      </c>
      <c r="BM25" s="26">
        <v>35.273429404586601</v>
      </c>
      <c r="BN25" s="26">
        <v>342.34776213568301</v>
      </c>
      <c r="BO25" s="26">
        <v>20.440874054048201</v>
      </c>
      <c r="BP25" s="26">
        <v>16742.985278269702</v>
      </c>
      <c r="BQ25" s="26">
        <v>836.54278894246897</v>
      </c>
      <c r="BR25" s="26">
        <v>259.10671123971298</v>
      </c>
      <c r="BS25" s="26">
        <v>2.1036974854520198</v>
      </c>
      <c r="BT25" s="26">
        <v>832.49983956845995</v>
      </c>
      <c r="BU25" s="95">
        <v>8.3023098926899696E-3</v>
      </c>
      <c r="BV25" s="26">
        <v>71.893820473949802</v>
      </c>
      <c r="BW25" s="26">
        <v>2997.1316666797802</v>
      </c>
      <c r="BX25" s="26">
        <v>403.13956004686599</v>
      </c>
      <c r="BZ25" s="35">
        <f t="shared" si="0"/>
        <v>0</v>
      </c>
      <c r="CA25" s="23">
        <f t="shared" si="1"/>
        <v>2.4275855829533253E-3</v>
      </c>
      <c r="CB25" s="23">
        <f t="shared" si="2"/>
        <v>2.6579334046631055E-3</v>
      </c>
      <c r="CC25" s="23">
        <f t="shared" si="3"/>
        <v>2.3737986436192498E-3</v>
      </c>
      <c r="CD25" s="23">
        <f t="shared" si="4"/>
        <v>2.8135667516126189E-3</v>
      </c>
      <c r="CE25" s="23">
        <f t="shared" si="5"/>
        <v>2.6994808263239027E-3</v>
      </c>
      <c r="CF25" s="23">
        <f t="shared" si="6"/>
        <v>3.400422761400537E-3</v>
      </c>
      <c r="CG25" s="23">
        <f t="shared" si="7"/>
        <v>2.7233054545650567E-3</v>
      </c>
    </row>
    <row r="26" spans="1:85" x14ac:dyDescent="0.25">
      <c r="A26" s="20" t="s">
        <v>99</v>
      </c>
      <c r="B26" s="95">
        <v>7593.7862636999998</v>
      </c>
      <c r="C26" s="95">
        <v>98.628269552999996</v>
      </c>
      <c r="D26" s="95">
        <v>7664.9580314000004</v>
      </c>
      <c r="E26" s="95">
        <v>3683.7647212000002</v>
      </c>
      <c r="F26" s="95">
        <v>2869.0073302000001</v>
      </c>
      <c r="G26" s="95">
        <v>19075.861998</v>
      </c>
      <c r="H26" s="95">
        <v>13291.008759</v>
      </c>
      <c r="I26" s="95"/>
      <c r="J26" s="95"/>
      <c r="K26" s="95"/>
      <c r="L26" s="95"/>
      <c r="M26" s="26" t="s">
        <v>190</v>
      </c>
      <c r="N26" s="95">
        <v>5.9315005376719201</v>
      </c>
      <c r="O26" s="26">
        <v>443.15574819504701</v>
      </c>
      <c r="P26" s="26">
        <v>10.005330706473901</v>
      </c>
      <c r="Q26" s="26">
        <v>10.003439676562399</v>
      </c>
      <c r="R26" s="26">
        <v>1.83388335378825</v>
      </c>
      <c r="S26" s="95">
        <v>1.5915368162549001E-2</v>
      </c>
      <c r="T26" s="26">
        <v>274.88518936176501</v>
      </c>
      <c r="U26" s="26">
        <v>7788.9515683387499</v>
      </c>
      <c r="V26" s="26">
        <v>7613.5882222767304</v>
      </c>
      <c r="W26" s="26">
        <v>6.9426117556048004</v>
      </c>
      <c r="X26" s="26">
        <v>667.89722497663604</v>
      </c>
      <c r="Y26" s="26">
        <v>3.30892931371775</v>
      </c>
      <c r="Z26" s="26">
        <v>119.39945711928399</v>
      </c>
      <c r="AA26" s="95">
        <v>1.20056574917354</v>
      </c>
      <c r="AB26" s="26">
        <v>686.29226233587099</v>
      </c>
      <c r="AC26" s="26">
        <v>686.29226233587099</v>
      </c>
      <c r="AD26" s="26">
        <v>0</v>
      </c>
      <c r="AE26" s="26">
        <v>153.458180442193</v>
      </c>
      <c r="AF26" s="26">
        <v>1.46764091461201E-2</v>
      </c>
      <c r="AG26" s="95">
        <v>346.45336705431401</v>
      </c>
      <c r="AH26" s="26">
        <v>81.961088086987701</v>
      </c>
      <c r="AI26" s="26">
        <v>159.91594887574999</v>
      </c>
      <c r="AJ26" s="26">
        <v>2.0244178124344199</v>
      </c>
      <c r="AK26" s="26">
        <v>98.891523042223895</v>
      </c>
      <c r="AL26" s="26">
        <v>0</v>
      </c>
      <c r="AM26" s="95">
        <v>14813.080015383801</v>
      </c>
      <c r="AN26" s="26">
        <v>6916.3134877653401</v>
      </c>
      <c r="AO26" s="26">
        <v>768.479247713022</v>
      </c>
      <c r="AP26" s="26">
        <v>7684.7927354783596</v>
      </c>
      <c r="AQ26" s="26">
        <v>4.8462934752163997E-2</v>
      </c>
      <c r="AR26" s="26">
        <v>42.692679856419502</v>
      </c>
      <c r="AS26" s="26">
        <v>29.594020568241199</v>
      </c>
      <c r="AT26" s="26">
        <v>8294.1107358638401</v>
      </c>
      <c r="AU26" s="26">
        <v>34.729124818546303</v>
      </c>
      <c r="AV26" s="26">
        <v>57.954392974763699</v>
      </c>
      <c r="AW26" s="26">
        <v>140.892674261016</v>
      </c>
      <c r="AX26" s="26">
        <v>32.357454209708003</v>
      </c>
      <c r="AY26" s="26">
        <v>0.84018076522429297</v>
      </c>
      <c r="AZ26" s="26">
        <v>8.8533469491057293</v>
      </c>
      <c r="BA26" s="26">
        <v>3693.1529089821502</v>
      </c>
      <c r="BB26" s="26">
        <v>2876.1416336961902</v>
      </c>
      <c r="BC26" s="26">
        <v>817.01127528596498</v>
      </c>
      <c r="BD26" s="26">
        <v>2.18144501948334E-3</v>
      </c>
      <c r="BE26" s="26">
        <v>4.3338794421534502E-2</v>
      </c>
      <c r="BF26" s="26">
        <v>493.37101929308699</v>
      </c>
      <c r="BG26" s="26">
        <v>1.0032688168344901</v>
      </c>
      <c r="BH26" s="26">
        <v>388.59669419958499</v>
      </c>
      <c r="BI26" s="26">
        <v>88.429928447229699</v>
      </c>
      <c r="BJ26" s="26">
        <v>47.561130843609597</v>
      </c>
      <c r="BK26" s="26">
        <v>971.26051487467305</v>
      </c>
      <c r="BL26" s="26">
        <v>1306.84359454382</v>
      </c>
      <c r="BM26" s="26">
        <v>66.963771460947896</v>
      </c>
      <c r="BN26" s="26">
        <v>422.51792672607098</v>
      </c>
      <c r="BO26" s="26">
        <v>91.170664248104103</v>
      </c>
      <c r="BP26" s="26">
        <v>19128.883233259799</v>
      </c>
      <c r="BQ26" s="26">
        <v>6435.9591819133902</v>
      </c>
      <c r="BR26" s="26">
        <v>238.274315263104</v>
      </c>
      <c r="BS26" s="26">
        <v>209.35255580837</v>
      </c>
      <c r="BT26" s="26">
        <v>721.43872718920295</v>
      </c>
      <c r="BU26" s="95">
        <v>0.88484347788488904</v>
      </c>
      <c r="BV26" s="26">
        <v>625.18951017694803</v>
      </c>
      <c r="BW26" s="26">
        <v>13327.211883604699</v>
      </c>
      <c r="BX26" s="26">
        <v>399.54972566941302</v>
      </c>
      <c r="BZ26" s="35">
        <f t="shared" si="0"/>
        <v>0</v>
      </c>
      <c r="CA26" s="23">
        <f t="shared" si="1"/>
        <v>2.6076528742174916E-3</v>
      </c>
      <c r="CB26" s="23">
        <f t="shared" si="2"/>
        <v>2.6691484137054081E-3</v>
      </c>
      <c r="CC26" s="23">
        <f t="shared" si="3"/>
        <v>2.5877120262244166E-3</v>
      </c>
      <c r="CD26" s="23">
        <f t="shared" si="4"/>
        <v>2.5485307810569837E-3</v>
      </c>
      <c r="CE26" s="23">
        <f t="shared" si="5"/>
        <v>2.4866801214107662E-3</v>
      </c>
      <c r="CF26" s="23">
        <f t="shared" si="6"/>
        <v>2.7794935434822358E-3</v>
      </c>
      <c r="CG26" s="23">
        <f t="shared" si="7"/>
        <v>2.7238808777538511E-3</v>
      </c>
    </row>
    <row r="27" spans="1:85" x14ac:dyDescent="0.25">
      <c r="A27" s="20" t="s">
        <v>100</v>
      </c>
      <c r="B27" s="95">
        <v>4131.0313182999998</v>
      </c>
      <c r="C27" s="95">
        <v>3.4730550835999998</v>
      </c>
      <c r="D27" s="95">
        <v>27700.115918</v>
      </c>
      <c r="E27" s="95">
        <v>6523.7225865</v>
      </c>
      <c r="F27" s="95">
        <v>3725.1965316999999</v>
      </c>
      <c r="G27" s="95">
        <v>68906.109190999996</v>
      </c>
      <c r="H27" s="95">
        <v>46.621232671999998</v>
      </c>
      <c r="I27" s="95"/>
      <c r="J27" s="95"/>
      <c r="K27" s="95"/>
      <c r="L27" s="95"/>
      <c r="M27" s="26" t="s">
        <v>191</v>
      </c>
      <c r="N27" s="95">
        <v>0</v>
      </c>
      <c r="O27" s="26">
        <v>5.0756750823040299E-2</v>
      </c>
      <c r="P27" s="26">
        <v>0.34298910476099098</v>
      </c>
      <c r="Q27" s="26">
        <v>0.34298910476099098</v>
      </c>
      <c r="R27" s="26">
        <v>9.7890987317912001E-2</v>
      </c>
      <c r="S27" s="95">
        <v>0</v>
      </c>
      <c r="T27" s="26">
        <v>2.1263505190816101</v>
      </c>
      <c r="U27" s="26">
        <v>5.2264690678862902</v>
      </c>
      <c r="V27" s="26">
        <v>4142.2380850776899</v>
      </c>
      <c r="W27" s="26">
        <v>2.1726411715438299</v>
      </c>
      <c r="X27" s="26">
        <v>0.78913868681691102</v>
      </c>
      <c r="Y27" s="26">
        <v>1.13637156429868</v>
      </c>
      <c r="Z27" s="26">
        <v>0</v>
      </c>
      <c r="AA27" s="95">
        <v>0</v>
      </c>
      <c r="AB27" s="26">
        <v>0.49335115783880701</v>
      </c>
      <c r="AC27" s="26">
        <v>0.49335115783880701</v>
      </c>
      <c r="AD27" s="26">
        <v>0</v>
      </c>
      <c r="AE27" s="26">
        <v>1.53634071769485</v>
      </c>
      <c r="AF27" s="26">
        <v>5.3885762857189897E-4</v>
      </c>
      <c r="AG27" s="95">
        <v>0.30166063978312901</v>
      </c>
      <c r="AH27" s="26">
        <v>5.7985388250466896E-3</v>
      </c>
      <c r="AI27" s="26">
        <v>0</v>
      </c>
      <c r="AJ27" s="26">
        <v>1.8165671361298999E-2</v>
      </c>
      <c r="AK27" s="26">
        <v>3.4829561621940299</v>
      </c>
      <c r="AL27" s="26">
        <v>0</v>
      </c>
      <c r="AM27" s="95">
        <v>47.5902132420619</v>
      </c>
      <c r="AN27" s="26">
        <v>24997.8278091098</v>
      </c>
      <c r="AO27" s="26">
        <v>2777.53660419887</v>
      </c>
      <c r="AP27" s="26">
        <v>27775.364413308602</v>
      </c>
      <c r="AQ27" s="26">
        <v>0</v>
      </c>
      <c r="AR27" s="26">
        <v>1.5390597017752701</v>
      </c>
      <c r="AS27" s="26">
        <v>225.29836715333701</v>
      </c>
      <c r="AT27" s="26">
        <v>24.157966148051401</v>
      </c>
      <c r="AU27" s="26">
        <v>127.19403556275699</v>
      </c>
      <c r="AV27" s="26">
        <v>2.57965916389711</v>
      </c>
      <c r="AW27" s="26">
        <v>155.32453788190901</v>
      </c>
      <c r="AX27" s="26">
        <v>109.11926843609599</v>
      </c>
      <c r="AY27" s="26">
        <v>7.4606568671218898E-2</v>
      </c>
      <c r="AZ27" s="26">
        <v>18.373490197038102</v>
      </c>
      <c r="BA27" s="26">
        <v>6542.0627063593402</v>
      </c>
      <c r="BB27" s="26">
        <v>3735.7313302894099</v>
      </c>
      <c r="BC27" s="26">
        <v>2806.3313760699298</v>
      </c>
      <c r="BD27" s="26">
        <v>0.448065058394922</v>
      </c>
      <c r="BE27" s="26">
        <v>1.1690349818394199</v>
      </c>
      <c r="BF27" s="26">
        <v>2187.4250841989201</v>
      </c>
      <c r="BG27" s="26">
        <v>0.54138758908050899</v>
      </c>
      <c r="BH27" s="26">
        <v>46.106109053831403</v>
      </c>
      <c r="BI27" s="26">
        <v>12.6172269504015</v>
      </c>
      <c r="BJ27" s="26">
        <v>2.1301440799836899</v>
      </c>
      <c r="BK27" s="26">
        <v>114.727134103848</v>
      </c>
      <c r="BL27" s="26">
        <v>0.12100638265050701</v>
      </c>
      <c r="BM27" s="26">
        <v>347.48652124076102</v>
      </c>
      <c r="BN27" s="26">
        <v>369.205915496839</v>
      </c>
      <c r="BO27" s="26">
        <v>15.9107425718017</v>
      </c>
      <c r="BP27" s="26">
        <v>69092.919133217103</v>
      </c>
      <c r="BQ27" s="26">
        <v>16.038707531698599</v>
      </c>
      <c r="BR27" s="26">
        <v>1692.0891013519799</v>
      </c>
      <c r="BS27" s="26">
        <v>0</v>
      </c>
      <c r="BT27" s="26">
        <v>5.9967729135468097</v>
      </c>
      <c r="BU27" s="95">
        <v>0</v>
      </c>
      <c r="BV27" s="26">
        <v>0.48538035364340998</v>
      </c>
      <c r="BW27" s="26">
        <v>46.749321781113998</v>
      </c>
      <c r="BX27" s="26">
        <v>6.5184899235767704</v>
      </c>
      <c r="BZ27" s="35">
        <f t="shared" si="0"/>
        <v>0</v>
      </c>
      <c r="CA27" s="23">
        <f t="shared" si="1"/>
        <v>2.7128254215951736E-3</v>
      </c>
      <c r="CB27" s="23">
        <f t="shared" si="2"/>
        <v>2.850826824136384E-3</v>
      </c>
      <c r="CC27" s="23">
        <f t="shared" si="3"/>
        <v>2.7165408091200278E-3</v>
      </c>
      <c r="CD27" s="23">
        <f t="shared" si="4"/>
        <v>2.8112967122931663E-3</v>
      </c>
      <c r="CE27" s="23">
        <f t="shared" si="5"/>
        <v>2.8279846445047633E-3</v>
      </c>
      <c r="CF27" s="23">
        <f t="shared" si="6"/>
        <v>2.7110795314141301E-3</v>
      </c>
      <c r="CG27" s="23">
        <f t="shared" si="7"/>
        <v>2.7474414933462065E-3</v>
      </c>
    </row>
    <row r="28" spans="1:85" x14ac:dyDescent="0.25">
      <c r="A28" s="20" t="s">
        <v>101</v>
      </c>
      <c r="B28" s="95">
        <v>10165.096052999999</v>
      </c>
      <c r="C28" s="95">
        <v>283.63446429999999</v>
      </c>
      <c r="D28" s="95">
        <v>30014.162644</v>
      </c>
      <c r="E28" s="95">
        <v>11856.228456999999</v>
      </c>
      <c r="F28" s="95">
        <v>8582.0748953999991</v>
      </c>
      <c r="G28" s="95">
        <v>161367.64098</v>
      </c>
      <c r="H28" s="95">
        <v>4452.2276129000002</v>
      </c>
      <c r="I28" s="95"/>
      <c r="J28" s="95"/>
      <c r="K28" s="95"/>
      <c r="L28" s="95"/>
      <c r="M28" s="26" t="s">
        <v>192</v>
      </c>
      <c r="N28" s="95">
        <v>5.60338907825857E-2</v>
      </c>
      <c r="O28" s="26">
        <v>112.92765445158101</v>
      </c>
      <c r="P28" s="26">
        <v>23.133531606744</v>
      </c>
      <c r="Q28" s="26">
        <v>23.129048500744599</v>
      </c>
      <c r="R28" s="26">
        <v>22.9520382798325</v>
      </c>
      <c r="S28" s="95">
        <v>3.71027254942927E-2</v>
      </c>
      <c r="T28" s="26">
        <v>52.377352474768202</v>
      </c>
      <c r="U28" s="26">
        <v>3660.3267931176501</v>
      </c>
      <c r="V28" s="26">
        <v>10199.365589375</v>
      </c>
      <c r="W28" s="26">
        <v>176.51350743613401</v>
      </c>
      <c r="X28" s="26">
        <v>389.60869147114198</v>
      </c>
      <c r="Y28" s="26">
        <v>16.862547959923099</v>
      </c>
      <c r="Z28" s="26">
        <v>0.348555951413966</v>
      </c>
      <c r="AA28" s="95">
        <v>3.2236936143124097E-2</v>
      </c>
      <c r="AB28" s="26">
        <v>289.68519474416598</v>
      </c>
      <c r="AC28" s="26">
        <v>289.68519474416598</v>
      </c>
      <c r="AD28" s="26">
        <v>0</v>
      </c>
      <c r="AE28" s="26">
        <v>5.01063102303387</v>
      </c>
      <c r="AF28" s="26">
        <v>3.2177836021958103E-2</v>
      </c>
      <c r="AG28" s="95">
        <v>68.364237696683006</v>
      </c>
      <c r="AH28" s="26">
        <v>8.10627712205339</v>
      </c>
      <c r="AI28" s="26">
        <v>152.185161646062</v>
      </c>
      <c r="AJ28" s="26">
        <v>3.27597044636684</v>
      </c>
      <c r="AK28" s="26">
        <v>284.50480493085701</v>
      </c>
      <c r="AL28" s="26">
        <v>0</v>
      </c>
      <c r="AM28" s="95">
        <v>4986.3758796284001</v>
      </c>
      <c r="AN28" s="26">
        <v>27102.936875421201</v>
      </c>
      <c r="AO28" s="26">
        <v>3011.43771016244</v>
      </c>
      <c r="AP28" s="26">
        <v>30114.374585583701</v>
      </c>
      <c r="AQ28" s="26">
        <v>5.2847407924734005E-4</v>
      </c>
      <c r="AR28" s="26">
        <v>19.406743261831899</v>
      </c>
      <c r="AS28" s="26">
        <v>125.580297158142</v>
      </c>
      <c r="AT28" s="26">
        <v>2463.13189355141</v>
      </c>
      <c r="AU28" s="26">
        <v>92.126382761244997</v>
      </c>
      <c r="AV28" s="26">
        <v>66.032123059463899</v>
      </c>
      <c r="AW28" s="26">
        <v>236.67601180971801</v>
      </c>
      <c r="AX28" s="26">
        <v>76.867619002355895</v>
      </c>
      <c r="AY28" s="26">
        <v>3.02673657282693</v>
      </c>
      <c r="AZ28" s="26">
        <v>16.4626478145967</v>
      </c>
      <c r="BA28" s="26">
        <v>11915.8517089614</v>
      </c>
      <c r="BB28" s="26">
        <v>8611.79041590612</v>
      </c>
      <c r="BC28" s="26">
        <v>3304.0612930553202</v>
      </c>
      <c r="BD28" s="26">
        <v>0.178056354547308</v>
      </c>
      <c r="BE28" s="26">
        <v>0.71269462415053297</v>
      </c>
      <c r="BF28" s="26">
        <v>3735.13762891234</v>
      </c>
      <c r="BG28" s="26">
        <v>5.5429779945655904</v>
      </c>
      <c r="BH28" s="26">
        <v>386.60885537701699</v>
      </c>
      <c r="BI28" s="26">
        <v>83.344041047526005</v>
      </c>
      <c r="BJ28" s="26">
        <v>44.674215940188603</v>
      </c>
      <c r="BK28" s="26">
        <v>966.09267012770601</v>
      </c>
      <c r="BL28" s="26">
        <v>514.95301958639004</v>
      </c>
      <c r="BM28" s="26">
        <v>206.49231653900699</v>
      </c>
      <c r="BN28" s="26">
        <v>2450.1251766329601</v>
      </c>
      <c r="BO28" s="26">
        <v>116.109964177753</v>
      </c>
      <c r="BP28" s="26">
        <v>161908.441705315</v>
      </c>
      <c r="BQ28" s="26">
        <v>1964.90509651397</v>
      </c>
      <c r="BR28" s="26">
        <v>2231.4771890758798</v>
      </c>
      <c r="BS28" s="26">
        <v>46.674959867601899</v>
      </c>
      <c r="BT28" s="26">
        <v>92.8868820453756</v>
      </c>
      <c r="BU28" s="95">
        <v>2.01284886417102</v>
      </c>
      <c r="BV28" s="26">
        <v>138.28206236733399</v>
      </c>
      <c r="BW28" s="26">
        <v>4464.9962352417597</v>
      </c>
      <c r="BX28" s="26">
        <v>359.53407749691002</v>
      </c>
      <c r="BZ28" s="35">
        <f t="shared" si="0"/>
        <v>0</v>
      </c>
      <c r="CA28" s="23">
        <f t="shared" si="1"/>
        <v>3.3712948895241322E-3</v>
      </c>
      <c r="CB28" s="23">
        <f t="shared" si="2"/>
        <v>3.0685291824637238E-3</v>
      </c>
      <c r="CC28" s="23">
        <f t="shared" si="3"/>
        <v>3.3388218346225781E-3</v>
      </c>
      <c r="CD28" s="23">
        <f t="shared" si="4"/>
        <v>5.0288548485415254E-3</v>
      </c>
      <c r="CE28" s="23">
        <f t="shared" si="5"/>
        <v>3.4625100419536491E-3</v>
      </c>
      <c r="CF28" s="23">
        <f t="shared" si="6"/>
        <v>3.3513579428358017E-3</v>
      </c>
      <c r="CG28" s="23">
        <f t="shared" si="7"/>
        <v>2.8679176924295991E-3</v>
      </c>
    </row>
    <row r="29" spans="1:85" x14ac:dyDescent="0.25">
      <c r="A29" s="20" t="s">
        <v>102</v>
      </c>
      <c r="B29" s="95">
        <v>3533.8081864000001</v>
      </c>
      <c r="C29" s="95">
        <v>54.968375446000003</v>
      </c>
      <c r="D29" s="95">
        <v>6739.4992510000002</v>
      </c>
      <c r="E29" s="95">
        <v>15473.739195</v>
      </c>
      <c r="F29" s="95">
        <v>9046.4239708999994</v>
      </c>
      <c r="G29" s="95">
        <v>15961.118490999999</v>
      </c>
      <c r="H29" s="95">
        <v>4622.6523229000004</v>
      </c>
      <c r="I29" s="95"/>
      <c r="J29" s="95"/>
      <c r="K29" s="95"/>
      <c r="L29" s="95"/>
      <c r="M29" s="26" t="s">
        <v>193</v>
      </c>
      <c r="N29" s="95">
        <v>0.59200264270507197</v>
      </c>
      <c r="O29" s="26">
        <v>416.53179835478301</v>
      </c>
      <c r="P29" s="26">
        <v>10.519883716529399</v>
      </c>
      <c r="Q29" s="26">
        <v>10.474908181818</v>
      </c>
      <c r="R29" s="26">
        <v>4.6462339064303197</v>
      </c>
      <c r="S29" s="95">
        <v>0.289434612409463</v>
      </c>
      <c r="T29" s="26">
        <v>118.98325016408801</v>
      </c>
      <c r="U29" s="26">
        <v>769.18354154279598</v>
      </c>
      <c r="V29" s="26">
        <v>3549.0653202571798</v>
      </c>
      <c r="W29" s="26">
        <v>94.730140161505602</v>
      </c>
      <c r="X29" s="26">
        <v>71.857167904897494</v>
      </c>
      <c r="Y29" s="26">
        <v>5.86256067454039</v>
      </c>
      <c r="Z29" s="26">
        <v>207.20965434317301</v>
      </c>
      <c r="AA29" s="95">
        <v>0.36689087353186001</v>
      </c>
      <c r="AB29" s="26">
        <v>100.80738227088101</v>
      </c>
      <c r="AC29" s="26">
        <v>100.80738227088101</v>
      </c>
      <c r="AD29" s="26">
        <v>0</v>
      </c>
      <c r="AE29" s="26">
        <v>12.2169099334302</v>
      </c>
      <c r="AF29" s="26">
        <v>0.31197944160782998</v>
      </c>
      <c r="AG29" s="95">
        <v>394.774663189688</v>
      </c>
      <c r="AH29" s="26">
        <v>69.863250282665106</v>
      </c>
      <c r="AI29" s="26">
        <v>196.163351909467</v>
      </c>
      <c r="AJ29" s="26">
        <v>3.49036829891085</v>
      </c>
      <c r="AK29" s="26">
        <v>55.1180260119271</v>
      </c>
      <c r="AL29" s="26">
        <v>0</v>
      </c>
      <c r="AM29" s="95">
        <v>5546.1228884546099</v>
      </c>
      <c r="AN29" s="26">
        <v>6089.1649418124298</v>
      </c>
      <c r="AO29" s="26">
        <v>676.57522999476203</v>
      </c>
      <c r="AP29" s="26">
        <v>6765.7401718071897</v>
      </c>
      <c r="AQ29" s="26">
        <v>5.7379785476589798E-2</v>
      </c>
      <c r="AR29" s="26">
        <v>142.74703565103599</v>
      </c>
      <c r="AS29" s="26">
        <v>6.0022956594476202</v>
      </c>
      <c r="AT29" s="26">
        <v>953.71768630795202</v>
      </c>
      <c r="AU29" s="26">
        <v>58.234686389416503</v>
      </c>
      <c r="AV29" s="26">
        <v>57.2861131460797</v>
      </c>
      <c r="AW29" s="26">
        <v>325.34512861741899</v>
      </c>
      <c r="AX29" s="26">
        <v>4.7388896613967297</v>
      </c>
      <c r="AY29" s="26">
        <v>0.113117180508937</v>
      </c>
      <c r="AZ29" s="26">
        <v>728.33402386426303</v>
      </c>
      <c r="BA29" s="26">
        <v>15549.77151882</v>
      </c>
      <c r="BB29" s="26">
        <v>9090.0460579226492</v>
      </c>
      <c r="BC29" s="26">
        <v>6459.7254608973999</v>
      </c>
      <c r="BD29" s="26">
        <v>11.615502113284499</v>
      </c>
      <c r="BE29" s="26">
        <v>4.0846434968832203E-2</v>
      </c>
      <c r="BF29" s="26">
        <v>1659.2546334963299</v>
      </c>
      <c r="BG29" s="26">
        <v>74.309856667648106</v>
      </c>
      <c r="BH29" s="26">
        <v>1183.3907110666701</v>
      </c>
      <c r="BI29" s="26">
        <v>10.598317383043099</v>
      </c>
      <c r="BJ29" s="26">
        <v>5.1013842513126804</v>
      </c>
      <c r="BK29" s="26">
        <v>2959.34884993477</v>
      </c>
      <c r="BL29" s="26">
        <v>35.903899777312397</v>
      </c>
      <c r="BM29" s="26">
        <v>1113.3201981694201</v>
      </c>
      <c r="BN29" s="26">
        <v>885.70025654623203</v>
      </c>
      <c r="BO29" s="26">
        <v>7.3112473404270499</v>
      </c>
      <c r="BP29" s="26">
        <v>16014.5460650065</v>
      </c>
      <c r="BQ29" s="26">
        <v>772.42234863496105</v>
      </c>
      <c r="BR29" s="26">
        <v>194.46279941711899</v>
      </c>
      <c r="BS29" s="26">
        <v>254.35984567909</v>
      </c>
      <c r="BT29" s="26">
        <v>1253.3825220357601</v>
      </c>
      <c r="BU29" s="95">
        <v>0.79506627595032897</v>
      </c>
      <c r="BV29" s="26">
        <v>230.210560645355</v>
      </c>
      <c r="BW29" s="26">
        <v>4635.3610472871496</v>
      </c>
      <c r="BX29" s="26">
        <v>533.68723010847896</v>
      </c>
      <c r="BZ29" s="35">
        <f t="shared" si="0"/>
        <v>0</v>
      </c>
      <c r="CA29" s="23">
        <f t="shared" si="1"/>
        <v>4.3174765160988093E-3</v>
      </c>
      <c r="CB29" s="23">
        <f t="shared" si="2"/>
        <v>2.7224847871684102E-3</v>
      </c>
      <c r="CC29" s="23">
        <f t="shared" si="3"/>
        <v>3.8936009679496389E-3</v>
      </c>
      <c r="CD29" s="23">
        <f t="shared" si="4"/>
        <v>4.9136361199992344E-3</v>
      </c>
      <c r="CE29" s="23">
        <f t="shared" si="5"/>
        <v>4.8220254946010422E-3</v>
      </c>
      <c r="CF29" s="23">
        <f t="shared" si="6"/>
        <v>3.3473577704862386E-3</v>
      </c>
      <c r="CG29" s="23">
        <f t="shared" si="7"/>
        <v>2.7492278240766484E-3</v>
      </c>
    </row>
    <row r="30" spans="1:85" x14ac:dyDescent="0.25">
      <c r="A30" s="20" t="s">
        <v>103</v>
      </c>
      <c r="B30" s="95">
        <v>12051.671684999999</v>
      </c>
      <c r="C30" s="95">
        <v>136.27985276999999</v>
      </c>
      <c r="D30" s="95">
        <v>13575.398767000001</v>
      </c>
      <c r="E30" s="95">
        <v>3027.0442446000002</v>
      </c>
      <c r="F30" s="95">
        <v>2460.9198986000001</v>
      </c>
      <c r="G30" s="95">
        <v>1981.6271565</v>
      </c>
      <c r="H30" s="95">
        <v>11511.233835999999</v>
      </c>
      <c r="I30" s="95"/>
      <c r="J30" s="95"/>
      <c r="K30" s="95"/>
      <c r="L30" s="95"/>
      <c r="M30" s="26" t="s">
        <v>194</v>
      </c>
      <c r="N30" s="95">
        <v>46.056496054533703</v>
      </c>
      <c r="O30" s="26">
        <v>439.20764831007102</v>
      </c>
      <c r="P30" s="26">
        <v>44.245108183292302</v>
      </c>
      <c r="Q30" s="26">
        <v>44.177499823793099</v>
      </c>
      <c r="R30" s="26">
        <v>48.966943090494297</v>
      </c>
      <c r="S30" s="95">
        <v>0.42622071357736402</v>
      </c>
      <c r="T30" s="26">
        <v>204.38465568877899</v>
      </c>
      <c r="U30" s="26">
        <v>2136.0626687235399</v>
      </c>
      <c r="V30" s="26">
        <v>12083.635417342801</v>
      </c>
      <c r="W30" s="26">
        <v>86.088801498703006</v>
      </c>
      <c r="X30" s="26">
        <v>24.6763301747818</v>
      </c>
      <c r="Y30" s="26">
        <v>6.3188351256738304</v>
      </c>
      <c r="Z30" s="26">
        <v>233.96824265815999</v>
      </c>
      <c r="AA30" s="95">
        <v>9.5859745453473693</v>
      </c>
      <c r="AB30" s="26">
        <v>465.90885375275099</v>
      </c>
      <c r="AC30" s="26">
        <v>465.90885375275099</v>
      </c>
      <c r="AD30" s="26">
        <v>0</v>
      </c>
      <c r="AE30" s="26">
        <v>13.4862357350632</v>
      </c>
      <c r="AF30" s="26">
        <v>0.468866791593406</v>
      </c>
      <c r="AG30" s="95">
        <v>240.33523589735</v>
      </c>
      <c r="AH30" s="26">
        <v>404.67754214928101</v>
      </c>
      <c r="AI30" s="26">
        <v>376.38643429250698</v>
      </c>
      <c r="AJ30" s="26">
        <v>6.03580517298776</v>
      </c>
      <c r="AK30" s="26">
        <v>136.63143453044401</v>
      </c>
      <c r="AL30" s="26">
        <v>0</v>
      </c>
      <c r="AM30" s="95">
        <v>12049.7104662897</v>
      </c>
      <c r="AN30" s="26">
        <v>12251.7509907203</v>
      </c>
      <c r="AO30" s="26">
        <v>1361.3055887456301</v>
      </c>
      <c r="AP30" s="26">
        <v>13613.0565794659</v>
      </c>
      <c r="AQ30" s="26">
        <v>1.43060426393292E-2</v>
      </c>
      <c r="AR30" s="26">
        <v>161.13353834541499</v>
      </c>
      <c r="AS30" s="26">
        <v>26.2941598284843</v>
      </c>
      <c r="AT30" s="26">
        <v>3089.3218014158401</v>
      </c>
      <c r="AU30" s="26">
        <v>29.2279567344371</v>
      </c>
      <c r="AV30" s="26">
        <v>52.608345798342803</v>
      </c>
      <c r="AW30" s="26">
        <v>105.155299146033</v>
      </c>
      <c r="AX30" s="26">
        <v>30.337741109585</v>
      </c>
      <c r="AY30" s="26">
        <v>10.9364538062247</v>
      </c>
      <c r="AZ30" s="26">
        <v>17.947899613048801</v>
      </c>
      <c r="BA30" s="26">
        <v>3035.0818207686898</v>
      </c>
      <c r="BB30" s="26">
        <v>2467.37519832101</v>
      </c>
      <c r="BC30" s="26">
        <v>567.70662244768096</v>
      </c>
      <c r="BD30" s="26">
        <v>0.18187508071672201</v>
      </c>
      <c r="BE30" s="26">
        <v>0.34351354788604299</v>
      </c>
      <c r="BF30" s="26">
        <v>479.60886637252901</v>
      </c>
      <c r="BG30" s="26">
        <v>75.310242842639397</v>
      </c>
      <c r="BH30" s="26">
        <v>282.83215727033399</v>
      </c>
      <c r="BI30" s="26">
        <v>64.584754574284105</v>
      </c>
      <c r="BJ30" s="26">
        <v>34.515956468323097</v>
      </c>
      <c r="BK30" s="26">
        <v>706.99461074074202</v>
      </c>
      <c r="BL30" s="26">
        <v>120.665868131476</v>
      </c>
      <c r="BM30" s="26">
        <v>71.677029341086794</v>
      </c>
      <c r="BN30" s="26">
        <v>414.23406640529601</v>
      </c>
      <c r="BO30" s="26">
        <v>64.584269641016405</v>
      </c>
      <c r="BP30" s="26">
        <v>1988.457365749</v>
      </c>
      <c r="BQ30" s="26">
        <v>1732.54589189942</v>
      </c>
      <c r="BR30" s="26">
        <v>21.148675294675101</v>
      </c>
      <c r="BS30" s="26">
        <v>84.221558756031698</v>
      </c>
      <c r="BT30" s="26">
        <v>4144.7311375118497</v>
      </c>
      <c r="BU30" s="95">
        <v>3.5084495765339998</v>
      </c>
      <c r="BV30" s="26">
        <v>385.84329134300401</v>
      </c>
      <c r="BW30" s="26">
        <v>11542.457955768699</v>
      </c>
      <c r="BX30" s="26">
        <v>1074.69218621241</v>
      </c>
      <c r="BZ30" s="35">
        <f t="shared" si="0"/>
        <v>0</v>
      </c>
      <c r="CA30" s="23">
        <f t="shared" si="1"/>
        <v>2.6522239551700377E-3</v>
      </c>
      <c r="CB30" s="23">
        <f t="shared" si="2"/>
        <v>2.5798513375075768E-3</v>
      </c>
      <c r="CC30" s="23">
        <f t="shared" si="3"/>
        <v>2.7739746811298246E-3</v>
      </c>
      <c r="CD30" s="23">
        <f t="shared" si="4"/>
        <v>2.6552555956286372E-3</v>
      </c>
      <c r="CE30" s="23">
        <f t="shared" si="5"/>
        <v>2.6231246797923918E-3</v>
      </c>
      <c r="CF30" s="23">
        <f t="shared" si="6"/>
        <v>3.4467680898478156E-3</v>
      </c>
      <c r="CG30" s="23">
        <f t="shared" si="7"/>
        <v>2.7124911380959193E-3</v>
      </c>
    </row>
    <row r="31" spans="1:85" x14ac:dyDescent="0.25">
      <c r="A31" s="20" t="s">
        <v>104</v>
      </c>
      <c r="B31" s="95">
        <v>5951.1443904999996</v>
      </c>
      <c r="C31" s="95">
        <v>204.05446519</v>
      </c>
      <c r="D31" s="95">
        <v>15642.57307</v>
      </c>
      <c r="E31" s="95">
        <v>6327.1680689000004</v>
      </c>
      <c r="F31" s="95">
        <v>4059.1892100999999</v>
      </c>
      <c r="G31" s="95">
        <v>22916.752848</v>
      </c>
      <c r="H31" s="95">
        <v>587.65476482999998</v>
      </c>
      <c r="I31" s="95"/>
      <c r="J31" s="95"/>
      <c r="K31" s="95"/>
      <c r="L31" s="95"/>
      <c r="M31" s="26" t="s">
        <v>195</v>
      </c>
      <c r="N31" s="95">
        <v>5.0735286530530898E-3</v>
      </c>
      <c r="O31" s="26">
        <v>7.9071503572193196</v>
      </c>
      <c r="P31" s="26">
        <v>0.74083122885446795</v>
      </c>
      <c r="Q31" s="26">
        <v>0.74048999037420404</v>
      </c>
      <c r="R31" s="26">
        <v>0.225038149142677</v>
      </c>
      <c r="S31" s="95">
        <v>2.0677095049852099E-3</v>
      </c>
      <c r="T31" s="26">
        <v>10.19734072676</v>
      </c>
      <c r="U31" s="26">
        <v>271.16395471528602</v>
      </c>
      <c r="V31" s="26">
        <v>5971.0611611137601</v>
      </c>
      <c r="W31" s="26">
        <v>20.616588090663001</v>
      </c>
      <c r="X31" s="26">
        <v>5.2652872507745601</v>
      </c>
      <c r="Y31" s="26">
        <v>3.3654787155868999</v>
      </c>
      <c r="Z31" s="26">
        <v>13.6901020117828</v>
      </c>
      <c r="AA31" s="95">
        <v>3.6949645314902899E-3</v>
      </c>
      <c r="AB31" s="26">
        <v>53.128476455196299</v>
      </c>
      <c r="AC31" s="26">
        <v>53.128476455196299</v>
      </c>
      <c r="AD31" s="26">
        <v>0</v>
      </c>
      <c r="AE31" s="26">
        <v>3.2925768374139599</v>
      </c>
      <c r="AF31" s="26">
        <v>3.5239194816839002E-3</v>
      </c>
      <c r="AG31" s="95">
        <v>3.48710228393346</v>
      </c>
      <c r="AH31" s="26">
        <v>5.2911079599463999</v>
      </c>
      <c r="AI31" s="26">
        <v>1.55876311420492E-2</v>
      </c>
      <c r="AJ31" s="26">
        <v>4.0023834735124303E-2</v>
      </c>
      <c r="AK31" s="26">
        <v>204.60741236958199</v>
      </c>
      <c r="AL31" s="26">
        <v>0</v>
      </c>
      <c r="AM31" s="95">
        <v>602.53237789822094</v>
      </c>
      <c r="AN31" s="26">
        <v>14131.288791213699</v>
      </c>
      <c r="AO31" s="26">
        <v>1570.14460285218</v>
      </c>
      <c r="AP31" s="26">
        <v>15701.4333940659</v>
      </c>
      <c r="AQ31" s="26">
        <v>1.4464979149787601E-4</v>
      </c>
      <c r="AR31" s="26">
        <v>4.1036224230946896</v>
      </c>
      <c r="AS31" s="26">
        <v>23.513277133400901</v>
      </c>
      <c r="AT31" s="26">
        <v>104.38414605936001</v>
      </c>
      <c r="AU31" s="26">
        <v>32.171286088966902</v>
      </c>
      <c r="AV31" s="26">
        <v>34.773350150432499</v>
      </c>
      <c r="AW31" s="26">
        <v>210.75932391980899</v>
      </c>
      <c r="AX31" s="26">
        <v>31.977910383866</v>
      </c>
      <c r="AY31" s="26">
        <v>11.619637405336301</v>
      </c>
      <c r="AZ31" s="26">
        <v>215.85955594798301</v>
      </c>
      <c r="BA31" s="26">
        <v>6353.87978897416</v>
      </c>
      <c r="BB31" s="26">
        <v>4074.5772633009001</v>
      </c>
      <c r="BC31" s="26">
        <v>2279.3025256732599</v>
      </c>
      <c r="BD31" s="26">
        <v>23.8180542535424</v>
      </c>
      <c r="BE31" s="26">
        <v>6.7106280879864602E-2</v>
      </c>
      <c r="BF31" s="26">
        <v>1141.95419474447</v>
      </c>
      <c r="BG31" s="26">
        <v>58.076353966390798</v>
      </c>
      <c r="BH31" s="26">
        <v>356.44147106117202</v>
      </c>
      <c r="BI31" s="26">
        <v>75.296131622299697</v>
      </c>
      <c r="BJ31" s="26">
        <v>233.54509347883899</v>
      </c>
      <c r="BK31" s="26">
        <v>891.49848062124101</v>
      </c>
      <c r="BL31" s="26">
        <v>122.78575495917499</v>
      </c>
      <c r="BM31" s="26">
        <v>291.81772151845502</v>
      </c>
      <c r="BN31" s="26">
        <v>440.32351784071199</v>
      </c>
      <c r="BO31" s="26">
        <v>1.0647968831042101</v>
      </c>
      <c r="BP31" s="26">
        <v>22993.3094926499</v>
      </c>
      <c r="BQ31" s="26">
        <v>80.760520445020603</v>
      </c>
      <c r="BR31" s="26">
        <v>130.74763395911501</v>
      </c>
      <c r="BS31" s="26">
        <v>5.7649631727508801E-3</v>
      </c>
      <c r="BT31" s="26">
        <v>53.471312981342102</v>
      </c>
      <c r="BU31" s="95">
        <v>0</v>
      </c>
      <c r="BV31" s="26">
        <v>143.420656138629</v>
      </c>
      <c r="BW31" s="26">
        <v>589.30132630973799</v>
      </c>
      <c r="BX31" s="26">
        <v>31.1654889195725</v>
      </c>
      <c r="BZ31" s="35">
        <f t="shared" si="0"/>
        <v>0</v>
      </c>
      <c r="CA31" s="23">
        <f t="shared" si="1"/>
        <v>3.3467127172303636E-3</v>
      </c>
      <c r="CB31" s="23">
        <f t="shared" si="2"/>
        <v>2.7098019103239382E-3</v>
      </c>
      <c r="CC31" s="23">
        <f t="shared" si="3"/>
        <v>3.7628287751958365E-3</v>
      </c>
      <c r="CD31" s="23">
        <f t="shared" si="4"/>
        <v>4.2217497280427783E-3</v>
      </c>
      <c r="CE31" s="23">
        <f t="shared" si="5"/>
        <v>3.790917940610396E-3</v>
      </c>
      <c r="CF31" s="23">
        <f t="shared" si="6"/>
        <v>3.3406410217746429E-3</v>
      </c>
      <c r="CG31" s="23">
        <f t="shared" si="7"/>
        <v>2.8019197295445016E-3</v>
      </c>
    </row>
    <row r="32" spans="1:85" x14ac:dyDescent="0.25">
      <c r="A32" s="20" t="s">
        <v>105</v>
      </c>
      <c r="B32" s="95">
        <v>3524.3279983000002</v>
      </c>
      <c r="C32" s="95">
        <v>6.0236832260000002</v>
      </c>
      <c r="D32" s="95">
        <v>9990.0518245000003</v>
      </c>
      <c r="E32" s="95">
        <v>1520.0863242999999</v>
      </c>
      <c r="F32" s="95">
        <v>949.84836245999998</v>
      </c>
      <c r="G32" s="95">
        <v>424.68811083999998</v>
      </c>
      <c r="H32" s="95">
        <v>541.45014074000005</v>
      </c>
      <c r="I32" s="95"/>
      <c r="J32" s="95"/>
      <c r="K32" s="95"/>
      <c r="L32" s="95"/>
      <c r="M32" s="26" t="s">
        <v>196</v>
      </c>
      <c r="N32" s="95">
        <v>0.101201936005979</v>
      </c>
      <c r="O32" s="26">
        <v>60.891319028956502</v>
      </c>
      <c r="P32" s="26">
        <v>0.57398317894899298</v>
      </c>
      <c r="Q32" s="26">
        <v>0.56595429960211197</v>
      </c>
      <c r="R32" s="26">
        <v>0.359284538864731</v>
      </c>
      <c r="S32" s="95">
        <v>4.8460910966120298E-2</v>
      </c>
      <c r="T32" s="26">
        <v>10.1254682532131</v>
      </c>
      <c r="U32" s="26">
        <v>136.317070886267</v>
      </c>
      <c r="V32" s="26">
        <v>3543.2696113348502</v>
      </c>
      <c r="W32" s="26">
        <v>10.0503555537592</v>
      </c>
      <c r="X32" s="26">
        <v>2.4377261231219198</v>
      </c>
      <c r="Y32" s="26">
        <v>2.1267199147895299</v>
      </c>
      <c r="Z32" s="26">
        <v>0.24630501511648201</v>
      </c>
      <c r="AA32" s="95">
        <v>5.83449364457082E-2</v>
      </c>
      <c r="AB32" s="26">
        <v>18.025055400666901</v>
      </c>
      <c r="AC32" s="26">
        <v>18.025055400666901</v>
      </c>
      <c r="AD32" s="26">
        <v>0</v>
      </c>
      <c r="AE32" s="26">
        <v>2.24304236703302</v>
      </c>
      <c r="AF32" s="26">
        <v>5.6091951737449297E-2</v>
      </c>
      <c r="AG32" s="95">
        <v>12.459552872209899</v>
      </c>
      <c r="AH32" s="26">
        <v>2.6714446352243399</v>
      </c>
      <c r="AI32" s="26">
        <v>30.2113990828576</v>
      </c>
      <c r="AJ32" s="26">
        <v>4.87344680648161E-2</v>
      </c>
      <c r="AK32" s="26">
        <v>6.0399913008923001</v>
      </c>
      <c r="AL32" s="26">
        <v>0</v>
      </c>
      <c r="AM32" s="95">
        <v>607.09840369207598</v>
      </c>
      <c r="AN32" s="26">
        <v>9034.7578914494497</v>
      </c>
      <c r="AO32" s="26">
        <v>1003.86223853503</v>
      </c>
      <c r="AP32" s="26">
        <v>10038.6201299844</v>
      </c>
      <c r="AQ32" s="26">
        <v>4.5021793681773899E-4</v>
      </c>
      <c r="AR32" s="26">
        <v>4.1234606009051102</v>
      </c>
      <c r="AS32" s="26">
        <v>4.7647366502312103</v>
      </c>
      <c r="AT32" s="26">
        <v>154.78528476444799</v>
      </c>
      <c r="AU32" s="26">
        <v>7.6673245150217202</v>
      </c>
      <c r="AV32" s="26">
        <v>6.9818777468139501</v>
      </c>
      <c r="AW32" s="26">
        <v>36.196713574078203</v>
      </c>
      <c r="AX32" s="26">
        <v>3.7097668005753901</v>
      </c>
      <c r="AY32" s="26">
        <v>3.5518318204114802E-2</v>
      </c>
      <c r="AZ32" s="26">
        <v>58.085559994128701</v>
      </c>
      <c r="BA32" s="26">
        <v>1527.5762751105201</v>
      </c>
      <c r="BB32" s="26">
        <v>954.35046307659104</v>
      </c>
      <c r="BC32" s="26">
        <v>573.22581203392804</v>
      </c>
      <c r="BD32" s="26">
        <v>0.92994947315045795</v>
      </c>
      <c r="BE32" s="26">
        <v>2.4640433872914601E-2</v>
      </c>
      <c r="BF32" s="26">
        <v>220.08765444929099</v>
      </c>
      <c r="BG32" s="26">
        <v>1.01609213787705</v>
      </c>
      <c r="BH32" s="26">
        <v>112.69070432866501</v>
      </c>
      <c r="BI32" s="26">
        <v>5.1951686062931097</v>
      </c>
      <c r="BJ32" s="26">
        <v>2.7094035249844302</v>
      </c>
      <c r="BK32" s="26">
        <v>281.77938085395999</v>
      </c>
      <c r="BL32" s="26">
        <v>5.8410037904947902</v>
      </c>
      <c r="BM32" s="26">
        <v>96.589597625886597</v>
      </c>
      <c r="BN32" s="26">
        <v>115.524128474104</v>
      </c>
      <c r="BO32" s="26">
        <v>0.36224556945269698</v>
      </c>
      <c r="BP32" s="26">
        <v>426.222368068256</v>
      </c>
      <c r="BQ32" s="26">
        <v>92.648705245822001</v>
      </c>
      <c r="BR32" s="26">
        <v>4.5068082519001296</v>
      </c>
      <c r="BS32" s="26">
        <v>0.13597700706872201</v>
      </c>
      <c r="BT32" s="26">
        <v>136.16980892854599</v>
      </c>
      <c r="BU32" s="95">
        <v>0</v>
      </c>
      <c r="BV32" s="26">
        <v>28.522748925221698</v>
      </c>
      <c r="BW32" s="26">
        <v>542.95197744164398</v>
      </c>
      <c r="BX32" s="26">
        <v>99.900476917808405</v>
      </c>
      <c r="BZ32" s="35">
        <f t="shared" si="0"/>
        <v>0</v>
      </c>
      <c r="CA32" s="23">
        <f t="shared" si="1"/>
        <v>5.3745318381225246E-3</v>
      </c>
      <c r="CB32" s="23">
        <f t="shared" si="2"/>
        <v>2.7073261126862426E-3</v>
      </c>
      <c r="CC32" s="23">
        <f t="shared" si="3"/>
        <v>4.8616670201138039E-3</v>
      </c>
      <c r="CD32" s="23">
        <f t="shared" si="4"/>
        <v>4.9273193836339114E-3</v>
      </c>
      <c r="CE32" s="23">
        <f t="shared" si="5"/>
        <v>4.7398098417847801E-3</v>
      </c>
      <c r="CF32" s="23">
        <f t="shared" si="6"/>
        <v>3.6126681889478442E-3</v>
      </c>
      <c r="CG32" s="23">
        <f t="shared" si="7"/>
        <v>2.7737303744927717E-3</v>
      </c>
    </row>
    <row r="33" spans="1:85" x14ac:dyDescent="0.25">
      <c r="A33" s="20" t="s">
        <v>106</v>
      </c>
      <c r="B33" s="95">
        <v>920.52552259000004</v>
      </c>
      <c r="C33" s="95">
        <v>0.96209616799999997</v>
      </c>
      <c r="D33" s="95">
        <v>600.55074568999999</v>
      </c>
      <c r="E33" s="95">
        <v>3769.1103843000001</v>
      </c>
      <c r="F33" s="95">
        <v>2150.1217230000002</v>
      </c>
      <c r="G33" s="95">
        <v>158.89269540999999</v>
      </c>
      <c r="H33" s="95">
        <v>16.573335932999999</v>
      </c>
      <c r="I33" s="95"/>
      <c r="J33" s="95"/>
      <c r="K33" s="95"/>
      <c r="L33" s="95"/>
      <c r="M33" s="26" t="s">
        <v>197</v>
      </c>
      <c r="N33" s="95">
        <v>1.8371886622463899E-3</v>
      </c>
      <c r="O33" s="26">
        <v>0.31403872955968198</v>
      </c>
      <c r="P33" s="26">
        <v>0.113074346830601</v>
      </c>
      <c r="Q33" s="26">
        <v>0.112926832279236</v>
      </c>
      <c r="R33" s="26">
        <v>3.5807247110567202E-2</v>
      </c>
      <c r="S33" s="95">
        <v>8.8105750571272601E-4</v>
      </c>
      <c r="T33" s="26">
        <v>0.75399778925786798</v>
      </c>
      <c r="U33" s="26">
        <v>1.74238439238303</v>
      </c>
      <c r="V33" s="26">
        <v>925.57372586628105</v>
      </c>
      <c r="W33" s="26">
        <v>0.92780072032126704</v>
      </c>
      <c r="X33" s="26">
        <v>0.27746918376734597</v>
      </c>
      <c r="Y33" s="26">
        <v>0.46188688072909401</v>
      </c>
      <c r="Z33" s="26">
        <v>3.4217016739033499E-3</v>
      </c>
      <c r="AA33" s="95">
        <v>1.05692437374957E-3</v>
      </c>
      <c r="AB33" s="26">
        <v>0.59989772469121705</v>
      </c>
      <c r="AC33" s="26">
        <v>0.59989772469121705</v>
      </c>
      <c r="AD33" s="26">
        <v>0</v>
      </c>
      <c r="AE33" s="26">
        <v>0.55986662626592698</v>
      </c>
      <c r="AF33" s="26">
        <v>1.1807709541626001E-3</v>
      </c>
      <c r="AG33" s="95">
        <v>0.12534599408462299</v>
      </c>
      <c r="AH33" s="26">
        <v>4.2869887002099701E-3</v>
      </c>
      <c r="AI33" s="26">
        <v>3.7747456406356E-3</v>
      </c>
      <c r="AJ33" s="26">
        <v>6.3219432089088598E-3</v>
      </c>
      <c r="AK33" s="26">
        <v>0.96464302022189097</v>
      </c>
      <c r="AL33" s="26">
        <v>0</v>
      </c>
      <c r="AM33" s="95">
        <v>17.2222963065968</v>
      </c>
      <c r="AN33" s="26">
        <v>543.33854370762197</v>
      </c>
      <c r="AO33" s="26">
        <v>60.3706275039819</v>
      </c>
      <c r="AP33" s="26">
        <v>603.70917121160403</v>
      </c>
      <c r="AQ33" s="26">
        <v>7.50887760048936E-6</v>
      </c>
      <c r="AR33" s="26">
        <v>0.656660706731369</v>
      </c>
      <c r="AS33" s="26">
        <v>5.5689122836025504</v>
      </c>
      <c r="AT33" s="26">
        <v>8.1640945916103096</v>
      </c>
      <c r="AU33" s="26">
        <v>18.1511615271416</v>
      </c>
      <c r="AV33" s="26">
        <v>10.9028413304893</v>
      </c>
      <c r="AW33" s="26">
        <v>83.013352844237701</v>
      </c>
      <c r="AX33" s="26">
        <v>3.0011366788472</v>
      </c>
      <c r="AY33" s="26">
        <v>0.18642557802432799</v>
      </c>
      <c r="AZ33" s="26">
        <v>180.04016703979801</v>
      </c>
      <c r="BA33" s="26">
        <v>3789.2123691216898</v>
      </c>
      <c r="BB33" s="26">
        <v>2161.4752188160801</v>
      </c>
      <c r="BC33" s="26">
        <v>1627.7371503056099</v>
      </c>
      <c r="BD33" s="26">
        <v>3.1193511984876201</v>
      </c>
      <c r="BE33" s="26">
        <v>5.99879299150669E-2</v>
      </c>
      <c r="BF33" s="26">
        <v>413.79973324073802</v>
      </c>
      <c r="BG33" s="26">
        <v>4.1214607461543302</v>
      </c>
      <c r="BH33" s="26">
        <v>288.37509030682799</v>
      </c>
      <c r="BI33" s="26">
        <v>0.15671560486560099</v>
      </c>
      <c r="BJ33" s="26">
        <v>9.31517035665273E-2</v>
      </c>
      <c r="BK33" s="26">
        <v>721.15328439072402</v>
      </c>
      <c r="BL33" s="26">
        <v>4.2621219114513199E-2</v>
      </c>
      <c r="BM33" s="26">
        <v>288.80587884499897</v>
      </c>
      <c r="BN33" s="26">
        <v>140.54142986270699</v>
      </c>
      <c r="BO33" s="26">
        <v>0.38513770495433602</v>
      </c>
      <c r="BP33" s="26">
        <v>159.33129065052901</v>
      </c>
      <c r="BQ33" s="26">
        <v>5.2882019226836503</v>
      </c>
      <c r="BR33" s="26">
        <v>2.3876405275660502</v>
      </c>
      <c r="BS33" s="26">
        <v>7.8157440619057396E-4</v>
      </c>
      <c r="BT33" s="26">
        <v>1.94837687882141</v>
      </c>
      <c r="BU33" s="95">
        <v>0</v>
      </c>
      <c r="BV33" s="26">
        <v>0.181502701195456</v>
      </c>
      <c r="BW33" s="26">
        <v>16.618705688255499</v>
      </c>
      <c r="BX33" s="26">
        <v>2.1141617948312499</v>
      </c>
      <c r="BZ33" s="35">
        <f t="shared" si="0"/>
        <v>0</v>
      </c>
      <c r="CA33" s="23">
        <f t="shared" si="1"/>
        <v>5.4840448769712963E-3</v>
      </c>
      <c r="CB33" s="23">
        <f t="shared" si="2"/>
        <v>2.6471909010773588E-3</v>
      </c>
      <c r="CC33" s="23">
        <f t="shared" si="3"/>
        <v>5.2592150526350381E-3</v>
      </c>
      <c r="CD33" s="23">
        <f t="shared" si="4"/>
        <v>5.333349987684974E-3</v>
      </c>
      <c r="CE33" s="23">
        <f t="shared" si="5"/>
        <v>5.2803967769037251E-3</v>
      </c>
      <c r="CF33" s="23">
        <f t="shared" si="6"/>
        <v>2.7603234962896993E-3</v>
      </c>
      <c r="CG33" s="23">
        <f t="shared" si="7"/>
        <v>2.7375149721765983E-3</v>
      </c>
    </row>
    <row r="34" spans="1:85" x14ac:dyDescent="0.25">
      <c r="A34" s="20" t="s">
        <v>107</v>
      </c>
      <c r="B34" s="95">
        <v>30370.941202999998</v>
      </c>
      <c r="C34" s="95">
        <v>217.07367067000001</v>
      </c>
      <c r="D34" s="95">
        <v>34118.746121999997</v>
      </c>
      <c r="E34" s="95">
        <v>10792.380915</v>
      </c>
      <c r="F34" s="95">
        <v>7944.9368105000003</v>
      </c>
      <c r="G34" s="95">
        <v>18385.026476999999</v>
      </c>
      <c r="H34" s="95">
        <v>9100.7605569000007</v>
      </c>
      <c r="I34" s="95"/>
      <c r="J34" s="95"/>
      <c r="K34" s="95"/>
      <c r="L34" s="95"/>
      <c r="M34" s="26" t="s">
        <v>198</v>
      </c>
      <c r="N34" s="95">
        <v>9.01139221752209</v>
      </c>
      <c r="O34" s="26">
        <v>480.90471887572102</v>
      </c>
      <c r="P34" s="26">
        <v>26.416639766034599</v>
      </c>
      <c r="Q34" s="26">
        <v>25.701087705424701</v>
      </c>
      <c r="R34" s="26">
        <v>23.5319118997832</v>
      </c>
      <c r="S34" s="95">
        <v>4.3263800677286097</v>
      </c>
      <c r="T34" s="26">
        <v>136.144826445832</v>
      </c>
      <c r="U34" s="26">
        <v>6088.2014632047003</v>
      </c>
      <c r="V34" s="26">
        <v>30453.240872474598</v>
      </c>
      <c r="W34" s="26">
        <v>239.07893582325201</v>
      </c>
      <c r="X34" s="26">
        <v>846.21761319426105</v>
      </c>
      <c r="Y34" s="26">
        <v>42.604821288289003</v>
      </c>
      <c r="Z34" s="26">
        <v>17.8611447537297</v>
      </c>
      <c r="AA34" s="95">
        <v>5.1862138908216098</v>
      </c>
      <c r="AB34" s="26">
        <v>873.82352631018796</v>
      </c>
      <c r="AC34" s="26">
        <v>873.82352631018796</v>
      </c>
      <c r="AD34" s="26">
        <v>0</v>
      </c>
      <c r="AE34" s="26">
        <v>43.147236432205403</v>
      </c>
      <c r="AF34" s="26">
        <v>4.9390437627254897</v>
      </c>
      <c r="AG34" s="95">
        <v>202.39284016427999</v>
      </c>
      <c r="AH34" s="26">
        <v>207.862350266139</v>
      </c>
      <c r="AI34" s="26">
        <v>140.07756859357099</v>
      </c>
      <c r="AJ34" s="26">
        <v>4.4274262752664901</v>
      </c>
      <c r="AK34" s="26">
        <v>217.652209120631</v>
      </c>
      <c r="AL34" s="26">
        <v>0</v>
      </c>
      <c r="AM34" s="95">
        <v>10522.033887764799</v>
      </c>
      <c r="AN34" s="26">
        <v>30788.405307843499</v>
      </c>
      <c r="AO34" s="26">
        <v>3420.93938959969</v>
      </c>
      <c r="AP34" s="26">
        <v>34209.344697443099</v>
      </c>
      <c r="AQ34" s="26">
        <v>3.7134405706377299E-2</v>
      </c>
      <c r="AR34" s="26">
        <v>256.52919447053699</v>
      </c>
      <c r="AS34" s="26">
        <v>90.292330028604894</v>
      </c>
      <c r="AT34" s="26">
        <v>3546.5013320491998</v>
      </c>
      <c r="AU34" s="26">
        <v>98.084220326725003</v>
      </c>
      <c r="AV34" s="26">
        <v>150.887964147996</v>
      </c>
      <c r="AW34" s="26">
        <v>325.83420841063202</v>
      </c>
      <c r="AX34" s="26">
        <v>174.439626980935</v>
      </c>
      <c r="AY34" s="26">
        <v>5.4789230160331099</v>
      </c>
      <c r="AZ34" s="26">
        <v>43.472768049184999</v>
      </c>
      <c r="BA34" s="26">
        <v>10821.200074873699</v>
      </c>
      <c r="BB34" s="26">
        <v>7965.7625375467096</v>
      </c>
      <c r="BC34" s="26">
        <v>2855.43753732701</v>
      </c>
      <c r="BD34" s="26">
        <v>0.20524495499815401</v>
      </c>
      <c r="BE34" s="26">
        <v>10.089018016292099</v>
      </c>
      <c r="BF34" s="26">
        <v>2570.7606067902402</v>
      </c>
      <c r="BG34" s="26">
        <v>23.476302598697998</v>
      </c>
      <c r="BH34" s="26">
        <v>844.40500459829104</v>
      </c>
      <c r="BI34" s="26">
        <v>178.64420061332501</v>
      </c>
      <c r="BJ34" s="26">
        <v>98.422831713487099</v>
      </c>
      <c r="BK34" s="26">
        <v>2111.29136841328</v>
      </c>
      <c r="BL34" s="26">
        <v>452.88414186505599</v>
      </c>
      <c r="BM34" s="26">
        <v>278.06024534345198</v>
      </c>
      <c r="BN34" s="26">
        <v>871.22610296796995</v>
      </c>
      <c r="BO34" s="26">
        <v>90.691570576563805</v>
      </c>
      <c r="BP34" s="26">
        <v>18450.739961903299</v>
      </c>
      <c r="BQ34" s="26">
        <v>1955.3703404047801</v>
      </c>
      <c r="BR34" s="26">
        <v>165.68954427024201</v>
      </c>
      <c r="BS34" s="26">
        <v>34.847691754708002</v>
      </c>
      <c r="BT34" s="26">
        <v>1724.79052780132</v>
      </c>
      <c r="BU34" s="95">
        <v>1.3366464262570501</v>
      </c>
      <c r="BV34" s="26">
        <v>463.07483800395198</v>
      </c>
      <c r="BW34" s="26">
        <v>9125.3873172175408</v>
      </c>
      <c r="BX34" s="26">
        <v>613.35158106332597</v>
      </c>
      <c r="BZ34" s="35">
        <f t="shared" si="0"/>
        <v>0</v>
      </c>
      <c r="CA34" s="23">
        <f t="shared" si="1"/>
        <v>2.7098162327109689E-3</v>
      </c>
      <c r="CB34" s="23">
        <f t="shared" si="2"/>
        <v>2.6651709940008943E-3</v>
      </c>
      <c r="CC34" s="23">
        <f t="shared" si="3"/>
        <v>2.6553899466042682E-3</v>
      </c>
      <c r="CD34" s="23">
        <f t="shared" si="4"/>
        <v>2.6703245651424814E-3</v>
      </c>
      <c r="CE34" s="23">
        <f t="shared" si="5"/>
        <v>2.6212577322435194E-3</v>
      </c>
      <c r="CF34" s="23">
        <f t="shared" si="6"/>
        <v>3.5742937322123447E-3</v>
      </c>
      <c r="CG34" s="23">
        <f t="shared" si="7"/>
        <v>2.7060112353872109E-3</v>
      </c>
    </row>
    <row r="35" spans="1:85" x14ac:dyDescent="0.25">
      <c r="A35" s="20" t="s">
        <v>108</v>
      </c>
      <c r="B35" s="95">
        <v>3116.3015242000001</v>
      </c>
      <c r="C35" s="95">
        <v>95.719778786000006</v>
      </c>
      <c r="D35" s="95">
        <v>7974.6856561000004</v>
      </c>
      <c r="E35" s="95">
        <v>7347.0083618999997</v>
      </c>
      <c r="F35" s="95">
        <v>4327.0879986999998</v>
      </c>
      <c r="G35" s="95">
        <v>109793.60911</v>
      </c>
      <c r="H35" s="95">
        <v>1127.6908209999999</v>
      </c>
      <c r="I35" s="95"/>
      <c r="J35" s="95"/>
      <c r="K35" s="95"/>
      <c r="L35" s="95"/>
      <c r="M35" s="26" t="s">
        <v>199</v>
      </c>
      <c r="N35" s="95">
        <v>0</v>
      </c>
      <c r="O35" s="26">
        <v>26.126016960693299</v>
      </c>
      <c r="P35" s="26">
        <v>1.1907445677527699</v>
      </c>
      <c r="Q35" s="26">
        <v>1.1907445677527699</v>
      </c>
      <c r="R35" s="26">
        <v>0.33983689131764599</v>
      </c>
      <c r="S35" s="95">
        <v>0</v>
      </c>
      <c r="T35" s="26">
        <v>15.2732174245353</v>
      </c>
      <c r="U35" s="26">
        <v>695.96902668153905</v>
      </c>
      <c r="V35" s="26">
        <v>3129.3939497698898</v>
      </c>
      <c r="W35" s="26">
        <v>24.8860217412178</v>
      </c>
      <c r="X35" s="26">
        <v>97.596589833245503</v>
      </c>
      <c r="Y35" s="26">
        <v>9.9619283725092203</v>
      </c>
      <c r="Z35" s="26">
        <v>0</v>
      </c>
      <c r="AA35" s="95">
        <v>0</v>
      </c>
      <c r="AB35" s="26">
        <v>74.988876264609402</v>
      </c>
      <c r="AC35" s="26">
        <v>74.988876264609402</v>
      </c>
      <c r="AD35" s="26">
        <v>0</v>
      </c>
      <c r="AE35" s="26">
        <v>9.0903865907931696</v>
      </c>
      <c r="AF35" s="26">
        <v>1.8709418274773101E-3</v>
      </c>
      <c r="AG35" s="95">
        <v>1.0472276976297801</v>
      </c>
      <c r="AH35" s="26">
        <v>2.0128034008498798E-2</v>
      </c>
      <c r="AI35" s="26">
        <v>0</v>
      </c>
      <c r="AJ35" s="26">
        <v>6.3070507712429405E-2</v>
      </c>
      <c r="AK35" s="26">
        <v>95.9825341034079</v>
      </c>
      <c r="AL35" s="26">
        <v>0</v>
      </c>
      <c r="AM35" s="95">
        <v>1254.5295140995399</v>
      </c>
      <c r="AN35" s="26">
        <v>7202.1316672371804</v>
      </c>
      <c r="AO35" s="26">
        <v>800.23685483626605</v>
      </c>
      <c r="AP35" s="26">
        <v>8002.3685220734496</v>
      </c>
      <c r="AQ35" s="26">
        <v>0</v>
      </c>
      <c r="AR35" s="26">
        <v>14.681161314196601</v>
      </c>
      <c r="AS35" s="26">
        <v>30.257421307678001</v>
      </c>
      <c r="AT35" s="26">
        <v>775.52352200547296</v>
      </c>
      <c r="AU35" s="26">
        <v>38.708356747568502</v>
      </c>
      <c r="AV35" s="26">
        <v>19.5745620226275</v>
      </c>
      <c r="AW35" s="26">
        <v>110.134595618953</v>
      </c>
      <c r="AX35" s="26">
        <v>7.9834551786364196</v>
      </c>
      <c r="AY35" s="26">
        <v>0</v>
      </c>
      <c r="AZ35" s="26">
        <v>170.723261922034</v>
      </c>
      <c r="BA35" s="26">
        <v>7377.0453459112796</v>
      </c>
      <c r="BB35" s="26">
        <v>4344.5381436713897</v>
      </c>
      <c r="BC35" s="26">
        <v>3032.5072022398899</v>
      </c>
      <c r="BD35" s="26">
        <v>2.6925285131478098</v>
      </c>
      <c r="BE35" s="26">
        <v>0.11759908868643</v>
      </c>
      <c r="BF35" s="26">
        <v>1477.4912607762001</v>
      </c>
      <c r="BG35" s="26">
        <v>5.0865817168493601</v>
      </c>
      <c r="BH35" s="26">
        <v>332.612382568052</v>
      </c>
      <c r="BI35" s="26">
        <v>5.0673792851954103</v>
      </c>
      <c r="BJ35" s="26">
        <v>2.4505685188643902</v>
      </c>
      <c r="BK35" s="26">
        <v>832.13305372774198</v>
      </c>
      <c r="BL35" s="26">
        <v>148.936317038417</v>
      </c>
      <c r="BM35" s="26">
        <v>294.80791496767802</v>
      </c>
      <c r="BN35" s="26">
        <v>890.07780415653804</v>
      </c>
      <c r="BO35" s="26">
        <v>124.619417554935</v>
      </c>
      <c r="BP35" s="26">
        <v>110096.9580857</v>
      </c>
      <c r="BQ35" s="26">
        <v>613.74040895752796</v>
      </c>
      <c r="BR35" s="26">
        <v>769.599920380296</v>
      </c>
      <c r="BS35" s="26">
        <v>0</v>
      </c>
      <c r="BT35" s="26">
        <v>21.7917098265413</v>
      </c>
      <c r="BU35" s="95">
        <v>0</v>
      </c>
      <c r="BV35" s="26">
        <v>28.400423299128001</v>
      </c>
      <c r="BW35" s="26">
        <v>1130.7859339913</v>
      </c>
      <c r="BX35" s="26">
        <v>22.630238058267899</v>
      </c>
      <c r="BZ35" s="35">
        <f t="shared" si="0"/>
        <v>0</v>
      </c>
      <c r="CA35" s="23">
        <f t="shared" si="1"/>
        <v>4.2012704702092882E-3</v>
      </c>
      <c r="CB35" s="23">
        <f t="shared" si="2"/>
        <v>2.7450472696487747E-3</v>
      </c>
      <c r="CC35" s="23">
        <f t="shared" si="3"/>
        <v>3.4713425917012835E-3</v>
      </c>
      <c r="CD35" s="23">
        <f t="shared" ref="CD35:CD51" si="9">IF(E35=0,"",(BA35-E35)/E35)</f>
        <v>4.08832854567652E-3</v>
      </c>
      <c r="CE35" s="23">
        <f t="shared" ref="CE35:CE51" si="10">IF(F35=0,"",(BB35-F35)/F35)</f>
        <v>4.0327686833806983E-3</v>
      </c>
      <c r="CF35" s="23">
        <f t="shared" si="6"/>
        <v>2.7629019408230977E-3</v>
      </c>
      <c r="CG35" s="23">
        <f t="shared" si="7"/>
        <v>2.7446467894058388E-3</v>
      </c>
    </row>
    <row r="36" spans="1:85" x14ac:dyDescent="0.25">
      <c r="A36" s="20" t="s">
        <v>109</v>
      </c>
      <c r="B36" s="95">
        <v>3574.2170467000001</v>
      </c>
      <c r="C36" s="95">
        <v>30.133155227</v>
      </c>
      <c r="D36" s="95">
        <v>13142.558872</v>
      </c>
      <c r="E36" s="95">
        <v>3888.5004290000002</v>
      </c>
      <c r="F36" s="95">
        <v>2580.0945095000002</v>
      </c>
      <c r="G36" s="95">
        <v>10131.870679</v>
      </c>
      <c r="H36" s="95">
        <v>1993.2427203</v>
      </c>
      <c r="I36" s="95"/>
      <c r="J36" s="95"/>
      <c r="K36" s="95"/>
      <c r="L36" s="95"/>
      <c r="M36" s="26" t="s">
        <v>200</v>
      </c>
      <c r="N36" s="95">
        <v>1.93458413135136E-2</v>
      </c>
      <c r="O36" s="26">
        <v>43.076649416245303</v>
      </c>
      <c r="P36" s="26">
        <v>1.7371388491442501</v>
      </c>
      <c r="Q36" s="26">
        <v>1.7371388491442501</v>
      </c>
      <c r="R36" s="26">
        <v>1.1824629305208401</v>
      </c>
      <c r="S36" s="95">
        <v>0</v>
      </c>
      <c r="T36" s="26">
        <v>113.57179170613099</v>
      </c>
      <c r="U36" s="26">
        <v>3914.3664246582998</v>
      </c>
      <c r="V36" s="26">
        <v>3586.66850480112</v>
      </c>
      <c r="W36" s="26">
        <v>34.884336327329301</v>
      </c>
      <c r="X36" s="26">
        <v>413.10348082082697</v>
      </c>
      <c r="Y36" s="26">
        <v>12.382407232480499</v>
      </c>
      <c r="Z36" s="26">
        <v>0.29215496258602203</v>
      </c>
      <c r="AA36" s="95">
        <v>3.0868430761090599E-2</v>
      </c>
      <c r="AB36" s="26">
        <v>284.13706276606302</v>
      </c>
      <c r="AC36" s="26">
        <v>284.13706276606302</v>
      </c>
      <c r="AD36" s="26">
        <v>0</v>
      </c>
      <c r="AE36" s="26">
        <v>12.224825187139899</v>
      </c>
      <c r="AF36" s="26">
        <v>1.2363935490335399E-3</v>
      </c>
      <c r="AG36" s="95">
        <v>10.1653256560193</v>
      </c>
      <c r="AH36" s="26">
        <v>5.71215823066958</v>
      </c>
      <c r="AI36" s="26">
        <v>20.606284743385199</v>
      </c>
      <c r="AJ36" s="26">
        <v>3.7333479673870101E-2</v>
      </c>
      <c r="AK36" s="26">
        <v>30.214843593644002</v>
      </c>
      <c r="AL36" s="26">
        <v>0</v>
      </c>
      <c r="AM36" s="95">
        <v>2455.4911402651001</v>
      </c>
      <c r="AN36" s="26">
        <v>11869.800656358701</v>
      </c>
      <c r="AO36" s="26">
        <v>1318.8669496581099</v>
      </c>
      <c r="AP36" s="26">
        <v>13188.667606016799</v>
      </c>
      <c r="AQ36" s="26">
        <v>3.2285752765091802E-3</v>
      </c>
      <c r="AR36" s="26">
        <v>51.181846272371402</v>
      </c>
      <c r="AS36" s="26">
        <v>17.251954164070199</v>
      </c>
      <c r="AT36" s="26">
        <v>876.09902400590704</v>
      </c>
      <c r="AU36" s="26">
        <v>24.695086387212001</v>
      </c>
      <c r="AV36" s="26">
        <v>29.7903469101282</v>
      </c>
      <c r="AW36" s="26">
        <v>127.380002612212</v>
      </c>
      <c r="AX36" s="26">
        <v>19.84738340905</v>
      </c>
      <c r="AY36" s="26">
        <v>0.43506124528073198</v>
      </c>
      <c r="AZ36" s="26">
        <v>132.979691461638</v>
      </c>
      <c r="BA36" s="26">
        <v>3905.5577977067801</v>
      </c>
      <c r="BB36" s="26">
        <v>2590.7022521521199</v>
      </c>
      <c r="BC36" s="26">
        <v>1314.85554555465</v>
      </c>
      <c r="BD36" s="26">
        <v>6.45479698187249</v>
      </c>
      <c r="BE36" s="26">
        <v>5.6277553045961E-2</v>
      </c>
      <c r="BF36" s="26">
        <v>524.091951163555</v>
      </c>
      <c r="BG36" s="26">
        <v>7.7668392100839299</v>
      </c>
      <c r="BH36" s="26">
        <v>330.21717864602999</v>
      </c>
      <c r="BI36" s="26">
        <v>34.7259768810992</v>
      </c>
      <c r="BJ36" s="26">
        <v>30.0496505782436</v>
      </c>
      <c r="BK36" s="26">
        <v>825.54560350601196</v>
      </c>
      <c r="BL36" s="26">
        <v>202.98734173988399</v>
      </c>
      <c r="BM36" s="26">
        <v>218.27048544651799</v>
      </c>
      <c r="BN36" s="26">
        <v>250.58568313099201</v>
      </c>
      <c r="BO36" s="26">
        <v>10.5582828650794</v>
      </c>
      <c r="BP36" s="26">
        <v>10178.0223855653</v>
      </c>
      <c r="BQ36" s="26">
        <v>640.98883560069999</v>
      </c>
      <c r="BR36" s="26">
        <v>53.226522256430499</v>
      </c>
      <c r="BS36" s="26">
        <v>3.4055098598852101E-3</v>
      </c>
      <c r="BT36" s="26">
        <v>272.92022196765799</v>
      </c>
      <c r="BU36" s="95">
        <v>0</v>
      </c>
      <c r="BV36" s="26">
        <v>38.203581446254901</v>
      </c>
      <c r="BW36" s="26">
        <v>1998.71142283723</v>
      </c>
      <c r="BX36" s="26">
        <v>43.784497539137398</v>
      </c>
      <c r="BZ36" s="35">
        <f t="shared" si="0"/>
        <v>0</v>
      </c>
      <c r="CA36" s="23">
        <f t="shared" si="1"/>
        <v>3.4836882982850936E-3</v>
      </c>
      <c r="CB36" s="23">
        <f t="shared" si="2"/>
        <v>2.7109131462876935E-3</v>
      </c>
      <c r="CC36" s="23">
        <f t="shared" si="3"/>
        <v>3.5083528607989366E-3</v>
      </c>
      <c r="CD36" s="23">
        <f t="shared" si="9"/>
        <v>4.3866187025640999E-3</v>
      </c>
      <c r="CE36" s="23">
        <f t="shared" si="10"/>
        <v>4.1113775534429384E-3</v>
      </c>
      <c r="CF36" s="23">
        <f t="shared" si="6"/>
        <v>4.5551022143381454E-3</v>
      </c>
      <c r="CG36" s="23">
        <f t="shared" si="7"/>
        <v>2.7436209757770568E-3</v>
      </c>
    </row>
    <row r="37" spans="1:85" x14ac:dyDescent="0.25">
      <c r="A37" s="20" t="s">
        <v>110</v>
      </c>
      <c r="B37" s="95">
        <v>1925.90266</v>
      </c>
      <c r="C37" s="95">
        <v>36.978607855</v>
      </c>
      <c r="D37" s="95">
        <v>5113.7868846000001</v>
      </c>
      <c r="E37" s="95">
        <v>1239.2233140000001</v>
      </c>
      <c r="F37" s="95">
        <v>1016.9946585</v>
      </c>
      <c r="G37" s="95">
        <v>2174.6558798999999</v>
      </c>
      <c r="H37" s="95">
        <v>5197.8000156999997</v>
      </c>
      <c r="I37" s="95"/>
      <c r="J37" s="95"/>
      <c r="K37" s="95"/>
      <c r="L37" s="95"/>
      <c r="M37" s="26" t="s">
        <v>201</v>
      </c>
      <c r="N37" s="95">
        <v>1.3752333520997699</v>
      </c>
      <c r="O37" s="26">
        <v>424.491936541889</v>
      </c>
      <c r="P37" s="26">
        <v>36.714966547153601</v>
      </c>
      <c r="Q37" s="26">
        <v>36.618097716366599</v>
      </c>
      <c r="R37" s="26">
        <v>28.199277736936398</v>
      </c>
      <c r="S37" s="95">
        <v>0.70741848500889803</v>
      </c>
      <c r="T37" s="26">
        <v>52.244379605938697</v>
      </c>
      <c r="U37" s="26">
        <v>592.97767990564705</v>
      </c>
      <c r="V37" s="26">
        <v>1930.6551837827899</v>
      </c>
      <c r="W37" s="26">
        <v>31.531074879756599</v>
      </c>
      <c r="X37" s="26">
        <v>8.9659417326799407</v>
      </c>
      <c r="Y37" s="26">
        <v>5.0468154819011799</v>
      </c>
      <c r="Z37" s="26">
        <v>10.655764870895799</v>
      </c>
      <c r="AA37" s="95">
        <v>0.96818252909990499</v>
      </c>
      <c r="AB37" s="26">
        <v>234.73074941015199</v>
      </c>
      <c r="AC37" s="26">
        <v>234.73074941015199</v>
      </c>
      <c r="AD37" s="26">
        <v>0</v>
      </c>
      <c r="AE37" s="26">
        <v>4.9908174135077203</v>
      </c>
      <c r="AF37" s="26">
        <v>0.66040217839371196</v>
      </c>
      <c r="AG37" s="95">
        <v>330.70474561170602</v>
      </c>
      <c r="AH37" s="26">
        <v>361.12598014218599</v>
      </c>
      <c r="AI37" s="26">
        <v>395.677995329618</v>
      </c>
      <c r="AJ37" s="26">
        <v>15.8740468921531</v>
      </c>
      <c r="AK37" s="26">
        <v>37.078615929937001</v>
      </c>
      <c r="AL37" s="26">
        <v>0</v>
      </c>
      <c r="AM37" s="95">
        <v>5672.7085294179196</v>
      </c>
      <c r="AN37" s="26">
        <v>4614.4427593687997</v>
      </c>
      <c r="AO37" s="26">
        <v>512.71557704349095</v>
      </c>
      <c r="AP37" s="26">
        <v>5127.1583364122898</v>
      </c>
      <c r="AQ37" s="26">
        <v>3.3860692824411197E-2</v>
      </c>
      <c r="AR37" s="26">
        <v>70.621946482773396</v>
      </c>
      <c r="AS37" s="26">
        <v>9.6976819788686797</v>
      </c>
      <c r="AT37" s="26">
        <v>1519.82901640296</v>
      </c>
      <c r="AU37" s="26">
        <v>10.3497760743398</v>
      </c>
      <c r="AV37" s="26">
        <v>24.495412450602601</v>
      </c>
      <c r="AW37" s="26">
        <v>49.366891615271399</v>
      </c>
      <c r="AX37" s="26">
        <v>16.990516736939</v>
      </c>
      <c r="AY37" s="26">
        <v>6.86497991082304</v>
      </c>
      <c r="AZ37" s="26">
        <v>5.7082014064386</v>
      </c>
      <c r="BA37" s="26">
        <v>1244.74970604292</v>
      </c>
      <c r="BB37" s="26">
        <v>1019.51444470151</v>
      </c>
      <c r="BC37" s="26">
        <v>225.23526134140101</v>
      </c>
      <c r="BD37" s="26">
        <v>1.3124617139833599E-2</v>
      </c>
      <c r="BE37" s="26">
        <v>0.32322203497632901</v>
      </c>
      <c r="BF37" s="26">
        <v>207.46927043987699</v>
      </c>
      <c r="BG37" s="26">
        <v>4.83582167363876</v>
      </c>
      <c r="BH37" s="26">
        <v>131.177462193488</v>
      </c>
      <c r="BI37" s="26">
        <v>31.586987608922001</v>
      </c>
      <c r="BJ37" s="26">
        <v>17.205438602600299</v>
      </c>
      <c r="BK37" s="26">
        <v>327.89191648891898</v>
      </c>
      <c r="BL37" s="26">
        <v>37.538982364857802</v>
      </c>
      <c r="BM37" s="26">
        <v>33.339149914295398</v>
      </c>
      <c r="BN37" s="26">
        <v>135.719023359072</v>
      </c>
      <c r="BO37" s="26">
        <v>6.4795675953051699</v>
      </c>
      <c r="BP37" s="26">
        <v>2183.3462876745102</v>
      </c>
      <c r="BQ37" s="26">
        <v>592.68637502843796</v>
      </c>
      <c r="BR37" s="26">
        <v>17.9618683249832</v>
      </c>
      <c r="BS37" s="26">
        <v>247.91388165433801</v>
      </c>
      <c r="BT37" s="26">
        <v>574.61118780999902</v>
      </c>
      <c r="BU37" s="95">
        <v>1.2307055343177</v>
      </c>
      <c r="BV37" s="26">
        <v>183.52548452311001</v>
      </c>
      <c r="BW37" s="26">
        <v>5211.9788606072598</v>
      </c>
      <c r="BX37" s="26">
        <v>963.16940027185501</v>
      </c>
      <c r="BZ37" s="35">
        <f t="shared" si="0"/>
        <v>0</v>
      </c>
      <c r="CA37" s="23">
        <f t="shared" si="1"/>
        <v>2.4676863901262392E-3</v>
      </c>
      <c r="CB37" s="23">
        <f t="shared" si="2"/>
        <v>2.7044845854974214E-3</v>
      </c>
      <c r="CC37" s="23">
        <f t="shared" si="3"/>
        <v>2.6147847209975431E-3</v>
      </c>
      <c r="CD37" s="23">
        <f t="shared" si="9"/>
        <v>4.4595610657789412E-3</v>
      </c>
      <c r="CE37" s="23">
        <f t="shared" si="10"/>
        <v>2.4776788948198663E-3</v>
      </c>
      <c r="CF37" s="23">
        <f t="shared" si="6"/>
        <v>3.9962220482028165E-3</v>
      </c>
      <c r="CG37" s="23">
        <f t="shared" si="7"/>
        <v>2.7278550279796793E-3</v>
      </c>
    </row>
    <row r="38" spans="1:85" x14ac:dyDescent="0.25">
      <c r="A38" s="20" t="s">
        <v>111</v>
      </c>
      <c r="B38" s="95">
        <v>171.64321602000001</v>
      </c>
      <c r="C38" s="95">
        <v>0.14859138799999999</v>
      </c>
      <c r="D38" s="95">
        <v>1378.9017371</v>
      </c>
      <c r="E38" s="95">
        <v>2410.6310109000001</v>
      </c>
      <c r="F38" s="95">
        <v>1370.2997468999999</v>
      </c>
      <c r="G38" s="95">
        <v>92.676128180000006</v>
      </c>
      <c r="H38" s="95">
        <v>55.296814079000001</v>
      </c>
      <c r="I38" s="95"/>
      <c r="J38" s="95"/>
      <c r="K38" s="95"/>
      <c r="L38" s="95"/>
      <c r="M38" s="26" t="s">
        <v>202</v>
      </c>
      <c r="N38" s="95">
        <v>0</v>
      </c>
      <c r="O38" s="26">
        <v>6.59576951459734E-3</v>
      </c>
      <c r="P38" s="26">
        <v>0</v>
      </c>
      <c r="Q38" s="26">
        <v>0</v>
      </c>
      <c r="R38" s="26">
        <v>0</v>
      </c>
      <c r="S38" s="95">
        <v>0</v>
      </c>
      <c r="T38" s="26">
        <v>7.54955698141646</v>
      </c>
      <c r="U38" s="26">
        <v>12.9726301538517</v>
      </c>
      <c r="V38" s="26">
        <v>172.11397277512199</v>
      </c>
      <c r="W38" s="26">
        <v>18.145593708469999</v>
      </c>
      <c r="X38" s="26">
        <v>2.4110549783914998</v>
      </c>
      <c r="Y38" s="26">
        <v>6.00029298201886</v>
      </c>
      <c r="Z38" s="26">
        <v>2.9218512691810301</v>
      </c>
      <c r="AA38" s="95">
        <v>0</v>
      </c>
      <c r="AB38" s="26">
        <v>9.8941840292773395E-3</v>
      </c>
      <c r="AC38" s="26">
        <v>9.8941840292773395E-3</v>
      </c>
      <c r="AD38" s="26">
        <v>0</v>
      </c>
      <c r="AE38" s="26">
        <v>3.8558953306547199</v>
      </c>
      <c r="AF38" s="26">
        <v>0</v>
      </c>
      <c r="AG38" s="95">
        <v>0</v>
      </c>
      <c r="AH38" s="26">
        <v>0</v>
      </c>
      <c r="AI38" s="26">
        <v>0</v>
      </c>
      <c r="AJ38" s="26">
        <v>0</v>
      </c>
      <c r="AK38" s="26">
        <v>0.148986382049968</v>
      </c>
      <c r="AL38" s="26">
        <v>0</v>
      </c>
      <c r="AM38" s="95">
        <v>57.891573438714197</v>
      </c>
      <c r="AN38" s="26">
        <v>1245.102887195</v>
      </c>
      <c r="AO38" s="26">
        <v>138.34484973186201</v>
      </c>
      <c r="AP38" s="26">
        <v>1383.44773692686</v>
      </c>
      <c r="AQ38" s="26">
        <v>0</v>
      </c>
      <c r="AR38" s="26">
        <v>9.8203078572286806</v>
      </c>
      <c r="AS38" s="26">
        <v>0</v>
      </c>
      <c r="AT38" s="26">
        <v>7.0667909021280098</v>
      </c>
      <c r="AU38" s="26">
        <v>8.4343853626327707</v>
      </c>
      <c r="AV38" s="26">
        <v>7.0899066554231096</v>
      </c>
      <c r="AW38" s="26">
        <v>79.2128438411128</v>
      </c>
      <c r="AX38" s="26">
        <v>2.60574418668739E-2</v>
      </c>
      <c r="AY38" s="26">
        <v>0</v>
      </c>
      <c r="AZ38" s="26">
        <v>117.315925074841</v>
      </c>
      <c r="BA38" s="26">
        <v>2423.5853499057498</v>
      </c>
      <c r="BB38" s="26">
        <v>1377.6363380724399</v>
      </c>
      <c r="BC38" s="26">
        <v>1045.9490118332999</v>
      </c>
      <c r="BD38" s="26">
        <v>1.8810187558215701</v>
      </c>
      <c r="BE38" s="26">
        <v>1.1279893296295601E-5</v>
      </c>
      <c r="BF38" s="26">
        <v>227.80232777691401</v>
      </c>
      <c r="BG38" s="26">
        <v>1.99172120350315</v>
      </c>
      <c r="BH38" s="26">
        <v>189.11124960509599</v>
      </c>
      <c r="BI38" s="26">
        <v>0</v>
      </c>
      <c r="BJ38" s="26">
        <v>4.1912105469115897E-2</v>
      </c>
      <c r="BK38" s="26">
        <v>475.32901487899301</v>
      </c>
      <c r="BL38" s="26">
        <v>0.24304170842330899</v>
      </c>
      <c r="BM38" s="26">
        <v>179.346340570004</v>
      </c>
      <c r="BN38" s="26">
        <v>90.053280654551997</v>
      </c>
      <c r="BO38" s="26">
        <v>3.4286632384794498E-4</v>
      </c>
      <c r="BP38" s="26">
        <v>92.984340599987803</v>
      </c>
      <c r="BQ38" s="26">
        <v>1.2587757131301599E-3</v>
      </c>
      <c r="BR38" s="26">
        <v>0.12952295794132301</v>
      </c>
      <c r="BS38" s="26">
        <v>0</v>
      </c>
      <c r="BT38" s="26">
        <v>8.0575160131615801E-3</v>
      </c>
      <c r="BU38" s="95">
        <v>0</v>
      </c>
      <c r="BV38" s="26">
        <v>3.9142690256121902E-2</v>
      </c>
      <c r="BW38" s="26">
        <v>55.473444291958202</v>
      </c>
      <c r="BX38" s="26">
        <v>7.0052036431378197E-3</v>
      </c>
      <c r="BZ38" s="35">
        <f t="shared" si="0"/>
        <v>0</v>
      </c>
      <c r="CA38" s="23">
        <f t="shared" si="1"/>
        <v>2.7426470211740234E-3</v>
      </c>
      <c r="CB38" s="23">
        <f t="shared" si="2"/>
        <v>2.6582566815245819E-3</v>
      </c>
      <c r="CC38" s="23">
        <f t="shared" si="3"/>
        <v>3.2968265283505947E-3</v>
      </c>
      <c r="CD38" s="23">
        <f t="shared" si="9"/>
        <v>5.3738373675501928E-3</v>
      </c>
      <c r="CE38" s="23">
        <f t="shared" si="10"/>
        <v>5.3540046176301067E-3</v>
      </c>
      <c r="CF38" s="23">
        <f t="shared" si="6"/>
        <v>3.3256937470366888E-3</v>
      </c>
      <c r="CG38" s="23">
        <f t="shared" si="7"/>
        <v>3.1942204248125066E-3</v>
      </c>
    </row>
    <row r="39" spans="1:85" x14ac:dyDescent="0.25">
      <c r="A39" s="20" t="s">
        <v>112</v>
      </c>
      <c r="B39" s="95">
        <v>7940.9710327000003</v>
      </c>
      <c r="C39" s="95">
        <v>85.428227242000006</v>
      </c>
      <c r="D39" s="95">
        <v>24271.393909999999</v>
      </c>
      <c r="E39" s="95">
        <v>14790.334357</v>
      </c>
      <c r="F39" s="95">
        <v>9491.8017675999999</v>
      </c>
      <c r="G39" s="95">
        <v>71041.910117000007</v>
      </c>
      <c r="H39" s="95">
        <v>2985.3662682999998</v>
      </c>
      <c r="I39" s="95"/>
      <c r="J39" s="95"/>
      <c r="K39" s="95"/>
      <c r="L39" s="95"/>
      <c r="M39" s="26" t="s">
        <v>203</v>
      </c>
      <c r="N39" s="95">
        <v>0.340181537737068</v>
      </c>
      <c r="O39" s="26">
        <v>629.91164682080796</v>
      </c>
      <c r="P39" s="26">
        <v>6.7396262923929404</v>
      </c>
      <c r="Q39" s="26">
        <v>6.7127446328549203</v>
      </c>
      <c r="R39" s="26">
        <v>17.783913317812701</v>
      </c>
      <c r="S39" s="95">
        <v>0.162042029840441</v>
      </c>
      <c r="T39" s="26">
        <v>78.233098934543307</v>
      </c>
      <c r="U39" s="26">
        <v>1663.6981668999799</v>
      </c>
      <c r="V39" s="26">
        <v>7974.8039165550499</v>
      </c>
      <c r="W39" s="26">
        <v>47.1288757363317</v>
      </c>
      <c r="X39" s="26">
        <v>12.6319494357664</v>
      </c>
      <c r="Y39" s="26">
        <v>4.7864155121642504</v>
      </c>
      <c r="Z39" s="26">
        <v>0.64869218806395601</v>
      </c>
      <c r="AA39" s="95">
        <v>0.19797834984043899</v>
      </c>
      <c r="AB39" s="26">
        <v>1087.4267595434801</v>
      </c>
      <c r="AC39" s="26">
        <v>1087.4267595434801</v>
      </c>
      <c r="AD39" s="26">
        <v>0</v>
      </c>
      <c r="AE39" s="26">
        <v>2.7021914890559202</v>
      </c>
      <c r="AF39" s="26">
        <v>0.18588983265008899</v>
      </c>
      <c r="AG39" s="95">
        <v>9.1230169123803506</v>
      </c>
      <c r="AH39" s="26">
        <v>26.228261950700201</v>
      </c>
      <c r="AI39" s="26">
        <v>2.02336708106944</v>
      </c>
      <c r="AJ39" s="26">
        <v>0.106646400841283</v>
      </c>
      <c r="AK39" s="26">
        <v>85.700508365548501</v>
      </c>
      <c r="AL39" s="26">
        <v>0</v>
      </c>
      <c r="AM39" s="95">
        <v>3638.3220575737</v>
      </c>
      <c r="AN39" s="26">
        <v>21928.200025353101</v>
      </c>
      <c r="AO39" s="26">
        <v>2436.4659811174001</v>
      </c>
      <c r="AP39" s="26">
        <v>24364.666006470499</v>
      </c>
      <c r="AQ39" s="26">
        <v>1.75629459534712E-3</v>
      </c>
      <c r="AR39" s="26">
        <v>19.615324805623999</v>
      </c>
      <c r="AS39" s="26">
        <v>31.922471941224799</v>
      </c>
      <c r="AT39" s="26">
        <v>1280.81664266341</v>
      </c>
      <c r="AU39" s="26">
        <v>63.298228709689702</v>
      </c>
      <c r="AV39" s="26">
        <v>80.614311267271702</v>
      </c>
      <c r="AW39" s="26">
        <v>340.14188303377898</v>
      </c>
      <c r="AX39" s="26">
        <v>33.3350352827702</v>
      </c>
      <c r="AY39" s="26">
        <v>1.04654465869695</v>
      </c>
      <c r="AZ39" s="26">
        <v>513.09151637868899</v>
      </c>
      <c r="BA39" s="26">
        <v>14859.4635965536</v>
      </c>
      <c r="BB39" s="26">
        <v>9533.9252319201496</v>
      </c>
      <c r="BC39" s="26">
        <v>5325.5383646334403</v>
      </c>
      <c r="BD39" s="26">
        <v>8.4138664000396908</v>
      </c>
      <c r="BE39" s="26">
        <v>0.25938484289312402</v>
      </c>
      <c r="BF39" s="26">
        <v>2349.0303190198201</v>
      </c>
      <c r="BG39" s="26">
        <v>11.3422502664836</v>
      </c>
      <c r="BH39" s="26">
        <v>1084.54034355726</v>
      </c>
      <c r="BI39" s="26">
        <v>67.672808375359097</v>
      </c>
      <c r="BJ39" s="26">
        <v>36.254573362654703</v>
      </c>
      <c r="BK39" s="26">
        <v>2711.7367825195502</v>
      </c>
      <c r="BL39" s="26">
        <v>68.826487908057899</v>
      </c>
      <c r="BM39" s="26">
        <v>846.05575515357896</v>
      </c>
      <c r="BN39" s="26">
        <v>1341.3641339859</v>
      </c>
      <c r="BO39" s="26">
        <v>13.805023164471599</v>
      </c>
      <c r="BP39" s="26">
        <v>71275.465905984005</v>
      </c>
      <c r="BQ39" s="26">
        <v>689.23861525555799</v>
      </c>
      <c r="BR39" s="26">
        <v>765.18594015553799</v>
      </c>
      <c r="BS39" s="26">
        <v>0.17074267882074701</v>
      </c>
      <c r="BT39" s="26">
        <v>178.01487754528301</v>
      </c>
      <c r="BU39" s="95">
        <v>0</v>
      </c>
      <c r="BV39" s="26">
        <v>81.366854070039906</v>
      </c>
      <c r="BW39" s="26">
        <v>2993.5884815555701</v>
      </c>
      <c r="BX39" s="26">
        <v>86.912453637036506</v>
      </c>
      <c r="BZ39" s="35">
        <f t="shared" si="0"/>
        <v>0</v>
      </c>
      <c r="CA39" s="23">
        <f t="shared" si="1"/>
        <v>4.2605474463676745E-3</v>
      </c>
      <c r="CB39" s="23">
        <f t="shared" si="2"/>
        <v>3.1872500734116942E-3</v>
      </c>
      <c r="CC39" s="23">
        <f t="shared" si="3"/>
        <v>3.8428817403878724E-3</v>
      </c>
      <c r="CD39" s="23">
        <f t="shared" si="9"/>
        <v>4.6739470444008297E-3</v>
      </c>
      <c r="CE39" s="23">
        <f t="shared" si="10"/>
        <v>4.4378786400635674E-3</v>
      </c>
      <c r="CF39" s="23">
        <f t="shared" si="6"/>
        <v>3.2875775524525137E-3</v>
      </c>
      <c r="CG39" s="23">
        <f t="shared" si="7"/>
        <v>2.7541723583057662E-3</v>
      </c>
    </row>
    <row r="40" spans="1:85" x14ac:dyDescent="0.25">
      <c r="A40" s="20" t="s">
        <v>113</v>
      </c>
      <c r="B40" s="95">
        <v>642.77307083000005</v>
      </c>
      <c r="C40" s="95">
        <v>84.283605710000003</v>
      </c>
      <c r="D40" s="95">
        <v>4539.0339694000004</v>
      </c>
      <c r="E40" s="95">
        <v>1267.5774120000001</v>
      </c>
      <c r="F40" s="95">
        <v>789.30453293999994</v>
      </c>
      <c r="G40" s="95">
        <v>61458.316589000002</v>
      </c>
      <c r="H40" s="95">
        <v>487.01332001999998</v>
      </c>
      <c r="I40" s="95"/>
      <c r="J40" s="95"/>
      <c r="K40" s="95"/>
      <c r="L40" s="95"/>
      <c r="M40" s="26" t="s">
        <v>204</v>
      </c>
      <c r="N40" s="95">
        <v>0.118885464402519</v>
      </c>
      <c r="O40" s="26">
        <v>37.959267070903302</v>
      </c>
      <c r="P40" s="26">
        <v>5.2693691442860997</v>
      </c>
      <c r="Q40" s="26">
        <v>5.25994954040375</v>
      </c>
      <c r="R40" s="26">
        <v>0.75988789245854005</v>
      </c>
      <c r="S40" s="95">
        <v>5.9708779913314497E-2</v>
      </c>
      <c r="T40" s="26">
        <v>7.8719717670065901</v>
      </c>
      <c r="U40" s="26">
        <v>29.958444098043898</v>
      </c>
      <c r="V40" s="26">
        <v>645.06925607455901</v>
      </c>
      <c r="W40" s="26">
        <v>6.8758726037049502</v>
      </c>
      <c r="X40" s="26">
        <v>2.67924275203463</v>
      </c>
      <c r="Y40" s="26">
        <v>3.62903492890289</v>
      </c>
      <c r="Z40" s="26">
        <v>0.25958265859285601</v>
      </c>
      <c r="AA40" s="95">
        <v>6.8397416210585704E-2</v>
      </c>
      <c r="AB40" s="26">
        <v>52.361850257603201</v>
      </c>
      <c r="AC40" s="26">
        <v>52.361850257603201</v>
      </c>
      <c r="AD40" s="26">
        <v>0</v>
      </c>
      <c r="AE40" s="26">
        <v>5.0380226182405501</v>
      </c>
      <c r="AF40" s="26">
        <v>6.6868856975214094E-2</v>
      </c>
      <c r="AG40" s="95">
        <v>20.040851418806401</v>
      </c>
      <c r="AH40" s="26">
        <v>0.88847907367075196</v>
      </c>
      <c r="AI40" s="26">
        <v>40.582093578046297</v>
      </c>
      <c r="AJ40" s="26">
        <v>0.93424117959886599</v>
      </c>
      <c r="AK40" s="26">
        <v>84.564746386899799</v>
      </c>
      <c r="AL40" s="26">
        <v>0</v>
      </c>
      <c r="AM40" s="95">
        <v>534.67444045591606</v>
      </c>
      <c r="AN40" s="26">
        <v>4098.7359040751398</v>
      </c>
      <c r="AO40" s="26">
        <v>455.415335817943</v>
      </c>
      <c r="AP40" s="26">
        <v>4554.1512398930799</v>
      </c>
      <c r="AQ40" s="26">
        <v>4.8599909026273401E-4</v>
      </c>
      <c r="AR40" s="26">
        <v>22.494275493359201</v>
      </c>
      <c r="AS40" s="26">
        <v>6.0723930898328102E-2</v>
      </c>
      <c r="AT40" s="26">
        <v>110.04505733554799</v>
      </c>
      <c r="AU40" s="26">
        <v>2.09264985911362</v>
      </c>
      <c r="AV40" s="26">
        <v>3.1581323379464998</v>
      </c>
      <c r="AW40" s="26">
        <v>16.415631992812902</v>
      </c>
      <c r="AX40" s="26">
        <v>0.224498919845456</v>
      </c>
      <c r="AY40" s="26">
        <v>8.0338973858694304E-2</v>
      </c>
      <c r="AZ40" s="26">
        <v>24.8653623397961</v>
      </c>
      <c r="BA40" s="26">
        <v>1272.62194761608</v>
      </c>
      <c r="BB40" s="26">
        <v>792.38121909875099</v>
      </c>
      <c r="BC40" s="26">
        <v>480.24072851733598</v>
      </c>
      <c r="BD40" s="26">
        <v>0.42703206269944999</v>
      </c>
      <c r="BE40" s="26">
        <v>2.0577519690030101E-2</v>
      </c>
      <c r="BF40" s="26">
        <v>321.21933683184801</v>
      </c>
      <c r="BG40" s="26">
        <v>0.42735836637510399</v>
      </c>
      <c r="BH40" s="26">
        <v>42.145543333057702</v>
      </c>
      <c r="BI40" s="26">
        <v>0.18107547466062501</v>
      </c>
      <c r="BJ40" s="26">
        <v>9.9705605471871697E-2</v>
      </c>
      <c r="BK40" s="26">
        <v>105.461622289169</v>
      </c>
      <c r="BL40" s="26">
        <v>0.80615637670495999</v>
      </c>
      <c r="BM40" s="26">
        <v>38.846861320017403</v>
      </c>
      <c r="BN40" s="26">
        <v>236.337159794749</v>
      </c>
      <c r="BO40" s="26">
        <v>0.317608146739639</v>
      </c>
      <c r="BP40" s="26">
        <v>61664.256377859601</v>
      </c>
      <c r="BQ40" s="26">
        <v>62.434819869812301</v>
      </c>
      <c r="BR40" s="26">
        <v>955.54918099836095</v>
      </c>
      <c r="BS40" s="26">
        <v>12.389897266511101</v>
      </c>
      <c r="BT40" s="26">
        <v>147.15564720092701</v>
      </c>
      <c r="BU40" s="95">
        <v>0.532400275672548</v>
      </c>
      <c r="BV40" s="26">
        <v>13.630785039575001</v>
      </c>
      <c r="BW40" s="26">
        <v>488.39799507068602</v>
      </c>
      <c r="BX40" s="26">
        <v>21.583653275335202</v>
      </c>
      <c r="BZ40" s="35">
        <f t="shared" si="0"/>
        <v>0</v>
      </c>
      <c r="CA40" s="23">
        <f t="shared" si="1"/>
        <v>3.5723108959650994E-3</v>
      </c>
      <c r="CB40" s="23">
        <f t="shared" si="2"/>
        <v>3.3356508010245101E-3</v>
      </c>
      <c r="CC40" s="23">
        <f t="shared" si="3"/>
        <v>3.3305039343157548E-3</v>
      </c>
      <c r="CD40" s="23">
        <f t="shared" si="9"/>
        <v>3.9796666998984697E-3</v>
      </c>
      <c r="CE40" s="23">
        <f t="shared" si="10"/>
        <v>3.8979709736253641E-3</v>
      </c>
      <c r="CF40" s="23">
        <f t="shared" si="6"/>
        <v>3.3508856130377517E-3</v>
      </c>
      <c r="CG40" s="23">
        <f t="shared" si="7"/>
        <v>2.8431974933030122E-3</v>
      </c>
    </row>
    <row r="41" spans="1:85" x14ac:dyDescent="0.25">
      <c r="A41" s="55" t="s">
        <v>114</v>
      </c>
      <c r="B41" s="95">
        <v>3327.3781088000001</v>
      </c>
      <c r="C41" s="95">
        <v>106.78459488999999</v>
      </c>
      <c r="D41" s="95">
        <v>10020.12867</v>
      </c>
      <c r="E41" s="95">
        <v>2645.3661889999998</v>
      </c>
      <c r="F41" s="95">
        <v>2002.0532376000001</v>
      </c>
      <c r="G41" s="95">
        <v>19429.143905000001</v>
      </c>
      <c r="H41" s="95">
        <v>2802.5325385000001</v>
      </c>
      <c r="I41" s="95"/>
      <c r="J41" s="95"/>
      <c r="K41" s="95"/>
      <c r="L41" s="95"/>
      <c r="M41" s="26" t="s">
        <v>205</v>
      </c>
      <c r="N41" s="95">
        <v>0.46803610727955203</v>
      </c>
      <c r="O41" s="26">
        <v>10.551816202946901</v>
      </c>
      <c r="P41" s="26">
        <v>1.33751810056703</v>
      </c>
      <c r="Q41" s="26">
        <v>1.3004492933644001</v>
      </c>
      <c r="R41" s="26">
        <v>1.2886012089402901</v>
      </c>
      <c r="S41" s="95">
        <v>0.22382268353484699</v>
      </c>
      <c r="T41" s="26">
        <v>142.429696242663</v>
      </c>
      <c r="U41" s="26">
        <v>2057.75724179494</v>
      </c>
      <c r="V41" s="26">
        <v>3336.1643540957998</v>
      </c>
      <c r="W41" s="26">
        <v>52.407819773503903</v>
      </c>
      <c r="X41" s="26">
        <v>7.3924576516788703</v>
      </c>
      <c r="Y41" s="26">
        <v>18.1719663603321</v>
      </c>
      <c r="Z41" s="26">
        <v>0.923614115386301</v>
      </c>
      <c r="AA41" s="95">
        <v>0.27050634979910299</v>
      </c>
      <c r="AB41" s="26">
        <v>375.35884751675502</v>
      </c>
      <c r="AC41" s="26">
        <v>375.35884751675502</v>
      </c>
      <c r="AD41" s="26">
        <v>0</v>
      </c>
      <c r="AE41" s="26">
        <v>13.776831170779801</v>
      </c>
      <c r="AF41" s="26">
        <v>0.25699356425327802</v>
      </c>
      <c r="AG41" s="95">
        <v>7.9794241592967303</v>
      </c>
      <c r="AH41" s="26">
        <v>0.92659912376064202</v>
      </c>
      <c r="AI41" s="26">
        <v>0.96995062494683704</v>
      </c>
      <c r="AJ41" s="26">
        <v>0.15591658298325001</v>
      </c>
      <c r="AK41" s="26">
        <v>107.06728650264201</v>
      </c>
      <c r="AL41" s="26">
        <v>0</v>
      </c>
      <c r="AM41" s="95">
        <v>2831.0935754669699</v>
      </c>
      <c r="AN41" s="26">
        <v>9045.9120597443707</v>
      </c>
      <c r="AO41" s="26">
        <v>1005.10230059681</v>
      </c>
      <c r="AP41" s="26">
        <v>10051.0143603411</v>
      </c>
      <c r="AQ41" s="26">
        <v>2.12199831925792E-3</v>
      </c>
      <c r="AR41" s="26">
        <v>107.54899481702699</v>
      </c>
      <c r="AS41" s="26">
        <v>29.902200534459698</v>
      </c>
      <c r="AT41" s="26">
        <v>1127.9775437430999</v>
      </c>
      <c r="AU41" s="26">
        <v>23.987095806204898</v>
      </c>
      <c r="AV41" s="26">
        <v>32.583767552764897</v>
      </c>
      <c r="AW41" s="26">
        <v>106.050017849192</v>
      </c>
      <c r="AX41" s="26">
        <v>27.749496196771201</v>
      </c>
      <c r="AY41" s="26">
        <v>0.120248319317449</v>
      </c>
      <c r="AZ41" s="26">
        <v>6.0965689049980902</v>
      </c>
      <c r="BA41" s="26">
        <v>2654.2750281660201</v>
      </c>
      <c r="BB41" s="26">
        <v>2008.4228766787301</v>
      </c>
      <c r="BC41" s="26">
        <v>645.85215148729299</v>
      </c>
      <c r="BD41" s="26">
        <v>7.1555085236197297E-3</v>
      </c>
      <c r="BE41" s="26">
        <v>0.15594317813896799</v>
      </c>
      <c r="BF41" s="26">
        <v>548.32115671654606</v>
      </c>
      <c r="BG41" s="26">
        <v>0.67402744379591994</v>
      </c>
      <c r="BH41" s="26">
        <v>202.547203125381</v>
      </c>
      <c r="BI41" s="26">
        <v>49.205582559412001</v>
      </c>
      <c r="BJ41" s="26">
        <v>26.019105574320498</v>
      </c>
      <c r="BK41" s="26">
        <v>507.19322347591799</v>
      </c>
      <c r="BL41" s="26">
        <v>126.109510292861</v>
      </c>
      <c r="BM41" s="26">
        <v>59.849968566433603</v>
      </c>
      <c r="BN41" s="26">
        <v>384.70435603951802</v>
      </c>
      <c r="BO41" s="26">
        <v>3.2557593270365901</v>
      </c>
      <c r="BP41" s="26">
        <v>19500.717368018399</v>
      </c>
      <c r="BQ41" s="26">
        <v>755.90170606382605</v>
      </c>
      <c r="BR41" s="26">
        <v>252.88576541719601</v>
      </c>
      <c r="BS41" s="26">
        <v>0.198772729149093</v>
      </c>
      <c r="BT41" s="26">
        <v>632.38586285720999</v>
      </c>
      <c r="BU41" s="95">
        <v>0</v>
      </c>
      <c r="BV41" s="26">
        <v>94.061373096174805</v>
      </c>
      <c r="BW41" s="26">
        <v>2810.18217325352</v>
      </c>
      <c r="BX41" s="26">
        <v>119.827188426812</v>
      </c>
      <c r="BZ41" s="35">
        <f t="shared" si="0"/>
        <v>0</v>
      </c>
      <c r="CA41" s="23">
        <f t="shared" si="1"/>
        <v>2.6405911827581427E-3</v>
      </c>
      <c r="CB41" s="23">
        <f t="shared" si="2"/>
        <v>2.6473070664660516E-3</v>
      </c>
      <c r="CC41" s="23">
        <f t="shared" si="3"/>
        <v>3.0823646440360222E-3</v>
      </c>
      <c r="CD41" s="23">
        <f t="shared" si="9"/>
        <v>3.3677149133700688E-3</v>
      </c>
      <c r="CE41" s="23">
        <f t="shared" si="10"/>
        <v>3.1815532969371426E-3</v>
      </c>
      <c r="CF41" s="23">
        <f t="shared" si="6"/>
        <v>3.6838196972733724E-3</v>
      </c>
      <c r="CG41" s="23">
        <f t="shared" si="7"/>
        <v>2.729543599737897E-3</v>
      </c>
    </row>
    <row r="42" spans="1:85" x14ac:dyDescent="0.25">
      <c r="A42" s="20" t="s">
        <v>115</v>
      </c>
      <c r="B42" s="95">
        <v>4244.4486252999995</v>
      </c>
      <c r="C42" s="95">
        <v>81.261442156000001</v>
      </c>
      <c r="D42" s="95">
        <v>10435.743649</v>
      </c>
      <c r="E42" s="95">
        <v>5097.3827877000003</v>
      </c>
      <c r="F42" s="95">
        <v>3305.9731639000001</v>
      </c>
      <c r="G42" s="95">
        <v>84676.869267999995</v>
      </c>
      <c r="H42" s="95">
        <v>392.31202192000001</v>
      </c>
      <c r="I42" s="95"/>
      <c r="J42" s="95"/>
      <c r="K42" s="95"/>
      <c r="L42" s="95"/>
      <c r="M42" s="26" t="s">
        <v>206</v>
      </c>
      <c r="N42" s="95">
        <v>0</v>
      </c>
      <c r="O42" s="26">
        <v>7.4343755493436996</v>
      </c>
      <c r="P42" s="26">
        <v>0.21883694830800901</v>
      </c>
      <c r="Q42" s="26">
        <v>0.21883694830800901</v>
      </c>
      <c r="R42" s="26">
        <v>6.2455319863092801E-2</v>
      </c>
      <c r="S42" s="95">
        <v>0</v>
      </c>
      <c r="T42" s="26">
        <v>19.584846339440599</v>
      </c>
      <c r="U42" s="26">
        <v>598.89919341150505</v>
      </c>
      <c r="V42" s="26">
        <v>4257.7696384882802</v>
      </c>
      <c r="W42" s="26">
        <v>6.9738842180571403</v>
      </c>
      <c r="X42" s="26">
        <v>1.21357813965955</v>
      </c>
      <c r="Y42" s="26">
        <v>2.4628218646895599</v>
      </c>
      <c r="Z42" s="26">
        <v>0</v>
      </c>
      <c r="AA42" s="95">
        <v>0</v>
      </c>
      <c r="AB42" s="26">
        <v>192.980597051752</v>
      </c>
      <c r="AC42" s="26">
        <v>192.980597051752</v>
      </c>
      <c r="AD42" s="26">
        <v>0</v>
      </c>
      <c r="AE42" s="26">
        <v>2.03448856093619</v>
      </c>
      <c r="AF42" s="26">
        <v>3.4379380525471301E-4</v>
      </c>
      <c r="AG42" s="95">
        <v>0.19245734395165301</v>
      </c>
      <c r="AH42" s="26">
        <v>3.69864688238893E-3</v>
      </c>
      <c r="AI42" s="26">
        <v>0</v>
      </c>
      <c r="AJ42" s="26">
        <v>1.15881780588304E-2</v>
      </c>
      <c r="AK42" s="26">
        <v>81.480798442103804</v>
      </c>
      <c r="AL42" s="26">
        <v>0</v>
      </c>
      <c r="AM42" s="95">
        <v>402.02168235585799</v>
      </c>
      <c r="AN42" s="26">
        <v>9421.2315315530705</v>
      </c>
      <c r="AO42" s="26">
        <v>1046.8032812956501</v>
      </c>
      <c r="AP42" s="26">
        <v>10468.0348128487</v>
      </c>
      <c r="AQ42" s="26">
        <v>0</v>
      </c>
      <c r="AR42" s="26">
        <v>3.6146404656106399</v>
      </c>
      <c r="AS42" s="26">
        <v>11.689952567227101</v>
      </c>
      <c r="AT42" s="26">
        <v>131.571829940588</v>
      </c>
      <c r="AU42" s="26">
        <v>28.617067107370602</v>
      </c>
      <c r="AV42" s="26">
        <v>40.368482585029497</v>
      </c>
      <c r="AW42" s="26">
        <v>157.11914655886</v>
      </c>
      <c r="AX42" s="26">
        <v>17.976326015862099</v>
      </c>
      <c r="AY42" s="26">
        <v>0.10256050523322099</v>
      </c>
      <c r="AZ42" s="26">
        <v>204.363921244398</v>
      </c>
      <c r="BA42" s="26">
        <v>5122.2393748656996</v>
      </c>
      <c r="BB42" s="26">
        <v>3321.2045106406599</v>
      </c>
      <c r="BC42" s="26">
        <v>1801.0348642250401</v>
      </c>
      <c r="BD42" s="26">
        <v>3.3205355885293502</v>
      </c>
      <c r="BE42" s="26">
        <v>3.2713466514547498E-2</v>
      </c>
      <c r="BF42" s="26">
        <v>442.28705808076398</v>
      </c>
      <c r="BG42" s="26">
        <v>4.0451295292580696</v>
      </c>
      <c r="BH42" s="26">
        <v>501.39162522307998</v>
      </c>
      <c r="BI42" s="26">
        <v>45.740461804813897</v>
      </c>
      <c r="BJ42" s="26">
        <v>24.520290627380302</v>
      </c>
      <c r="BK42" s="26">
        <v>1253.694336562</v>
      </c>
      <c r="BL42" s="26">
        <v>16.927693259929899</v>
      </c>
      <c r="BM42" s="26">
        <v>339.30584850168299</v>
      </c>
      <c r="BN42" s="26">
        <v>246.356723888733</v>
      </c>
      <c r="BO42" s="26">
        <v>0.272330783915957</v>
      </c>
      <c r="BP42" s="26">
        <v>84908.811732619593</v>
      </c>
      <c r="BQ42" s="26">
        <v>101.420163505251</v>
      </c>
      <c r="BR42" s="26">
        <v>0.75261722801854603</v>
      </c>
      <c r="BS42" s="26">
        <v>0</v>
      </c>
      <c r="BT42" s="26">
        <v>12.2509488291255</v>
      </c>
      <c r="BU42" s="95">
        <v>0</v>
      </c>
      <c r="BV42" s="26">
        <v>0.544802278761221</v>
      </c>
      <c r="BW42" s="26">
        <v>393.38235434668701</v>
      </c>
      <c r="BX42" s="26">
        <v>4.1588418016501896</v>
      </c>
      <c r="BZ42" s="35">
        <f t="shared" si="0"/>
        <v>0</v>
      </c>
      <c r="CA42" s="23">
        <f t="shared" si="1"/>
        <v>3.1384555131325439E-3</v>
      </c>
      <c r="CB42" s="23">
        <f t="shared" si="2"/>
        <v>2.6993895294486459E-3</v>
      </c>
      <c r="CC42" s="23">
        <f t="shared" si="3"/>
        <v>3.0942848861369447E-3</v>
      </c>
      <c r="CD42" s="23">
        <f t="shared" si="9"/>
        <v>4.8763430570053041E-3</v>
      </c>
      <c r="CE42" s="23">
        <f t="shared" si="10"/>
        <v>4.607220320775869E-3</v>
      </c>
      <c r="CF42" s="23">
        <f t="shared" si="6"/>
        <v>2.7391478525913239E-3</v>
      </c>
      <c r="CG42" s="23">
        <f t="shared" si="7"/>
        <v>2.7282682326397432E-3</v>
      </c>
    </row>
    <row r="43" spans="1:85" x14ac:dyDescent="0.25">
      <c r="A43" s="20" t="s">
        <v>116</v>
      </c>
      <c r="B43" s="95">
        <v>94109.807532999999</v>
      </c>
      <c r="C43" s="95">
        <v>350.09373249999999</v>
      </c>
      <c r="D43" s="95">
        <v>27269.02663</v>
      </c>
      <c r="E43" s="95">
        <v>11106.951858</v>
      </c>
      <c r="F43" s="95">
        <v>8738.7687805999994</v>
      </c>
      <c r="G43" s="95">
        <v>133913.50670999999</v>
      </c>
      <c r="H43" s="95">
        <v>10540.204498999999</v>
      </c>
      <c r="I43" s="95"/>
      <c r="J43" s="95"/>
      <c r="K43" s="95"/>
      <c r="L43" s="95"/>
      <c r="M43" s="26" t="s">
        <v>207</v>
      </c>
      <c r="N43" s="95">
        <v>6.8146987927435996</v>
      </c>
      <c r="O43" s="26">
        <v>494.86066442797897</v>
      </c>
      <c r="P43" s="26">
        <v>10.939886469282699</v>
      </c>
      <c r="Q43" s="26">
        <v>10.3988022305141</v>
      </c>
      <c r="R43" s="26">
        <v>16.4468177746771</v>
      </c>
      <c r="S43" s="95">
        <v>3.2728277185960799</v>
      </c>
      <c r="T43" s="26">
        <v>66.698074501268806</v>
      </c>
      <c r="U43" s="26">
        <v>4327.6488956236699</v>
      </c>
      <c r="V43" s="26">
        <v>94363.397320076998</v>
      </c>
      <c r="W43" s="26">
        <v>51.2435112042523</v>
      </c>
      <c r="X43" s="26">
        <v>491.46920246325101</v>
      </c>
      <c r="Y43" s="26">
        <v>16.616300331943801</v>
      </c>
      <c r="Z43" s="26">
        <v>183.222363764352</v>
      </c>
      <c r="AA43" s="95">
        <v>3.9217575332534</v>
      </c>
      <c r="AB43" s="26">
        <v>656.08218785160398</v>
      </c>
      <c r="AC43" s="26">
        <v>656.08218785160398</v>
      </c>
      <c r="AD43" s="26">
        <v>0</v>
      </c>
      <c r="AE43" s="26">
        <v>27.358590242613001</v>
      </c>
      <c r="AF43" s="26">
        <v>3.7382832446738101</v>
      </c>
      <c r="AG43" s="95">
        <v>443.51213552341397</v>
      </c>
      <c r="AH43" s="26">
        <v>75.428919460392606</v>
      </c>
      <c r="AI43" s="26">
        <v>122.08208951228001</v>
      </c>
      <c r="AJ43" s="26">
        <v>1.9116781707786099</v>
      </c>
      <c r="AK43" s="26">
        <v>351.05187723055201</v>
      </c>
      <c r="AL43" s="26">
        <v>0</v>
      </c>
      <c r="AM43" s="95">
        <v>12122.1039027763</v>
      </c>
      <c r="AN43" s="26">
        <v>24604.221927772101</v>
      </c>
      <c r="AO43" s="26">
        <v>2733.8068550614898</v>
      </c>
      <c r="AP43" s="26">
        <v>27338.0287828336</v>
      </c>
      <c r="AQ43" s="26">
        <v>7.7586813114767103E-2</v>
      </c>
      <c r="AR43" s="26">
        <v>244.70158394913099</v>
      </c>
      <c r="AS43" s="26">
        <v>71.665304099787903</v>
      </c>
      <c r="AT43" s="26">
        <v>4716.30421019184</v>
      </c>
      <c r="AU43" s="26">
        <v>91.5641818881181</v>
      </c>
      <c r="AV43" s="26">
        <v>175.30465252587101</v>
      </c>
      <c r="AW43" s="26">
        <v>437.25139454651401</v>
      </c>
      <c r="AX43" s="26">
        <v>92.338565715477301</v>
      </c>
      <c r="AY43" s="26">
        <v>0.90999463108406498</v>
      </c>
      <c r="AZ43" s="26">
        <v>111.62879218793501</v>
      </c>
      <c r="BA43" s="26">
        <v>11140.830116613501</v>
      </c>
      <c r="BB43" s="26">
        <v>8763.7933724163304</v>
      </c>
      <c r="BC43" s="26">
        <v>2377.0367441971598</v>
      </c>
      <c r="BD43" s="26">
        <v>1.39966235288281</v>
      </c>
      <c r="BE43" s="26">
        <v>0.13147686486218299</v>
      </c>
      <c r="BF43" s="26">
        <v>1405.07481447842</v>
      </c>
      <c r="BG43" s="26">
        <v>7.3271593822648997</v>
      </c>
      <c r="BH43" s="26">
        <v>1209.92089161217</v>
      </c>
      <c r="BI43" s="26">
        <v>252.34197542468101</v>
      </c>
      <c r="BJ43" s="26">
        <v>135.833159758552</v>
      </c>
      <c r="BK43" s="26">
        <v>3024.3180686987698</v>
      </c>
      <c r="BL43" s="26">
        <v>719.85172510354698</v>
      </c>
      <c r="BM43" s="26">
        <v>306.79571359237599</v>
      </c>
      <c r="BN43" s="26">
        <v>1275.71575561142</v>
      </c>
      <c r="BO43" s="26">
        <v>164.27180904512599</v>
      </c>
      <c r="BP43" s="26">
        <v>134310.43428742999</v>
      </c>
      <c r="BQ43" s="26">
        <v>3826.9294285505398</v>
      </c>
      <c r="BR43" s="26">
        <v>705.63908085866001</v>
      </c>
      <c r="BS43" s="26">
        <v>273.61198255267198</v>
      </c>
      <c r="BT43" s="26">
        <v>1735.2099884751699</v>
      </c>
      <c r="BU43" s="95">
        <v>5.0116828640024098E-2</v>
      </c>
      <c r="BV43" s="26">
        <v>540.97264270958101</v>
      </c>
      <c r="BW43" s="26">
        <v>10568.959330895699</v>
      </c>
      <c r="BX43" s="26">
        <v>821.43619561475202</v>
      </c>
      <c r="BZ43" s="35">
        <f t="shared" si="0"/>
        <v>0</v>
      </c>
      <c r="CA43" s="23">
        <f t="shared" si="1"/>
        <v>2.6946159356247361E-3</v>
      </c>
      <c r="CB43" s="23">
        <f t="shared" si="2"/>
        <v>2.7368234321419093E-3</v>
      </c>
      <c r="CC43" s="23">
        <f t="shared" si="3"/>
        <v>2.5304222908230779E-3</v>
      </c>
      <c r="CD43" s="23">
        <f t="shared" si="9"/>
        <v>3.0501850594678512E-3</v>
      </c>
      <c r="CE43" s="23">
        <f t="shared" si="10"/>
        <v>2.8636290128061684E-3</v>
      </c>
      <c r="CF43" s="23">
        <f t="shared" si="6"/>
        <v>2.9640593184493426E-3</v>
      </c>
      <c r="CG43" s="23">
        <f t="shared" si="7"/>
        <v>2.7281094876695981E-3</v>
      </c>
    </row>
    <row r="44" spans="1:85" x14ac:dyDescent="0.25">
      <c r="A44" s="20" t="s">
        <v>117</v>
      </c>
      <c r="B44" s="95">
        <v>396.03705482999999</v>
      </c>
      <c r="C44" s="95">
        <v>5.8620480293000004</v>
      </c>
      <c r="D44" s="95">
        <v>1078.8069082</v>
      </c>
      <c r="E44" s="95">
        <v>302.37694944999998</v>
      </c>
      <c r="F44" s="95">
        <v>214.08560247</v>
      </c>
      <c r="G44" s="95">
        <v>1150.0727142000001</v>
      </c>
      <c r="H44" s="95">
        <v>2071.0138142999999</v>
      </c>
      <c r="I44" s="95"/>
      <c r="J44" s="95"/>
      <c r="K44" s="95"/>
      <c r="L44" s="95"/>
      <c r="M44" s="26" t="s">
        <v>208</v>
      </c>
      <c r="N44" s="95">
        <v>6.7091545283486601E-3</v>
      </c>
      <c r="O44" s="26">
        <v>29.9018132559717</v>
      </c>
      <c r="P44" s="26">
        <v>9.4601259518708805</v>
      </c>
      <c r="Q44" s="26">
        <v>9.4601259518708805</v>
      </c>
      <c r="R44" s="26">
        <v>2.8884912366801698</v>
      </c>
      <c r="S44" s="95">
        <v>9.2442334301824207</v>
      </c>
      <c r="T44" s="26">
        <v>0.34490572079339299</v>
      </c>
      <c r="U44" s="26">
        <v>27.5824020444085</v>
      </c>
      <c r="V44" s="26">
        <v>397.05610316748903</v>
      </c>
      <c r="W44" s="26">
        <v>23.088917038905301</v>
      </c>
      <c r="X44" s="26">
        <v>2.9018506007328099E-3</v>
      </c>
      <c r="Y44" s="26">
        <v>3.7598136938157301</v>
      </c>
      <c r="Z44" s="26">
        <v>12.6451856912105</v>
      </c>
      <c r="AA44" s="95">
        <v>1.34262654557779E-3</v>
      </c>
      <c r="AB44" s="26">
        <v>13.086675046198399</v>
      </c>
      <c r="AC44" s="26">
        <v>13.086675046198399</v>
      </c>
      <c r="AD44" s="26">
        <v>0</v>
      </c>
      <c r="AE44" s="26">
        <v>21.460803449478</v>
      </c>
      <c r="AF44" s="26">
        <v>4.7765628530233402</v>
      </c>
      <c r="AG44" s="95">
        <v>241.17564143946001</v>
      </c>
      <c r="AH44" s="26">
        <v>3.0536953775426099</v>
      </c>
      <c r="AI44" s="26">
        <v>262.01292880644303</v>
      </c>
      <c r="AJ44" s="26">
        <v>6.1631550226585698</v>
      </c>
      <c r="AK44" s="26">
        <v>5.8779004586715899</v>
      </c>
      <c r="AL44" s="26">
        <v>0</v>
      </c>
      <c r="AM44" s="95">
        <v>2125.8442045307102</v>
      </c>
      <c r="AN44" s="26">
        <v>973.46930683112703</v>
      </c>
      <c r="AO44" s="26">
        <v>108.163184200963</v>
      </c>
      <c r="AP44" s="26">
        <v>1081.63249103209</v>
      </c>
      <c r="AQ44" s="26">
        <v>3.36489388559467E-3</v>
      </c>
      <c r="AR44" s="26">
        <v>27.7652102687432</v>
      </c>
      <c r="AS44" s="26">
        <v>1.65923740081571</v>
      </c>
      <c r="AT44" s="26">
        <v>554.00121735769005</v>
      </c>
      <c r="AU44" s="26">
        <v>2.15758685432015</v>
      </c>
      <c r="AV44" s="26">
        <v>4.3826859115239696</v>
      </c>
      <c r="AW44" s="26">
        <v>11.750593021602899</v>
      </c>
      <c r="AX44" s="26">
        <v>3.0494956379041298</v>
      </c>
      <c r="AY44" s="26">
        <v>0.36985466103165399</v>
      </c>
      <c r="AZ44" s="26">
        <v>0.99715662370587499</v>
      </c>
      <c r="BA44" s="26">
        <v>303.17293344562501</v>
      </c>
      <c r="BB44" s="26">
        <v>214.64083528137101</v>
      </c>
      <c r="BC44" s="26">
        <v>88.532098164253796</v>
      </c>
      <c r="BD44" s="26">
        <v>8.9967518201910193E-2</v>
      </c>
      <c r="BE44" s="26">
        <v>6.1714122452400197E-2</v>
      </c>
      <c r="BF44" s="26">
        <v>46.358443146461603</v>
      </c>
      <c r="BG44" s="26">
        <v>0.73659419633260903</v>
      </c>
      <c r="BH44" s="26">
        <v>29.70815270209</v>
      </c>
      <c r="BI44" s="26">
        <v>6.7628736291099196</v>
      </c>
      <c r="BJ44" s="26">
        <v>3.9225369755579602</v>
      </c>
      <c r="BK44" s="26">
        <v>74.248240428280198</v>
      </c>
      <c r="BL44" s="26">
        <v>12.7204889992726</v>
      </c>
      <c r="BM44" s="26">
        <v>5.0674060726066301</v>
      </c>
      <c r="BN44" s="26">
        <v>20.752384402879599</v>
      </c>
      <c r="BO44" s="26">
        <v>2.56591197649424</v>
      </c>
      <c r="BP44" s="26">
        <v>1153.2998934151301</v>
      </c>
      <c r="BQ44" s="26">
        <v>228.21664317028899</v>
      </c>
      <c r="BR44" s="26">
        <v>0.84460808884600802</v>
      </c>
      <c r="BS44" s="26">
        <v>550.903272369761</v>
      </c>
      <c r="BT44" s="26">
        <v>64.804666897222901</v>
      </c>
      <c r="BU44" s="95">
        <v>2.2332660124010002</v>
      </c>
      <c r="BV44" s="26">
        <v>174.30570346059699</v>
      </c>
      <c r="BW44" s="26">
        <v>2076.6835779903699</v>
      </c>
      <c r="BX44" s="26">
        <v>61.073638102286203</v>
      </c>
      <c r="BZ44" s="35">
        <f t="shared" si="0"/>
        <v>0</v>
      </c>
      <c r="CA44" s="23">
        <f t="shared" si="1"/>
        <v>2.5731136141451927E-3</v>
      </c>
      <c r="CB44" s="23">
        <f t="shared" si="2"/>
        <v>2.7042476097696808E-3</v>
      </c>
      <c r="CC44" s="23">
        <f t="shared" si="3"/>
        <v>2.6191738397416849E-3</v>
      </c>
      <c r="CD44" s="23">
        <f t="shared" si="9"/>
        <v>2.6324228651451597E-3</v>
      </c>
      <c r="CE44" s="23">
        <f t="shared" si="10"/>
        <v>2.5935084142279883E-3</v>
      </c>
      <c r="CF44" s="23">
        <f t="shared" si="6"/>
        <v>2.8060653689839848E-3</v>
      </c>
      <c r="CG44" s="23">
        <f t="shared" si="7"/>
        <v>2.7376754569289979E-3</v>
      </c>
    </row>
    <row r="45" spans="1:85" x14ac:dyDescent="0.25">
      <c r="A45" s="20" t="s">
        <v>118</v>
      </c>
      <c r="B45" s="95">
        <v>35060.705270999999</v>
      </c>
      <c r="C45" s="95">
        <v>504.53192848999998</v>
      </c>
      <c r="D45" s="95">
        <v>45813.221475999999</v>
      </c>
      <c r="E45" s="95">
        <v>41655.688158999998</v>
      </c>
      <c r="F45" s="95">
        <v>26113.533642999999</v>
      </c>
      <c r="G45" s="95">
        <v>242809.88445000001</v>
      </c>
      <c r="H45" s="95">
        <v>2499.5558682000001</v>
      </c>
      <c r="I45" s="95"/>
      <c r="J45" s="95"/>
      <c r="K45" s="95"/>
      <c r="L45" s="95"/>
      <c r="M45" s="26" t="s">
        <v>209</v>
      </c>
      <c r="N45" s="95">
        <v>2.7764868319709701</v>
      </c>
      <c r="O45" s="26">
        <v>98.176185132263697</v>
      </c>
      <c r="P45" s="26">
        <v>5.4242125631422597</v>
      </c>
      <c r="Q45" s="26">
        <v>5.4078260069545001</v>
      </c>
      <c r="R45" s="26">
        <v>2.5889504677456001</v>
      </c>
      <c r="S45" s="95">
        <v>0.100347448264184</v>
      </c>
      <c r="T45" s="26">
        <v>67.262008842723105</v>
      </c>
      <c r="U45" s="26">
        <v>2469.6295674348098</v>
      </c>
      <c r="V45" s="26">
        <v>35168.996591539602</v>
      </c>
      <c r="W45" s="26">
        <v>40.140819849020502</v>
      </c>
      <c r="X45" s="26">
        <v>172.83014218255201</v>
      </c>
      <c r="Y45" s="26">
        <v>18.361622815911499</v>
      </c>
      <c r="Z45" s="26">
        <v>5.77638703488042</v>
      </c>
      <c r="AA45" s="95">
        <v>0.63309893372355197</v>
      </c>
      <c r="AB45" s="26">
        <v>617.31443712690896</v>
      </c>
      <c r="AC45" s="26">
        <v>617.31443712690896</v>
      </c>
      <c r="AD45" s="26">
        <v>0</v>
      </c>
      <c r="AE45" s="26">
        <v>23.577176535031199</v>
      </c>
      <c r="AF45" s="26">
        <v>0.120046750860721</v>
      </c>
      <c r="AG45" s="95">
        <v>59.3418866429461</v>
      </c>
      <c r="AH45" s="26">
        <v>2.4462047623988399</v>
      </c>
      <c r="AI45" s="26">
        <v>6.9896936587785099</v>
      </c>
      <c r="AJ45" s="26">
        <v>0.43560053780360197</v>
      </c>
      <c r="AK45" s="26">
        <v>506.01170025002602</v>
      </c>
      <c r="AL45" s="26">
        <v>0</v>
      </c>
      <c r="AM45" s="95">
        <v>2795.3658688532</v>
      </c>
      <c r="AN45" s="26">
        <v>41360.493361718902</v>
      </c>
      <c r="AO45" s="26">
        <v>4595.60961155728</v>
      </c>
      <c r="AP45" s="26">
        <v>45956.102973276204</v>
      </c>
      <c r="AQ45" s="26">
        <v>2.7231390470391298E-3</v>
      </c>
      <c r="AR45" s="26">
        <v>37.908643146513498</v>
      </c>
      <c r="AS45" s="26">
        <v>36.833166170710399</v>
      </c>
      <c r="AT45" s="26">
        <v>710.25319201379</v>
      </c>
      <c r="AU45" s="26">
        <v>162.95856688174999</v>
      </c>
      <c r="AV45" s="26">
        <v>225.24240864561199</v>
      </c>
      <c r="AW45" s="26">
        <v>989.20156869105904</v>
      </c>
      <c r="AX45" s="26">
        <v>73.893092420725196</v>
      </c>
      <c r="AY45" s="26">
        <v>1.29645504941109E-2</v>
      </c>
      <c r="AZ45" s="26">
        <v>1619.61721893852</v>
      </c>
      <c r="BA45" s="26">
        <v>41858.203854626801</v>
      </c>
      <c r="BB45" s="26">
        <v>26234.928847279501</v>
      </c>
      <c r="BC45" s="26">
        <v>15623.2750073473</v>
      </c>
      <c r="BD45" s="26">
        <v>27.093040361558</v>
      </c>
      <c r="BE45" s="26">
        <v>0.75146356432260097</v>
      </c>
      <c r="BF45" s="26">
        <v>5417.1400110498298</v>
      </c>
      <c r="BG45" s="26">
        <v>34.803691031707899</v>
      </c>
      <c r="BH45" s="26">
        <v>3274.9615348008501</v>
      </c>
      <c r="BI45" s="26">
        <v>179.04378500277099</v>
      </c>
      <c r="BJ45" s="26">
        <v>99.553294329984595</v>
      </c>
      <c r="BK45" s="26">
        <v>8188.6856169862704</v>
      </c>
      <c r="BL45" s="26">
        <v>72.759959081563295</v>
      </c>
      <c r="BM45" s="26">
        <v>2555.9043597549498</v>
      </c>
      <c r="BN45" s="26">
        <v>3346.3068765204698</v>
      </c>
      <c r="BO45" s="26">
        <v>2.92618757791517</v>
      </c>
      <c r="BP45" s="26">
        <v>243564.050201932</v>
      </c>
      <c r="BQ45" s="26">
        <v>462.08158187786302</v>
      </c>
      <c r="BR45" s="26">
        <v>2301.8928120775799</v>
      </c>
      <c r="BS45" s="26">
        <v>11.0535353093435</v>
      </c>
      <c r="BT45" s="26">
        <v>130.03121255647801</v>
      </c>
      <c r="BU45" s="95">
        <v>0</v>
      </c>
      <c r="BV45" s="26">
        <v>231.31183920783599</v>
      </c>
      <c r="BW45" s="26">
        <v>2506.4437655001998</v>
      </c>
      <c r="BX45" s="26">
        <v>491.388335451084</v>
      </c>
      <c r="BZ45" s="35">
        <f t="shared" si="0"/>
        <v>0</v>
      </c>
      <c r="CA45" s="23">
        <f t="shared" si="1"/>
        <v>3.0886806098899332E-3</v>
      </c>
      <c r="CB45" s="23">
        <f t="shared" si="2"/>
        <v>2.9329595937660651E-3</v>
      </c>
      <c r="CC45" s="23">
        <f t="shared" si="3"/>
        <v>3.1187830209900335E-3</v>
      </c>
      <c r="CD45" s="23">
        <f t="shared" si="9"/>
        <v>4.8616576649460272E-3</v>
      </c>
      <c r="CE45" s="23">
        <f t="shared" si="10"/>
        <v>4.6487467356622521E-3</v>
      </c>
      <c r="CF45" s="23">
        <f t="shared" si="6"/>
        <v>3.1059927961346431E-3</v>
      </c>
      <c r="CG45" s="23">
        <f t="shared" si="7"/>
        <v>2.7556484685256817E-3</v>
      </c>
    </row>
    <row r="46" spans="1:85" x14ac:dyDescent="0.25">
      <c r="A46" s="20" t="s">
        <v>119</v>
      </c>
      <c r="B46" s="95">
        <v>3444.0096045999999</v>
      </c>
      <c r="C46" s="95">
        <v>29.425658736999999</v>
      </c>
      <c r="D46" s="95">
        <v>10079.745623000001</v>
      </c>
      <c r="E46" s="95">
        <v>1991.3555530000001</v>
      </c>
      <c r="F46" s="95">
        <v>1360.7125258000001</v>
      </c>
      <c r="G46" s="95">
        <v>21950.619567000002</v>
      </c>
      <c r="H46" s="95">
        <v>253.29221254999999</v>
      </c>
      <c r="I46" s="95"/>
      <c r="J46" s="95"/>
      <c r="K46" s="95"/>
      <c r="L46" s="95"/>
      <c r="M46" s="26" t="s">
        <v>210</v>
      </c>
      <c r="N46" s="95">
        <v>0</v>
      </c>
      <c r="O46" s="26">
        <v>11.634808971774</v>
      </c>
      <c r="P46" s="26">
        <v>1.3569739170197901</v>
      </c>
      <c r="Q46" s="26">
        <v>1.3569739170197901</v>
      </c>
      <c r="R46" s="26">
        <v>0.38728461958696597</v>
      </c>
      <c r="S46" s="95">
        <v>0</v>
      </c>
      <c r="T46" s="26">
        <v>9.8909035453445693</v>
      </c>
      <c r="U46" s="26">
        <v>114.53113623052199</v>
      </c>
      <c r="V46" s="26">
        <v>3454.6585308224498</v>
      </c>
      <c r="W46" s="26">
        <v>14.3363610715309</v>
      </c>
      <c r="X46" s="26">
        <v>3.9708942259114299</v>
      </c>
      <c r="Y46" s="26">
        <v>5.9469731546847804</v>
      </c>
      <c r="Z46" s="26">
        <v>0</v>
      </c>
      <c r="AA46" s="95">
        <v>0</v>
      </c>
      <c r="AB46" s="26">
        <v>48.687977910268401</v>
      </c>
      <c r="AC46" s="26">
        <v>48.687977910268401</v>
      </c>
      <c r="AD46" s="26">
        <v>0</v>
      </c>
      <c r="AE46" s="26">
        <v>6.9014287690085103</v>
      </c>
      <c r="AF46" s="26">
        <v>2.1320162599249401E-3</v>
      </c>
      <c r="AG46" s="95">
        <v>1.19340117680715</v>
      </c>
      <c r="AH46" s="26">
        <v>2.2938354509829902E-2</v>
      </c>
      <c r="AI46" s="26">
        <v>0</v>
      </c>
      <c r="AJ46" s="26">
        <v>7.18766956794923E-2</v>
      </c>
      <c r="AK46" s="26">
        <v>29.523788188296798</v>
      </c>
      <c r="AL46" s="26">
        <v>0</v>
      </c>
      <c r="AM46" s="95">
        <v>269.61043625941801</v>
      </c>
      <c r="AN46" s="26">
        <v>9098.6937075352798</v>
      </c>
      <c r="AO46" s="26">
        <v>1010.9656873909</v>
      </c>
      <c r="AP46" s="26">
        <v>10109.659394926101</v>
      </c>
      <c r="AQ46" s="26">
        <v>0</v>
      </c>
      <c r="AR46" s="26">
        <v>8.1678874468823608</v>
      </c>
      <c r="AS46" s="26">
        <v>13.4462375996494</v>
      </c>
      <c r="AT46" s="26">
        <v>106.052254705141</v>
      </c>
      <c r="AU46" s="26">
        <v>11.051882009733401</v>
      </c>
      <c r="AV46" s="26">
        <v>15.767449005880801</v>
      </c>
      <c r="AW46" s="26">
        <v>81.041638515231099</v>
      </c>
      <c r="AX46" s="26">
        <v>12.6605764353467</v>
      </c>
      <c r="AY46" s="26">
        <v>7.5934873923180296E-2</v>
      </c>
      <c r="AZ46" s="26">
        <v>2.5705729469733201</v>
      </c>
      <c r="BA46" s="26">
        <v>1998.02328138604</v>
      </c>
      <c r="BB46" s="26">
        <v>1365.07631396484</v>
      </c>
      <c r="BC46" s="26">
        <v>632.94696742119902</v>
      </c>
      <c r="BD46" s="26">
        <v>3.8760947326068902E-3</v>
      </c>
      <c r="BE46" s="26">
        <v>7.8360913815814906E-2</v>
      </c>
      <c r="BF46" s="26">
        <v>471.85800964301598</v>
      </c>
      <c r="BG46" s="26">
        <v>2.2650260972128099E-2</v>
      </c>
      <c r="BH46" s="26">
        <v>95.812208591412002</v>
      </c>
      <c r="BI46" s="26">
        <v>22.472069349162499</v>
      </c>
      <c r="BJ46" s="26">
        <v>11.9264475446573</v>
      </c>
      <c r="BK46" s="26">
        <v>242.32497743900001</v>
      </c>
      <c r="BL46" s="26">
        <v>0.66019542765400596</v>
      </c>
      <c r="BM46" s="26">
        <v>26.7154719951277</v>
      </c>
      <c r="BN46" s="26">
        <v>356.127126395608</v>
      </c>
      <c r="BO46" s="26">
        <v>1.1208243506000399</v>
      </c>
      <c r="BP46" s="26">
        <v>22027.413249047899</v>
      </c>
      <c r="BQ46" s="26">
        <v>66.670163194034302</v>
      </c>
      <c r="BR46" s="26">
        <v>315.35301606221498</v>
      </c>
      <c r="BS46" s="26">
        <v>0</v>
      </c>
      <c r="BT46" s="26">
        <v>23.813291136282398</v>
      </c>
      <c r="BU46" s="95">
        <v>0</v>
      </c>
      <c r="BV46" s="26">
        <v>1.92442050474444</v>
      </c>
      <c r="BW46" s="26">
        <v>254.00069230642001</v>
      </c>
      <c r="BX46" s="26">
        <v>25.789042388266999</v>
      </c>
      <c r="BZ46" s="35">
        <f t="shared" si="0"/>
        <v>0</v>
      </c>
      <c r="CA46" s="23">
        <f t="shared" si="1"/>
        <v>3.0920140896897349E-3</v>
      </c>
      <c r="CB46" s="23">
        <f t="shared" si="2"/>
        <v>3.3348259821082823E-3</v>
      </c>
      <c r="CC46" s="23">
        <f t="shared" si="3"/>
        <v>2.9677109963809449E-3</v>
      </c>
      <c r="CD46" s="23">
        <f t="shared" si="9"/>
        <v>3.3483364515166144E-3</v>
      </c>
      <c r="CE46" s="23">
        <f t="shared" si="10"/>
        <v>3.2069875760673979E-3</v>
      </c>
      <c r="CF46" s="23">
        <f t="shared" si="6"/>
        <v>3.4984744650828361E-3</v>
      </c>
      <c r="CG46" s="23">
        <f t="shared" si="7"/>
        <v>2.7970846370974178E-3</v>
      </c>
    </row>
    <row r="47" spans="1:85" x14ac:dyDescent="0.25">
      <c r="A47" s="20" t="s">
        <v>120</v>
      </c>
      <c r="B47" s="95">
        <v>11.111841618</v>
      </c>
      <c r="C47" s="95">
        <v>0.50812591799999995</v>
      </c>
      <c r="D47" s="95">
        <v>17.895585399000002</v>
      </c>
      <c r="E47" s="95">
        <v>3939.4273254999998</v>
      </c>
      <c r="F47" s="95">
        <v>2076.5429288</v>
      </c>
      <c r="G47" s="95">
        <v>1.6139649665</v>
      </c>
      <c r="H47" s="95">
        <v>156.53416469999999</v>
      </c>
      <c r="I47" s="95"/>
      <c r="J47" s="95"/>
      <c r="K47" s="95"/>
      <c r="L47" s="95"/>
      <c r="M47" s="26" t="s">
        <v>211</v>
      </c>
      <c r="N47" s="95">
        <v>0</v>
      </c>
      <c r="O47" s="26">
        <v>3.0911106234450698</v>
      </c>
      <c r="P47" s="26">
        <v>0.87867743236495599</v>
      </c>
      <c r="Q47" s="26">
        <v>0.87867743236495599</v>
      </c>
      <c r="R47" s="26">
        <v>0.26269761685874499</v>
      </c>
      <c r="S47" s="95">
        <v>0</v>
      </c>
      <c r="T47" s="26">
        <v>4.9615412334673596</v>
      </c>
      <c r="U47" s="26">
        <v>12.2362849858101</v>
      </c>
      <c r="V47" s="26">
        <v>11.1417866951574</v>
      </c>
      <c r="W47" s="26">
        <v>4.6696073828601596</v>
      </c>
      <c r="X47" s="26">
        <v>1.8274117315663101</v>
      </c>
      <c r="Y47" s="26">
        <v>2.5630611865202102</v>
      </c>
      <c r="Z47" s="26">
        <v>0</v>
      </c>
      <c r="AA47" s="95">
        <v>0</v>
      </c>
      <c r="AB47" s="26">
        <v>1.5865812738085201</v>
      </c>
      <c r="AC47" s="26">
        <v>1.5865812738085201</v>
      </c>
      <c r="AD47" s="26">
        <v>0</v>
      </c>
      <c r="AE47" s="26">
        <v>3.60464932810723</v>
      </c>
      <c r="AF47" s="26">
        <v>1.29685289128458E-3</v>
      </c>
      <c r="AG47" s="95">
        <v>0.93721031297893997</v>
      </c>
      <c r="AH47" s="26">
        <v>1.6527485394930399</v>
      </c>
      <c r="AI47" s="26">
        <v>0</v>
      </c>
      <c r="AJ47" s="26">
        <v>4.37206807172736E-2</v>
      </c>
      <c r="AK47" s="26">
        <v>0.50947621197111703</v>
      </c>
      <c r="AL47" s="26">
        <v>0</v>
      </c>
      <c r="AM47" s="95">
        <v>161.87735306019101</v>
      </c>
      <c r="AN47" s="26">
        <v>16.1491255156192</v>
      </c>
      <c r="AO47" s="26">
        <v>1.79433741933375</v>
      </c>
      <c r="AP47" s="26">
        <v>17.943462934952901</v>
      </c>
      <c r="AQ47" s="26">
        <v>0</v>
      </c>
      <c r="AR47" s="26">
        <v>3.8190497782466202</v>
      </c>
      <c r="AS47" s="26">
        <v>145.363432868356</v>
      </c>
      <c r="AT47" s="26">
        <v>87.089826558024399</v>
      </c>
      <c r="AU47" s="26">
        <v>36.971879722085099</v>
      </c>
      <c r="AV47" s="26">
        <v>8.3656267852973301</v>
      </c>
      <c r="AW47" s="26">
        <v>3.80768535366997</v>
      </c>
      <c r="AX47" s="26">
        <v>58.104196935310902</v>
      </c>
      <c r="AY47" s="26">
        <v>14.716424247534899</v>
      </c>
      <c r="AZ47" s="26">
        <v>27.0730996846839</v>
      </c>
      <c r="BA47" s="26">
        <v>3950.4295296269402</v>
      </c>
      <c r="BB47" s="26">
        <v>2082.36266774463</v>
      </c>
      <c r="BC47" s="26">
        <v>1868.0668618822999</v>
      </c>
      <c r="BD47" s="26">
        <v>7.3502696803849199</v>
      </c>
      <c r="BE47" s="26">
        <v>2.59890611253492</v>
      </c>
      <c r="BF47" s="26">
        <v>1312.21188539474</v>
      </c>
      <c r="BG47" s="26">
        <v>8.8814326736002407</v>
      </c>
      <c r="BH47" s="26">
        <v>10.1486461265572</v>
      </c>
      <c r="BI47" s="26">
        <v>2.43461762529143</v>
      </c>
      <c r="BJ47" s="26">
        <v>2.2192461658051101</v>
      </c>
      <c r="BK47" s="26">
        <v>25.3709181186757</v>
      </c>
      <c r="BL47" s="26">
        <v>0.27502573877654402</v>
      </c>
      <c r="BM47" s="26">
        <v>344.77041932168299</v>
      </c>
      <c r="BN47" s="26">
        <v>66.607045770267305</v>
      </c>
      <c r="BO47" s="26">
        <v>5.3669351581462497</v>
      </c>
      <c r="BP47" s="26">
        <v>1.61816261276631</v>
      </c>
      <c r="BQ47" s="26">
        <v>52.221944266803398</v>
      </c>
      <c r="BR47" s="26">
        <v>0</v>
      </c>
      <c r="BS47" s="26">
        <v>0</v>
      </c>
      <c r="BT47" s="26">
        <v>18.752540104741598</v>
      </c>
      <c r="BU47" s="95">
        <v>0</v>
      </c>
      <c r="BV47" s="26">
        <v>6.6400418406388901</v>
      </c>
      <c r="BW47" s="26">
        <v>156.96104743836901</v>
      </c>
      <c r="BX47" s="26">
        <v>20.608455805155501</v>
      </c>
      <c r="BZ47" s="35">
        <f t="shared" si="0"/>
        <v>0</v>
      </c>
      <c r="CA47" s="23">
        <f t="shared" si="1"/>
        <v>2.6948797676248641E-3</v>
      </c>
      <c r="CB47" s="23">
        <f t="shared" si="2"/>
        <v>2.6574003082383175E-3</v>
      </c>
      <c r="CC47" s="23">
        <f t="shared" si="3"/>
        <v>2.6753824971590449E-3</v>
      </c>
      <c r="CD47" s="23">
        <f t="shared" si="9"/>
        <v>2.7928435322877596E-3</v>
      </c>
      <c r="CE47" s="23">
        <f t="shared" si="10"/>
        <v>2.8026095025124862E-3</v>
      </c>
      <c r="CF47" s="23">
        <f t="shared" si="6"/>
        <v>2.600828613655059E-3</v>
      </c>
      <c r="CG47" s="23">
        <f t="shared" si="7"/>
        <v>2.7270898924023619E-3</v>
      </c>
    </row>
    <row r="48" spans="1:85" x14ac:dyDescent="0.25">
      <c r="CA48" s="23" t="str">
        <f t="shared" si="1"/>
        <v/>
      </c>
      <c r="CB48" s="23" t="str">
        <f t="shared" si="2"/>
        <v/>
      </c>
      <c r="CC48" s="23" t="str">
        <f t="shared" si="3"/>
        <v/>
      </c>
      <c r="CD48" s="23" t="str">
        <f t="shared" si="9"/>
        <v/>
      </c>
      <c r="CE48" s="23" t="str">
        <f t="shared" si="10"/>
        <v/>
      </c>
      <c r="CF48" s="23" t="str">
        <f t="shared" si="6"/>
        <v/>
      </c>
      <c r="CG48" s="23" t="str">
        <f t="shared" si="7"/>
        <v/>
      </c>
    </row>
    <row r="49" spans="1:85" x14ac:dyDescent="0.25">
      <c r="A49" s="21" t="s">
        <v>55</v>
      </c>
      <c r="B49" s="1">
        <f t="shared" ref="B49:H49" si="11">SUM(B3:B47)</f>
        <v>1705871.7414358477</v>
      </c>
      <c r="C49" s="1">
        <f t="shared" si="11"/>
        <v>24727.897248480498</v>
      </c>
      <c r="D49" s="1">
        <f t="shared" si="11"/>
        <v>1339561.6714714593</v>
      </c>
      <c r="E49" s="1">
        <f t="shared" si="11"/>
        <v>318725.52193451195</v>
      </c>
      <c r="F49" s="1">
        <f t="shared" si="11"/>
        <v>193926.39484452194</v>
      </c>
      <c r="G49" s="1">
        <f t="shared" si="11"/>
        <v>2573305.3486683662</v>
      </c>
      <c r="H49" s="1">
        <f t="shared" si="11"/>
        <v>316737.454270933</v>
      </c>
      <c r="I49" s="1"/>
      <c r="J49" s="1"/>
      <c r="K49" s="1"/>
      <c r="N49" s="1">
        <f>SUM(N3:N47)</f>
        <v>84.253792003195429</v>
      </c>
      <c r="O49" s="1">
        <f t="shared" ref="O49:BX49" si="12">SUM(O3:O47)</f>
        <v>7156.4255507605367</v>
      </c>
      <c r="P49" s="1">
        <f t="shared" si="12"/>
        <v>2066.1217966012077</v>
      </c>
      <c r="Q49" s="1">
        <f t="shared" si="12"/>
        <v>2063.6400206391404</v>
      </c>
      <c r="R49" s="1">
        <f t="shared" si="12"/>
        <v>1118.5855431318341</v>
      </c>
      <c r="S49" s="1"/>
      <c r="T49" s="1">
        <f t="shared" si="12"/>
        <v>4263.6486782570028</v>
      </c>
      <c r="U49" s="1">
        <f t="shared" si="12"/>
        <v>77896.101096742743</v>
      </c>
      <c r="V49" s="1">
        <f t="shared" si="12"/>
        <v>1699494.6070635449</v>
      </c>
      <c r="W49" s="1">
        <f t="shared" si="12"/>
        <v>4912.8875547019616</v>
      </c>
      <c r="X49" s="1">
        <f t="shared" si="12"/>
        <v>6204.3241618566572</v>
      </c>
      <c r="Y49" s="1">
        <f t="shared" si="12"/>
        <v>1899.5501477344258</v>
      </c>
      <c r="Z49" s="1">
        <f t="shared" si="12"/>
        <v>22853.902305220323</v>
      </c>
      <c r="AA49" s="1"/>
      <c r="AB49" s="1">
        <f t="shared" si="12"/>
        <v>15553.9180215578</v>
      </c>
      <c r="AC49" s="1">
        <f t="shared" si="12"/>
        <v>15553.9180215578</v>
      </c>
      <c r="AD49" s="1">
        <f t="shared" si="12"/>
        <v>51.396133933346022</v>
      </c>
      <c r="AE49" s="1">
        <f t="shared" si="12"/>
        <v>2309.9906078999275</v>
      </c>
      <c r="AF49" s="1">
        <f t="shared" si="12"/>
        <v>117.04738838084209</v>
      </c>
      <c r="AG49" s="1"/>
      <c r="AH49" s="1">
        <f t="shared" si="12"/>
        <v>3344.1762076352497</v>
      </c>
      <c r="AI49" s="1">
        <f t="shared" si="12"/>
        <v>19483.786578575844</v>
      </c>
      <c r="AJ49" s="1">
        <f t="shared" si="12"/>
        <v>64.142688267387115</v>
      </c>
      <c r="AK49" s="1">
        <f t="shared" si="12"/>
        <v>24707.911785354303</v>
      </c>
      <c r="AL49" s="1">
        <f t="shared" si="12"/>
        <v>0</v>
      </c>
      <c r="AM49" s="1">
        <f>SUM(AM3:AM47)</f>
        <v>316763.28655908268</v>
      </c>
      <c r="AN49" s="1">
        <f>SUM(AN3:AN47)</f>
        <v>1186607.2810498583</v>
      </c>
      <c r="AO49" s="1">
        <f t="shared" si="12"/>
        <v>131793.97820995457</v>
      </c>
      <c r="AP49" s="1">
        <f t="shared" si="12"/>
        <v>1318452.6553937458</v>
      </c>
      <c r="AQ49" s="1">
        <f t="shared" si="12"/>
        <v>92.394007007249527</v>
      </c>
      <c r="AR49" s="1">
        <f t="shared" si="12"/>
        <v>5552.0699042159276</v>
      </c>
      <c r="AS49" s="1">
        <f t="shared" si="12"/>
        <v>3877.710587510187</v>
      </c>
      <c r="AT49" s="1">
        <f t="shared" si="12"/>
        <v>130425.90985668398</v>
      </c>
      <c r="AU49" s="1">
        <f t="shared" si="12"/>
        <v>2113.5647404032302</v>
      </c>
      <c r="AV49" s="1">
        <f t="shared" si="12"/>
        <v>2222.3769477952164</v>
      </c>
      <c r="AW49" s="1">
        <f t="shared" si="12"/>
        <v>7122.5567733487078</v>
      </c>
      <c r="AX49" s="1">
        <f t="shared" si="12"/>
        <v>2545.169180292065</v>
      </c>
      <c r="AY49" s="1">
        <f t="shared" si="12"/>
        <v>577.01354491291579</v>
      </c>
      <c r="AZ49" s="1">
        <f t="shared" si="12"/>
        <v>5312.3869259407638</v>
      </c>
      <c r="BA49" s="1">
        <f t="shared" si="12"/>
        <v>315631.48226801073</v>
      </c>
      <c r="BB49" s="1">
        <f t="shared" si="12"/>
        <v>191862.52822315734</v>
      </c>
      <c r="BC49" s="1">
        <f t="shared" si="12"/>
        <v>123768.95404485356</v>
      </c>
      <c r="BD49" s="1">
        <f t="shared" si="12"/>
        <v>316.54017222545832</v>
      </c>
      <c r="BE49" s="1">
        <f t="shared" si="12"/>
        <v>61.0211524416369</v>
      </c>
      <c r="BF49" s="1">
        <f t="shared" si="12"/>
        <v>62997.875546332652</v>
      </c>
      <c r="BG49" s="1">
        <f t="shared" si="12"/>
        <v>879.29426224794236</v>
      </c>
      <c r="BH49" s="1">
        <f t="shared" si="12"/>
        <v>17893.357279419382</v>
      </c>
      <c r="BI49" s="1">
        <f t="shared" si="12"/>
        <v>2020.2974896493658</v>
      </c>
      <c r="BJ49" s="1">
        <f t="shared" si="12"/>
        <v>1564.3895275752955</v>
      </c>
      <c r="BK49" s="1">
        <f t="shared" si="12"/>
        <v>44784.591707745087</v>
      </c>
      <c r="BL49" s="1">
        <f t="shared" si="12"/>
        <v>9703.9655761909307</v>
      </c>
      <c r="BM49" s="1">
        <f t="shared" si="12"/>
        <v>15218.185677788153</v>
      </c>
      <c r="BN49" s="1">
        <f t="shared" si="12"/>
        <v>21181.361841170288</v>
      </c>
      <c r="BO49" s="1">
        <f t="shared" si="12"/>
        <v>1174.8348663591451</v>
      </c>
      <c r="BP49" s="1">
        <f t="shared" si="12"/>
        <v>2577532.9724620227</v>
      </c>
      <c r="BQ49" s="1">
        <f t="shared" si="12"/>
        <v>34343.362001138696</v>
      </c>
      <c r="BR49" s="1">
        <f t="shared" si="12"/>
        <v>22711.546826675341</v>
      </c>
      <c r="BS49" s="1">
        <f t="shared" si="12"/>
        <v>7781.4438979178394</v>
      </c>
      <c r="BT49" s="1">
        <f t="shared" si="12"/>
        <v>26928.39611838901</v>
      </c>
      <c r="BU49" s="1"/>
      <c r="BV49" s="1">
        <f t="shared" si="12"/>
        <v>19925.887616095493</v>
      </c>
      <c r="BW49" s="1">
        <f t="shared" si="12"/>
        <v>315117.74838040816</v>
      </c>
      <c r="BX49" s="1">
        <f t="shared" si="12"/>
        <v>19214.680853134985</v>
      </c>
      <c r="CA49" s="23">
        <f t="shared" si="1"/>
        <v>-3.7383434037866793E-3</v>
      </c>
      <c r="CB49" s="23">
        <f t="shared" si="2"/>
        <v>-8.0821522854812025E-4</v>
      </c>
      <c r="CC49" s="23">
        <f t="shared" si="3"/>
        <v>-1.5758151735206113E-2</v>
      </c>
      <c r="CD49" s="23">
        <f t="shared" si="9"/>
        <v>-9.7075365904866276E-3</v>
      </c>
      <c r="CE49" s="23">
        <f t="shared" si="10"/>
        <v>-1.0642525598535907E-2</v>
      </c>
      <c r="CF49" s="23">
        <f t="shared" si="6"/>
        <v>1.6428768532440903E-3</v>
      </c>
      <c r="CG49" s="23">
        <f t="shared" si="7"/>
        <v>-5.1137175874987192E-3</v>
      </c>
    </row>
    <row r="50" spans="1:85" x14ac:dyDescent="0.25">
      <c r="A50" s="21" t="s">
        <v>74</v>
      </c>
      <c r="B50" s="1">
        <f>SUM(B3:B15)</f>
        <v>1386897.0208932001</v>
      </c>
      <c r="C50" s="1">
        <f t="shared" ref="C50:H50" si="13">SUM(C3:C15)</f>
        <v>21390.775009926103</v>
      </c>
      <c r="D50" s="1">
        <f t="shared" si="13"/>
        <v>855161.19484727003</v>
      </c>
      <c r="E50" s="1">
        <f>SUM(E3:E15)</f>
        <v>103639.40500269202</v>
      </c>
      <c r="F50" s="1">
        <f t="shared" si="13"/>
        <v>51370.214402981997</v>
      </c>
      <c r="G50" s="1">
        <f t="shared" si="13"/>
        <v>1124204.1694380289</v>
      </c>
      <c r="H50" s="1">
        <f t="shared" si="13"/>
        <v>205215.04939018897</v>
      </c>
      <c r="I50" s="1"/>
      <c r="J50" s="1"/>
      <c r="K50" s="1"/>
      <c r="N50" s="1">
        <f>SUM(N3:N15)</f>
        <v>0</v>
      </c>
      <c r="O50" s="1">
        <f t="shared" ref="O50:BX50" si="14">SUM(O3:O15)</f>
        <v>1626.7033072589206</v>
      </c>
      <c r="P50" s="1">
        <f t="shared" si="14"/>
        <v>1771.4417930756249</v>
      </c>
      <c r="Q50" s="1">
        <f t="shared" si="14"/>
        <v>1771.4417930756249</v>
      </c>
      <c r="R50" s="1">
        <f t="shared" si="14"/>
        <v>763.29215196896916</v>
      </c>
      <c r="S50" s="1"/>
      <c r="T50" s="1">
        <f t="shared" si="14"/>
        <v>2140.6302067204642</v>
      </c>
      <c r="U50" s="1">
        <f t="shared" si="14"/>
        <v>27297.693875873701</v>
      </c>
      <c r="V50" s="1">
        <f t="shared" si="14"/>
        <v>1379994.418303194</v>
      </c>
      <c r="W50" s="1">
        <f t="shared" si="14"/>
        <v>3464.991429181975</v>
      </c>
      <c r="X50" s="1">
        <f t="shared" si="14"/>
        <v>2294.4425895057993</v>
      </c>
      <c r="Y50" s="1">
        <f t="shared" si="14"/>
        <v>1299.1644820188342</v>
      </c>
      <c r="Z50" s="1">
        <f t="shared" si="14"/>
        <v>21423.688482252699</v>
      </c>
      <c r="AA50" s="1"/>
      <c r="AB50" s="1">
        <f t="shared" si="14"/>
        <v>6640.3388700081305</v>
      </c>
      <c r="AC50" s="1">
        <f t="shared" si="14"/>
        <v>6640.3388700081305</v>
      </c>
      <c r="AD50" s="1">
        <f t="shared" si="14"/>
        <v>51.396133933346022</v>
      </c>
      <c r="AE50" s="1">
        <f t="shared" si="14"/>
        <v>1794.855724471636</v>
      </c>
      <c r="AF50" s="1">
        <f t="shared" si="14"/>
        <v>94.517459218905842</v>
      </c>
      <c r="AG50" s="1"/>
      <c r="AH50" s="1">
        <f t="shared" si="14"/>
        <v>1219.0109978653511</v>
      </c>
      <c r="AI50" s="1">
        <f t="shared" si="14"/>
        <v>17292.909617145735</v>
      </c>
      <c r="AJ50" s="1">
        <f t="shared" si="14"/>
        <v>13.012763737672156</v>
      </c>
      <c r="AK50" s="1">
        <f t="shared" si="14"/>
        <v>21393.807852876504</v>
      </c>
      <c r="AL50" s="1">
        <f t="shared" si="14"/>
        <v>0</v>
      </c>
      <c r="AM50" s="1">
        <f>SUM(AM3:AM15)</f>
        <v>193931.89713621119</v>
      </c>
      <c r="AN50" s="1">
        <f>SUM(AN3:AN15)</f>
        <v>749555.88662931055</v>
      </c>
      <c r="AO50" s="1">
        <f t="shared" si="14"/>
        <v>83232.684087156202</v>
      </c>
      <c r="AP50" s="1">
        <f t="shared" si="14"/>
        <v>832839.96685039962</v>
      </c>
      <c r="AQ50" s="1">
        <f t="shared" si="14"/>
        <v>92.043296187738605</v>
      </c>
      <c r="AR50" s="1">
        <f t="shared" si="14"/>
        <v>3721.6570205405928</v>
      </c>
      <c r="AS50" s="1">
        <f t="shared" si="14"/>
        <v>1887.3479488214552</v>
      </c>
      <c r="AT50" s="1">
        <f t="shared" si="14"/>
        <v>84310.782685332291</v>
      </c>
      <c r="AU50" s="1">
        <f t="shared" si="14"/>
        <v>739.62615500840684</v>
      </c>
      <c r="AV50" s="1">
        <f t="shared" si="14"/>
        <v>565.64852971532639</v>
      </c>
      <c r="AW50" s="1">
        <f t="shared" si="14"/>
        <v>1804.67191838034</v>
      </c>
      <c r="AX50" s="1">
        <f t="shared" si="14"/>
        <v>574.04378009973345</v>
      </c>
      <c r="AY50" s="1">
        <f t="shared" si="14"/>
        <v>492.32520214068825</v>
      </c>
      <c r="AZ50" s="1">
        <f t="shared" si="14"/>
        <v>529.62005449128378</v>
      </c>
      <c r="BA50" s="1">
        <f t="shared" si="14"/>
        <v>102218.18838777317</v>
      </c>
      <c r="BB50" s="1">
        <f t="shared" si="14"/>
        <v>50224.354441208372</v>
      </c>
      <c r="BC50" s="1">
        <f t="shared" si="14"/>
        <v>51993.833946564861</v>
      </c>
      <c r="BD50" s="1">
        <f t="shared" si="14"/>
        <v>209.04391616028713</v>
      </c>
      <c r="BE50" s="1">
        <f t="shared" si="14"/>
        <v>21.420330292608419</v>
      </c>
      <c r="BF50" s="1">
        <f t="shared" si="14"/>
        <v>22589.198337831371</v>
      </c>
      <c r="BG50" s="1">
        <f t="shared" si="14"/>
        <v>396.24148451486678</v>
      </c>
      <c r="BH50" s="1">
        <f t="shared" si="14"/>
        <v>3983.1583697522829</v>
      </c>
      <c r="BI50" s="1">
        <f t="shared" si="14"/>
        <v>335.37774162169148</v>
      </c>
      <c r="BJ50" s="1">
        <f t="shared" si="14"/>
        <v>446.98582647453395</v>
      </c>
      <c r="BK50" s="1">
        <f t="shared" si="14"/>
        <v>9985.8601323463572</v>
      </c>
      <c r="BL50" s="1">
        <f t="shared" si="14"/>
        <v>5074.9843182708455</v>
      </c>
      <c r="BM50" s="1">
        <f t="shared" si="14"/>
        <v>2164.3274258129218</v>
      </c>
      <c r="BN50" s="1">
        <f t="shared" si="14"/>
        <v>3258.0848464333976</v>
      </c>
      <c r="BO50" s="1">
        <f t="shared" si="14"/>
        <v>241.37244131094155</v>
      </c>
      <c r="BP50" s="1">
        <f t="shared" si="14"/>
        <v>1124153.004466793</v>
      </c>
      <c r="BQ50" s="1">
        <f t="shared" si="14"/>
        <v>5647.9188123957074</v>
      </c>
      <c r="BR50" s="1">
        <f t="shared" si="14"/>
        <v>6563.0198093863855</v>
      </c>
      <c r="BS50" s="1">
        <f t="shared" si="14"/>
        <v>5931.4669306439264</v>
      </c>
      <c r="BT50" s="1">
        <f t="shared" si="14"/>
        <v>9956.9901100669831</v>
      </c>
      <c r="BU50" s="1"/>
      <c r="BV50" s="1">
        <f t="shared" si="14"/>
        <v>15032.162018242954</v>
      </c>
      <c r="BW50" s="1">
        <f t="shared" si="14"/>
        <v>203401.51016542094</v>
      </c>
      <c r="BX50" s="1">
        <f t="shared" si="14"/>
        <v>7673.9059464409147</v>
      </c>
      <c r="CA50" s="23">
        <f t="shared" si="1"/>
        <v>-4.9770116209209318E-3</v>
      </c>
      <c r="CB50" s="23">
        <f t="shared" si="2"/>
        <v>1.4178275209726217E-4</v>
      </c>
      <c r="CC50" s="23">
        <f t="shared" si="3"/>
        <v>-2.6101778391449268E-2</v>
      </c>
      <c r="CD50" s="23">
        <f t="shared" si="9"/>
        <v>-1.3713091221258224E-2</v>
      </c>
      <c r="CE50" s="23">
        <f t="shared" si="10"/>
        <v>-2.2305921341591855E-2</v>
      </c>
      <c r="CF50" s="23">
        <f t="shared" si="6"/>
        <v>-4.5512169965961994E-5</v>
      </c>
      <c r="CG50" s="23">
        <f t="shared" si="7"/>
        <v>-8.8372623263112942E-3</v>
      </c>
    </row>
    <row r="51" spans="1:85" x14ac:dyDescent="0.25">
      <c r="A51" s="21" t="s">
        <v>127</v>
      </c>
      <c r="B51" s="1">
        <f>SUM(B16:B47)</f>
        <v>318974.72054264805</v>
      </c>
      <c r="C51" s="1">
        <f t="shared" ref="C51:H51" si="15">SUM(C16:C47)</f>
        <v>3337.1222385544002</v>
      </c>
      <c r="D51" s="1">
        <f t="shared" si="15"/>
        <v>484400.47662418889</v>
      </c>
      <c r="E51" s="1">
        <f>SUM(E16:E47)</f>
        <v>215086.11693182006</v>
      </c>
      <c r="F51" s="1">
        <f t="shared" si="15"/>
        <v>142556.18044154</v>
      </c>
      <c r="G51" s="1">
        <f t="shared" si="15"/>
        <v>1449101.1792303373</v>
      </c>
      <c r="H51" s="1">
        <f t="shared" si="15"/>
        <v>111522.40488074403</v>
      </c>
      <c r="I51" s="1"/>
      <c r="J51" s="1"/>
      <c r="K51" s="1"/>
      <c r="N51" s="1">
        <f>SUM(N16:N47)</f>
        <v>84.253792003195429</v>
      </c>
      <c r="O51" s="1">
        <f t="shared" ref="O51:BX51" si="16">SUM(O16:O47)</f>
        <v>5529.7222435016156</v>
      </c>
      <c r="P51" s="1">
        <f t="shared" si="16"/>
        <v>294.68000352558261</v>
      </c>
      <c r="Q51" s="1">
        <f t="shared" si="16"/>
        <v>292.19822756351539</v>
      </c>
      <c r="R51" s="1">
        <f t="shared" si="16"/>
        <v>355.29339116286462</v>
      </c>
      <c r="S51" s="1"/>
      <c r="T51" s="1">
        <f t="shared" si="16"/>
        <v>2123.0184715365385</v>
      </c>
      <c r="U51" s="1">
        <f t="shared" si="16"/>
        <v>50598.407220869049</v>
      </c>
      <c r="V51" s="1">
        <f t="shared" si="16"/>
        <v>319500.18876035057</v>
      </c>
      <c r="W51" s="1">
        <f t="shared" si="16"/>
        <v>1447.8961255199863</v>
      </c>
      <c r="X51" s="1">
        <f t="shared" si="16"/>
        <v>3909.8815723508565</v>
      </c>
      <c r="Y51" s="1">
        <f t="shared" si="16"/>
        <v>600.3856657155917</v>
      </c>
      <c r="Z51" s="1">
        <f t="shared" si="16"/>
        <v>1430.213822967627</v>
      </c>
      <c r="AA51" s="1"/>
      <c r="AB51" s="1">
        <f t="shared" si="16"/>
        <v>8913.5791515496694</v>
      </c>
      <c r="AC51" s="1">
        <f t="shared" si="16"/>
        <v>8913.5791515496694</v>
      </c>
      <c r="AD51" s="1">
        <f t="shared" si="16"/>
        <v>0</v>
      </c>
      <c r="AE51" s="1">
        <f t="shared" si="16"/>
        <v>515.13488342829226</v>
      </c>
      <c r="AF51" s="1">
        <f t="shared" si="16"/>
        <v>22.529929161936263</v>
      </c>
      <c r="AG51" s="1"/>
      <c r="AH51" s="1">
        <f t="shared" si="16"/>
        <v>2125.1652097698998</v>
      </c>
      <c r="AI51" s="1">
        <f t="shared" si="16"/>
        <v>2190.8769614301054</v>
      </c>
      <c r="AJ51" s="1">
        <f t="shared" si="16"/>
        <v>51.129924529714962</v>
      </c>
      <c r="AK51" s="1">
        <f t="shared" si="16"/>
        <v>3314.1039324777971</v>
      </c>
      <c r="AL51" s="1">
        <f t="shared" si="16"/>
        <v>0</v>
      </c>
      <c r="AM51" s="1">
        <f>SUM(AM16:AM47)</f>
        <v>122831.38942287161</v>
      </c>
      <c r="AN51" s="1">
        <f>SUM(AN16:AN47)</f>
        <v>437051.39442054793</v>
      </c>
      <c r="AO51" s="1">
        <f t="shared" si="16"/>
        <v>48561.294122798339</v>
      </c>
      <c r="AP51" s="1">
        <f t="shared" si="16"/>
        <v>485612.6885433459</v>
      </c>
      <c r="AQ51" s="1">
        <f t="shared" si="16"/>
        <v>0.35071081951095079</v>
      </c>
      <c r="AR51" s="1">
        <f t="shared" si="16"/>
        <v>1830.4128836753328</v>
      </c>
      <c r="AS51" s="1">
        <f t="shared" si="16"/>
        <v>1990.3626386887313</v>
      </c>
      <c r="AT51" s="1">
        <f t="shared" si="16"/>
        <v>46115.127171351742</v>
      </c>
      <c r="AU51" s="1">
        <f t="shared" si="16"/>
        <v>1373.9385853948224</v>
      </c>
      <c r="AV51" s="1">
        <f t="shared" si="16"/>
        <v>1656.7284180798897</v>
      </c>
      <c r="AW51" s="1">
        <f t="shared" si="16"/>
        <v>5317.8848549683689</v>
      </c>
      <c r="AX51" s="1">
        <f t="shared" si="16"/>
        <v>1971.1254001923317</v>
      </c>
      <c r="AY51" s="1">
        <f t="shared" si="16"/>
        <v>84.68834277222723</v>
      </c>
      <c r="AZ51" s="1">
        <f t="shared" si="16"/>
        <v>4782.7668714494794</v>
      </c>
      <c r="BA51" s="1">
        <f t="shared" si="16"/>
        <v>213413.29388023756</v>
      </c>
      <c r="BB51" s="1">
        <f t="shared" si="16"/>
        <v>141638.17378194898</v>
      </c>
      <c r="BC51" s="1">
        <f t="shared" si="16"/>
        <v>71775.120098288666</v>
      </c>
      <c r="BD51" s="1">
        <f t="shared" si="16"/>
        <v>107.4962560651712</v>
      </c>
      <c r="BE51" s="1">
        <f t="shared" si="16"/>
        <v>39.600822149028481</v>
      </c>
      <c r="BF51" s="1">
        <f t="shared" si="16"/>
        <v>40408.677208501271</v>
      </c>
      <c r="BG51" s="1">
        <f t="shared" si="16"/>
        <v>483.05277773307591</v>
      </c>
      <c r="BH51" s="1">
        <f t="shared" si="16"/>
        <v>13910.198909667106</v>
      </c>
      <c r="BI51" s="1">
        <f t="shared" si="16"/>
        <v>1684.9197480276741</v>
      </c>
      <c r="BJ51" s="1">
        <f t="shared" si="16"/>
        <v>1117.4037011007615</v>
      </c>
      <c r="BK51" s="1">
        <f t="shared" si="16"/>
        <v>34798.731575398735</v>
      </c>
      <c r="BL51" s="1">
        <f t="shared" si="16"/>
        <v>4628.9812579200898</v>
      </c>
      <c r="BM51" s="1">
        <f t="shared" si="16"/>
        <v>13053.858251975229</v>
      </c>
      <c r="BN51" s="1">
        <f t="shared" si="16"/>
        <v>17923.276994736891</v>
      </c>
      <c r="BO51" s="1">
        <f t="shared" si="16"/>
        <v>933.46242504820327</v>
      </c>
      <c r="BP51" s="1">
        <f t="shared" si="16"/>
        <v>1453379.9679952301</v>
      </c>
      <c r="BQ51" s="1">
        <f t="shared" si="16"/>
        <v>28695.443188742986</v>
      </c>
      <c r="BR51" s="1">
        <f t="shared" si="16"/>
        <v>16148.527017288961</v>
      </c>
      <c r="BS51" s="1">
        <f t="shared" si="16"/>
        <v>1849.9769672739142</v>
      </c>
      <c r="BT51" s="1">
        <f t="shared" si="16"/>
        <v>16971.406008322028</v>
      </c>
      <c r="BU51" s="1"/>
      <c r="BV51" s="1">
        <f t="shared" si="16"/>
        <v>4893.72559785255</v>
      </c>
      <c r="BW51" s="1">
        <f t="shared" si="16"/>
        <v>111716.23821498713</v>
      </c>
      <c r="BX51" s="1">
        <f t="shared" si="16"/>
        <v>11540.774906694072</v>
      </c>
      <c r="CA51" s="23">
        <f t="shared" si="1"/>
        <v>1.6473663392778718E-3</v>
      </c>
      <c r="CB51" s="23">
        <f t="shared" si="2"/>
        <v>-6.897651458693429E-3</v>
      </c>
      <c r="CC51" s="23">
        <f t="shared" si="3"/>
        <v>2.5024994351883685E-3</v>
      </c>
      <c r="CD51" s="23">
        <f t="shared" si="9"/>
        <v>-7.7774571201764944E-3</v>
      </c>
      <c r="CE51" s="23">
        <f t="shared" si="10"/>
        <v>-6.4396131879212162E-3</v>
      </c>
      <c r="CF51" s="23">
        <f t="shared" si="6"/>
        <v>2.9527191242542791E-3</v>
      </c>
      <c r="CG51" s="23">
        <f t="shared" si="7"/>
        <v>1.7380663056035643E-3</v>
      </c>
    </row>
    <row r="53" spans="1:85" x14ac:dyDescent="0.25">
      <c r="A53" s="37"/>
    </row>
    <row r="54" spans="1:85" x14ac:dyDescent="0.25">
      <c r="A54" s="37"/>
    </row>
    <row r="56" spans="1:85" x14ac:dyDescent="0.25">
      <c r="E56" s="95"/>
    </row>
    <row r="57" spans="1:85" x14ac:dyDescent="0.25">
      <c r="E57" s="95"/>
    </row>
    <row r="58" spans="1:85" x14ac:dyDescent="0.25">
      <c r="E58" s="95"/>
    </row>
    <row r="59" spans="1:85" x14ac:dyDescent="0.25">
      <c r="E59" s="95"/>
    </row>
    <row r="60" spans="1:85" x14ac:dyDescent="0.25">
      <c r="E60" s="95"/>
    </row>
    <row r="61" spans="1:85" x14ac:dyDescent="0.25">
      <c r="E61" s="95"/>
    </row>
    <row r="62" spans="1:85" x14ac:dyDescent="0.25">
      <c r="E62" s="95"/>
    </row>
    <row r="63" spans="1:85" x14ac:dyDescent="0.25">
      <c r="E63" s="95"/>
    </row>
    <row r="64" spans="1:85" x14ac:dyDescent="0.25">
      <c r="E64" s="95"/>
    </row>
    <row r="65" spans="5:5" x14ac:dyDescent="0.25">
      <c r="E65" s="95"/>
    </row>
    <row r="66" spans="5:5" x14ac:dyDescent="0.25">
      <c r="E66" s="95"/>
    </row>
    <row r="67" spans="5:5" x14ac:dyDescent="0.25">
      <c r="E67" s="95"/>
    </row>
    <row r="68" spans="5:5" x14ac:dyDescent="0.25">
      <c r="E68" s="95"/>
    </row>
    <row r="69" spans="5:5" x14ac:dyDescent="0.25">
      <c r="E69" s="95"/>
    </row>
    <row r="70" spans="5:5" x14ac:dyDescent="0.25">
      <c r="E70" s="95"/>
    </row>
    <row r="71" spans="5:5" x14ac:dyDescent="0.25">
      <c r="E71" s="95"/>
    </row>
    <row r="72" spans="5:5" x14ac:dyDescent="0.25">
      <c r="E72" s="95"/>
    </row>
    <row r="73" spans="5:5" x14ac:dyDescent="0.25">
      <c r="E73" s="95"/>
    </row>
    <row r="74" spans="5:5" x14ac:dyDescent="0.25">
      <c r="E74" s="95"/>
    </row>
    <row r="75" spans="5:5" x14ac:dyDescent="0.25">
      <c r="E75" s="95"/>
    </row>
    <row r="76" spans="5:5" x14ac:dyDescent="0.25">
      <c r="E76" s="95"/>
    </row>
    <row r="77" spans="5:5" x14ac:dyDescent="0.25">
      <c r="E77" s="95"/>
    </row>
    <row r="78" spans="5:5" x14ac:dyDescent="0.25">
      <c r="E78" s="95"/>
    </row>
    <row r="79" spans="5:5" x14ac:dyDescent="0.25">
      <c r="E79" s="95"/>
    </row>
    <row r="80" spans="5:5" x14ac:dyDescent="0.25">
      <c r="E80" s="95"/>
    </row>
    <row r="81" spans="5:5" x14ac:dyDescent="0.25">
      <c r="E81" s="95"/>
    </row>
    <row r="82" spans="5:5" x14ac:dyDescent="0.25">
      <c r="E82" s="95"/>
    </row>
    <row r="83" spans="5:5" x14ac:dyDescent="0.25">
      <c r="E83" s="95"/>
    </row>
    <row r="84" spans="5:5" x14ac:dyDescent="0.25">
      <c r="E84" s="95"/>
    </row>
    <row r="85" spans="5:5" x14ac:dyDescent="0.25">
      <c r="E85" s="95"/>
    </row>
    <row r="86" spans="5:5" x14ac:dyDescent="0.25">
      <c r="E86" s="95"/>
    </row>
    <row r="87" spans="5:5" x14ac:dyDescent="0.25">
      <c r="E87" s="95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73"/>
  <sheetViews>
    <sheetView workbookViewId="0"/>
  </sheetViews>
  <sheetFormatPr defaultRowHeight="15" x14ac:dyDescent="0.25"/>
  <cols>
    <col min="1" max="1" width="20.28515625" customWidth="1"/>
    <col min="2" max="2" width="10.140625" bestFit="1" customWidth="1"/>
    <col min="3" max="3" width="9.28515625" bestFit="1" customWidth="1"/>
    <col min="4" max="4" width="10.5703125" customWidth="1"/>
    <col min="5" max="6" width="10.140625" bestFit="1" customWidth="1"/>
    <col min="7" max="7" width="9.28515625" bestFit="1" customWidth="1"/>
    <col min="8" max="8" width="10.42578125" customWidth="1"/>
    <col min="10" max="10" width="9.140625" customWidth="1"/>
    <col min="12" max="12" width="15.42578125" customWidth="1"/>
    <col min="13" max="13" width="10.28515625" bestFit="1" customWidth="1"/>
    <col min="14" max="14" width="9.28515625" bestFit="1" customWidth="1"/>
    <col min="15" max="16" width="10.28515625" bestFit="1" customWidth="1"/>
    <col min="17" max="18" width="9.28515625" bestFit="1" customWidth="1"/>
    <col min="19" max="19" width="10.140625" bestFit="1" customWidth="1"/>
    <col min="21" max="21" width="10.140625" bestFit="1" customWidth="1"/>
  </cols>
  <sheetData>
    <row r="1" spans="1:28" s="27" customFormat="1" x14ac:dyDescent="0.25">
      <c r="L1" s="103"/>
    </row>
    <row r="2" spans="1:28" s="27" customFormat="1" x14ac:dyDescent="0.25">
      <c r="A2" s="8" t="s">
        <v>513</v>
      </c>
    </row>
    <row r="3" spans="1:28" x14ac:dyDescent="0.25">
      <c r="A3" s="2" t="s">
        <v>242</v>
      </c>
      <c r="L3" s="2"/>
    </row>
    <row r="4" spans="1:28" x14ac:dyDescent="0.25">
      <c r="A4" s="2" t="s">
        <v>213</v>
      </c>
      <c r="B4" s="2" t="s">
        <v>59</v>
      </c>
      <c r="C4" s="2" t="s">
        <v>57</v>
      </c>
      <c r="D4" s="2" t="s">
        <v>60</v>
      </c>
      <c r="E4" s="2" t="s">
        <v>54</v>
      </c>
      <c r="F4" s="2" t="s">
        <v>53</v>
      </c>
      <c r="G4" s="2" t="s">
        <v>61</v>
      </c>
      <c r="H4" s="2" t="s">
        <v>62</v>
      </c>
      <c r="L4" s="2"/>
      <c r="M4" s="2"/>
      <c r="N4" s="2"/>
      <c r="O4" s="2"/>
      <c r="P4" s="2"/>
      <c r="Q4" s="2"/>
      <c r="R4" s="2"/>
      <c r="S4" s="2"/>
    </row>
    <row r="5" spans="1:28" x14ac:dyDescent="0.25">
      <c r="A5" s="2" t="s">
        <v>214</v>
      </c>
      <c r="B5" s="26"/>
      <c r="C5" s="26"/>
      <c r="D5" s="26"/>
      <c r="E5" s="26">
        <f>afdust!BA62</f>
        <v>6314612.1335826702</v>
      </c>
      <c r="F5" s="26">
        <f>afdust!BB62</f>
        <v>880002.35174111347</v>
      </c>
      <c r="G5" s="26"/>
      <c r="H5" s="26"/>
      <c r="L5" s="2"/>
      <c r="P5" s="26"/>
      <c r="Q5" s="26"/>
      <c r="V5" s="94"/>
      <c r="W5" s="94"/>
      <c r="X5" s="94"/>
      <c r="Y5" s="94"/>
      <c r="Z5" s="94"/>
      <c r="AA5" s="94"/>
      <c r="AB5" s="94"/>
    </row>
    <row r="6" spans="1:28" s="94" customFormat="1" x14ac:dyDescent="0.25">
      <c r="A6" s="2" t="s">
        <v>451</v>
      </c>
      <c r="B6" s="95">
        <f>airports!B62</f>
        <v>486237.19156365993</v>
      </c>
      <c r="C6" s="95">
        <f>airports!C62</f>
        <v>0</v>
      </c>
      <c r="D6" s="95">
        <f>airports!D62</f>
        <v>126712.50817076802</v>
      </c>
      <c r="E6" s="95">
        <f>airports!E62</f>
        <v>10010.652636919001</v>
      </c>
      <c r="F6" s="95">
        <f>airports!F62</f>
        <v>8733.0043340613011</v>
      </c>
      <c r="G6" s="95">
        <f>airports!G62</f>
        <v>15244.791522317399</v>
      </c>
      <c r="H6" s="95">
        <f>airports!H62</f>
        <v>54191.22669540999</v>
      </c>
      <c r="L6" s="2"/>
      <c r="M6" s="95"/>
      <c r="N6" s="95"/>
      <c r="O6" s="95"/>
      <c r="P6" s="95"/>
      <c r="Q6" s="95"/>
      <c r="R6" s="95"/>
      <c r="S6" s="95"/>
    </row>
    <row r="7" spans="1:28" s="28" customFormat="1" x14ac:dyDescent="0.25">
      <c r="A7" s="2" t="s">
        <v>376</v>
      </c>
      <c r="B7" s="26">
        <f>+'cmv_c1c2 12'!B62</f>
        <v>23548.414660949984</v>
      </c>
      <c r="C7" s="95">
        <f>'cmv_c1c2 12'!AO62</f>
        <v>82.879030155951526</v>
      </c>
      <c r="D7" s="26">
        <f>+'cmv_c1c2 12'!D62</f>
        <v>162502.39865040994</v>
      </c>
      <c r="E7" s="26">
        <f>+'cmv_c1c2 12'!E62</f>
        <v>4457.1292376110696</v>
      </c>
      <c r="F7" s="26">
        <f>+'cmv_c1c2 12'!F62</f>
        <v>4319.7434494220015</v>
      </c>
      <c r="G7" s="26">
        <f>+'cmv_c1c2 12'!G62</f>
        <v>633.67597438599023</v>
      </c>
      <c r="H7" s="26">
        <f>+'cmv_c1c2 12'!H62</f>
        <v>6436.0869633290013</v>
      </c>
      <c r="L7" s="2"/>
      <c r="M7" s="26"/>
      <c r="N7" s="26"/>
      <c r="O7" s="26"/>
      <c r="P7" s="26"/>
      <c r="Q7" s="26"/>
      <c r="R7" s="26"/>
      <c r="S7" s="26"/>
      <c r="U7" s="94"/>
      <c r="V7" s="94"/>
      <c r="W7" s="94"/>
      <c r="X7" s="94"/>
      <c r="Y7" s="94"/>
      <c r="Z7" s="94"/>
      <c r="AA7" s="94"/>
      <c r="AB7" s="94"/>
    </row>
    <row r="8" spans="1:28" x14ac:dyDescent="0.25">
      <c r="A8" s="2" t="s">
        <v>377</v>
      </c>
      <c r="B8" s="26">
        <f>'cmv_c3 12'!B62</f>
        <v>13956.440891000002</v>
      </c>
      <c r="C8" s="95">
        <f>'cmv_c3 12'!AO62</f>
        <v>38.9771834976669</v>
      </c>
      <c r="D8" s="26">
        <f>'cmv_c3 12'!D62</f>
        <v>110461.744317</v>
      </c>
      <c r="E8" s="26">
        <f>'cmv_c3 12'!E62</f>
        <v>2201.46667002</v>
      </c>
      <c r="F8" s="26">
        <f>'cmv_c3 12'!F62</f>
        <v>2025.3487124999997</v>
      </c>
      <c r="G8" s="26">
        <f>'cmv_c3 12'!G62</f>
        <v>4527.710039300001</v>
      </c>
      <c r="H8" s="26">
        <f>'cmv_c3 12'!H62</f>
        <v>8599.6802509999998</v>
      </c>
      <c r="L8" s="2"/>
      <c r="M8" s="26"/>
      <c r="N8" s="26"/>
      <c r="O8" s="26"/>
      <c r="P8" s="26"/>
      <c r="Q8" s="26"/>
      <c r="R8" s="26"/>
      <c r="S8" s="26"/>
      <c r="U8" s="94"/>
      <c r="V8" s="94"/>
      <c r="W8" s="94"/>
      <c r="X8" s="94"/>
      <c r="Y8" s="94"/>
      <c r="Z8" s="94"/>
      <c r="AA8" s="94"/>
      <c r="AB8" s="94"/>
    </row>
    <row r="9" spans="1:28" s="94" customFormat="1" x14ac:dyDescent="0.25">
      <c r="A9" s="2" t="s">
        <v>507</v>
      </c>
      <c r="B9" s="95"/>
      <c r="C9" s="95">
        <f>fertilizer!B62</f>
        <v>1183386.5656929561</v>
      </c>
      <c r="D9" s="95"/>
      <c r="E9" s="95"/>
      <c r="F9" s="95"/>
      <c r="G9" s="95"/>
      <c r="H9" s="95"/>
      <c r="L9" s="2"/>
      <c r="M9" s="95"/>
      <c r="N9" s="95"/>
      <c r="O9" s="95"/>
      <c r="P9" s="95"/>
      <c r="Q9" s="95"/>
      <c r="R9" s="95"/>
      <c r="S9" s="95"/>
    </row>
    <row r="10" spans="1:28" s="94" customFormat="1" x14ac:dyDescent="0.25">
      <c r="A10" s="2" t="s">
        <v>506</v>
      </c>
      <c r="B10" s="95"/>
      <c r="C10" s="26">
        <f>livestock!B62</f>
        <v>2493166.1082085604</v>
      </c>
      <c r="D10" s="26"/>
      <c r="E10" s="26"/>
      <c r="F10" s="26"/>
      <c r="G10" s="26"/>
      <c r="H10" s="26">
        <f>livestock!C62</f>
        <v>224458.63640147803</v>
      </c>
      <c r="L10" s="2"/>
      <c r="M10" s="95"/>
      <c r="N10" s="95"/>
      <c r="O10" s="95"/>
      <c r="P10" s="95"/>
      <c r="Q10" s="95"/>
      <c r="R10" s="95"/>
      <c r="S10" s="95"/>
    </row>
    <row r="11" spans="1:28" s="28" customFormat="1" x14ac:dyDescent="0.25">
      <c r="A11" s="2" t="s">
        <v>215</v>
      </c>
      <c r="B11" s="26">
        <f>+nonpt!B62</f>
        <v>1878357.2985702998</v>
      </c>
      <c r="C11" s="26">
        <f>+nonpt!C62</f>
        <v>109393.23287501898</v>
      </c>
      <c r="D11" s="26">
        <f>+nonpt!D62</f>
        <v>685856.16346942005</v>
      </c>
      <c r="E11" s="26">
        <f>+nonpt!E62</f>
        <v>517279.40582438011</v>
      </c>
      <c r="F11" s="26">
        <f>+nonpt!F62</f>
        <v>438112.08802940988</v>
      </c>
      <c r="G11" s="26">
        <f>+nonpt!G62</f>
        <v>134177.56567802603</v>
      </c>
      <c r="H11" s="26">
        <f>+nonpt!H62</f>
        <v>823344.55139001017</v>
      </c>
      <c r="L11" s="2"/>
      <c r="M11" s="26"/>
      <c r="N11" s="26"/>
      <c r="O11" s="26"/>
      <c r="P11" s="26"/>
      <c r="Q11" s="26"/>
      <c r="R11" s="26"/>
      <c r="S11" s="26"/>
      <c r="U11" s="94"/>
      <c r="V11" s="94"/>
      <c r="W11" s="94"/>
      <c r="X11" s="94"/>
      <c r="Y11" s="94"/>
      <c r="Z11" s="94"/>
      <c r="AA11" s="94"/>
      <c r="AB11" s="94"/>
    </row>
    <row r="12" spans="1:28" x14ac:dyDescent="0.25">
      <c r="A12" s="2" t="s">
        <v>216</v>
      </c>
      <c r="B12" s="26">
        <f>+nonroad!B62</f>
        <v>10593503.886770301</v>
      </c>
      <c r="C12" s="26">
        <f>+nonroad!C62</f>
        <v>1844.8053201997993</v>
      </c>
      <c r="D12" s="26">
        <f>+nonroad!D62</f>
        <v>1110243.4262836296</v>
      </c>
      <c r="E12" s="26">
        <f>+nonroad!E62</f>
        <v>109007.71306169001</v>
      </c>
      <c r="F12" s="26">
        <f>+nonroad!F62</f>
        <v>103046.92451711503</v>
      </c>
      <c r="G12" s="26">
        <f>+nonroad!G62</f>
        <v>1513.3894740880994</v>
      </c>
      <c r="H12" s="26">
        <f>+nonroad!H62</f>
        <v>1134711.05430365</v>
      </c>
      <c r="L12" s="2"/>
      <c r="M12" s="26"/>
      <c r="N12" s="26"/>
      <c r="O12" s="26"/>
      <c r="P12" s="26"/>
      <c r="Q12" s="26"/>
      <c r="R12" s="26"/>
      <c r="S12" s="26"/>
      <c r="U12" s="94"/>
      <c r="V12" s="94"/>
      <c r="W12" s="94"/>
      <c r="X12" s="94"/>
      <c r="Y12" s="94"/>
      <c r="Z12" s="94"/>
      <c r="AA12" s="94"/>
      <c r="AB12" s="94"/>
    </row>
    <row r="13" spans="1:28" s="28" customFormat="1" x14ac:dyDescent="0.25">
      <c r="A13" s="2" t="s">
        <v>232</v>
      </c>
      <c r="B13" s="26">
        <f>+np_oilgas!B62</f>
        <v>767275.68994589511</v>
      </c>
      <c r="C13" s="26">
        <f>+np_oilgas!C62</f>
        <v>20.017456884999998</v>
      </c>
      <c r="D13" s="26">
        <f>+np_oilgas!D62</f>
        <v>573036.74841923092</v>
      </c>
      <c r="E13" s="26">
        <f>+np_oilgas!E62</f>
        <v>12539.764997940101</v>
      </c>
      <c r="F13" s="26">
        <f>+np_oilgas!F62</f>
        <v>12454.4185515757</v>
      </c>
      <c r="G13" s="26">
        <f>+np_oilgas!G62</f>
        <v>42740.5997710675</v>
      </c>
      <c r="H13" s="26">
        <f>+np_oilgas!H62</f>
        <v>2394023.8994654021</v>
      </c>
      <c r="L13" s="2"/>
      <c r="M13" s="26"/>
      <c r="N13" s="26"/>
      <c r="O13" s="26"/>
      <c r="P13" s="26"/>
      <c r="Q13" s="26"/>
      <c r="R13" s="26"/>
      <c r="S13" s="26"/>
      <c r="U13" s="94"/>
      <c r="V13" s="94"/>
      <c r="W13" s="94"/>
      <c r="X13" s="94"/>
      <c r="Y13" s="94"/>
      <c r="Z13" s="94"/>
      <c r="AA13" s="94"/>
      <c r="AB13" s="94"/>
    </row>
    <row r="14" spans="1:28" x14ac:dyDescent="0.25">
      <c r="A14" s="2" t="s">
        <v>309</v>
      </c>
      <c r="B14" s="26">
        <f>'onroad all'!Q62</f>
        <v>18309739.488332141</v>
      </c>
      <c r="C14" s="26">
        <f>'onroad all'!AR62</f>
        <v>107902.87758334</v>
      </c>
      <c r="D14" s="26">
        <f>'onroad all'!AG62+'onroad all'!AT62+'onroad all'!AU62</f>
        <v>3394102.983326782</v>
      </c>
      <c r="E14" s="26">
        <f>'onroad all'!BI62</f>
        <v>225509.92061784992</v>
      </c>
      <c r="F14" s="26">
        <f>'onroad all'!BL62</f>
        <v>106446.65395466285</v>
      </c>
      <c r="G14" s="26">
        <f>'onroad all'!CB62</f>
        <v>25959.545341421217</v>
      </c>
      <c r="H14" s="26">
        <f>'onroad all'!CN62</f>
        <v>1310505.0266711188</v>
      </c>
      <c r="L14" s="2"/>
      <c r="M14" s="26"/>
      <c r="N14" s="26"/>
      <c r="O14" s="26"/>
      <c r="P14" s="26"/>
      <c r="Q14" s="26"/>
      <c r="R14" s="26"/>
      <c r="S14" s="26"/>
      <c r="U14" s="94"/>
      <c r="V14" s="94"/>
      <c r="W14" s="94"/>
      <c r="X14" s="94"/>
      <c r="Y14" s="94"/>
      <c r="Z14" s="94"/>
      <c r="AA14" s="94"/>
      <c r="AB14" s="94"/>
    </row>
    <row r="15" spans="1:28" x14ac:dyDescent="0.25">
      <c r="A15" s="2" t="s">
        <v>228</v>
      </c>
      <c r="B15" s="26">
        <f>+pt_oilgas!B62</f>
        <v>195387.51841932398</v>
      </c>
      <c r="C15" s="26">
        <f>+pt_oilgas!C62</f>
        <v>282.9327265739999</v>
      </c>
      <c r="D15" s="26">
        <f>+pt_oilgas!D62</f>
        <v>369113.31518015009</v>
      </c>
      <c r="E15" s="26">
        <f>+pt_oilgas!E62</f>
        <v>13003.232911888597</v>
      </c>
      <c r="F15" s="26">
        <f>+pt_oilgas!F62</f>
        <v>12453.0125489321</v>
      </c>
      <c r="G15" s="26">
        <f>+pt_oilgas!G62</f>
        <v>44162.429393665203</v>
      </c>
      <c r="H15" s="26">
        <f>+pt_oilgas!H62</f>
        <v>225116.29781724096</v>
      </c>
      <c r="L15" s="2"/>
      <c r="M15" s="26"/>
      <c r="N15" s="26"/>
      <c r="O15" s="26"/>
      <c r="P15" s="26"/>
      <c r="Q15" s="26"/>
      <c r="R15" s="26"/>
      <c r="S15" s="26"/>
      <c r="U15" s="94"/>
      <c r="V15" s="94"/>
      <c r="W15" s="94"/>
      <c r="X15" s="94"/>
      <c r="Y15" s="94"/>
      <c r="Z15" s="94"/>
      <c r="AA15" s="94"/>
      <c r="AB15" s="94"/>
    </row>
    <row r="16" spans="1:28" x14ac:dyDescent="0.25">
      <c r="A16" s="2" t="s">
        <v>369</v>
      </c>
      <c r="B16" s="26">
        <f>ptagfire!B62</f>
        <v>262644.92189470009</v>
      </c>
      <c r="C16" s="26">
        <f>ptagfire!C62</f>
        <v>51276.23660425</v>
      </c>
      <c r="D16" s="26">
        <f>ptagfire!D62</f>
        <v>10239.719775980004</v>
      </c>
      <c r="E16" s="26">
        <f>ptagfire!E62</f>
        <v>38688.481814789986</v>
      </c>
      <c r="F16" s="26">
        <f>ptagfire!F62</f>
        <v>26951.283707839997</v>
      </c>
      <c r="G16" s="26">
        <f>ptagfire!G62</f>
        <v>3694.3607044599985</v>
      </c>
      <c r="H16" s="26">
        <f>ptagfire!H62</f>
        <v>17180.735428470001</v>
      </c>
      <c r="L16" s="2"/>
      <c r="M16" s="26"/>
      <c r="N16" s="26"/>
      <c r="O16" s="26"/>
      <c r="P16" s="26"/>
      <c r="Q16" s="26"/>
      <c r="R16" s="26"/>
      <c r="S16" s="26"/>
      <c r="U16" s="94"/>
      <c r="V16" s="94"/>
      <c r="W16" s="94"/>
      <c r="X16" s="94"/>
      <c r="Y16" s="94"/>
      <c r="Z16" s="94"/>
      <c r="AA16" s="94"/>
      <c r="AB16" s="94"/>
    </row>
    <row r="17" spans="1:28" x14ac:dyDescent="0.25">
      <c r="A17" s="2" t="s">
        <v>231</v>
      </c>
      <c r="B17" s="26">
        <f>+ptegu!B62</f>
        <v>658496.38829598995</v>
      </c>
      <c r="C17" s="26">
        <f>+ptegu!C62</f>
        <v>24038.562165319006</v>
      </c>
      <c r="D17" s="26">
        <f>ptegu!AZ62</f>
        <v>1319733.7028330374</v>
      </c>
      <c r="E17" s="26">
        <f>+ptegu!E62</f>
        <v>164090.18159464002</v>
      </c>
      <c r="F17" s="26">
        <f>+ptegu!F62</f>
        <v>133542.79798697005</v>
      </c>
      <c r="G17" s="26">
        <f>ptegu!BZ62</f>
        <v>1565675.3153540795</v>
      </c>
      <c r="H17" s="26">
        <f>+ptegu!H62</f>
        <v>33748.150684089989</v>
      </c>
      <c r="L17" s="2"/>
      <c r="M17" s="26"/>
      <c r="N17" s="26"/>
      <c r="O17" s="26"/>
      <c r="P17" s="26"/>
      <c r="Q17" s="26"/>
      <c r="R17" s="26"/>
      <c r="S17" s="26"/>
      <c r="U17" s="94"/>
      <c r="V17" s="94"/>
      <c r="W17" s="94"/>
      <c r="X17" s="94"/>
      <c r="Y17" s="94"/>
      <c r="Z17" s="94"/>
      <c r="AA17" s="94"/>
      <c r="AB17" s="94"/>
    </row>
    <row r="18" spans="1:28" x14ac:dyDescent="0.25">
      <c r="A18" s="2" t="s">
        <v>486</v>
      </c>
      <c r="B18" s="95">
        <f>'ptfire-rx'!B62</f>
        <v>7094333.2531080572</v>
      </c>
      <c r="C18" s="95">
        <f>'ptfire-rx'!C62</f>
        <v>130849.00882590999</v>
      </c>
      <c r="D18" s="95">
        <f>'ptfire-rx'!D62</f>
        <v>127469.51659707999</v>
      </c>
      <c r="E18" s="95">
        <f>'ptfire-rx'!E62</f>
        <v>778863.80194733012</v>
      </c>
      <c r="F18" s="95">
        <f>'ptfire-rx'!F62</f>
        <v>655354.0717573599</v>
      </c>
      <c r="G18" s="95">
        <f>'ptfire-rx'!G62</f>
        <v>58690.292627649993</v>
      </c>
      <c r="H18" s="95">
        <f>'ptfire-rx'!H62</f>
        <v>1546840.0202119001</v>
      </c>
      <c r="L18" s="2"/>
      <c r="M18" s="26"/>
      <c r="N18" s="26"/>
      <c r="O18" s="26"/>
      <c r="P18" s="26"/>
      <c r="Q18" s="26"/>
      <c r="R18" s="26"/>
      <c r="S18" s="26"/>
      <c r="U18" s="94"/>
      <c r="V18" s="94"/>
      <c r="W18" s="94"/>
      <c r="X18" s="94"/>
      <c r="Y18" s="94"/>
      <c r="Z18" s="94"/>
      <c r="AA18" s="94"/>
      <c r="AB18" s="94"/>
    </row>
    <row r="19" spans="1:28" s="94" customFormat="1" x14ac:dyDescent="0.25">
      <c r="A19" s="2" t="s">
        <v>485</v>
      </c>
      <c r="B19" s="26">
        <f>'ptfire-wild'!B62</f>
        <v>6643510.3214399982</v>
      </c>
      <c r="C19" s="26">
        <f>'ptfire-wild'!C62</f>
        <v>109088.37978942001</v>
      </c>
      <c r="D19" s="26">
        <f>'ptfire-wild'!D62</f>
        <v>100030.13445903003</v>
      </c>
      <c r="E19" s="26">
        <f>'ptfire-wild'!E62</f>
        <v>684798.49454430002</v>
      </c>
      <c r="F19" s="26">
        <f>'ptfire-wild'!F62</f>
        <v>580376.97353349999</v>
      </c>
      <c r="G19" s="26">
        <f>'ptfire-wild'!G62</f>
        <v>52718.90852918</v>
      </c>
      <c r="H19" s="26">
        <f>'ptfire-wild'!H62</f>
        <v>1567399.9800070005</v>
      </c>
      <c r="L19" s="2"/>
      <c r="M19" s="95"/>
      <c r="N19" s="95"/>
      <c r="O19" s="95"/>
      <c r="P19" s="95"/>
      <c r="Q19" s="95"/>
      <c r="R19" s="95"/>
      <c r="S19" s="95"/>
    </row>
    <row r="20" spans="1:28" s="28" customFormat="1" x14ac:dyDescent="0.25">
      <c r="A20" s="2" t="s">
        <v>217</v>
      </c>
      <c r="B20" s="26">
        <f>+ptnonipm!B62</f>
        <v>1403821.5558400599</v>
      </c>
      <c r="C20" s="26">
        <f>+ptnonipm!C62</f>
        <v>62974.273224780998</v>
      </c>
      <c r="D20" s="26">
        <f>+ptnonipm!D62</f>
        <v>933618.24822505005</v>
      </c>
      <c r="E20" s="26">
        <f>+ptnonipm!E62</f>
        <v>391070.968311698</v>
      </c>
      <c r="F20" s="26">
        <f>+ptnonipm!F62</f>
        <v>249029.91207096298</v>
      </c>
      <c r="G20" s="26">
        <f>+ptnonipm!G62</f>
        <v>644851.59695535002</v>
      </c>
      <c r="H20" s="26">
        <f>+ptnonipm!H62</f>
        <v>593789.0074900958</v>
      </c>
      <c r="L20" s="2"/>
      <c r="M20" s="26"/>
      <c r="N20" s="26"/>
      <c r="O20" s="26"/>
      <c r="P20" s="26"/>
      <c r="Q20" s="26"/>
      <c r="R20" s="26"/>
      <c r="S20" s="26"/>
      <c r="U20" s="94"/>
      <c r="V20" s="94"/>
      <c r="W20" s="94"/>
      <c r="X20" s="94"/>
      <c r="Y20" s="94"/>
      <c r="Z20" s="94"/>
      <c r="AA20" s="94"/>
      <c r="AB20" s="94"/>
    </row>
    <row r="21" spans="1:28" s="28" customFormat="1" x14ac:dyDescent="0.25">
      <c r="A21" s="2" t="s">
        <v>358</v>
      </c>
      <c r="B21" s="26">
        <f>+rail!B61</f>
        <v>104551.275968481</v>
      </c>
      <c r="C21" s="26">
        <f>+rail!C61</f>
        <v>326.09999785729985</v>
      </c>
      <c r="D21" s="26">
        <f>+rail!D61</f>
        <v>559381.19000270206</v>
      </c>
      <c r="E21" s="26">
        <f>+rail!E61</f>
        <v>16344.117673274995</v>
      </c>
      <c r="F21" s="26">
        <f>+rail!F61</f>
        <v>15818.578245368999</v>
      </c>
      <c r="G21" s="26">
        <f>+rail!G61</f>
        <v>456.80868369799987</v>
      </c>
      <c r="H21" s="26">
        <f>+rail!H61</f>
        <v>26081.999321246993</v>
      </c>
      <c r="L21" s="2"/>
      <c r="M21" s="26"/>
      <c r="N21" s="26"/>
      <c r="O21" s="26"/>
      <c r="P21" s="26"/>
      <c r="Q21" s="26"/>
      <c r="R21" s="26"/>
      <c r="S21" s="26"/>
      <c r="U21" s="94"/>
      <c r="V21" s="94"/>
      <c r="W21" s="94"/>
      <c r="X21" s="94"/>
      <c r="Y21" s="94"/>
      <c r="Z21" s="94"/>
      <c r="AA21" s="94"/>
      <c r="AB21" s="94"/>
    </row>
    <row r="22" spans="1:28" x14ac:dyDescent="0.25">
      <c r="A22" s="2" t="s">
        <v>218</v>
      </c>
      <c r="B22" s="26">
        <f>+rwc!B62</f>
        <v>2230848.7191018816</v>
      </c>
      <c r="C22" s="26">
        <f>+rwc!C62</f>
        <v>16942.8123209162</v>
      </c>
      <c r="D22" s="26">
        <f>+rwc!D62</f>
        <v>35204.231323991407</v>
      </c>
      <c r="E22" s="26">
        <f>+rwc!E62</f>
        <v>309908.32052643405</v>
      </c>
      <c r="F22" s="26">
        <f>+rwc!F62</f>
        <v>309019.43746775604</v>
      </c>
      <c r="G22" s="26">
        <f>+rwc!G62</f>
        <v>8248.5063702531006</v>
      </c>
      <c r="H22" s="26">
        <f>+rwc!H62</f>
        <v>334216.84884101397</v>
      </c>
      <c r="L22" s="2"/>
      <c r="M22" s="26"/>
      <c r="N22" s="26"/>
      <c r="O22" s="26"/>
      <c r="P22" s="26"/>
      <c r="Q22" s="26"/>
      <c r="R22" s="26"/>
      <c r="S22" s="26"/>
      <c r="U22" s="94"/>
      <c r="V22" s="94"/>
      <c r="W22" s="94"/>
      <c r="X22" s="94"/>
      <c r="Y22" s="94"/>
      <c r="Z22" s="94"/>
      <c r="AA22" s="94"/>
      <c r="AB22" s="94"/>
    </row>
    <row r="23" spans="1:28" s="94" customFormat="1" x14ac:dyDescent="0.25">
      <c r="A23" s="2" t="s">
        <v>509</v>
      </c>
      <c r="B23" s="95">
        <f>solvents!B62</f>
        <v>0</v>
      </c>
      <c r="C23" s="95">
        <f>solvents!C62</f>
        <v>0</v>
      </c>
      <c r="D23" s="95">
        <f>solvents!D62</f>
        <v>0</v>
      </c>
      <c r="E23" s="95">
        <f>solvents!E62</f>
        <v>0</v>
      </c>
      <c r="F23" s="95">
        <f>solvents!F62</f>
        <v>0</v>
      </c>
      <c r="G23" s="95">
        <f>solvents!G62</f>
        <v>0</v>
      </c>
      <c r="H23" s="95">
        <f>solvents!H62</f>
        <v>2841996.5749396002</v>
      </c>
      <c r="L23" s="2"/>
      <c r="M23" s="95"/>
      <c r="N23" s="95"/>
      <c r="O23" s="95"/>
      <c r="P23" s="95"/>
      <c r="Q23" s="95"/>
      <c r="R23" s="95"/>
      <c r="S23" s="95"/>
    </row>
    <row r="24" spans="1:28" x14ac:dyDescent="0.25">
      <c r="B24" s="26"/>
      <c r="C24" s="26"/>
      <c r="D24" s="26"/>
      <c r="E24" s="26"/>
      <c r="F24" s="26"/>
      <c r="G24" s="26"/>
      <c r="H24" s="26"/>
    </row>
    <row r="25" spans="1:28" x14ac:dyDescent="0.25">
      <c r="A25" s="2" t="s">
        <v>240</v>
      </c>
      <c r="B25" s="1">
        <f>SUM(B5:B23)</f>
        <v>50666212.364802741</v>
      </c>
      <c r="C25" s="1">
        <f t="shared" ref="C25:H25" si="0">SUM(C5:C23)</f>
        <v>4291613.7690056413</v>
      </c>
      <c r="D25" s="1">
        <f t="shared" si="0"/>
        <v>9617706.031034261</v>
      </c>
      <c r="E25" s="1">
        <f t="shared" si="0"/>
        <v>9592385.7859534342</v>
      </c>
      <c r="F25" s="1">
        <f t="shared" si="0"/>
        <v>3537686.60060855</v>
      </c>
      <c r="G25" s="1">
        <f t="shared" si="0"/>
        <v>2603295.4964189422</v>
      </c>
      <c r="H25" s="1">
        <f t="shared" si="0"/>
        <v>13142639.776882056</v>
      </c>
      <c r="L25" s="2"/>
      <c r="M25" s="1"/>
      <c r="N25" s="1"/>
      <c r="O25" s="1"/>
      <c r="P25" s="1"/>
      <c r="Q25" s="1"/>
      <c r="R25" s="1"/>
      <c r="S25" s="1"/>
    </row>
    <row r="26" spans="1:28" x14ac:dyDescent="0.25">
      <c r="B26" s="26"/>
    </row>
    <row r="27" spans="1:28" s="28" customFormat="1" x14ac:dyDescent="0.25">
      <c r="A27" s="2" t="s">
        <v>430</v>
      </c>
      <c r="B27" s="26">
        <f>'biogenics 12'!H53</f>
        <v>3973014.3766919957</v>
      </c>
      <c r="D27" s="26">
        <f>'biogenics 12'!T53</f>
        <v>983247.29745604855</v>
      </c>
      <c r="H27" s="26">
        <f>'biogenics 12'!Z53</f>
        <v>26791907.033023972</v>
      </c>
      <c r="L27" s="2"/>
      <c r="M27" s="26"/>
      <c r="O27" s="26"/>
      <c r="S27" s="26"/>
    </row>
    <row r="28" spans="1:28" s="28" customFormat="1" x14ac:dyDescent="0.25">
      <c r="A28" s="2" t="s">
        <v>346</v>
      </c>
      <c r="B28" s="1">
        <f>B27+B25</f>
        <v>54639226.741494738</v>
      </c>
      <c r="C28" s="1">
        <f t="shared" ref="C28:H28" si="1">C27+C25</f>
        <v>4291613.7690056413</v>
      </c>
      <c r="D28" s="1">
        <f t="shared" si="1"/>
        <v>10600953.328490309</v>
      </c>
      <c r="E28" s="1">
        <f t="shared" si="1"/>
        <v>9592385.7859534342</v>
      </c>
      <c r="F28" s="1">
        <f t="shared" si="1"/>
        <v>3537686.60060855</v>
      </c>
      <c r="G28" s="1">
        <f t="shared" si="1"/>
        <v>2603295.4964189422</v>
      </c>
      <c r="H28" s="1">
        <f t="shared" si="1"/>
        <v>39934546.809906028</v>
      </c>
      <c r="L28" s="2"/>
      <c r="M28" s="1"/>
      <c r="N28" s="1"/>
      <c r="O28" s="1"/>
      <c r="P28" s="1"/>
      <c r="Q28" s="1"/>
      <c r="R28" s="1"/>
      <c r="S28" s="1"/>
    </row>
    <row r="29" spans="1:28" x14ac:dyDescent="0.25">
      <c r="B29" s="26"/>
      <c r="C29" s="26"/>
      <c r="D29" s="26"/>
      <c r="E29" s="26"/>
      <c r="F29" s="26"/>
      <c r="G29" s="26"/>
      <c r="H29" s="26"/>
      <c r="M29" s="26"/>
      <c r="N29" s="26"/>
      <c r="O29" s="26"/>
      <c r="P29" s="26"/>
      <c r="Q29" s="26"/>
      <c r="R29" s="26"/>
      <c r="S29" s="26"/>
    </row>
    <row r="30" spans="1:28" x14ac:dyDescent="0.25">
      <c r="A30" s="2" t="s">
        <v>431</v>
      </c>
      <c r="B30" s="26"/>
      <c r="E30" s="26"/>
      <c r="H30" s="26"/>
    </row>
    <row r="31" spans="1:28" x14ac:dyDescent="0.25">
      <c r="N31" s="26"/>
    </row>
    <row r="32" spans="1:28" x14ac:dyDescent="0.25">
      <c r="A32" s="28"/>
      <c r="B32" s="26">
        <f>B25-B18-B19</f>
        <v>36928368.79025469</v>
      </c>
      <c r="C32" s="95">
        <f t="shared" ref="C32:H32" si="2">C25-C18-C19</f>
        <v>4051676.3803903116</v>
      </c>
      <c r="D32" s="95">
        <f t="shared" si="2"/>
        <v>9390206.379978152</v>
      </c>
      <c r="E32" s="95">
        <f t="shared" si="2"/>
        <v>8128723.4894618029</v>
      </c>
      <c r="F32" s="95">
        <f t="shared" si="2"/>
        <v>2301955.5553176901</v>
      </c>
      <c r="G32" s="95">
        <f t="shared" si="2"/>
        <v>2491886.2952621123</v>
      </c>
      <c r="H32" s="95">
        <f t="shared" si="2"/>
        <v>10028399.776663156</v>
      </c>
      <c r="M32" s="26"/>
      <c r="N32" s="26"/>
      <c r="O32" s="26"/>
      <c r="P32" s="26"/>
      <c r="Q32" s="26"/>
      <c r="R32" s="26"/>
      <c r="S32" s="26"/>
    </row>
    <row r="33" spans="1:16" x14ac:dyDescent="0.25">
      <c r="A33" s="94"/>
    </row>
    <row r="34" spans="1:16" x14ac:dyDescent="0.25">
      <c r="A34" s="2" t="s">
        <v>381</v>
      </c>
      <c r="B34" s="28"/>
      <c r="C34" s="28"/>
      <c r="D34" s="28"/>
      <c r="E34" s="28"/>
      <c r="F34" s="28"/>
      <c r="G34" s="28"/>
      <c r="H34" s="28"/>
    </row>
    <row r="35" spans="1:16" x14ac:dyDescent="0.25">
      <c r="A35" s="2" t="s">
        <v>213</v>
      </c>
      <c r="B35" s="2" t="s">
        <v>59</v>
      </c>
      <c r="C35" s="2" t="s">
        <v>57</v>
      </c>
      <c r="D35" s="2" t="s">
        <v>60</v>
      </c>
      <c r="E35" s="2" t="s">
        <v>54</v>
      </c>
      <c r="F35" s="2" t="s">
        <v>53</v>
      </c>
      <c r="G35" s="2" t="s">
        <v>61</v>
      </c>
      <c r="H35" s="2" t="s">
        <v>62</v>
      </c>
    </row>
    <row r="36" spans="1:16" s="94" customFormat="1" x14ac:dyDescent="0.25">
      <c r="A36" s="94" t="s">
        <v>518</v>
      </c>
      <c r="B36" s="95"/>
      <c r="C36" s="95">
        <f>'canada_ag 12US1'!AA18</f>
        <v>491787.51918454358</v>
      </c>
      <c r="D36" s="95"/>
      <c r="E36" s="95"/>
      <c r="F36" s="95"/>
      <c r="G36" s="95"/>
      <c r="H36" s="95">
        <f>'canada_ag 12US1'!AM18</f>
        <v>104967.53416874346</v>
      </c>
    </row>
    <row r="37" spans="1:16" s="94" customFormat="1" x14ac:dyDescent="0.25">
      <c r="A37" s="94" t="s">
        <v>519</v>
      </c>
      <c r="B37" s="95">
        <f>'canada_og2D 12US1'!U11</f>
        <v>667.45154999800218</v>
      </c>
      <c r="C37" s="95">
        <f>'canada_og2D 12US1'!AJ11</f>
        <v>7.4388147952181303</v>
      </c>
      <c r="D37" s="95">
        <f>'canada_og2D 12US1'!AO11</f>
        <v>3241.1204455020065</v>
      </c>
      <c r="E37" s="95">
        <f>'canada_og2D 12US1'!AZ11</f>
        <v>185.72216944137122</v>
      </c>
      <c r="F37" s="95">
        <f>'canada_og2D 12US1'!BA11</f>
        <v>185.72199244542787</v>
      </c>
      <c r="G37" s="95">
        <f>'canada_og2D 12US1'!BO11</f>
        <v>3943.9200238335634</v>
      </c>
      <c r="H37" s="95">
        <f>'canada_og2D 12US1'!BV11</f>
        <v>510623.48742756835</v>
      </c>
    </row>
    <row r="38" spans="1:16" s="28" customFormat="1" x14ac:dyDescent="0.25">
      <c r="A38" s="33" t="s">
        <v>345</v>
      </c>
      <c r="B38" s="33"/>
      <c r="C38" s="33"/>
      <c r="D38" s="33"/>
      <c r="E38" s="31">
        <f>'othafdust 12US1'!AZ18</f>
        <v>696793.06009284395</v>
      </c>
      <c r="F38" s="31">
        <f>'othafdust 12US1'!BA18</f>
        <v>108327.5298088633</v>
      </c>
      <c r="G38" s="2"/>
      <c r="H38" s="2"/>
    </row>
    <row r="39" spans="1:16" x14ac:dyDescent="0.25">
      <c r="A39" s="28" t="s">
        <v>337</v>
      </c>
      <c r="B39" s="26">
        <f>'othar 12US1'!S50</f>
        <v>2191450.7642193255</v>
      </c>
      <c r="C39" s="26">
        <f>'othar 12US1'!AH50</f>
        <v>3819.1686803502166</v>
      </c>
      <c r="D39" s="26">
        <f>'othar 12US1'!AM50</f>
        <v>323151.93099149136</v>
      </c>
      <c r="E39" s="26">
        <f>'othar 12US1'!AX50</f>
        <v>225619.53707990987</v>
      </c>
      <c r="F39" s="26">
        <f>'othar 12US1'!AY50</f>
        <v>177134.16133379718</v>
      </c>
      <c r="G39" s="26">
        <f>'othar 12US1'!BM50</f>
        <v>16294.418126513152</v>
      </c>
      <c r="H39" s="26">
        <f>'othar 12US1'!BT50</f>
        <v>740566.27136687504</v>
      </c>
      <c r="I39" s="28"/>
    </row>
    <row r="40" spans="1:16" x14ac:dyDescent="0.25">
      <c r="A40" s="28" t="s">
        <v>382</v>
      </c>
      <c r="B40" s="26">
        <f>'onroad_can 12US1'!S50</f>
        <v>1849516.9871659139</v>
      </c>
      <c r="C40" s="26">
        <f>'onroad_can 12US1'!AH50</f>
        <v>7684.6039703843744</v>
      </c>
      <c r="D40" s="26">
        <f>'onroad_can 12US1'!AM50</f>
        <v>407422.66325952462</v>
      </c>
      <c r="E40" s="26">
        <f>'onroad_can 12US1'!AX50</f>
        <v>26016.668017516757</v>
      </c>
      <c r="F40" s="26">
        <f>'onroad_can 12US1'!AY50</f>
        <v>14012.222530756881</v>
      </c>
      <c r="G40" s="26">
        <f>'onroad_can 12US1'!BM50</f>
        <v>1739.1887883311613</v>
      </c>
      <c r="H40" s="26">
        <f>'onroad_can 12US1'!BT50</f>
        <v>158428.55732617571</v>
      </c>
      <c r="I40" s="28"/>
    </row>
    <row r="41" spans="1:16" x14ac:dyDescent="0.25">
      <c r="A41" s="28" t="s">
        <v>338</v>
      </c>
      <c r="B41" s="26">
        <f>'othpt 12US1'!V50</f>
        <v>1116192.4968362069</v>
      </c>
      <c r="C41" s="26">
        <f>'othpt 12US1'!AK50</f>
        <v>19481.961008050894</v>
      </c>
      <c r="D41" s="26">
        <f>'othpt 12US1'!AP50</f>
        <v>651451.48661049653</v>
      </c>
      <c r="E41" s="26">
        <f>'othpt 12US1'!BA50</f>
        <v>90042.443274177058</v>
      </c>
      <c r="F41" s="26">
        <f>'othpt 12US1'!BB50</f>
        <v>43051.431140222565</v>
      </c>
      <c r="G41" s="26">
        <f>'othpt 12US1'!BP50</f>
        <v>990049.23729906499</v>
      </c>
      <c r="H41" s="26">
        <f>'othpt 12US1'!BW50</f>
        <v>148216.08101377901</v>
      </c>
      <c r="I41" s="28"/>
    </row>
    <row r="42" spans="1:16" s="94" customFormat="1" x14ac:dyDescent="0.25">
      <c r="A42" s="94" t="s">
        <v>445</v>
      </c>
      <c r="B42" s="95"/>
      <c r="C42" s="95"/>
      <c r="D42" s="95"/>
      <c r="E42" s="95">
        <f>'othptdust 12US1'!AZ18</f>
        <v>152565.50057595535</v>
      </c>
      <c r="F42" s="95">
        <f>'othptdust 12US1'!BA18</f>
        <v>53683.64574659575</v>
      </c>
      <c r="G42" s="95"/>
      <c r="H42" s="95"/>
    </row>
    <row r="43" spans="1:16" s="28" customFormat="1" x14ac:dyDescent="0.25">
      <c r="A43" s="28" t="s">
        <v>446</v>
      </c>
      <c r="B43" s="26">
        <f>'ptfire_othna 12US1'!S60</f>
        <v>761402.4883969794</v>
      </c>
      <c r="C43" s="26">
        <f>'ptfire_othna 12US1'!AI60</f>
        <v>13032.231314697647</v>
      </c>
      <c r="D43" s="26">
        <f>'ptfire_othna 12US1'!AN60</f>
        <v>16359.064265959292</v>
      </c>
      <c r="E43" s="26">
        <f>'ptfire_othna 12US1'!AY60</f>
        <v>84480.711712578748</v>
      </c>
      <c r="F43" s="26">
        <f>'ptfire_othna 12US1'!AZ60</f>
        <v>71749.388253670928</v>
      </c>
      <c r="G43" s="26">
        <f>'ptfire_othna 12US1'!BN60</f>
        <v>6731.0626489973984</v>
      </c>
      <c r="H43" s="26">
        <f>'ptfire_othna 12US1'!BU60</f>
        <v>185475.66362154327</v>
      </c>
      <c r="J43" s="26"/>
      <c r="K43" s="26"/>
      <c r="L43" s="26"/>
      <c r="M43" s="26"/>
      <c r="N43" s="26"/>
      <c r="O43" s="26"/>
      <c r="P43" s="26"/>
    </row>
    <row r="44" spans="1:16" s="94" customFormat="1" x14ac:dyDescent="0.25">
      <c r="A44" s="94" t="s">
        <v>466</v>
      </c>
      <c r="B44" s="95">
        <f>'cmv_c1c2 12'!Z64+'cmv_c3 12'!Z64</f>
        <v>10741.408092893926</v>
      </c>
      <c r="C44" s="95">
        <f>'cmv_c1c2 12'!AO64+'cmv_c3 12'!AO64</f>
        <v>36.691721231722255</v>
      </c>
      <c r="D44" s="95">
        <f>'cmv_c1c2 12'!AT64+'cmv_c3 12'!AT64</f>
        <v>93456.027507856124</v>
      </c>
      <c r="E44" s="95">
        <f>'cmv_c1c2 12'!BE64+'cmv_c3 12'!BE64</f>
        <v>1682.0893075541314</v>
      </c>
      <c r="F44" s="95">
        <f>'cmv_c1c2 12'!BF64+'cmv_c3 12'!BF64</f>
        <v>1562.8287580335812</v>
      </c>
      <c r="G44" s="95">
        <f>'cmv_c1c2 12'!BT64+'cmv_c3 12'!BT64</f>
        <v>2983.8959540673168</v>
      </c>
      <c r="H44" s="95">
        <f>'cmv_c1c2 12'!CA64+'cmv_c3 12'!CA64</f>
        <v>5183.9049239283995</v>
      </c>
      <c r="J44" s="95"/>
      <c r="K44" s="95"/>
      <c r="L44" s="95"/>
      <c r="M44" s="95"/>
      <c r="N44" s="95"/>
      <c r="O44" s="95"/>
      <c r="P44" s="95"/>
    </row>
    <row r="45" spans="1:16" x14ac:dyDescent="0.25">
      <c r="A45" s="2" t="s">
        <v>339</v>
      </c>
      <c r="B45" s="1">
        <f>SUM(B36:B44)</f>
        <v>5929971.5962613169</v>
      </c>
      <c r="C45" s="1">
        <f t="shared" ref="C45:H45" si="3">SUM(C36:C44)</f>
        <v>535849.61469405366</v>
      </c>
      <c r="D45" s="1">
        <f t="shared" si="3"/>
        <v>1495082.2930808298</v>
      </c>
      <c r="E45" s="1">
        <f t="shared" si="3"/>
        <v>1277385.7322299771</v>
      </c>
      <c r="F45" s="1">
        <f t="shared" si="3"/>
        <v>469706.92956438567</v>
      </c>
      <c r="G45" s="1">
        <f t="shared" si="3"/>
        <v>1021741.7228408076</v>
      </c>
      <c r="H45" s="1">
        <f t="shared" si="3"/>
        <v>1853461.499848613</v>
      </c>
    </row>
    <row r="46" spans="1:16" x14ac:dyDescent="0.25">
      <c r="A46" s="28" t="s">
        <v>340</v>
      </c>
      <c r="B46" s="26">
        <f>'othar 12US1'!S51</f>
        <v>115887.43384804759</v>
      </c>
      <c r="C46" s="26">
        <f>'othar 12US1'!AH51</f>
        <v>112005.47132249443</v>
      </c>
      <c r="D46" s="26">
        <f>'othar 12US1'!AM51</f>
        <v>60195.951155327835</v>
      </c>
      <c r="E46" s="26">
        <f>'othar 12US1'!AX51</f>
        <v>105145.75061747624</v>
      </c>
      <c r="F46" s="26">
        <f>'othar 12US1'!AY51</f>
        <v>34788.119189221492</v>
      </c>
      <c r="G46" s="26">
        <f>'othar 12US1'!BM51</f>
        <v>1733.33085744339</v>
      </c>
      <c r="H46" s="26">
        <f>'othar 12US1'!BT51</f>
        <v>362642.82624351757</v>
      </c>
      <c r="I46" s="28"/>
    </row>
    <row r="47" spans="1:16" x14ac:dyDescent="0.25">
      <c r="A47" s="28" t="s">
        <v>383</v>
      </c>
      <c r="B47" s="26">
        <f>'onroad_mex 12US1'!Y38</f>
        <v>1828101.2299781998</v>
      </c>
      <c r="C47" s="26">
        <f>'onroad_mex 12US1'!AL38</f>
        <v>2789.3818693268709</v>
      </c>
      <c r="D47" s="26">
        <f>'onroad_mex 12US1'!AQ38</f>
        <v>442410.02196137875</v>
      </c>
      <c r="E47" s="26">
        <f>'onroad_mex 12US1'!BA38</f>
        <v>15151.205073613659</v>
      </c>
      <c r="F47" s="26">
        <f>'onroad_mex 12US1'!BB38</f>
        <v>10835.971734778568</v>
      </c>
      <c r="G47" s="26">
        <f>'onroad_mex 12US1'!BP38</f>
        <v>6246.91734373094</v>
      </c>
      <c r="H47" s="26">
        <f>'onroad_mex 12US1'!BU38</f>
        <v>158811.51763523018</v>
      </c>
      <c r="I47" s="28"/>
    </row>
    <row r="48" spans="1:16" x14ac:dyDescent="0.25">
      <c r="A48" s="28" t="s">
        <v>341</v>
      </c>
      <c r="B48" s="26">
        <f>'othpt 12US1'!V51</f>
        <v>109015.0780855209</v>
      </c>
      <c r="C48" s="26">
        <f>'othpt 12US1'!AK51</f>
        <v>1095.8556965243101</v>
      </c>
      <c r="D48" s="26">
        <f>'othpt 12US1'!AP51</f>
        <v>190997.32010467642</v>
      </c>
      <c r="E48" s="26">
        <f>'othpt 12US1'!BA51</f>
        <v>54043.575425769246</v>
      </c>
      <c r="F48" s="26">
        <f>'othpt 12US1'!BB51</f>
        <v>37491.195480575268</v>
      </c>
      <c r="G48" s="26">
        <f>'othpt 12US1'!BP51</f>
        <v>355883.39665028226</v>
      </c>
      <c r="H48" s="26">
        <f>'othpt 12US1'!BW51</f>
        <v>35767.972342682951</v>
      </c>
      <c r="I48" s="28"/>
    </row>
    <row r="49" spans="1:22" s="28" customFormat="1" x14ac:dyDescent="0.25">
      <c r="A49" s="28" t="s">
        <v>447</v>
      </c>
      <c r="B49" s="26">
        <f>'ptfire_othna 12US1'!S61</f>
        <v>383162.15475839569</v>
      </c>
      <c r="C49" s="26">
        <f>'ptfire_othna 12US1'!AI61</f>
        <v>7436.0790212585007</v>
      </c>
      <c r="D49" s="26">
        <f>'ptfire_othna 12US1'!AN61</f>
        <v>16604.047363060879</v>
      </c>
      <c r="E49" s="26">
        <f>'ptfire_othna 12US1'!AY61</f>
        <v>44993.818978129413</v>
      </c>
      <c r="F49" s="26">
        <f>'ptfire_othna 12US1'!AZ61</f>
        <v>38177.750975072704</v>
      </c>
      <c r="G49" s="26">
        <f>'ptfire_othna 12US1'!BN61</f>
        <v>2784.9215466163969</v>
      </c>
      <c r="H49" s="26">
        <f>'ptfire_othna 12US1'!BU61</f>
        <v>131498.86737926642</v>
      </c>
    </row>
    <row r="50" spans="1:22" s="94" customFormat="1" x14ac:dyDescent="0.25">
      <c r="A50" s="94" t="s">
        <v>467</v>
      </c>
      <c r="B50" s="95">
        <f>'cmv_c1c2 12'!Z65+'cmv_c3 12'!Z65</f>
        <v>0</v>
      </c>
      <c r="C50" s="95">
        <f>'cmv_c1c2 12'!AO65+'cmv_c3 12'!AO65</f>
        <v>0</v>
      </c>
      <c r="D50" s="95">
        <f>'cmv_c1c2 12'!AT65+'cmv_c3 12'!AT65</f>
        <v>0</v>
      </c>
      <c r="E50" s="95">
        <f>'cmv_c1c2 12'!BE65+'cmv_c3 12'!BE65</f>
        <v>0</v>
      </c>
      <c r="F50" s="95">
        <f>'cmv_c1c2 12'!BF65+'cmv_c3 12'!BF65</f>
        <v>0</v>
      </c>
      <c r="G50" s="95">
        <f>'cmv_c1c2 12'!BT65+'cmv_c3 12'!BT65</f>
        <v>0</v>
      </c>
      <c r="H50" s="95">
        <f>'cmv_c1c2 12'!CA65+'cmv_c3 12'!CA65</f>
        <v>0</v>
      </c>
    </row>
    <row r="51" spans="1:22" x14ac:dyDescent="0.25">
      <c r="A51" s="2" t="s">
        <v>342</v>
      </c>
      <c r="B51" s="1">
        <f>SUM(B46:B50)</f>
        <v>2436165.8966701641</v>
      </c>
      <c r="C51" s="1">
        <f t="shared" ref="C51:H51" si="4">SUM(C46:C50)</f>
        <v>123326.7879096041</v>
      </c>
      <c r="D51" s="1">
        <f t="shared" si="4"/>
        <v>710207.34058444388</v>
      </c>
      <c r="E51" s="1">
        <f t="shared" si="4"/>
        <v>219334.35009498856</v>
      </c>
      <c r="F51" s="1">
        <f t="shared" si="4"/>
        <v>121293.03737964804</v>
      </c>
      <c r="G51" s="1">
        <f t="shared" si="4"/>
        <v>366648.56639807299</v>
      </c>
      <c r="H51" s="1">
        <f t="shared" si="4"/>
        <v>688721.1836006972</v>
      </c>
    </row>
    <row r="52" spans="1:22" x14ac:dyDescent="0.25">
      <c r="A52" s="94" t="s">
        <v>468</v>
      </c>
      <c r="B52" s="95">
        <f>'cmv_c1c2 12'!Z59+'cmv_c3 12'!Z59</f>
        <v>33223.847084308851</v>
      </c>
      <c r="C52" s="95">
        <f>'cmv_c1c2 12'!AO59+'cmv_c3 12'!AO59</f>
        <v>128.1527607844815</v>
      </c>
      <c r="D52" s="95">
        <f>'cmv_c1c2 12'!AT59+'cmv_c3 12'!AT59</f>
        <v>293102.36703794531</v>
      </c>
      <c r="E52" s="95">
        <f>'cmv_c1c2 12'!BE59+'cmv_c3 12'!BE59</f>
        <v>7188.2427161672758</v>
      </c>
      <c r="F52" s="95">
        <f>'cmv_c1c2 12'!BF59+'cmv_c3 12'!BF59</f>
        <v>6658.1193827786101</v>
      </c>
      <c r="G52" s="95">
        <f>'cmv_c1c2 12'!BT59+'cmv_c3 12'!BT59</f>
        <v>28060.426682685407</v>
      </c>
      <c r="H52" s="95">
        <f>'cmv_c1c2 12'!CA59+'cmv_c3 12'!CA59</f>
        <v>16209.00478641729</v>
      </c>
    </row>
    <row r="53" spans="1:22" x14ac:dyDescent="0.25">
      <c r="A53" s="94" t="s">
        <v>469</v>
      </c>
      <c r="B53" s="95">
        <f>'cmv_c1c2 12'!Z60+'cmv_c3 12'!Z60</f>
        <v>23337.753057645303</v>
      </c>
      <c r="C53" s="95">
        <f>'cmv_c1c2 12'!AO60+'cmv_c3 12'!AO60</f>
        <v>439.76364165633163</v>
      </c>
      <c r="D53" s="95">
        <f>'cmv_c1c2 12'!AT60+'cmv_c3 12'!AT60</f>
        <v>257614.50672471337</v>
      </c>
      <c r="E53" s="95">
        <f>'cmv_c1c2 12'!BE60+'cmv_c3 12'!BE60</f>
        <v>24827.084829642856</v>
      </c>
      <c r="F53" s="95">
        <f>'cmv_c1c2 12'!BF60+'cmv_c3 12'!BF60</f>
        <v>22847.083545560825</v>
      </c>
      <c r="G53" s="95">
        <f>'cmv_c1c2 12'!BT60+'cmv_c3 12'!BT60</f>
        <v>181941.09007802291</v>
      </c>
      <c r="H53" s="95">
        <f>'cmv_c1c2 12'!CA60+'cmv_c3 12'!CA60</f>
        <v>11082.796988596554</v>
      </c>
      <c r="I53" s="28"/>
    </row>
    <row r="54" spans="1:22" x14ac:dyDescent="0.25">
      <c r="A54" s="94" t="s">
        <v>470</v>
      </c>
      <c r="B54" s="95">
        <f>pt_oilgas!B59</f>
        <v>50051.887477999997</v>
      </c>
      <c r="C54" s="95">
        <f>pt_oilgas!C59</f>
        <v>14.822471386</v>
      </c>
      <c r="D54" s="95">
        <f>pt_oilgas!D59</f>
        <v>48691.175812000001</v>
      </c>
      <c r="E54" s="95">
        <f>pt_oilgas!E59</f>
        <v>667.61019500999998</v>
      </c>
      <c r="F54" s="95">
        <f>pt_oilgas!F59</f>
        <v>666.51847902999998</v>
      </c>
      <c r="G54" s="95">
        <f>pt_oilgas!G59</f>
        <v>501.91039482999997</v>
      </c>
      <c r="H54" s="95">
        <f>pt_oilgas!H59</f>
        <v>48209.665652000003</v>
      </c>
    </row>
    <row r="55" spans="1:22" x14ac:dyDescent="0.25">
      <c r="A55" s="2" t="s">
        <v>432</v>
      </c>
      <c r="B55" s="1">
        <f t="shared" ref="B55:H55" si="5">B53+B52+B51+B45+B54</f>
        <v>8472750.9805514347</v>
      </c>
      <c r="C55" s="1">
        <f t="shared" si="5"/>
        <v>659759.14147748461</v>
      </c>
      <c r="D55" s="1">
        <f t="shared" si="5"/>
        <v>2804697.6832399326</v>
      </c>
      <c r="E55" s="1">
        <f t="shared" si="5"/>
        <v>1529403.0200657859</v>
      </c>
      <c r="F55" s="1">
        <f t="shared" si="5"/>
        <v>621171.68835140311</v>
      </c>
      <c r="G55" s="1">
        <f t="shared" si="5"/>
        <v>1598893.7163944189</v>
      </c>
      <c r="H55" s="1">
        <f t="shared" si="5"/>
        <v>2617684.1508763242</v>
      </c>
    </row>
    <row r="57" spans="1:22" x14ac:dyDescent="0.25">
      <c r="A57" s="28"/>
      <c r="U57" s="28"/>
      <c r="V57" s="28"/>
    </row>
    <row r="58" spans="1:22" s="28" customFormat="1" x14ac:dyDescent="0.25"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</row>
    <row r="59" spans="1:22" x14ac:dyDescent="0.25">
      <c r="A59" s="33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</row>
    <row r="60" spans="1:22" x14ac:dyDescent="0.25">
      <c r="A60" s="33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</row>
    <row r="61" spans="1:22" x14ac:dyDescent="0.25">
      <c r="A61" s="33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</row>
    <row r="62" spans="1:22" x14ac:dyDescent="0.25">
      <c r="A62" s="33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</row>
    <row r="63" spans="1:22" x14ac:dyDescent="0.25">
      <c r="A63" s="33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</row>
    <row r="64" spans="1:22" x14ac:dyDescent="0.25">
      <c r="A64" s="33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N64" s="26"/>
      <c r="O64" s="26"/>
      <c r="P64" s="26"/>
      <c r="Q64" s="26"/>
      <c r="R64" s="26"/>
      <c r="S64" s="26"/>
      <c r="T64" s="26"/>
      <c r="U64" s="26"/>
      <c r="V64" s="26"/>
    </row>
    <row r="65" spans="1:22" x14ac:dyDescent="0.25">
      <c r="A65" s="33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</row>
    <row r="66" spans="1:22" x14ac:dyDescent="0.25">
      <c r="A66" s="33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</row>
    <row r="67" spans="1:22" x14ac:dyDescent="0.25">
      <c r="A67" s="33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</row>
    <row r="68" spans="1:22" x14ac:dyDescent="0.25">
      <c r="A68" s="33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</row>
    <row r="69" spans="1:22" x14ac:dyDescent="0.25">
      <c r="A69" s="33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</row>
    <row r="70" spans="1:22" x14ac:dyDescent="0.25">
      <c r="A70" s="28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</row>
    <row r="71" spans="1:22" s="28" customFormat="1" x14ac:dyDescent="0.25"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</row>
    <row r="72" spans="1:22" x14ac:dyDescent="0.25">
      <c r="A72" s="33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</row>
    <row r="73" spans="1:22" x14ac:dyDescent="0.25">
      <c r="A73" s="33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</row>
  </sheetData>
  <sortState xmlns:xlrd2="http://schemas.microsoft.com/office/spreadsheetml/2017/richdata2" ref="L5:S22">
    <sortCondition ref="L5:L22"/>
  </sortState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D5078-82C7-478E-A747-99BC02605EFE}">
  <dimension ref="A1:CG48"/>
  <sheetViews>
    <sheetView zoomScale="85" zoomScaleNormal="85" workbookViewId="0">
      <pane xSplit="1" ySplit="2" topLeftCell="AX3" activePane="bottomRight" state="frozen"/>
      <selection pane="topRight" activeCell="B1" sqref="B1"/>
      <selection pane="bottomLeft" activeCell="A3" sqref="A3"/>
      <selection pane="bottomRight" activeCell="L2" sqref="L2"/>
    </sheetView>
  </sheetViews>
  <sheetFormatPr defaultColWidth="9.140625" defaultRowHeight="15" x14ac:dyDescent="0.25"/>
  <cols>
    <col min="1" max="1" width="19.85546875" style="94" customWidth="1"/>
    <col min="2" max="11" width="9.140625" style="94"/>
    <col min="12" max="12" width="15.5703125" style="94" bestFit="1" customWidth="1"/>
    <col min="13" max="14" width="6.7109375" style="94" bestFit="1" customWidth="1"/>
    <col min="15" max="15" width="5.7109375" style="94" bestFit="1" customWidth="1"/>
    <col min="16" max="16" width="14.5703125" style="94" bestFit="1" customWidth="1"/>
    <col min="17" max="17" width="5.5703125" style="94" bestFit="1" customWidth="1"/>
    <col min="18" max="18" width="5.5703125" style="94" customWidth="1"/>
    <col min="19" max="19" width="6.7109375" style="94" bestFit="1" customWidth="1"/>
    <col min="20" max="21" width="9.28515625" style="94" bestFit="1" customWidth="1"/>
    <col min="22" max="22" width="5.7109375" style="94" bestFit="1" customWidth="1"/>
    <col min="23" max="23" width="7.7109375" style="94" bestFit="1" customWidth="1"/>
    <col min="24" max="24" width="5.7109375" style="94" bestFit="1" customWidth="1"/>
    <col min="25" max="25" width="6.7109375" style="94" bestFit="1" customWidth="1"/>
    <col min="26" max="26" width="6.7109375" style="94" customWidth="1"/>
    <col min="27" max="27" width="6.7109375" style="94" bestFit="1" customWidth="1"/>
    <col min="28" max="28" width="15.42578125" style="94" bestFit="1" customWidth="1"/>
    <col min="29" max="29" width="6.5703125" style="94" customWidth="1"/>
    <col min="30" max="30" width="5.7109375" style="94" bestFit="1" customWidth="1"/>
    <col min="31" max="31" width="5.140625" style="94" bestFit="1" customWidth="1"/>
    <col min="32" max="32" width="5.140625" style="94" customWidth="1"/>
    <col min="33" max="33" width="5.7109375" style="94" bestFit="1" customWidth="1"/>
    <col min="34" max="34" width="6.7109375" style="94" bestFit="1" customWidth="1"/>
    <col min="35" max="35" width="6.140625" style="94" bestFit="1" customWidth="1"/>
    <col min="36" max="36" width="6.7109375" style="94" bestFit="1" customWidth="1"/>
    <col min="37" max="37" width="10" style="94" bestFit="1" customWidth="1"/>
    <col min="38" max="38" width="10" style="94" customWidth="1"/>
    <col min="39" max="39" width="9.28515625" style="94" bestFit="1" customWidth="1"/>
    <col min="40" max="40" width="7.7109375" style="94" bestFit="1" customWidth="1"/>
    <col min="41" max="41" width="9.28515625" style="94" bestFit="1" customWidth="1"/>
    <col min="42" max="42" width="6" style="94" bestFit="1" customWidth="1"/>
    <col min="43" max="43" width="6.7109375" style="94" bestFit="1" customWidth="1"/>
    <col min="44" max="44" width="5.7109375" style="94" bestFit="1" customWidth="1"/>
    <col min="45" max="45" width="7.7109375" style="94" bestFit="1" customWidth="1"/>
    <col min="46" max="46" width="5.7109375" style="94" bestFit="1" customWidth="1"/>
    <col min="47" max="47" width="4.140625" style="94" bestFit="1" customWidth="1"/>
    <col min="48" max="48" width="6.7109375" style="94" bestFit="1" customWidth="1"/>
    <col min="49" max="49" width="5.7109375" style="94" bestFit="1" customWidth="1"/>
    <col min="50" max="50" width="5.85546875" style="94" bestFit="1" customWidth="1"/>
    <col min="51" max="51" width="5.7109375" style="94" bestFit="1" customWidth="1"/>
    <col min="52" max="53" width="7.7109375" style="94" bestFit="1" customWidth="1"/>
    <col min="54" max="54" width="6.7109375" style="94" bestFit="1" customWidth="1"/>
    <col min="55" max="55" width="5.140625" style="94" bestFit="1" customWidth="1"/>
    <col min="56" max="56" width="5.28515625" style="94" bestFit="1" customWidth="1"/>
    <col min="57" max="57" width="8.7109375" style="94" bestFit="1" customWidth="1"/>
    <col min="58" max="58" width="4.85546875" style="94" bestFit="1" customWidth="1"/>
    <col min="59" max="59" width="7.85546875" style="94" bestFit="1" customWidth="1"/>
    <col min="60" max="60" width="5.85546875" style="94" bestFit="1" customWidth="1"/>
    <col min="61" max="61" width="6" style="94" bestFit="1" customWidth="1"/>
    <col min="62" max="62" width="6.7109375" style="94" bestFit="1" customWidth="1"/>
    <col min="63" max="63" width="7.7109375" style="94" bestFit="1" customWidth="1"/>
    <col min="64" max="64" width="5.7109375" style="94" bestFit="1" customWidth="1"/>
    <col min="65" max="65" width="6.7109375" style="94" bestFit="1" customWidth="1"/>
    <col min="66" max="66" width="4.140625" style="94" bestFit="1" customWidth="1"/>
    <col min="67" max="67" width="9.28515625" style="94" bestFit="1" customWidth="1"/>
    <col min="68" max="68" width="8" style="94" bestFit="1" customWidth="1"/>
    <col min="69" max="71" width="6.7109375" style="94" bestFit="1" customWidth="1"/>
    <col min="72" max="72" width="6.7109375" style="94" customWidth="1"/>
    <col min="73" max="73" width="6.7109375" style="94" bestFit="1" customWidth="1"/>
    <col min="74" max="74" width="9.140625" style="94" bestFit="1" customWidth="1"/>
    <col min="75" max="75" width="7.140625" style="94" bestFit="1" customWidth="1"/>
    <col min="76" max="16384" width="9.140625" style="94"/>
  </cols>
  <sheetData>
    <row r="1" spans="1:85" x14ac:dyDescent="0.25">
      <c r="B1" s="94" t="s">
        <v>484</v>
      </c>
      <c r="L1" s="94" t="s">
        <v>475</v>
      </c>
      <c r="BZ1" s="94" t="s">
        <v>310</v>
      </c>
    </row>
    <row r="2" spans="1:85" x14ac:dyDescent="0.25">
      <c r="A2" s="94" t="s">
        <v>52</v>
      </c>
      <c r="B2" s="95" t="s">
        <v>59</v>
      </c>
      <c r="C2" s="95" t="s">
        <v>57</v>
      </c>
      <c r="D2" s="95" t="s">
        <v>60</v>
      </c>
      <c r="E2" s="95" t="s">
        <v>54</v>
      </c>
      <c r="F2" s="95" t="s">
        <v>53</v>
      </c>
      <c r="G2" s="95" t="s">
        <v>61</v>
      </c>
      <c r="H2" s="95" t="s">
        <v>62</v>
      </c>
      <c r="I2" s="95"/>
      <c r="J2" s="95"/>
      <c r="K2" s="95"/>
      <c r="L2" s="95" t="s">
        <v>226</v>
      </c>
      <c r="M2" s="95" t="s">
        <v>471</v>
      </c>
      <c r="N2" s="95" t="s">
        <v>359</v>
      </c>
      <c r="O2" s="95" t="s">
        <v>131</v>
      </c>
      <c r="P2" s="95" t="s">
        <v>132</v>
      </c>
      <c r="Q2" s="95" t="s">
        <v>133</v>
      </c>
      <c r="R2" s="95" t="s">
        <v>335</v>
      </c>
      <c r="S2" s="95" t="s">
        <v>360</v>
      </c>
      <c r="T2" s="95" t="s">
        <v>134</v>
      </c>
      <c r="U2" s="95" t="s">
        <v>59</v>
      </c>
      <c r="V2" s="95" t="s">
        <v>136</v>
      </c>
      <c r="W2" s="95" t="s">
        <v>137</v>
      </c>
      <c r="X2" s="95" t="s">
        <v>361</v>
      </c>
      <c r="Y2" s="95" t="s">
        <v>138</v>
      </c>
      <c r="Z2" s="95" t="s">
        <v>472</v>
      </c>
      <c r="AA2" s="95" t="s">
        <v>139</v>
      </c>
      <c r="AB2" s="95" t="s">
        <v>140</v>
      </c>
      <c r="AC2" s="95" t="s">
        <v>141</v>
      </c>
      <c r="AD2" s="95" t="s">
        <v>142</v>
      </c>
      <c r="AE2" s="95" t="s">
        <v>143</v>
      </c>
      <c r="AF2" s="95" t="s">
        <v>473</v>
      </c>
      <c r="AG2" s="95" t="s">
        <v>362</v>
      </c>
      <c r="AH2" s="95" t="s">
        <v>144</v>
      </c>
      <c r="AI2" s="95" t="s">
        <v>366</v>
      </c>
      <c r="AJ2" s="95" t="s">
        <v>57</v>
      </c>
      <c r="AK2" s="95" t="s">
        <v>128</v>
      </c>
      <c r="AL2" s="95" t="s">
        <v>474</v>
      </c>
      <c r="AM2" s="95" t="s">
        <v>145</v>
      </c>
      <c r="AN2" s="95" t="s">
        <v>146</v>
      </c>
      <c r="AO2" s="95" t="s">
        <v>60</v>
      </c>
      <c r="AP2" s="95" t="s">
        <v>147</v>
      </c>
      <c r="AQ2" s="95" t="s">
        <v>148</v>
      </c>
      <c r="AR2" s="95" t="s">
        <v>149</v>
      </c>
      <c r="AS2" s="95" t="s">
        <v>150</v>
      </c>
      <c r="AT2" s="95" t="s">
        <v>151</v>
      </c>
      <c r="AU2" s="95" t="s">
        <v>152</v>
      </c>
      <c r="AV2" s="95" t="s">
        <v>153</v>
      </c>
      <c r="AW2" s="95" t="s">
        <v>154</v>
      </c>
      <c r="AX2" s="95" t="s">
        <v>155</v>
      </c>
      <c r="AY2" s="95" t="s">
        <v>156</v>
      </c>
      <c r="AZ2" s="95" t="s">
        <v>54</v>
      </c>
      <c r="BA2" s="95" t="s">
        <v>53</v>
      </c>
      <c r="BB2" s="95" t="s">
        <v>157</v>
      </c>
      <c r="BC2" s="95" t="s">
        <v>158</v>
      </c>
      <c r="BD2" s="95" t="s">
        <v>159</v>
      </c>
      <c r="BE2" s="95" t="s">
        <v>160</v>
      </c>
      <c r="BF2" s="95" t="s">
        <v>161</v>
      </c>
      <c r="BG2" s="95" t="s">
        <v>162</v>
      </c>
      <c r="BH2" s="95" t="s">
        <v>163</v>
      </c>
      <c r="BI2" s="95" t="s">
        <v>164</v>
      </c>
      <c r="BJ2" s="95" t="s">
        <v>165</v>
      </c>
      <c r="BK2" s="95" t="s">
        <v>363</v>
      </c>
      <c r="BL2" s="95" t="s">
        <v>166</v>
      </c>
      <c r="BM2" s="95" t="s">
        <v>167</v>
      </c>
      <c r="BN2" s="95" t="s">
        <v>168</v>
      </c>
      <c r="BO2" s="95" t="s">
        <v>61</v>
      </c>
      <c r="BP2" s="95" t="s">
        <v>367</v>
      </c>
      <c r="BQ2" s="95" t="s">
        <v>169</v>
      </c>
      <c r="BR2" s="95" t="s">
        <v>170</v>
      </c>
      <c r="BS2" s="95" t="s">
        <v>171</v>
      </c>
      <c r="BT2" s="95" t="s">
        <v>172</v>
      </c>
      <c r="BU2" s="95" t="s">
        <v>173</v>
      </c>
      <c r="BV2" s="95" t="s">
        <v>174</v>
      </c>
      <c r="BW2" s="95" t="s">
        <v>368</v>
      </c>
      <c r="BY2" s="95" t="s">
        <v>141</v>
      </c>
      <c r="BZ2" s="95" t="s">
        <v>59</v>
      </c>
      <c r="CA2" s="95" t="s">
        <v>57</v>
      </c>
      <c r="CB2" s="95" t="s">
        <v>60</v>
      </c>
      <c r="CC2" s="95" t="s">
        <v>54</v>
      </c>
      <c r="CD2" s="95" t="s">
        <v>53</v>
      </c>
      <c r="CE2" s="95" t="s">
        <v>61</v>
      </c>
      <c r="CF2" s="95" t="s">
        <v>62</v>
      </c>
      <c r="CG2" s="95"/>
    </row>
    <row r="3" spans="1:85" x14ac:dyDescent="0.25">
      <c r="A3" s="57" t="s">
        <v>81</v>
      </c>
      <c r="B3" s="95">
        <v>5.8881436699999998E-2</v>
      </c>
      <c r="C3" s="95"/>
      <c r="D3" s="95">
        <v>0.32028775189999997</v>
      </c>
      <c r="E3" s="95">
        <v>9.0955993999999995E-3</v>
      </c>
      <c r="F3" s="95">
        <v>9.0955993999999995E-3</v>
      </c>
      <c r="G3" s="95">
        <v>7.03712E-4</v>
      </c>
      <c r="H3" s="95">
        <v>1786.5852284</v>
      </c>
      <c r="I3" s="95"/>
      <c r="J3" s="95"/>
      <c r="K3" s="95"/>
      <c r="L3" s="95" t="s">
        <v>72</v>
      </c>
      <c r="M3" s="95">
        <v>0</v>
      </c>
      <c r="N3" s="95">
        <v>0</v>
      </c>
      <c r="O3" s="95">
        <v>0</v>
      </c>
      <c r="P3" s="95">
        <v>0</v>
      </c>
      <c r="Q3" s="95">
        <v>0</v>
      </c>
      <c r="R3" s="95">
        <v>0</v>
      </c>
      <c r="S3" s="95">
        <v>36.302418137923702</v>
      </c>
      <c r="T3" s="95">
        <v>5820.2397640183499</v>
      </c>
      <c r="U3" s="95">
        <v>5.90326178276755E-2</v>
      </c>
      <c r="V3" s="95">
        <v>0</v>
      </c>
      <c r="W3" s="95">
        <v>941.94922383624305</v>
      </c>
      <c r="X3" s="95">
        <v>0</v>
      </c>
      <c r="Y3" s="95">
        <v>0</v>
      </c>
      <c r="Z3" s="95">
        <v>0</v>
      </c>
      <c r="AA3" s="95">
        <v>0</v>
      </c>
      <c r="AB3" s="95">
        <v>0</v>
      </c>
      <c r="AC3" s="95">
        <v>0</v>
      </c>
      <c r="AD3" s="95">
        <v>2.6360124523421201E-2</v>
      </c>
      <c r="AE3" s="95">
        <v>0</v>
      </c>
      <c r="AF3" s="95">
        <v>0</v>
      </c>
      <c r="AG3" s="95">
        <v>0</v>
      </c>
      <c r="AH3" s="95">
        <v>0</v>
      </c>
      <c r="AI3" s="95">
        <v>0</v>
      </c>
      <c r="AJ3" s="95">
        <v>0</v>
      </c>
      <c r="AK3" s="95">
        <v>0</v>
      </c>
      <c r="AL3" s="95">
        <v>2733.00329745311</v>
      </c>
      <c r="AM3" s="95">
        <v>0.289052389974922</v>
      </c>
      <c r="AN3" s="95">
        <v>3.2111472625914197E-2</v>
      </c>
      <c r="AO3" s="95">
        <v>0.32116386260083601</v>
      </c>
      <c r="AP3" s="95">
        <v>0</v>
      </c>
      <c r="AQ3" s="95">
        <v>9.48315790218094</v>
      </c>
      <c r="AR3" s="95">
        <v>2.3904165082094399E-4</v>
      </c>
      <c r="AS3" s="95">
        <v>969.21873417417601</v>
      </c>
      <c r="AT3" s="95">
        <v>2.45585542088988E-4</v>
      </c>
      <c r="AU3" s="95">
        <v>1.5867927710444902E-5</v>
      </c>
      <c r="AV3" s="95">
        <v>1.61818489062318E-4</v>
      </c>
      <c r="AW3" s="95">
        <v>3.2389841101869901E-6</v>
      </c>
      <c r="AX3" s="95">
        <v>3.4947641330048498E-5</v>
      </c>
      <c r="AY3" s="95">
        <v>1.91088080160056E-5</v>
      </c>
      <c r="AZ3" s="95">
        <v>9.1196800507062897E-3</v>
      </c>
      <c r="BA3" s="95">
        <v>9.1196800507062897E-3</v>
      </c>
      <c r="BB3" s="95">
        <v>0</v>
      </c>
      <c r="BC3" s="95">
        <v>0</v>
      </c>
      <c r="BD3" s="95">
        <v>0</v>
      </c>
      <c r="BE3" s="95">
        <v>4.1447241742312603E-3</v>
      </c>
      <c r="BF3" s="95">
        <v>0</v>
      </c>
      <c r="BG3" s="95">
        <v>6.3038410026621102E-4</v>
      </c>
      <c r="BH3" s="95">
        <v>0</v>
      </c>
      <c r="BI3" s="95">
        <v>4.3359700612333502E-6</v>
      </c>
      <c r="BJ3" s="95">
        <v>1.5763469413625599E-3</v>
      </c>
      <c r="BK3" s="95">
        <v>733.084093834535</v>
      </c>
      <c r="BL3" s="95">
        <v>2.4685236197688498E-4</v>
      </c>
      <c r="BM3" s="95">
        <v>1.45881633845356E-4</v>
      </c>
      <c r="BN3" s="95">
        <v>1.65154582582383E-3</v>
      </c>
      <c r="BO3" s="95">
        <v>7.0559088344714798E-4</v>
      </c>
      <c r="BP3" s="95">
        <v>511.89789766063899</v>
      </c>
      <c r="BQ3" s="95">
        <v>0</v>
      </c>
      <c r="BR3" s="95">
        <v>0</v>
      </c>
      <c r="BS3" s="95">
        <v>17.760512023555499</v>
      </c>
      <c r="BT3" s="95">
        <v>0</v>
      </c>
      <c r="BU3" s="95">
        <v>22.273103156560101</v>
      </c>
      <c r="BV3" s="95">
        <v>1791.2322977121501</v>
      </c>
      <c r="BW3" s="95">
        <v>6.3786480259588902</v>
      </c>
      <c r="BY3" s="35">
        <f t="shared" ref="BY3:BY8" si="0">AC3/AO3</f>
        <v>0</v>
      </c>
      <c r="BZ3" s="81">
        <f t="shared" ref="BZ3:BZ11" si="1">IF(B3=0,"",(U3-B3)/B3)</f>
        <v>2.56755161131288E-3</v>
      </c>
      <c r="CA3" s="81" t="str">
        <f t="shared" ref="CA3:CA11" si="2">IF(C3=0,"",(AJ3-C3)/C3)</f>
        <v/>
      </c>
      <c r="CB3" s="81">
        <f t="shared" ref="CB3:CB11" si="3">IF(D3=0,"",(AO3-D3)/D3)</f>
        <v>2.735386213299783E-3</v>
      </c>
      <c r="CC3" s="81">
        <f t="shared" ref="CC3:CC11" si="4">IF(E3=0,"",(AZ3-E3)/E3)</f>
        <v>2.6475056395173007E-3</v>
      </c>
      <c r="CD3" s="81">
        <f t="shared" ref="CD3:CD11" si="5">IF(F3=0,"",(BA3-F3)/F3)</f>
        <v>2.6475056395173007E-3</v>
      </c>
      <c r="CE3" s="81">
        <f t="shared" ref="CE3:CE11" si="6">IF(G3=0,"",(BO3-G3)/G3)</f>
        <v>2.6699607895672964E-3</v>
      </c>
      <c r="CF3" s="81">
        <f t="shared" ref="CF3:CF11" si="7">IF(H3=0,"",(BV3-H3)/H3)</f>
        <v>2.6010901905372833E-3</v>
      </c>
      <c r="CG3" s="81"/>
    </row>
    <row r="4" spans="1:85" x14ac:dyDescent="0.25">
      <c r="A4" s="19" t="s">
        <v>82</v>
      </c>
      <c r="B4" s="95">
        <v>4.4696600000000002E-5</v>
      </c>
      <c r="C4" s="95"/>
      <c r="D4" s="95">
        <v>8.2032747E-6</v>
      </c>
      <c r="E4" s="95">
        <v>1.6013200000000001E-5</v>
      </c>
      <c r="F4" s="95">
        <v>1.6013200000000001E-5</v>
      </c>
      <c r="G4" s="95"/>
      <c r="H4" s="95">
        <v>10594.475585</v>
      </c>
      <c r="I4" s="95"/>
      <c r="J4" s="95"/>
      <c r="K4" s="95"/>
      <c r="L4" s="95" t="s">
        <v>124</v>
      </c>
      <c r="M4" s="95">
        <v>0</v>
      </c>
      <c r="N4" s="95">
        <v>0</v>
      </c>
      <c r="O4" s="95">
        <v>0</v>
      </c>
      <c r="P4" s="95">
        <v>0</v>
      </c>
      <c r="Q4" s="95">
        <v>0</v>
      </c>
      <c r="R4" s="95">
        <v>0</v>
      </c>
      <c r="S4" s="95">
        <v>1389.89092214278</v>
      </c>
      <c r="T4" s="95">
        <v>13930.274339687399</v>
      </c>
      <c r="U4" s="95">
        <v>4.4824444848625103E-5</v>
      </c>
      <c r="V4" s="95">
        <v>0</v>
      </c>
      <c r="W4" s="95">
        <v>2315.0368889634301</v>
      </c>
      <c r="X4" s="95">
        <v>0</v>
      </c>
      <c r="Y4" s="95">
        <v>0</v>
      </c>
      <c r="Z4" s="95">
        <v>0</v>
      </c>
      <c r="AA4" s="95">
        <v>0</v>
      </c>
      <c r="AB4" s="95">
        <v>0</v>
      </c>
      <c r="AC4" s="95">
        <v>0</v>
      </c>
      <c r="AD4" s="95">
        <v>1.08828357900759</v>
      </c>
      <c r="AE4" s="95">
        <v>0</v>
      </c>
      <c r="AF4" s="95">
        <v>0</v>
      </c>
      <c r="AG4" s="95">
        <v>0</v>
      </c>
      <c r="AH4" s="95">
        <v>0</v>
      </c>
      <c r="AI4" s="95">
        <v>0</v>
      </c>
      <c r="AJ4" s="95">
        <v>0</v>
      </c>
      <c r="AK4" s="95">
        <v>0</v>
      </c>
      <c r="AL4" s="95">
        <v>12937.155388151201</v>
      </c>
      <c r="AM4" s="95">
        <v>7.4029888060318302E-6</v>
      </c>
      <c r="AN4" s="95">
        <v>8.2251307065261998E-7</v>
      </c>
      <c r="AO4" s="95">
        <v>8.2255018766844508E-6</v>
      </c>
      <c r="AP4" s="95">
        <v>0</v>
      </c>
      <c r="AQ4" s="95">
        <v>444.69876062434798</v>
      </c>
      <c r="AR4" s="95">
        <v>4.5230311347740303E-7</v>
      </c>
      <c r="AS4" s="95">
        <v>5344.6009510640197</v>
      </c>
      <c r="AT4" s="95">
        <v>4.64567866532184E-7</v>
      </c>
      <c r="AU4" s="95">
        <v>3.0028472693000602E-8</v>
      </c>
      <c r="AV4" s="95">
        <v>2.5336397757899399E-7</v>
      </c>
      <c r="AW4" s="95">
        <v>6.1287455149721401E-9</v>
      </c>
      <c r="AX4" s="95">
        <v>5.0160419319102297E-8</v>
      </c>
      <c r="AY4" s="95">
        <v>3.6156814762148802E-8</v>
      </c>
      <c r="AZ4" s="95">
        <v>1.6056344172357301E-5</v>
      </c>
      <c r="BA4" s="95">
        <v>1.6056344172357301E-5</v>
      </c>
      <c r="BB4" s="95">
        <v>0</v>
      </c>
      <c r="BC4" s="95">
        <v>0</v>
      </c>
      <c r="BD4" s="95">
        <v>0</v>
      </c>
      <c r="BE4" s="95">
        <v>6.9267613551811397E-6</v>
      </c>
      <c r="BF4" s="95">
        <v>0</v>
      </c>
      <c r="BG4" s="95">
        <v>1.1506274905338999E-6</v>
      </c>
      <c r="BH4" s="95">
        <v>0</v>
      </c>
      <c r="BI4" s="95">
        <v>6.2320276459597096E-9</v>
      </c>
      <c r="BJ4" s="95">
        <v>2.8777790638072598E-6</v>
      </c>
      <c r="BK4" s="95">
        <v>2220.9678674104998</v>
      </c>
      <c r="BL4" s="95">
        <v>4.66988541477206E-7</v>
      </c>
      <c r="BM4" s="95">
        <v>2.09348038162007E-7</v>
      </c>
      <c r="BN4" s="95">
        <v>3.1258982456720299E-6</v>
      </c>
      <c r="BO4" s="95">
        <v>0</v>
      </c>
      <c r="BP4" s="95">
        <v>2387.5819704222699</v>
      </c>
      <c r="BQ4" s="95">
        <v>0</v>
      </c>
      <c r="BR4" s="95">
        <v>0</v>
      </c>
      <c r="BS4" s="95">
        <v>487.14217247718898</v>
      </c>
      <c r="BT4" s="95">
        <v>0</v>
      </c>
      <c r="BU4" s="95">
        <v>554.099593048825</v>
      </c>
      <c r="BV4" s="95">
        <v>10622.6499300583</v>
      </c>
      <c r="BW4" s="95">
        <v>226.353778773789</v>
      </c>
      <c r="BY4" s="35">
        <f t="shared" si="0"/>
        <v>0</v>
      </c>
      <c r="BZ4" s="81">
        <f t="shared" si="1"/>
        <v>2.8602812881763024E-3</v>
      </c>
      <c r="CA4" s="81" t="str">
        <f t="shared" si="2"/>
        <v/>
      </c>
      <c r="CB4" s="81">
        <f t="shared" si="3"/>
        <v>2.709549234581987E-3</v>
      </c>
      <c r="CC4" s="81">
        <f t="shared" si="4"/>
        <v>2.6942879847438287E-3</v>
      </c>
      <c r="CD4" s="81">
        <f t="shared" si="5"/>
        <v>2.6942879847438287E-3</v>
      </c>
      <c r="CE4" s="81" t="str">
        <f t="shared" si="6"/>
        <v/>
      </c>
      <c r="CF4" s="81">
        <f t="shared" si="7"/>
        <v>2.6593430540526254E-3</v>
      </c>
      <c r="CG4" s="81"/>
    </row>
    <row r="5" spans="1:85" x14ac:dyDescent="0.25">
      <c r="A5" s="19" t="s">
        <v>83</v>
      </c>
      <c r="B5" s="95">
        <v>0.18211729730000001</v>
      </c>
      <c r="C5" s="95"/>
      <c r="D5" s="95">
        <v>3.3424417499999998E-2</v>
      </c>
      <c r="E5" s="95">
        <v>6.5246297199999997E-2</v>
      </c>
      <c r="F5" s="95">
        <v>6.5246297199999997E-2</v>
      </c>
      <c r="G5" s="95"/>
      <c r="H5" s="95">
        <v>183071.53515000001</v>
      </c>
      <c r="I5" s="95"/>
      <c r="J5" s="95"/>
      <c r="K5" s="95"/>
      <c r="L5" s="95" t="s">
        <v>125</v>
      </c>
      <c r="M5" s="95">
        <v>0</v>
      </c>
      <c r="N5" s="95">
        <v>0</v>
      </c>
      <c r="O5" s="95">
        <v>0</v>
      </c>
      <c r="P5" s="95">
        <v>0</v>
      </c>
      <c r="Q5" s="95">
        <v>0</v>
      </c>
      <c r="R5" s="95">
        <v>0</v>
      </c>
      <c r="S5" s="95">
        <v>14308.4094581594</v>
      </c>
      <c r="T5" s="95">
        <v>313487.87387193303</v>
      </c>
      <c r="U5" s="95">
        <v>0.18267904684429301</v>
      </c>
      <c r="V5" s="95">
        <v>0</v>
      </c>
      <c r="W5" s="95">
        <v>51484.642991100198</v>
      </c>
      <c r="X5" s="95">
        <v>0</v>
      </c>
      <c r="Y5" s="95">
        <v>0</v>
      </c>
      <c r="Z5" s="95">
        <v>0</v>
      </c>
      <c r="AA5" s="95">
        <v>0</v>
      </c>
      <c r="AB5" s="95">
        <v>0</v>
      </c>
      <c r="AC5" s="95">
        <v>0</v>
      </c>
      <c r="AD5" s="95">
        <v>11.262002221866</v>
      </c>
      <c r="AE5" s="95">
        <v>0</v>
      </c>
      <c r="AF5" s="95">
        <v>0</v>
      </c>
      <c r="AG5" s="95">
        <v>0</v>
      </c>
      <c r="AH5" s="95">
        <v>0</v>
      </c>
      <c r="AI5" s="95">
        <v>0</v>
      </c>
      <c r="AJ5" s="95">
        <v>0</v>
      </c>
      <c r="AK5" s="95">
        <v>0</v>
      </c>
      <c r="AL5" s="95">
        <v>234444.29818978399</v>
      </c>
      <c r="AM5" s="95">
        <v>3.0150278023644499E-2</v>
      </c>
      <c r="AN5" s="95">
        <v>3.3510683723169902E-3</v>
      </c>
      <c r="AO5" s="95">
        <v>3.3501346395961501E-2</v>
      </c>
      <c r="AP5" s="95">
        <v>0</v>
      </c>
      <c r="AQ5" s="95">
        <v>4516.8668987189403</v>
      </c>
      <c r="AR5" s="95">
        <v>7.7308192403975097E-4</v>
      </c>
      <c r="AS5" s="95">
        <v>104091.741906241</v>
      </c>
      <c r="AT5" s="95">
        <v>7.9549530031911995E-4</v>
      </c>
      <c r="AU5" s="95">
        <v>5.6531530475041103E-5</v>
      </c>
      <c r="AV5" s="95">
        <v>2.1126524317862301E-3</v>
      </c>
      <c r="AW5" s="95">
        <v>1.3480481894872599E-5</v>
      </c>
      <c r="AX5" s="95">
        <v>5.8584510960829205E-4</v>
      </c>
      <c r="AY5" s="95">
        <v>6.2428896582284604E-5</v>
      </c>
      <c r="AZ5" s="95">
        <v>6.5432970397466095E-2</v>
      </c>
      <c r="BA5" s="95">
        <v>6.5432970293128501E-2</v>
      </c>
      <c r="BB5" s="95">
        <v>1.04337585608227E-10</v>
      </c>
      <c r="BC5" s="95">
        <v>0</v>
      </c>
      <c r="BD5" s="95">
        <v>0</v>
      </c>
      <c r="BE5" s="95">
        <v>4.07142347730617E-2</v>
      </c>
      <c r="BF5" s="95">
        <v>0</v>
      </c>
      <c r="BG5" s="95">
        <v>3.3233645831445701E-3</v>
      </c>
      <c r="BH5" s="95">
        <v>8.6285967029878403E-6</v>
      </c>
      <c r="BI5" s="95">
        <v>7.7311837027728899E-5</v>
      </c>
      <c r="BJ5" s="95">
        <v>8.3075345991832101E-3</v>
      </c>
      <c r="BK5" s="95">
        <v>47064.907558604602</v>
      </c>
      <c r="BL5" s="95">
        <v>8.0210925802344404E-4</v>
      </c>
      <c r="BM5" s="95">
        <v>2.4631573715173799E-3</v>
      </c>
      <c r="BN5" s="95">
        <v>5.3371135997619E-3</v>
      </c>
      <c r="BO5" s="95">
        <v>0</v>
      </c>
      <c r="BP5" s="95">
        <v>58382.718060292304</v>
      </c>
      <c r="BQ5" s="95">
        <v>0</v>
      </c>
      <c r="BR5" s="95">
        <v>0</v>
      </c>
      <c r="BS5" s="95">
        <v>5150.8894851200203</v>
      </c>
      <c r="BT5" s="95">
        <v>0</v>
      </c>
      <c r="BU5" s="95">
        <v>7002.13390676983</v>
      </c>
      <c r="BV5" s="95">
        <v>183321.084792076</v>
      </c>
      <c r="BW5" s="95">
        <v>2344.4453752480899</v>
      </c>
      <c r="BY5" s="35">
        <f t="shared" si="0"/>
        <v>0</v>
      </c>
      <c r="BZ5" s="81">
        <f t="shared" si="1"/>
        <v>3.0845479952825976E-3</v>
      </c>
      <c r="CA5" s="81" t="str">
        <f t="shared" si="2"/>
        <v/>
      </c>
      <c r="CB5" s="81">
        <f t="shared" si="3"/>
        <v>2.3015777600762476E-3</v>
      </c>
      <c r="CC5" s="81">
        <f t="shared" si="4"/>
        <v>2.8610542739902389E-3</v>
      </c>
      <c r="CD5" s="81">
        <f t="shared" si="5"/>
        <v>2.8610526748559031E-3</v>
      </c>
      <c r="CE5" s="81" t="str">
        <f t="shared" si="6"/>
        <v/>
      </c>
      <c r="CF5" s="81">
        <f t="shared" si="7"/>
        <v>1.3631263968563942E-3</v>
      </c>
      <c r="CG5" s="81"/>
    </row>
    <row r="6" spans="1:85" x14ac:dyDescent="0.25">
      <c r="A6" s="19" t="s">
        <v>84</v>
      </c>
      <c r="B6" s="95">
        <v>728.94119252999997</v>
      </c>
      <c r="C6" s="95">
        <v>7.4181729924999997</v>
      </c>
      <c r="D6" s="95">
        <v>3537.6011659999999</v>
      </c>
      <c r="E6" s="95">
        <v>202.64851368999999</v>
      </c>
      <c r="F6" s="95">
        <v>202.64831828000001</v>
      </c>
      <c r="G6" s="95">
        <v>4417.4252257999997</v>
      </c>
      <c r="H6" s="95">
        <v>384700.86599000002</v>
      </c>
      <c r="I6" s="95"/>
      <c r="J6" s="95"/>
      <c r="K6" s="95"/>
      <c r="L6" s="95" t="s">
        <v>126</v>
      </c>
      <c r="M6" s="95">
        <v>0</v>
      </c>
      <c r="N6" s="95">
        <v>0</v>
      </c>
      <c r="O6" s="95">
        <v>0</v>
      </c>
      <c r="P6" s="95">
        <v>0</v>
      </c>
      <c r="Q6" s="95">
        <v>0</v>
      </c>
      <c r="R6" s="95">
        <v>0</v>
      </c>
      <c r="S6" s="95">
        <v>27043.568938637702</v>
      </c>
      <c r="T6" s="95">
        <v>521613.33287261298</v>
      </c>
      <c r="U6" s="95">
        <v>667.20271142049103</v>
      </c>
      <c r="V6" s="95">
        <v>56.9340028094513</v>
      </c>
      <c r="W6" s="95">
        <v>86197.112012556201</v>
      </c>
      <c r="X6" s="95">
        <v>22.416816708216</v>
      </c>
      <c r="Y6" s="95">
        <v>0</v>
      </c>
      <c r="Z6" s="95">
        <v>0</v>
      </c>
      <c r="AA6" s="95">
        <v>0</v>
      </c>
      <c r="AB6" s="95">
        <v>0</v>
      </c>
      <c r="AC6" s="95">
        <v>0</v>
      </c>
      <c r="AD6" s="95">
        <v>36.502030950352903</v>
      </c>
      <c r="AE6" s="95">
        <v>0</v>
      </c>
      <c r="AF6" s="95">
        <v>0</v>
      </c>
      <c r="AG6" s="95">
        <v>0</v>
      </c>
      <c r="AH6" s="95">
        <v>0</v>
      </c>
      <c r="AI6" s="95">
        <v>0</v>
      </c>
      <c r="AJ6" s="95">
        <v>7.4388147952181303</v>
      </c>
      <c r="AK6" s="95">
        <v>0</v>
      </c>
      <c r="AL6" s="95">
        <v>401327.40155800601</v>
      </c>
      <c r="AM6" s="95">
        <v>2916.6799718249299</v>
      </c>
      <c r="AN6" s="95">
        <v>324.07491937366598</v>
      </c>
      <c r="AO6" s="95">
        <v>3240.75489119859</v>
      </c>
      <c r="AP6" s="95">
        <v>0</v>
      </c>
      <c r="AQ6" s="95">
        <v>8568.3643330031791</v>
      </c>
      <c r="AR6" s="95">
        <v>6.8311023330412102</v>
      </c>
      <c r="AS6" s="95">
        <v>173941.217600579</v>
      </c>
      <c r="AT6" s="95">
        <v>16.892206861885899</v>
      </c>
      <c r="AU6" s="95">
        <v>9.0030468757750698E-2</v>
      </c>
      <c r="AV6" s="95">
        <v>3.7004050992906601E-9</v>
      </c>
      <c r="AW6" s="95">
        <v>6.5156085054316497</v>
      </c>
      <c r="AX6" s="95">
        <v>0.49773014500900897</v>
      </c>
      <c r="AY6" s="95">
        <v>2.7658696473155802</v>
      </c>
      <c r="AZ6" s="95">
        <v>185.64684748879901</v>
      </c>
      <c r="BA6" s="95">
        <v>185.64667049296</v>
      </c>
      <c r="BB6" s="95">
        <v>1.76995838555531E-4</v>
      </c>
      <c r="BC6" s="95">
        <v>0</v>
      </c>
      <c r="BD6" s="95">
        <v>0.194354861687528</v>
      </c>
      <c r="BE6" s="95">
        <v>115.702251029282</v>
      </c>
      <c r="BF6" s="95">
        <v>0</v>
      </c>
      <c r="BG6" s="95">
        <v>3.43413973114634</v>
      </c>
      <c r="BH6" s="95">
        <v>0.124744278840589</v>
      </c>
      <c r="BI6" s="95">
        <v>6.7753925164106693E-2</v>
      </c>
      <c r="BJ6" s="95">
        <v>8.57617053192015</v>
      </c>
      <c r="BK6" s="95">
        <v>79774.237123231607</v>
      </c>
      <c r="BL6" s="95">
        <v>21.347356622960099</v>
      </c>
      <c r="BM6" s="95">
        <v>1.9491091896360699</v>
      </c>
      <c r="BN6" s="95">
        <v>0.65824235718183099</v>
      </c>
      <c r="BO6" s="95">
        <v>3941.6586531390899</v>
      </c>
      <c r="BP6" s="95">
        <v>91331.550155966499</v>
      </c>
      <c r="BQ6" s="95">
        <v>0</v>
      </c>
      <c r="BR6" s="95">
        <v>0</v>
      </c>
      <c r="BS6" s="95">
        <v>9886.9819626288809</v>
      </c>
      <c r="BT6" s="95">
        <v>0</v>
      </c>
      <c r="BU6" s="95">
        <v>12578.795010497</v>
      </c>
      <c r="BV6" s="95">
        <v>314744.56063239498</v>
      </c>
      <c r="BW6" s="95">
        <v>4480.8347999164398</v>
      </c>
      <c r="BY6" s="35">
        <f t="shared" si="0"/>
        <v>0</v>
      </c>
      <c r="BZ6" s="81">
        <f t="shared" si="1"/>
        <v>-8.4696106822043885E-2</v>
      </c>
      <c r="CA6" s="81">
        <f t="shared" si="2"/>
        <v>2.7825992652099158E-3</v>
      </c>
      <c r="CB6" s="81">
        <f t="shared" si="3"/>
        <v>-8.3911741564992995E-2</v>
      </c>
      <c r="CC6" s="81">
        <f t="shared" si="4"/>
        <v>-8.3897315068439851E-2</v>
      </c>
      <c r="CD6" s="81">
        <f t="shared" si="5"/>
        <v>-8.3897305101485062E-2</v>
      </c>
      <c r="CE6" s="81">
        <f t="shared" si="6"/>
        <v>-0.10770223565578251</v>
      </c>
      <c r="CF6" s="81">
        <f t="shared" si="7"/>
        <v>-0.18184597837485372</v>
      </c>
      <c r="CG6" s="81"/>
    </row>
    <row r="7" spans="1:85" x14ac:dyDescent="0.25">
      <c r="A7" s="19" t="s">
        <v>85</v>
      </c>
      <c r="B7" s="95">
        <v>1.1882738921</v>
      </c>
      <c r="C7" s="95"/>
      <c r="D7" s="95">
        <v>0.25863035880000002</v>
      </c>
      <c r="E7" s="95">
        <v>2.2090387999999998E-3</v>
      </c>
      <c r="F7" s="95">
        <v>2.2090349999999998E-3</v>
      </c>
      <c r="G7" s="95">
        <v>2.2563593694000001</v>
      </c>
      <c r="H7" s="95">
        <v>25602.133043999998</v>
      </c>
      <c r="I7" s="95"/>
      <c r="J7" s="95"/>
      <c r="K7" s="95"/>
      <c r="L7" s="95" t="s">
        <v>73</v>
      </c>
      <c r="M7" s="95">
        <v>0</v>
      </c>
      <c r="N7" s="95">
        <v>0</v>
      </c>
      <c r="O7" s="95">
        <v>0</v>
      </c>
      <c r="P7" s="95">
        <v>0</v>
      </c>
      <c r="Q7" s="95">
        <v>0</v>
      </c>
      <c r="R7" s="95">
        <v>0</v>
      </c>
      <c r="S7" s="95">
        <v>0.95389358844882599</v>
      </c>
      <c r="T7" s="95">
        <v>448.81780762248201</v>
      </c>
      <c r="U7" s="95">
        <v>7.0820883943186804E-3</v>
      </c>
      <c r="V7" s="95">
        <v>2.7683499515534398E-4</v>
      </c>
      <c r="W7" s="95">
        <v>73.150158665209702</v>
      </c>
      <c r="X7" s="95">
        <v>1.09036906430331E-4</v>
      </c>
      <c r="Y7" s="95">
        <v>0</v>
      </c>
      <c r="Z7" s="95">
        <v>0</v>
      </c>
      <c r="AA7" s="95">
        <v>0</v>
      </c>
      <c r="AB7" s="95">
        <v>0</v>
      </c>
      <c r="AC7" s="95">
        <v>0</v>
      </c>
      <c r="AD7" s="95">
        <v>2.1174519947750499E-3</v>
      </c>
      <c r="AE7" s="95">
        <v>0</v>
      </c>
      <c r="AF7" s="95">
        <v>0</v>
      </c>
      <c r="AG7" s="95">
        <v>0</v>
      </c>
      <c r="AH7" s="95">
        <v>0</v>
      </c>
      <c r="AI7" s="95">
        <v>0</v>
      </c>
      <c r="AJ7" s="95">
        <v>0</v>
      </c>
      <c r="AK7" s="95">
        <v>0</v>
      </c>
      <c r="AL7" s="95">
        <v>217.08829735941401</v>
      </c>
      <c r="AM7" s="95">
        <v>9.7927596554176401E-3</v>
      </c>
      <c r="AN7" s="95">
        <v>1.0881092623886001E-3</v>
      </c>
      <c r="AO7" s="95">
        <v>1.0880868917806199E-2</v>
      </c>
      <c r="AP7" s="95">
        <v>0</v>
      </c>
      <c r="AQ7" s="95">
        <v>0.17513004080755201</v>
      </c>
      <c r="AR7" s="95">
        <v>2.7716728120504499E-5</v>
      </c>
      <c r="AS7" s="95">
        <v>81.559699664412506</v>
      </c>
      <c r="AT7" s="95">
        <v>6.8545445526545901E-5</v>
      </c>
      <c r="AU7" s="95">
        <v>3.6527984920385598E-7</v>
      </c>
      <c r="AV7" s="95">
        <v>0</v>
      </c>
      <c r="AW7" s="95">
        <v>2.6433770399642601E-5</v>
      </c>
      <c r="AX7" s="95">
        <v>2.0192463499727E-6</v>
      </c>
      <c r="AY7" s="95">
        <v>1.1219828370178E-5</v>
      </c>
      <c r="AZ7" s="95">
        <v>7.5324577985746597E-4</v>
      </c>
      <c r="BA7" s="95">
        <v>7.5324577985746597E-4</v>
      </c>
      <c r="BB7" s="95">
        <v>0</v>
      </c>
      <c r="BC7" s="95">
        <v>0</v>
      </c>
      <c r="BD7" s="95">
        <v>7.8873658625308297E-7</v>
      </c>
      <c r="BE7" s="95">
        <v>4.6944956100464198E-4</v>
      </c>
      <c r="BF7" s="95">
        <v>0</v>
      </c>
      <c r="BG7" s="95">
        <v>1.39350187668446E-5</v>
      </c>
      <c r="BH7" s="95">
        <v>5.0592106350964401E-7</v>
      </c>
      <c r="BI7" s="95">
        <v>2.7490798458969101E-7</v>
      </c>
      <c r="BJ7" s="95">
        <v>3.4793167876452997E-5</v>
      </c>
      <c r="BK7" s="95">
        <v>58.448482767178099</v>
      </c>
      <c r="BL7" s="95">
        <v>8.6619818449378696E-5</v>
      </c>
      <c r="BM7" s="95">
        <v>7.9075381537392504E-6</v>
      </c>
      <c r="BN7" s="95">
        <v>2.6708113560078601E-6</v>
      </c>
      <c r="BO7" s="95">
        <v>2.2606651035896701</v>
      </c>
      <c r="BP7" s="95">
        <v>43.900907276720503</v>
      </c>
      <c r="BQ7" s="95">
        <v>0</v>
      </c>
      <c r="BR7" s="95">
        <v>0</v>
      </c>
      <c r="BS7" s="95">
        <v>0.96997551204709198</v>
      </c>
      <c r="BT7" s="95">
        <v>0</v>
      </c>
      <c r="BU7" s="95">
        <v>1.8090200872884701</v>
      </c>
      <c r="BV7" s="95">
        <v>143.95977532697299</v>
      </c>
      <c r="BW7" s="95">
        <v>0.31255969628145402</v>
      </c>
      <c r="BY7" s="35">
        <f t="shared" si="0"/>
        <v>0</v>
      </c>
      <c r="BZ7" s="81">
        <f t="shared" si="1"/>
        <v>-0.9940400201995494</v>
      </c>
      <c r="CA7" s="81" t="str">
        <f t="shared" si="2"/>
        <v/>
      </c>
      <c r="CB7" s="81">
        <f t="shared" si="3"/>
        <v>-0.95792887977926666</v>
      </c>
      <c r="CC7" s="81">
        <f t="shared" si="4"/>
        <v>-0.65901650081589058</v>
      </c>
      <c r="CD7" s="81">
        <f t="shared" si="5"/>
        <v>-0.65901591425329786</v>
      </c>
      <c r="CE7" s="81">
        <f t="shared" si="6"/>
        <v>1.9082661423809059E-3</v>
      </c>
      <c r="CF7" s="81">
        <f t="shared" si="7"/>
        <v>-0.99437703979275616</v>
      </c>
      <c r="CG7" s="81"/>
    </row>
    <row r="8" spans="1:85" x14ac:dyDescent="0.25">
      <c r="A8" s="22" t="s">
        <v>87</v>
      </c>
      <c r="B8" s="95"/>
      <c r="C8" s="95"/>
      <c r="D8" s="95"/>
      <c r="E8" s="95"/>
      <c r="F8" s="95"/>
      <c r="G8" s="95"/>
      <c r="H8" s="95">
        <v>944.11929864000001</v>
      </c>
      <c r="I8" s="95"/>
      <c r="J8" s="95"/>
      <c r="K8" s="95"/>
      <c r="L8" s="95" t="s">
        <v>180</v>
      </c>
      <c r="M8" s="95">
        <v>0</v>
      </c>
      <c r="N8" s="95">
        <v>0</v>
      </c>
      <c r="O8" s="95">
        <v>0</v>
      </c>
      <c r="P8" s="95">
        <v>0</v>
      </c>
      <c r="Q8" s="95">
        <v>0</v>
      </c>
      <c r="R8" s="95">
        <v>0</v>
      </c>
      <c r="S8" s="95">
        <v>0</v>
      </c>
      <c r="T8" s="95">
        <v>0</v>
      </c>
      <c r="U8" s="95">
        <v>0</v>
      </c>
      <c r="V8" s="95">
        <v>0</v>
      </c>
      <c r="W8" s="95">
        <v>0</v>
      </c>
      <c r="X8" s="95">
        <v>0</v>
      </c>
      <c r="Y8" s="95">
        <v>0</v>
      </c>
      <c r="Z8" s="95">
        <v>0</v>
      </c>
      <c r="AA8" s="95">
        <v>0</v>
      </c>
      <c r="AB8" s="95">
        <v>0</v>
      </c>
      <c r="AC8" s="95">
        <v>0</v>
      </c>
      <c r="AD8" s="95">
        <v>0</v>
      </c>
      <c r="AE8" s="95">
        <v>0</v>
      </c>
      <c r="AF8" s="95">
        <v>0</v>
      </c>
      <c r="AG8" s="95">
        <v>0</v>
      </c>
      <c r="AH8" s="95">
        <v>0</v>
      </c>
      <c r="AI8" s="95">
        <v>0</v>
      </c>
      <c r="AJ8" s="95">
        <v>0</v>
      </c>
      <c r="AK8" s="95">
        <v>0</v>
      </c>
      <c r="AL8" s="95">
        <v>0</v>
      </c>
      <c r="AM8" s="95">
        <v>0</v>
      </c>
      <c r="AN8" s="95">
        <v>0</v>
      </c>
      <c r="AO8" s="95">
        <v>0</v>
      </c>
      <c r="AP8" s="95">
        <v>0</v>
      </c>
      <c r="AQ8" s="95">
        <v>0</v>
      </c>
      <c r="AR8" s="95">
        <v>0</v>
      </c>
      <c r="AS8" s="95">
        <v>0</v>
      </c>
      <c r="AT8" s="95">
        <v>0</v>
      </c>
      <c r="AU8" s="95">
        <v>0</v>
      </c>
      <c r="AV8" s="95">
        <v>0</v>
      </c>
      <c r="AW8" s="95">
        <v>0</v>
      </c>
      <c r="AX8" s="95">
        <v>0</v>
      </c>
      <c r="AY8" s="95">
        <v>0</v>
      </c>
      <c r="AZ8" s="95">
        <v>0</v>
      </c>
      <c r="BA8" s="95">
        <v>0</v>
      </c>
      <c r="BB8" s="95">
        <v>0</v>
      </c>
      <c r="BC8" s="95">
        <v>0</v>
      </c>
      <c r="BD8" s="95">
        <v>0</v>
      </c>
      <c r="BE8" s="95">
        <v>0</v>
      </c>
      <c r="BF8" s="95">
        <v>0</v>
      </c>
      <c r="BG8" s="95">
        <v>0</v>
      </c>
      <c r="BH8" s="95">
        <v>0</v>
      </c>
      <c r="BI8" s="95">
        <v>0</v>
      </c>
      <c r="BJ8" s="95">
        <v>0</v>
      </c>
      <c r="BK8" s="95">
        <v>0</v>
      </c>
      <c r="BL8" s="95">
        <v>0</v>
      </c>
      <c r="BM8" s="95">
        <v>0</v>
      </c>
      <c r="BN8" s="95">
        <v>0</v>
      </c>
      <c r="BO8" s="95">
        <v>0</v>
      </c>
      <c r="BP8" s="95">
        <v>0</v>
      </c>
      <c r="BQ8" s="95">
        <v>0</v>
      </c>
      <c r="BR8" s="95">
        <v>0</v>
      </c>
      <c r="BS8" s="95">
        <v>0</v>
      </c>
      <c r="BT8" s="95">
        <v>0</v>
      </c>
      <c r="BU8" s="95">
        <v>0</v>
      </c>
      <c r="BV8" s="95">
        <v>0</v>
      </c>
      <c r="BW8" s="95">
        <v>0</v>
      </c>
      <c r="BY8" s="35" t="e">
        <f t="shared" si="0"/>
        <v>#DIV/0!</v>
      </c>
      <c r="BZ8" s="81" t="str">
        <f t="shared" si="1"/>
        <v/>
      </c>
      <c r="CA8" s="81" t="str">
        <f t="shared" si="2"/>
        <v/>
      </c>
      <c r="CB8" s="81" t="str">
        <f t="shared" si="3"/>
        <v/>
      </c>
      <c r="CC8" s="81" t="str">
        <f t="shared" si="4"/>
        <v/>
      </c>
      <c r="CD8" s="81" t="str">
        <f t="shared" si="5"/>
        <v/>
      </c>
      <c r="CE8" s="81" t="str">
        <f t="shared" si="6"/>
        <v/>
      </c>
      <c r="CF8" s="81">
        <f t="shared" si="7"/>
        <v>-1</v>
      </c>
      <c r="CG8" s="81"/>
    </row>
    <row r="9" spans="1:85" x14ac:dyDescent="0.25">
      <c r="BZ9" s="81" t="str">
        <f t="shared" si="1"/>
        <v/>
      </c>
      <c r="CA9" s="81" t="str">
        <f t="shared" si="2"/>
        <v/>
      </c>
      <c r="CB9" s="81" t="str">
        <f t="shared" si="3"/>
        <v/>
      </c>
      <c r="CC9" s="81" t="str">
        <f t="shared" si="4"/>
        <v/>
      </c>
      <c r="CD9" s="81" t="str">
        <f t="shared" si="5"/>
        <v/>
      </c>
      <c r="CE9" s="81" t="str">
        <f t="shared" si="6"/>
        <v/>
      </c>
      <c r="CF9" s="81" t="str">
        <f t="shared" si="7"/>
        <v/>
      </c>
    </row>
    <row r="10" spans="1:85" x14ac:dyDescent="0.25">
      <c r="A10" s="21" t="s">
        <v>55</v>
      </c>
      <c r="B10" s="1">
        <f t="shared" ref="B10:H10" si="8">SUM(B3:B8)</f>
        <v>730.37050985270002</v>
      </c>
      <c r="C10" s="1">
        <f t="shared" si="8"/>
        <v>7.4181729924999997</v>
      </c>
      <c r="D10" s="1">
        <f t="shared" si="8"/>
        <v>3538.2135167314746</v>
      </c>
      <c r="E10" s="1">
        <f t="shared" si="8"/>
        <v>202.72508063859999</v>
      </c>
      <c r="F10" s="1">
        <f t="shared" si="8"/>
        <v>202.7248852248</v>
      </c>
      <c r="G10" s="1">
        <f t="shared" si="8"/>
        <v>4419.6822888814004</v>
      </c>
      <c r="H10" s="1">
        <f t="shared" si="8"/>
        <v>606699.71429604013</v>
      </c>
      <c r="I10" s="1"/>
      <c r="J10" s="1"/>
      <c r="M10" s="1">
        <f>SUM(M3:M8)</f>
        <v>0</v>
      </c>
      <c r="N10" s="1">
        <f>SUM(N3:N8)</f>
        <v>0</v>
      </c>
      <c r="O10" s="1">
        <f>SUM(O3:O8)</f>
        <v>0</v>
      </c>
      <c r="P10" s="1">
        <f>SUM(P3:P8)</f>
        <v>0</v>
      </c>
      <c r="Q10" s="1">
        <f>SUM(Q3:Q8)</f>
        <v>0</v>
      </c>
      <c r="R10" s="1"/>
      <c r="S10" s="1">
        <f t="shared" ref="S10:Y10" si="9">SUM(S3:S8)</f>
        <v>42779.125630666254</v>
      </c>
      <c r="T10" s="1">
        <f t="shared" si="9"/>
        <v>855300.53865587432</v>
      </c>
      <c r="U10" s="1">
        <f t="shared" si="9"/>
        <v>667.45154999800218</v>
      </c>
      <c r="V10" s="1">
        <f t="shared" si="9"/>
        <v>56.934279644446455</v>
      </c>
      <c r="W10" s="1">
        <f t="shared" si="9"/>
        <v>141011.89127512128</v>
      </c>
      <c r="X10" s="1">
        <f t="shared" si="9"/>
        <v>22.41692574512243</v>
      </c>
      <c r="Y10" s="1">
        <f t="shared" si="9"/>
        <v>0</v>
      </c>
      <c r="Z10" s="1"/>
      <c r="AA10" s="1">
        <f>SUM(AA3:AA8)</f>
        <v>0</v>
      </c>
      <c r="AB10" s="1">
        <f>SUM(AB3:AB8)</f>
        <v>0</v>
      </c>
      <c r="AC10" s="1">
        <f>SUM(AC3:AC8)</f>
        <v>0</v>
      </c>
      <c r="AD10" s="1">
        <f>SUM(AD3:AD8)</f>
        <v>48.880794327744695</v>
      </c>
      <c r="AE10" s="1">
        <f>SUM(AE3:AE8)</f>
        <v>0</v>
      </c>
      <c r="AF10" s="1"/>
      <c r="AG10" s="1">
        <f t="shared" ref="AG10:BS10" si="10">SUM(AG3:AG8)</f>
        <v>0</v>
      </c>
      <c r="AH10" s="1">
        <f t="shared" si="10"/>
        <v>0</v>
      </c>
      <c r="AI10" s="1">
        <f t="shared" si="10"/>
        <v>0</v>
      </c>
      <c r="AJ10" s="1">
        <f t="shared" si="10"/>
        <v>7.4388147952181303</v>
      </c>
      <c r="AK10" s="1">
        <f t="shared" si="10"/>
        <v>0</v>
      </c>
      <c r="AL10" s="1">
        <f t="shared" si="10"/>
        <v>651658.94673075376</v>
      </c>
      <c r="AM10" s="1">
        <f t="shared" si="10"/>
        <v>2917.0089746555727</v>
      </c>
      <c r="AN10" s="1">
        <f t="shared" si="10"/>
        <v>324.11147084643972</v>
      </c>
      <c r="AO10" s="1">
        <f t="shared" si="10"/>
        <v>3241.1204455020065</v>
      </c>
      <c r="AP10" s="1">
        <f t="shared" si="10"/>
        <v>0</v>
      </c>
      <c r="AQ10" s="1">
        <f t="shared" si="10"/>
        <v>13539.588280289456</v>
      </c>
      <c r="AR10" s="1">
        <f t="shared" si="10"/>
        <v>6.8321426256473048</v>
      </c>
      <c r="AS10" s="1">
        <f t="shared" si="10"/>
        <v>284428.33889172261</v>
      </c>
      <c r="AT10" s="1">
        <f t="shared" si="10"/>
        <v>16.893316952741699</v>
      </c>
      <c r="AU10" s="1">
        <f t="shared" si="10"/>
        <v>9.0103263524258084E-2</v>
      </c>
      <c r="AV10" s="1">
        <f t="shared" si="10"/>
        <v>2.2747279852312263E-3</v>
      </c>
      <c r="AW10" s="1">
        <f t="shared" si="10"/>
        <v>6.5156516647967999</v>
      </c>
      <c r="AX10" s="1">
        <f t="shared" si="10"/>
        <v>0.4983530071667166</v>
      </c>
      <c r="AY10" s="1">
        <f t="shared" si="10"/>
        <v>2.7659624410053634</v>
      </c>
      <c r="AZ10" s="1">
        <f t="shared" si="10"/>
        <v>185.72216944137122</v>
      </c>
      <c r="BA10" s="1">
        <f t="shared" si="10"/>
        <v>185.72199244542787</v>
      </c>
      <c r="BB10" s="1">
        <f t="shared" si="10"/>
        <v>1.7699594289311661E-4</v>
      </c>
      <c r="BC10" s="1">
        <f t="shared" si="10"/>
        <v>0</v>
      </c>
      <c r="BD10" s="1">
        <f t="shared" si="10"/>
        <v>0.19435565042411426</v>
      </c>
      <c r="BE10" s="1">
        <f t="shared" si="10"/>
        <v>115.74758636455165</v>
      </c>
      <c r="BF10" s="1">
        <f t="shared" si="10"/>
        <v>0</v>
      </c>
      <c r="BG10" s="1">
        <f t="shared" si="10"/>
        <v>3.438108565476008</v>
      </c>
      <c r="BH10" s="1">
        <f t="shared" si="10"/>
        <v>0.12475341335835551</v>
      </c>
      <c r="BI10" s="1">
        <f t="shared" si="10"/>
        <v>6.7835854111207891E-2</v>
      </c>
      <c r="BJ10" s="1">
        <f t="shared" si="10"/>
        <v>8.5860920844076354</v>
      </c>
      <c r="BK10" s="1">
        <f t="shared" si="10"/>
        <v>129851.64512584843</v>
      </c>
      <c r="BL10" s="1">
        <f t="shared" si="10"/>
        <v>21.348492671387092</v>
      </c>
      <c r="BM10" s="1">
        <f t="shared" si="10"/>
        <v>1.9517263455276246</v>
      </c>
      <c r="BN10" s="1">
        <f t="shared" si="10"/>
        <v>0.66523681331701834</v>
      </c>
      <c r="BO10" s="1">
        <f t="shared" si="10"/>
        <v>3943.9200238335634</v>
      </c>
      <c r="BP10" s="1">
        <f t="shared" si="10"/>
        <v>152657.64899161842</v>
      </c>
      <c r="BQ10" s="1">
        <f t="shared" si="10"/>
        <v>0</v>
      </c>
      <c r="BR10" s="1">
        <f t="shared" si="10"/>
        <v>0</v>
      </c>
      <c r="BS10" s="1">
        <f t="shared" si="10"/>
        <v>15543.744107761693</v>
      </c>
      <c r="BT10" s="1"/>
      <c r="BU10" s="1">
        <f>SUM(BU3:BU8)</f>
        <v>20159.110633559507</v>
      </c>
      <c r="BV10" s="1">
        <f>SUM(BV3:BV8)</f>
        <v>510623.48742756835</v>
      </c>
      <c r="BW10" s="1">
        <f>SUM(BW3:BW8)</f>
        <v>7058.3251616605594</v>
      </c>
      <c r="BZ10" s="81">
        <f t="shared" si="1"/>
        <v>-8.6146632436442758E-2</v>
      </c>
      <c r="CA10" s="81">
        <f t="shared" si="2"/>
        <v>2.7825992652099158E-3</v>
      </c>
      <c r="CB10" s="81">
        <f t="shared" si="3"/>
        <v>-8.3966970852543746E-2</v>
      </c>
      <c r="CC10" s="81">
        <f t="shared" si="4"/>
        <v>-8.3871769312747382E-2</v>
      </c>
      <c r="CD10" s="81">
        <f t="shared" si="5"/>
        <v>-8.3871759308275159E-2</v>
      </c>
      <c r="CE10" s="81">
        <f t="shared" si="6"/>
        <v>-0.10764625915412804</v>
      </c>
      <c r="CF10" s="81">
        <f t="shared" si="7"/>
        <v>-0.15835878047173632</v>
      </c>
    </row>
    <row r="11" spans="1:85" x14ac:dyDescent="0.25">
      <c r="A11" s="21" t="s">
        <v>74</v>
      </c>
      <c r="B11" s="1">
        <f t="shared" ref="B11:H11" si="11">SUM(B3:B8)</f>
        <v>730.37050985270002</v>
      </c>
      <c r="C11" s="1">
        <f t="shared" si="11"/>
        <v>7.4181729924999997</v>
      </c>
      <c r="D11" s="1">
        <f t="shared" si="11"/>
        <v>3538.2135167314746</v>
      </c>
      <c r="E11" s="1">
        <f t="shared" si="11"/>
        <v>202.72508063859999</v>
      </c>
      <c r="F11" s="1">
        <f t="shared" si="11"/>
        <v>202.7248852248</v>
      </c>
      <c r="G11" s="1">
        <f t="shared" si="11"/>
        <v>4419.6822888814004</v>
      </c>
      <c r="H11" s="1">
        <f t="shared" si="11"/>
        <v>606699.71429604013</v>
      </c>
      <c r="I11" s="1"/>
      <c r="J11" s="1"/>
      <c r="M11" s="1">
        <f>SUM(M3:M8)</f>
        <v>0</v>
      </c>
      <c r="N11" s="1">
        <f>SUM(N3:N8)</f>
        <v>0</v>
      </c>
      <c r="O11" s="1">
        <f>SUM(O3:O8)</f>
        <v>0</v>
      </c>
      <c r="P11" s="1">
        <f>SUM(P3:P8)</f>
        <v>0</v>
      </c>
      <c r="Q11" s="1">
        <f>SUM(Q3:Q8)</f>
        <v>0</v>
      </c>
      <c r="R11" s="1"/>
      <c r="S11" s="1">
        <f t="shared" ref="S11:Y11" si="12">SUM(S3:S8)</f>
        <v>42779.125630666254</v>
      </c>
      <c r="T11" s="1">
        <f t="shared" si="12"/>
        <v>855300.53865587432</v>
      </c>
      <c r="U11" s="1">
        <f t="shared" si="12"/>
        <v>667.45154999800218</v>
      </c>
      <c r="V11" s="1">
        <f t="shared" si="12"/>
        <v>56.934279644446455</v>
      </c>
      <c r="W11" s="1">
        <f t="shared" si="12"/>
        <v>141011.89127512128</v>
      </c>
      <c r="X11" s="1">
        <f t="shared" si="12"/>
        <v>22.41692574512243</v>
      </c>
      <c r="Y11" s="1">
        <f t="shared" si="12"/>
        <v>0</v>
      </c>
      <c r="Z11" s="1"/>
      <c r="AA11" s="1">
        <f>SUM(AA3:AA8)</f>
        <v>0</v>
      </c>
      <c r="AB11" s="1">
        <f>SUM(AB3:AB8)</f>
        <v>0</v>
      </c>
      <c r="AC11" s="1">
        <f>SUM(AC3:AC8)</f>
        <v>0</v>
      </c>
      <c r="AD11" s="1">
        <f>SUM(AD3:AD8)</f>
        <v>48.880794327744695</v>
      </c>
      <c r="AE11" s="1">
        <f>SUM(AE3:AE8)</f>
        <v>0</v>
      </c>
      <c r="AF11" s="1"/>
      <c r="AG11" s="1">
        <f t="shared" ref="AG11:BS11" si="13">SUM(AG3:AG8)</f>
        <v>0</v>
      </c>
      <c r="AH11" s="1">
        <f t="shared" si="13"/>
        <v>0</v>
      </c>
      <c r="AI11" s="1">
        <f t="shared" si="13"/>
        <v>0</v>
      </c>
      <c r="AJ11" s="1">
        <f t="shared" si="13"/>
        <v>7.4388147952181303</v>
      </c>
      <c r="AK11" s="1">
        <f t="shared" si="13"/>
        <v>0</v>
      </c>
      <c r="AL11" s="1">
        <f t="shared" si="13"/>
        <v>651658.94673075376</v>
      </c>
      <c r="AM11" s="1">
        <f t="shared" si="13"/>
        <v>2917.0089746555727</v>
      </c>
      <c r="AN11" s="1">
        <f t="shared" si="13"/>
        <v>324.11147084643972</v>
      </c>
      <c r="AO11" s="1">
        <f t="shared" si="13"/>
        <v>3241.1204455020065</v>
      </c>
      <c r="AP11" s="1">
        <f t="shared" si="13"/>
        <v>0</v>
      </c>
      <c r="AQ11" s="1">
        <f t="shared" si="13"/>
        <v>13539.588280289456</v>
      </c>
      <c r="AR11" s="1">
        <f t="shared" si="13"/>
        <v>6.8321426256473048</v>
      </c>
      <c r="AS11" s="1">
        <f t="shared" si="13"/>
        <v>284428.33889172261</v>
      </c>
      <c r="AT11" s="1">
        <f t="shared" si="13"/>
        <v>16.893316952741699</v>
      </c>
      <c r="AU11" s="1">
        <f t="shared" si="13"/>
        <v>9.0103263524258084E-2</v>
      </c>
      <c r="AV11" s="1">
        <f t="shared" si="13"/>
        <v>2.2747279852312263E-3</v>
      </c>
      <c r="AW11" s="1">
        <f t="shared" si="13"/>
        <v>6.5156516647967999</v>
      </c>
      <c r="AX11" s="1">
        <f t="shared" si="13"/>
        <v>0.4983530071667166</v>
      </c>
      <c r="AY11" s="1">
        <f t="shared" si="13"/>
        <v>2.7659624410053634</v>
      </c>
      <c r="AZ11" s="1">
        <f t="shared" si="13"/>
        <v>185.72216944137122</v>
      </c>
      <c r="BA11" s="1">
        <f t="shared" si="13"/>
        <v>185.72199244542787</v>
      </c>
      <c r="BB11" s="1">
        <f t="shared" si="13"/>
        <v>1.7699594289311661E-4</v>
      </c>
      <c r="BC11" s="1">
        <f t="shared" si="13"/>
        <v>0</v>
      </c>
      <c r="BD11" s="1">
        <f t="shared" si="13"/>
        <v>0.19435565042411426</v>
      </c>
      <c r="BE11" s="1">
        <f t="shared" si="13"/>
        <v>115.74758636455165</v>
      </c>
      <c r="BF11" s="1">
        <f t="shared" si="13"/>
        <v>0</v>
      </c>
      <c r="BG11" s="1">
        <f t="shared" si="13"/>
        <v>3.438108565476008</v>
      </c>
      <c r="BH11" s="1">
        <f t="shared" si="13"/>
        <v>0.12475341335835551</v>
      </c>
      <c r="BI11" s="1">
        <f t="shared" si="13"/>
        <v>6.7835854111207891E-2</v>
      </c>
      <c r="BJ11" s="1">
        <f t="shared" si="13"/>
        <v>8.5860920844076354</v>
      </c>
      <c r="BK11" s="1">
        <f t="shared" si="13"/>
        <v>129851.64512584843</v>
      </c>
      <c r="BL11" s="1">
        <f t="shared" si="13"/>
        <v>21.348492671387092</v>
      </c>
      <c r="BM11" s="1">
        <f t="shared" si="13"/>
        <v>1.9517263455276246</v>
      </c>
      <c r="BN11" s="1">
        <f t="shared" si="13"/>
        <v>0.66523681331701834</v>
      </c>
      <c r="BO11" s="1">
        <f t="shared" si="13"/>
        <v>3943.9200238335634</v>
      </c>
      <c r="BP11" s="1">
        <f t="shared" si="13"/>
        <v>152657.64899161842</v>
      </c>
      <c r="BQ11" s="1">
        <f t="shared" si="13"/>
        <v>0</v>
      </c>
      <c r="BR11" s="1">
        <f t="shared" si="13"/>
        <v>0</v>
      </c>
      <c r="BS11" s="1">
        <f t="shared" si="13"/>
        <v>15543.744107761693</v>
      </c>
      <c r="BT11" s="1"/>
      <c r="BU11" s="1">
        <f>SUM(BU3:BU8)</f>
        <v>20159.110633559507</v>
      </c>
      <c r="BV11" s="1">
        <f>SUM(BV3:BV8)</f>
        <v>510623.48742756835</v>
      </c>
      <c r="BW11" s="1">
        <f>SUM(BW3:BW8)</f>
        <v>7058.3251616605594</v>
      </c>
      <c r="BZ11" s="81">
        <f t="shared" si="1"/>
        <v>-8.6146632436442758E-2</v>
      </c>
      <c r="CA11" s="81">
        <f t="shared" si="2"/>
        <v>2.7825992652099158E-3</v>
      </c>
      <c r="CB11" s="81">
        <f t="shared" si="3"/>
        <v>-8.3966970852543746E-2</v>
      </c>
      <c r="CC11" s="81">
        <f t="shared" si="4"/>
        <v>-8.3871769312747382E-2</v>
      </c>
      <c r="CD11" s="81">
        <f t="shared" si="5"/>
        <v>-8.3871759308275159E-2</v>
      </c>
      <c r="CE11" s="81">
        <f t="shared" si="6"/>
        <v>-0.10764625915412804</v>
      </c>
      <c r="CF11" s="81">
        <f t="shared" si="7"/>
        <v>-0.15835878047173632</v>
      </c>
    </row>
    <row r="12" spans="1:85" x14ac:dyDescent="0.25">
      <c r="A12" s="21"/>
      <c r="B12" s="1"/>
      <c r="C12" s="1"/>
      <c r="D12" s="1"/>
      <c r="E12" s="1"/>
      <c r="F12" s="1"/>
      <c r="G12" s="1"/>
      <c r="H12" s="1"/>
      <c r="I12" s="1"/>
      <c r="J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Z12" s="81"/>
      <c r="CA12" s="81"/>
      <c r="CB12" s="81"/>
      <c r="CC12" s="81"/>
      <c r="CD12" s="81"/>
      <c r="CE12" s="81"/>
      <c r="CF12" s="81"/>
    </row>
    <row r="14" spans="1:85" x14ac:dyDescent="0.25">
      <c r="A14" s="37"/>
    </row>
    <row r="15" spans="1:85" x14ac:dyDescent="0.25">
      <c r="A15" s="37"/>
    </row>
    <row r="17" spans="5:66" x14ac:dyDescent="0.25">
      <c r="E17" s="95"/>
    </row>
    <row r="18" spans="5:66" x14ac:dyDescent="0.25">
      <c r="E18" s="95"/>
    </row>
    <row r="19" spans="5:66" x14ac:dyDescent="0.25">
      <c r="E19" s="95"/>
    </row>
    <row r="20" spans="5:66" x14ac:dyDescent="0.25">
      <c r="E20" s="95"/>
      <c r="AU20" s="59"/>
      <c r="AW20" s="59"/>
      <c r="AX20" s="59"/>
      <c r="AY20" s="59"/>
      <c r="BI20" s="59"/>
    </row>
    <row r="21" spans="5:66" x14ac:dyDescent="0.25">
      <c r="E21" s="95"/>
      <c r="U21" s="59"/>
      <c r="AM21" s="59"/>
      <c r="AN21" s="59"/>
      <c r="AO21" s="59"/>
      <c r="AR21" s="59"/>
      <c r="AT21" s="59"/>
      <c r="AU21" s="59"/>
      <c r="AV21" s="59"/>
      <c r="AW21" s="59"/>
      <c r="AX21" s="59"/>
      <c r="AY21" s="59"/>
      <c r="AZ21" s="59"/>
      <c r="BA21" s="59"/>
      <c r="BE21" s="59"/>
      <c r="BG21" s="59"/>
      <c r="BI21" s="59"/>
      <c r="BJ21" s="59"/>
      <c r="BL21" s="59"/>
      <c r="BM21" s="59"/>
      <c r="BN21" s="59"/>
    </row>
    <row r="22" spans="5:66" x14ac:dyDescent="0.25">
      <c r="E22" s="95"/>
      <c r="AU22" s="59"/>
      <c r="AW22" s="59"/>
      <c r="AY22" s="59"/>
      <c r="BB22" s="59"/>
      <c r="BH22" s="59"/>
      <c r="BI22" s="59"/>
    </row>
    <row r="23" spans="5:66" x14ac:dyDescent="0.25">
      <c r="E23" s="95"/>
      <c r="AV23" s="59"/>
    </row>
    <row r="24" spans="5:66" x14ac:dyDescent="0.25">
      <c r="E24" s="95"/>
      <c r="AR24" s="59"/>
      <c r="AT24" s="59"/>
      <c r="AU24" s="59"/>
      <c r="AW24" s="59"/>
      <c r="AX24" s="59"/>
      <c r="AY24" s="59"/>
      <c r="BD24" s="59"/>
      <c r="BG24" s="59"/>
      <c r="BH24" s="59"/>
      <c r="BI24" s="59"/>
      <c r="BJ24" s="59"/>
      <c r="BL24" s="59"/>
      <c r="BM24" s="59"/>
      <c r="BN24" s="59"/>
    </row>
    <row r="25" spans="5:66" x14ac:dyDescent="0.25">
      <c r="E25" s="95"/>
    </row>
    <row r="26" spans="5:66" x14ac:dyDescent="0.25">
      <c r="E26" s="95"/>
    </row>
    <row r="27" spans="5:66" x14ac:dyDescent="0.25">
      <c r="E27" s="95"/>
    </row>
    <row r="28" spans="5:66" x14ac:dyDescent="0.25">
      <c r="E28" s="95"/>
    </row>
    <row r="29" spans="5:66" x14ac:dyDescent="0.25">
      <c r="E29" s="95"/>
    </row>
    <row r="30" spans="5:66" x14ac:dyDescent="0.25">
      <c r="E30" s="95"/>
    </row>
    <row r="31" spans="5:66" x14ac:dyDescent="0.25">
      <c r="E31" s="95"/>
    </row>
    <row r="32" spans="5:66" x14ac:dyDescent="0.25">
      <c r="E32" s="95"/>
    </row>
    <row r="33" spans="5:5" x14ac:dyDescent="0.25">
      <c r="E33" s="95"/>
    </row>
    <row r="34" spans="5:5" x14ac:dyDescent="0.25">
      <c r="E34" s="95"/>
    </row>
    <row r="35" spans="5:5" x14ac:dyDescent="0.25">
      <c r="E35" s="95"/>
    </row>
    <row r="36" spans="5:5" x14ac:dyDescent="0.25">
      <c r="E36" s="95"/>
    </row>
    <row r="37" spans="5:5" x14ac:dyDescent="0.25">
      <c r="E37" s="95"/>
    </row>
    <row r="38" spans="5:5" x14ac:dyDescent="0.25">
      <c r="E38" s="95"/>
    </row>
    <row r="39" spans="5:5" x14ac:dyDescent="0.25">
      <c r="E39" s="95"/>
    </row>
    <row r="40" spans="5:5" x14ac:dyDescent="0.25">
      <c r="E40" s="95"/>
    </row>
    <row r="41" spans="5:5" x14ac:dyDescent="0.25">
      <c r="E41" s="95"/>
    </row>
    <row r="42" spans="5:5" x14ac:dyDescent="0.25">
      <c r="E42" s="95"/>
    </row>
    <row r="43" spans="5:5" x14ac:dyDescent="0.25">
      <c r="E43" s="95"/>
    </row>
    <row r="44" spans="5:5" x14ac:dyDescent="0.25">
      <c r="E44" s="95"/>
    </row>
    <row r="45" spans="5:5" x14ac:dyDescent="0.25">
      <c r="E45" s="95"/>
    </row>
    <row r="46" spans="5:5" x14ac:dyDescent="0.25">
      <c r="E46" s="95"/>
    </row>
    <row r="47" spans="5:5" x14ac:dyDescent="0.25">
      <c r="E47" s="95"/>
    </row>
    <row r="48" spans="5:5" x14ac:dyDescent="0.25">
      <c r="E48" s="95"/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CD6AC-6DAC-4E58-B195-B44644220016}">
  <dimension ref="A1:CG48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40625" defaultRowHeight="15" x14ac:dyDescent="0.25"/>
  <cols>
    <col min="1" max="1" width="19.85546875" style="94" customWidth="1"/>
    <col min="2" max="11" width="9.140625" style="94"/>
    <col min="12" max="12" width="15.5703125" style="94" bestFit="1" customWidth="1"/>
    <col min="13" max="14" width="6.7109375" style="94" bestFit="1" customWidth="1"/>
    <col min="15" max="15" width="5.7109375" style="94" bestFit="1" customWidth="1"/>
    <col min="16" max="16" width="14.5703125" style="94" bestFit="1" customWidth="1"/>
    <col min="17" max="17" width="5.5703125" style="94" bestFit="1" customWidth="1"/>
    <col min="18" max="18" width="5.5703125" style="94" customWidth="1"/>
    <col min="19" max="19" width="6.7109375" style="94" bestFit="1" customWidth="1"/>
    <col min="20" max="21" width="9.28515625" style="94" bestFit="1" customWidth="1"/>
    <col min="22" max="22" width="5.7109375" style="94" bestFit="1" customWidth="1"/>
    <col min="23" max="23" width="7.7109375" style="94" bestFit="1" customWidth="1"/>
    <col min="24" max="24" width="5.7109375" style="94" bestFit="1" customWidth="1"/>
    <col min="25" max="25" width="6.7109375" style="94" bestFit="1" customWidth="1"/>
    <col min="26" max="26" width="6.7109375" style="94" customWidth="1"/>
    <col min="27" max="27" width="6.7109375" style="94" bestFit="1" customWidth="1"/>
    <col min="28" max="28" width="15.42578125" style="94" bestFit="1" customWidth="1"/>
    <col min="29" max="29" width="6.5703125" style="94" customWidth="1"/>
    <col min="30" max="30" width="5.7109375" style="94" bestFit="1" customWidth="1"/>
    <col min="31" max="31" width="5.140625" style="94" bestFit="1" customWidth="1"/>
    <col min="32" max="32" width="5.140625" style="94" customWidth="1"/>
    <col min="33" max="33" width="5.7109375" style="94" bestFit="1" customWidth="1"/>
    <col min="34" max="34" width="6.7109375" style="94" bestFit="1" customWidth="1"/>
    <col min="35" max="35" width="6.140625" style="94" bestFit="1" customWidth="1"/>
    <col min="36" max="36" width="6.7109375" style="94" bestFit="1" customWidth="1"/>
    <col min="37" max="37" width="10" style="94" bestFit="1" customWidth="1"/>
    <col min="38" max="38" width="10" style="94" customWidth="1"/>
    <col min="39" max="39" width="9.28515625" style="94" bestFit="1" customWidth="1"/>
    <col min="40" max="40" width="7.7109375" style="94" bestFit="1" customWidth="1"/>
    <col min="41" max="41" width="9.28515625" style="94" bestFit="1" customWidth="1"/>
    <col min="42" max="42" width="6" style="94" bestFit="1" customWidth="1"/>
    <col min="43" max="43" width="6.7109375" style="94" bestFit="1" customWidth="1"/>
    <col min="44" max="44" width="5.7109375" style="94" bestFit="1" customWidth="1"/>
    <col min="45" max="45" width="7.7109375" style="94" bestFit="1" customWidth="1"/>
    <col min="46" max="46" width="5.7109375" style="94" bestFit="1" customWidth="1"/>
    <col min="47" max="47" width="4.140625" style="94" bestFit="1" customWidth="1"/>
    <col min="48" max="48" width="6.7109375" style="94" bestFit="1" customWidth="1"/>
    <col min="49" max="49" width="5.7109375" style="94" bestFit="1" customWidth="1"/>
    <col min="50" max="50" width="5.85546875" style="94" bestFit="1" customWidth="1"/>
    <col min="51" max="51" width="5.7109375" style="94" bestFit="1" customWidth="1"/>
    <col min="52" max="53" width="7.7109375" style="94" bestFit="1" customWidth="1"/>
    <col min="54" max="54" width="6.7109375" style="94" bestFit="1" customWidth="1"/>
    <col min="55" max="55" width="5.140625" style="94" bestFit="1" customWidth="1"/>
    <col min="56" max="56" width="5.28515625" style="94" bestFit="1" customWidth="1"/>
    <col min="57" max="57" width="8.7109375" style="94" bestFit="1" customWidth="1"/>
    <col min="58" max="58" width="4.85546875" style="94" bestFit="1" customWidth="1"/>
    <col min="59" max="59" width="7.85546875" style="94" bestFit="1" customWidth="1"/>
    <col min="60" max="60" width="5.85546875" style="94" bestFit="1" customWidth="1"/>
    <col min="61" max="61" width="6" style="94" bestFit="1" customWidth="1"/>
    <col min="62" max="62" width="6.7109375" style="94" bestFit="1" customWidth="1"/>
    <col min="63" max="63" width="7.7109375" style="94" bestFit="1" customWidth="1"/>
    <col min="64" max="64" width="5.7109375" style="94" bestFit="1" customWidth="1"/>
    <col min="65" max="65" width="6.7109375" style="94" bestFit="1" customWidth="1"/>
    <col min="66" max="66" width="4.140625" style="94" bestFit="1" customWidth="1"/>
    <col min="67" max="67" width="9.28515625" style="94" bestFit="1" customWidth="1"/>
    <col min="68" max="68" width="8" style="94" bestFit="1" customWidth="1"/>
    <col min="69" max="71" width="6.7109375" style="94" bestFit="1" customWidth="1"/>
    <col min="72" max="72" width="6.7109375" style="94" customWidth="1"/>
    <col min="73" max="73" width="6.7109375" style="94" bestFit="1" customWidth="1"/>
    <col min="74" max="74" width="9.140625" style="94" bestFit="1" customWidth="1"/>
    <col min="75" max="75" width="7.140625" style="94" bestFit="1" customWidth="1"/>
    <col min="76" max="16384" width="9.140625" style="94"/>
  </cols>
  <sheetData>
    <row r="1" spans="1:85" x14ac:dyDescent="0.25">
      <c r="B1" s="94" t="s">
        <v>484</v>
      </c>
      <c r="L1" s="94" t="s">
        <v>498</v>
      </c>
      <c r="BZ1" s="94" t="s">
        <v>310</v>
      </c>
    </row>
    <row r="2" spans="1:85" x14ac:dyDescent="0.25">
      <c r="A2" s="94" t="s">
        <v>52</v>
      </c>
      <c r="B2" s="95" t="s">
        <v>59</v>
      </c>
      <c r="C2" s="95" t="s">
        <v>57</v>
      </c>
      <c r="D2" s="95" t="s">
        <v>60</v>
      </c>
      <c r="E2" s="95" t="s">
        <v>54</v>
      </c>
      <c r="F2" s="95" t="s">
        <v>53</v>
      </c>
      <c r="G2" s="95" t="s">
        <v>61</v>
      </c>
      <c r="H2" s="95" t="s">
        <v>62</v>
      </c>
      <c r="I2" s="95"/>
      <c r="J2" s="95"/>
      <c r="K2" s="95"/>
      <c r="L2" s="95" t="s">
        <v>226</v>
      </c>
      <c r="M2" s="95" t="s">
        <v>471</v>
      </c>
      <c r="N2" s="95" t="s">
        <v>359</v>
      </c>
      <c r="O2" s="95" t="s">
        <v>131</v>
      </c>
      <c r="P2" s="95" t="s">
        <v>132</v>
      </c>
      <c r="Q2" s="95" t="s">
        <v>133</v>
      </c>
      <c r="R2" s="95" t="s">
        <v>335</v>
      </c>
      <c r="S2" s="95" t="s">
        <v>360</v>
      </c>
      <c r="T2" s="95" t="s">
        <v>134</v>
      </c>
      <c r="U2" s="95" t="s">
        <v>59</v>
      </c>
      <c r="V2" s="95" t="s">
        <v>136</v>
      </c>
      <c r="W2" s="95" t="s">
        <v>137</v>
      </c>
      <c r="X2" s="95" t="s">
        <v>361</v>
      </c>
      <c r="Y2" s="95" t="s">
        <v>138</v>
      </c>
      <c r="Z2" s="95" t="s">
        <v>472</v>
      </c>
      <c r="AA2" s="95" t="s">
        <v>139</v>
      </c>
      <c r="AB2" s="95" t="s">
        <v>140</v>
      </c>
      <c r="AC2" s="95" t="s">
        <v>141</v>
      </c>
      <c r="AD2" s="95" t="s">
        <v>142</v>
      </c>
      <c r="AE2" s="95" t="s">
        <v>143</v>
      </c>
      <c r="AF2" s="95" t="s">
        <v>473</v>
      </c>
      <c r="AG2" s="95" t="s">
        <v>362</v>
      </c>
      <c r="AH2" s="95" t="s">
        <v>144</v>
      </c>
      <c r="AI2" s="95" t="s">
        <v>366</v>
      </c>
      <c r="AJ2" s="95" t="s">
        <v>57</v>
      </c>
      <c r="AK2" s="95" t="s">
        <v>128</v>
      </c>
      <c r="AL2" s="95" t="s">
        <v>474</v>
      </c>
      <c r="AM2" s="95" t="s">
        <v>145</v>
      </c>
      <c r="AN2" s="95" t="s">
        <v>146</v>
      </c>
      <c r="AO2" s="95" t="s">
        <v>60</v>
      </c>
      <c r="AP2" s="95" t="s">
        <v>147</v>
      </c>
      <c r="AQ2" s="95" t="s">
        <v>148</v>
      </c>
      <c r="AR2" s="95" t="s">
        <v>149</v>
      </c>
      <c r="AS2" s="95" t="s">
        <v>150</v>
      </c>
      <c r="AT2" s="95" t="s">
        <v>151</v>
      </c>
      <c r="AU2" s="95" t="s">
        <v>152</v>
      </c>
      <c r="AV2" s="95" t="s">
        <v>153</v>
      </c>
      <c r="AW2" s="95" t="s">
        <v>154</v>
      </c>
      <c r="AX2" s="95" t="s">
        <v>155</v>
      </c>
      <c r="AY2" s="95" t="s">
        <v>156</v>
      </c>
      <c r="AZ2" s="95" t="s">
        <v>54</v>
      </c>
      <c r="BA2" s="95" t="s">
        <v>53</v>
      </c>
      <c r="BB2" s="95" t="s">
        <v>157</v>
      </c>
      <c r="BC2" s="95" t="s">
        <v>158</v>
      </c>
      <c r="BD2" s="95" t="s">
        <v>159</v>
      </c>
      <c r="BE2" s="95" t="s">
        <v>160</v>
      </c>
      <c r="BF2" s="95" t="s">
        <v>161</v>
      </c>
      <c r="BG2" s="95" t="s">
        <v>162</v>
      </c>
      <c r="BH2" s="95" t="s">
        <v>163</v>
      </c>
      <c r="BI2" s="95" t="s">
        <v>164</v>
      </c>
      <c r="BJ2" s="95" t="s">
        <v>165</v>
      </c>
      <c r="BK2" s="95" t="s">
        <v>363</v>
      </c>
      <c r="BL2" s="95" t="s">
        <v>166</v>
      </c>
      <c r="BM2" s="95" t="s">
        <v>167</v>
      </c>
      <c r="BN2" s="95" t="s">
        <v>168</v>
      </c>
      <c r="BO2" s="95" t="s">
        <v>61</v>
      </c>
      <c r="BP2" s="95" t="s">
        <v>367</v>
      </c>
      <c r="BQ2" s="95" t="s">
        <v>169</v>
      </c>
      <c r="BR2" s="95" t="s">
        <v>170</v>
      </c>
      <c r="BS2" s="95" t="s">
        <v>171</v>
      </c>
      <c r="BT2" s="95" t="s">
        <v>172</v>
      </c>
      <c r="BU2" s="95" t="s">
        <v>173</v>
      </c>
      <c r="BV2" s="95" t="s">
        <v>174</v>
      </c>
      <c r="BW2" s="95" t="s">
        <v>368</v>
      </c>
      <c r="BY2" s="95" t="s">
        <v>141</v>
      </c>
      <c r="BZ2" s="95" t="s">
        <v>59</v>
      </c>
      <c r="CA2" s="95" t="s">
        <v>57</v>
      </c>
      <c r="CB2" s="95" t="s">
        <v>60</v>
      </c>
      <c r="CC2" s="95" t="s">
        <v>54</v>
      </c>
      <c r="CD2" s="95" t="s">
        <v>53</v>
      </c>
      <c r="CE2" s="95" t="s">
        <v>61</v>
      </c>
      <c r="CF2" s="95" t="s">
        <v>62</v>
      </c>
      <c r="CG2" s="95"/>
    </row>
    <row r="3" spans="1:85" x14ac:dyDescent="0.25">
      <c r="A3" s="57" t="s">
        <v>81</v>
      </c>
      <c r="B3" s="95">
        <v>5.8881436699999998E-2</v>
      </c>
      <c r="C3" s="95"/>
      <c r="D3" s="95">
        <v>0.32028775189999997</v>
      </c>
      <c r="E3" s="95">
        <v>9.0955993999999995E-3</v>
      </c>
      <c r="F3" s="95">
        <v>9.0955993999999995E-3</v>
      </c>
      <c r="G3" s="95">
        <v>7.03712E-4</v>
      </c>
      <c r="H3" s="95">
        <v>1786.5852284</v>
      </c>
      <c r="I3" s="95"/>
      <c r="J3" s="95"/>
      <c r="K3" s="95"/>
      <c r="L3" s="95" t="s">
        <v>72</v>
      </c>
      <c r="M3" s="95">
        <v>0</v>
      </c>
      <c r="N3" s="95">
        <v>0</v>
      </c>
      <c r="O3" s="95">
        <v>0</v>
      </c>
      <c r="P3" s="95">
        <v>0</v>
      </c>
      <c r="Q3" s="95">
        <v>0</v>
      </c>
      <c r="R3" s="95">
        <v>0</v>
      </c>
      <c r="S3" s="95">
        <v>36.302418137923702</v>
      </c>
      <c r="T3" s="95">
        <v>5820.2492546309604</v>
      </c>
      <c r="U3" s="95">
        <v>5.90326178276755E-2</v>
      </c>
      <c r="V3" s="95">
        <v>0</v>
      </c>
      <c r="W3" s="95">
        <v>941.953973570529</v>
      </c>
      <c r="X3" s="95">
        <v>0</v>
      </c>
      <c r="Y3" s="95">
        <v>0</v>
      </c>
      <c r="Z3" s="95">
        <v>0</v>
      </c>
      <c r="AA3" s="95">
        <v>0</v>
      </c>
      <c r="AB3" s="95">
        <v>0</v>
      </c>
      <c r="AC3" s="95">
        <v>0</v>
      </c>
      <c r="AD3" s="95">
        <v>2.6360124523421201E-2</v>
      </c>
      <c r="AE3" s="95">
        <v>0</v>
      </c>
      <c r="AF3" s="95">
        <v>0</v>
      </c>
      <c r="AG3" s="95">
        <v>0</v>
      </c>
      <c r="AH3" s="95">
        <v>0</v>
      </c>
      <c r="AI3" s="95">
        <v>0</v>
      </c>
      <c r="AJ3" s="95">
        <v>0</v>
      </c>
      <c r="AK3" s="95">
        <v>0</v>
      </c>
      <c r="AL3" s="95">
        <v>2732.98011938028</v>
      </c>
      <c r="AM3" s="95">
        <v>0.289052389974922</v>
      </c>
      <c r="AN3" s="95">
        <v>3.2111472625914197E-2</v>
      </c>
      <c r="AO3" s="95">
        <v>0.32116386260083601</v>
      </c>
      <c r="AP3" s="95">
        <v>0</v>
      </c>
      <c r="AQ3" s="95">
        <v>9.48315790218094</v>
      </c>
      <c r="AR3" s="95">
        <v>2.3904165082094399E-4</v>
      </c>
      <c r="AS3" s="95">
        <v>969.22043456274298</v>
      </c>
      <c r="AT3" s="95">
        <v>2.45585542088988E-4</v>
      </c>
      <c r="AU3" s="95">
        <v>1.5867927710444902E-5</v>
      </c>
      <c r="AV3" s="95">
        <v>1.61818489062318E-4</v>
      </c>
      <c r="AW3" s="95">
        <v>3.2389841101869901E-6</v>
      </c>
      <c r="AX3" s="95">
        <v>3.4947641330048498E-5</v>
      </c>
      <c r="AY3" s="95">
        <v>1.91088080160056E-5</v>
      </c>
      <c r="AZ3" s="95">
        <v>9.1196800507062897E-3</v>
      </c>
      <c r="BA3" s="95">
        <v>9.1196800507062897E-3</v>
      </c>
      <c r="BB3" s="95">
        <v>0</v>
      </c>
      <c r="BC3" s="95">
        <v>0</v>
      </c>
      <c r="BD3" s="95">
        <v>0</v>
      </c>
      <c r="BE3" s="95">
        <v>4.1447241742312603E-3</v>
      </c>
      <c r="BF3" s="95">
        <v>0</v>
      </c>
      <c r="BG3" s="95">
        <v>6.3038410026621102E-4</v>
      </c>
      <c r="BH3" s="95">
        <v>0</v>
      </c>
      <c r="BI3" s="95">
        <v>4.3359700612333502E-6</v>
      </c>
      <c r="BJ3" s="95">
        <v>1.5763469413625599E-3</v>
      </c>
      <c r="BK3" s="95">
        <v>733.08142528247402</v>
      </c>
      <c r="BL3" s="95">
        <v>2.4685236197688498E-4</v>
      </c>
      <c r="BM3" s="95">
        <v>1.45881633845356E-4</v>
      </c>
      <c r="BN3" s="95">
        <v>1.65154582582383E-3</v>
      </c>
      <c r="BO3" s="95">
        <v>7.0559088344714798E-4</v>
      </c>
      <c r="BP3" s="95">
        <v>511.898192078801</v>
      </c>
      <c r="BQ3" s="95">
        <v>0</v>
      </c>
      <c r="BR3" s="95">
        <v>0</v>
      </c>
      <c r="BS3" s="95">
        <v>17.760510164920898</v>
      </c>
      <c r="BT3" s="95">
        <v>0</v>
      </c>
      <c r="BU3" s="95">
        <v>22.273103156560101</v>
      </c>
      <c r="BV3" s="95">
        <v>1791.2289289395101</v>
      </c>
      <c r="BW3" s="95">
        <v>6.3786480259588902</v>
      </c>
      <c r="BY3" s="35">
        <f t="shared" ref="BY3:BY8" si="0">AC3/AO3</f>
        <v>0</v>
      </c>
      <c r="BZ3" s="81">
        <f t="shared" ref="BZ3:BZ11" si="1">IF(B3=0,"",(U3-B3)/B3)</f>
        <v>2.56755161131288E-3</v>
      </c>
      <c r="CA3" s="81" t="str">
        <f t="shared" ref="CA3:CA11" si="2">IF(C3=0,"",(AJ3-C3)/C3)</f>
        <v/>
      </c>
      <c r="CB3" s="81">
        <f t="shared" ref="CB3:CB11" si="3">IF(D3=0,"",(AO3-D3)/D3)</f>
        <v>2.735386213299783E-3</v>
      </c>
      <c r="CC3" s="81">
        <f t="shared" ref="CC3:CC11" si="4">IF(E3=0,"",(AZ3-E3)/E3)</f>
        <v>2.6475056395173007E-3</v>
      </c>
      <c r="CD3" s="81">
        <f t="shared" ref="CD3:CD11" si="5">IF(F3=0,"",(BA3-F3)/F3)</f>
        <v>2.6475056395173007E-3</v>
      </c>
      <c r="CE3" s="81">
        <f t="shared" ref="CE3:CE11" si="6">IF(G3=0,"",(BO3-G3)/G3)</f>
        <v>2.6699607895672964E-3</v>
      </c>
      <c r="CF3" s="81">
        <f t="shared" ref="CF3:CF11" si="7">IF(H3=0,"",(BV3-H3)/H3)</f>
        <v>2.5992045975152226E-3</v>
      </c>
      <c r="CG3" s="81"/>
    </row>
    <row r="4" spans="1:85" x14ac:dyDescent="0.25">
      <c r="A4" s="19" t="s">
        <v>82</v>
      </c>
      <c r="B4" s="95">
        <v>4.4696600000000002E-5</v>
      </c>
      <c r="C4" s="95"/>
      <c r="D4" s="95">
        <v>8.2032747E-6</v>
      </c>
      <c r="E4" s="95">
        <v>1.6013200000000001E-5</v>
      </c>
      <c r="F4" s="95">
        <v>1.6013200000000001E-5</v>
      </c>
      <c r="G4" s="95"/>
      <c r="H4" s="95">
        <v>10594.475585</v>
      </c>
      <c r="I4" s="95"/>
      <c r="J4" s="95"/>
      <c r="K4" s="95"/>
      <c r="L4" s="95" t="s">
        <v>124</v>
      </c>
      <c r="M4" s="95">
        <v>0</v>
      </c>
      <c r="N4" s="95">
        <v>0</v>
      </c>
      <c r="O4" s="95">
        <v>0</v>
      </c>
      <c r="P4" s="95">
        <v>0</v>
      </c>
      <c r="Q4" s="95">
        <v>0</v>
      </c>
      <c r="R4" s="95">
        <v>0</v>
      </c>
      <c r="S4" s="95">
        <v>1389.87596596553</v>
      </c>
      <c r="T4" s="95">
        <v>13930.200510254401</v>
      </c>
      <c r="U4" s="95">
        <v>4.4824444848625103E-5</v>
      </c>
      <c r="V4" s="95">
        <v>0</v>
      </c>
      <c r="W4" s="95">
        <v>2315.02719393706</v>
      </c>
      <c r="X4" s="95">
        <v>0</v>
      </c>
      <c r="Y4" s="95">
        <v>0</v>
      </c>
      <c r="Z4" s="95">
        <v>0</v>
      </c>
      <c r="AA4" s="95">
        <v>0</v>
      </c>
      <c r="AB4" s="95">
        <v>0</v>
      </c>
      <c r="AC4" s="95">
        <v>0</v>
      </c>
      <c r="AD4" s="95">
        <v>1.08828357900759</v>
      </c>
      <c r="AE4" s="95">
        <v>0</v>
      </c>
      <c r="AF4" s="95">
        <v>0</v>
      </c>
      <c r="AG4" s="95">
        <v>0</v>
      </c>
      <c r="AH4" s="95">
        <v>0</v>
      </c>
      <c r="AI4" s="95">
        <v>0</v>
      </c>
      <c r="AJ4" s="95">
        <v>0</v>
      </c>
      <c r="AK4" s="95">
        <v>0</v>
      </c>
      <c r="AL4" s="95">
        <v>12937.070817969799</v>
      </c>
      <c r="AM4" s="95">
        <v>7.4029888060318302E-6</v>
      </c>
      <c r="AN4" s="95">
        <v>8.2251307065261998E-7</v>
      </c>
      <c r="AO4" s="95">
        <v>8.2255018766844508E-6</v>
      </c>
      <c r="AP4" s="95">
        <v>0</v>
      </c>
      <c r="AQ4" s="95">
        <v>444.69876062434798</v>
      </c>
      <c r="AR4" s="95">
        <v>4.5230311347740303E-7</v>
      </c>
      <c r="AS4" s="95">
        <v>5344.5415694869098</v>
      </c>
      <c r="AT4" s="95">
        <v>4.64567866532184E-7</v>
      </c>
      <c r="AU4" s="95">
        <v>3.0028472693000602E-8</v>
      </c>
      <c r="AV4" s="95">
        <v>2.5336397757899399E-7</v>
      </c>
      <c r="AW4" s="95">
        <v>6.1287455149721401E-9</v>
      </c>
      <c r="AX4" s="95">
        <v>5.0160419319102297E-8</v>
      </c>
      <c r="AY4" s="95">
        <v>3.6156814762148802E-8</v>
      </c>
      <c r="AZ4" s="95">
        <v>1.6056344172357301E-5</v>
      </c>
      <c r="BA4" s="95">
        <v>1.6056344172357301E-5</v>
      </c>
      <c r="BB4" s="95">
        <v>0</v>
      </c>
      <c r="BC4" s="95">
        <v>0</v>
      </c>
      <c r="BD4" s="95">
        <v>0</v>
      </c>
      <c r="BE4" s="95">
        <v>6.9267613551811397E-6</v>
      </c>
      <c r="BF4" s="95">
        <v>0</v>
      </c>
      <c r="BG4" s="95">
        <v>1.1506274905338999E-6</v>
      </c>
      <c r="BH4" s="95">
        <v>0</v>
      </c>
      <c r="BI4" s="95">
        <v>6.2320276459597096E-9</v>
      </c>
      <c r="BJ4" s="95">
        <v>2.8777790638072598E-6</v>
      </c>
      <c r="BK4" s="95">
        <v>2220.9708276075899</v>
      </c>
      <c r="BL4" s="95">
        <v>4.66988541477206E-7</v>
      </c>
      <c r="BM4" s="95">
        <v>2.09348038162007E-7</v>
      </c>
      <c r="BN4" s="95">
        <v>3.1258982456720299E-6</v>
      </c>
      <c r="BO4" s="95">
        <v>0</v>
      </c>
      <c r="BP4" s="95">
        <v>2387.56710738127</v>
      </c>
      <c r="BQ4" s="95">
        <v>0</v>
      </c>
      <c r="BR4" s="95">
        <v>0</v>
      </c>
      <c r="BS4" s="95">
        <v>487.13845520805199</v>
      </c>
      <c r="BT4" s="95">
        <v>0</v>
      </c>
      <c r="BU4" s="95">
        <v>554.09416262173295</v>
      </c>
      <c r="BV4" s="95">
        <v>10622.643498073699</v>
      </c>
      <c r="BW4" s="95">
        <v>226.353778773789</v>
      </c>
      <c r="BY4" s="35">
        <f t="shared" si="0"/>
        <v>0</v>
      </c>
      <c r="BZ4" s="81">
        <f t="shared" si="1"/>
        <v>2.8602812881763024E-3</v>
      </c>
      <c r="CA4" s="81" t="str">
        <f t="shared" si="2"/>
        <v/>
      </c>
      <c r="CB4" s="81">
        <f t="shared" si="3"/>
        <v>2.709549234581987E-3</v>
      </c>
      <c r="CC4" s="81">
        <f t="shared" si="4"/>
        <v>2.6942879847438287E-3</v>
      </c>
      <c r="CD4" s="81">
        <f t="shared" si="5"/>
        <v>2.6942879847438287E-3</v>
      </c>
      <c r="CE4" s="81" t="str">
        <f t="shared" si="6"/>
        <v/>
      </c>
      <c r="CF4" s="81">
        <f t="shared" si="7"/>
        <v>2.65873594664566E-3</v>
      </c>
      <c r="CG4" s="81"/>
    </row>
    <row r="5" spans="1:85" x14ac:dyDescent="0.25">
      <c r="A5" s="19" t="s">
        <v>83</v>
      </c>
      <c r="B5" s="95">
        <v>0.18211729730000001</v>
      </c>
      <c r="C5" s="95"/>
      <c r="D5" s="95">
        <v>3.3424417499999998E-2</v>
      </c>
      <c r="E5" s="95">
        <v>6.5246297199999997E-2</v>
      </c>
      <c r="F5" s="95">
        <v>6.5246297199999997E-2</v>
      </c>
      <c r="G5" s="95"/>
      <c r="H5" s="95">
        <v>183071.53515000001</v>
      </c>
      <c r="I5" s="95"/>
      <c r="J5" s="95"/>
      <c r="K5" s="95"/>
      <c r="L5" s="95" t="s">
        <v>125</v>
      </c>
      <c r="M5" s="95">
        <v>0</v>
      </c>
      <c r="N5" s="95">
        <v>0</v>
      </c>
      <c r="O5" s="95">
        <v>0</v>
      </c>
      <c r="P5" s="95">
        <v>0</v>
      </c>
      <c r="Q5" s="95">
        <v>0</v>
      </c>
      <c r="R5" s="95">
        <v>0</v>
      </c>
      <c r="S5" s="95">
        <v>14308.395355181699</v>
      </c>
      <c r="T5" s="95">
        <v>313498.062174541</v>
      </c>
      <c r="U5" s="95">
        <v>0.18268082332737001</v>
      </c>
      <c r="V5" s="95">
        <v>0</v>
      </c>
      <c r="W5" s="95">
        <v>51484.2150675515</v>
      </c>
      <c r="X5" s="95">
        <v>0</v>
      </c>
      <c r="Y5" s="95">
        <v>0</v>
      </c>
      <c r="Z5" s="95">
        <v>0</v>
      </c>
      <c r="AA5" s="95">
        <v>0</v>
      </c>
      <c r="AB5" s="95">
        <v>0</v>
      </c>
      <c r="AC5" s="95">
        <v>0</v>
      </c>
      <c r="AD5" s="95">
        <v>11.262002221866</v>
      </c>
      <c r="AE5" s="95">
        <v>0</v>
      </c>
      <c r="AF5" s="95">
        <v>0</v>
      </c>
      <c r="AG5" s="95">
        <v>0</v>
      </c>
      <c r="AH5" s="95">
        <v>0</v>
      </c>
      <c r="AI5" s="95">
        <v>0</v>
      </c>
      <c r="AJ5" s="95">
        <v>0</v>
      </c>
      <c r="AK5" s="95">
        <v>0</v>
      </c>
      <c r="AL5" s="95">
        <v>234445.89078357699</v>
      </c>
      <c r="AM5" s="95">
        <v>3.01504656501595E-2</v>
      </c>
      <c r="AN5" s="95">
        <v>3.3510880317095099E-3</v>
      </c>
      <c r="AO5" s="95">
        <v>3.3501553681869002E-2</v>
      </c>
      <c r="AP5" s="95">
        <v>0</v>
      </c>
      <c r="AQ5" s="95">
        <v>4516.8668987189603</v>
      </c>
      <c r="AR5" s="95">
        <v>7.7309648843400399E-4</v>
      </c>
      <c r="AS5" s="95">
        <v>104094.13686774499</v>
      </c>
      <c r="AT5" s="95">
        <v>7.9551002609170196E-4</v>
      </c>
      <c r="AU5" s="95">
        <v>5.65324987450191E-5</v>
      </c>
      <c r="AV5" s="95">
        <v>2.11265517521783E-3</v>
      </c>
      <c r="AW5" s="95">
        <v>1.34806795833264E-5</v>
      </c>
      <c r="AX5" s="95">
        <v>5.8584375376576796E-4</v>
      </c>
      <c r="AY5" s="95">
        <v>6.24300302650505E-5</v>
      </c>
      <c r="AZ5" s="95">
        <v>6.5433033778805105E-2</v>
      </c>
      <c r="BA5" s="95">
        <v>6.5433033674467497E-2</v>
      </c>
      <c r="BB5" s="95">
        <v>1.04337585608227E-10</v>
      </c>
      <c r="BC5" s="95">
        <v>0</v>
      </c>
      <c r="BD5" s="95">
        <v>0</v>
      </c>
      <c r="BE5" s="95">
        <v>4.0713986554671899E-2</v>
      </c>
      <c r="BF5" s="95">
        <v>0</v>
      </c>
      <c r="BG5" s="95">
        <v>3.3234108206815702E-3</v>
      </c>
      <c r="BH5" s="95">
        <v>8.6285967029878403E-6</v>
      </c>
      <c r="BI5" s="95">
        <v>7.7311837027728899E-5</v>
      </c>
      <c r="BJ5" s="95">
        <v>8.3075729265364804E-3</v>
      </c>
      <c r="BK5" s="95">
        <v>47064.764710866999</v>
      </c>
      <c r="BL5" s="95">
        <v>8.0216436872302505E-4</v>
      </c>
      <c r="BM5" s="95">
        <v>2.4631573715173799E-3</v>
      </c>
      <c r="BN5" s="95">
        <v>5.3372525465037301E-3</v>
      </c>
      <c r="BO5" s="95">
        <v>0</v>
      </c>
      <c r="BP5" s="95">
        <v>58381.339574154401</v>
      </c>
      <c r="BQ5" s="95">
        <v>0</v>
      </c>
      <c r="BR5" s="95">
        <v>0</v>
      </c>
      <c r="BS5" s="95">
        <v>5150.8891124790698</v>
      </c>
      <c r="BT5" s="95">
        <v>0</v>
      </c>
      <c r="BU5" s="95">
        <v>7002.2345668461303</v>
      </c>
      <c r="BV5" s="95">
        <v>183318.68852031199</v>
      </c>
      <c r="BW5" s="95">
        <v>2344.4641013224</v>
      </c>
      <c r="BY5" s="35">
        <f t="shared" si="0"/>
        <v>0</v>
      </c>
      <c r="BZ5" s="81">
        <f t="shared" si="1"/>
        <v>3.0943026045555299E-3</v>
      </c>
      <c r="CA5" s="81" t="str">
        <f t="shared" si="2"/>
        <v/>
      </c>
      <c r="CB5" s="81">
        <f t="shared" si="3"/>
        <v>2.3077793911892245E-3</v>
      </c>
      <c r="CC5" s="81">
        <f t="shared" si="4"/>
        <v>2.8620256906334886E-3</v>
      </c>
      <c r="CD5" s="81">
        <f t="shared" si="5"/>
        <v>2.8620240914989407E-3</v>
      </c>
      <c r="CE5" s="81" t="str">
        <f t="shared" si="6"/>
        <v/>
      </c>
      <c r="CF5" s="81">
        <f t="shared" si="7"/>
        <v>1.3500371322580156E-3</v>
      </c>
      <c r="CG5" s="81"/>
    </row>
    <row r="6" spans="1:85" x14ac:dyDescent="0.25">
      <c r="A6" s="19" t="s">
        <v>84</v>
      </c>
      <c r="B6" s="95">
        <v>728.94119252999997</v>
      </c>
      <c r="C6" s="95">
        <v>7.4181729924999997</v>
      </c>
      <c r="D6" s="95">
        <v>3537.6011659999999</v>
      </c>
      <c r="E6" s="95">
        <v>202.64851368999999</v>
      </c>
      <c r="F6" s="95">
        <v>202.64831828000001</v>
      </c>
      <c r="G6" s="95">
        <v>4417.4252257999997</v>
      </c>
      <c r="H6" s="95">
        <v>384700.86599000002</v>
      </c>
      <c r="I6" s="95"/>
      <c r="J6" s="95"/>
      <c r="K6" s="95"/>
      <c r="L6" s="95" t="s">
        <v>126</v>
      </c>
      <c r="M6" s="95">
        <v>0</v>
      </c>
      <c r="N6" s="95">
        <v>0</v>
      </c>
      <c r="O6" s="95">
        <v>0</v>
      </c>
      <c r="P6" s="95">
        <v>0</v>
      </c>
      <c r="Q6" s="95">
        <v>0</v>
      </c>
      <c r="R6" s="95">
        <v>0</v>
      </c>
      <c r="S6" s="95">
        <v>35242.612118513098</v>
      </c>
      <c r="T6" s="95">
        <v>613147.91318846401</v>
      </c>
      <c r="U6" s="95">
        <v>730.92820582350703</v>
      </c>
      <c r="V6" s="95">
        <v>62.7695396386449</v>
      </c>
      <c r="W6" s="95">
        <v>101429.26825587401</v>
      </c>
      <c r="X6" s="95">
        <v>24.714309413306299</v>
      </c>
      <c r="Y6" s="95">
        <v>0</v>
      </c>
      <c r="Z6" s="95">
        <v>0</v>
      </c>
      <c r="AA6" s="95">
        <v>0</v>
      </c>
      <c r="AB6" s="95">
        <v>0</v>
      </c>
      <c r="AC6" s="95">
        <v>0</v>
      </c>
      <c r="AD6" s="95">
        <v>44.474521356616201</v>
      </c>
      <c r="AE6" s="95">
        <v>0</v>
      </c>
      <c r="AF6" s="95">
        <v>0</v>
      </c>
      <c r="AG6" s="95">
        <v>0</v>
      </c>
      <c r="AH6" s="95">
        <v>0</v>
      </c>
      <c r="AI6" s="95">
        <v>0</v>
      </c>
      <c r="AJ6" s="95">
        <v>7.4388147952181303</v>
      </c>
      <c r="AK6" s="95">
        <v>0</v>
      </c>
      <c r="AL6" s="95">
        <v>486500.24649426498</v>
      </c>
      <c r="AM6" s="95">
        <v>3192.5377162982099</v>
      </c>
      <c r="AN6" s="95">
        <v>354.726299508919</v>
      </c>
      <c r="AO6" s="95">
        <v>3547.2640158071299</v>
      </c>
      <c r="AP6" s="95">
        <v>0</v>
      </c>
      <c r="AQ6" s="95">
        <v>11184.2188084804</v>
      </c>
      <c r="AR6" s="95">
        <v>7.4777965376411499</v>
      </c>
      <c r="AS6" s="95">
        <v>210759.09666998801</v>
      </c>
      <c r="AT6" s="95">
        <v>18.491352337174799</v>
      </c>
      <c r="AU6" s="95">
        <v>9.8553261793349806E-2</v>
      </c>
      <c r="AV6" s="95">
        <v>3.7004050992906601E-9</v>
      </c>
      <c r="AW6" s="95">
        <v>7.1324162502687001</v>
      </c>
      <c r="AX6" s="95">
        <v>0.54484902660427403</v>
      </c>
      <c r="AY6" s="95">
        <v>3.02770961821457</v>
      </c>
      <c r="AZ6" s="95">
        <v>203.22166849611</v>
      </c>
      <c r="BA6" s="95">
        <v>203.22147246852199</v>
      </c>
      <c r="BB6" s="95">
        <v>1.9602758841912E-4</v>
      </c>
      <c r="BC6" s="95">
        <v>0</v>
      </c>
      <c r="BD6" s="95">
        <v>0.21275404884339999</v>
      </c>
      <c r="BE6" s="95">
        <v>126.65555501909699</v>
      </c>
      <c r="BF6" s="95">
        <v>0</v>
      </c>
      <c r="BG6" s="95">
        <v>3.7592004695844801</v>
      </c>
      <c r="BH6" s="95">
        <v>0.13655374328279199</v>
      </c>
      <c r="BI6" s="95">
        <v>7.4167987565932E-2</v>
      </c>
      <c r="BJ6" s="95">
        <v>9.3880701532763204</v>
      </c>
      <c r="BK6" s="95">
        <v>94734.482808783607</v>
      </c>
      <c r="BL6" s="95">
        <v>23.368306724648299</v>
      </c>
      <c r="BM6" s="95">
        <v>2.1336301803932001</v>
      </c>
      <c r="BN6" s="95">
        <v>0.72055710643363702</v>
      </c>
      <c r="BO6" s="95">
        <v>4429.4666129267798</v>
      </c>
      <c r="BP6" s="95">
        <v>109107.12269958601</v>
      </c>
      <c r="BQ6" s="95">
        <v>0</v>
      </c>
      <c r="BR6" s="95">
        <v>0</v>
      </c>
      <c r="BS6" s="95">
        <v>12788.505784774499</v>
      </c>
      <c r="BT6" s="95">
        <v>0</v>
      </c>
      <c r="BU6" s="95">
        <v>16002.066674089099</v>
      </c>
      <c r="BV6" s="95">
        <v>384762.23562525801</v>
      </c>
      <c r="BW6" s="95">
        <v>5817.8758697929698</v>
      </c>
      <c r="BY6" s="35">
        <f t="shared" si="0"/>
        <v>0</v>
      </c>
      <c r="BZ6" s="81">
        <f t="shared" si="1"/>
        <v>2.7258897066998787E-3</v>
      </c>
      <c r="CA6" s="81">
        <f t="shared" si="2"/>
        <v>2.7825992652099158E-3</v>
      </c>
      <c r="CB6" s="81">
        <f t="shared" si="3"/>
        <v>2.731469533648946E-3</v>
      </c>
      <c r="CC6" s="81">
        <f t="shared" si="4"/>
        <v>2.8283198118432317E-3</v>
      </c>
      <c r="CD6" s="81">
        <f t="shared" si="5"/>
        <v>2.8283194915540979E-3</v>
      </c>
      <c r="CE6" s="81">
        <f t="shared" si="6"/>
        <v>2.7258836338535718E-3</v>
      </c>
      <c r="CF6" s="81">
        <f t="shared" si="7"/>
        <v>1.5952559685577009E-4</v>
      </c>
      <c r="CG6" s="81"/>
    </row>
    <row r="7" spans="1:85" x14ac:dyDescent="0.25">
      <c r="A7" s="19" t="s">
        <v>85</v>
      </c>
      <c r="B7" s="95">
        <v>1.1882738921</v>
      </c>
      <c r="C7" s="95"/>
      <c r="D7" s="95">
        <v>0.25863035880000002</v>
      </c>
      <c r="E7" s="95">
        <v>2.2090387999999998E-3</v>
      </c>
      <c r="F7" s="95">
        <v>2.2090349999999998E-3</v>
      </c>
      <c r="G7" s="95">
        <v>2.2563593694000001</v>
      </c>
      <c r="H7" s="95">
        <v>25602.133043999998</v>
      </c>
      <c r="I7" s="95"/>
      <c r="J7" s="95"/>
      <c r="K7" s="95"/>
      <c r="L7" s="95" t="s">
        <v>73</v>
      </c>
      <c r="M7" s="95">
        <v>0</v>
      </c>
      <c r="N7" s="95">
        <v>0</v>
      </c>
      <c r="O7" s="95">
        <v>0</v>
      </c>
      <c r="P7" s="95">
        <v>0</v>
      </c>
      <c r="Q7" s="95">
        <v>0</v>
      </c>
      <c r="R7" s="95">
        <v>0</v>
      </c>
      <c r="S7" s="95">
        <v>1425.82302404384</v>
      </c>
      <c r="T7" s="95">
        <v>52462.1082450463</v>
      </c>
      <c r="U7" s="95">
        <v>1.1897604117792899</v>
      </c>
      <c r="V7" s="95">
        <v>8.5846011375849505E-4</v>
      </c>
      <c r="W7" s="95">
        <v>8676.0792913311307</v>
      </c>
      <c r="X7" s="95">
        <v>3.3803541897187302E-4</v>
      </c>
      <c r="Y7" s="95">
        <v>0</v>
      </c>
      <c r="Z7" s="95">
        <v>0</v>
      </c>
      <c r="AA7" s="95">
        <v>0</v>
      </c>
      <c r="AB7" s="95">
        <v>0</v>
      </c>
      <c r="AC7" s="95">
        <v>0</v>
      </c>
      <c r="AD7" s="95">
        <v>1.40419661096962</v>
      </c>
      <c r="AE7" s="95">
        <v>0</v>
      </c>
      <c r="AF7" s="95">
        <v>0</v>
      </c>
      <c r="AG7" s="95">
        <v>0</v>
      </c>
      <c r="AH7" s="95">
        <v>0</v>
      </c>
      <c r="AI7" s="95">
        <v>0</v>
      </c>
      <c r="AJ7" s="95">
        <v>0</v>
      </c>
      <c r="AK7" s="95">
        <v>0</v>
      </c>
      <c r="AL7" s="95">
        <v>34329.6881022503</v>
      </c>
      <c r="AM7" s="95">
        <v>0.23328838901436699</v>
      </c>
      <c r="AN7" s="95">
        <v>2.5920196340547999E-2</v>
      </c>
      <c r="AO7" s="95">
        <v>0.25920858535491498</v>
      </c>
      <c r="AP7" s="95">
        <v>0</v>
      </c>
      <c r="AQ7" s="95">
        <v>445.71325503890603</v>
      </c>
      <c r="AR7" s="95">
        <v>8.1496056482414903E-5</v>
      </c>
      <c r="AS7" s="95">
        <v>14528.207003171299</v>
      </c>
      <c r="AT7" s="95">
        <v>2.0140015542585E-4</v>
      </c>
      <c r="AU7" s="95">
        <v>1.0801858496337499E-6</v>
      </c>
      <c r="AV7" s="95">
        <v>3.6644984209394998E-8</v>
      </c>
      <c r="AW7" s="95">
        <v>7.7631045486862706E-5</v>
      </c>
      <c r="AX7" s="95">
        <v>5.9346880735461596E-6</v>
      </c>
      <c r="AY7" s="95">
        <v>3.2961523834719503E-5</v>
      </c>
      <c r="AZ7" s="95">
        <v>2.2153263209907402E-3</v>
      </c>
      <c r="BA7" s="95">
        <v>2.21532248502785E-3</v>
      </c>
      <c r="BB7" s="95">
        <v>3.8359628962119298E-9</v>
      </c>
      <c r="BC7" s="95">
        <v>0</v>
      </c>
      <c r="BD7" s="95">
        <v>2.3157790307379401E-6</v>
      </c>
      <c r="BE7" s="95">
        <v>1.3798250632450801E-3</v>
      </c>
      <c r="BF7" s="95">
        <v>0</v>
      </c>
      <c r="BG7" s="95">
        <v>4.1183749731311602E-5</v>
      </c>
      <c r="BH7" s="95">
        <v>1.48589097041948E-6</v>
      </c>
      <c r="BI7" s="95">
        <v>8.0785991831875703E-7</v>
      </c>
      <c r="BJ7" s="95">
        <v>1.02854478413995E-4</v>
      </c>
      <c r="BK7" s="95">
        <v>7720.3850501945599</v>
      </c>
      <c r="BL7" s="95">
        <v>2.5445328130425297E-4</v>
      </c>
      <c r="BM7" s="95">
        <v>2.32425139304551E-5</v>
      </c>
      <c r="BN7" s="95">
        <v>8.6135683460374898E-6</v>
      </c>
      <c r="BO7" s="95">
        <v>2.2625538755601</v>
      </c>
      <c r="BP7" s="95">
        <v>7558.6380969105703</v>
      </c>
      <c r="BQ7" s="95">
        <v>0</v>
      </c>
      <c r="BR7" s="95">
        <v>0</v>
      </c>
      <c r="BS7" s="95">
        <v>586.00542698997594</v>
      </c>
      <c r="BT7" s="95">
        <v>0</v>
      </c>
      <c r="BU7" s="95">
        <v>813.49596797795596</v>
      </c>
      <c r="BV7" s="95">
        <v>25690.712762644798</v>
      </c>
      <c r="BW7" s="95">
        <v>258.404872408573</v>
      </c>
      <c r="BY7" s="35">
        <f t="shared" si="0"/>
        <v>0</v>
      </c>
      <c r="BZ7" s="81">
        <f t="shared" si="1"/>
        <v>1.2509907767668286E-3</v>
      </c>
      <c r="CA7" s="81" t="str">
        <f t="shared" si="2"/>
        <v/>
      </c>
      <c r="CB7" s="81">
        <f t="shared" si="3"/>
        <v>2.2357257577874201E-3</v>
      </c>
      <c r="CC7" s="81">
        <f t="shared" si="4"/>
        <v>2.8462700567959028E-3</v>
      </c>
      <c r="CD7" s="81">
        <f t="shared" si="5"/>
        <v>2.8462586730631859E-3</v>
      </c>
      <c r="CE7" s="81">
        <f t="shared" si="6"/>
        <v>2.745354416547165E-3</v>
      </c>
      <c r="CF7" s="81">
        <f t="shared" si="7"/>
        <v>3.4598569772513162E-3</v>
      </c>
      <c r="CG7" s="81"/>
    </row>
    <row r="8" spans="1:85" x14ac:dyDescent="0.25">
      <c r="A8" s="22" t="s">
        <v>87</v>
      </c>
      <c r="B8" s="95"/>
      <c r="C8" s="95"/>
      <c r="D8" s="95"/>
      <c r="E8" s="95"/>
      <c r="F8" s="95"/>
      <c r="G8" s="95"/>
      <c r="H8" s="95">
        <v>944.11929864000001</v>
      </c>
      <c r="I8" s="95"/>
      <c r="J8" s="95"/>
      <c r="K8" s="95"/>
      <c r="L8" s="95" t="s">
        <v>180</v>
      </c>
      <c r="M8" s="95">
        <v>0</v>
      </c>
      <c r="N8" s="95">
        <v>0</v>
      </c>
      <c r="O8" s="95">
        <v>0</v>
      </c>
      <c r="P8" s="95">
        <v>0</v>
      </c>
      <c r="Q8" s="95">
        <v>0</v>
      </c>
      <c r="R8" s="95">
        <v>0</v>
      </c>
      <c r="S8" s="95">
        <v>5.6345249513209001</v>
      </c>
      <c r="T8" s="95">
        <v>18.830367448535899</v>
      </c>
      <c r="U8" s="95">
        <v>0</v>
      </c>
      <c r="V8" s="95">
        <v>0</v>
      </c>
      <c r="W8" s="95">
        <v>3.2784296808478701</v>
      </c>
      <c r="X8" s="95">
        <v>0</v>
      </c>
      <c r="Y8" s="95">
        <v>0</v>
      </c>
      <c r="Z8" s="95">
        <v>0</v>
      </c>
      <c r="AA8" s="95">
        <v>0</v>
      </c>
      <c r="AB8" s="95">
        <v>0</v>
      </c>
      <c r="AC8" s="95">
        <v>0</v>
      </c>
      <c r="AD8" s="95">
        <v>4.3757988260387801E-3</v>
      </c>
      <c r="AE8" s="95">
        <v>0</v>
      </c>
      <c r="AF8" s="95">
        <v>0</v>
      </c>
      <c r="AG8" s="95">
        <v>0</v>
      </c>
      <c r="AH8" s="95">
        <v>0</v>
      </c>
      <c r="AI8" s="95">
        <v>0</v>
      </c>
      <c r="AJ8" s="95">
        <v>0</v>
      </c>
      <c r="AK8" s="95">
        <v>0</v>
      </c>
      <c r="AL8" s="95">
        <v>35.491863842545797</v>
      </c>
      <c r="AM8" s="95">
        <v>0</v>
      </c>
      <c r="AN8" s="95">
        <v>0</v>
      </c>
      <c r="AO8" s="95">
        <v>0</v>
      </c>
      <c r="AP8" s="95">
        <v>0</v>
      </c>
      <c r="AQ8" s="95">
        <v>1.8165253129185099</v>
      </c>
      <c r="AR8" s="95">
        <v>0</v>
      </c>
      <c r="AS8" s="95">
        <v>15.660066495808399</v>
      </c>
      <c r="AT8" s="95">
        <v>0</v>
      </c>
      <c r="AU8" s="95">
        <v>0</v>
      </c>
      <c r="AV8" s="95">
        <v>0</v>
      </c>
      <c r="AW8" s="95">
        <v>0</v>
      </c>
      <c r="AX8" s="95">
        <v>0</v>
      </c>
      <c r="AY8" s="95">
        <v>0</v>
      </c>
      <c r="AZ8" s="95">
        <v>0</v>
      </c>
      <c r="BA8" s="95">
        <v>0</v>
      </c>
      <c r="BB8" s="95">
        <v>0</v>
      </c>
      <c r="BC8" s="95">
        <v>0</v>
      </c>
      <c r="BD8" s="95">
        <v>0</v>
      </c>
      <c r="BE8" s="95">
        <v>0</v>
      </c>
      <c r="BF8" s="95">
        <v>0</v>
      </c>
      <c r="BG8" s="95">
        <v>0</v>
      </c>
      <c r="BH8" s="95">
        <v>0</v>
      </c>
      <c r="BI8" s="95">
        <v>0</v>
      </c>
      <c r="BJ8" s="95">
        <v>0</v>
      </c>
      <c r="BK8" s="95">
        <v>4.2683645734001496</v>
      </c>
      <c r="BL8" s="95">
        <v>0</v>
      </c>
      <c r="BM8" s="95">
        <v>0</v>
      </c>
      <c r="BN8" s="95">
        <v>0</v>
      </c>
      <c r="BO8" s="95">
        <v>0</v>
      </c>
      <c r="BP8" s="95">
        <v>6.4441303059044799</v>
      </c>
      <c r="BQ8" s="95">
        <v>0</v>
      </c>
      <c r="BR8" s="95">
        <v>0</v>
      </c>
      <c r="BS8" s="95">
        <v>1.9312485761052101</v>
      </c>
      <c r="BT8" s="95">
        <v>0</v>
      </c>
      <c r="BU8" s="95">
        <v>2.1683106837084001</v>
      </c>
      <c r="BV8" s="95">
        <v>32.214071330544598</v>
      </c>
      <c r="BW8" s="95">
        <v>0.91007635993760105</v>
      </c>
      <c r="BY8" s="35" t="e">
        <f t="shared" si="0"/>
        <v>#DIV/0!</v>
      </c>
      <c r="BZ8" s="81" t="str">
        <f t="shared" si="1"/>
        <v/>
      </c>
      <c r="CA8" s="81" t="str">
        <f t="shared" si="2"/>
        <v/>
      </c>
      <c r="CB8" s="81" t="str">
        <f t="shared" si="3"/>
        <v/>
      </c>
      <c r="CC8" s="81" t="str">
        <f t="shared" si="4"/>
        <v/>
      </c>
      <c r="CD8" s="81" t="str">
        <f t="shared" si="5"/>
        <v/>
      </c>
      <c r="CE8" s="81" t="str">
        <f t="shared" si="6"/>
        <v/>
      </c>
      <c r="CF8" s="81">
        <f t="shared" si="7"/>
        <v>-0.96587923647260587</v>
      </c>
      <c r="CG8" s="81"/>
    </row>
    <row r="9" spans="1:85" x14ac:dyDescent="0.25">
      <c r="BZ9" s="81" t="str">
        <f t="shared" si="1"/>
        <v/>
      </c>
      <c r="CA9" s="81" t="str">
        <f t="shared" si="2"/>
        <v/>
      </c>
      <c r="CB9" s="81" t="str">
        <f t="shared" si="3"/>
        <v/>
      </c>
      <c r="CC9" s="81" t="str">
        <f t="shared" si="4"/>
        <v/>
      </c>
      <c r="CD9" s="81" t="str">
        <f t="shared" si="5"/>
        <v/>
      </c>
      <c r="CE9" s="81" t="str">
        <f t="shared" si="6"/>
        <v/>
      </c>
      <c r="CF9" s="81" t="str">
        <f t="shared" si="7"/>
        <v/>
      </c>
    </row>
    <row r="10" spans="1:85" x14ac:dyDescent="0.25">
      <c r="A10" s="21" t="s">
        <v>55</v>
      </c>
      <c r="B10" s="1">
        <f t="shared" ref="B10:H10" si="8">SUM(B3:B8)</f>
        <v>730.37050985270002</v>
      </c>
      <c r="C10" s="1">
        <f t="shared" si="8"/>
        <v>7.4181729924999997</v>
      </c>
      <c r="D10" s="1">
        <f t="shared" si="8"/>
        <v>3538.2135167314746</v>
      </c>
      <c r="E10" s="1">
        <f t="shared" si="8"/>
        <v>202.72508063859999</v>
      </c>
      <c r="F10" s="1">
        <f t="shared" si="8"/>
        <v>202.7248852248</v>
      </c>
      <c r="G10" s="1">
        <f t="shared" si="8"/>
        <v>4419.6822888814004</v>
      </c>
      <c r="H10" s="1">
        <f t="shared" si="8"/>
        <v>606699.71429604013</v>
      </c>
      <c r="I10" s="1"/>
      <c r="J10" s="1"/>
      <c r="M10" s="1">
        <f>SUM(M3:M8)</f>
        <v>0</v>
      </c>
      <c r="N10" s="1">
        <f>SUM(N3:N8)</f>
        <v>0</v>
      </c>
      <c r="O10" s="1">
        <f>SUM(O3:O8)</f>
        <v>0</v>
      </c>
      <c r="P10" s="1">
        <f>SUM(P3:P8)</f>
        <v>0</v>
      </c>
      <c r="Q10" s="1">
        <f>SUM(Q3:Q8)</f>
        <v>0</v>
      </c>
      <c r="R10" s="1"/>
      <c r="S10" s="1">
        <f t="shared" ref="S10:Y10" si="9">SUM(S3:S8)</f>
        <v>52408.64340679341</v>
      </c>
      <c r="T10" s="1">
        <f t="shared" si="9"/>
        <v>998877.36374038528</v>
      </c>
      <c r="U10" s="1">
        <f t="shared" si="9"/>
        <v>732.35972450088616</v>
      </c>
      <c r="V10" s="1">
        <f t="shared" si="9"/>
        <v>62.770398098758662</v>
      </c>
      <c r="W10" s="1">
        <f t="shared" si="9"/>
        <v>164849.82221194508</v>
      </c>
      <c r="X10" s="1">
        <f t="shared" si="9"/>
        <v>24.71464744872527</v>
      </c>
      <c r="Y10" s="1">
        <f t="shared" si="9"/>
        <v>0</v>
      </c>
      <c r="Z10" s="1"/>
      <c r="AA10" s="1">
        <f>SUM(AA3:AA8)</f>
        <v>0</v>
      </c>
      <c r="AB10" s="1">
        <f>SUM(AB3:AB8)</f>
        <v>0</v>
      </c>
      <c r="AC10" s="1">
        <f>SUM(AC3:AC8)</f>
        <v>0</v>
      </c>
      <c r="AD10" s="1">
        <f>SUM(AD3:AD8)</f>
        <v>58.259739691808868</v>
      </c>
      <c r="AE10" s="1">
        <f>SUM(AE3:AE8)</f>
        <v>0</v>
      </c>
      <c r="AF10" s="1"/>
      <c r="AG10" s="1">
        <f t="shared" ref="AG10:BS10" si="10">SUM(AG3:AG8)</f>
        <v>0</v>
      </c>
      <c r="AH10" s="1">
        <f t="shared" si="10"/>
        <v>0</v>
      </c>
      <c r="AI10" s="1">
        <f t="shared" si="10"/>
        <v>0</v>
      </c>
      <c r="AJ10" s="1">
        <f t="shared" si="10"/>
        <v>7.4388147952181303</v>
      </c>
      <c r="AK10" s="1">
        <f t="shared" si="10"/>
        <v>0</v>
      </c>
      <c r="AL10" s="1">
        <f t="shared" si="10"/>
        <v>770981.36818128498</v>
      </c>
      <c r="AM10" s="1">
        <f t="shared" si="10"/>
        <v>3193.0902149458384</v>
      </c>
      <c r="AN10" s="1">
        <f t="shared" si="10"/>
        <v>354.78768308843024</v>
      </c>
      <c r="AO10" s="1">
        <f t="shared" si="10"/>
        <v>3547.8778980342695</v>
      </c>
      <c r="AP10" s="1">
        <f t="shared" si="10"/>
        <v>0</v>
      </c>
      <c r="AQ10" s="1">
        <f t="shared" si="10"/>
        <v>16602.797406077716</v>
      </c>
      <c r="AR10" s="1">
        <f t="shared" si="10"/>
        <v>7.4788906241400008</v>
      </c>
      <c r="AS10" s="1">
        <f t="shared" si="10"/>
        <v>335710.86261144979</v>
      </c>
      <c r="AT10" s="1">
        <f t="shared" si="10"/>
        <v>18.492595297466274</v>
      </c>
      <c r="AU10" s="1">
        <f t="shared" si="10"/>
        <v>9.8626772434127596E-2</v>
      </c>
      <c r="AV10" s="1">
        <f t="shared" si="10"/>
        <v>2.2747673736470356E-3</v>
      </c>
      <c r="AW10" s="1">
        <f t="shared" si="10"/>
        <v>7.1325106071066262</v>
      </c>
      <c r="AX10" s="1">
        <f t="shared" si="10"/>
        <v>0.54547580284786268</v>
      </c>
      <c r="AY10" s="1">
        <f t="shared" si="10"/>
        <v>3.0278241547335005</v>
      </c>
      <c r="AZ10" s="1">
        <f t="shared" si="10"/>
        <v>203.29845259260466</v>
      </c>
      <c r="BA10" s="1">
        <f t="shared" si="10"/>
        <v>203.29825656107636</v>
      </c>
      <c r="BB10" s="1">
        <f t="shared" si="10"/>
        <v>1.9603152871960181E-4</v>
      </c>
      <c r="BC10" s="1">
        <f t="shared" si="10"/>
        <v>0</v>
      </c>
      <c r="BD10" s="1">
        <f t="shared" si="10"/>
        <v>0.21275636462243072</v>
      </c>
      <c r="BE10" s="1">
        <f t="shared" si="10"/>
        <v>126.70180048165049</v>
      </c>
      <c r="BF10" s="1">
        <f t="shared" si="10"/>
        <v>0</v>
      </c>
      <c r="BG10" s="1">
        <f t="shared" si="10"/>
        <v>3.7631965988826499</v>
      </c>
      <c r="BH10" s="1">
        <f t="shared" si="10"/>
        <v>0.1365638577704654</v>
      </c>
      <c r="BI10" s="1">
        <f t="shared" si="10"/>
        <v>7.4250449464966936E-2</v>
      </c>
      <c r="BJ10" s="1">
        <f t="shared" si="10"/>
        <v>9.3980598054016973</v>
      </c>
      <c r="BK10" s="1">
        <f t="shared" si="10"/>
        <v>152477.95318730862</v>
      </c>
      <c r="BL10" s="1">
        <f t="shared" si="10"/>
        <v>23.369610661648846</v>
      </c>
      <c r="BM10" s="1">
        <f t="shared" si="10"/>
        <v>2.1362626712605315</v>
      </c>
      <c r="BN10" s="1">
        <f t="shared" si="10"/>
        <v>0.72755764427255631</v>
      </c>
      <c r="BO10" s="1">
        <f t="shared" si="10"/>
        <v>4431.7298723932236</v>
      </c>
      <c r="BP10" s="1">
        <f t="shared" si="10"/>
        <v>177953.00980041697</v>
      </c>
      <c r="BQ10" s="1">
        <f t="shared" si="10"/>
        <v>0</v>
      </c>
      <c r="BR10" s="1">
        <f t="shared" si="10"/>
        <v>0</v>
      </c>
      <c r="BS10" s="1">
        <f t="shared" si="10"/>
        <v>19032.230538192623</v>
      </c>
      <c r="BT10" s="1"/>
      <c r="BU10" s="1">
        <f>SUM(BU3:BU8)</f>
        <v>24396.332785375187</v>
      </c>
      <c r="BV10" s="1">
        <f>SUM(BV3:BV8)</f>
        <v>606217.72340655851</v>
      </c>
      <c r="BW10" s="1">
        <f>SUM(BW3:BW8)</f>
        <v>8654.3873466836285</v>
      </c>
      <c r="BZ10" s="81">
        <f t="shared" si="1"/>
        <v>2.7235692314402401E-3</v>
      </c>
      <c r="CA10" s="81">
        <f t="shared" si="2"/>
        <v>2.7825992652099158E-3</v>
      </c>
      <c r="CB10" s="81">
        <f t="shared" si="3"/>
        <v>2.7314296486331564E-3</v>
      </c>
      <c r="CC10" s="81">
        <f t="shared" si="4"/>
        <v>2.8283227324340126E-3</v>
      </c>
      <c r="CD10" s="81">
        <f t="shared" si="5"/>
        <v>2.8283224116296599E-3</v>
      </c>
      <c r="CE10" s="81">
        <f t="shared" si="6"/>
        <v>2.7258935652753357E-3</v>
      </c>
      <c r="CF10" s="81">
        <f t="shared" si="7"/>
        <v>-7.9444720035986335E-4</v>
      </c>
    </row>
    <row r="11" spans="1:85" x14ac:dyDescent="0.25">
      <c r="A11" s="21" t="s">
        <v>74</v>
      </c>
      <c r="B11" s="1">
        <f t="shared" ref="B11:H11" si="11">SUM(B3:B8)</f>
        <v>730.37050985270002</v>
      </c>
      <c r="C11" s="1">
        <f t="shared" si="11"/>
        <v>7.4181729924999997</v>
      </c>
      <c r="D11" s="1">
        <f t="shared" si="11"/>
        <v>3538.2135167314746</v>
      </c>
      <c r="E11" s="1">
        <f t="shared" si="11"/>
        <v>202.72508063859999</v>
      </c>
      <c r="F11" s="1">
        <f t="shared" si="11"/>
        <v>202.7248852248</v>
      </c>
      <c r="G11" s="1">
        <f t="shared" si="11"/>
        <v>4419.6822888814004</v>
      </c>
      <c r="H11" s="1">
        <f t="shared" si="11"/>
        <v>606699.71429604013</v>
      </c>
      <c r="I11" s="1"/>
      <c r="J11" s="1"/>
      <c r="M11" s="1">
        <f>SUM(M3:M8)</f>
        <v>0</v>
      </c>
      <c r="N11" s="1">
        <f>SUM(N3:N8)</f>
        <v>0</v>
      </c>
      <c r="O11" s="1">
        <f>SUM(O3:O8)</f>
        <v>0</v>
      </c>
      <c r="P11" s="1">
        <f>SUM(P3:P8)</f>
        <v>0</v>
      </c>
      <c r="Q11" s="1">
        <f>SUM(Q3:Q8)</f>
        <v>0</v>
      </c>
      <c r="R11" s="1"/>
      <c r="S11" s="1">
        <f t="shared" ref="S11:Y11" si="12">SUM(S3:S8)</f>
        <v>52408.64340679341</v>
      </c>
      <c r="T11" s="1">
        <f t="shared" si="12"/>
        <v>998877.36374038528</v>
      </c>
      <c r="U11" s="1">
        <f t="shared" si="12"/>
        <v>732.35972450088616</v>
      </c>
      <c r="V11" s="1">
        <f t="shared" si="12"/>
        <v>62.770398098758662</v>
      </c>
      <c r="W11" s="1">
        <f t="shared" si="12"/>
        <v>164849.82221194508</v>
      </c>
      <c r="X11" s="1">
        <f t="shared" si="12"/>
        <v>24.71464744872527</v>
      </c>
      <c r="Y11" s="1">
        <f t="shared" si="12"/>
        <v>0</v>
      </c>
      <c r="Z11" s="1"/>
      <c r="AA11" s="1">
        <f>SUM(AA3:AA8)</f>
        <v>0</v>
      </c>
      <c r="AB11" s="1">
        <f>SUM(AB3:AB8)</f>
        <v>0</v>
      </c>
      <c r="AC11" s="1">
        <f>SUM(AC3:AC8)</f>
        <v>0</v>
      </c>
      <c r="AD11" s="1">
        <f>SUM(AD3:AD8)</f>
        <v>58.259739691808868</v>
      </c>
      <c r="AE11" s="1">
        <f>SUM(AE3:AE8)</f>
        <v>0</v>
      </c>
      <c r="AF11" s="1"/>
      <c r="AG11" s="1">
        <f t="shared" ref="AG11:BS11" si="13">SUM(AG3:AG8)</f>
        <v>0</v>
      </c>
      <c r="AH11" s="1">
        <f t="shared" si="13"/>
        <v>0</v>
      </c>
      <c r="AI11" s="1">
        <f t="shared" si="13"/>
        <v>0</v>
      </c>
      <c r="AJ11" s="1">
        <f t="shared" si="13"/>
        <v>7.4388147952181303</v>
      </c>
      <c r="AK11" s="1">
        <f t="shared" si="13"/>
        <v>0</v>
      </c>
      <c r="AL11" s="1">
        <f t="shared" si="13"/>
        <v>770981.36818128498</v>
      </c>
      <c r="AM11" s="1">
        <f t="shared" si="13"/>
        <v>3193.0902149458384</v>
      </c>
      <c r="AN11" s="1">
        <f t="shared" si="13"/>
        <v>354.78768308843024</v>
      </c>
      <c r="AO11" s="1">
        <f t="shared" si="13"/>
        <v>3547.8778980342695</v>
      </c>
      <c r="AP11" s="1">
        <f t="shared" si="13"/>
        <v>0</v>
      </c>
      <c r="AQ11" s="1">
        <f t="shared" si="13"/>
        <v>16602.797406077716</v>
      </c>
      <c r="AR11" s="1">
        <f t="shared" si="13"/>
        <v>7.4788906241400008</v>
      </c>
      <c r="AS11" s="1">
        <f t="shared" si="13"/>
        <v>335710.86261144979</v>
      </c>
      <c r="AT11" s="1">
        <f t="shared" si="13"/>
        <v>18.492595297466274</v>
      </c>
      <c r="AU11" s="1">
        <f t="shared" si="13"/>
        <v>9.8626772434127596E-2</v>
      </c>
      <c r="AV11" s="1">
        <f t="shared" si="13"/>
        <v>2.2747673736470356E-3</v>
      </c>
      <c r="AW11" s="1">
        <f t="shared" si="13"/>
        <v>7.1325106071066262</v>
      </c>
      <c r="AX11" s="1">
        <f t="shared" si="13"/>
        <v>0.54547580284786268</v>
      </c>
      <c r="AY11" s="1">
        <f t="shared" si="13"/>
        <v>3.0278241547335005</v>
      </c>
      <c r="AZ11" s="1">
        <f t="shared" si="13"/>
        <v>203.29845259260466</v>
      </c>
      <c r="BA11" s="1">
        <f t="shared" si="13"/>
        <v>203.29825656107636</v>
      </c>
      <c r="BB11" s="1">
        <f t="shared" si="13"/>
        <v>1.9603152871960181E-4</v>
      </c>
      <c r="BC11" s="1">
        <f t="shared" si="13"/>
        <v>0</v>
      </c>
      <c r="BD11" s="1">
        <f t="shared" si="13"/>
        <v>0.21275636462243072</v>
      </c>
      <c r="BE11" s="1">
        <f t="shared" si="13"/>
        <v>126.70180048165049</v>
      </c>
      <c r="BF11" s="1">
        <f t="shared" si="13"/>
        <v>0</v>
      </c>
      <c r="BG11" s="1">
        <f t="shared" si="13"/>
        <v>3.7631965988826499</v>
      </c>
      <c r="BH11" s="1">
        <f t="shared" si="13"/>
        <v>0.1365638577704654</v>
      </c>
      <c r="BI11" s="1">
        <f t="shared" si="13"/>
        <v>7.4250449464966936E-2</v>
      </c>
      <c r="BJ11" s="1">
        <f t="shared" si="13"/>
        <v>9.3980598054016973</v>
      </c>
      <c r="BK11" s="1">
        <f t="shared" si="13"/>
        <v>152477.95318730862</v>
      </c>
      <c r="BL11" s="1">
        <f t="shared" si="13"/>
        <v>23.369610661648846</v>
      </c>
      <c r="BM11" s="1">
        <f t="shared" si="13"/>
        <v>2.1362626712605315</v>
      </c>
      <c r="BN11" s="1">
        <f t="shared" si="13"/>
        <v>0.72755764427255631</v>
      </c>
      <c r="BO11" s="1">
        <f t="shared" si="13"/>
        <v>4431.7298723932236</v>
      </c>
      <c r="BP11" s="1">
        <f t="shared" si="13"/>
        <v>177953.00980041697</v>
      </c>
      <c r="BQ11" s="1">
        <f t="shared" si="13"/>
        <v>0</v>
      </c>
      <c r="BR11" s="1">
        <f t="shared" si="13"/>
        <v>0</v>
      </c>
      <c r="BS11" s="1">
        <f t="shared" si="13"/>
        <v>19032.230538192623</v>
      </c>
      <c r="BT11" s="1"/>
      <c r="BU11" s="1">
        <f>SUM(BU3:BU8)</f>
        <v>24396.332785375187</v>
      </c>
      <c r="BV11" s="1">
        <f>SUM(BV3:BV8)</f>
        <v>606217.72340655851</v>
      </c>
      <c r="BW11" s="1">
        <f>SUM(BW3:BW8)</f>
        <v>8654.3873466836285</v>
      </c>
      <c r="BZ11" s="81">
        <f t="shared" si="1"/>
        <v>2.7235692314402401E-3</v>
      </c>
      <c r="CA11" s="81">
        <f t="shared" si="2"/>
        <v>2.7825992652099158E-3</v>
      </c>
      <c r="CB11" s="81">
        <f t="shared" si="3"/>
        <v>2.7314296486331564E-3</v>
      </c>
      <c r="CC11" s="81">
        <f t="shared" si="4"/>
        <v>2.8283227324340126E-3</v>
      </c>
      <c r="CD11" s="81">
        <f t="shared" si="5"/>
        <v>2.8283224116296599E-3</v>
      </c>
      <c r="CE11" s="81">
        <f t="shared" si="6"/>
        <v>2.7258935652753357E-3</v>
      </c>
      <c r="CF11" s="81">
        <f t="shared" si="7"/>
        <v>-7.9444720035986335E-4</v>
      </c>
    </row>
    <row r="12" spans="1:85" x14ac:dyDescent="0.25">
      <c r="A12" s="21"/>
      <c r="B12" s="1"/>
      <c r="C12" s="1"/>
      <c r="D12" s="1"/>
      <c r="E12" s="1"/>
      <c r="F12" s="1"/>
      <c r="G12" s="1"/>
      <c r="H12" s="1"/>
      <c r="I12" s="1"/>
      <c r="J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Z12" s="81"/>
      <c r="CA12" s="81"/>
      <c r="CB12" s="81"/>
      <c r="CC12" s="81"/>
      <c r="CD12" s="81"/>
      <c r="CE12" s="81"/>
      <c r="CF12" s="81"/>
    </row>
    <row r="14" spans="1:85" x14ac:dyDescent="0.25">
      <c r="A14" s="37"/>
    </row>
    <row r="15" spans="1:85" x14ac:dyDescent="0.25">
      <c r="A15" s="37"/>
    </row>
    <row r="17" spans="5:66" x14ac:dyDescent="0.25">
      <c r="E17" s="95"/>
    </row>
    <row r="18" spans="5:66" x14ac:dyDescent="0.25">
      <c r="E18" s="95"/>
    </row>
    <row r="19" spans="5:66" x14ac:dyDescent="0.25">
      <c r="E19" s="95"/>
    </row>
    <row r="20" spans="5:66" x14ac:dyDescent="0.25">
      <c r="E20" s="95"/>
      <c r="AU20" s="59"/>
      <c r="AW20" s="59"/>
      <c r="AX20" s="59"/>
      <c r="AY20" s="59"/>
      <c r="BI20" s="59"/>
    </row>
    <row r="21" spans="5:66" x14ac:dyDescent="0.25">
      <c r="E21" s="95"/>
      <c r="U21" s="59"/>
      <c r="AM21" s="59"/>
      <c r="AN21" s="59"/>
      <c r="AO21" s="59"/>
      <c r="AR21" s="59"/>
      <c r="AT21" s="59"/>
      <c r="AU21" s="59"/>
      <c r="AV21" s="59"/>
      <c r="AW21" s="59"/>
      <c r="AX21" s="59"/>
      <c r="AY21" s="59"/>
      <c r="AZ21" s="59"/>
      <c r="BA21" s="59"/>
      <c r="BE21" s="59"/>
      <c r="BG21" s="59"/>
      <c r="BI21" s="59"/>
      <c r="BJ21" s="59"/>
      <c r="BL21" s="59"/>
      <c r="BM21" s="59"/>
      <c r="BN21" s="59"/>
    </row>
    <row r="22" spans="5:66" x14ac:dyDescent="0.25">
      <c r="E22" s="95"/>
      <c r="AU22" s="59"/>
      <c r="AW22" s="59"/>
      <c r="AY22" s="59"/>
      <c r="BB22" s="59"/>
      <c r="BH22" s="59"/>
      <c r="BI22" s="59"/>
    </row>
    <row r="23" spans="5:66" x14ac:dyDescent="0.25">
      <c r="E23" s="95"/>
      <c r="AV23" s="59"/>
    </row>
    <row r="24" spans="5:66" x14ac:dyDescent="0.25">
      <c r="E24" s="95"/>
      <c r="AR24" s="59"/>
      <c r="AT24" s="59"/>
      <c r="AU24" s="59"/>
      <c r="AV24" s="59"/>
      <c r="AW24" s="59"/>
      <c r="AX24" s="59"/>
      <c r="AY24" s="59"/>
      <c r="BB24" s="59"/>
      <c r="BD24" s="59"/>
      <c r="BG24" s="59"/>
      <c r="BH24" s="59"/>
      <c r="BI24" s="59"/>
      <c r="BJ24" s="59"/>
      <c r="BL24" s="59"/>
      <c r="BM24" s="59"/>
      <c r="BN24" s="59"/>
    </row>
    <row r="25" spans="5:66" x14ac:dyDescent="0.25">
      <c r="E25" s="95"/>
    </row>
    <row r="26" spans="5:66" x14ac:dyDescent="0.25">
      <c r="E26" s="95"/>
    </row>
    <row r="27" spans="5:66" x14ac:dyDescent="0.25">
      <c r="E27" s="95"/>
    </row>
    <row r="28" spans="5:66" x14ac:dyDescent="0.25">
      <c r="E28" s="95"/>
    </row>
    <row r="29" spans="5:66" x14ac:dyDescent="0.25">
      <c r="E29" s="95"/>
    </row>
    <row r="30" spans="5:66" x14ac:dyDescent="0.25">
      <c r="E30" s="95"/>
    </row>
    <row r="31" spans="5:66" x14ac:dyDescent="0.25">
      <c r="E31" s="95"/>
    </row>
    <row r="32" spans="5:66" x14ac:dyDescent="0.25">
      <c r="E32" s="95"/>
    </row>
    <row r="33" spans="5:5" x14ac:dyDescent="0.25">
      <c r="E33" s="95"/>
    </row>
    <row r="34" spans="5:5" x14ac:dyDescent="0.25">
      <c r="E34" s="95"/>
    </row>
    <row r="35" spans="5:5" x14ac:dyDescent="0.25">
      <c r="E35" s="95"/>
    </row>
    <row r="36" spans="5:5" x14ac:dyDescent="0.25">
      <c r="E36" s="95"/>
    </row>
    <row r="37" spans="5:5" x14ac:dyDescent="0.25">
      <c r="E37" s="95"/>
    </row>
    <row r="38" spans="5:5" x14ac:dyDescent="0.25">
      <c r="E38" s="95"/>
    </row>
    <row r="39" spans="5:5" x14ac:dyDescent="0.25">
      <c r="E39" s="95"/>
    </row>
    <row r="40" spans="5:5" x14ac:dyDescent="0.25">
      <c r="E40" s="95"/>
    </row>
    <row r="41" spans="5:5" x14ac:dyDescent="0.25">
      <c r="E41" s="95"/>
    </row>
    <row r="42" spans="5:5" x14ac:dyDescent="0.25">
      <c r="E42" s="95"/>
    </row>
    <row r="43" spans="5:5" x14ac:dyDescent="0.25">
      <c r="E43" s="95"/>
    </row>
    <row r="44" spans="5:5" x14ac:dyDescent="0.25">
      <c r="E44" s="95"/>
    </row>
    <row r="45" spans="5:5" x14ac:dyDescent="0.25">
      <c r="E45" s="95"/>
    </row>
    <row r="46" spans="5:5" x14ac:dyDescent="0.25">
      <c r="E46" s="95"/>
    </row>
    <row r="47" spans="5:5" x14ac:dyDescent="0.25">
      <c r="E47" s="95"/>
    </row>
    <row r="48" spans="5:5" x14ac:dyDescent="0.25">
      <c r="E48" s="95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6CFED-8EF4-4D07-8311-A2F0C1AA8455}">
  <dimension ref="A1:AX87"/>
  <sheetViews>
    <sheetView zoomScale="85" zoomScaleNormal="85" workbookViewId="0">
      <pane xSplit="1" ySplit="2" topLeftCell="N3" activePane="bottomRight" state="frozen"/>
      <selection pane="topRight" activeCell="B1" sqref="B1"/>
      <selection pane="bottomLeft" activeCell="A3" sqref="A3"/>
      <selection pane="bottomRight" activeCell="I15" sqref="I15"/>
    </sheetView>
  </sheetViews>
  <sheetFormatPr defaultColWidth="9.140625" defaultRowHeight="15" x14ac:dyDescent="0.25"/>
  <cols>
    <col min="1" max="1" width="19.85546875" style="94" customWidth="1"/>
    <col min="2" max="4" width="9.140625" style="94"/>
    <col min="5" max="5" width="15.5703125" style="94" bestFit="1" customWidth="1"/>
    <col min="6" max="7" width="6.7109375" style="94" bestFit="1" customWidth="1"/>
    <col min="8" max="8" width="5.7109375" style="94" bestFit="1" customWidth="1"/>
    <col min="9" max="9" width="14.5703125" style="94" bestFit="1" customWidth="1"/>
    <col min="10" max="10" width="5.5703125" style="94" bestFit="1" customWidth="1"/>
    <col min="11" max="11" width="5.5703125" style="94" customWidth="1"/>
    <col min="12" max="12" width="6.7109375" style="94" bestFit="1" customWidth="1"/>
    <col min="13" max="13" width="9.28515625" style="94" bestFit="1" customWidth="1"/>
    <col min="14" max="14" width="5.7109375" style="94" bestFit="1" customWidth="1"/>
    <col min="15" max="15" width="7.7109375" style="94" bestFit="1" customWidth="1"/>
    <col min="16" max="16" width="5.7109375" style="94" bestFit="1" customWidth="1"/>
    <col min="17" max="17" width="6.7109375" style="94" bestFit="1" customWidth="1"/>
    <col min="18" max="18" width="6.7109375" style="94" customWidth="1"/>
    <col min="19" max="19" width="6.7109375" style="94" bestFit="1" customWidth="1"/>
    <col min="20" max="20" width="15.42578125" style="94" bestFit="1" customWidth="1"/>
    <col min="21" max="21" width="5.7109375" style="94" bestFit="1" customWidth="1"/>
    <col min="22" max="22" width="5.140625" style="94" bestFit="1" customWidth="1"/>
    <col min="23" max="24" width="5.7109375" style="94" bestFit="1" customWidth="1"/>
    <col min="25" max="25" width="6.7109375" style="94" bestFit="1" customWidth="1"/>
    <col min="26" max="26" width="6.140625" style="94" bestFit="1" customWidth="1"/>
    <col min="27" max="27" width="7.7109375" style="94" bestFit="1" customWidth="1"/>
    <col min="28" max="28" width="10" style="94" bestFit="1" customWidth="1"/>
    <col min="29" max="29" width="10" style="94" customWidth="1"/>
    <col min="30" max="30" width="6" style="94" bestFit="1" customWidth="1"/>
    <col min="31" max="31" width="6.7109375" style="94" bestFit="1" customWidth="1"/>
    <col min="32" max="33" width="7.7109375" style="94" bestFit="1" customWidth="1"/>
    <col min="34" max="34" width="8" style="94" bestFit="1" customWidth="1"/>
    <col min="35" max="36" width="6.7109375" style="94" bestFit="1" customWidth="1"/>
    <col min="37" max="37" width="6.7109375" style="94" customWidth="1"/>
    <col min="38" max="38" width="6.7109375" style="94" bestFit="1" customWidth="1"/>
    <col min="39" max="39" width="9.140625" style="94" bestFit="1" customWidth="1"/>
    <col min="40" max="40" width="7.140625" style="94" bestFit="1" customWidth="1"/>
    <col min="41" max="48" width="9.140625" style="94"/>
    <col min="50" max="16384" width="9.140625" style="94"/>
  </cols>
  <sheetData>
    <row r="1" spans="1:50" x14ac:dyDescent="0.25">
      <c r="B1" s="94" t="s">
        <v>484</v>
      </c>
      <c r="E1" s="94" t="s">
        <v>475</v>
      </c>
      <c r="AQ1" s="94" t="s">
        <v>310</v>
      </c>
    </row>
    <row r="2" spans="1:50" x14ac:dyDescent="0.25">
      <c r="A2" s="94" t="s">
        <v>52</v>
      </c>
      <c r="B2" s="95" t="s">
        <v>57</v>
      </c>
      <c r="C2" s="95" t="s">
        <v>62</v>
      </c>
      <c r="D2" s="95"/>
      <c r="E2" s="95" t="s">
        <v>226</v>
      </c>
      <c r="F2" s="95" t="s">
        <v>471</v>
      </c>
      <c r="G2" s="95" t="s">
        <v>359</v>
      </c>
      <c r="H2" s="95" t="s">
        <v>131</v>
      </c>
      <c r="I2" s="95" t="s">
        <v>132</v>
      </c>
      <c r="J2" s="95" t="s">
        <v>133</v>
      </c>
      <c r="K2" s="95" t="s">
        <v>335</v>
      </c>
      <c r="L2" s="95" t="s">
        <v>360</v>
      </c>
      <c r="M2" s="95" t="s">
        <v>134</v>
      </c>
      <c r="N2" s="95" t="s">
        <v>136</v>
      </c>
      <c r="O2" s="95" t="s">
        <v>137</v>
      </c>
      <c r="P2" s="95" t="s">
        <v>361</v>
      </c>
      <c r="Q2" s="95" t="s">
        <v>138</v>
      </c>
      <c r="R2" s="95" t="s">
        <v>472</v>
      </c>
      <c r="S2" s="95" t="s">
        <v>139</v>
      </c>
      <c r="T2" s="95" t="s">
        <v>140</v>
      </c>
      <c r="U2" s="95" t="s">
        <v>142</v>
      </c>
      <c r="V2" s="95" t="s">
        <v>143</v>
      </c>
      <c r="W2" s="95" t="s">
        <v>473</v>
      </c>
      <c r="X2" s="95" t="s">
        <v>362</v>
      </c>
      <c r="Y2" s="95" t="s">
        <v>144</v>
      </c>
      <c r="Z2" s="95" t="s">
        <v>366</v>
      </c>
      <c r="AA2" s="95" t="s">
        <v>57</v>
      </c>
      <c r="AB2" s="95" t="s">
        <v>128</v>
      </c>
      <c r="AC2" s="95" t="s">
        <v>474</v>
      </c>
      <c r="AD2" s="95" t="s">
        <v>147</v>
      </c>
      <c r="AE2" s="95" t="s">
        <v>148</v>
      </c>
      <c r="AF2" s="95" t="s">
        <v>150</v>
      </c>
      <c r="AG2" s="95" t="s">
        <v>363</v>
      </c>
      <c r="AH2" s="95" t="s">
        <v>367</v>
      </c>
      <c r="AI2" s="95" t="s">
        <v>170</v>
      </c>
      <c r="AJ2" s="95" t="s">
        <v>171</v>
      </c>
      <c r="AK2" s="95" t="s">
        <v>172</v>
      </c>
      <c r="AL2" s="95" t="s">
        <v>173</v>
      </c>
      <c r="AM2" s="95" t="s">
        <v>174</v>
      </c>
      <c r="AN2" s="95" t="s">
        <v>368</v>
      </c>
      <c r="AP2" s="95"/>
      <c r="AQ2" s="95" t="s">
        <v>57</v>
      </c>
      <c r="AR2" s="95" t="s">
        <v>62</v>
      </c>
      <c r="AS2" s="95"/>
      <c r="AT2" s="95"/>
      <c r="AU2" s="95"/>
      <c r="AV2" s="95"/>
      <c r="AX2" s="95"/>
    </row>
    <row r="3" spans="1:50" x14ac:dyDescent="0.25">
      <c r="A3" s="19" t="s">
        <v>76</v>
      </c>
      <c r="B3" s="95">
        <v>718.86955</v>
      </c>
      <c r="C3" s="95">
        <v>565.55035999999996</v>
      </c>
      <c r="D3" s="95"/>
      <c r="E3" s="95" t="s">
        <v>121</v>
      </c>
      <c r="F3" s="95">
        <v>20.553134278446802</v>
      </c>
      <c r="G3" s="95">
        <v>17.9462420930783</v>
      </c>
      <c r="H3" s="95">
        <v>1.46562790422246</v>
      </c>
      <c r="I3" s="95">
        <v>1.46562790422246</v>
      </c>
      <c r="J3" s="95">
        <v>1.6660654049173999E-2</v>
      </c>
      <c r="K3" s="95">
        <v>3.5706201938363099E-3</v>
      </c>
      <c r="L3" s="95">
        <v>0.27720461116128797</v>
      </c>
      <c r="M3" s="95">
        <v>10526.773162018</v>
      </c>
      <c r="N3" s="95">
        <v>0</v>
      </c>
      <c r="O3" s="95">
        <v>155.42013566720601</v>
      </c>
      <c r="P3" s="95">
        <v>0</v>
      </c>
      <c r="Q3" s="95">
        <v>45.300631500861797</v>
      </c>
      <c r="R3" s="95">
        <v>0</v>
      </c>
      <c r="S3" s="95">
        <v>0</v>
      </c>
      <c r="T3" s="95">
        <v>0</v>
      </c>
      <c r="U3" s="95">
        <v>4.8804704806406599E-4</v>
      </c>
      <c r="V3" s="95">
        <v>0.73606155116961702</v>
      </c>
      <c r="W3" s="95">
        <v>6.5026983869889996</v>
      </c>
      <c r="X3" s="95">
        <v>10.556137766347501</v>
      </c>
      <c r="Y3" s="95">
        <v>39.978751885416997</v>
      </c>
      <c r="Z3" s="95">
        <v>0</v>
      </c>
      <c r="AA3" s="95">
        <v>352.15459927908898</v>
      </c>
      <c r="AB3" s="95">
        <v>9.5730570115246896E-2</v>
      </c>
      <c r="AC3" s="95">
        <v>343.25166807211298</v>
      </c>
      <c r="AD3" s="95">
        <v>0</v>
      </c>
      <c r="AE3" s="95">
        <v>0.38863108280394898</v>
      </c>
      <c r="AF3" s="95">
        <v>27.693792909009701</v>
      </c>
      <c r="AG3" s="95">
        <v>0</v>
      </c>
      <c r="AH3" s="95">
        <v>38.473477533315702</v>
      </c>
      <c r="AI3" s="95">
        <v>0.17040334483055999</v>
      </c>
      <c r="AJ3" s="95">
        <v>0.38414433320361202</v>
      </c>
      <c r="AK3" s="95">
        <v>0</v>
      </c>
      <c r="AL3" s="95">
        <v>3.8356278550968099</v>
      </c>
      <c r="AM3" s="95">
        <v>169.87671057171301</v>
      </c>
      <c r="AN3" s="95">
        <v>0.484713743505442</v>
      </c>
      <c r="AP3" s="35"/>
      <c r="AQ3" s="81">
        <f t="shared" ref="AQ3:AQ18" si="0">IF(B3=0,"",(AA3-B3)/B3)</f>
        <v>-0.51012725566260386</v>
      </c>
      <c r="AR3" s="81">
        <f t="shared" ref="AR3:AR18" si="1">IF(C3=0,"",(AM3-C3)/C3)</f>
        <v>-0.69962584663245009</v>
      </c>
      <c r="AS3" s="81"/>
      <c r="AT3" s="81"/>
      <c r="AU3" s="81"/>
      <c r="AV3" s="81"/>
      <c r="AX3" s="81"/>
    </row>
    <row r="4" spans="1:50" x14ac:dyDescent="0.25">
      <c r="A4" s="19" t="s">
        <v>77</v>
      </c>
      <c r="B4" s="95">
        <v>3003.8414499999999</v>
      </c>
      <c r="C4" s="95">
        <v>685.57983999999999</v>
      </c>
      <c r="D4" s="95"/>
      <c r="E4" s="95" t="s">
        <v>77</v>
      </c>
      <c r="F4" s="95">
        <v>54.333327974955402</v>
      </c>
      <c r="G4" s="95">
        <v>80.268271500531796</v>
      </c>
      <c r="H4" s="95">
        <v>7.6245865782099402</v>
      </c>
      <c r="I4" s="95">
        <v>7.6245865782099402</v>
      </c>
      <c r="J4" s="95">
        <v>1.17703766512342</v>
      </c>
      <c r="K4" s="95">
        <v>0.37382208039440801</v>
      </c>
      <c r="L4" s="95">
        <v>0.53540957668182398</v>
      </c>
      <c r="M4" s="95">
        <v>50744.915451611203</v>
      </c>
      <c r="N4" s="95">
        <v>0</v>
      </c>
      <c r="O4" s="95">
        <v>446.47737638849799</v>
      </c>
      <c r="P4" s="95">
        <v>0</v>
      </c>
      <c r="Q4" s="95">
        <v>227.179326656688</v>
      </c>
      <c r="R4" s="95">
        <v>0</v>
      </c>
      <c r="S4" s="95">
        <v>0</v>
      </c>
      <c r="T4" s="95">
        <v>0</v>
      </c>
      <c r="U4" s="95">
        <v>8.8313021363889601E-3</v>
      </c>
      <c r="V4" s="95">
        <v>3.4571433545627399</v>
      </c>
      <c r="W4" s="95">
        <v>27.3291846244034</v>
      </c>
      <c r="X4" s="95">
        <v>16.857164706647399</v>
      </c>
      <c r="Y4" s="95">
        <v>186.08139004370599</v>
      </c>
      <c r="Z4" s="95">
        <v>0</v>
      </c>
      <c r="AA4" s="95">
        <v>3003.7986935409999</v>
      </c>
      <c r="AB4" s="95">
        <v>1171.39453551272</v>
      </c>
      <c r="AC4" s="95">
        <v>1212.2924612951001</v>
      </c>
      <c r="AD4" s="95">
        <v>0</v>
      </c>
      <c r="AE4" s="95">
        <v>0.70302413889118398</v>
      </c>
      <c r="AF4" s="95">
        <v>93.935478499975105</v>
      </c>
      <c r="AG4" s="95">
        <v>0</v>
      </c>
      <c r="AH4" s="95">
        <v>165.37889768450501</v>
      </c>
      <c r="AI4" s="95">
        <v>1.01962118768012</v>
      </c>
      <c r="AJ4" s="95">
        <v>1.7201454611751701</v>
      </c>
      <c r="AK4" s="95">
        <v>0</v>
      </c>
      <c r="AL4" s="95">
        <v>11.2241350238595</v>
      </c>
      <c r="AM4" s="95">
        <v>685.495580284065</v>
      </c>
      <c r="AN4" s="95">
        <v>2.5777703188974699</v>
      </c>
      <c r="AP4" s="35"/>
      <c r="AQ4" s="81">
        <f t="shared" si="0"/>
        <v>-1.4233926694091898E-5</v>
      </c>
      <c r="AR4" s="81">
        <f t="shared" si="1"/>
        <v>-1.229028495572313E-4</v>
      </c>
      <c r="AS4" s="81"/>
      <c r="AT4" s="81"/>
      <c r="AU4" s="81"/>
      <c r="AV4" s="81"/>
      <c r="AX4" s="81"/>
    </row>
    <row r="5" spans="1:50" x14ac:dyDescent="0.25">
      <c r="A5" s="19" t="s">
        <v>78</v>
      </c>
      <c r="B5" s="95">
        <v>3286.9654799999998</v>
      </c>
      <c r="C5" s="95">
        <v>2551.2819399999998</v>
      </c>
      <c r="D5" s="95"/>
      <c r="E5" s="95" t="s">
        <v>71</v>
      </c>
      <c r="F5" s="95">
        <v>260.74316230159701</v>
      </c>
      <c r="G5" s="95">
        <v>366.706102605171</v>
      </c>
      <c r="H5" s="95">
        <v>10.3646927119106</v>
      </c>
      <c r="I5" s="95">
        <v>10.3646927119106</v>
      </c>
      <c r="J5" s="95">
        <v>0.89260192907918301</v>
      </c>
      <c r="K5" s="95">
        <v>0.21995526293359499</v>
      </c>
      <c r="L5" s="95">
        <v>4.2867063092600999</v>
      </c>
      <c r="M5" s="95">
        <v>84402.593112729694</v>
      </c>
      <c r="N5" s="95">
        <v>0</v>
      </c>
      <c r="O5" s="95">
        <v>4305.0758488908896</v>
      </c>
      <c r="P5" s="95">
        <v>0</v>
      </c>
      <c r="Q5" s="95">
        <v>588.46908032337399</v>
      </c>
      <c r="R5" s="95">
        <v>0</v>
      </c>
      <c r="S5" s="95">
        <v>0</v>
      </c>
      <c r="T5" s="95">
        <v>0</v>
      </c>
      <c r="U5" s="95">
        <v>2.0100778804021301E-2</v>
      </c>
      <c r="V5" s="95">
        <v>5.6542298961342601</v>
      </c>
      <c r="W5" s="95">
        <v>74.216643817270693</v>
      </c>
      <c r="X5" s="95">
        <v>161.85986576101899</v>
      </c>
      <c r="Y5" s="95">
        <v>305.03439612888798</v>
      </c>
      <c r="Z5" s="95">
        <v>0</v>
      </c>
      <c r="AA5" s="95">
        <v>3286.6924947259799</v>
      </c>
      <c r="AB5" s="95">
        <v>226.99335543518001</v>
      </c>
      <c r="AC5" s="95">
        <v>7222.3205379167302</v>
      </c>
      <c r="AD5" s="95">
        <v>0</v>
      </c>
      <c r="AE5" s="95">
        <v>6.0573944757794402</v>
      </c>
      <c r="AF5" s="95">
        <v>747.54547206350799</v>
      </c>
      <c r="AG5" s="95">
        <v>0</v>
      </c>
      <c r="AH5" s="95">
        <v>1068.1422871657801</v>
      </c>
      <c r="AI5" s="95">
        <v>2.9148005234795602</v>
      </c>
      <c r="AJ5" s="95">
        <v>4.5176485785169902</v>
      </c>
      <c r="AK5" s="95">
        <v>0</v>
      </c>
      <c r="AL5" s="95">
        <v>108.63791368371101</v>
      </c>
      <c r="AM5" s="95">
        <v>2550.5448821905102</v>
      </c>
      <c r="AN5" s="95">
        <v>3.4903079789336799</v>
      </c>
      <c r="AP5" s="35"/>
      <c r="AQ5" s="81">
        <f t="shared" si="0"/>
        <v>-8.3050849082814867E-5</v>
      </c>
      <c r="AR5" s="81">
        <f t="shared" si="1"/>
        <v>-2.8889704345638496E-4</v>
      </c>
      <c r="AS5" s="81"/>
      <c r="AT5" s="81"/>
      <c r="AU5" s="81"/>
      <c r="AV5" s="81"/>
      <c r="AX5" s="81"/>
    </row>
    <row r="6" spans="1:50" x14ac:dyDescent="0.25">
      <c r="A6" s="19" t="s">
        <v>79</v>
      </c>
      <c r="B6" s="95">
        <v>3207.8949499999999</v>
      </c>
      <c r="C6" s="95">
        <v>1218.12923</v>
      </c>
      <c r="D6" s="95"/>
      <c r="E6" s="95" t="s">
        <v>122</v>
      </c>
      <c r="F6" s="95">
        <v>173.03542203308399</v>
      </c>
      <c r="G6" s="95">
        <v>108.6383857708</v>
      </c>
      <c r="H6" s="95">
        <v>9.1364007868434296</v>
      </c>
      <c r="I6" s="95">
        <v>9.1364007868434296</v>
      </c>
      <c r="J6" s="95">
        <v>1.4077666284346599</v>
      </c>
      <c r="K6" s="95">
        <v>0.42759608882780198</v>
      </c>
      <c r="L6" s="95">
        <v>2.7513843723037001</v>
      </c>
      <c r="M6" s="95">
        <v>63892.730515951604</v>
      </c>
      <c r="N6" s="95">
        <v>0</v>
      </c>
      <c r="O6" s="95">
        <v>1347.9049991879101</v>
      </c>
      <c r="P6" s="95">
        <v>0</v>
      </c>
      <c r="Q6" s="95">
        <v>300.067841972331</v>
      </c>
      <c r="R6" s="95">
        <v>0</v>
      </c>
      <c r="S6" s="95">
        <v>0</v>
      </c>
      <c r="T6" s="95">
        <v>0</v>
      </c>
      <c r="U6" s="95">
        <v>1.46769124894481E-2</v>
      </c>
      <c r="V6" s="95">
        <v>4.6314032685592199</v>
      </c>
      <c r="W6" s="95">
        <v>56.333057208951303</v>
      </c>
      <c r="X6" s="95">
        <v>101.0323135754</v>
      </c>
      <c r="Y6" s="95">
        <v>248.85687576716501</v>
      </c>
      <c r="Z6" s="95">
        <v>0</v>
      </c>
      <c r="AA6" s="95">
        <v>3207.8701485033298</v>
      </c>
      <c r="AB6" s="95">
        <v>896.619626360035</v>
      </c>
      <c r="AC6" s="95">
        <v>2674.5638080435601</v>
      </c>
      <c r="AD6" s="95">
        <v>0</v>
      </c>
      <c r="AE6" s="95">
        <v>3.8171841029337901</v>
      </c>
      <c r="AF6" s="95">
        <v>205.559657073099</v>
      </c>
      <c r="AG6" s="95">
        <v>0</v>
      </c>
      <c r="AH6" s="95">
        <v>233.51490450855599</v>
      </c>
      <c r="AI6" s="95">
        <v>2.42457894199155</v>
      </c>
      <c r="AJ6" s="95">
        <v>3.4623842473843802</v>
      </c>
      <c r="AK6" s="95">
        <v>0</v>
      </c>
      <c r="AL6" s="95">
        <v>29.286982574625799</v>
      </c>
      <c r="AM6" s="95">
        <v>1218.0011398997899</v>
      </c>
      <c r="AN6" s="95">
        <v>3.09638576285918</v>
      </c>
      <c r="AP6" s="35"/>
      <c r="AQ6" s="81">
        <f t="shared" si="0"/>
        <v>-7.7313930339518633E-6</v>
      </c>
      <c r="AR6" s="81">
        <f t="shared" si="1"/>
        <v>-1.0515312912251668E-4</v>
      </c>
      <c r="AS6" s="81"/>
      <c r="AT6" s="81"/>
      <c r="AU6" s="81"/>
      <c r="AV6" s="81"/>
      <c r="AX6" s="81"/>
    </row>
    <row r="7" spans="1:50" x14ac:dyDescent="0.25">
      <c r="A7" s="19" t="s">
        <v>80</v>
      </c>
      <c r="B7" s="95">
        <v>74008.698709999997</v>
      </c>
      <c r="C7" s="95">
        <v>19660.478459999998</v>
      </c>
      <c r="D7" s="95"/>
      <c r="E7" s="95" t="s">
        <v>123</v>
      </c>
      <c r="F7" s="95">
        <v>2026.1989373855699</v>
      </c>
      <c r="G7" s="95">
        <v>1640.86324466269</v>
      </c>
      <c r="H7" s="95">
        <v>206.021824166551</v>
      </c>
      <c r="I7" s="95">
        <v>206.021824166551</v>
      </c>
      <c r="J7" s="95">
        <v>116.04622736556399</v>
      </c>
      <c r="K7" s="95">
        <v>40.2704530965771</v>
      </c>
      <c r="L7" s="95">
        <v>36.661364743941498</v>
      </c>
      <c r="M7" s="95">
        <v>1149187.81964071</v>
      </c>
      <c r="N7" s="95">
        <v>0</v>
      </c>
      <c r="O7" s="95">
        <v>18693.499040083199</v>
      </c>
      <c r="P7" s="95">
        <v>0</v>
      </c>
      <c r="Q7" s="95">
        <v>6246.25462824436</v>
      </c>
      <c r="R7" s="95">
        <v>0</v>
      </c>
      <c r="S7" s="95">
        <v>0</v>
      </c>
      <c r="T7" s="95">
        <v>0</v>
      </c>
      <c r="U7" s="95">
        <v>0.150199327187753</v>
      </c>
      <c r="V7" s="95">
        <v>82.990900924116005</v>
      </c>
      <c r="W7" s="95">
        <v>1311.6999660326701</v>
      </c>
      <c r="X7" s="95">
        <v>995.60703617630099</v>
      </c>
      <c r="Y7" s="95">
        <v>4292.6414134742399</v>
      </c>
      <c r="Z7" s="95">
        <v>0</v>
      </c>
      <c r="AA7" s="95">
        <v>74008.302143741297</v>
      </c>
      <c r="AB7" s="95">
        <v>12393.901383852301</v>
      </c>
      <c r="AC7" s="95">
        <v>39994.789022305202</v>
      </c>
      <c r="AD7" s="95">
        <v>0</v>
      </c>
      <c r="AE7" s="95">
        <v>40.340119621708901</v>
      </c>
      <c r="AF7" s="95">
        <v>2636.7116309860598</v>
      </c>
      <c r="AG7" s="95">
        <v>0</v>
      </c>
      <c r="AH7" s="95">
        <v>3222.0406172797302</v>
      </c>
      <c r="AI7" s="95">
        <v>100.023069128073</v>
      </c>
      <c r="AJ7" s="95">
        <v>83.342178100287498</v>
      </c>
      <c r="AK7" s="95">
        <v>0</v>
      </c>
      <c r="AL7" s="95">
        <v>306.25202830993197</v>
      </c>
      <c r="AM7" s="95">
        <v>19660.025623439498</v>
      </c>
      <c r="AN7" s="95">
        <v>72.927431210506796</v>
      </c>
      <c r="AP7" s="35"/>
      <c r="AQ7" s="81">
        <f t="shared" si="0"/>
        <v>-5.3583736183996149E-6</v>
      </c>
      <c r="AR7" s="81">
        <f t="shared" si="1"/>
        <v>-2.3032835209044319E-5</v>
      </c>
      <c r="AS7" s="81"/>
      <c r="AT7" s="81"/>
      <c r="AU7" s="81"/>
      <c r="AV7" s="81"/>
      <c r="AX7" s="81"/>
    </row>
    <row r="8" spans="1:50" x14ac:dyDescent="0.25">
      <c r="A8" s="57" t="s">
        <v>81</v>
      </c>
      <c r="B8" s="95">
        <v>94410.291230000003</v>
      </c>
      <c r="C8" s="95">
        <v>25077.548729999999</v>
      </c>
      <c r="D8" s="95"/>
      <c r="E8" s="95" t="s">
        <v>72</v>
      </c>
      <c r="F8" s="95">
        <v>2979.21890689474</v>
      </c>
      <c r="G8" s="95">
        <v>2208.2046898947601</v>
      </c>
      <c r="H8" s="95">
        <v>214.57173926794599</v>
      </c>
      <c r="I8" s="95">
        <v>214.57173926794599</v>
      </c>
      <c r="J8" s="95">
        <v>102.21256987637</v>
      </c>
      <c r="K8" s="95">
        <v>33.638524463614203</v>
      </c>
      <c r="L8" s="95">
        <v>51.902954943391201</v>
      </c>
      <c r="M8" s="95">
        <v>1300656.48076962</v>
      </c>
      <c r="N8" s="95">
        <v>0</v>
      </c>
      <c r="O8" s="95">
        <v>28042.471191738601</v>
      </c>
      <c r="P8" s="95">
        <v>0</v>
      </c>
      <c r="Q8" s="95">
        <v>7160.2182174765103</v>
      </c>
      <c r="R8" s="95">
        <v>0</v>
      </c>
      <c r="S8" s="95">
        <v>0</v>
      </c>
      <c r="T8" s="95">
        <v>0</v>
      </c>
      <c r="U8" s="95">
        <v>0.51869583606602798</v>
      </c>
      <c r="V8" s="95">
        <v>94.287407414859899</v>
      </c>
      <c r="W8" s="95">
        <v>1429.8078864008801</v>
      </c>
      <c r="X8" s="95">
        <v>1652.8020050986299</v>
      </c>
      <c r="Y8" s="95">
        <v>4932.5384961978198</v>
      </c>
      <c r="Z8" s="95">
        <v>0</v>
      </c>
      <c r="AA8" s="95">
        <v>94408.495656112005</v>
      </c>
      <c r="AB8" s="95">
        <v>17302.7605291578</v>
      </c>
      <c r="AC8" s="95">
        <v>55327.618868918602</v>
      </c>
      <c r="AD8" s="95">
        <v>0</v>
      </c>
      <c r="AE8" s="95">
        <v>66.333627218263004</v>
      </c>
      <c r="AF8" s="95">
        <v>4072.4011615168802</v>
      </c>
      <c r="AG8" s="95">
        <v>0</v>
      </c>
      <c r="AH8" s="95">
        <v>4812.3415691338396</v>
      </c>
      <c r="AI8" s="95">
        <v>94.897508868161097</v>
      </c>
      <c r="AJ8" s="95">
        <v>92.213436888696606</v>
      </c>
      <c r="AK8" s="95">
        <v>0</v>
      </c>
      <c r="AL8" s="95">
        <v>534.24476456333502</v>
      </c>
      <c r="AM8" s="95">
        <v>25076.656733742198</v>
      </c>
      <c r="AN8" s="95">
        <v>75.864711683219895</v>
      </c>
      <c r="AP8" s="35"/>
      <c r="AQ8" s="81">
        <f t="shared" si="0"/>
        <v>-1.9018836448909732E-5</v>
      </c>
      <c r="AR8" s="81">
        <f t="shared" si="1"/>
        <v>-3.5569515481914543E-5</v>
      </c>
      <c r="AS8" s="81"/>
      <c r="AT8" s="81"/>
      <c r="AU8" s="81"/>
      <c r="AV8" s="81"/>
      <c r="AX8" s="81"/>
    </row>
    <row r="9" spans="1:50" x14ac:dyDescent="0.25">
      <c r="A9" s="19" t="s">
        <v>82</v>
      </c>
      <c r="B9" s="95">
        <v>65435.021890000004</v>
      </c>
      <c r="C9" s="95">
        <v>10056.07604</v>
      </c>
      <c r="D9" s="95"/>
      <c r="E9" s="95" t="s">
        <v>124</v>
      </c>
      <c r="F9" s="95">
        <v>788.29098349432195</v>
      </c>
      <c r="G9" s="95">
        <v>810.53603000249598</v>
      </c>
      <c r="H9" s="95">
        <v>117.818945447953</v>
      </c>
      <c r="I9" s="95">
        <v>117.818945447953</v>
      </c>
      <c r="J9" s="95">
        <v>91.9806970317631</v>
      </c>
      <c r="K9" s="95">
        <v>31.5283965294282</v>
      </c>
      <c r="L9" s="95">
        <v>16.742200362015598</v>
      </c>
      <c r="M9" s="95">
        <v>586661.22266206704</v>
      </c>
      <c r="N9" s="95">
        <v>0</v>
      </c>
      <c r="O9" s="95">
        <v>9525.8397347072205</v>
      </c>
      <c r="P9" s="95">
        <v>0</v>
      </c>
      <c r="Q9" s="95">
        <v>3643.0253856495701</v>
      </c>
      <c r="R9" s="95">
        <v>0</v>
      </c>
      <c r="S9" s="95">
        <v>0</v>
      </c>
      <c r="T9" s="95">
        <v>0</v>
      </c>
      <c r="U9" s="95">
        <v>0.201488104131825</v>
      </c>
      <c r="V9" s="95">
        <v>42.409650372078801</v>
      </c>
      <c r="W9" s="95">
        <v>792.21826795603204</v>
      </c>
      <c r="X9" s="95">
        <v>324.82371490203099</v>
      </c>
      <c r="Y9" s="95">
        <v>2134.5639971026199</v>
      </c>
      <c r="Z9" s="95">
        <v>0</v>
      </c>
      <c r="AA9" s="95">
        <v>65433.176289841598</v>
      </c>
      <c r="AB9" s="95">
        <v>29677.5474193806</v>
      </c>
      <c r="AC9" s="95">
        <v>20392.270716887899</v>
      </c>
      <c r="AD9" s="95">
        <v>0</v>
      </c>
      <c r="AE9" s="95">
        <v>15.572810379073699</v>
      </c>
      <c r="AF9" s="95">
        <v>1240.7942830519601</v>
      </c>
      <c r="AG9" s="95">
        <v>0</v>
      </c>
      <c r="AH9" s="95">
        <v>1583.5245645816501</v>
      </c>
      <c r="AI9" s="95">
        <v>70.904848974992902</v>
      </c>
      <c r="AJ9" s="95">
        <v>52.216744589183698</v>
      </c>
      <c r="AK9" s="95">
        <v>0</v>
      </c>
      <c r="AL9" s="95">
        <v>120.743055306364</v>
      </c>
      <c r="AM9" s="95">
        <v>10055.767491525899</v>
      </c>
      <c r="AN9" s="95">
        <v>42.965338482170601</v>
      </c>
      <c r="AP9" s="35"/>
      <c r="AQ9" s="81">
        <f t="shared" si="0"/>
        <v>-2.8205082004984897E-5</v>
      </c>
      <c r="AR9" s="81">
        <f t="shared" si="1"/>
        <v>-3.0682790471467242E-5</v>
      </c>
      <c r="AS9" s="81"/>
      <c r="AT9" s="81"/>
      <c r="AU9" s="81"/>
      <c r="AV9" s="81"/>
      <c r="AX9" s="81"/>
    </row>
    <row r="10" spans="1:50" x14ac:dyDescent="0.25">
      <c r="A10" s="19" t="s">
        <v>83</v>
      </c>
      <c r="B10" s="95">
        <v>110283.04253999999</v>
      </c>
      <c r="C10" s="95">
        <v>13281.515659999999</v>
      </c>
      <c r="D10" s="95"/>
      <c r="E10" s="95" t="s">
        <v>125</v>
      </c>
      <c r="F10" s="95">
        <v>961.24209023829303</v>
      </c>
      <c r="G10" s="95">
        <v>1392.6090277472599</v>
      </c>
      <c r="H10" s="95">
        <v>175.68797686671101</v>
      </c>
      <c r="I10" s="95">
        <v>175.68797686671101</v>
      </c>
      <c r="J10" s="95">
        <v>37.770305727822802</v>
      </c>
      <c r="K10" s="95">
        <v>11.808190571830901</v>
      </c>
      <c r="L10" s="95">
        <v>7.7146082992899796</v>
      </c>
      <c r="M10" s="95">
        <v>1126702.97810704</v>
      </c>
      <c r="N10" s="95">
        <v>0</v>
      </c>
      <c r="O10" s="95">
        <v>4864.2794385554398</v>
      </c>
      <c r="P10" s="95">
        <v>0</v>
      </c>
      <c r="Q10" s="95">
        <v>4879.6397761181397</v>
      </c>
      <c r="R10" s="95">
        <v>0</v>
      </c>
      <c r="S10" s="95">
        <v>0</v>
      </c>
      <c r="T10" s="95">
        <v>0</v>
      </c>
      <c r="U10" s="95">
        <v>0.32294314649887601</v>
      </c>
      <c r="V10" s="95">
        <v>77.205472294047595</v>
      </c>
      <c r="W10" s="95">
        <v>610.68853070027296</v>
      </c>
      <c r="X10" s="95">
        <v>182.38356050610801</v>
      </c>
      <c r="Y10" s="95">
        <v>4137.2312450298195</v>
      </c>
      <c r="Z10" s="95">
        <v>0</v>
      </c>
      <c r="AA10" s="95">
        <v>110274.146381146</v>
      </c>
      <c r="AB10" s="95">
        <v>64388.454651116001</v>
      </c>
      <c r="AC10" s="95">
        <v>19538.808381311399</v>
      </c>
      <c r="AD10" s="95">
        <v>0</v>
      </c>
      <c r="AE10" s="95">
        <v>9.7377220544696002</v>
      </c>
      <c r="AF10" s="95">
        <v>1161.58123831581</v>
      </c>
      <c r="AG10" s="95">
        <v>0</v>
      </c>
      <c r="AH10" s="95">
        <v>2355.4540226844802</v>
      </c>
      <c r="AI10" s="95">
        <v>26.5822525948475</v>
      </c>
      <c r="AJ10" s="95">
        <v>39.924015869094703</v>
      </c>
      <c r="AK10" s="95">
        <v>0</v>
      </c>
      <c r="AL10" s="95">
        <v>104.938926435483</v>
      </c>
      <c r="AM10" s="95">
        <v>13280.7302880889</v>
      </c>
      <c r="AN10" s="95">
        <v>60.0534178314306</v>
      </c>
      <c r="AP10" s="35"/>
      <c r="AQ10" s="81">
        <f t="shared" si="0"/>
        <v>-8.0666607024105545E-5</v>
      </c>
      <c r="AR10" s="81">
        <f t="shared" si="1"/>
        <v>-5.91327022611056E-5</v>
      </c>
      <c r="AS10" s="81"/>
      <c r="AT10" s="81"/>
      <c r="AU10" s="81"/>
      <c r="AV10" s="81"/>
      <c r="AX10" s="81"/>
    </row>
    <row r="11" spans="1:50" x14ac:dyDescent="0.25">
      <c r="A11" s="19" t="s">
        <v>84</v>
      </c>
      <c r="B11" s="95">
        <v>136025.30802</v>
      </c>
      <c r="C11" s="95">
        <v>26819.20174</v>
      </c>
      <c r="D11" s="95"/>
      <c r="E11" s="95" t="s">
        <v>126</v>
      </c>
      <c r="F11" s="95">
        <v>1884.80992091851</v>
      </c>
      <c r="G11" s="95">
        <v>2710.17995847375</v>
      </c>
      <c r="H11" s="95">
        <v>332.97762523059703</v>
      </c>
      <c r="I11" s="95">
        <v>332.97762523059703</v>
      </c>
      <c r="J11" s="95">
        <v>51.0984494512739</v>
      </c>
      <c r="K11" s="95">
        <v>14.4382967937257</v>
      </c>
      <c r="L11" s="95">
        <v>12.8056985278608</v>
      </c>
      <c r="M11" s="95">
        <v>2198901.5029768599</v>
      </c>
      <c r="N11" s="95">
        <v>0</v>
      </c>
      <c r="O11" s="95">
        <v>8253.4049974821301</v>
      </c>
      <c r="P11" s="95">
        <v>0</v>
      </c>
      <c r="Q11" s="95">
        <v>9253.5595597231804</v>
      </c>
      <c r="R11" s="95">
        <v>0</v>
      </c>
      <c r="S11" s="95">
        <v>0</v>
      </c>
      <c r="T11" s="95">
        <v>0</v>
      </c>
      <c r="U11" s="95">
        <v>0.76110817408879095</v>
      </c>
      <c r="V11" s="95">
        <v>150.174806706016</v>
      </c>
      <c r="W11" s="95">
        <v>1051.0675294668699</v>
      </c>
      <c r="X11" s="95">
        <v>360.03813411046502</v>
      </c>
      <c r="Y11" s="95">
        <v>8091.7429358408699</v>
      </c>
      <c r="Z11" s="95">
        <v>0</v>
      </c>
      <c r="AA11" s="95">
        <v>125281.30607105501</v>
      </c>
      <c r="AB11" s="95">
        <v>37143.5103925652</v>
      </c>
      <c r="AC11" s="95">
        <v>36320.718686276698</v>
      </c>
      <c r="AD11" s="95">
        <v>0</v>
      </c>
      <c r="AE11" s="95">
        <v>19.406044230416601</v>
      </c>
      <c r="AF11" s="95">
        <v>2176.0803316473198</v>
      </c>
      <c r="AG11" s="95">
        <v>0</v>
      </c>
      <c r="AH11" s="95">
        <v>4549.4005567935401</v>
      </c>
      <c r="AI11" s="95">
        <v>33.278150810038902</v>
      </c>
      <c r="AJ11" s="95">
        <v>69.551223555869598</v>
      </c>
      <c r="AK11" s="95">
        <v>0</v>
      </c>
      <c r="AL11" s="95">
        <v>202.44605879757901</v>
      </c>
      <c r="AM11" s="95">
        <v>25354.637410252501</v>
      </c>
      <c r="AN11" s="95">
        <v>113.258193127496</v>
      </c>
      <c r="AP11" s="35"/>
      <c r="AQ11" s="81">
        <f t="shared" si="0"/>
        <v>-7.8985316080778772E-2</v>
      </c>
      <c r="AR11" s="81">
        <f t="shared" si="1"/>
        <v>-5.4608796486405035E-2</v>
      </c>
      <c r="AS11" s="81"/>
      <c r="AT11" s="81"/>
      <c r="AU11" s="81"/>
      <c r="AV11" s="81"/>
      <c r="AX11" s="81"/>
    </row>
    <row r="12" spans="1:50" x14ac:dyDescent="0.25">
      <c r="A12" s="19" t="s">
        <v>85</v>
      </c>
      <c r="B12" s="95">
        <v>16678.32764</v>
      </c>
      <c r="C12" s="95">
        <v>7751.5848400000004</v>
      </c>
      <c r="D12" s="95"/>
      <c r="E12" s="95" t="s">
        <v>73</v>
      </c>
      <c r="F12" s="95">
        <v>961.14101416202504</v>
      </c>
      <c r="G12" s="95">
        <v>645.37640912695304</v>
      </c>
      <c r="H12" s="95">
        <v>48.114945295716502</v>
      </c>
      <c r="I12" s="95">
        <v>48.114945295716502</v>
      </c>
      <c r="J12" s="95">
        <v>6.5640129112479402</v>
      </c>
      <c r="K12" s="95">
        <v>1.25912471921379</v>
      </c>
      <c r="L12" s="95">
        <v>14.9895231701309</v>
      </c>
      <c r="M12" s="95">
        <v>350398.01356140198</v>
      </c>
      <c r="N12" s="95">
        <v>0</v>
      </c>
      <c r="O12" s="95">
        <v>8011.1573447188503</v>
      </c>
      <c r="P12" s="95">
        <v>0</v>
      </c>
      <c r="Q12" s="95">
        <v>1727.51980480612</v>
      </c>
      <c r="R12" s="95">
        <v>0</v>
      </c>
      <c r="S12" s="95">
        <v>0</v>
      </c>
      <c r="T12" s="95">
        <v>0</v>
      </c>
      <c r="U12" s="95">
        <v>0.223433911824718</v>
      </c>
      <c r="V12" s="95">
        <v>25.240822671309299</v>
      </c>
      <c r="W12" s="95">
        <v>290.62001236021399</v>
      </c>
      <c r="X12" s="95">
        <v>564.49367546464396</v>
      </c>
      <c r="Y12" s="95">
        <v>1359.99421131757</v>
      </c>
      <c r="Z12" s="95">
        <v>0</v>
      </c>
      <c r="AA12" s="95">
        <v>12531.5767065983</v>
      </c>
      <c r="AB12" s="95">
        <v>562.22307051626603</v>
      </c>
      <c r="AC12" s="95">
        <v>15572.3941897779</v>
      </c>
      <c r="AD12" s="95">
        <v>0</v>
      </c>
      <c r="AE12" s="95">
        <v>22.2091912372845</v>
      </c>
      <c r="AF12" s="95">
        <v>1234.07858830291</v>
      </c>
      <c r="AG12" s="95">
        <v>0</v>
      </c>
      <c r="AH12" s="95">
        <v>1448.10386595984</v>
      </c>
      <c r="AI12" s="95">
        <v>10.634110268053099</v>
      </c>
      <c r="AJ12" s="95">
        <v>18.9022337811322</v>
      </c>
      <c r="AK12" s="95">
        <v>0</v>
      </c>
      <c r="AL12" s="95">
        <v>177.20246708175199</v>
      </c>
      <c r="AM12" s="95">
        <v>6915.7983087483699</v>
      </c>
      <c r="AN12" s="95">
        <v>16.542682551125999</v>
      </c>
      <c r="AP12" s="35"/>
      <c r="AQ12" s="81">
        <f t="shared" si="0"/>
        <v>-0.24863109916706849</v>
      </c>
      <c r="AR12" s="81">
        <f t="shared" si="1"/>
        <v>-0.10782137440317695</v>
      </c>
      <c r="AS12" s="81"/>
      <c r="AT12" s="81"/>
      <c r="AU12" s="81"/>
      <c r="AV12" s="81"/>
      <c r="AX12" s="81"/>
    </row>
    <row r="13" spans="1:50" x14ac:dyDescent="0.25">
      <c r="A13" s="22" t="s">
        <v>86</v>
      </c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P13" s="35"/>
      <c r="AQ13" s="81" t="str">
        <f t="shared" si="0"/>
        <v/>
      </c>
      <c r="AR13" s="81" t="str">
        <f t="shared" si="1"/>
        <v/>
      </c>
      <c r="AS13" s="81"/>
      <c r="AT13" s="81"/>
      <c r="AU13" s="81"/>
      <c r="AV13" s="81"/>
      <c r="AX13" s="81"/>
    </row>
    <row r="14" spans="1:50" x14ac:dyDescent="0.25">
      <c r="A14" s="22" t="s">
        <v>87</v>
      </c>
      <c r="B14" s="95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P14" s="35"/>
      <c r="AQ14" s="81" t="str">
        <f t="shared" si="0"/>
        <v/>
      </c>
      <c r="AR14" s="81" t="str">
        <f t="shared" si="1"/>
        <v/>
      </c>
      <c r="AS14" s="81"/>
      <c r="AT14" s="81"/>
      <c r="AU14" s="81"/>
      <c r="AV14" s="81"/>
      <c r="AX14" s="81"/>
    </row>
    <row r="15" spans="1:50" x14ac:dyDescent="0.25">
      <c r="A15" s="16" t="s">
        <v>88</v>
      </c>
      <c r="B15" s="85"/>
      <c r="C15" s="8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P15" s="35"/>
      <c r="AQ15" s="81" t="str">
        <f t="shared" si="0"/>
        <v/>
      </c>
      <c r="AR15" s="81" t="str">
        <f t="shared" si="1"/>
        <v/>
      </c>
      <c r="AS15" s="81"/>
      <c r="AT15" s="81"/>
      <c r="AU15" s="81"/>
      <c r="AV15" s="81"/>
      <c r="AX15" s="81"/>
    </row>
    <row r="16" spans="1:50" x14ac:dyDescent="0.25">
      <c r="AQ16" s="81" t="str">
        <f t="shared" si="0"/>
        <v/>
      </c>
      <c r="AR16" s="81" t="str">
        <f t="shared" si="1"/>
        <v/>
      </c>
      <c r="AS16" s="81"/>
      <c r="AT16" s="81"/>
      <c r="AU16" s="81"/>
      <c r="AV16" s="81"/>
      <c r="AW16" s="94"/>
    </row>
    <row r="17" spans="1:49" x14ac:dyDescent="0.25">
      <c r="A17" s="21" t="s">
        <v>55</v>
      </c>
      <c r="B17" s="1">
        <f>SUM(B3:B15)</f>
        <v>507058.26146000001</v>
      </c>
      <c r="C17" s="1">
        <f>SUM(C3:C15)</f>
        <v>107666.94684</v>
      </c>
      <c r="F17" s="1">
        <f>SUM(F3:F15)</f>
        <v>10109.566899681544</v>
      </c>
      <c r="G17" s="1">
        <f t="shared" ref="G17:AN17" si="2">SUM(G3:G15)</f>
        <v>9981.3283618774894</v>
      </c>
      <c r="H17" s="1">
        <f t="shared" si="2"/>
        <v>1123.7843642566609</v>
      </c>
      <c r="I17" s="1">
        <f t="shared" si="2"/>
        <v>1123.7843642566609</v>
      </c>
      <c r="J17" s="1">
        <f t="shared" si="2"/>
        <v>409.16632924072815</v>
      </c>
      <c r="K17" s="1">
        <f t="shared" si="2"/>
        <v>133.96793022673955</v>
      </c>
      <c r="L17" s="1">
        <f t="shared" si="2"/>
        <v>148.66705491603688</v>
      </c>
      <c r="M17" s="1">
        <f t="shared" si="2"/>
        <v>6922075.0299600102</v>
      </c>
      <c r="N17" s="1">
        <f t="shared" si="2"/>
        <v>0</v>
      </c>
      <c r="O17" s="1">
        <f t="shared" si="2"/>
        <v>83645.530107419952</v>
      </c>
      <c r="P17" s="1">
        <f t="shared" si="2"/>
        <v>0</v>
      </c>
      <c r="Q17" s="1">
        <f t="shared" si="2"/>
        <v>34071.234252471135</v>
      </c>
      <c r="R17" s="1">
        <f t="shared" si="2"/>
        <v>0</v>
      </c>
      <c r="S17" s="1">
        <f t="shared" si="2"/>
        <v>0</v>
      </c>
      <c r="T17" s="1">
        <f t="shared" si="2"/>
        <v>0</v>
      </c>
      <c r="U17" s="1">
        <f t="shared" si="2"/>
        <v>2.2219655402759133</v>
      </c>
      <c r="V17" s="1">
        <f t="shared" si="2"/>
        <v>486.78789845285343</v>
      </c>
      <c r="W17" s="1">
        <f t="shared" si="2"/>
        <v>5650.4837769545529</v>
      </c>
      <c r="X17" s="1">
        <f t="shared" si="2"/>
        <v>4370.4536080675925</v>
      </c>
      <c r="Y17" s="1">
        <f t="shared" si="2"/>
        <v>25728.663712788119</v>
      </c>
      <c r="Z17" s="1">
        <f t="shared" si="2"/>
        <v>0</v>
      </c>
      <c r="AA17" s="1">
        <f t="shared" si="2"/>
        <v>491787.51918454358</v>
      </c>
      <c r="AB17" s="1">
        <f t="shared" si="2"/>
        <v>163763.50069446623</v>
      </c>
      <c r="AC17" s="1">
        <f t="shared" si="2"/>
        <v>198599.02834080521</v>
      </c>
      <c r="AD17" s="1">
        <f t="shared" si="2"/>
        <v>0</v>
      </c>
      <c r="AE17" s="1">
        <f t="shared" si="2"/>
        <v>184.56574854162466</v>
      </c>
      <c r="AF17" s="1">
        <f t="shared" si="2"/>
        <v>13596.381634366531</v>
      </c>
      <c r="AG17" s="1">
        <f t="shared" si="2"/>
        <v>0</v>
      </c>
      <c r="AH17" s="1">
        <f t="shared" si="2"/>
        <v>19476.374763325239</v>
      </c>
      <c r="AI17" s="1">
        <f t="shared" si="2"/>
        <v>342.84934464214825</v>
      </c>
      <c r="AJ17" s="1">
        <f t="shared" si="2"/>
        <v>366.23415540454442</v>
      </c>
      <c r="AK17" s="1">
        <f t="shared" si="2"/>
        <v>0</v>
      </c>
      <c r="AL17" s="1">
        <f t="shared" si="2"/>
        <v>1598.8119596317383</v>
      </c>
      <c r="AM17" s="1">
        <f t="shared" si="2"/>
        <v>104967.53416874346</v>
      </c>
      <c r="AN17" s="1">
        <f t="shared" si="2"/>
        <v>391.26095269014564</v>
      </c>
      <c r="AQ17" s="81">
        <f t="shared" si="0"/>
        <v>-3.0116346455901472E-2</v>
      </c>
      <c r="AR17" s="81">
        <f t="shared" si="1"/>
        <v>-2.5071879072302933E-2</v>
      </c>
      <c r="AS17" s="81"/>
      <c r="AT17" s="81"/>
      <c r="AU17" s="81"/>
      <c r="AV17" s="81"/>
      <c r="AW17" s="94"/>
    </row>
    <row r="18" spans="1:49" x14ac:dyDescent="0.25">
      <c r="A18" s="21" t="s">
        <v>74</v>
      </c>
      <c r="B18" s="1">
        <f>SUM(B3:B15)</f>
        <v>507058.26146000001</v>
      </c>
      <c r="C18" s="1">
        <f>SUM(C3:C15)</f>
        <v>107666.94684</v>
      </c>
      <c r="F18" s="1">
        <f>SUM(F3:F15)</f>
        <v>10109.566899681544</v>
      </c>
      <c r="G18" s="1">
        <f t="shared" ref="G18:AN18" si="3">SUM(G3:G15)</f>
        <v>9981.3283618774894</v>
      </c>
      <c r="H18" s="1">
        <f t="shared" si="3"/>
        <v>1123.7843642566609</v>
      </c>
      <c r="I18" s="1">
        <f t="shared" si="3"/>
        <v>1123.7843642566609</v>
      </c>
      <c r="J18" s="1">
        <f t="shared" si="3"/>
        <v>409.16632924072815</v>
      </c>
      <c r="K18" s="1">
        <f t="shared" si="3"/>
        <v>133.96793022673955</v>
      </c>
      <c r="L18" s="1">
        <f t="shared" si="3"/>
        <v>148.66705491603688</v>
      </c>
      <c r="M18" s="1">
        <f t="shared" si="3"/>
        <v>6922075.0299600102</v>
      </c>
      <c r="N18" s="1">
        <f t="shared" si="3"/>
        <v>0</v>
      </c>
      <c r="O18" s="1">
        <f t="shared" si="3"/>
        <v>83645.530107419952</v>
      </c>
      <c r="P18" s="1">
        <f t="shared" si="3"/>
        <v>0</v>
      </c>
      <c r="Q18" s="1">
        <f t="shared" si="3"/>
        <v>34071.234252471135</v>
      </c>
      <c r="R18" s="1">
        <f t="shared" si="3"/>
        <v>0</v>
      </c>
      <c r="S18" s="1">
        <f t="shared" si="3"/>
        <v>0</v>
      </c>
      <c r="T18" s="1">
        <f t="shared" si="3"/>
        <v>0</v>
      </c>
      <c r="U18" s="1">
        <f t="shared" si="3"/>
        <v>2.2219655402759133</v>
      </c>
      <c r="V18" s="1">
        <f t="shared" si="3"/>
        <v>486.78789845285343</v>
      </c>
      <c r="W18" s="1">
        <f t="shared" si="3"/>
        <v>5650.4837769545529</v>
      </c>
      <c r="X18" s="1">
        <f t="shared" si="3"/>
        <v>4370.4536080675925</v>
      </c>
      <c r="Y18" s="1">
        <f t="shared" si="3"/>
        <v>25728.663712788119</v>
      </c>
      <c r="Z18" s="1">
        <f t="shared" si="3"/>
        <v>0</v>
      </c>
      <c r="AA18" s="1">
        <f t="shared" si="3"/>
        <v>491787.51918454358</v>
      </c>
      <c r="AB18" s="1">
        <f t="shared" si="3"/>
        <v>163763.50069446623</v>
      </c>
      <c r="AC18" s="1">
        <f t="shared" si="3"/>
        <v>198599.02834080521</v>
      </c>
      <c r="AD18" s="1">
        <f t="shared" si="3"/>
        <v>0</v>
      </c>
      <c r="AE18" s="1">
        <f t="shared" si="3"/>
        <v>184.56574854162466</v>
      </c>
      <c r="AF18" s="1">
        <f t="shared" si="3"/>
        <v>13596.381634366531</v>
      </c>
      <c r="AG18" s="1">
        <f t="shared" si="3"/>
        <v>0</v>
      </c>
      <c r="AH18" s="1">
        <f t="shared" si="3"/>
        <v>19476.374763325239</v>
      </c>
      <c r="AI18" s="1">
        <f t="shared" si="3"/>
        <v>342.84934464214825</v>
      </c>
      <c r="AJ18" s="1">
        <f t="shared" si="3"/>
        <v>366.23415540454442</v>
      </c>
      <c r="AK18" s="1">
        <f t="shared" si="3"/>
        <v>0</v>
      </c>
      <c r="AL18" s="1">
        <f t="shared" si="3"/>
        <v>1598.8119596317383</v>
      </c>
      <c r="AM18" s="1">
        <f t="shared" si="3"/>
        <v>104967.53416874346</v>
      </c>
      <c r="AN18" s="1">
        <f t="shared" si="3"/>
        <v>391.26095269014564</v>
      </c>
      <c r="AQ18" s="81">
        <f t="shared" si="0"/>
        <v>-3.0116346455901472E-2</v>
      </c>
      <c r="AR18" s="81">
        <f t="shared" si="1"/>
        <v>-2.5071879072302933E-2</v>
      </c>
      <c r="AS18" s="81"/>
      <c r="AT18" s="81"/>
      <c r="AU18" s="81"/>
      <c r="AV18" s="81"/>
      <c r="AW18" s="94"/>
    </row>
    <row r="19" spans="1:49" x14ac:dyDescent="0.25">
      <c r="A19" s="21"/>
      <c r="B19" s="1"/>
      <c r="C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Q19" s="81"/>
      <c r="AR19" s="81"/>
      <c r="AS19" s="81"/>
      <c r="AT19" s="81"/>
      <c r="AU19" s="81"/>
      <c r="AV19" s="81"/>
      <c r="AW19" s="94"/>
    </row>
    <row r="20" spans="1:49" x14ac:dyDescent="0.25">
      <c r="AW20" s="94"/>
    </row>
    <row r="21" spans="1:49" x14ac:dyDescent="0.25">
      <c r="A21" s="37"/>
      <c r="AW21" s="94"/>
    </row>
    <row r="22" spans="1:49" x14ac:dyDescent="0.25">
      <c r="A22" s="37"/>
      <c r="AW22" s="94"/>
    </row>
    <row r="23" spans="1:49" x14ac:dyDescent="0.25">
      <c r="AW23" s="94"/>
    </row>
    <row r="24" spans="1:49" x14ac:dyDescent="0.25">
      <c r="AW24" s="94"/>
    </row>
    <row r="25" spans="1:49" x14ac:dyDescent="0.25">
      <c r="AW25" s="94"/>
    </row>
    <row r="26" spans="1:49" x14ac:dyDescent="0.25">
      <c r="AW26" s="94"/>
    </row>
    <row r="27" spans="1:49" x14ac:dyDescent="0.25">
      <c r="AW27" s="94"/>
    </row>
    <row r="28" spans="1:49" x14ac:dyDescent="0.25">
      <c r="AW28" s="94"/>
    </row>
    <row r="29" spans="1:49" x14ac:dyDescent="0.25">
      <c r="AW29" s="94"/>
    </row>
    <row r="30" spans="1:49" x14ac:dyDescent="0.25">
      <c r="AW30" s="94"/>
    </row>
    <row r="31" spans="1:49" x14ac:dyDescent="0.25">
      <c r="AW31" s="94"/>
    </row>
    <row r="32" spans="1:49" x14ac:dyDescent="0.25">
      <c r="AW32" s="94"/>
    </row>
    <row r="33" spans="49:49" x14ac:dyDescent="0.25">
      <c r="AW33" s="94"/>
    </row>
    <row r="34" spans="49:49" x14ac:dyDescent="0.25">
      <c r="AW34" s="94"/>
    </row>
    <row r="35" spans="49:49" x14ac:dyDescent="0.25">
      <c r="AW35" s="94"/>
    </row>
    <row r="36" spans="49:49" x14ac:dyDescent="0.25">
      <c r="AW36" s="94"/>
    </row>
    <row r="37" spans="49:49" x14ac:dyDescent="0.25">
      <c r="AW37" s="94"/>
    </row>
    <row r="38" spans="49:49" x14ac:dyDescent="0.25">
      <c r="AW38" s="94"/>
    </row>
    <row r="39" spans="49:49" x14ac:dyDescent="0.25">
      <c r="AW39" s="94"/>
    </row>
    <row r="40" spans="49:49" x14ac:dyDescent="0.25">
      <c r="AW40" s="94"/>
    </row>
    <row r="41" spans="49:49" x14ac:dyDescent="0.25">
      <c r="AW41" s="94"/>
    </row>
    <row r="42" spans="49:49" x14ac:dyDescent="0.25">
      <c r="AW42" s="94"/>
    </row>
    <row r="43" spans="49:49" x14ac:dyDescent="0.25">
      <c r="AW43" s="94"/>
    </row>
    <row r="44" spans="49:49" x14ac:dyDescent="0.25">
      <c r="AW44" s="94"/>
    </row>
    <row r="45" spans="49:49" x14ac:dyDescent="0.25">
      <c r="AW45" s="94"/>
    </row>
    <row r="46" spans="49:49" x14ac:dyDescent="0.25">
      <c r="AW46" s="94"/>
    </row>
    <row r="47" spans="49:49" x14ac:dyDescent="0.25">
      <c r="AW47" s="94"/>
    </row>
    <row r="48" spans="49:49" x14ac:dyDescent="0.25">
      <c r="AW48" s="94"/>
    </row>
    <row r="49" spans="49:49" x14ac:dyDescent="0.25">
      <c r="AW49" s="94"/>
    </row>
    <row r="50" spans="49:49" x14ac:dyDescent="0.25">
      <c r="AW50" s="94"/>
    </row>
    <row r="51" spans="49:49" x14ac:dyDescent="0.25">
      <c r="AW51" s="94"/>
    </row>
    <row r="52" spans="49:49" x14ac:dyDescent="0.25">
      <c r="AW52" s="94"/>
    </row>
    <row r="53" spans="49:49" x14ac:dyDescent="0.25">
      <c r="AW53" s="94"/>
    </row>
    <row r="54" spans="49:49" x14ac:dyDescent="0.25">
      <c r="AW54" s="94"/>
    </row>
    <row r="55" spans="49:49" x14ac:dyDescent="0.25">
      <c r="AW55" s="94"/>
    </row>
    <row r="56" spans="49:49" x14ac:dyDescent="0.25">
      <c r="AW56" s="94"/>
    </row>
    <row r="57" spans="49:49" x14ac:dyDescent="0.25">
      <c r="AW57" s="94"/>
    </row>
    <row r="58" spans="49:49" x14ac:dyDescent="0.25">
      <c r="AW58" s="94"/>
    </row>
    <row r="59" spans="49:49" x14ac:dyDescent="0.25">
      <c r="AW59" s="94"/>
    </row>
    <row r="60" spans="49:49" x14ac:dyDescent="0.25">
      <c r="AW60" s="94"/>
    </row>
    <row r="61" spans="49:49" x14ac:dyDescent="0.25">
      <c r="AW61" s="94"/>
    </row>
    <row r="62" spans="49:49" x14ac:dyDescent="0.25">
      <c r="AW62" s="94"/>
    </row>
    <row r="63" spans="49:49" x14ac:dyDescent="0.25">
      <c r="AW63" s="94"/>
    </row>
    <row r="64" spans="49:49" x14ac:dyDescent="0.25">
      <c r="AW64" s="94"/>
    </row>
    <row r="65" spans="49:49" x14ac:dyDescent="0.25">
      <c r="AW65" s="94"/>
    </row>
    <row r="66" spans="49:49" x14ac:dyDescent="0.25">
      <c r="AW66" s="94"/>
    </row>
    <row r="67" spans="49:49" x14ac:dyDescent="0.25">
      <c r="AW67" s="94"/>
    </row>
    <row r="68" spans="49:49" x14ac:dyDescent="0.25">
      <c r="AW68" s="94"/>
    </row>
    <row r="69" spans="49:49" x14ac:dyDescent="0.25">
      <c r="AW69" s="94"/>
    </row>
    <row r="70" spans="49:49" x14ac:dyDescent="0.25">
      <c r="AW70" s="94"/>
    </row>
    <row r="71" spans="49:49" x14ac:dyDescent="0.25">
      <c r="AW71" s="94"/>
    </row>
    <row r="72" spans="49:49" x14ac:dyDescent="0.25">
      <c r="AW72" s="94"/>
    </row>
    <row r="73" spans="49:49" x14ac:dyDescent="0.25">
      <c r="AW73" s="94"/>
    </row>
    <row r="74" spans="49:49" x14ac:dyDescent="0.25">
      <c r="AW74" s="94"/>
    </row>
    <row r="75" spans="49:49" x14ac:dyDescent="0.25">
      <c r="AW75" s="94"/>
    </row>
    <row r="76" spans="49:49" x14ac:dyDescent="0.25">
      <c r="AW76" s="94"/>
    </row>
    <row r="77" spans="49:49" x14ac:dyDescent="0.25">
      <c r="AW77" s="94"/>
    </row>
    <row r="78" spans="49:49" x14ac:dyDescent="0.25">
      <c r="AW78" s="94"/>
    </row>
    <row r="79" spans="49:49" x14ac:dyDescent="0.25">
      <c r="AW79" s="94"/>
    </row>
    <row r="80" spans="49:49" x14ac:dyDescent="0.25">
      <c r="AW80" s="94"/>
    </row>
    <row r="81" spans="49:49" x14ac:dyDescent="0.25">
      <c r="AW81" s="94"/>
    </row>
    <row r="82" spans="49:49" x14ac:dyDescent="0.25">
      <c r="AW82" s="94"/>
    </row>
    <row r="83" spans="49:49" x14ac:dyDescent="0.25">
      <c r="AW83" s="94"/>
    </row>
    <row r="84" spans="49:49" x14ac:dyDescent="0.25">
      <c r="AW84" s="94"/>
    </row>
    <row r="85" spans="49:49" x14ac:dyDescent="0.25">
      <c r="AW85" s="94"/>
    </row>
    <row r="86" spans="49:49" x14ac:dyDescent="0.25">
      <c r="AW86" s="94"/>
    </row>
    <row r="87" spans="49:49" x14ac:dyDescent="0.25">
      <c r="AW87" s="94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F9EAD-357E-42EE-8210-E91CB49D8B3D}">
  <dimension ref="A1:AX22"/>
  <sheetViews>
    <sheetView zoomScale="85" zoomScaleNormal="85" workbookViewId="0">
      <pane xSplit="1" ySplit="2" topLeftCell="N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40625" defaultRowHeight="15" x14ac:dyDescent="0.25"/>
  <cols>
    <col min="1" max="1" width="19.85546875" style="94" customWidth="1"/>
    <col min="2" max="4" width="9.140625" style="94"/>
    <col min="5" max="5" width="15.5703125" style="94" bestFit="1" customWidth="1"/>
    <col min="6" max="7" width="6.7109375" style="94" bestFit="1" customWidth="1"/>
    <col min="8" max="8" width="5.7109375" style="94" bestFit="1" customWidth="1"/>
    <col min="9" max="9" width="14.5703125" style="94" bestFit="1" customWidth="1"/>
    <col min="10" max="10" width="5.5703125" style="94" bestFit="1" customWidth="1"/>
    <col min="11" max="11" width="5.5703125" style="94" customWidth="1"/>
    <col min="12" max="12" width="6.7109375" style="94" bestFit="1" customWidth="1"/>
    <col min="13" max="13" width="9.28515625" style="94" bestFit="1" customWidth="1"/>
    <col min="14" max="14" width="5.7109375" style="94" bestFit="1" customWidth="1"/>
    <col min="15" max="15" width="7.7109375" style="94" bestFit="1" customWidth="1"/>
    <col min="16" max="16" width="5.7109375" style="94" bestFit="1" customWidth="1"/>
    <col min="17" max="17" width="6.7109375" style="94" bestFit="1" customWidth="1"/>
    <col min="18" max="18" width="6.7109375" style="94" customWidth="1"/>
    <col min="19" max="19" width="6.7109375" style="94" bestFit="1" customWidth="1"/>
    <col min="20" max="20" width="15.42578125" style="94" bestFit="1" customWidth="1"/>
    <col min="21" max="21" width="5.7109375" style="94" bestFit="1" customWidth="1"/>
    <col min="22" max="22" width="5.140625" style="94" bestFit="1" customWidth="1"/>
    <col min="23" max="24" width="5.7109375" style="94" bestFit="1" customWidth="1"/>
    <col min="25" max="25" width="6.7109375" style="94" bestFit="1" customWidth="1"/>
    <col min="26" max="26" width="6.140625" style="94" bestFit="1" customWidth="1"/>
    <col min="27" max="27" width="7.7109375" style="94" bestFit="1" customWidth="1"/>
    <col min="28" max="28" width="10" style="94" bestFit="1" customWidth="1"/>
    <col min="29" max="29" width="10" style="94" customWidth="1"/>
    <col min="30" max="30" width="6" style="94" bestFit="1" customWidth="1"/>
    <col min="31" max="31" width="6.7109375" style="94" bestFit="1" customWidth="1"/>
    <col min="32" max="33" width="7.7109375" style="94" bestFit="1" customWidth="1"/>
    <col min="34" max="34" width="8" style="94" bestFit="1" customWidth="1"/>
    <col min="35" max="36" width="6.7109375" style="94" bestFit="1" customWidth="1"/>
    <col min="37" max="37" width="6.7109375" style="94" customWidth="1"/>
    <col min="38" max="38" width="6.7109375" style="94" bestFit="1" customWidth="1"/>
    <col min="39" max="39" width="9.140625" style="94" bestFit="1" customWidth="1"/>
    <col min="40" max="40" width="7.140625" style="94" bestFit="1" customWidth="1"/>
    <col min="41" max="16384" width="9.140625" style="94"/>
  </cols>
  <sheetData>
    <row r="1" spans="1:50" x14ac:dyDescent="0.25">
      <c r="B1" s="94" t="s">
        <v>484</v>
      </c>
      <c r="E1" s="94" t="s">
        <v>475</v>
      </c>
      <c r="AQ1" s="94" t="s">
        <v>310</v>
      </c>
    </row>
    <row r="2" spans="1:50" x14ac:dyDescent="0.25">
      <c r="A2" s="94" t="s">
        <v>52</v>
      </c>
      <c r="B2" s="95" t="s">
        <v>57</v>
      </c>
      <c r="C2" s="95" t="s">
        <v>62</v>
      </c>
      <c r="D2" s="95"/>
      <c r="E2" s="95" t="s">
        <v>226</v>
      </c>
      <c r="F2" s="95" t="s">
        <v>471</v>
      </c>
      <c r="G2" s="95" t="s">
        <v>359</v>
      </c>
      <c r="H2" s="95" t="s">
        <v>131</v>
      </c>
      <c r="I2" s="95" t="s">
        <v>132</v>
      </c>
      <c r="J2" s="95" t="s">
        <v>133</v>
      </c>
      <c r="K2" s="95" t="s">
        <v>335</v>
      </c>
      <c r="L2" s="95" t="s">
        <v>360</v>
      </c>
      <c r="M2" s="95" t="s">
        <v>134</v>
      </c>
      <c r="N2" s="95" t="s">
        <v>136</v>
      </c>
      <c r="O2" s="95" t="s">
        <v>137</v>
      </c>
      <c r="P2" s="95" t="s">
        <v>361</v>
      </c>
      <c r="Q2" s="95" t="s">
        <v>138</v>
      </c>
      <c r="R2" s="95" t="s">
        <v>472</v>
      </c>
      <c r="S2" s="95" t="s">
        <v>139</v>
      </c>
      <c r="T2" s="95" t="s">
        <v>140</v>
      </c>
      <c r="U2" s="95" t="s">
        <v>142</v>
      </c>
      <c r="V2" s="95" t="s">
        <v>143</v>
      </c>
      <c r="W2" s="95" t="s">
        <v>473</v>
      </c>
      <c r="X2" s="95" t="s">
        <v>362</v>
      </c>
      <c r="Y2" s="95" t="s">
        <v>144</v>
      </c>
      <c r="Z2" s="95" t="s">
        <v>366</v>
      </c>
      <c r="AA2" s="95" t="s">
        <v>57</v>
      </c>
      <c r="AB2" s="95" t="s">
        <v>128</v>
      </c>
      <c r="AC2" s="95" t="s">
        <v>474</v>
      </c>
      <c r="AD2" s="95" t="s">
        <v>147</v>
      </c>
      <c r="AE2" s="95" t="s">
        <v>148</v>
      </c>
      <c r="AF2" s="95" t="s">
        <v>150</v>
      </c>
      <c r="AG2" s="95" t="s">
        <v>363</v>
      </c>
      <c r="AH2" s="95" t="s">
        <v>367</v>
      </c>
      <c r="AI2" s="95" t="s">
        <v>170</v>
      </c>
      <c r="AJ2" s="95" t="s">
        <v>171</v>
      </c>
      <c r="AK2" s="95" t="s">
        <v>172</v>
      </c>
      <c r="AL2" s="95" t="s">
        <v>173</v>
      </c>
      <c r="AM2" s="95" t="s">
        <v>174</v>
      </c>
      <c r="AN2" s="95" t="s">
        <v>368</v>
      </c>
      <c r="AP2" s="95"/>
      <c r="AQ2" s="95" t="s">
        <v>57</v>
      </c>
      <c r="AR2" s="95" t="s">
        <v>62</v>
      </c>
      <c r="AS2" s="95"/>
      <c r="AT2" s="95"/>
      <c r="AU2" s="95"/>
      <c r="AV2" s="95"/>
      <c r="AX2" s="95"/>
    </row>
    <row r="3" spans="1:50" x14ac:dyDescent="0.25">
      <c r="A3" s="19" t="s">
        <v>76</v>
      </c>
      <c r="B3" s="95">
        <v>718.86955</v>
      </c>
      <c r="C3" s="95">
        <v>565.55035999999996</v>
      </c>
      <c r="D3" s="95"/>
      <c r="E3" s="95" t="s">
        <v>121</v>
      </c>
      <c r="F3" s="95">
        <v>79.215167489842798</v>
      </c>
      <c r="G3" s="95">
        <v>67.376197740378004</v>
      </c>
      <c r="H3" s="95">
        <v>1.9044286536092701</v>
      </c>
      <c r="I3" s="95">
        <v>1.9044286536092701</v>
      </c>
      <c r="J3" s="95">
        <v>4.2630315579622602E-2</v>
      </c>
      <c r="K3" s="95">
        <v>9.8277935190643102E-3</v>
      </c>
      <c r="L3" s="95">
        <v>1.39341332144946</v>
      </c>
      <c r="M3" s="95">
        <v>16369.1321718286</v>
      </c>
      <c r="N3" s="95">
        <v>0</v>
      </c>
      <c r="O3" s="95">
        <v>980.19199947770505</v>
      </c>
      <c r="P3" s="95">
        <v>0</v>
      </c>
      <c r="Q3" s="95">
        <v>109.79727809862899</v>
      </c>
      <c r="R3" s="95">
        <v>0</v>
      </c>
      <c r="S3" s="95">
        <v>0</v>
      </c>
      <c r="T3" s="95">
        <v>0</v>
      </c>
      <c r="U3" s="95">
        <v>1.10292851259776E-3</v>
      </c>
      <c r="V3" s="95">
        <v>1.1856423019767299</v>
      </c>
      <c r="W3" s="95">
        <v>20.1727354457175</v>
      </c>
      <c r="X3" s="95">
        <v>53.114002531983999</v>
      </c>
      <c r="Y3" s="95">
        <v>64.008843582324701</v>
      </c>
      <c r="Z3" s="95">
        <v>0</v>
      </c>
      <c r="AA3" s="95">
        <v>718.81846603173597</v>
      </c>
      <c r="AB3" s="95">
        <v>0.11285100196542</v>
      </c>
      <c r="AC3" s="95">
        <v>1612.94792451375</v>
      </c>
      <c r="AD3" s="95">
        <v>0</v>
      </c>
      <c r="AE3" s="95">
        <v>1.9455657932488899</v>
      </c>
      <c r="AF3" s="95">
        <v>156.53283835109701</v>
      </c>
      <c r="AG3" s="95">
        <v>0</v>
      </c>
      <c r="AH3" s="95">
        <v>194.16248789903699</v>
      </c>
      <c r="AI3" s="95">
        <v>0.84524647289134203</v>
      </c>
      <c r="AJ3" s="95">
        <v>1.18533741081653</v>
      </c>
      <c r="AK3" s="95">
        <v>0</v>
      </c>
      <c r="AL3" s="95">
        <v>23.476298130339501</v>
      </c>
      <c r="AM3" s="95">
        <v>565.39992766634998</v>
      </c>
      <c r="AN3" s="95">
        <v>0.63156013546676704</v>
      </c>
      <c r="AP3" s="35"/>
      <c r="AQ3" s="81">
        <f t="shared" ref="AQ3:AQ18" si="0">IF(B3=0,"",(AA3-B3)/B3)</f>
        <v>-7.106152745520804E-5</v>
      </c>
      <c r="AR3" s="81">
        <f t="shared" ref="AR3:AR18" si="1">IF(C3=0,"",(AM3-C3)/C3)</f>
        <v>-2.6599281742119974E-4</v>
      </c>
      <c r="AS3" s="81"/>
      <c r="AT3" s="81"/>
      <c r="AU3" s="81"/>
      <c r="AV3" s="81"/>
      <c r="AX3" s="81"/>
    </row>
    <row r="4" spans="1:50" x14ac:dyDescent="0.25">
      <c r="A4" s="19" t="s">
        <v>77</v>
      </c>
      <c r="B4" s="95">
        <v>3003.8414499999999</v>
      </c>
      <c r="C4" s="95">
        <v>685.57983999999999</v>
      </c>
      <c r="D4" s="95"/>
      <c r="E4" s="95" t="s">
        <v>77</v>
      </c>
      <c r="F4" s="95">
        <v>54.333122767417898</v>
      </c>
      <c r="G4" s="95">
        <v>80.268271500531796</v>
      </c>
      <c r="H4" s="95">
        <v>7.6245880349999</v>
      </c>
      <c r="I4" s="95">
        <v>7.6245880349999</v>
      </c>
      <c r="J4" s="95">
        <v>1.17703766512342</v>
      </c>
      <c r="K4" s="95">
        <v>0.37382208039440801</v>
      </c>
      <c r="L4" s="95">
        <v>0.53540957668182398</v>
      </c>
      <c r="M4" s="95">
        <v>50744.915550637597</v>
      </c>
      <c r="N4" s="95">
        <v>0</v>
      </c>
      <c r="O4" s="95">
        <v>446.47744930835398</v>
      </c>
      <c r="P4" s="95">
        <v>0</v>
      </c>
      <c r="Q4" s="95">
        <v>227.179326656688</v>
      </c>
      <c r="R4" s="95">
        <v>0</v>
      </c>
      <c r="S4" s="95">
        <v>0</v>
      </c>
      <c r="T4" s="95">
        <v>0</v>
      </c>
      <c r="U4" s="95">
        <v>8.8313021363889601E-3</v>
      </c>
      <c r="V4" s="95">
        <v>3.4571433545627399</v>
      </c>
      <c r="W4" s="95">
        <v>27.3291846244034</v>
      </c>
      <c r="X4" s="95">
        <v>16.8571548583806</v>
      </c>
      <c r="Y4" s="95">
        <v>186.08139004370599</v>
      </c>
      <c r="Z4" s="95">
        <v>0</v>
      </c>
      <c r="AA4" s="95">
        <v>3003.7994168774799</v>
      </c>
      <c r="AB4" s="95">
        <v>1171.39453551272</v>
      </c>
      <c r="AC4" s="95">
        <v>1212.29247198752</v>
      </c>
      <c r="AD4" s="95">
        <v>0</v>
      </c>
      <c r="AE4" s="95">
        <v>0.70302413889118398</v>
      </c>
      <c r="AF4" s="95">
        <v>93.935478499975105</v>
      </c>
      <c r="AG4" s="95">
        <v>0</v>
      </c>
      <c r="AH4" s="95">
        <v>165.37889768450501</v>
      </c>
      <c r="AI4" s="95">
        <v>1.0196207221461899</v>
      </c>
      <c r="AJ4" s="95">
        <v>1.7201454611751701</v>
      </c>
      <c r="AK4" s="95">
        <v>0</v>
      </c>
      <c r="AL4" s="95">
        <v>11.2241337513516</v>
      </c>
      <c r="AM4" s="95">
        <v>685.49561787286996</v>
      </c>
      <c r="AN4" s="95">
        <v>2.5777703188974699</v>
      </c>
      <c r="AP4" s="35"/>
      <c r="AQ4" s="81">
        <f t="shared" si="0"/>
        <v>-1.399312287937978E-5</v>
      </c>
      <c r="AR4" s="81">
        <f t="shared" si="1"/>
        <v>-1.2284802180010602E-4</v>
      </c>
      <c r="AS4" s="81"/>
      <c r="AT4" s="81"/>
      <c r="AU4" s="81"/>
      <c r="AV4" s="81"/>
      <c r="AX4" s="81"/>
    </row>
    <row r="5" spans="1:50" x14ac:dyDescent="0.25">
      <c r="A5" s="19" t="s">
        <v>78</v>
      </c>
      <c r="B5" s="95">
        <v>3286.9654799999998</v>
      </c>
      <c r="C5" s="95">
        <v>2551.2819399999998</v>
      </c>
      <c r="D5" s="95"/>
      <c r="E5" s="95" t="s">
        <v>71</v>
      </c>
      <c r="F5" s="95">
        <v>260.74318216039097</v>
      </c>
      <c r="G5" s="95">
        <v>366.70611848240901</v>
      </c>
      <c r="H5" s="95">
        <v>10.364692541951801</v>
      </c>
      <c r="I5" s="95">
        <v>10.364692541951801</v>
      </c>
      <c r="J5" s="95">
        <v>0.89260207342680797</v>
      </c>
      <c r="K5" s="95">
        <v>0.21995526293359499</v>
      </c>
      <c r="L5" s="95">
        <v>4.2867063092600999</v>
      </c>
      <c r="M5" s="95">
        <v>84402.5921295398</v>
      </c>
      <c r="N5" s="95">
        <v>0</v>
      </c>
      <c r="O5" s="95">
        <v>4305.0757761699097</v>
      </c>
      <c r="P5" s="95">
        <v>0</v>
      </c>
      <c r="Q5" s="95">
        <v>588.46870250749703</v>
      </c>
      <c r="R5" s="95">
        <v>0</v>
      </c>
      <c r="S5" s="95">
        <v>0</v>
      </c>
      <c r="T5" s="95">
        <v>0</v>
      </c>
      <c r="U5" s="95">
        <v>2.0100778804021301E-2</v>
      </c>
      <c r="V5" s="95">
        <v>5.6542323814847704</v>
      </c>
      <c r="W5" s="95">
        <v>74.216639513595197</v>
      </c>
      <c r="X5" s="95">
        <v>161.859865888093</v>
      </c>
      <c r="Y5" s="95">
        <v>305.03449608519298</v>
      </c>
      <c r="Z5" s="95">
        <v>0</v>
      </c>
      <c r="AA5" s="95">
        <v>3286.69230808269</v>
      </c>
      <c r="AB5" s="95">
        <v>226.99335543518001</v>
      </c>
      <c r="AC5" s="95">
        <v>7222.3209639599299</v>
      </c>
      <c r="AD5" s="95">
        <v>0</v>
      </c>
      <c r="AE5" s="95">
        <v>6.0573944788273302</v>
      </c>
      <c r="AF5" s="95">
        <v>747.54531140939605</v>
      </c>
      <c r="AG5" s="95">
        <v>0</v>
      </c>
      <c r="AH5" s="95">
        <v>1068.1418838129</v>
      </c>
      <c r="AI5" s="95">
        <v>2.91480007296285</v>
      </c>
      <c r="AJ5" s="95">
        <v>4.5176486089864101</v>
      </c>
      <c r="AK5" s="95">
        <v>0</v>
      </c>
      <c r="AL5" s="95">
        <v>108.637914574467</v>
      </c>
      <c r="AM5" s="95">
        <v>2550.54491911792</v>
      </c>
      <c r="AN5" s="95">
        <v>3.4903039883182099</v>
      </c>
      <c r="AP5" s="35"/>
      <c r="AQ5" s="81">
        <f t="shared" si="0"/>
        <v>-8.3107631939538949E-5</v>
      </c>
      <c r="AR5" s="81">
        <f t="shared" si="1"/>
        <v>-2.8888256939561629E-4</v>
      </c>
      <c r="AS5" s="81"/>
      <c r="AT5" s="81"/>
      <c r="AU5" s="81"/>
      <c r="AV5" s="81"/>
      <c r="AX5" s="81"/>
    </row>
    <row r="6" spans="1:50" x14ac:dyDescent="0.25">
      <c r="A6" s="19" t="s">
        <v>79</v>
      </c>
      <c r="B6" s="95">
        <v>3207.8949499999999</v>
      </c>
      <c r="C6" s="95">
        <v>1218.12923</v>
      </c>
      <c r="D6" s="95"/>
      <c r="E6" s="95" t="s">
        <v>122</v>
      </c>
      <c r="F6" s="95">
        <v>173.035405417893</v>
      </c>
      <c r="G6" s="95">
        <v>108.63843193002801</v>
      </c>
      <c r="H6" s="95">
        <v>9.1364024233041494</v>
      </c>
      <c r="I6" s="95">
        <v>9.1364024233041494</v>
      </c>
      <c r="J6" s="95">
        <v>1.40776677759387</v>
      </c>
      <c r="K6" s="95">
        <v>0.42759608882780198</v>
      </c>
      <c r="L6" s="95">
        <v>2.7513841053828698</v>
      </c>
      <c r="M6" s="95">
        <v>63892.7243232693</v>
      </c>
      <c r="N6" s="95">
        <v>0</v>
      </c>
      <c r="O6" s="95">
        <v>1347.90497930068</v>
      </c>
      <c r="P6" s="95">
        <v>0</v>
      </c>
      <c r="Q6" s="95">
        <v>300.06796283278601</v>
      </c>
      <c r="R6" s="95">
        <v>0</v>
      </c>
      <c r="S6" s="95">
        <v>0</v>
      </c>
      <c r="T6" s="95">
        <v>0</v>
      </c>
      <c r="U6" s="95">
        <v>1.46769316631558E-2</v>
      </c>
      <c r="V6" s="95">
        <v>4.6314030433008702</v>
      </c>
      <c r="W6" s="95">
        <v>56.333014172195902</v>
      </c>
      <c r="X6" s="95">
        <v>101.03232310598101</v>
      </c>
      <c r="Y6" s="95">
        <v>248.856885303632</v>
      </c>
      <c r="Z6" s="95">
        <v>0</v>
      </c>
      <c r="AA6" s="95">
        <v>3207.8702721826298</v>
      </c>
      <c r="AB6" s="95">
        <v>896.61956639431696</v>
      </c>
      <c r="AC6" s="95">
        <v>2674.5637346296498</v>
      </c>
      <c r="AD6" s="95">
        <v>0</v>
      </c>
      <c r="AE6" s="95">
        <v>3.81718599262553</v>
      </c>
      <c r="AF6" s="95">
        <v>205.55974614864601</v>
      </c>
      <c r="AG6" s="95">
        <v>0</v>
      </c>
      <c r="AH6" s="95">
        <v>233.51490288418</v>
      </c>
      <c r="AI6" s="95">
        <v>2.42457894199155</v>
      </c>
      <c r="AJ6" s="95">
        <v>3.4623842473843802</v>
      </c>
      <c r="AK6" s="95">
        <v>0</v>
      </c>
      <c r="AL6" s="95">
        <v>29.286982488731599</v>
      </c>
      <c r="AM6" s="95">
        <v>1218.0011447499601</v>
      </c>
      <c r="AN6" s="95">
        <v>3.09638576285918</v>
      </c>
      <c r="AP6" s="35"/>
      <c r="AQ6" s="81">
        <f t="shared" si="0"/>
        <v>-7.6928383736654804E-6</v>
      </c>
      <c r="AR6" s="81">
        <f t="shared" si="1"/>
        <v>-1.0514914746765459E-4</v>
      </c>
      <c r="AS6" s="81"/>
      <c r="AT6" s="81"/>
      <c r="AU6" s="81"/>
      <c r="AV6" s="81"/>
      <c r="AX6" s="81"/>
    </row>
    <row r="7" spans="1:50" x14ac:dyDescent="0.25">
      <c r="A7" s="19" t="s">
        <v>80</v>
      </c>
      <c r="B7" s="95">
        <v>74008.698709999997</v>
      </c>
      <c r="C7" s="95">
        <v>19660.478459999998</v>
      </c>
      <c r="D7" s="95"/>
      <c r="E7" s="95" t="s">
        <v>123</v>
      </c>
      <c r="F7" s="95">
        <v>2026.19897716935</v>
      </c>
      <c r="G7" s="95">
        <v>1640.8630984384499</v>
      </c>
      <c r="H7" s="95">
        <v>206.021842672639</v>
      </c>
      <c r="I7" s="95">
        <v>206.021842672639</v>
      </c>
      <c r="J7" s="95">
        <v>116.046229208402</v>
      </c>
      <c r="K7" s="95">
        <v>40.270449026909503</v>
      </c>
      <c r="L7" s="95">
        <v>36.661354161821897</v>
      </c>
      <c r="M7" s="95">
        <v>1149187.81126944</v>
      </c>
      <c r="N7" s="95">
        <v>0</v>
      </c>
      <c r="O7" s="95">
        <v>18693.4994114773</v>
      </c>
      <c r="P7" s="95">
        <v>0</v>
      </c>
      <c r="Q7" s="95">
        <v>6246.2546672955004</v>
      </c>
      <c r="R7" s="95">
        <v>0</v>
      </c>
      <c r="S7" s="95">
        <v>0</v>
      </c>
      <c r="T7" s="95">
        <v>0</v>
      </c>
      <c r="U7" s="95">
        <v>0.150199327187753</v>
      </c>
      <c r="V7" s="95">
        <v>82.990894091279301</v>
      </c>
      <c r="W7" s="95">
        <v>1311.6998730177399</v>
      </c>
      <c r="X7" s="95">
        <v>995.60695008338701</v>
      </c>
      <c r="Y7" s="95">
        <v>4292.6408707433002</v>
      </c>
      <c r="Z7" s="95">
        <v>0</v>
      </c>
      <c r="AA7" s="95">
        <v>74008.301113080495</v>
      </c>
      <c r="AB7" s="95">
        <v>12393.901759762401</v>
      </c>
      <c r="AC7" s="95">
        <v>39994.787881854201</v>
      </c>
      <c r="AD7" s="95">
        <v>0</v>
      </c>
      <c r="AE7" s="95">
        <v>40.340120846960602</v>
      </c>
      <c r="AF7" s="95">
        <v>2636.71161110312</v>
      </c>
      <c r="AG7" s="95">
        <v>0</v>
      </c>
      <c r="AH7" s="95">
        <v>3222.0405769749</v>
      </c>
      <c r="AI7" s="95">
        <v>100.02307225165499</v>
      </c>
      <c r="AJ7" s="95">
        <v>83.342178872179502</v>
      </c>
      <c r="AK7" s="95">
        <v>0</v>
      </c>
      <c r="AL7" s="95">
        <v>306.25202045219601</v>
      </c>
      <c r="AM7" s="95">
        <v>19660.0261220147</v>
      </c>
      <c r="AN7" s="95">
        <v>72.927431105182606</v>
      </c>
      <c r="AP7" s="35"/>
      <c r="AQ7" s="81">
        <f t="shared" si="0"/>
        <v>-5.3722998300460996E-6</v>
      </c>
      <c r="AR7" s="81">
        <f t="shared" si="1"/>
        <v>-2.3007475948175499E-5</v>
      </c>
      <c r="AS7" s="81"/>
      <c r="AT7" s="81"/>
      <c r="AU7" s="81"/>
      <c r="AV7" s="81"/>
      <c r="AX7" s="81"/>
    </row>
    <row r="8" spans="1:50" x14ac:dyDescent="0.25">
      <c r="A8" s="57" t="s">
        <v>81</v>
      </c>
      <c r="B8" s="95">
        <v>94410.291230000003</v>
      </c>
      <c r="C8" s="95">
        <v>25077.548729999999</v>
      </c>
      <c r="D8" s="95"/>
      <c r="E8" s="95" t="s">
        <v>72</v>
      </c>
      <c r="F8" s="95">
        <v>2979.2189155002202</v>
      </c>
      <c r="G8" s="95">
        <v>2208.2054478023902</v>
      </c>
      <c r="H8" s="95">
        <v>214.571743594612</v>
      </c>
      <c r="I8" s="95">
        <v>214.571743594612</v>
      </c>
      <c r="J8" s="95">
        <v>102.212555234709</v>
      </c>
      <c r="K8" s="95">
        <v>33.638528653419499</v>
      </c>
      <c r="L8" s="95">
        <v>51.902947099362699</v>
      </c>
      <c r="M8" s="95">
        <v>1300656.5302987001</v>
      </c>
      <c r="N8" s="95">
        <v>0</v>
      </c>
      <c r="O8" s="95">
        <v>28042.472219245701</v>
      </c>
      <c r="P8" s="95">
        <v>0</v>
      </c>
      <c r="Q8" s="95">
        <v>7160.2184023219097</v>
      </c>
      <c r="R8" s="95">
        <v>0</v>
      </c>
      <c r="S8" s="95">
        <v>0</v>
      </c>
      <c r="T8" s="95">
        <v>0</v>
      </c>
      <c r="U8" s="95">
        <v>0.51869583606602798</v>
      </c>
      <c r="V8" s="95">
        <v>94.287370622661996</v>
      </c>
      <c r="W8" s="95">
        <v>1429.8078941752599</v>
      </c>
      <c r="X8" s="95">
        <v>1652.80200478094</v>
      </c>
      <c r="Y8" s="95">
        <v>4932.53860569059</v>
      </c>
      <c r="Z8" s="95">
        <v>0</v>
      </c>
      <c r="AA8" s="95">
        <v>94408.504388619607</v>
      </c>
      <c r="AB8" s="95">
        <v>17302.760712990199</v>
      </c>
      <c r="AC8" s="95">
        <v>55327.619315134099</v>
      </c>
      <c r="AD8" s="95">
        <v>0</v>
      </c>
      <c r="AE8" s="95">
        <v>66.3336274072322</v>
      </c>
      <c r="AF8" s="95">
        <v>4072.4012060546602</v>
      </c>
      <c r="AG8" s="95">
        <v>0</v>
      </c>
      <c r="AH8" s="95">
        <v>4812.3421694423196</v>
      </c>
      <c r="AI8" s="95">
        <v>94.897507816955496</v>
      </c>
      <c r="AJ8" s="95">
        <v>92.213402234810502</v>
      </c>
      <c r="AK8" s="95">
        <v>0</v>
      </c>
      <c r="AL8" s="95">
        <v>534.24478002430499</v>
      </c>
      <c r="AM8" s="95">
        <v>25076.6571120554</v>
      </c>
      <c r="AN8" s="95">
        <v>75.864703479637896</v>
      </c>
      <c r="AP8" s="35"/>
      <c r="AQ8" s="81">
        <f t="shared" si="0"/>
        <v>-1.8926341155354409E-5</v>
      </c>
      <c r="AR8" s="81">
        <f t="shared" si="1"/>
        <v>-3.5554429749031248E-5</v>
      </c>
      <c r="AS8" s="81"/>
      <c r="AT8" s="81"/>
      <c r="AU8" s="81"/>
      <c r="AV8" s="81"/>
      <c r="AX8" s="81"/>
    </row>
    <row r="9" spans="1:50" x14ac:dyDescent="0.25">
      <c r="A9" s="19" t="s">
        <v>82</v>
      </c>
      <c r="B9" s="95">
        <v>65435.021890000004</v>
      </c>
      <c r="C9" s="95">
        <v>10056.07604</v>
      </c>
      <c r="D9" s="95"/>
      <c r="E9" s="95" t="s">
        <v>124</v>
      </c>
      <c r="F9" s="95">
        <v>788.29097025512601</v>
      </c>
      <c r="G9" s="95">
        <v>810.535871230118</v>
      </c>
      <c r="H9" s="95">
        <v>117.818929471823</v>
      </c>
      <c r="I9" s="95">
        <v>117.818929471823</v>
      </c>
      <c r="J9" s="95">
        <v>91.980710985366898</v>
      </c>
      <c r="K9" s="95">
        <v>31.528396244101</v>
      </c>
      <c r="L9" s="95">
        <v>16.7421971073035</v>
      </c>
      <c r="M9" s="95">
        <v>586661.23446565098</v>
      </c>
      <c r="N9" s="95">
        <v>0</v>
      </c>
      <c r="O9" s="95">
        <v>9525.8400462738791</v>
      </c>
      <c r="P9" s="95">
        <v>0</v>
      </c>
      <c r="Q9" s="95">
        <v>3643.0249336924098</v>
      </c>
      <c r="R9" s="95">
        <v>0</v>
      </c>
      <c r="S9" s="95">
        <v>0</v>
      </c>
      <c r="T9" s="95">
        <v>0</v>
      </c>
      <c r="U9" s="95">
        <v>0.201488104131825</v>
      </c>
      <c r="V9" s="95">
        <v>42.409650364570197</v>
      </c>
      <c r="W9" s="95">
        <v>792.218229222952</v>
      </c>
      <c r="X9" s="95">
        <v>324.82371490203099</v>
      </c>
      <c r="Y9" s="95">
        <v>2134.5644280096499</v>
      </c>
      <c r="Z9" s="95">
        <v>0</v>
      </c>
      <c r="AA9" s="95">
        <v>65433.179419302498</v>
      </c>
      <c r="AB9" s="95">
        <v>29677.548052768401</v>
      </c>
      <c r="AC9" s="95">
        <v>20392.271971097402</v>
      </c>
      <c r="AD9" s="95">
        <v>0</v>
      </c>
      <c r="AE9" s="95">
        <v>15.572810379073699</v>
      </c>
      <c r="AF9" s="95">
        <v>1240.79440998462</v>
      </c>
      <c r="AG9" s="95">
        <v>0</v>
      </c>
      <c r="AH9" s="95">
        <v>1583.52494427955</v>
      </c>
      <c r="AI9" s="95">
        <v>70.904858285671494</v>
      </c>
      <c r="AJ9" s="95">
        <v>52.216737571060797</v>
      </c>
      <c r="AK9" s="95">
        <v>0</v>
      </c>
      <c r="AL9" s="95">
        <v>120.74307089458399</v>
      </c>
      <c r="AM9" s="95">
        <v>10055.7671513528</v>
      </c>
      <c r="AN9" s="95">
        <v>42.965338435359897</v>
      </c>
      <c r="AP9" s="35"/>
      <c r="AQ9" s="81">
        <f t="shared" si="0"/>
        <v>-2.815725653157006E-5</v>
      </c>
      <c r="AR9" s="81">
        <f t="shared" si="1"/>
        <v>-3.0716618089498605E-5</v>
      </c>
      <c r="AS9" s="81"/>
      <c r="AT9" s="81"/>
      <c r="AU9" s="81"/>
      <c r="AV9" s="81"/>
      <c r="AX9" s="81"/>
    </row>
    <row r="10" spans="1:50" x14ac:dyDescent="0.25">
      <c r="A10" s="19" t="s">
        <v>83</v>
      </c>
      <c r="B10" s="95">
        <v>110283.04253999999</v>
      </c>
      <c r="C10" s="95">
        <v>13281.515659999999</v>
      </c>
      <c r="D10" s="95"/>
      <c r="E10" s="95" t="s">
        <v>125</v>
      </c>
      <c r="F10" s="95">
        <v>961.24209023829303</v>
      </c>
      <c r="G10" s="95">
        <v>1392.60892801515</v>
      </c>
      <c r="H10" s="95">
        <v>175.68793219181899</v>
      </c>
      <c r="I10" s="95">
        <v>175.68793219181899</v>
      </c>
      <c r="J10" s="95">
        <v>37.770308711007097</v>
      </c>
      <c r="K10" s="95">
        <v>11.8081910373648</v>
      </c>
      <c r="L10" s="95">
        <v>7.7146085662108197</v>
      </c>
      <c r="M10" s="95">
        <v>1126703.01122958</v>
      </c>
      <c r="N10" s="95">
        <v>0</v>
      </c>
      <c r="O10" s="95">
        <v>4864.2792628848701</v>
      </c>
      <c r="P10" s="95">
        <v>0</v>
      </c>
      <c r="Q10" s="95">
        <v>4879.6390753306296</v>
      </c>
      <c r="R10" s="95">
        <v>0</v>
      </c>
      <c r="S10" s="95">
        <v>0</v>
      </c>
      <c r="T10" s="95">
        <v>0</v>
      </c>
      <c r="U10" s="95">
        <v>0.32294314649887601</v>
      </c>
      <c r="V10" s="95">
        <v>77.205469966378004</v>
      </c>
      <c r="W10" s="95">
        <v>610.68844879160895</v>
      </c>
      <c r="X10" s="95">
        <v>182.383550657841</v>
      </c>
      <c r="Y10" s="95">
        <v>4137.2308176548104</v>
      </c>
      <c r="Z10" s="95">
        <v>0</v>
      </c>
      <c r="AA10" s="95">
        <v>110274.1357466</v>
      </c>
      <c r="AB10" s="95">
        <v>64388.455863547897</v>
      </c>
      <c r="AC10" s="95">
        <v>19538.806352067098</v>
      </c>
      <c r="AD10" s="95">
        <v>0</v>
      </c>
      <c r="AE10" s="95">
        <v>9.73772495301289</v>
      </c>
      <c r="AF10" s="95">
        <v>1161.5811094743899</v>
      </c>
      <c r="AG10" s="95">
        <v>0</v>
      </c>
      <c r="AH10" s="95">
        <v>2355.4535404478402</v>
      </c>
      <c r="AI10" s="95">
        <v>26.582257250186899</v>
      </c>
      <c r="AJ10" s="95">
        <v>39.924015767530001</v>
      </c>
      <c r="AK10" s="95">
        <v>0</v>
      </c>
      <c r="AL10" s="95">
        <v>104.93891754383399</v>
      </c>
      <c r="AM10" s="95">
        <v>13280.7298627071</v>
      </c>
      <c r="AN10" s="95">
        <v>60.0534178314306</v>
      </c>
      <c r="AP10" s="35"/>
      <c r="AQ10" s="81">
        <f t="shared" si="0"/>
        <v>-8.0763036590687985E-5</v>
      </c>
      <c r="AR10" s="81">
        <f t="shared" si="1"/>
        <v>-5.9164730367798086E-5</v>
      </c>
      <c r="AS10" s="81"/>
      <c r="AT10" s="81"/>
      <c r="AU10" s="81"/>
      <c r="AV10" s="81"/>
      <c r="AX10" s="81"/>
    </row>
    <row r="11" spans="1:50" x14ac:dyDescent="0.25">
      <c r="A11" s="19" t="s">
        <v>84</v>
      </c>
      <c r="B11" s="95">
        <v>136025.30802</v>
      </c>
      <c r="C11" s="95">
        <v>26819.20174</v>
      </c>
      <c r="D11" s="95"/>
      <c r="E11" s="95" t="s">
        <v>126</v>
      </c>
      <c r="F11" s="95">
        <v>1990.4493258826999</v>
      </c>
      <c r="G11" s="95">
        <v>2862.9974123453399</v>
      </c>
      <c r="H11" s="95">
        <v>350.58753747687399</v>
      </c>
      <c r="I11" s="95">
        <v>350.58753747687399</v>
      </c>
      <c r="J11" s="95">
        <v>56.627280367518402</v>
      </c>
      <c r="K11" s="95">
        <v>16.044893054198699</v>
      </c>
      <c r="L11" s="95">
        <v>13.8865594578747</v>
      </c>
      <c r="M11" s="95">
        <v>2310386.7774389</v>
      </c>
      <c r="N11" s="95">
        <v>0</v>
      </c>
      <c r="O11" s="95">
        <v>9089.3054815135092</v>
      </c>
      <c r="P11" s="95">
        <v>0</v>
      </c>
      <c r="Q11" s="95">
        <v>9790.25047031143</v>
      </c>
      <c r="R11" s="95">
        <v>0</v>
      </c>
      <c r="S11" s="95">
        <v>0</v>
      </c>
      <c r="T11" s="95">
        <v>0</v>
      </c>
      <c r="U11" s="95">
        <v>0.834105416074858</v>
      </c>
      <c r="V11" s="95">
        <v>157.83398170500601</v>
      </c>
      <c r="W11" s="95">
        <v>1119.9580501144601</v>
      </c>
      <c r="X11" s="95">
        <v>386.70235330625098</v>
      </c>
      <c r="Y11" s="95">
        <v>8499.2157154024899</v>
      </c>
      <c r="Z11" s="95">
        <v>0</v>
      </c>
      <c r="AA11" s="95">
        <v>136012.50893914301</v>
      </c>
      <c r="AB11" s="95">
        <v>42765.977190684302</v>
      </c>
      <c r="AC11" s="95">
        <v>38772.194760815</v>
      </c>
      <c r="AD11" s="95">
        <v>0</v>
      </c>
      <c r="AE11" s="95">
        <v>20.996874884134002</v>
      </c>
      <c r="AF11" s="95">
        <v>2335.8085374229499</v>
      </c>
      <c r="AG11" s="95">
        <v>0</v>
      </c>
      <c r="AH11" s="95">
        <v>4835.1494366117404</v>
      </c>
      <c r="AI11" s="95">
        <v>36.815527378223898</v>
      </c>
      <c r="AJ11" s="95">
        <v>74.380920538006393</v>
      </c>
      <c r="AK11" s="95">
        <v>0</v>
      </c>
      <c r="AL11" s="95">
        <v>218.84182749349199</v>
      </c>
      <c r="AM11" s="95">
        <v>26817.340940590901</v>
      </c>
      <c r="AN11" s="95">
        <v>119.42400477583099</v>
      </c>
      <c r="AP11" s="35"/>
      <c r="AQ11" s="81">
        <f t="shared" si="0"/>
        <v>-9.4093378969644181E-5</v>
      </c>
      <c r="AR11" s="81">
        <f t="shared" si="1"/>
        <v>-6.9383101970724599E-5</v>
      </c>
      <c r="AS11" s="81"/>
      <c r="AT11" s="81"/>
      <c r="AU11" s="81"/>
      <c r="AV11" s="81"/>
      <c r="AX11" s="81"/>
    </row>
    <row r="12" spans="1:50" x14ac:dyDescent="0.25">
      <c r="A12" s="19" t="s">
        <v>85</v>
      </c>
      <c r="B12" s="95">
        <v>16678.32764</v>
      </c>
      <c r="C12" s="95">
        <v>7751.5848400000004</v>
      </c>
      <c r="D12" s="95"/>
      <c r="E12" s="95" t="s">
        <v>73</v>
      </c>
      <c r="F12" s="95">
        <v>1021.49516924516</v>
      </c>
      <c r="G12" s="95">
        <v>737.51071222691201</v>
      </c>
      <c r="H12" s="95">
        <v>58.6515872695769</v>
      </c>
      <c r="I12" s="95">
        <v>58.6515872695769</v>
      </c>
      <c r="J12" s="95">
        <v>7.8112873038132102</v>
      </c>
      <c r="K12" s="95">
        <v>1.4620384979727299</v>
      </c>
      <c r="L12" s="95">
        <v>15.2946423051221</v>
      </c>
      <c r="M12" s="95">
        <v>422587.29212325602</v>
      </c>
      <c r="N12" s="95">
        <v>0</v>
      </c>
      <c r="O12" s="95">
        <v>8294.3658881121701</v>
      </c>
      <c r="P12" s="95">
        <v>0</v>
      </c>
      <c r="Q12" s="95">
        <v>2037.29711645012</v>
      </c>
      <c r="R12" s="95">
        <v>0</v>
      </c>
      <c r="S12" s="95">
        <v>0</v>
      </c>
      <c r="T12" s="95">
        <v>0</v>
      </c>
      <c r="U12" s="95">
        <v>0.273559443908447</v>
      </c>
      <c r="V12" s="95">
        <v>30.1409005444334</v>
      </c>
      <c r="W12" s="95">
        <v>319.842876546328</v>
      </c>
      <c r="X12" s="95">
        <v>575.22300428230994</v>
      </c>
      <c r="Y12" s="95">
        <v>1625.15206205597</v>
      </c>
      <c r="Z12" s="95">
        <v>0</v>
      </c>
      <c r="AA12" s="95">
        <v>16676.6873547865</v>
      </c>
      <c r="AB12" s="95">
        <v>2658.5420859006299</v>
      </c>
      <c r="AC12" s="95">
        <v>16782.709674630802</v>
      </c>
      <c r="AD12" s="95">
        <v>0</v>
      </c>
      <c r="AE12" s="95">
        <v>22.957994010203301</v>
      </c>
      <c r="AF12" s="95">
        <v>1309.5471212637401</v>
      </c>
      <c r="AG12" s="95">
        <v>0</v>
      </c>
      <c r="AH12" s="95">
        <v>1607.7587625495</v>
      </c>
      <c r="AI12" s="95">
        <v>11.0435487137006</v>
      </c>
      <c r="AJ12" s="95">
        <v>21.0392290660829</v>
      </c>
      <c r="AK12" s="95">
        <v>0</v>
      </c>
      <c r="AL12" s="95">
        <v>184.65079331639399</v>
      </c>
      <c r="AM12" s="95">
        <v>7750.6937927545096</v>
      </c>
      <c r="AN12" s="95">
        <v>20.159776413370501</v>
      </c>
      <c r="AP12" s="35"/>
      <c r="AQ12" s="81">
        <f t="shared" si="0"/>
        <v>-9.8348302593948651E-5</v>
      </c>
      <c r="AR12" s="81">
        <f t="shared" si="1"/>
        <v>-1.1495033130423446E-4</v>
      </c>
      <c r="AS12" s="81"/>
      <c r="AT12" s="81"/>
      <c r="AU12" s="81"/>
      <c r="AV12" s="81"/>
      <c r="AX12" s="81"/>
    </row>
    <row r="13" spans="1:50" x14ac:dyDescent="0.25">
      <c r="A13" s="22" t="s">
        <v>86</v>
      </c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P13" s="35"/>
      <c r="AQ13" s="81" t="str">
        <f t="shared" si="0"/>
        <v/>
      </c>
      <c r="AR13" s="81" t="str">
        <f t="shared" si="1"/>
        <v/>
      </c>
      <c r="AS13" s="81"/>
      <c r="AT13" s="81"/>
      <c r="AU13" s="81"/>
      <c r="AV13" s="81"/>
      <c r="AX13" s="81"/>
    </row>
    <row r="14" spans="1:50" x14ac:dyDescent="0.25">
      <c r="A14" s="22" t="s">
        <v>87</v>
      </c>
      <c r="B14" s="95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P14" s="35"/>
      <c r="AQ14" s="81" t="str">
        <f t="shared" si="0"/>
        <v/>
      </c>
      <c r="AR14" s="81" t="str">
        <f t="shared" si="1"/>
        <v/>
      </c>
      <c r="AS14" s="81"/>
      <c r="AT14" s="81"/>
      <c r="AU14" s="81"/>
      <c r="AV14" s="81"/>
      <c r="AX14" s="81"/>
    </row>
    <row r="15" spans="1:50" x14ac:dyDescent="0.25">
      <c r="A15" s="16" t="s">
        <v>88</v>
      </c>
      <c r="B15" s="85"/>
      <c r="C15" s="8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P15" s="35"/>
      <c r="AQ15" s="81" t="str">
        <f t="shared" si="0"/>
        <v/>
      </c>
      <c r="AR15" s="81" t="str">
        <f t="shared" si="1"/>
        <v/>
      </c>
      <c r="AS15" s="81"/>
      <c r="AT15" s="81"/>
      <c r="AU15" s="81"/>
      <c r="AV15" s="81"/>
      <c r="AX15" s="81"/>
    </row>
    <row r="16" spans="1:50" x14ac:dyDescent="0.25">
      <c r="AQ16" s="81" t="str">
        <f t="shared" si="0"/>
        <v/>
      </c>
      <c r="AR16" s="81" t="str">
        <f t="shared" si="1"/>
        <v/>
      </c>
      <c r="AS16" s="81"/>
      <c r="AT16" s="81"/>
      <c r="AU16" s="81"/>
      <c r="AV16" s="81"/>
    </row>
    <row r="17" spans="1:48" x14ac:dyDescent="0.25">
      <c r="A17" s="21" t="s">
        <v>55</v>
      </c>
      <c r="B17" s="1">
        <f>SUM(B3:B15)</f>
        <v>507058.26146000001</v>
      </c>
      <c r="C17" s="1">
        <f>SUM(C3:C15)</f>
        <v>107666.94684</v>
      </c>
      <c r="F17" s="1">
        <f>SUM(F3:F15)</f>
        <v>10334.222326126393</v>
      </c>
      <c r="G17" s="1">
        <f t="shared" ref="G17:AN17" si="2">SUM(G3:G15)</f>
        <v>10275.710489711708</v>
      </c>
      <c r="H17" s="1">
        <f t="shared" si="2"/>
        <v>1152.3696843312089</v>
      </c>
      <c r="I17" s="1">
        <f t="shared" si="2"/>
        <v>1152.3696843312089</v>
      </c>
      <c r="J17" s="1">
        <f t="shared" si="2"/>
        <v>415.96840864254028</v>
      </c>
      <c r="K17" s="1">
        <f t="shared" si="2"/>
        <v>135.7836977396411</v>
      </c>
      <c r="L17" s="1">
        <f t="shared" si="2"/>
        <v>151.16922201046995</v>
      </c>
      <c r="M17" s="1">
        <f t="shared" si="2"/>
        <v>7111592.0210008025</v>
      </c>
      <c r="N17" s="1">
        <f t="shared" si="2"/>
        <v>0</v>
      </c>
      <c r="O17" s="1">
        <f t="shared" si="2"/>
        <v>85589.41251376408</v>
      </c>
      <c r="P17" s="1">
        <f t="shared" si="2"/>
        <v>0</v>
      </c>
      <c r="Q17" s="1">
        <f t="shared" si="2"/>
        <v>34982.197935497599</v>
      </c>
      <c r="R17" s="1">
        <f t="shared" si="2"/>
        <v>0</v>
      </c>
      <c r="S17" s="1">
        <f t="shared" si="2"/>
        <v>0</v>
      </c>
      <c r="T17" s="1">
        <f t="shared" si="2"/>
        <v>0</v>
      </c>
      <c r="U17" s="1">
        <f t="shared" si="2"/>
        <v>2.3457032149839505</v>
      </c>
      <c r="V17" s="1">
        <f t="shared" si="2"/>
        <v>499.79668837565407</v>
      </c>
      <c r="W17" s="1">
        <f t="shared" si="2"/>
        <v>5762.2669456242602</v>
      </c>
      <c r="X17" s="1">
        <f t="shared" si="2"/>
        <v>4450.4049243971995</v>
      </c>
      <c r="Y17" s="1">
        <f t="shared" si="2"/>
        <v>26425.324114571667</v>
      </c>
      <c r="Z17" s="1">
        <f t="shared" si="2"/>
        <v>0</v>
      </c>
      <c r="AA17" s="1">
        <f t="shared" si="2"/>
        <v>507030.49742470664</v>
      </c>
      <c r="AB17" s="1">
        <f t="shared" si="2"/>
        <v>171482.30597399801</v>
      </c>
      <c r="AC17" s="1">
        <f t="shared" si="2"/>
        <v>203530.51505068949</v>
      </c>
      <c r="AD17" s="1">
        <f t="shared" si="2"/>
        <v>0</v>
      </c>
      <c r="AE17" s="1">
        <f t="shared" si="2"/>
        <v>188.46232288420964</v>
      </c>
      <c r="AF17" s="1">
        <f t="shared" si="2"/>
        <v>13960.417369712593</v>
      </c>
      <c r="AG17" s="1">
        <f t="shared" si="2"/>
        <v>0</v>
      </c>
      <c r="AH17" s="1">
        <f t="shared" si="2"/>
        <v>20077.467602586472</v>
      </c>
      <c r="AI17" s="1">
        <f t="shared" si="2"/>
        <v>347.47101790638533</v>
      </c>
      <c r="AJ17" s="1">
        <f t="shared" si="2"/>
        <v>374.0019997780326</v>
      </c>
      <c r="AK17" s="1">
        <f t="shared" si="2"/>
        <v>0</v>
      </c>
      <c r="AL17" s="1">
        <f t="shared" si="2"/>
        <v>1642.2967386696946</v>
      </c>
      <c r="AM17" s="1">
        <f t="shared" si="2"/>
        <v>107660.65659088251</v>
      </c>
      <c r="AN17" s="1">
        <f t="shared" si="2"/>
        <v>401.1906922463541</v>
      </c>
      <c r="AQ17" s="81">
        <f t="shared" si="0"/>
        <v>-5.4755118698636891E-5</v>
      </c>
      <c r="AR17" s="81">
        <f t="shared" si="1"/>
        <v>-5.8423214385727262E-5</v>
      </c>
      <c r="AS17" s="81"/>
      <c r="AT17" s="81"/>
      <c r="AU17" s="81"/>
      <c r="AV17" s="81"/>
    </row>
    <row r="18" spans="1:48" x14ac:dyDescent="0.25">
      <c r="A18" s="21" t="s">
        <v>74</v>
      </c>
      <c r="B18" s="1">
        <f>SUM(B3:B15)</f>
        <v>507058.26146000001</v>
      </c>
      <c r="C18" s="1">
        <f>SUM(C3:C15)</f>
        <v>107666.94684</v>
      </c>
      <c r="F18" s="1">
        <f>SUM(F3:F15)</f>
        <v>10334.222326126393</v>
      </c>
      <c r="G18" s="1">
        <f t="shared" ref="G18:AN18" si="3">SUM(G3:G15)</f>
        <v>10275.710489711708</v>
      </c>
      <c r="H18" s="1">
        <f t="shared" si="3"/>
        <v>1152.3696843312089</v>
      </c>
      <c r="I18" s="1">
        <f t="shared" si="3"/>
        <v>1152.3696843312089</v>
      </c>
      <c r="J18" s="1">
        <f t="shared" si="3"/>
        <v>415.96840864254028</v>
      </c>
      <c r="K18" s="1">
        <f t="shared" si="3"/>
        <v>135.7836977396411</v>
      </c>
      <c r="L18" s="1">
        <f t="shared" si="3"/>
        <v>151.16922201046995</v>
      </c>
      <c r="M18" s="1">
        <f t="shared" si="3"/>
        <v>7111592.0210008025</v>
      </c>
      <c r="N18" s="1">
        <f t="shared" si="3"/>
        <v>0</v>
      </c>
      <c r="O18" s="1">
        <f t="shared" si="3"/>
        <v>85589.41251376408</v>
      </c>
      <c r="P18" s="1">
        <f t="shared" si="3"/>
        <v>0</v>
      </c>
      <c r="Q18" s="1">
        <f t="shared" si="3"/>
        <v>34982.197935497599</v>
      </c>
      <c r="R18" s="1">
        <f t="shared" si="3"/>
        <v>0</v>
      </c>
      <c r="S18" s="1">
        <f t="shared" si="3"/>
        <v>0</v>
      </c>
      <c r="T18" s="1">
        <f t="shared" si="3"/>
        <v>0</v>
      </c>
      <c r="U18" s="1">
        <f t="shared" si="3"/>
        <v>2.3457032149839505</v>
      </c>
      <c r="V18" s="1">
        <f t="shared" si="3"/>
        <v>499.79668837565407</v>
      </c>
      <c r="W18" s="1">
        <f t="shared" si="3"/>
        <v>5762.2669456242602</v>
      </c>
      <c r="X18" s="1">
        <f t="shared" si="3"/>
        <v>4450.4049243971995</v>
      </c>
      <c r="Y18" s="1">
        <f t="shared" si="3"/>
        <v>26425.324114571667</v>
      </c>
      <c r="Z18" s="1">
        <f t="shared" si="3"/>
        <v>0</v>
      </c>
      <c r="AA18" s="1">
        <f t="shared" si="3"/>
        <v>507030.49742470664</v>
      </c>
      <c r="AB18" s="1">
        <f t="shared" si="3"/>
        <v>171482.30597399801</v>
      </c>
      <c r="AC18" s="1">
        <f t="shared" si="3"/>
        <v>203530.51505068949</v>
      </c>
      <c r="AD18" s="1">
        <f t="shared" si="3"/>
        <v>0</v>
      </c>
      <c r="AE18" s="1">
        <f t="shared" si="3"/>
        <v>188.46232288420964</v>
      </c>
      <c r="AF18" s="1">
        <f t="shared" si="3"/>
        <v>13960.417369712593</v>
      </c>
      <c r="AG18" s="1">
        <f t="shared" si="3"/>
        <v>0</v>
      </c>
      <c r="AH18" s="1">
        <f t="shared" si="3"/>
        <v>20077.467602586472</v>
      </c>
      <c r="AI18" s="1">
        <f t="shared" si="3"/>
        <v>347.47101790638533</v>
      </c>
      <c r="AJ18" s="1">
        <f t="shared" si="3"/>
        <v>374.0019997780326</v>
      </c>
      <c r="AK18" s="1">
        <f t="shared" si="3"/>
        <v>0</v>
      </c>
      <c r="AL18" s="1">
        <f t="shared" si="3"/>
        <v>1642.2967386696946</v>
      </c>
      <c r="AM18" s="1">
        <f t="shared" si="3"/>
        <v>107660.65659088251</v>
      </c>
      <c r="AN18" s="1">
        <f t="shared" si="3"/>
        <v>401.1906922463541</v>
      </c>
      <c r="AQ18" s="81">
        <f t="shared" si="0"/>
        <v>-5.4755118698636891E-5</v>
      </c>
      <c r="AR18" s="81">
        <f t="shared" si="1"/>
        <v>-5.8423214385727262E-5</v>
      </c>
      <c r="AS18" s="81"/>
      <c r="AT18" s="81"/>
      <c r="AU18" s="81"/>
      <c r="AV18" s="81"/>
    </row>
    <row r="19" spans="1:48" x14ac:dyDescent="0.25">
      <c r="A19" s="21"/>
      <c r="B19" s="1"/>
      <c r="C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Q19" s="81"/>
      <c r="AR19" s="81"/>
      <c r="AS19" s="81"/>
      <c r="AT19" s="81"/>
      <c r="AU19" s="81"/>
      <c r="AV19" s="81"/>
    </row>
    <row r="21" spans="1:48" x14ac:dyDescent="0.25">
      <c r="A21" s="37"/>
    </row>
    <row r="22" spans="1:48" x14ac:dyDescent="0.25">
      <c r="A22" s="37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Z73"/>
  <sheetViews>
    <sheetView zoomScale="85" zoomScaleNormal="85" workbookViewId="0">
      <pane xSplit="1" ySplit="2" topLeftCell="AH3" activePane="bottomRight" state="frozen"/>
      <selection activeCell="E24" sqref="E24"/>
      <selection pane="topRight" activeCell="E24" sqref="E24"/>
      <selection pane="bottomLeft" activeCell="E24" sqref="E24"/>
      <selection pane="bottomRight" activeCell="B1" sqref="B1:C1048576"/>
    </sheetView>
  </sheetViews>
  <sheetFormatPr defaultColWidth="9.140625" defaultRowHeight="15" x14ac:dyDescent="0.25"/>
  <cols>
    <col min="1" max="1" width="19.7109375" style="28" customWidth="1"/>
    <col min="2" max="2" width="12.140625" style="28" customWidth="1"/>
    <col min="3" max="3" width="12.5703125" style="28" customWidth="1"/>
    <col min="4" max="4" width="9.140625" style="28"/>
    <col min="5" max="5" width="15.42578125" style="28" bestFit="1" customWidth="1"/>
    <col min="6" max="7" width="6.7109375" style="26" bestFit="1" customWidth="1"/>
    <col min="8" max="8" width="4.140625" style="26" bestFit="1" customWidth="1"/>
    <col min="9" max="9" width="5.7109375" style="26" bestFit="1" customWidth="1"/>
    <col min="10" max="10" width="6.7109375" style="26" bestFit="1" customWidth="1"/>
    <col min="11" max="11" width="5.85546875" style="26" bestFit="1" customWidth="1"/>
    <col min="12" max="12" width="5.7109375" style="26" bestFit="1" customWidth="1"/>
    <col min="13" max="13" width="9.28515625" style="26" bestFit="1" customWidth="1"/>
    <col min="14" max="14" width="7.7109375" style="26" bestFit="1" customWidth="1"/>
    <col min="15" max="15" width="9.28515625" style="26" bestFit="1" customWidth="1"/>
    <col min="16" max="16" width="5.7109375" style="26" bestFit="1" customWidth="1"/>
    <col min="17" max="17" width="5.28515625" style="26" bestFit="1" customWidth="1"/>
    <col min="18" max="18" width="8.7109375" style="26" bestFit="1" customWidth="1"/>
    <col min="19" max="19" width="4.85546875" style="26" bestFit="1" customWidth="1"/>
    <col min="20" max="20" width="7.85546875" style="26" bestFit="1" customWidth="1"/>
    <col min="21" max="21" width="5.85546875" style="26" bestFit="1" customWidth="1"/>
    <col min="22" max="22" width="6" style="26" bestFit="1" customWidth="1"/>
    <col min="23" max="24" width="6.7109375" style="26" bestFit="1" customWidth="1"/>
    <col min="25" max="26" width="5.7109375" style="26" bestFit="1" customWidth="1"/>
    <col min="27" max="27" width="12" style="26" customWidth="1"/>
    <col min="28" max="29" width="9.140625" style="26"/>
    <col min="30" max="30" width="12" style="26" customWidth="1"/>
    <col min="31" max="31" width="5.85546875" style="26" bestFit="1" customWidth="1"/>
    <col min="32" max="32" width="18.7109375" style="26" bestFit="1" customWidth="1"/>
    <col min="33" max="33" width="6.28515625" style="26" customWidth="1"/>
    <col min="34" max="34" width="6.7109375" style="26" bestFit="1" customWidth="1"/>
    <col min="35" max="35" width="4" style="26" bestFit="1" customWidth="1"/>
    <col min="36" max="36" width="4.140625" style="26" bestFit="1" customWidth="1"/>
    <col min="37" max="37" width="5.5703125" style="26" bestFit="1" customWidth="1"/>
    <col min="38" max="38" width="5.7109375" style="26" bestFit="1" customWidth="1"/>
    <col min="39" max="39" width="5.5703125" style="26" bestFit="1" customWidth="1"/>
    <col min="40" max="40" width="7.7109375" style="26" bestFit="1" customWidth="1"/>
    <col min="41" max="42" width="5" style="26" bestFit="1" customWidth="1"/>
    <col min="43" max="43" width="8.5703125" style="26" bestFit="1" customWidth="1"/>
    <col min="44" max="44" width="4.42578125" style="26" bestFit="1" customWidth="1"/>
    <col min="45" max="45" width="7.5703125" style="26" bestFit="1" customWidth="1"/>
    <col min="46" max="46" width="5.5703125" style="26" bestFit="1" customWidth="1"/>
    <col min="47" max="47" width="5.7109375" style="26" bestFit="1" customWidth="1"/>
    <col min="48" max="49" width="6.7109375" style="26" bestFit="1" customWidth="1"/>
    <col min="50" max="50" width="5.5703125" style="26" bestFit="1" customWidth="1"/>
    <col min="51" max="51" width="4" style="26" bestFit="1" customWidth="1"/>
    <col min="52" max="54" width="9.140625" style="26"/>
    <col min="55" max="16384" width="9.140625" style="28"/>
  </cols>
  <sheetData>
    <row r="1" spans="1:59" x14ac:dyDescent="0.25">
      <c r="B1" s="28" t="s">
        <v>477</v>
      </c>
      <c r="E1" s="28" t="s">
        <v>500</v>
      </c>
      <c r="AG1" s="28" t="s">
        <v>501</v>
      </c>
      <c r="BC1" s="28" t="s">
        <v>334</v>
      </c>
      <c r="BF1" s="94" t="s">
        <v>499</v>
      </c>
      <c r="BG1" s="94"/>
    </row>
    <row r="2" spans="1:59" x14ac:dyDescent="0.25">
      <c r="A2" s="28" t="s">
        <v>52</v>
      </c>
      <c r="B2" s="28" t="s">
        <v>305</v>
      </c>
      <c r="C2" s="28" t="s">
        <v>306</v>
      </c>
      <c r="E2" s="95" t="s">
        <v>226</v>
      </c>
      <c r="F2" s="95" t="s">
        <v>149</v>
      </c>
      <c r="G2" s="95" t="s">
        <v>151</v>
      </c>
      <c r="H2" s="95" t="s">
        <v>152</v>
      </c>
      <c r="I2" s="95" t="s">
        <v>153</v>
      </c>
      <c r="J2" s="95" t="s">
        <v>154</v>
      </c>
      <c r="K2" s="95" t="s">
        <v>155</v>
      </c>
      <c r="L2" s="95" t="s">
        <v>156</v>
      </c>
      <c r="M2" s="95" t="s">
        <v>54</v>
      </c>
      <c r="N2" s="95" t="s">
        <v>53</v>
      </c>
      <c r="O2" s="95" t="s">
        <v>157</v>
      </c>
      <c r="P2" s="95" t="s">
        <v>158</v>
      </c>
      <c r="Q2" s="95" t="s">
        <v>159</v>
      </c>
      <c r="R2" s="95" t="s">
        <v>160</v>
      </c>
      <c r="S2" s="95" t="s">
        <v>161</v>
      </c>
      <c r="T2" s="95" t="s">
        <v>162</v>
      </c>
      <c r="U2" s="95" t="s">
        <v>163</v>
      </c>
      <c r="V2" s="95" t="s">
        <v>164</v>
      </c>
      <c r="W2" s="95" t="s">
        <v>165</v>
      </c>
      <c r="X2" s="95" t="s">
        <v>166</v>
      </c>
      <c r="Y2" s="95" t="s">
        <v>167</v>
      </c>
      <c r="Z2" s="95" t="s">
        <v>168</v>
      </c>
      <c r="AA2" s="28"/>
      <c r="AB2" s="26" t="s">
        <v>54</v>
      </c>
      <c r="AC2" s="26" t="s">
        <v>53</v>
      </c>
      <c r="AD2" s="28"/>
      <c r="AE2" s="26" t="s">
        <v>307</v>
      </c>
      <c r="AF2" s="26" t="s">
        <v>177</v>
      </c>
      <c r="AG2" s="26" t="s">
        <v>149</v>
      </c>
      <c r="AH2" s="26" t="s">
        <v>151</v>
      </c>
      <c r="AI2" s="26" t="s">
        <v>152</v>
      </c>
      <c r="AJ2" s="26" t="s">
        <v>153</v>
      </c>
      <c r="AK2" s="26" t="s">
        <v>154</v>
      </c>
      <c r="AL2" s="26" t="s">
        <v>155</v>
      </c>
      <c r="AM2" s="26" t="s">
        <v>156</v>
      </c>
      <c r="AN2" s="26" t="s">
        <v>157</v>
      </c>
      <c r="AO2" s="26" t="s">
        <v>158</v>
      </c>
      <c r="AP2" s="26" t="s">
        <v>159</v>
      </c>
      <c r="AQ2" s="26" t="s">
        <v>160</v>
      </c>
      <c r="AR2" s="26" t="s">
        <v>161</v>
      </c>
      <c r="AS2" s="26" t="s">
        <v>162</v>
      </c>
      <c r="AT2" s="26" t="s">
        <v>163</v>
      </c>
      <c r="AU2" s="26" t="s">
        <v>164</v>
      </c>
      <c r="AV2" s="26" t="s">
        <v>165</v>
      </c>
      <c r="AW2" s="26" t="s">
        <v>166</v>
      </c>
      <c r="AX2" s="26" t="s">
        <v>167</v>
      </c>
      <c r="AY2" s="26" t="s">
        <v>168</v>
      </c>
      <c r="AZ2" s="26" t="s">
        <v>54</v>
      </c>
      <c r="BA2" s="26" t="s">
        <v>53</v>
      </c>
      <c r="BC2" s="26" t="s">
        <v>54</v>
      </c>
      <c r="BD2" s="26" t="s">
        <v>53</v>
      </c>
      <c r="BF2" s="95" t="s">
        <v>54</v>
      </c>
      <c r="BG2" s="95" t="s">
        <v>53</v>
      </c>
    </row>
    <row r="3" spans="1:59" x14ac:dyDescent="0.25">
      <c r="A3" s="25" t="s">
        <v>121</v>
      </c>
      <c r="B3" s="95">
        <v>31189.458444</v>
      </c>
      <c r="C3" s="95">
        <v>4890.3864065999996</v>
      </c>
      <c r="E3" s="95" t="s">
        <v>121</v>
      </c>
      <c r="F3" s="95">
        <v>105.00982721275101</v>
      </c>
      <c r="G3" s="95">
        <v>158.13376290392799</v>
      </c>
      <c r="H3" s="95">
        <v>3.1433490412650098</v>
      </c>
      <c r="I3" s="95">
        <v>4.0074172302231599</v>
      </c>
      <c r="J3" s="95">
        <v>95.356171784145403</v>
      </c>
      <c r="K3" s="95">
        <v>4.4399326487981998</v>
      </c>
      <c r="L3" s="95">
        <v>36.865288116536298</v>
      </c>
      <c r="M3" s="95">
        <v>15066.2202395321</v>
      </c>
      <c r="N3" s="95">
        <v>2314.79300693904</v>
      </c>
      <c r="O3" s="95">
        <v>12751.4272325931</v>
      </c>
      <c r="P3" s="95">
        <v>15.0889023738267</v>
      </c>
      <c r="Q3" s="95">
        <v>2.6202427288810899</v>
      </c>
      <c r="R3" s="95">
        <v>1335.6254159846101</v>
      </c>
      <c r="S3" s="95">
        <v>1.3379208210012199</v>
      </c>
      <c r="T3" s="95">
        <v>53.322501033416501</v>
      </c>
      <c r="U3" s="95">
        <v>1.2511950704652299</v>
      </c>
      <c r="V3" s="95">
        <v>2.7147854076070499</v>
      </c>
      <c r="W3" s="95">
        <v>133.48618881485001</v>
      </c>
      <c r="X3" s="95">
        <v>337.09364947612602</v>
      </c>
      <c r="Y3" s="95">
        <v>17.248604860089099</v>
      </c>
      <c r="Z3" s="95">
        <v>8.0478514305240694</v>
      </c>
      <c r="AA3" s="28"/>
      <c r="AB3" s="49">
        <f>(M3-B3)/(B3+1E-50)</f>
        <v>-0.51694511571647916</v>
      </c>
      <c r="AC3" s="49">
        <f>(N3-C3)/(C3+1E-50)</f>
        <v>-0.52666459979215008</v>
      </c>
      <c r="AD3" s="28"/>
      <c r="AE3" s="26">
        <v>110</v>
      </c>
      <c r="AF3" s="26" t="s">
        <v>121</v>
      </c>
      <c r="AG3" s="26">
        <v>13.3364145214441</v>
      </c>
      <c r="AH3" s="26">
        <v>19.644806654323698</v>
      </c>
      <c r="AI3" s="26">
        <v>0.40552331606978798</v>
      </c>
      <c r="AJ3" s="26">
        <v>0.62498081119492799</v>
      </c>
      <c r="AK3" s="26">
        <v>12.0155550481734</v>
      </c>
      <c r="AL3" s="26">
        <v>0.55755270951218605</v>
      </c>
      <c r="AM3" s="26">
        <v>4.6501665433920998</v>
      </c>
      <c r="AN3" s="26">
        <v>1568.84891436058</v>
      </c>
      <c r="AO3" s="26">
        <v>1.89066795972693</v>
      </c>
      <c r="AP3" s="26">
        <v>0.32684194299644398</v>
      </c>
      <c r="AQ3" s="26">
        <v>167.176434636723</v>
      </c>
      <c r="AR3" s="26">
        <v>0.194909527398717</v>
      </c>
      <c r="AS3" s="26">
        <v>6.9359003381299003</v>
      </c>
      <c r="AT3" s="26">
        <v>0.16010007823936001</v>
      </c>
      <c r="AU3" s="26">
        <v>0.32909751246284502</v>
      </c>
      <c r="AV3" s="26">
        <v>17.359909320051099</v>
      </c>
      <c r="AW3" s="26">
        <v>42.760743245182702</v>
      </c>
      <c r="AX3" s="26">
        <v>2.16303849808126</v>
      </c>
      <c r="AY3" s="26">
        <v>1.0173498026085099</v>
      </c>
      <c r="AZ3" s="26">
        <f t="shared" ref="AZ3:AZ12" si="0">BA3+AN3</f>
        <v>1860.3989068262913</v>
      </c>
      <c r="BA3" s="26">
        <f t="shared" ref="BA3:BA12" si="1">SUM(AG3:AY3)-AN3</f>
        <v>291.54999246571128</v>
      </c>
      <c r="BC3" s="23">
        <f t="shared" ref="BC3:BD6" si="2">AZ3/M3</f>
        <v>0.12348146232090845</v>
      </c>
      <c r="BD3" s="23">
        <f t="shared" si="2"/>
        <v>0.12595078332781107</v>
      </c>
      <c r="BF3" s="81">
        <v>0.14074880009144136</v>
      </c>
      <c r="BG3" s="81">
        <v>0.1488081415219433</v>
      </c>
    </row>
    <row r="4" spans="1:59" x14ac:dyDescent="0.25">
      <c r="A4" s="6" t="s">
        <v>77</v>
      </c>
      <c r="B4" s="95">
        <v>10005.902054</v>
      </c>
      <c r="C4" s="95">
        <v>1552.1707062999999</v>
      </c>
      <c r="E4" s="95" t="s">
        <v>77</v>
      </c>
      <c r="F4" s="95">
        <v>71.140046517523999</v>
      </c>
      <c r="G4" s="95">
        <v>104.396084370883</v>
      </c>
      <c r="H4" s="95">
        <v>2.2006929126914501</v>
      </c>
      <c r="I4" s="95">
        <v>3.4235885734442202</v>
      </c>
      <c r="J4" s="95">
        <v>64.390950357424401</v>
      </c>
      <c r="K4" s="95">
        <v>2.9576748954182301</v>
      </c>
      <c r="L4" s="95">
        <v>24.856807376665198</v>
      </c>
      <c r="M4" s="95">
        <v>10038.3545798266</v>
      </c>
      <c r="N4" s="95">
        <v>1557.0230520786799</v>
      </c>
      <c r="O4" s="95">
        <v>8481.3315277479196</v>
      </c>
      <c r="P4" s="95">
        <v>10.4658817110071</v>
      </c>
      <c r="Q4" s="95">
        <v>1.7480608696131399</v>
      </c>
      <c r="R4" s="95">
        <v>890.93575577197498</v>
      </c>
      <c r="S4" s="95">
        <v>1.03976950677094</v>
      </c>
      <c r="T4" s="95">
        <v>37.409386949740203</v>
      </c>
      <c r="U4" s="95">
        <v>0.850609302402486</v>
      </c>
      <c r="V4" s="95">
        <v>1.80562707716728</v>
      </c>
      <c r="W4" s="95">
        <v>93.638268048964505</v>
      </c>
      <c r="X4" s="95">
        <v>228.86957963370199</v>
      </c>
      <c r="Y4" s="95">
        <v>11.473052464491801</v>
      </c>
      <c r="Z4" s="95">
        <v>5.42121573879637</v>
      </c>
      <c r="AA4" s="28"/>
      <c r="AB4" s="49">
        <f t="shared" ref="AB4:AB15" si="3">(M4-B4)/(B4+1E-50)</f>
        <v>3.2433383468536922E-3</v>
      </c>
      <c r="AC4" s="49">
        <f t="shared" ref="AC4:AC15" si="4">(N4-C4)/(C4+1E-50)</f>
        <v>3.1261676044942676E-3</v>
      </c>
      <c r="AD4" s="28"/>
      <c r="AE4" s="26">
        <v>111</v>
      </c>
      <c r="AF4" s="26" t="s">
        <v>77</v>
      </c>
      <c r="AG4" s="26">
        <v>22.051617334363598</v>
      </c>
      <c r="AH4" s="26">
        <v>32.351921081092001</v>
      </c>
      <c r="AI4" s="26">
        <v>0.68233913971101701</v>
      </c>
      <c r="AJ4" s="26">
        <v>1.0652653919114199</v>
      </c>
      <c r="AK4" s="26">
        <v>19.957944546433101</v>
      </c>
      <c r="AL4" s="26">
        <v>0.91678949785576103</v>
      </c>
      <c r="AM4" s="26">
        <v>7.7045656353482599</v>
      </c>
      <c r="AN4" s="26">
        <v>2627.52098288157</v>
      </c>
      <c r="AO4" s="26">
        <v>3.2432169836659699</v>
      </c>
      <c r="AP4" s="26">
        <v>0.54168995743845505</v>
      </c>
      <c r="AQ4" s="26">
        <v>276.112984664203</v>
      </c>
      <c r="AR4" s="26">
        <v>0.323016043892217</v>
      </c>
      <c r="AS4" s="26">
        <v>11.6031995624492</v>
      </c>
      <c r="AT4" s="26">
        <v>0.26376025226233402</v>
      </c>
      <c r="AU4" s="26">
        <v>0.55917475332785904</v>
      </c>
      <c r="AV4" s="26">
        <v>29.043478966485299</v>
      </c>
      <c r="AW4" s="26">
        <v>70.944239736703196</v>
      </c>
      <c r="AX4" s="26">
        <v>3.5562011065721699</v>
      </c>
      <c r="AY4" s="26">
        <v>1.6804591546998999</v>
      </c>
      <c r="AZ4" s="26">
        <f t="shared" si="0"/>
        <v>3110.1228466899852</v>
      </c>
      <c r="BA4" s="26">
        <f t="shared" si="1"/>
        <v>482.60186380841515</v>
      </c>
      <c r="BC4" s="23">
        <f t="shared" si="2"/>
        <v>0.30982396785825717</v>
      </c>
      <c r="BD4" s="23">
        <f t="shared" si="2"/>
        <v>0.30995164982568812</v>
      </c>
      <c r="BF4" s="81">
        <v>0.31266769441619202</v>
      </c>
      <c r="BG4" s="81">
        <v>0.31306803548262807</v>
      </c>
    </row>
    <row r="5" spans="1:59" x14ac:dyDescent="0.25">
      <c r="A5" s="6" t="s">
        <v>71</v>
      </c>
      <c r="B5" s="95">
        <v>56272.674751999999</v>
      </c>
      <c r="C5" s="95">
        <v>8914.6410020000003</v>
      </c>
      <c r="E5" s="95" t="s">
        <v>71</v>
      </c>
      <c r="F5" s="95">
        <v>409.015778700044</v>
      </c>
      <c r="G5" s="95">
        <v>599.16607516658598</v>
      </c>
      <c r="H5" s="95">
        <v>12.6423111052321</v>
      </c>
      <c r="I5" s="95">
        <v>19.421936429724902</v>
      </c>
      <c r="J5" s="95">
        <v>369.57615789502802</v>
      </c>
      <c r="K5" s="95">
        <v>16.9680968049515</v>
      </c>
      <c r="L5" s="95">
        <v>142.708532768949</v>
      </c>
      <c r="M5" s="95">
        <v>56451.193071314003</v>
      </c>
      <c r="N5" s="95">
        <v>8941.8682919139901</v>
      </c>
      <c r="O5" s="95">
        <v>47509.324779399998</v>
      </c>
      <c r="P5" s="95">
        <v>60.0465475068481</v>
      </c>
      <c r="Q5" s="95">
        <v>10.0470746319659</v>
      </c>
      <c r="R5" s="95">
        <v>5119.62310333614</v>
      </c>
      <c r="S5" s="95">
        <v>6.0038563247849099</v>
      </c>
      <c r="T5" s="95">
        <v>214.03585497996499</v>
      </c>
      <c r="U5" s="95">
        <v>4.8718593230708098</v>
      </c>
      <c r="V5" s="95">
        <v>10.375245181523001</v>
      </c>
      <c r="W5" s="95">
        <v>535.75045056961801</v>
      </c>
      <c r="X5" s="95">
        <v>1314.6756652722399</v>
      </c>
      <c r="Y5" s="95">
        <v>65.828715532113094</v>
      </c>
      <c r="Z5" s="95">
        <v>31.1110303852026</v>
      </c>
      <c r="AA5" s="28"/>
      <c r="AB5" s="49">
        <f t="shared" si="3"/>
        <v>3.1723802023051872E-3</v>
      </c>
      <c r="AC5" s="49">
        <f t="shared" si="4"/>
        <v>3.0542216907984698E-3</v>
      </c>
      <c r="AD5" s="28"/>
      <c r="AE5" s="26">
        <v>112</v>
      </c>
      <c r="AF5" s="26" t="s">
        <v>71</v>
      </c>
      <c r="AG5" s="26">
        <v>43.787352245797699</v>
      </c>
      <c r="AH5" s="26">
        <v>62.535460861398199</v>
      </c>
      <c r="AI5" s="26">
        <v>1.37973691817709</v>
      </c>
      <c r="AJ5" s="26">
        <v>2.48386878937115</v>
      </c>
      <c r="AK5" s="26">
        <v>39.233339119500201</v>
      </c>
      <c r="AL5" s="26">
        <v>1.7916081007692399</v>
      </c>
      <c r="AM5" s="26">
        <v>15.163241929340201</v>
      </c>
      <c r="AN5" s="26">
        <v>4929.3006083853497</v>
      </c>
      <c r="AO5" s="26">
        <v>6.3769251022709303</v>
      </c>
      <c r="AP5" s="26">
        <v>1.05536408790995</v>
      </c>
      <c r="AQ5" s="26">
        <v>539.45668230262697</v>
      </c>
      <c r="AR5" s="26">
        <v>0.73249242091653299</v>
      </c>
      <c r="AS5" s="26">
        <v>23.486399860157</v>
      </c>
      <c r="AT5" s="26">
        <v>0.52447512742563895</v>
      </c>
      <c r="AU5" s="26">
        <v>1.0611762745003099</v>
      </c>
      <c r="AV5" s="26">
        <v>58.777205582151801</v>
      </c>
      <c r="AW5" s="26">
        <v>140.59126866250801</v>
      </c>
      <c r="AX5" s="26">
        <v>6.9405721322730303</v>
      </c>
      <c r="AY5" s="26">
        <v>3.31039182519797</v>
      </c>
      <c r="AZ5" s="26">
        <f t="shared" si="0"/>
        <v>5877.9881697276414</v>
      </c>
      <c r="BA5" s="26">
        <f t="shared" si="1"/>
        <v>948.6875613422917</v>
      </c>
      <c r="BC5" s="23">
        <f t="shared" si="2"/>
        <v>0.10412513624472136</v>
      </c>
      <c r="BD5" s="23">
        <f t="shared" si="2"/>
        <v>0.10609500502262788</v>
      </c>
      <c r="BF5" s="81">
        <v>0.12043489368840181</v>
      </c>
      <c r="BG5" s="81">
        <v>0.12541258822839121</v>
      </c>
    </row>
    <row r="6" spans="1:59" x14ac:dyDescent="0.25">
      <c r="A6" s="6" t="s">
        <v>122</v>
      </c>
      <c r="B6" s="95">
        <v>59946.451378999998</v>
      </c>
      <c r="C6" s="95">
        <v>9310.3009302999999</v>
      </c>
      <c r="E6" s="95" t="s">
        <v>122</v>
      </c>
      <c r="F6" s="95">
        <v>427.53224667515298</v>
      </c>
      <c r="G6" s="95">
        <v>625.23380666567505</v>
      </c>
      <c r="H6" s="95">
        <v>13.21082259958</v>
      </c>
      <c r="I6" s="95">
        <v>20.389379123331999</v>
      </c>
      <c r="J6" s="95">
        <v>386.02593219685002</v>
      </c>
      <c r="K6" s="95">
        <v>17.7117161328725</v>
      </c>
      <c r="L6" s="95">
        <v>149.06471326135201</v>
      </c>
      <c r="M6" s="95">
        <v>60134.686105920999</v>
      </c>
      <c r="N6" s="95">
        <v>9338.4112997900102</v>
      </c>
      <c r="O6" s="95">
        <v>50796.274806130998</v>
      </c>
      <c r="P6" s="95">
        <v>62.634188065278799</v>
      </c>
      <c r="Q6" s="95">
        <v>10.4901708030887</v>
      </c>
      <c r="R6" s="95">
        <v>5345.4636309021798</v>
      </c>
      <c r="S6" s="95">
        <v>6.3053205244795603</v>
      </c>
      <c r="T6" s="95">
        <v>223.64431852378399</v>
      </c>
      <c r="U6" s="95">
        <v>5.0904837491801498</v>
      </c>
      <c r="V6" s="95">
        <v>10.814200521392999</v>
      </c>
      <c r="W6" s="95">
        <v>559.79863644129898</v>
      </c>
      <c r="X6" s="95">
        <v>1373.7896157895</v>
      </c>
      <c r="Y6" s="95">
        <v>68.708457370877994</v>
      </c>
      <c r="Z6" s="95">
        <v>32.503660444121003</v>
      </c>
      <c r="AA6" s="28"/>
      <c r="AB6" s="49">
        <f t="shared" si="3"/>
        <v>3.1400478692378679E-3</v>
      </c>
      <c r="AC6" s="49">
        <f t="shared" si="4"/>
        <v>3.0192761437523685E-3</v>
      </c>
      <c r="AD6" s="28"/>
      <c r="AE6" s="26">
        <v>113</v>
      </c>
      <c r="AF6" s="26" t="s">
        <v>122</v>
      </c>
      <c r="AG6" s="26">
        <v>28.2239347017752</v>
      </c>
      <c r="AH6" s="26">
        <v>39.493420235791298</v>
      </c>
      <c r="AI6" s="26">
        <v>0.89640706657880198</v>
      </c>
      <c r="AJ6" s="26">
        <v>1.73530805127126</v>
      </c>
      <c r="AK6" s="26">
        <v>25.065521961000002</v>
      </c>
      <c r="AL6" s="26">
        <v>1.1395126584041599</v>
      </c>
      <c r="AM6" s="26">
        <v>9.6983147607921296</v>
      </c>
      <c r="AN6" s="26">
        <v>3170.92107353144</v>
      </c>
      <c r="AO6" s="26">
        <v>4.0520111634443801</v>
      </c>
      <c r="AP6" s="26">
        <v>0.67083035275950698</v>
      </c>
      <c r="AQ6" s="26">
        <v>343.52087933892801</v>
      </c>
      <c r="AR6" s="26">
        <v>0.51107787037424501</v>
      </c>
      <c r="AS6" s="26">
        <v>15.2334257644185</v>
      </c>
      <c r="AT6" s="26">
        <v>0.33732167401093799</v>
      </c>
      <c r="AU6" s="26">
        <v>0.65978867185502299</v>
      </c>
      <c r="AV6" s="26">
        <v>38.118864955903298</v>
      </c>
      <c r="AW6" s="26">
        <v>90.384786382830498</v>
      </c>
      <c r="AX6" s="26">
        <v>4.4106570805229302</v>
      </c>
      <c r="AY6" s="26">
        <v>2.1193426384857399</v>
      </c>
      <c r="AZ6" s="26">
        <f t="shared" si="0"/>
        <v>3777.1924788605861</v>
      </c>
      <c r="BA6" s="26">
        <f t="shared" si="1"/>
        <v>606.27140532914609</v>
      </c>
      <c r="BC6" s="23">
        <f t="shared" si="2"/>
        <v>6.281220911683906E-2</v>
      </c>
      <c r="BD6" s="23">
        <f t="shared" si="2"/>
        <v>6.4922328420336239E-2</v>
      </c>
      <c r="BF6" s="81">
        <v>7.9157795647244386E-2</v>
      </c>
      <c r="BG6" s="81">
        <v>8.4231149025528251E-2</v>
      </c>
    </row>
    <row r="7" spans="1:59" x14ac:dyDescent="0.25">
      <c r="A7" s="6" t="s">
        <v>123</v>
      </c>
      <c r="B7" s="95">
        <v>411178.74536</v>
      </c>
      <c r="C7" s="95">
        <v>62999.797829000003</v>
      </c>
      <c r="E7" s="95" t="s">
        <v>123</v>
      </c>
      <c r="F7" s="95">
        <v>2837.1810286766199</v>
      </c>
      <c r="G7" s="95">
        <v>4293.9908634953099</v>
      </c>
      <c r="H7" s="95">
        <v>85.182396313872104</v>
      </c>
      <c r="I7" s="95">
        <v>108.619611214911</v>
      </c>
      <c r="J7" s="95">
        <v>2585.0088366760901</v>
      </c>
      <c r="K7" s="95">
        <v>120.51055694263</v>
      </c>
      <c r="L7" s="95">
        <v>998.95239526667694</v>
      </c>
      <c r="M7" s="95">
        <v>409519.64551794803</v>
      </c>
      <c r="N7" s="95">
        <v>62737.202616004397</v>
      </c>
      <c r="O7" s="95">
        <v>346782.442901943</v>
      </c>
      <c r="P7" s="95">
        <v>411.71219894508801</v>
      </c>
      <c r="Q7" s="95">
        <v>71.015455833154107</v>
      </c>
      <c r="R7" s="95">
        <v>36196.106549380696</v>
      </c>
      <c r="S7" s="95">
        <v>35.585868262813001</v>
      </c>
      <c r="T7" s="95">
        <v>1448.9626283503301</v>
      </c>
      <c r="U7" s="95">
        <v>33.924606006492503</v>
      </c>
      <c r="V7" s="95">
        <v>74.027416458605401</v>
      </c>
      <c r="W7" s="95">
        <v>3627.4206578592002</v>
      </c>
      <c r="X7" s="95">
        <v>9122.8240414028005</v>
      </c>
      <c r="Y7" s="95">
        <v>468.20647751009898</v>
      </c>
      <c r="Z7" s="95">
        <v>217.97102740896301</v>
      </c>
      <c r="AA7" s="28"/>
      <c r="AB7" s="49">
        <f t="shared" si="3"/>
        <v>-4.034984445996548E-3</v>
      </c>
      <c r="AC7" s="49">
        <f t="shared" si="4"/>
        <v>-4.1681913600479566E-3</v>
      </c>
      <c r="AD7" s="28"/>
      <c r="AE7" s="26">
        <v>124</v>
      </c>
      <c r="AF7" s="26" t="s">
        <v>123</v>
      </c>
      <c r="AG7" s="26">
        <v>265.06334528218798</v>
      </c>
      <c r="AH7" s="26">
        <v>391.26644619803199</v>
      </c>
      <c r="AI7" s="26">
        <v>8.0688845801906695</v>
      </c>
      <c r="AJ7" s="26">
        <v>13.5281765395103</v>
      </c>
      <c r="AK7" s="26">
        <v>238.112722729078</v>
      </c>
      <c r="AL7" s="26">
        <v>11.190355191274801</v>
      </c>
      <c r="AM7" s="26">
        <v>92.412967988614497</v>
      </c>
      <c r="AN7" s="26">
        <v>30630.729181881899</v>
      </c>
      <c r="AO7" s="26">
        <v>36.756676030558999</v>
      </c>
      <c r="AP7" s="26">
        <v>6.4576503101123599</v>
      </c>
      <c r="AQ7" s="26">
        <v>3322.8286231541801</v>
      </c>
      <c r="AR7" s="26">
        <v>4.0996976601765596</v>
      </c>
      <c r="AS7" s="26">
        <v>139.8605385262</v>
      </c>
      <c r="AT7" s="26">
        <v>3.22727012917125</v>
      </c>
      <c r="AU7" s="26">
        <v>6.3125539627784901</v>
      </c>
      <c r="AV7" s="26">
        <v>350.00557519123402</v>
      </c>
      <c r="AW7" s="26">
        <v>849.17828756218205</v>
      </c>
      <c r="AX7" s="26">
        <v>43.399250444713203</v>
      </c>
      <c r="AY7" s="26">
        <v>20.265914413896901</v>
      </c>
      <c r="AZ7" s="26">
        <f t="shared" si="0"/>
        <v>36432.764117775994</v>
      </c>
      <c r="BA7" s="26">
        <f t="shared" si="1"/>
        <v>5802.0349358940948</v>
      </c>
      <c r="BC7" s="23">
        <f t="shared" ref="BC7:BC15" si="5">AZ7/M7</f>
        <v>8.8964630919468934E-2</v>
      </c>
      <c r="BD7" s="23">
        <f t="shared" ref="BD7:BD15" si="6">BA7/N7</f>
        <v>9.2481569052522319E-2</v>
      </c>
      <c r="BF7" s="81">
        <v>0.12027842820696036</v>
      </c>
      <c r="BG7" s="81">
        <v>0.13037167053115159</v>
      </c>
    </row>
    <row r="8" spans="1:59" x14ac:dyDescent="0.25">
      <c r="A8" s="6" t="s">
        <v>72</v>
      </c>
      <c r="B8" s="95">
        <v>689742.17931000004</v>
      </c>
      <c r="C8" s="95">
        <v>105391.25375</v>
      </c>
      <c r="E8" s="95" t="s">
        <v>72</v>
      </c>
      <c r="F8" s="95">
        <v>4770.6154257400603</v>
      </c>
      <c r="G8" s="95">
        <v>7261.4866482580701</v>
      </c>
      <c r="H8" s="95">
        <v>142.21649608403999</v>
      </c>
      <c r="I8" s="95">
        <v>168.55145951487299</v>
      </c>
      <c r="J8" s="95">
        <v>4344.5075816950202</v>
      </c>
      <c r="K8" s="95">
        <v>203.30144568086999</v>
      </c>
      <c r="L8" s="95">
        <v>1680.2008666368999</v>
      </c>
      <c r="M8" s="95">
        <v>691562.93260448496</v>
      </c>
      <c r="N8" s="95">
        <v>105652.69523504</v>
      </c>
      <c r="O8" s="95">
        <v>585910.23736944504</v>
      </c>
      <c r="P8" s="95">
        <v>689.01099290662899</v>
      </c>
      <c r="Q8" s="95">
        <v>119.91700259594199</v>
      </c>
      <c r="R8" s="95">
        <v>61120.409609947201</v>
      </c>
      <c r="S8" s="95">
        <v>58.102018221200602</v>
      </c>
      <c r="T8" s="95">
        <v>2406.8364181506499</v>
      </c>
      <c r="U8" s="95">
        <v>56.799886131274299</v>
      </c>
      <c r="V8" s="95">
        <v>125.229742334804</v>
      </c>
      <c r="W8" s="95">
        <v>6025.81747273158</v>
      </c>
      <c r="X8" s="95">
        <v>15322.9987202169</v>
      </c>
      <c r="Y8" s="95">
        <v>790.29165341137696</v>
      </c>
      <c r="Z8" s="95">
        <v>366.40179478276201</v>
      </c>
      <c r="AA8" s="28"/>
      <c r="AB8" s="49">
        <f t="shared" si="3"/>
        <v>2.6397592449781114E-3</v>
      </c>
      <c r="AC8" s="49">
        <f t="shared" si="4"/>
        <v>2.4806753476921389E-3</v>
      </c>
      <c r="AD8" s="28"/>
      <c r="AE8" s="26">
        <v>135</v>
      </c>
      <c r="AF8" s="26" t="s">
        <v>72</v>
      </c>
      <c r="AG8" s="26">
        <v>1020.28232329499</v>
      </c>
      <c r="AH8" s="26">
        <v>1551.67343536762</v>
      </c>
      <c r="AI8" s="26">
        <v>30.417149861403399</v>
      </c>
      <c r="AJ8" s="26">
        <v>39.2768961191627</v>
      </c>
      <c r="AK8" s="26">
        <v>926.96583277111802</v>
      </c>
      <c r="AL8" s="26">
        <v>43.675642456663702</v>
      </c>
      <c r="AM8" s="26">
        <v>359.08022852218397</v>
      </c>
      <c r="AN8" s="26">
        <v>123604.968766775</v>
      </c>
      <c r="AO8" s="26">
        <v>144.83844364568199</v>
      </c>
      <c r="AP8" s="26">
        <v>25.506591407097599</v>
      </c>
      <c r="AQ8" s="26">
        <v>13049.1913400092</v>
      </c>
      <c r="AR8" s="26">
        <v>13.042783236325601</v>
      </c>
      <c r="AS8" s="26">
        <v>520.14138356850503</v>
      </c>
      <c r="AT8" s="26">
        <v>12.2672558001157</v>
      </c>
      <c r="AU8" s="26">
        <v>26.1038894393729</v>
      </c>
      <c r="AV8" s="26">
        <v>1302.0635870849801</v>
      </c>
      <c r="AW8" s="26">
        <v>3274.6835788522199</v>
      </c>
      <c r="AX8" s="26">
        <v>169.71466609884499</v>
      </c>
      <c r="AY8" s="26">
        <v>78.467116216319198</v>
      </c>
      <c r="AZ8" s="26">
        <f t="shared" si="0"/>
        <v>146192.3609105268</v>
      </c>
      <c r="BA8" s="26">
        <f t="shared" si="1"/>
        <v>22587.3921437518</v>
      </c>
      <c r="BC8" s="23">
        <f t="shared" si="5"/>
        <v>0.21139415376118251</v>
      </c>
      <c r="BD8" s="23">
        <f t="shared" si="6"/>
        <v>0.2137890764973181</v>
      </c>
      <c r="BF8" s="81">
        <v>0.24171363491203798</v>
      </c>
      <c r="BG8" s="81">
        <v>0.24942546100637214</v>
      </c>
    </row>
    <row r="9" spans="1:59" x14ac:dyDescent="0.25">
      <c r="A9" s="6" t="s">
        <v>124</v>
      </c>
      <c r="B9" s="95">
        <v>153514.78448999999</v>
      </c>
      <c r="C9" s="95">
        <v>23434.164273999999</v>
      </c>
      <c r="E9" s="95" t="s">
        <v>124</v>
      </c>
      <c r="F9" s="95">
        <v>1040.3493802256401</v>
      </c>
      <c r="G9" s="95">
        <v>1596.80794766227</v>
      </c>
      <c r="H9" s="95">
        <v>30.6932999333102</v>
      </c>
      <c r="I9" s="95">
        <v>34.283260305229902</v>
      </c>
      <c r="J9" s="95">
        <v>949.11507311077605</v>
      </c>
      <c r="K9" s="95">
        <v>44.620721683008497</v>
      </c>
      <c r="L9" s="95">
        <v>367.18433682214697</v>
      </c>
      <c r="M9" s="95">
        <v>151344.53950914001</v>
      </c>
      <c r="N9" s="95">
        <v>23099.100124671299</v>
      </c>
      <c r="O9" s="95">
        <v>128245.43938446901</v>
      </c>
      <c r="P9" s="95">
        <v>148.98958051555101</v>
      </c>
      <c r="Q9" s="95">
        <v>26.2561360692692</v>
      </c>
      <c r="R9" s="95">
        <v>13388.6987549397</v>
      </c>
      <c r="S9" s="95">
        <v>12.072531622546601</v>
      </c>
      <c r="T9" s="95">
        <v>521.13650148536306</v>
      </c>
      <c r="U9" s="95">
        <v>12.414451186913301</v>
      </c>
      <c r="V9" s="95">
        <v>27.389372950390499</v>
      </c>
      <c r="W9" s="95">
        <v>1304.7468640905599</v>
      </c>
      <c r="X9" s="95">
        <v>3340.6882890479801</v>
      </c>
      <c r="Y9" s="95">
        <v>173.51046026995601</v>
      </c>
      <c r="Z9" s="95">
        <v>80.143162750706907</v>
      </c>
      <c r="AA9" s="28"/>
      <c r="AB9" s="49">
        <f t="shared" si="3"/>
        <v>-1.413704216222476E-2</v>
      </c>
      <c r="AC9" s="49">
        <f t="shared" si="4"/>
        <v>-1.4298105339325075E-2</v>
      </c>
      <c r="AD9" s="28"/>
      <c r="AE9" s="26">
        <v>146</v>
      </c>
      <c r="AF9" s="26" t="s">
        <v>124</v>
      </c>
      <c r="AG9" s="26">
        <v>320.87809725344403</v>
      </c>
      <c r="AH9" s="26">
        <v>496.99403218427699</v>
      </c>
      <c r="AI9" s="26">
        <v>9.4361348438255099</v>
      </c>
      <c r="AJ9" s="26">
        <v>10.484081147449499</v>
      </c>
      <c r="AK9" s="26">
        <v>293.87810099354601</v>
      </c>
      <c r="AL9" s="26">
        <v>13.8867787398083</v>
      </c>
      <c r="AM9" s="26">
        <v>113.70258938382401</v>
      </c>
      <c r="AN9" s="26">
        <v>39764.865724766998</v>
      </c>
      <c r="AO9" s="26">
        <v>45.947226815006097</v>
      </c>
      <c r="AP9" s="26">
        <v>8.1280788829711295</v>
      </c>
      <c r="AQ9" s="26">
        <v>4149.0980594590601</v>
      </c>
      <c r="AR9" s="26">
        <v>3.6007876303704101</v>
      </c>
      <c r="AS9" s="26">
        <v>161.54723266972499</v>
      </c>
      <c r="AT9" s="26">
        <v>3.8592129177338599</v>
      </c>
      <c r="AU9" s="26">
        <v>8.4761578401032995</v>
      </c>
      <c r="AV9" s="26">
        <v>404.45546551879102</v>
      </c>
      <c r="AW9" s="26">
        <v>1031.8420983188701</v>
      </c>
      <c r="AX9" s="26">
        <v>54.002372620387</v>
      </c>
      <c r="AY9" s="26">
        <v>24.8367786465367</v>
      </c>
      <c r="AZ9" s="26">
        <f t="shared" si="0"/>
        <v>46919.919010632722</v>
      </c>
      <c r="BA9" s="26">
        <f t="shared" si="1"/>
        <v>7155.0532858657243</v>
      </c>
      <c r="BC9" s="23">
        <f t="shared" si="5"/>
        <v>0.31002056078672813</v>
      </c>
      <c r="BD9" s="23">
        <f t="shared" si="6"/>
        <v>0.30975463317827151</v>
      </c>
      <c r="BF9" s="81">
        <v>0.31329082531928565</v>
      </c>
      <c r="BG9" s="81">
        <v>0.31334551099453373</v>
      </c>
    </row>
    <row r="10" spans="1:59" x14ac:dyDescent="0.25">
      <c r="A10" s="6" t="s">
        <v>125</v>
      </c>
      <c r="B10" s="95">
        <v>203837.07174000001</v>
      </c>
      <c r="C10" s="95">
        <v>32023.194055</v>
      </c>
      <c r="E10" s="95" t="s">
        <v>125</v>
      </c>
      <c r="F10" s="95">
        <v>1374.2336039506799</v>
      </c>
      <c r="G10" s="95">
        <v>2309.5164485744299</v>
      </c>
      <c r="H10" s="95">
        <v>36.816853012340303</v>
      </c>
      <c r="I10" s="95">
        <v>30.569601128766401</v>
      </c>
      <c r="J10" s="95">
        <v>1268.45342978554</v>
      </c>
      <c r="K10" s="95">
        <v>64.761970932059</v>
      </c>
      <c r="L10" s="95">
        <v>496.66301008063402</v>
      </c>
      <c r="M10" s="95">
        <v>201233.850604782</v>
      </c>
      <c r="N10" s="95">
        <v>31545.437573262301</v>
      </c>
      <c r="O10" s="95">
        <v>169688.41303152</v>
      </c>
      <c r="P10" s="95">
        <v>170.647764899111</v>
      </c>
      <c r="Q10" s="95">
        <v>35.637056609181101</v>
      </c>
      <c r="R10" s="95">
        <v>18566.018064672498</v>
      </c>
      <c r="S10" s="95">
        <v>11.691342339214099</v>
      </c>
      <c r="T10" s="95">
        <v>675.60326791117495</v>
      </c>
      <c r="U10" s="95">
        <v>17.5048891901872</v>
      </c>
      <c r="V10" s="95">
        <v>34.103210150079597</v>
      </c>
      <c r="W10" s="95">
        <v>1691.1583570054599</v>
      </c>
      <c r="X10" s="95">
        <v>4399.8137673131696</v>
      </c>
      <c r="Y10" s="95">
        <v>252.34542579517901</v>
      </c>
      <c r="Z10" s="95">
        <v>109.899509912531</v>
      </c>
      <c r="AA10" s="28"/>
      <c r="AB10" s="49">
        <f t="shared" si="3"/>
        <v>-1.2771087776116109E-2</v>
      </c>
      <c r="AC10" s="49">
        <f t="shared" si="4"/>
        <v>-1.4919076495528509E-2</v>
      </c>
      <c r="AD10" s="28"/>
      <c r="AE10" s="26">
        <v>147</v>
      </c>
      <c r="AF10" s="26" t="s">
        <v>125</v>
      </c>
      <c r="AG10" s="26">
        <v>515.31303686220804</v>
      </c>
      <c r="AH10" s="26">
        <v>878.72585254780495</v>
      </c>
      <c r="AI10" s="26">
        <v>13.5128236849121</v>
      </c>
      <c r="AJ10" s="26">
        <v>10.875067227088399</v>
      </c>
      <c r="AK10" s="26">
        <v>475.84103552748201</v>
      </c>
      <c r="AL10" s="26">
        <v>24.693984744850699</v>
      </c>
      <c r="AM10" s="26">
        <v>186.848351778899</v>
      </c>
      <c r="AN10" s="26">
        <v>63219.429967428499</v>
      </c>
      <c r="AO10" s="26">
        <v>61.392387143864397</v>
      </c>
      <c r="AP10" s="26">
        <v>13.394339713597599</v>
      </c>
      <c r="AQ10" s="26">
        <v>7013.7316287506301</v>
      </c>
      <c r="AR10" s="26">
        <v>4.2015717709333797</v>
      </c>
      <c r="AS10" s="26">
        <v>252.67459001557901</v>
      </c>
      <c r="AT10" s="26">
        <v>6.6557750895676504</v>
      </c>
      <c r="AU10" s="26">
        <v>12.482856620006901</v>
      </c>
      <c r="AV10" s="26">
        <v>632.42923149572903</v>
      </c>
      <c r="AW10" s="26">
        <v>1647.5544586260601</v>
      </c>
      <c r="AX10" s="26">
        <v>96.235620368538704</v>
      </c>
      <c r="AY10" s="26">
        <v>41.489908065626103</v>
      </c>
      <c r="AZ10" s="26">
        <f t="shared" si="0"/>
        <v>75107.482487461879</v>
      </c>
      <c r="BA10" s="26">
        <f t="shared" si="1"/>
        <v>11888.05252003338</v>
      </c>
      <c r="BC10" s="23">
        <f t="shared" si="5"/>
        <v>0.37323483231939442</v>
      </c>
      <c r="BD10" s="23">
        <f t="shared" si="6"/>
        <v>0.37685489359353863</v>
      </c>
      <c r="BF10" s="81">
        <v>0.40355708851555211</v>
      </c>
      <c r="BG10" s="81">
        <v>0.40857535217516239</v>
      </c>
    </row>
    <row r="11" spans="1:59" x14ac:dyDescent="0.25">
      <c r="A11" s="6" t="s">
        <v>126</v>
      </c>
      <c r="B11" s="95">
        <v>1365417.8803000001</v>
      </c>
      <c r="C11" s="95">
        <v>211411.65085000001</v>
      </c>
      <c r="E11" s="95" t="s">
        <v>126</v>
      </c>
      <c r="F11" s="95">
        <v>7567.5048374917997</v>
      </c>
      <c r="G11" s="95">
        <v>12086.838651432699</v>
      </c>
      <c r="H11" s="95">
        <v>215.853546079355</v>
      </c>
      <c r="I11" s="95">
        <v>168.88618120890399</v>
      </c>
      <c r="J11" s="95">
        <v>6961.8392003835997</v>
      </c>
      <c r="K11" s="95">
        <v>335.00694378765098</v>
      </c>
      <c r="L11" s="95">
        <v>2699.5738790874998</v>
      </c>
      <c r="M11" s="95">
        <v>1102747.5957826599</v>
      </c>
      <c r="N11" s="95">
        <v>170571.636365349</v>
      </c>
      <c r="O11" s="95">
        <v>932175.95941731799</v>
      </c>
      <c r="P11" s="95">
        <v>1065.8830790853001</v>
      </c>
      <c r="Q11" s="95">
        <v>195.33047945016699</v>
      </c>
      <c r="R11" s="95">
        <v>99822.515583921602</v>
      </c>
      <c r="S11" s="95">
        <v>70.806268071010805</v>
      </c>
      <c r="T11" s="95">
        <v>3680.3860678913302</v>
      </c>
      <c r="U11" s="95">
        <v>90.771778964599406</v>
      </c>
      <c r="V11" s="95">
        <v>204.953892866394</v>
      </c>
      <c r="W11" s="95">
        <v>9215.8140732044703</v>
      </c>
      <c r="X11" s="95">
        <v>24295.1810667063</v>
      </c>
      <c r="Y11" s="95">
        <v>1305.13995844287</v>
      </c>
      <c r="Z11" s="95">
        <v>589.35087727420398</v>
      </c>
      <c r="AA11" s="28"/>
      <c r="AB11" s="49">
        <f t="shared" si="3"/>
        <v>-0.192373549744074</v>
      </c>
      <c r="AC11" s="49">
        <f t="shared" si="4"/>
        <v>-0.1931776906355443</v>
      </c>
      <c r="AD11" s="28"/>
      <c r="AE11" s="26">
        <v>148</v>
      </c>
      <c r="AF11" s="26" t="s">
        <v>126</v>
      </c>
      <c r="AG11" s="26">
        <v>2519.1179661361798</v>
      </c>
      <c r="AH11" s="26">
        <v>4052.1807758519099</v>
      </c>
      <c r="AI11" s="26">
        <v>71.553665033838797</v>
      </c>
      <c r="AJ11" s="26">
        <v>56.120403258927801</v>
      </c>
      <c r="AK11" s="26">
        <v>2323.73123726321</v>
      </c>
      <c r="AL11" s="26">
        <v>112.367988204309</v>
      </c>
      <c r="AM11" s="26">
        <v>901.35879630797297</v>
      </c>
      <c r="AN11" s="26">
        <v>311023.96559224499</v>
      </c>
      <c r="AO11" s="26">
        <v>353.32897497043899</v>
      </c>
      <c r="AP11" s="26">
        <v>65.165175524345997</v>
      </c>
      <c r="AQ11" s="26">
        <v>33344.596380498399</v>
      </c>
      <c r="AR11" s="26">
        <v>22.881780002777599</v>
      </c>
      <c r="AS11" s="26">
        <v>1230.5189743174899</v>
      </c>
      <c r="AT11" s="26">
        <v>30.445852094017201</v>
      </c>
      <c r="AU11" s="26">
        <v>68.149618517247006</v>
      </c>
      <c r="AV11" s="26">
        <v>3081.2339768666702</v>
      </c>
      <c r="AW11" s="26">
        <v>8095.0726752110204</v>
      </c>
      <c r="AX11" s="26">
        <v>437.75377988554402</v>
      </c>
      <c r="AY11" s="26">
        <v>196.99696498313401</v>
      </c>
      <c r="AZ11" s="26">
        <f t="shared" si="0"/>
        <v>367986.54057717236</v>
      </c>
      <c r="BA11" s="26">
        <f t="shared" si="1"/>
        <v>56962.574984927371</v>
      </c>
      <c r="BC11" s="23">
        <f t="shared" si="5"/>
        <v>0.33369969881094952</v>
      </c>
      <c r="BD11" s="23">
        <f t="shared" si="6"/>
        <v>0.33395103780864654</v>
      </c>
      <c r="BF11" s="81">
        <v>0.34619822370964415</v>
      </c>
      <c r="BG11" s="81">
        <v>0.34867759589704317</v>
      </c>
    </row>
    <row r="12" spans="1:59" x14ac:dyDescent="0.25">
      <c r="A12" s="6" t="s">
        <v>73</v>
      </c>
      <c r="B12" s="95">
        <v>126414.11748</v>
      </c>
      <c r="C12" s="95">
        <v>20574.239894999999</v>
      </c>
      <c r="E12" s="95" t="s">
        <v>73</v>
      </c>
      <c r="F12" s="95">
        <v>729.40808644322794</v>
      </c>
      <c r="G12" s="95">
        <v>1027.2701564730401</v>
      </c>
      <c r="H12" s="95">
        <v>22.373538363178302</v>
      </c>
      <c r="I12" s="95">
        <v>38.126729718855501</v>
      </c>
      <c r="J12" s="95">
        <v>644.53825250637897</v>
      </c>
      <c r="K12" s="95">
        <v>29.384438014296901</v>
      </c>
      <c r="L12" s="95">
        <v>249.69186329139001</v>
      </c>
      <c r="M12" s="95">
        <v>96173.757661998301</v>
      </c>
      <c r="N12" s="95">
        <v>15615.069535541201</v>
      </c>
      <c r="O12" s="95">
        <v>80558.688126457098</v>
      </c>
      <c r="P12" s="95">
        <v>100.49755782999</v>
      </c>
      <c r="Q12" s="95">
        <v>17.4253906314588</v>
      </c>
      <c r="R12" s="95">
        <v>8908.6809195478309</v>
      </c>
      <c r="S12" s="95">
        <v>12.2714546647045</v>
      </c>
      <c r="T12" s="95">
        <v>376.46021759618998</v>
      </c>
      <c r="U12" s="95">
        <v>8.5918124748535192</v>
      </c>
      <c r="V12" s="95">
        <v>17.016168587443602</v>
      </c>
      <c r="W12" s="95">
        <v>942.12093277556301</v>
      </c>
      <c r="X12" s="95">
        <v>2322.6895059993199</v>
      </c>
      <c r="Y12" s="95">
        <v>113.843535772747</v>
      </c>
      <c r="Z12" s="95">
        <v>54.678974850774601</v>
      </c>
      <c r="AA12" s="28"/>
      <c r="AB12" s="49">
        <f t="shared" si="3"/>
        <v>-0.23921663514192576</v>
      </c>
      <c r="AC12" s="49">
        <f t="shared" si="4"/>
        <v>-0.24103784075464132</v>
      </c>
      <c r="AD12" s="28"/>
      <c r="AE12" s="26">
        <v>159</v>
      </c>
      <c r="AF12" s="26" t="s">
        <v>73</v>
      </c>
      <c r="AG12" s="26">
        <v>75.914082599661299</v>
      </c>
      <c r="AH12" s="26">
        <v>103.548784836526</v>
      </c>
      <c r="AI12" s="26">
        <v>2.3515960441335202</v>
      </c>
      <c r="AJ12" s="26">
        <v>4.7301576783834296</v>
      </c>
      <c r="AK12" s="26">
        <v>65.987759533423002</v>
      </c>
      <c r="AL12" s="26">
        <v>3.0114798765396702</v>
      </c>
      <c r="AM12" s="26">
        <v>25.656394707256901</v>
      </c>
      <c r="AN12" s="26">
        <v>7923.0889498552497</v>
      </c>
      <c r="AO12" s="26">
        <v>9.9921323934042192</v>
      </c>
      <c r="AP12" s="26">
        <v>1.7646795613047801</v>
      </c>
      <c r="AQ12" s="26">
        <v>908.51136024173604</v>
      </c>
      <c r="AR12" s="26">
        <v>1.4774596982700401</v>
      </c>
      <c r="AS12" s="26">
        <v>39.894710211621799</v>
      </c>
      <c r="AT12" s="26">
        <v>0.90031868066739296</v>
      </c>
      <c r="AU12" s="26">
        <v>1.61776121323267</v>
      </c>
      <c r="AV12" s="26">
        <v>99.809731102494197</v>
      </c>
      <c r="AW12" s="26">
        <v>240.52596792109699</v>
      </c>
      <c r="AX12" s="26">
        <v>11.647532906454</v>
      </c>
      <c r="AY12" s="26">
        <v>5.6414162068102804</v>
      </c>
      <c r="AZ12" s="26">
        <f t="shared" si="0"/>
        <v>9526.0722752682686</v>
      </c>
      <c r="BA12" s="26">
        <f t="shared" si="1"/>
        <v>1602.983325413019</v>
      </c>
      <c r="BC12" s="23">
        <f t="shared" si="5"/>
        <v>9.905064028742179E-2</v>
      </c>
      <c r="BD12" s="23">
        <f t="shared" si="6"/>
        <v>0.1026561759308529</v>
      </c>
      <c r="BF12" s="81">
        <v>0.11613658666303275</v>
      </c>
      <c r="BG12" s="81">
        <v>0.12225460072349616</v>
      </c>
    </row>
    <row r="13" spans="1:59" x14ac:dyDescent="0.25">
      <c r="A13" s="6" t="s">
        <v>86</v>
      </c>
      <c r="B13" s="95">
        <v>3073.1910171999998</v>
      </c>
      <c r="C13" s="95">
        <v>476.34084000000001</v>
      </c>
      <c r="E13" s="95" t="s">
        <v>86</v>
      </c>
      <c r="F13" s="95">
        <v>0</v>
      </c>
      <c r="G13" s="95">
        <v>0</v>
      </c>
      <c r="H13" s="95">
        <v>0</v>
      </c>
      <c r="I13" s="95">
        <v>0</v>
      </c>
      <c r="J13" s="95">
        <v>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P13" s="95">
        <v>0</v>
      </c>
      <c r="Q13" s="95">
        <v>0</v>
      </c>
      <c r="R13" s="95">
        <v>0</v>
      </c>
      <c r="S13" s="95">
        <v>0</v>
      </c>
      <c r="T13" s="95">
        <v>0</v>
      </c>
      <c r="U13" s="95">
        <v>0</v>
      </c>
      <c r="V13" s="95">
        <v>0</v>
      </c>
      <c r="W13" s="95">
        <v>0</v>
      </c>
      <c r="X13" s="95">
        <v>0</v>
      </c>
      <c r="Y13" s="95">
        <v>0</v>
      </c>
      <c r="Z13" s="95">
        <v>0</v>
      </c>
      <c r="AA13" s="28"/>
      <c r="AB13" s="49">
        <f t="shared" si="3"/>
        <v>-1</v>
      </c>
      <c r="AC13" s="49">
        <f t="shared" si="4"/>
        <v>-1</v>
      </c>
      <c r="AD13" s="28"/>
      <c r="AZ13" s="26">
        <f>BA13+AN13</f>
        <v>0</v>
      </c>
      <c r="BA13" s="26">
        <f>SUM(AG13:AY13)-AN13</f>
        <v>0</v>
      </c>
      <c r="BC13" s="23" t="e">
        <f t="shared" si="5"/>
        <v>#DIV/0!</v>
      </c>
      <c r="BD13" s="23" t="e">
        <f t="shared" si="6"/>
        <v>#DIV/0!</v>
      </c>
      <c r="BF13" s="81" t="e">
        <v>#DIV/0!</v>
      </c>
      <c r="BG13" s="81" t="e">
        <v>#DIV/0!</v>
      </c>
    </row>
    <row r="14" spans="1:59" x14ac:dyDescent="0.25">
      <c r="A14" s="6" t="s">
        <v>87</v>
      </c>
      <c r="B14" s="95">
        <v>2267.8584925999999</v>
      </c>
      <c r="C14" s="95">
        <v>370.68489176000003</v>
      </c>
      <c r="E14" s="95" t="s">
        <v>180</v>
      </c>
      <c r="F14" s="95">
        <v>0</v>
      </c>
      <c r="G14" s="95">
        <v>0</v>
      </c>
      <c r="H14" s="95">
        <v>0</v>
      </c>
      <c r="I14" s="95">
        <v>0</v>
      </c>
      <c r="J14" s="95">
        <v>0</v>
      </c>
      <c r="K14" s="95">
        <v>0</v>
      </c>
      <c r="L14" s="95">
        <v>0</v>
      </c>
      <c r="M14" s="95">
        <v>0</v>
      </c>
      <c r="N14" s="95">
        <v>0</v>
      </c>
      <c r="O14" s="95">
        <v>0</v>
      </c>
      <c r="P14" s="95">
        <v>0</v>
      </c>
      <c r="Q14" s="95">
        <v>0</v>
      </c>
      <c r="R14" s="95">
        <v>0</v>
      </c>
      <c r="S14" s="95">
        <v>0</v>
      </c>
      <c r="T14" s="95">
        <v>0</v>
      </c>
      <c r="U14" s="95">
        <v>0</v>
      </c>
      <c r="V14" s="95">
        <v>0</v>
      </c>
      <c r="W14" s="95">
        <v>0</v>
      </c>
      <c r="X14" s="95">
        <v>0</v>
      </c>
      <c r="Y14" s="95">
        <v>0</v>
      </c>
      <c r="Z14" s="95">
        <v>0</v>
      </c>
      <c r="AA14" s="28"/>
      <c r="AB14" s="49">
        <f t="shared" si="3"/>
        <v>-1</v>
      </c>
      <c r="AC14" s="49">
        <f t="shared" si="4"/>
        <v>-1</v>
      </c>
      <c r="AD14" s="28"/>
      <c r="AZ14" s="26">
        <f>BA14+AN14</f>
        <v>0</v>
      </c>
      <c r="BA14" s="26">
        <f>SUM(AG14:AY14)-AN14</f>
        <v>0</v>
      </c>
      <c r="BC14" s="23" t="e">
        <f t="shared" si="5"/>
        <v>#DIV/0!</v>
      </c>
      <c r="BD14" s="23" t="e">
        <f t="shared" si="6"/>
        <v>#DIV/0!</v>
      </c>
      <c r="BF14" s="81" t="e">
        <v>#DIV/0!</v>
      </c>
      <c r="BG14" s="81" t="e">
        <v>#DIV/0!</v>
      </c>
    </row>
    <row r="15" spans="1:59" x14ac:dyDescent="0.25">
      <c r="A15" s="13" t="s">
        <v>88</v>
      </c>
      <c r="B15" s="95">
        <v>1282.3371939000001</v>
      </c>
      <c r="C15" s="95">
        <v>198.29427175999999</v>
      </c>
      <c r="E15" s="95" t="s">
        <v>88</v>
      </c>
      <c r="F15" s="95">
        <v>3.5180322646428099E-2</v>
      </c>
      <c r="G15" s="95">
        <v>5.541870070603E-2</v>
      </c>
      <c r="H15" s="95">
        <v>1.0277391050337E-3</v>
      </c>
      <c r="I15" s="95">
        <v>7.7040967388129105E-4</v>
      </c>
      <c r="J15" s="95">
        <v>3.2650328213098802E-2</v>
      </c>
      <c r="K15" s="95">
        <v>1.5226324288871601E-3</v>
      </c>
      <c r="L15" s="95">
        <v>1.25700513125768E-2</v>
      </c>
      <c r="M15" s="95">
        <v>5.3496068789717501</v>
      </c>
      <c r="N15" s="95">
        <v>0.79048828684336603</v>
      </c>
      <c r="O15" s="95">
        <v>4.5591185921283799</v>
      </c>
      <c r="P15" s="95">
        <v>5.3003508655897003E-3</v>
      </c>
      <c r="Q15" s="95">
        <v>9.11521905675248E-4</v>
      </c>
      <c r="R15" s="95">
        <v>0.46074418117583399</v>
      </c>
      <c r="S15" s="95">
        <v>3.0436989147748198E-4</v>
      </c>
      <c r="T15" s="95">
        <v>1.7234361238336101E-2</v>
      </c>
      <c r="U15" s="95">
        <v>4.1504852924155499E-4</v>
      </c>
      <c r="V15" s="95">
        <v>1.0079746688933301E-3</v>
      </c>
      <c r="W15" s="95">
        <v>4.3165031388305498E-2</v>
      </c>
      <c r="X15" s="95">
        <v>0.11360462309231199</v>
      </c>
      <c r="Y15" s="95">
        <v>5.9292274453391601E-3</v>
      </c>
      <c r="Z15" s="95">
        <v>2.7314125564245301E-3</v>
      </c>
      <c r="AA15" s="28"/>
      <c r="AB15" s="49">
        <f t="shared" si="3"/>
        <v>-0.99582823698445344</v>
      </c>
      <c r="AC15" s="49">
        <f t="shared" si="4"/>
        <v>-0.99601355964634164</v>
      </c>
      <c r="AD15" s="28"/>
      <c r="AE15" s="26">
        <v>162</v>
      </c>
      <c r="AF15" s="26" t="s">
        <v>88</v>
      </c>
      <c r="AG15" s="26">
        <v>1.4588146703317701E-2</v>
      </c>
      <c r="AH15" s="26">
        <v>2.2980422247201201E-2</v>
      </c>
      <c r="AI15" s="26">
        <v>4.26170481659937E-4</v>
      </c>
      <c r="AJ15" s="26">
        <v>3.1946397939464001E-4</v>
      </c>
      <c r="AK15" s="26">
        <v>1.3539107516407901E-2</v>
      </c>
      <c r="AL15" s="26">
        <v>6.3138792756944895E-4</v>
      </c>
      <c r="AM15" s="26">
        <v>5.2123935311101299E-3</v>
      </c>
      <c r="AN15" s="26">
        <v>1.8905218690633701</v>
      </c>
      <c r="AO15" s="26">
        <v>2.1978924487484602E-3</v>
      </c>
      <c r="AP15" s="26">
        <v>3.7798042467329602E-4</v>
      </c>
      <c r="AQ15" s="26">
        <v>0.191055523231625</v>
      </c>
      <c r="AR15" s="26">
        <v>1.26212014947668E-4</v>
      </c>
      <c r="AS15" s="26">
        <v>7.1465516812168001E-3</v>
      </c>
      <c r="AT15" s="26">
        <v>1.7210728037753099E-4</v>
      </c>
      <c r="AU15" s="26">
        <v>4.1797496123763202E-4</v>
      </c>
      <c r="AV15" s="26">
        <v>1.78991614375263E-2</v>
      </c>
      <c r="AW15" s="26">
        <v>4.7108230646699598E-2</v>
      </c>
      <c r="AX15" s="26">
        <v>2.45867576450109E-3</v>
      </c>
      <c r="AY15" s="26">
        <v>1.1326300736982299E-3</v>
      </c>
      <c r="AZ15" s="26">
        <f>BA15+AN15</f>
        <v>2.2183119014152828</v>
      </c>
      <c r="BA15" s="26">
        <f>SUM(AG15:AY15)-AN15</f>
        <v>0.32779003235191273</v>
      </c>
      <c r="BC15" s="23">
        <f t="shared" si="5"/>
        <v>0.41466820863698034</v>
      </c>
      <c r="BD15" s="23">
        <f t="shared" si="6"/>
        <v>0.41466779180355368</v>
      </c>
      <c r="BF15" s="81">
        <v>0.41466812369124156</v>
      </c>
      <c r="BG15" s="81">
        <v>0.41466804648009881</v>
      </c>
    </row>
    <row r="16" spans="1:59" x14ac:dyDescent="0.25">
      <c r="A16" s="26"/>
    </row>
    <row r="17" spans="1:78" x14ac:dyDescent="0.25">
      <c r="A17" s="2"/>
    </row>
    <row r="18" spans="1:78" x14ac:dyDescent="0.25">
      <c r="A18" s="2" t="s">
        <v>333</v>
      </c>
      <c r="B18" s="1">
        <f>SUM(B3:B15)</f>
        <v>3114142.6520126993</v>
      </c>
      <c r="C18" s="1">
        <f>SUM(C3:C15)</f>
        <v>481547.11970172002</v>
      </c>
      <c r="F18" s="1">
        <f>SUM(F3:F15)</f>
        <v>19332.02544195615</v>
      </c>
      <c r="G18" s="1">
        <f t="shared" ref="G18:Z18" si="7">SUM(G3:G15)</f>
        <v>30062.895863703601</v>
      </c>
      <c r="H18" s="1">
        <f t="shared" si="7"/>
        <v>564.33433318396942</v>
      </c>
      <c r="I18" s="1">
        <f t="shared" si="7"/>
        <v>596.27993485793797</v>
      </c>
      <c r="J18" s="1">
        <f t="shared" si="7"/>
        <v>17668.844236719066</v>
      </c>
      <c r="K18" s="1">
        <f t="shared" si="7"/>
        <v>839.66502015498463</v>
      </c>
      <c r="L18" s="1">
        <f t="shared" si="7"/>
        <v>6845.7742627600628</v>
      </c>
      <c r="M18" s="1">
        <f t="shared" si="7"/>
        <v>2794278.125284486</v>
      </c>
      <c r="N18" s="1">
        <f t="shared" si="7"/>
        <v>431374.02758887672</v>
      </c>
      <c r="O18" s="1">
        <f t="shared" si="7"/>
        <v>2362904.0976956161</v>
      </c>
      <c r="P18" s="1">
        <f t="shared" si="7"/>
        <v>2734.9819941894957</v>
      </c>
      <c r="Q18" s="1">
        <f t="shared" si="7"/>
        <v>490.48798174462667</v>
      </c>
      <c r="R18" s="1">
        <f t="shared" si="7"/>
        <v>250694.53813258561</v>
      </c>
      <c r="S18" s="1">
        <f t="shared" si="7"/>
        <v>215.21665472841769</v>
      </c>
      <c r="T18" s="1">
        <f t="shared" si="7"/>
        <v>9637.8143972331818</v>
      </c>
      <c r="U18" s="1">
        <f t="shared" si="7"/>
        <v>232.07198644796816</v>
      </c>
      <c r="V18" s="1">
        <f t="shared" si="7"/>
        <v>508.43066951007631</v>
      </c>
      <c r="W18" s="1">
        <f t="shared" si="7"/>
        <v>24129.795066572955</v>
      </c>
      <c r="X18" s="1">
        <f t="shared" si="7"/>
        <v>62058.737505481127</v>
      </c>
      <c r="Y18" s="1">
        <f t="shared" si="7"/>
        <v>3266.6022706572453</v>
      </c>
      <c r="Z18" s="1">
        <f t="shared" si="7"/>
        <v>1495.5318363911422</v>
      </c>
      <c r="AA18" s="1"/>
      <c r="AD18" s="1"/>
      <c r="AG18" s="1">
        <f t="shared" ref="AG18:BA18" si="8">SUM(AG3:AG15)</f>
        <v>4823.9827583787546</v>
      </c>
      <c r="AH18" s="1">
        <f t="shared" si="8"/>
        <v>7628.4379162410214</v>
      </c>
      <c r="AI18" s="1">
        <f t="shared" si="8"/>
        <v>138.70468665932233</v>
      </c>
      <c r="AJ18" s="1">
        <f t="shared" si="8"/>
        <v>140.92452447825028</v>
      </c>
      <c r="AK18" s="1">
        <f t="shared" si="8"/>
        <v>4420.8025886004798</v>
      </c>
      <c r="AL18" s="1">
        <f t="shared" si="8"/>
        <v>213.2323235679151</v>
      </c>
      <c r="AM18" s="1">
        <f t="shared" si="8"/>
        <v>1716.2808299511551</v>
      </c>
      <c r="AN18" s="1">
        <f t="shared" si="8"/>
        <v>588465.53028398065</v>
      </c>
      <c r="AO18" s="1">
        <f t="shared" si="8"/>
        <v>667.8208601005116</v>
      </c>
      <c r="AP18" s="1">
        <f t="shared" si="8"/>
        <v>123.01161972095849</v>
      </c>
      <c r="AQ18" s="1">
        <f t="shared" si="8"/>
        <v>63114.415428578919</v>
      </c>
      <c r="AR18" s="1">
        <f t="shared" si="8"/>
        <v>51.065702073450247</v>
      </c>
      <c r="AS18" s="1">
        <f t="shared" si="8"/>
        <v>2401.9035013859566</v>
      </c>
      <c r="AT18" s="1">
        <f t="shared" si="8"/>
        <v>58.641513950491706</v>
      </c>
      <c r="AU18" s="1">
        <f t="shared" si="8"/>
        <v>125.75249277984854</v>
      </c>
      <c r="AV18" s="1">
        <f t="shared" si="8"/>
        <v>6013.314925245928</v>
      </c>
      <c r="AW18" s="1">
        <f t="shared" si="8"/>
        <v>15483.585212749322</v>
      </c>
      <c r="AX18" s="1">
        <f t="shared" si="8"/>
        <v>829.82614981769575</v>
      </c>
      <c r="AY18" s="1">
        <f t="shared" si="8"/>
        <v>375.82677458338901</v>
      </c>
      <c r="AZ18" s="1">
        <f t="shared" si="8"/>
        <v>696793.06009284395</v>
      </c>
      <c r="BA18" s="1">
        <f t="shared" si="8"/>
        <v>108327.5298088633</v>
      </c>
      <c r="BC18" s="24"/>
      <c r="BD18" s="24"/>
    </row>
    <row r="19" spans="1:78" x14ac:dyDescent="0.25">
      <c r="B19" s="26"/>
      <c r="C19" s="26"/>
    </row>
    <row r="21" spans="1:78" s="26" customFormat="1" x14ac:dyDescent="0.25">
      <c r="A21" s="28"/>
      <c r="D21" s="28"/>
      <c r="E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</row>
    <row r="22" spans="1:78" s="26" customFormat="1" x14ac:dyDescent="0.25">
      <c r="A22" s="28"/>
      <c r="B22" s="28"/>
      <c r="C22" s="28"/>
      <c r="D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</row>
    <row r="23" spans="1:78" s="26" customFormat="1" x14ac:dyDescent="0.25">
      <c r="A23" s="28"/>
      <c r="B23" s="28"/>
      <c r="C23" s="28"/>
      <c r="D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</row>
    <row r="24" spans="1:78" s="26" customFormat="1" x14ac:dyDescent="0.25">
      <c r="A24" s="28"/>
      <c r="B24" s="28"/>
      <c r="C24" s="28"/>
      <c r="D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</row>
    <row r="25" spans="1:78" s="26" customFormat="1" x14ac:dyDescent="0.25">
      <c r="A25" s="28"/>
      <c r="B25" s="28"/>
      <c r="C25" s="28"/>
      <c r="D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</row>
    <row r="26" spans="1:78" s="26" customFormat="1" x14ac:dyDescent="0.25">
      <c r="A26" s="28"/>
      <c r="B26" s="28"/>
      <c r="C26" s="28"/>
      <c r="D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</row>
    <row r="27" spans="1:78" s="26" customFormat="1" x14ac:dyDescent="0.25">
      <c r="A27" s="28"/>
      <c r="B27" s="28"/>
      <c r="C27" s="28"/>
      <c r="D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</row>
    <row r="28" spans="1:78" s="26" customFormat="1" x14ac:dyDescent="0.25">
      <c r="A28" s="28"/>
      <c r="B28" s="28"/>
      <c r="C28" s="28"/>
      <c r="D28" s="28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</row>
    <row r="29" spans="1:78" s="26" customFormat="1" x14ac:dyDescent="0.25">
      <c r="A29" s="28"/>
      <c r="B29" s="28"/>
      <c r="C29" s="28"/>
      <c r="D29" s="28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</row>
    <row r="30" spans="1:78" s="26" customFormat="1" x14ac:dyDescent="0.25">
      <c r="A30" s="28"/>
      <c r="B30" s="28"/>
      <c r="C30" s="28"/>
      <c r="D30" s="28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</row>
    <row r="31" spans="1:78" s="26" customFormat="1" x14ac:dyDescent="0.25">
      <c r="A31" s="28"/>
      <c r="B31" s="28"/>
      <c r="C31" s="28"/>
      <c r="D31" s="28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</row>
    <row r="32" spans="1:78" s="26" customFormat="1" x14ac:dyDescent="0.25">
      <c r="A32" s="28"/>
      <c r="B32" s="28"/>
      <c r="C32" s="28"/>
      <c r="D32" s="28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</row>
    <row r="33" spans="1:78" s="26" customFormat="1" x14ac:dyDescent="0.25">
      <c r="A33" s="28"/>
      <c r="B33" s="28"/>
      <c r="C33" s="28"/>
      <c r="D33" s="28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</row>
    <row r="34" spans="1:78" s="26" customFormat="1" x14ac:dyDescent="0.25">
      <c r="A34" s="28"/>
      <c r="B34" s="28"/>
      <c r="C34" s="28"/>
      <c r="D34" s="28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</row>
    <row r="35" spans="1:78" s="26" customFormat="1" x14ac:dyDescent="0.25">
      <c r="A35" s="28"/>
      <c r="B35" s="28"/>
      <c r="C35" s="28"/>
      <c r="D35" s="28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</row>
    <row r="36" spans="1:78" s="26" customFormat="1" x14ac:dyDescent="0.25">
      <c r="A36" s="28"/>
      <c r="B36" s="28"/>
      <c r="C36" s="28"/>
      <c r="D36" s="28"/>
      <c r="E36" s="28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</row>
    <row r="37" spans="1:78" s="26" customFormat="1" x14ac:dyDescent="0.25">
      <c r="A37" s="28"/>
      <c r="B37" s="28"/>
      <c r="C37" s="28"/>
      <c r="D37" s="28"/>
      <c r="E37" s="28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</row>
    <row r="38" spans="1:78" s="26" customFormat="1" x14ac:dyDescent="0.25">
      <c r="A38" s="28"/>
      <c r="B38" s="28"/>
      <c r="C38" s="28"/>
      <c r="D38" s="28"/>
      <c r="E38" s="28"/>
      <c r="F38" s="1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</row>
    <row r="39" spans="1:78" s="26" customFormat="1" x14ac:dyDescent="0.25">
      <c r="A39" s="28"/>
      <c r="B39" s="28"/>
      <c r="C39" s="28"/>
      <c r="D39" s="28"/>
      <c r="E39" s="28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</row>
    <row r="40" spans="1:78" s="26" customFormat="1" x14ac:dyDescent="0.25">
      <c r="A40" s="28"/>
      <c r="B40" s="28"/>
      <c r="C40" s="28"/>
      <c r="D40" s="28"/>
      <c r="E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</row>
    <row r="41" spans="1:78" s="26" customFormat="1" x14ac:dyDescent="0.25">
      <c r="A41" s="28"/>
      <c r="B41" s="28"/>
      <c r="C41" s="28"/>
      <c r="D41" s="28"/>
      <c r="E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</row>
    <row r="42" spans="1:78" s="26" customFormat="1" x14ac:dyDescent="0.25">
      <c r="A42" s="28"/>
      <c r="B42" s="28"/>
      <c r="C42" s="28"/>
      <c r="D42" s="28"/>
      <c r="E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</row>
    <row r="43" spans="1:78" s="26" customFormat="1" x14ac:dyDescent="0.25">
      <c r="A43" s="28"/>
      <c r="B43" s="28"/>
      <c r="C43" s="28"/>
      <c r="D43" s="28"/>
      <c r="E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</row>
    <row r="44" spans="1:78" s="26" customFormat="1" x14ac:dyDescent="0.25">
      <c r="A44" s="28"/>
      <c r="B44" s="28"/>
      <c r="C44" s="28"/>
      <c r="D44" s="28"/>
      <c r="E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</row>
    <row r="45" spans="1:78" s="26" customFormat="1" x14ac:dyDescent="0.25">
      <c r="A45" s="28"/>
      <c r="B45" s="28"/>
      <c r="C45" s="28"/>
      <c r="D45" s="28"/>
      <c r="E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</row>
    <row r="46" spans="1:78" s="26" customFormat="1" x14ac:dyDescent="0.25">
      <c r="A46" s="28"/>
      <c r="B46" s="28"/>
      <c r="C46" s="28"/>
      <c r="D46" s="28"/>
      <c r="E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</row>
    <row r="47" spans="1:78" s="26" customFormat="1" x14ac:dyDescent="0.25">
      <c r="A47" s="28"/>
      <c r="B47" s="28"/>
      <c r="C47" s="28"/>
      <c r="D47" s="28"/>
      <c r="E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</row>
    <row r="48" spans="1:78" s="26" customFormat="1" x14ac:dyDescent="0.25">
      <c r="A48" s="28"/>
      <c r="B48" s="28"/>
      <c r="C48" s="28"/>
      <c r="D48" s="28"/>
      <c r="E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</row>
    <row r="49" spans="1:78" s="26" customFormat="1" x14ac:dyDescent="0.25">
      <c r="A49" s="28"/>
      <c r="B49" s="28"/>
      <c r="C49" s="28"/>
      <c r="D49" s="28"/>
      <c r="E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</row>
    <row r="50" spans="1:78" s="26" customFormat="1" x14ac:dyDescent="0.25">
      <c r="A50" s="28"/>
      <c r="B50" s="28"/>
      <c r="C50" s="28"/>
      <c r="D50" s="28"/>
      <c r="E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</row>
    <row r="51" spans="1:78" s="26" customFormat="1" x14ac:dyDescent="0.25">
      <c r="A51" s="28"/>
      <c r="B51" s="28"/>
      <c r="C51" s="28"/>
      <c r="D51" s="28"/>
      <c r="E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</row>
    <row r="52" spans="1:78" s="26" customFormat="1" x14ac:dyDescent="0.25">
      <c r="A52" s="28"/>
      <c r="B52" s="28"/>
      <c r="C52" s="28"/>
      <c r="D52" s="28"/>
      <c r="E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</row>
    <row r="53" spans="1:78" s="26" customFormat="1" x14ac:dyDescent="0.25">
      <c r="A53" s="28"/>
      <c r="B53" s="28"/>
      <c r="C53" s="28"/>
      <c r="D53" s="28"/>
      <c r="E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</row>
    <row r="54" spans="1:78" s="26" customFormat="1" x14ac:dyDescent="0.25">
      <c r="A54" s="28"/>
      <c r="B54" s="28"/>
      <c r="C54" s="28"/>
      <c r="D54" s="28"/>
      <c r="E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</row>
    <row r="55" spans="1:78" s="26" customFormat="1" x14ac:dyDescent="0.25">
      <c r="A55" s="28"/>
      <c r="B55" s="28"/>
      <c r="C55" s="28"/>
      <c r="D55" s="28"/>
      <c r="E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</row>
    <row r="56" spans="1:78" s="26" customFormat="1" x14ac:dyDescent="0.25">
      <c r="A56" s="28"/>
      <c r="B56" s="28"/>
      <c r="C56" s="28"/>
      <c r="D56" s="28"/>
      <c r="E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</row>
    <row r="57" spans="1:78" s="26" customFormat="1" x14ac:dyDescent="0.25">
      <c r="A57" s="28"/>
      <c r="B57" s="28"/>
      <c r="C57" s="28"/>
      <c r="D57" s="28"/>
      <c r="E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</row>
    <row r="58" spans="1:78" s="26" customFormat="1" x14ac:dyDescent="0.25">
      <c r="A58" s="28"/>
      <c r="B58" s="28"/>
      <c r="C58" s="28"/>
      <c r="D58" s="28"/>
      <c r="E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</row>
    <row r="59" spans="1:78" s="26" customFormat="1" x14ac:dyDescent="0.25">
      <c r="A59" s="28"/>
      <c r="B59" s="28"/>
      <c r="C59" s="28"/>
      <c r="D59" s="28"/>
      <c r="E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</row>
    <row r="60" spans="1:78" s="26" customFormat="1" x14ac:dyDescent="0.25">
      <c r="A60" s="28"/>
      <c r="B60" s="28"/>
      <c r="C60" s="28"/>
      <c r="D60" s="28"/>
      <c r="E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</row>
    <row r="61" spans="1:78" s="26" customFormat="1" x14ac:dyDescent="0.25">
      <c r="A61" s="28"/>
      <c r="B61" s="28"/>
      <c r="C61" s="28"/>
      <c r="D61" s="28"/>
      <c r="E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</row>
    <row r="62" spans="1:78" s="26" customFormat="1" x14ac:dyDescent="0.25">
      <c r="A62" s="28"/>
      <c r="B62" s="28"/>
      <c r="C62" s="28"/>
      <c r="D62" s="28"/>
      <c r="E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</row>
    <row r="63" spans="1:78" s="26" customFormat="1" x14ac:dyDescent="0.25">
      <c r="A63" s="28"/>
      <c r="B63" s="28"/>
      <c r="C63" s="28"/>
      <c r="D63" s="28"/>
      <c r="E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</row>
    <row r="64" spans="1:78" s="26" customFormat="1" x14ac:dyDescent="0.25">
      <c r="A64" s="28"/>
      <c r="B64" s="28"/>
      <c r="C64" s="28"/>
      <c r="D64" s="28"/>
      <c r="E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</row>
    <row r="65" spans="1:78" s="26" customFormat="1" x14ac:dyDescent="0.25">
      <c r="A65" s="28"/>
      <c r="B65" s="28"/>
      <c r="C65" s="28"/>
      <c r="D65" s="28"/>
      <c r="E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</row>
    <row r="66" spans="1:78" s="26" customFormat="1" x14ac:dyDescent="0.25">
      <c r="A66" s="28"/>
      <c r="B66" s="28"/>
      <c r="C66" s="28"/>
      <c r="D66" s="28"/>
      <c r="E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</row>
    <row r="67" spans="1:78" s="26" customFormat="1" x14ac:dyDescent="0.25">
      <c r="A67" s="28"/>
      <c r="B67" s="28"/>
      <c r="C67" s="28"/>
      <c r="D67" s="28"/>
      <c r="E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</row>
    <row r="68" spans="1:78" s="26" customFormat="1" x14ac:dyDescent="0.25">
      <c r="A68" s="28"/>
      <c r="B68" s="28"/>
      <c r="C68" s="28"/>
      <c r="D68" s="28"/>
      <c r="E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</row>
    <row r="69" spans="1:78" s="26" customFormat="1" x14ac:dyDescent="0.25">
      <c r="A69" s="28"/>
      <c r="B69" s="28"/>
      <c r="C69" s="28"/>
      <c r="D69" s="28"/>
      <c r="E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</row>
    <row r="70" spans="1:78" s="26" customFormat="1" x14ac:dyDescent="0.25">
      <c r="A70" s="28"/>
      <c r="B70" s="28"/>
      <c r="C70" s="28"/>
      <c r="D70" s="28"/>
      <c r="E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</row>
    <row r="71" spans="1:78" s="26" customFormat="1" x14ac:dyDescent="0.25">
      <c r="A71" s="28"/>
      <c r="B71" s="28"/>
      <c r="C71" s="28"/>
      <c r="D71" s="28"/>
      <c r="E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</row>
    <row r="72" spans="1:78" s="26" customFormat="1" x14ac:dyDescent="0.25">
      <c r="A72" s="28"/>
      <c r="B72" s="28"/>
      <c r="C72" s="28"/>
      <c r="D72" s="28"/>
      <c r="E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</row>
    <row r="73" spans="1:78" s="26" customFormat="1" x14ac:dyDescent="0.25">
      <c r="A73" s="28"/>
      <c r="B73" s="28"/>
      <c r="C73" s="28"/>
      <c r="D73" s="28"/>
      <c r="E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Z73"/>
  <sheetViews>
    <sheetView zoomScale="85" zoomScaleNormal="85" workbookViewId="0">
      <pane xSplit="1" ySplit="2" topLeftCell="B3" activePane="bottomRight" state="frozen"/>
      <selection activeCell="E24" sqref="E24"/>
      <selection pane="topRight" activeCell="E24" sqref="E24"/>
      <selection pane="bottomLeft" activeCell="E24" sqref="E24"/>
      <selection pane="bottomRight" activeCell="AG2" sqref="AG2"/>
    </sheetView>
  </sheetViews>
  <sheetFormatPr defaultColWidth="9.140625" defaultRowHeight="15" x14ac:dyDescent="0.25"/>
  <cols>
    <col min="1" max="1" width="19.7109375" style="28" customWidth="1"/>
    <col min="2" max="2" width="12.140625" style="94" customWidth="1"/>
    <col min="3" max="3" width="12.5703125" style="94" customWidth="1"/>
    <col min="4" max="4" width="9.140625" style="28"/>
    <col min="5" max="5" width="15.42578125" style="28" bestFit="1" customWidth="1"/>
    <col min="6" max="7" width="6.7109375" style="26" bestFit="1" customWidth="1"/>
    <col min="8" max="8" width="4.140625" style="26" bestFit="1" customWidth="1"/>
    <col min="9" max="9" width="5.7109375" style="26" bestFit="1" customWidth="1"/>
    <col min="10" max="10" width="6.7109375" style="26" bestFit="1" customWidth="1"/>
    <col min="11" max="11" width="5.85546875" style="26" bestFit="1" customWidth="1"/>
    <col min="12" max="12" width="5.7109375" style="26" bestFit="1" customWidth="1"/>
    <col min="13" max="13" width="9.28515625" style="26" bestFit="1" customWidth="1"/>
    <col min="14" max="14" width="7.7109375" style="26" bestFit="1" customWidth="1"/>
    <col min="15" max="15" width="9.28515625" style="26" bestFit="1" customWidth="1"/>
    <col min="16" max="16" width="5.7109375" style="26" bestFit="1" customWidth="1"/>
    <col min="17" max="17" width="5.28515625" style="26" bestFit="1" customWidth="1"/>
    <col min="18" max="18" width="8.7109375" style="26" bestFit="1" customWidth="1"/>
    <col min="19" max="19" width="4.85546875" style="26" bestFit="1" customWidth="1"/>
    <col min="20" max="20" width="7.85546875" style="26" bestFit="1" customWidth="1"/>
    <col min="21" max="21" width="5.85546875" style="26" bestFit="1" customWidth="1"/>
    <col min="22" max="22" width="6" style="26" bestFit="1" customWidth="1"/>
    <col min="23" max="24" width="6.7109375" style="26" bestFit="1" customWidth="1"/>
    <col min="25" max="26" width="5.7109375" style="26" bestFit="1" customWidth="1"/>
    <col min="27" max="27" width="12" style="26" customWidth="1"/>
    <col min="28" max="29" width="9.140625" style="26"/>
    <col min="30" max="30" width="12" style="26" customWidth="1"/>
    <col min="31" max="31" width="5.85546875" style="26" bestFit="1" customWidth="1"/>
    <col min="32" max="32" width="18.7109375" style="26" bestFit="1" customWidth="1"/>
    <col min="33" max="33" width="7.28515625" style="26" customWidth="1"/>
    <col min="34" max="34" width="6.7109375" style="26" bestFit="1" customWidth="1"/>
    <col min="35" max="35" width="4" style="26" bestFit="1" customWidth="1"/>
    <col min="36" max="36" width="4.140625" style="26" bestFit="1" customWidth="1"/>
    <col min="37" max="37" width="6.7109375" style="26" bestFit="1" customWidth="1"/>
    <col min="38" max="38" width="5.7109375" style="26" bestFit="1" customWidth="1"/>
    <col min="39" max="39" width="5.5703125" style="26" bestFit="1" customWidth="1"/>
    <col min="40" max="40" width="9.28515625" style="26" bestFit="1" customWidth="1"/>
    <col min="41" max="42" width="5" style="26" bestFit="1" customWidth="1"/>
    <col min="43" max="43" width="8.5703125" style="26" bestFit="1" customWidth="1"/>
    <col min="44" max="44" width="4.42578125" style="26" bestFit="1" customWidth="1"/>
    <col min="45" max="45" width="7.5703125" style="26" bestFit="1" customWidth="1"/>
    <col min="46" max="46" width="5.5703125" style="26" bestFit="1" customWidth="1"/>
    <col min="47" max="47" width="5.7109375" style="26" bestFit="1" customWidth="1"/>
    <col min="48" max="49" width="6.7109375" style="26" bestFit="1" customWidth="1"/>
    <col min="50" max="51" width="5.5703125" style="26" bestFit="1" customWidth="1"/>
    <col min="52" max="54" width="9.140625" style="26"/>
    <col min="55" max="16384" width="9.140625" style="28"/>
  </cols>
  <sheetData>
    <row r="1" spans="1:59" x14ac:dyDescent="0.25">
      <c r="B1" s="94" t="s">
        <v>477</v>
      </c>
      <c r="E1" s="28" t="s">
        <v>502</v>
      </c>
      <c r="AG1" s="28" t="s">
        <v>503</v>
      </c>
      <c r="BC1" s="28" t="s">
        <v>334</v>
      </c>
      <c r="BF1" s="94" t="s">
        <v>499</v>
      </c>
      <c r="BG1" s="94"/>
    </row>
    <row r="2" spans="1:59" x14ac:dyDescent="0.25">
      <c r="A2" s="28" t="s">
        <v>52</v>
      </c>
      <c r="B2" s="94" t="s">
        <v>305</v>
      </c>
      <c r="C2" s="94" t="s">
        <v>306</v>
      </c>
      <c r="E2" s="28" t="s">
        <v>226</v>
      </c>
      <c r="F2" s="26" t="s">
        <v>149</v>
      </c>
      <c r="G2" s="26" t="s">
        <v>151</v>
      </c>
      <c r="H2" s="26" t="s">
        <v>152</v>
      </c>
      <c r="I2" s="26" t="s">
        <v>153</v>
      </c>
      <c r="J2" s="26" t="s">
        <v>154</v>
      </c>
      <c r="K2" s="26" t="s">
        <v>155</v>
      </c>
      <c r="L2" s="26" t="s">
        <v>156</v>
      </c>
      <c r="M2" s="26" t="s">
        <v>54</v>
      </c>
      <c r="N2" s="26" t="s">
        <v>53</v>
      </c>
      <c r="O2" s="26" t="s">
        <v>157</v>
      </c>
      <c r="P2" s="26" t="s">
        <v>158</v>
      </c>
      <c r="Q2" s="26" t="s">
        <v>159</v>
      </c>
      <c r="R2" s="26" t="s">
        <v>160</v>
      </c>
      <c r="S2" s="26" t="s">
        <v>161</v>
      </c>
      <c r="T2" s="26" t="s">
        <v>162</v>
      </c>
      <c r="U2" s="26" t="s">
        <v>163</v>
      </c>
      <c r="V2" s="26" t="s">
        <v>164</v>
      </c>
      <c r="W2" s="26" t="s">
        <v>165</v>
      </c>
      <c r="X2" s="26" t="s">
        <v>166</v>
      </c>
      <c r="Y2" s="26" t="s">
        <v>167</v>
      </c>
      <c r="Z2" s="26" t="s">
        <v>168</v>
      </c>
      <c r="AA2" s="28"/>
      <c r="AB2" s="26" t="s">
        <v>54</v>
      </c>
      <c r="AC2" s="26" t="s">
        <v>53</v>
      </c>
      <c r="AD2" s="28"/>
      <c r="AE2" s="28" t="s">
        <v>307</v>
      </c>
      <c r="AF2" s="28" t="s">
        <v>177</v>
      </c>
      <c r="AG2" s="28" t="s">
        <v>149</v>
      </c>
      <c r="AH2" s="28" t="s">
        <v>151</v>
      </c>
      <c r="AI2" s="28" t="s">
        <v>152</v>
      </c>
      <c r="AJ2" s="28" t="s">
        <v>153</v>
      </c>
      <c r="AK2" s="28" t="s">
        <v>154</v>
      </c>
      <c r="AL2" s="28" t="s">
        <v>155</v>
      </c>
      <c r="AM2" s="28" t="s">
        <v>156</v>
      </c>
      <c r="AN2" s="28" t="s">
        <v>157</v>
      </c>
      <c r="AO2" s="28" t="s">
        <v>158</v>
      </c>
      <c r="AP2" s="28" t="s">
        <v>159</v>
      </c>
      <c r="AQ2" s="28" t="s">
        <v>160</v>
      </c>
      <c r="AR2" s="28" t="s">
        <v>161</v>
      </c>
      <c r="AS2" s="28" t="s">
        <v>162</v>
      </c>
      <c r="AT2" s="28" t="s">
        <v>163</v>
      </c>
      <c r="AU2" s="28" t="s">
        <v>164</v>
      </c>
      <c r="AV2" s="28" t="s">
        <v>165</v>
      </c>
      <c r="AW2" s="28" t="s">
        <v>166</v>
      </c>
      <c r="AX2" s="28" t="s">
        <v>167</v>
      </c>
      <c r="AY2" s="28" t="s">
        <v>168</v>
      </c>
      <c r="AZ2" s="26" t="s">
        <v>54</v>
      </c>
      <c r="BA2" s="26" t="s">
        <v>53</v>
      </c>
      <c r="BC2" s="26" t="s">
        <v>54</v>
      </c>
      <c r="BD2" s="26" t="s">
        <v>53</v>
      </c>
      <c r="BF2" s="95" t="s">
        <v>54</v>
      </c>
      <c r="BG2" s="95" t="s">
        <v>53</v>
      </c>
    </row>
    <row r="3" spans="1:59" x14ac:dyDescent="0.25">
      <c r="A3" s="25" t="s">
        <v>121</v>
      </c>
      <c r="B3" s="95">
        <v>31189.458444</v>
      </c>
      <c r="C3" s="95">
        <v>4890.3864065999996</v>
      </c>
      <c r="E3" s="28" t="s">
        <v>121</v>
      </c>
      <c r="F3" s="26">
        <v>223.49741287609399</v>
      </c>
      <c r="G3" s="26">
        <v>332.670657473392</v>
      </c>
      <c r="H3" s="26">
        <v>6.7469185447290201</v>
      </c>
      <c r="I3" s="26">
        <v>10.1011830001598</v>
      </c>
      <c r="J3" s="26">
        <v>201.60404239488</v>
      </c>
      <c r="K3" s="26">
        <v>9.43677948819699</v>
      </c>
      <c r="L3" s="26">
        <v>78.120837205200701</v>
      </c>
      <c r="M3" s="26">
        <v>31288.152842474199</v>
      </c>
      <c r="N3" s="26">
        <v>4905.1687896074</v>
      </c>
      <c r="O3" s="26">
        <v>26382.984052866799</v>
      </c>
      <c r="P3" s="26">
        <v>31.414708356068498</v>
      </c>
      <c r="Q3" s="26">
        <v>5.5011152080336396</v>
      </c>
      <c r="R3" s="26">
        <v>2818.9736371302401</v>
      </c>
      <c r="S3" s="26">
        <v>3.1922381873597998</v>
      </c>
      <c r="T3" s="26">
        <v>115.785639753743</v>
      </c>
      <c r="U3" s="26">
        <v>2.6935877467109801</v>
      </c>
      <c r="V3" s="26">
        <v>5.5143210039848398</v>
      </c>
      <c r="W3" s="26">
        <v>289.80224662003798</v>
      </c>
      <c r="X3" s="26">
        <v>716.38826005720796</v>
      </c>
      <c r="Y3" s="26">
        <v>36.626380616963402</v>
      </c>
      <c r="Z3" s="26">
        <v>17.098823944399399</v>
      </c>
      <c r="AA3" s="28"/>
      <c r="AB3" s="49">
        <f t="shared" ref="AB3:AC15" si="0">(M3-B3)/(B3+1E-50)</f>
        <v>3.1643511429158967E-3</v>
      </c>
      <c r="AC3" s="49">
        <f t="shared" si="0"/>
        <v>3.0227433536642845E-3</v>
      </c>
      <c r="AD3" s="28"/>
      <c r="AE3" s="95">
        <v>110</v>
      </c>
      <c r="AF3" s="95" t="s">
        <v>121</v>
      </c>
      <c r="AG3" s="95">
        <v>40.184154577399397</v>
      </c>
      <c r="AH3" s="95">
        <v>59.818162040865701</v>
      </c>
      <c r="AI3" s="95">
        <v>1.2195007807254601</v>
      </c>
      <c r="AJ3" s="95">
        <v>2.22640394123813</v>
      </c>
      <c r="AK3" s="95">
        <v>36.060824747291498</v>
      </c>
      <c r="AL3" s="95">
        <v>1.72502583221927</v>
      </c>
      <c r="AM3" s="95">
        <v>14.041487983284201</v>
      </c>
      <c r="AN3" s="95">
        <v>4564.4673458026</v>
      </c>
      <c r="AO3" s="95">
        <v>5.4099184953580703</v>
      </c>
      <c r="AP3" s="95">
        <v>0.974392364265383</v>
      </c>
      <c r="AQ3" s="95">
        <v>505.189361170962</v>
      </c>
      <c r="AR3" s="95">
        <v>0.64859505937318496</v>
      </c>
      <c r="AS3" s="95">
        <v>21.5865047445606</v>
      </c>
      <c r="AT3" s="95">
        <v>0.49966988291842401</v>
      </c>
      <c r="AU3" s="95">
        <v>0.91761605020943904</v>
      </c>
      <c r="AV3" s="95">
        <v>54.011802306233299</v>
      </c>
      <c r="AW3" s="95">
        <v>128.701614763923</v>
      </c>
      <c r="AX3" s="95">
        <v>6.6879436601290196</v>
      </c>
      <c r="AY3" s="95">
        <v>3.0905865114273299</v>
      </c>
      <c r="AZ3" s="26">
        <f t="shared" ref="AZ3:AZ15" si="1">BA3+AN3</f>
        <v>5447.4609107149836</v>
      </c>
      <c r="BA3" s="26">
        <f t="shared" ref="BA3:BA13" si="2">SUM(AG3:AY3)-AN3</f>
        <v>882.99356491238359</v>
      </c>
      <c r="BC3" s="23">
        <f t="shared" ref="BC3:BD15" si="3">AZ3/M3</f>
        <v>0.17410618447631598</v>
      </c>
      <c r="BD3" s="23">
        <f t="shared" si="3"/>
        <v>0.1800128808580829</v>
      </c>
      <c r="BF3" s="81">
        <v>0.20740845775099351</v>
      </c>
      <c r="BG3" s="81">
        <v>0.219560177074827</v>
      </c>
    </row>
    <row r="4" spans="1:59" x14ac:dyDescent="0.25">
      <c r="A4" s="6" t="s">
        <v>77</v>
      </c>
      <c r="B4" s="95">
        <v>10005.902054</v>
      </c>
      <c r="C4" s="95">
        <v>1552.1707062999999</v>
      </c>
      <c r="E4" s="28" t="s">
        <v>77</v>
      </c>
      <c r="F4" s="26">
        <v>71.140189377028904</v>
      </c>
      <c r="G4" s="26">
        <v>104.396314753881</v>
      </c>
      <c r="H4" s="26">
        <v>2.2006998572507199</v>
      </c>
      <c r="I4" s="26">
        <v>3.4235900064485101</v>
      </c>
      <c r="J4" s="26">
        <v>64.391089689533899</v>
      </c>
      <c r="K4" s="26">
        <v>2.95767886373782</v>
      </c>
      <c r="L4" s="26">
        <v>24.856837910679701</v>
      </c>
      <c r="M4" s="26">
        <v>10038.375246834899</v>
      </c>
      <c r="N4" s="26">
        <v>1557.0260170747899</v>
      </c>
      <c r="O4" s="26">
        <v>8481.3492297601897</v>
      </c>
      <c r="P4" s="26">
        <v>10.4658788449985</v>
      </c>
      <c r="Q4" s="26">
        <v>1.7480618616930299</v>
      </c>
      <c r="R4" s="26">
        <v>890.93736382325505</v>
      </c>
      <c r="S4" s="26">
        <v>1.0397699476953399</v>
      </c>
      <c r="T4" s="26">
        <v>37.409468851447002</v>
      </c>
      <c r="U4" s="26">
        <v>0.85061271956657003</v>
      </c>
      <c r="V4" s="26">
        <v>1.80563093525576</v>
      </c>
      <c r="W4" s="26">
        <v>93.638471866267693</v>
      </c>
      <c r="X4" s="26">
        <v>228.87006013106401</v>
      </c>
      <c r="Y4" s="26">
        <v>11.473071644703101</v>
      </c>
      <c r="Z4" s="26">
        <v>5.4212259902886197</v>
      </c>
      <c r="AA4" s="28"/>
      <c r="AB4" s="49">
        <f t="shared" si="0"/>
        <v>3.2454038286250883E-3</v>
      </c>
      <c r="AC4" s="49">
        <f t="shared" si="0"/>
        <v>3.1280778300242051E-3</v>
      </c>
      <c r="AD4" s="28"/>
      <c r="AE4" s="95">
        <v>111</v>
      </c>
      <c r="AF4" s="95" t="s">
        <v>77</v>
      </c>
      <c r="AG4" s="95">
        <v>42.301842357247203</v>
      </c>
      <c r="AH4" s="95">
        <v>62.054996133182598</v>
      </c>
      <c r="AI4" s="95">
        <v>1.30883499771866</v>
      </c>
      <c r="AJ4" s="95">
        <v>2.0387887101928301</v>
      </c>
      <c r="AK4" s="95">
        <v>38.282366489542099</v>
      </c>
      <c r="AL4" s="95">
        <v>1.7582773291623399</v>
      </c>
      <c r="AM4" s="95">
        <v>14.778421713587299</v>
      </c>
      <c r="AN4" s="95">
        <v>5041.2947759807403</v>
      </c>
      <c r="AO4" s="95">
        <v>6.2223045832068298</v>
      </c>
      <c r="AP4" s="95">
        <v>1.0392202142571201</v>
      </c>
      <c r="AQ4" s="95">
        <v>529.67204459187303</v>
      </c>
      <c r="AR4" s="95">
        <v>0.61932863777552205</v>
      </c>
      <c r="AS4" s="95">
        <v>22.245932048379299</v>
      </c>
      <c r="AT4" s="95">
        <v>0.50573807078535904</v>
      </c>
      <c r="AU4" s="95">
        <v>1.07314989336425</v>
      </c>
      <c r="AV4" s="95">
        <v>55.683011428085301</v>
      </c>
      <c r="AW4" s="95">
        <v>136.085374667781</v>
      </c>
      <c r="AX4" s="95">
        <v>6.82042719316284</v>
      </c>
      <c r="AY4" s="95">
        <v>3.22312357727494</v>
      </c>
      <c r="AZ4" s="26">
        <f t="shared" si="1"/>
        <v>5967.0079586173206</v>
      </c>
      <c r="BA4" s="26">
        <f t="shared" si="2"/>
        <v>925.71318263658031</v>
      </c>
      <c r="BC4" s="23">
        <f t="shared" si="3"/>
        <v>0.59441969560748575</v>
      </c>
      <c r="BD4" s="23">
        <f t="shared" si="3"/>
        <v>0.59453931564723161</v>
      </c>
      <c r="BF4" s="81">
        <v>0.59467973580145783</v>
      </c>
      <c r="BG4" s="81">
        <v>0.5948772706152009</v>
      </c>
    </row>
    <row r="5" spans="1:59" x14ac:dyDescent="0.25">
      <c r="A5" s="6" t="s">
        <v>71</v>
      </c>
      <c r="B5" s="95">
        <v>56272.674751999999</v>
      </c>
      <c r="C5" s="95">
        <v>8914.6410020000003</v>
      </c>
      <c r="E5" s="28" t="s">
        <v>71</v>
      </c>
      <c r="F5" s="26">
        <v>409.03301145852203</v>
      </c>
      <c r="G5" s="26">
        <v>599.19450211368201</v>
      </c>
      <c r="H5" s="26">
        <v>12.6428598356454</v>
      </c>
      <c r="I5" s="26">
        <v>19.421985592795199</v>
      </c>
      <c r="J5" s="26">
        <v>369.593397818526</v>
      </c>
      <c r="K5" s="26">
        <v>16.968927065593</v>
      </c>
      <c r="L5" s="26">
        <v>142.71558667746899</v>
      </c>
      <c r="M5" s="26">
        <v>56453.849043800299</v>
      </c>
      <c r="N5" s="26">
        <v>8942.2980635702697</v>
      </c>
      <c r="O5" s="26">
        <v>47511.55098023</v>
      </c>
      <c r="P5" s="26">
        <v>60.046893742731598</v>
      </c>
      <c r="Q5" s="26">
        <v>10.047559428341501</v>
      </c>
      <c r="R5" s="26">
        <v>5119.8836576883396</v>
      </c>
      <c r="S5" s="26">
        <v>6.00389501590083</v>
      </c>
      <c r="T5" s="26">
        <v>214.04491553541999</v>
      </c>
      <c r="U5" s="26">
        <v>4.8721096578977701</v>
      </c>
      <c r="V5" s="26">
        <v>10.375697239262101</v>
      </c>
      <c r="W5" s="26">
        <v>535.77432872016198</v>
      </c>
      <c r="X5" s="26">
        <v>1314.7342914620399</v>
      </c>
      <c r="Y5" s="26">
        <v>65.831880707904205</v>
      </c>
      <c r="Z5" s="26">
        <v>31.112563810027702</v>
      </c>
      <c r="AA5" s="28"/>
      <c r="AB5" s="49">
        <f t="shared" si="0"/>
        <v>3.2195784650144248E-3</v>
      </c>
      <c r="AC5" s="49">
        <f t="shared" si="0"/>
        <v>3.1024313333609926E-3</v>
      </c>
      <c r="AD5" s="28"/>
      <c r="AE5" s="95">
        <v>112</v>
      </c>
      <c r="AF5" s="95" t="s">
        <v>71</v>
      </c>
      <c r="AG5" s="95">
        <v>78.632151086984905</v>
      </c>
      <c r="AH5" s="95">
        <v>113.229020075032</v>
      </c>
      <c r="AI5" s="95">
        <v>2.4620479464082301</v>
      </c>
      <c r="AJ5" s="95">
        <v>4.2175822829615699</v>
      </c>
      <c r="AK5" s="95">
        <v>70.639287593442106</v>
      </c>
      <c r="AL5" s="95">
        <v>3.23135849847738</v>
      </c>
      <c r="AM5" s="95">
        <v>27.293837855551601</v>
      </c>
      <c r="AN5" s="95">
        <v>8943.4883158228895</v>
      </c>
      <c r="AO5" s="95">
        <v>11.4798166771082</v>
      </c>
      <c r="AP5" s="95">
        <v>1.9070686004850399</v>
      </c>
      <c r="AQ5" s="95">
        <v>973.77907555835304</v>
      </c>
      <c r="AR5" s="95">
        <v>1.26291889993591</v>
      </c>
      <c r="AS5" s="95">
        <v>41.821237407921998</v>
      </c>
      <c r="AT5" s="95">
        <v>0.93979969623509496</v>
      </c>
      <c r="AU5" s="95">
        <v>1.9347842422194801</v>
      </c>
      <c r="AV5" s="95">
        <v>104.66874788376001</v>
      </c>
      <c r="AW5" s="95">
        <v>252.54017831470301</v>
      </c>
      <c r="AX5" s="95">
        <v>12.5242163723996</v>
      </c>
      <c r="AY5" s="95">
        <v>5.9556462518822304</v>
      </c>
      <c r="AZ5" s="26">
        <f t="shared" si="1"/>
        <v>10652.007091066751</v>
      </c>
      <c r="BA5" s="26">
        <f t="shared" si="2"/>
        <v>1708.5187752438615</v>
      </c>
      <c r="BC5" s="23">
        <f t="shared" si="3"/>
        <v>0.18868522291194498</v>
      </c>
      <c r="BD5" s="23">
        <f t="shared" si="3"/>
        <v>0.19106036983984453</v>
      </c>
      <c r="BF5" s="81">
        <v>0.20773817869557915</v>
      </c>
      <c r="BG5" s="81">
        <v>0.21370289965513958</v>
      </c>
    </row>
    <row r="6" spans="1:59" x14ac:dyDescent="0.25">
      <c r="A6" s="6" t="s">
        <v>122</v>
      </c>
      <c r="B6" s="95">
        <v>59946.451378999998</v>
      </c>
      <c r="C6" s="95">
        <v>9310.3009302999999</v>
      </c>
      <c r="E6" s="28" t="s">
        <v>122</v>
      </c>
      <c r="F6" s="26">
        <v>427.54707363988598</v>
      </c>
      <c r="G6" s="26">
        <v>625.25865881821301</v>
      </c>
      <c r="H6" s="26">
        <v>13.2112339820433</v>
      </c>
      <c r="I6" s="26">
        <v>20.389461465963301</v>
      </c>
      <c r="J6" s="26">
        <v>386.04027656982902</v>
      </c>
      <c r="K6" s="26">
        <v>17.7124436581292</v>
      </c>
      <c r="L6" s="26">
        <v>149.07042830293699</v>
      </c>
      <c r="M6" s="26">
        <v>60136.908316385197</v>
      </c>
      <c r="N6" s="26">
        <v>9338.7683647767499</v>
      </c>
      <c r="O6" s="26">
        <v>50798.1399516085</v>
      </c>
      <c r="P6" s="26">
        <v>62.634574094589198</v>
      </c>
      <c r="Q6" s="26">
        <v>10.490566202042601</v>
      </c>
      <c r="R6" s="26">
        <v>5345.6754862569296</v>
      </c>
      <c r="S6" s="26">
        <v>6.30533750006889</v>
      </c>
      <c r="T6" s="26">
        <v>223.65205575488901</v>
      </c>
      <c r="U6" s="26">
        <v>5.0906723545913897</v>
      </c>
      <c r="V6" s="26">
        <v>10.814538930868499</v>
      </c>
      <c r="W6" s="26">
        <v>559.81831588926195</v>
      </c>
      <c r="X6" s="26">
        <v>1373.8410658245</v>
      </c>
      <c r="Y6" s="26">
        <v>68.711280499567394</v>
      </c>
      <c r="Z6" s="26">
        <v>32.504895032435499</v>
      </c>
      <c r="AA6" s="28"/>
      <c r="AB6" s="49">
        <f t="shared" si="0"/>
        <v>3.1771177943640313E-3</v>
      </c>
      <c r="AC6" s="49">
        <f t="shared" si="0"/>
        <v>3.057627749077784E-3</v>
      </c>
      <c r="AD6" s="28"/>
      <c r="AE6" s="95">
        <v>113</v>
      </c>
      <c r="AF6" s="95" t="s">
        <v>122</v>
      </c>
      <c r="AG6" s="95">
        <v>39.198484085017903</v>
      </c>
      <c r="AH6" s="95">
        <v>55.142981970669702</v>
      </c>
      <c r="AI6" s="95">
        <v>1.2374486801348401</v>
      </c>
      <c r="AJ6" s="95">
        <v>2.28572962508091</v>
      </c>
      <c r="AK6" s="95">
        <v>34.843207446692197</v>
      </c>
      <c r="AL6" s="95">
        <v>1.58492500407953</v>
      </c>
      <c r="AM6" s="95">
        <v>13.480091797658799</v>
      </c>
      <c r="AN6" s="95">
        <v>4440.6332367061204</v>
      </c>
      <c r="AO6" s="95">
        <v>5.6312677823529498</v>
      </c>
      <c r="AP6" s="95">
        <v>0.93638689268619502</v>
      </c>
      <c r="AQ6" s="95">
        <v>478.901273494988</v>
      </c>
      <c r="AR6" s="95">
        <v>0.68893544224876901</v>
      </c>
      <c r="AS6" s="95">
        <v>20.922345609760399</v>
      </c>
      <c r="AT6" s="95">
        <v>0.46607839522632599</v>
      </c>
      <c r="AU6" s="95">
        <v>0.92860314376073305</v>
      </c>
      <c r="AV6" s="95">
        <v>52.357575777122698</v>
      </c>
      <c r="AW6" s="95">
        <v>125.47069328929599</v>
      </c>
      <c r="AX6" s="95">
        <v>6.1377879679802296</v>
      </c>
      <c r="AY6" s="95">
        <v>2.9434934773269301</v>
      </c>
      <c r="AZ6" s="26">
        <f t="shared" si="1"/>
        <v>5283.790546588205</v>
      </c>
      <c r="BA6" s="26">
        <f t="shared" si="2"/>
        <v>843.15730988208452</v>
      </c>
      <c r="BC6" s="23">
        <f t="shared" si="3"/>
        <v>8.7862690226603438E-2</v>
      </c>
      <c r="BD6" s="23">
        <f t="shared" si="3"/>
        <v>9.0285707595258557E-2</v>
      </c>
      <c r="BF6" s="81">
        <v>0.10558330177036901</v>
      </c>
      <c r="BG6" s="81">
        <v>0.11113782275740748</v>
      </c>
    </row>
    <row r="7" spans="1:59" x14ac:dyDescent="0.25">
      <c r="A7" s="6" t="s">
        <v>123</v>
      </c>
      <c r="B7" s="95">
        <v>411178.74536</v>
      </c>
      <c r="C7" s="95">
        <v>62999.797829000003</v>
      </c>
      <c r="E7" s="28" t="s">
        <v>123</v>
      </c>
      <c r="F7" s="26">
        <v>2850.1523068613301</v>
      </c>
      <c r="G7" s="26">
        <v>4314.2127383058496</v>
      </c>
      <c r="H7" s="26">
        <v>85.563668380760106</v>
      </c>
      <c r="I7" s="26">
        <v>109.05818846211</v>
      </c>
      <c r="J7" s="26">
        <v>2596.83382937328</v>
      </c>
      <c r="K7" s="26">
        <v>121.07688068034599</v>
      </c>
      <c r="L7" s="26">
        <v>1003.5394488445</v>
      </c>
      <c r="M7" s="26">
        <v>411395.92411657999</v>
      </c>
      <c r="N7" s="26">
        <v>63026.375254992097</v>
      </c>
      <c r="O7" s="26">
        <v>348369.548861588</v>
      </c>
      <c r="P7" s="26">
        <v>413.50508782662803</v>
      </c>
      <c r="Q7" s="26">
        <v>71.342275059662398</v>
      </c>
      <c r="R7" s="26">
        <v>36363.775891356199</v>
      </c>
      <c r="S7" s="26">
        <v>35.7341143206732</v>
      </c>
      <c r="T7" s="26">
        <v>1455.50330924783</v>
      </c>
      <c r="U7" s="26">
        <v>34.081551943649799</v>
      </c>
      <c r="V7" s="26">
        <v>74.363092643727597</v>
      </c>
      <c r="W7" s="26">
        <v>3643.8308784867399</v>
      </c>
      <c r="X7" s="26">
        <v>9164.4188914058304</v>
      </c>
      <c r="Y7" s="26">
        <v>470.40743222165298</v>
      </c>
      <c r="Z7" s="26">
        <v>218.97566957125599</v>
      </c>
      <c r="AA7" s="28"/>
      <c r="AB7" s="49">
        <f t="shared" si="0"/>
        <v>5.281857562696795E-4</v>
      </c>
      <c r="AC7" s="49">
        <f t="shared" si="0"/>
        <v>4.2186525842882006E-4</v>
      </c>
      <c r="AD7" s="28"/>
      <c r="AE7" s="95">
        <v>124</v>
      </c>
      <c r="AF7" s="95" t="s">
        <v>123</v>
      </c>
      <c r="AG7" s="95">
        <v>245.43340275349999</v>
      </c>
      <c r="AH7" s="95">
        <v>362.76167856054002</v>
      </c>
      <c r="AI7" s="95">
        <v>7.45216334249029</v>
      </c>
      <c r="AJ7" s="95">
        <v>12.308438527103201</v>
      </c>
      <c r="AK7" s="95">
        <v>220.4340039926</v>
      </c>
      <c r="AL7" s="95">
        <v>10.366747667623599</v>
      </c>
      <c r="AM7" s="95">
        <v>85.564855005303698</v>
      </c>
      <c r="AN7" s="95">
        <v>28391.3154586899</v>
      </c>
      <c r="AO7" s="95">
        <v>33.958617550269103</v>
      </c>
      <c r="AP7" s="95">
        <v>5.98546835243536</v>
      </c>
      <c r="AQ7" s="95">
        <v>3079.5347412165302</v>
      </c>
      <c r="AR7" s="95">
        <v>3.7661980209624799</v>
      </c>
      <c r="AS7" s="95">
        <v>129.01631310373301</v>
      </c>
      <c r="AT7" s="95">
        <v>2.9843836233047099</v>
      </c>
      <c r="AU7" s="95">
        <v>5.8532938704694697</v>
      </c>
      <c r="AV7" s="95">
        <v>322.87145957397098</v>
      </c>
      <c r="AW7" s="95">
        <v>785.98686226649102</v>
      </c>
      <c r="AX7" s="95">
        <v>40.210434618789897</v>
      </c>
      <c r="AY7" s="95">
        <v>18.763309722758802</v>
      </c>
      <c r="AZ7" s="26">
        <f t="shared" si="1"/>
        <v>33764.567830458785</v>
      </c>
      <c r="BA7" s="26">
        <f t="shared" si="2"/>
        <v>5373.2523717688855</v>
      </c>
      <c r="BC7" s="23">
        <f t="shared" si="3"/>
        <v>8.2073170518069338E-2</v>
      </c>
      <c r="BD7" s="23">
        <f t="shared" si="3"/>
        <v>8.5254028175185098E-2</v>
      </c>
      <c r="BF7" s="81">
        <v>0.11029731118821533</v>
      </c>
      <c r="BG7" s="81">
        <v>0.11923870544830174</v>
      </c>
    </row>
    <row r="8" spans="1:59" x14ac:dyDescent="0.25">
      <c r="A8" s="6" t="s">
        <v>72</v>
      </c>
      <c r="B8" s="95">
        <v>689742.17931000004</v>
      </c>
      <c r="C8" s="95">
        <v>105391.25375</v>
      </c>
      <c r="E8" s="28" t="s">
        <v>72</v>
      </c>
      <c r="F8" s="26">
        <v>4773.2343006112296</v>
      </c>
      <c r="G8" s="26">
        <v>7264.6052392841502</v>
      </c>
      <c r="H8" s="26">
        <v>142.28197809708001</v>
      </c>
      <c r="I8" s="26">
        <v>168.55417560916399</v>
      </c>
      <c r="J8" s="26">
        <v>4346.5724251393003</v>
      </c>
      <c r="K8" s="26">
        <v>203.39278372107</v>
      </c>
      <c r="L8" s="26">
        <v>1681.00209659551</v>
      </c>
      <c r="M8" s="26">
        <v>691846.43881049601</v>
      </c>
      <c r="N8" s="26">
        <v>105701.045665768</v>
      </c>
      <c r="O8" s="26">
        <v>586145.39314472699</v>
      </c>
      <c r="P8" s="26">
        <v>689.06565562702099</v>
      </c>
      <c r="Q8" s="26">
        <v>119.971554864773</v>
      </c>
      <c r="R8" s="26">
        <v>61149.110825245101</v>
      </c>
      <c r="S8" s="26">
        <v>58.119838511439198</v>
      </c>
      <c r="T8" s="26">
        <v>2407.7079961639502</v>
      </c>
      <c r="U8" s="26">
        <v>56.822250808820698</v>
      </c>
      <c r="V8" s="26">
        <v>125.271176441409</v>
      </c>
      <c r="W8" s="26">
        <v>6027.8640376549401</v>
      </c>
      <c r="X8" s="26">
        <v>15330.2592414998</v>
      </c>
      <c r="Y8" s="26">
        <v>790.65046842705704</v>
      </c>
      <c r="Z8" s="26">
        <v>366.559621466404</v>
      </c>
      <c r="AA8" s="28"/>
      <c r="AB8" s="49">
        <f t="shared" si="0"/>
        <v>3.0507913878791912E-3</v>
      </c>
      <c r="AC8" s="49">
        <f t="shared" si="0"/>
        <v>2.9394461565365026E-3</v>
      </c>
      <c r="AD8" s="28"/>
      <c r="AE8" s="95">
        <v>135</v>
      </c>
      <c r="AF8" s="95" t="s">
        <v>72</v>
      </c>
      <c r="AG8" s="95">
        <v>975.47910428078899</v>
      </c>
      <c r="AH8" s="95">
        <v>1484.98206900983</v>
      </c>
      <c r="AI8" s="95">
        <v>29.063711884282199</v>
      </c>
      <c r="AJ8" s="95">
        <v>37.007691103084497</v>
      </c>
      <c r="AK8" s="95">
        <v>886.78894448455401</v>
      </c>
      <c r="AL8" s="95">
        <v>41.764077855722697</v>
      </c>
      <c r="AM8" s="95">
        <v>343.44808902321398</v>
      </c>
      <c r="AN8" s="95">
        <v>118457.693911172</v>
      </c>
      <c r="AO8" s="95">
        <v>138.75324107658099</v>
      </c>
      <c r="AP8" s="95">
        <v>24.4141063165732</v>
      </c>
      <c r="AQ8" s="95">
        <v>12484.862740799001</v>
      </c>
      <c r="AR8" s="95">
        <v>12.3457887991796</v>
      </c>
      <c r="AS8" s="95">
        <v>496.55459147185297</v>
      </c>
      <c r="AT8" s="95">
        <v>11.718463355094899</v>
      </c>
      <c r="AU8" s="95">
        <v>25.0546675559759</v>
      </c>
      <c r="AV8" s="95">
        <v>1243.0399903821501</v>
      </c>
      <c r="AW8" s="95">
        <v>3131.36527497623</v>
      </c>
      <c r="AX8" s="95">
        <v>162.298598383833</v>
      </c>
      <c r="AY8" s="95">
        <v>75.034823409289004</v>
      </c>
      <c r="AZ8" s="26">
        <f t="shared" si="1"/>
        <v>140061.66988533927</v>
      </c>
      <c r="BA8" s="26">
        <f t="shared" si="2"/>
        <v>21603.975974167275</v>
      </c>
      <c r="BC8" s="23">
        <f t="shared" si="3"/>
        <v>0.20244618173673021</v>
      </c>
      <c r="BD8" s="23">
        <f t="shared" si="3"/>
        <v>0.20438753314210464</v>
      </c>
      <c r="BF8" s="81">
        <v>0.22785576641267197</v>
      </c>
      <c r="BG8" s="81">
        <v>0.23415598798683446</v>
      </c>
    </row>
    <row r="9" spans="1:59" x14ac:dyDescent="0.25">
      <c r="A9" s="6" t="s">
        <v>124</v>
      </c>
      <c r="B9" s="95">
        <v>153514.78448999999</v>
      </c>
      <c r="C9" s="95">
        <v>23434.164273999999</v>
      </c>
      <c r="E9" s="28" t="s">
        <v>124</v>
      </c>
      <c r="F9" s="26">
        <v>1058.5962412297299</v>
      </c>
      <c r="G9" s="26">
        <v>1624.9455963226901</v>
      </c>
      <c r="H9" s="26">
        <v>31.231845103258902</v>
      </c>
      <c r="I9" s="26">
        <v>34.892864740929298</v>
      </c>
      <c r="J9" s="26">
        <v>965.81245104361199</v>
      </c>
      <c r="K9" s="26">
        <v>45.407395514696603</v>
      </c>
      <c r="L9" s="26">
        <v>373.64861467065703</v>
      </c>
      <c r="M9" s="26">
        <v>154000.676895671</v>
      </c>
      <c r="N9" s="26">
        <v>23505.3405398016</v>
      </c>
      <c r="O9" s="26">
        <v>130495.33635586999</v>
      </c>
      <c r="P9" s="26">
        <v>151.57679403870199</v>
      </c>
      <c r="Q9" s="26">
        <v>26.717819077696401</v>
      </c>
      <c r="R9" s="26">
        <v>13624.223136405401</v>
      </c>
      <c r="S9" s="26">
        <v>12.2801204825917</v>
      </c>
      <c r="T9" s="26">
        <v>530.32209185557497</v>
      </c>
      <c r="U9" s="26">
        <v>12.633055550962601</v>
      </c>
      <c r="V9" s="26">
        <v>27.867952071517902</v>
      </c>
      <c r="W9" s="26">
        <v>1327.7395355963699</v>
      </c>
      <c r="X9" s="26">
        <v>3399.32759359998</v>
      </c>
      <c r="Y9" s="26">
        <v>176.56439800040701</v>
      </c>
      <c r="Z9" s="26">
        <v>81.553034496822505</v>
      </c>
      <c r="AA9" s="28"/>
      <c r="AB9" s="49">
        <f t="shared" si="0"/>
        <v>3.1651179870734896E-3</v>
      </c>
      <c r="AC9" s="49">
        <f t="shared" si="0"/>
        <v>3.0372862872080678E-3</v>
      </c>
      <c r="AD9" s="28"/>
      <c r="AE9" s="95">
        <v>146</v>
      </c>
      <c r="AF9" s="95" t="s">
        <v>124</v>
      </c>
      <c r="AG9" s="95">
        <v>304.84602174128702</v>
      </c>
      <c r="AH9" s="95">
        <v>472.708876175326</v>
      </c>
      <c r="AI9" s="95">
        <v>8.9669114871975992</v>
      </c>
      <c r="AJ9" s="95">
        <v>10.0275444338595</v>
      </c>
      <c r="AK9" s="95">
        <v>279.33837411088098</v>
      </c>
      <c r="AL9" s="95">
        <v>13.2123230836697</v>
      </c>
      <c r="AM9" s="95">
        <v>108.08414963202</v>
      </c>
      <c r="AN9" s="95">
        <v>37790.329032866997</v>
      </c>
      <c r="AO9" s="95">
        <v>43.660045561141096</v>
      </c>
      <c r="AP9" s="95">
        <v>7.7240576600682598</v>
      </c>
      <c r="AQ9" s="95">
        <v>3944.09607093674</v>
      </c>
      <c r="AR9" s="95">
        <v>3.4192114513849599</v>
      </c>
      <c r="AS9" s="95">
        <v>153.75491687599799</v>
      </c>
      <c r="AT9" s="95">
        <v>3.6723226548642098</v>
      </c>
      <c r="AU9" s="95">
        <v>8.05017543864464</v>
      </c>
      <c r="AV9" s="95">
        <v>384.943808563625</v>
      </c>
      <c r="AW9" s="95">
        <v>980.54271064094098</v>
      </c>
      <c r="AX9" s="95">
        <v>51.3790297936443</v>
      </c>
      <c r="AY9" s="95">
        <v>23.612374823257401</v>
      </c>
      <c r="AZ9" s="26">
        <f t="shared" si="1"/>
        <v>44592.36795793155</v>
      </c>
      <c r="BA9" s="26">
        <f t="shared" si="2"/>
        <v>6802.038925064553</v>
      </c>
      <c r="BC9" s="23">
        <f t="shared" si="3"/>
        <v>0.28955955815792295</v>
      </c>
      <c r="BD9" s="23">
        <f t="shared" si="3"/>
        <v>0.28938270064824878</v>
      </c>
      <c r="BF9" s="81">
        <v>0.29406312909996601</v>
      </c>
      <c r="BG9" s="81">
        <v>0.29463217991401008</v>
      </c>
    </row>
    <row r="10" spans="1:59" x14ac:dyDescent="0.25">
      <c r="A10" s="6" t="s">
        <v>125</v>
      </c>
      <c r="B10" s="95">
        <v>203837.07174000001</v>
      </c>
      <c r="C10" s="95">
        <v>32023.194055</v>
      </c>
      <c r="E10" s="28" t="s">
        <v>125</v>
      </c>
      <c r="F10" s="26">
        <v>1397.7177638519099</v>
      </c>
      <c r="G10" s="26">
        <v>2353.82394825752</v>
      </c>
      <c r="H10" s="26">
        <v>37.324824815225</v>
      </c>
      <c r="I10" s="26">
        <v>30.962480750894201</v>
      </c>
      <c r="J10" s="26">
        <v>1289.91527891224</v>
      </c>
      <c r="K10" s="26">
        <v>66.037584616147797</v>
      </c>
      <c r="L10" s="26">
        <v>505.32770504362401</v>
      </c>
      <c r="M10" s="26">
        <v>204404.49995954501</v>
      </c>
      <c r="N10" s="26">
        <v>32106.028851667499</v>
      </c>
      <c r="O10" s="26">
        <v>172298.47110787701</v>
      </c>
      <c r="P10" s="26">
        <v>172.27175581606801</v>
      </c>
      <c r="Q10" s="26">
        <v>36.250013944233999</v>
      </c>
      <c r="R10" s="26">
        <v>18903.3380754752</v>
      </c>
      <c r="S10" s="26">
        <v>11.864488500140499</v>
      </c>
      <c r="T10" s="26">
        <v>686.86330715344604</v>
      </c>
      <c r="U10" s="26">
        <v>17.843003025843601</v>
      </c>
      <c r="V10" s="26">
        <v>34.517337257560399</v>
      </c>
      <c r="W10" s="26">
        <v>1719.2948802063499</v>
      </c>
      <c r="X10" s="26">
        <v>4473.4826452156904</v>
      </c>
      <c r="Y10" s="26">
        <v>257.31204098392197</v>
      </c>
      <c r="Z10" s="26">
        <v>111.88171784145401</v>
      </c>
      <c r="AA10" s="28"/>
      <c r="AB10" s="49">
        <f t="shared" si="0"/>
        <v>2.7837341593523438E-3</v>
      </c>
      <c r="AC10" s="49">
        <f t="shared" si="0"/>
        <v>2.5867125098523896E-3</v>
      </c>
      <c r="AD10" s="28"/>
      <c r="AE10" s="95">
        <v>147</v>
      </c>
      <c r="AF10" s="95" t="s">
        <v>125</v>
      </c>
      <c r="AG10" s="95">
        <v>522.71644692752102</v>
      </c>
      <c r="AH10" s="95">
        <v>891.95371907858998</v>
      </c>
      <c r="AI10" s="95">
        <v>13.6943791182974</v>
      </c>
      <c r="AJ10" s="95">
        <v>10.9903678568639</v>
      </c>
      <c r="AK10" s="95">
        <v>482.648287306729</v>
      </c>
      <c r="AL10" s="95">
        <v>25.068289792093999</v>
      </c>
      <c r="AM10" s="95">
        <v>189.55031703987601</v>
      </c>
      <c r="AN10" s="95">
        <v>64108.877593190002</v>
      </c>
      <c r="AO10" s="95">
        <v>62.180767980601999</v>
      </c>
      <c r="AP10" s="95">
        <v>13.588244647956</v>
      </c>
      <c r="AQ10" s="95">
        <v>7116.9852717161803</v>
      </c>
      <c r="AR10" s="95">
        <v>4.2564502970025302</v>
      </c>
      <c r="AS10" s="95">
        <v>256.20914032245702</v>
      </c>
      <c r="AT10" s="95">
        <v>6.75490990215979</v>
      </c>
      <c r="AU10" s="95">
        <v>12.6504465412934</v>
      </c>
      <c r="AV10" s="95">
        <v>641.27392728603604</v>
      </c>
      <c r="AW10" s="95">
        <v>1671.04794047928</v>
      </c>
      <c r="AX10" s="95">
        <v>97.696104453815096</v>
      </c>
      <c r="AY10" s="95">
        <v>42.095960118349602</v>
      </c>
      <c r="AZ10" s="26">
        <f t="shared" si="1"/>
        <v>76170.238564055122</v>
      </c>
      <c r="BA10" s="26">
        <f t="shared" si="2"/>
        <v>12061.36097086512</v>
      </c>
      <c r="BC10" s="23">
        <f t="shared" si="3"/>
        <v>0.37264462660621689</v>
      </c>
      <c r="BD10" s="23">
        <f t="shared" si="3"/>
        <v>0.37567277555843492</v>
      </c>
      <c r="BF10" s="81">
        <v>0.3987422628136138</v>
      </c>
      <c r="BG10" s="81">
        <v>0.40290532307178994</v>
      </c>
    </row>
    <row r="11" spans="1:59" x14ac:dyDescent="0.25">
      <c r="A11" s="6" t="s">
        <v>126</v>
      </c>
      <c r="B11" s="95">
        <v>1365417.8803000001</v>
      </c>
      <c r="C11" s="95">
        <v>211411.65085000001</v>
      </c>
      <c r="E11" s="28" t="s">
        <v>126</v>
      </c>
      <c r="F11" s="26">
        <v>9382.9378572176502</v>
      </c>
      <c r="G11" s="26">
        <v>15074.4741480513</v>
      </c>
      <c r="H11" s="26">
        <v>266.56528635283797</v>
      </c>
      <c r="I11" s="26">
        <v>207.67605064016701</v>
      </c>
      <c r="J11" s="26">
        <v>8647.6209670574299</v>
      </c>
      <c r="K11" s="26">
        <v>417.98425073165799</v>
      </c>
      <c r="L11" s="26">
        <v>3354.7196624723701</v>
      </c>
      <c r="M11" s="26">
        <v>1369564.66922535</v>
      </c>
      <c r="N11" s="26">
        <v>212025.13466955401</v>
      </c>
      <c r="O11" s="26">
        <v>1157539.53455579</v>
      </c>
      <c r="P11" s="26">
        <v>1315.36730953444</v>
      </c>
      <c r="Q11" s="26">
        <v>242.62125476060501</v>
      </c>
      <c r="R11" s="26">
        <v>124132.50529495</v>
      </c>
      <c r="S11" s="26">
        <v>85.809123276950103</v>
      </c>
      <c r="T11" s="26">
        <v>4574.3767026571204</v>
      </c>
      <c r="U11" s="26">
        <v>113.194278675242</v>
      </c>
      <c r="V11" s="26">
        <v>253.71302226117001</v>
      </c>
      <c r="W11" s="26">
        <v>11454.381875802599</v>
      </c>
      <c r="X11" s="26">
        <v>30139.754965084299</v>
      </c>
      <c r="Y11" s="26">
        <v>1628.40514823327</v>
      </c>
      <c r="Z11" s="26">
        <v>733.02747179461699</v>
      </c>
      <c r="AA11" s="28"/>
      <c r="AB11" s="49">
        <f t="shared" si="0"/>
        <v>3.0370108559284736E-3</v>
      </c>
      <c r="AC11" s="49">
        <f t="shared" si="0"/>
        <v>2.9018448940133562E-3</v>
      </c>
      <c r="AD11" s="28"/>
      <c r="AE11" s="95">
        <v>148</v>
      </c>
      <c r="AF11" s="95" t="s">
        <v>126</v>
      </c>
      <c r="AG11" s="95">
        <v>2680.5708009987902</v>
      </c>
      <c r="AH11" s="95">
        <v>4320.0157644825704</v>
      </c>
      <c r="AI11" s="95">
        <v>76.044399436957903</v>
      </c>
      <c r="AJ11" s="95">
        <v>59.447116431051299</v>
      </c>
      <c r="AK11" s="95">
        <v>2474.3739281498001</v>
      </c>
      <c r="AL11" s="95">
        <v>119.797844581899</v>
      </c>
      <c r="AM11" s="95">
        <v>959.85928872668705</v>
      </c>
      <c r="AN11" s="95">
        <v>331215.18914770999</v>
      </c>
      <c r="AO11" s="95">
        <v>375.574341081228</v>
      </c>
      <c r="AP11" s="95">
        <v>69.389061480730902</v>
      </c>
      <c r="AQ11" s="95">
        <v>35516.091229084101</v>
      </c>
      <c r="AR11" s="95">
        <v>24.126283498113899</v>
      </c>
      <c r="AS11" s="95">
        <v>1310.35782924052</v>
      </c>
      <c r="AT11" s="95">
        <v>32.452709978382401</v>
      </c>
      <c r="AU11" s="95">
        <v>72.5185640036715</v>
      </c>
      <c r="AV11" s="95">
        <v>3281.1430611389901</v>
      </c>
      <c r="AW11" s="95">
        <v>8615.7172584019409</v>
      </c>
      <c r="AX11" s="95">
        <v>466.70461168126201</v>
      </c>
      <c r="AY11" s="95">
        <v>209.83483804945499</v>
      </c>
      <c r="AZ11" s="26">
        <f t="shared" si="1"/>
        <v>391879.20807815611</v>
      </c>
      <c r="BA11" s="26">
        <f t="shared" si="2"/>
        <v>60664.018930446124</v>
      </c>
      <c r="BC11" s="23">
        <f t="shared" si="3"/>
        <v>0.28613413947061728</v>
      </c>
      <c r="BD11" s="23">
        <f t="shared" si="3"/>
        <v>0.28611711071421969</v>
      </c>
      <c r="BF11" s="81">
        <v>0.28933961075521586</v>
      </c>
      <c r="BG11" s="81">
        <v>0.28997230369404048</v>
      </c>
    </row>
    <row r="12" spans="1:59" x14ac:dyDescent="0.25">
      <c r="A12" s="6" t="s">
        <v>73</v>
      </c>
      <c r="B12" s="95">
        <v>126414.11748</v>
      </c>
      <c r="C12" s="95">
        <v>20574.239894999999</v>
      </c>
      <c r="E12" s="28" t="s">
        <v>73</v>
      </c>
      <c r="F12" s="26">
        <v>953.06550935035398</v>
      </c>
      <c r="G12" s="26">
        <v>1345.4662937548501</v>
      </c>
      <c r="H12" s="26">
        <v>29.359412247777499</v>
      </c>
      <c r="I12" s="26">
        <v>51.3872877086812</v>
      </c>
      <c r="J12" s="26">
        <v>843.566066899254</v>
      </c>
      <c r="K12" s="26">
        <v>38.560996048215003</v>
      </c>
      <c r="L12" s="26">
        <v>326.842700110782</v>
      </c>
      <c r="M12" s="26">
        <v>125737.192538346</v>
      </c>
      <c r="N12" s="26">
        <v>20444.149077531001</v>
      </c>
      <c r="O12" s="26">
        <v>105293.043460815</v>
      </c>
      <c r="P12" s="26">
        <v>131.828439182746</v>
      </c>
      <c r="Q12" s="26">
        <v>22.766107574529901</v>
      </c>
      <c r="R12" s="26">
        <v>11652.881410076199</v>
      </c>
      <c r="S12" s="26">
        <v>16.1774913606375</v>
      </c>
      <c r="T12" s="26">
        <v>496.60098976504202</v>
      </c>
      <c r="U12" s="26">
        <v>11.293498349289299</v>
      </c>
      <c r="V12" s="26">
        <v>22.188488235585901</v>
      </c>
      <c r="W12" s="26">
        <v>1242.72994879765</v>
      </c>
      <c r="X12" s="26">
        <v>3038.4716628912502</v>
      </c>
      <c r="Y12" s="26">
        <v>149.377370106428</v>
      </c>
      <c r="Z12" s="26">
        <v>71.585405071732794</v>
      </c>
      <c r="AA12" s="28"/>
      <c r="AB12" s="49">
        <f t="shared" si="0"/>
        <v>-5.3548207680292779E-3</v>
      </c>
      <c r="AC12" s="49">
        <f t="shared" si="0"/>
        <v>-6.3229950721344769E-3</v>
      </c>
      <c r="AD12" s="28"/>
      <c r="AE12" s="95">
        <v>159</v>
      </c>
      <c r="AF12" s="95" t="s">
        <v>73</v>
      </c>
      <c r="AG12" s="95">
        <v>70.472060959323301</v>
      </c>
      <c r="AH12" s="95">
        <v>95.824805671534307</v>
      </c>
      <c r="AI12" s="95">
        <v>2.1902670864973302</v>
      </c>
      <c r="AJ12" s="95">
        <v>4.5711707040444498</v>
      </c>
      <c r="AK12" s="95">
        <v>61.154148031118098</v>
      </c>
      <c r="AL12" s="95">
        <v>2.7979531044330899</v>
      </c>
      <c r="AM12" s="95">
        <v>23.796134126237</v>
      </c>
      <c r="AN12" s="95">
        <v>7284.5398838494402</v>
      </c>
      <c r="AO12" s="95">
        <v>9.2138801747569499</v>
      </c>
      <c r="AP12" s="95">
        <v>1.63085000830162</v>
      </c>
      <c r="AQ12" s="95">
        <v>841.39084333256199</v>
      </c>
      <c r="AR12" s="95">
        <v>1.40692117290442</v>
      </c>
      <c r="AS12" s="95">
        <v>37.342687201891202</v>
      </c>
      <c r="AT12" s="95">
        <v>0.84014236273265996</v>
      </c>
      <c r="AU12" s="95">
        <v>1.47496009113641</v>
      </c>
      <c r="AV12" s="95">
        <v>93.418966115636195</v>
      </c>
      <c r="AW12" s="95">
        <v>223.24403337554301</v>
      </c>
      <c r="AX12" s="95">
        <v>10.8180093808104</v>
      </c>
      <c r="AY12" s="95">
        <v>5.2372796698000696</v>
      </c>
      <c r="AZ12" s="26">
        <f t="shared" si="1"/>
        <v>8771.3649964187007</v>
      </c>
      <c r="BA12" s="26">
        <f t="shared" si="2"/>
        <v>1486.8251125692605</v>
      </c>
      <c r="BC12" s="23">
        <f t="shared" si="3"/>
        <v>6.9759510446709735E-2</v>
      </c>
      <c r="BD12" s="23">
        <f t="shared" si="3"/>
        <v>7.2726192072398124E-2</v>
      </c>
      <c r="BF12" s="81">
        <v>8.3041722107727298E-2</v>
      </c>
      <c r="BG12" s="81">
        <v>8.7780570337999381E-2</v>
      </c>
    </row>
    <row r="13" spans="1:59" x14ac:dyDescent="0.25">
      <c r="A13" s="6" t="s">
        <v>86</v>
      </c>
      <c r="B13" s="95">
        <v>3073.1910171999998</v>
      </c>
      <c r="C13" s="95">
        <v>476.34084000000001</v>
      </c>
      <c r="E13" s="28" t="s">
        <v>86</v>
      </c>
      <c r="F13" s="26">
        <v>3.7685646257378497E-2</v>
      </c>
      <c r="G13" s="26">
        <v>5.59124732000639E-2</v>
      </c>
      <c r="H13" s="26">
        <v>1.08797290519574E-3</v>
      </c>
      <c r="I13" s="26">
        <v>7.6670083830751199E-4</v>
      </c>
      <c r="J13" s="26">
        <v>3.3808195682247799E-2</v>
      </c>
      <c r="K13" s="26">
        <v>1.5359865958982999E-3</v>
      </c>
      <c r="L13" s="26">
        <v>1.3046021484041199E-2</v>
      </c>
      <c r="M13" s="26">
        <v>5.4523127879098503</v>
      </c>
      <c r="N13" s="26">
        <v>0.81871104184923604</v>
      </c>
      <c r="O13" s="26">
        <v>4.6336017460606103</v>
      </c>
      <c r="P13" s="26">
        <v>5.3414194458682503E-3</v>
      </c>
      <c r="Q13" s="26">
        <v>9.4841559329133596E-4</v>
      </c>
      <c r="R13" s="26">
        <v>0.47742751478474499</v>
      </c>
      <c r="S13" s="26">
        <v>4.1151088256529799E-4</v>
      </c>
      <c r="T13" s="26">
        <v>1.73149379674487E-2</v>
      </c>
      <c r="U13" s="26">
        <v>4.2115158429647701E-4</v>
      </c>
      <c r="V13" s="26">
        <v>1.0177114921432701E-3</v>
      </c>
      <c r="W13" s="26">
        <v>4.3366372900786397E-2</v>
      </c>
      <c r="X13" s="26">
        <v>0.119806246796408</v>
      </c>
      <c r="Y13" s="26">
        <v>5.9788085120454897E-3</v>
      </c>
      <c r="Z13" s="26">
        <v>2.8339549265034101E-3</v>
      </c>
      <c r="AA13" s="28"/>
      <c r="AB13" s="49">
        <f t="shared" si="0"/>
        <v>-0.99822584643863843</v>
      </c>
      <c r="AC13" s="49">
        <f t="shared" si="0"/>
        <v>-0.99828124953163955</v>
      </c>
      <c r="AD13" s="28"/>
      <c r="AE13" s="95">
        <v>160</v>
      </c>
      <c r="AF13" s="95" t="s">
        <v>86</v>
      </c>
      <c r="AG13" s="95">
        <v>9.52137818581918E-4</v>
      </c>
      <c r="AH13" s="95">
        <v>1.36311401858713E-3</v>
      </c>
      <c r="AI13" s="95">
        <v>2.6839084258044601E-5</v>
      </c>
      <c r="AJ13" s="95">
        <v>1.8341992260333699E-5</v>
      </c>
      <c r="AK13" s="95">
        <v>8.4098467590790801E-4</v>
      </c>
      <c r="AL13" s="95">
        <v>3.7379744717854498E-5</v>
      </c>
      <c r="AM13" s="95">
        <v>3.24247287405677E-4</v>
      </c>
      <c r="AN13" s="95">
        <v>0.11276553171169899</v>
      </c>
      <c r="AO13" s="95">
        <v>1.2776259808858399E-4</v>
      </c>
      <c r="AP13" s="95">
        <v>2.3503536950390101E-5</v>
      </c>
      <c r="AQ13" s="95">
        <v>1.1783951953289599E-2</v>
      </c>
      <c r="AR13" s="95">
        <v>1.07707036618296E-5</v>
      </c>
      <c r="AS13" s="95">
        <v>4.2162606111777803E-4</v>
      </c>
      <c r="AT13" s="95">
        <v>1.04073078371955E-5</v>
      </c>
      <c r="AU13" s="95">
        <v>2.4613978443459398E-5</v>
      </c>
      <c r="AV13" s="95">
        <v>1.0559578736670701E-3</v>
      </c>
      <c r="AW13" s="95">
        <v>3.0036873737088699E-3</v>
      </c>
      <c r="AX13" s="95">
        <v>1.45341001961019E-4</v>
      </c>
      <c r="AY13" s="95">
        <v>7.0761022086484696E-5</v>
      </c>
      <c r="AZ13" s="26">
        <f t="shared" si="1"/>
        <v>0.13300695974423013</v>
      </c>
      <c r="BA13" s="26">
        <f t="shared" si="2"/>
        <v>2.0241428032531136E-2</v>
      </c>
      <c r="BC13" s="23">
        <f t="shared" si="3"/>
        <v>2.4394594535948933E-2</v>
      </c>
      <c r="BD13" s="23">
        <f t="shared" si="3"/>
        <v>2.4723531255681479E-2</v>
      </c>
      <c r="BF13" s="81">
        <v>2.9200060698245777E-2</v>
      </c>
      <c r="BG13" s="81">
        <v>2.9901426628959494E-2</v>
      </c>
    </row>
    <row r="14" spans="1:59" x14ac:dyDescent="0.25">
      <c r="A14" s="6" t="s">
        <v>87</v>
      </c>
      <c r="B14" s="95">
        <v>2267.8584925999999</v>
      </c>
      <c r="C14" s="95">
        <v>370.68489176000003</v>
      </c>
      <c r="E14" s="28" t="s">
        <v>180</v>
      </c>
      <c r="F14" s="26">
        <v>3.3062831726714998</v>
      </c>
      <c r="G14" s="26">
        <v>5.0725832107012296</v>
      </c>
      <c r="H14" s="26">
        <v>8.4938176887845204E-2</v>
      </c>
      <c r="I14" s="26">
        <v>0.116961975782227</v>
      </c>
      <c r="J14" s="26">
        <v>2.9082416486163201</v>
      </c>
      <c r="K14" s="26">
        <v>0.14515234489106399</v>
      </c>
      <c r="L14" s="26">
        <v>1.14390703109068</v>
      </c>
      <c r="M14" s="26">
        <v>419.661853767423</v>
      </c>
      <c r="N14" s="26">
        <v>71.887501568037393</v>
      </c>
      <c r="O14" s="26">
        <v>347.77435219938502</v>
      </c>
      <c r="P14" s="26">
        <v>0.32896357413316901</v>
      </c>
      <c r="Q14" s="26">
        <v>7.9746435401819901E-2</v>
      </c>
      <c r="R14" s="26">
        <v>41.824294493405397</v>
      </c>
      <c r="S14" s="26">
        <v>4.2352789122394999E-2</v>
      </c>
      <c r="T14" s="26">
        <v>1.5819779868494299</v>
      </c>
      <c r="U14" s="26">
        <v>4.16333768746176E-2</v>
      </c>
      <c r="V14" s="26">
        <v>6.4399003510860406E-2</v>
      </c>
      <c r="W14" s="26">
        <v>3.9575666484785299</v>
      </c>
      <c r="X14" s="26">
        <v>10.3675470824583</v>
      </c>
      <c r="Y14" s="26">
        <v>0.56316185783494999</v>
      </c>
      <c r="Z14" s="26">
        <v>0.25779075932692802</v>
      </c>
      <c r="AA14" s="28"/>
      <c r="AB14" s="49">
        <f t="shared" si="0"/>
        <v>-0.81495236359024359</v>
      </c>
      <c r="AC14" s="49">
        <f t="shared" si="0"/>
        <v>-0.80606843395554151</v>
      </c>
      <c r="AD14" s="28"/>
      <c r="AE14" s="95">
        <v>161</v>
      </c>
      <c r="AF14" s="95" t="s">
        <v>180</v>
      </c>
      <c r="AG14" s="95">
        <v>0.20221889392345599</v>
      </c>
      <c r="AH14" s="95">
        <v>0.31599858793487101</v>
      </c>
      <c r="AI14" s="95">
        <v>4.9915134765081198E-3</v>
      </c>
      <c r="AJ14" s="95">
        <v>5.9491977786784297E-3</v>
      </c>
      <c r="AK14" s="95">
        <v>0.17842225232994199</v>
      </c>
      <c r="AL14" s="95">
        <v>8.9996788518649194E-3</v>
      </c>
      <c r="AM14" s="95">
        <v>7.0245871461230097E-2</v>
      </c>
      <c r="AN14" s="95">
        <v>21.366296934889998</v>
      </c>
      <c r="AO14" s="95">
        <v>1.9070365070321699E-2</v>
      </c>
      <c r="AP14" s="95">
        <v>4.9139081543616197E-3</v>
      </c>
      <c r="AQ14" s="95">
        <v>2.58033471206247</v>
      </c>
      <c r="AR14" s="95">
        <v>2.2873499390810999E-3</v>
      </c>
      <c r="AS14" s="95">
        <v>9.4610699795956002E-2</v>
      </c>
      <c r="AT14" s="95">
        <v>2.5646881481849698E-3</v>
      </c>
      <c r="AU14" s="95">
        <v>3.9132585153213301E-3</v>
      </c>
      <c r="AV14" s="95">
        <v>0.23668518836833299</v>
      </c>
      <c r="AW14" s="95">
        <v>0.63305768457987399</v>
      </c>
      <c r="AX14" s="95">
        <v>3.4933979134261099E-2</v>
      </c>
      <c r="AY14" s="95">
        <v>1.5895969654398601E-2</v>
      </c>
      <c r="AZ14" s="26">
        <f t="shared" si="1"/>
        <v>25.781390734069117</v>
      </c>
      <c r="BA14" s="26">
        <f>SUM(AG14:AY14)-AN14</f>
        <v>4.4150937991791182</v>
      </c>
      <c r="BC14" s="23">
        <f t="shared" si="3"/>
        <v>6.1433724563293733E-2</v>
      </c>
      <c r="BD14" s="23">
        <f t="shared" si="3"/>
        <v>6.1416709481835106E-2</v>
      </c>
      <c r="BF14" s="81">
        <v>6.8205134161309147E-2</v>
      </c>
      <c r="BG14" s="81">
        <v>6.8226909779435477E-2</v>
      </c>
    </row>
    <row r="15" spans="1:59" x14ac:dyDescent="0.25">
      <c r="A15" s="13" t="s">
        <v>88</v>
      </c>
      <c r="B15" s="95">
        <v>1282.3371939000001</v>
      </c>
      <c r="C15" s="95">
        <v>198.29427175999999</v>
      </c>
      <c r="E15" s="28" t="s">
        <v>88</v>
      </c>
      <c r="F15" s="26">
        <v>0.36933816145549098</v>
      </c>
      <c r="G15" s="26">
        <v>0.58746574293005105</v>
      </c>
      <c r="H15" s="26">
        <v>1.06858105017168E-2</v>
      </c>
      <c r="I15" s="26">
        <v>8.2919900571548095E-3</v>
      </c>
      <c r="J15" s="26">
        <v>0.34265729702320902</v>
      </c>
      <c r="K15" s="26">
        <v>1.6198268269426799E-2</v>
      </c>
      <c r="L15" s="26">
        <v>0.13223467098772501</v>
      </c>
      <c r="M15" s="26">
        <v>55.772647403340997</v>
      </c>
      <c r="N15" s="26">
        <v>8.3282911805199493</v>
      </c>
      <c r="O15" s="26">
        <v>47.444356222821099</v>
      </c>
      <c r="P15" s="26">
        <v>5.4386059072846202E-2</v>
      </c>
      <c r="Q15" s="26">
        <v>9.5706983691308603E-3</v>
      </c>
      <c r="R15" s="26">
        <v>4.8596482525614801</v>
      </c>
      <c r="S15" s="26">
        <v>3.21171988072994E-3</v>
      </c>
      <c r="T15" s="26">
        <v>0.18156153375551801</v>
      </c>
      <c r="U15" s="26">
        <v>4.4116376483297097E-3</v>
      </c>
      <c r="V15" s="26">
        <v>1.0384641500906599E-2</v>
      </c>
      <c r="W15" s="26">
        <v>0.45469582279248399</v>
      </c>
      <c r="X15" s="26">
        <v>1.1916625605582101</v>
      </c>
      <c r="Y15" s="26">
        <v>6.3080998914223599E-2</v>
      </c>
      <c r="Z15" s="26">
        <v>2.8805314241306799E-2</v>
      </c>
      <c r="AA15" s="28"/>
      <c r="AB15" s="49">
        <f t="shared" si="0"/>
        <v>-0.95650703444566065</v>
      </c>
      <c r="AC15" s="49">
        <f t="shared" si="0"/>
        <v>-0.9580003441017203</v>
      </c>
      <c r="AD15" s="28"/>
      <c r="AE15" s="95">
        <v>162</v>
      </c>
      <c r="AF15" s="95" t="s">
        <v>88</v>
      </c>
      <c r="AG15" s="95">
        <v>8.7897139431324905E-2</v>
      </c>
      <c r="AH15" s="95">
        <v>0.140300476902633</v>
      </c>
      <c r="AI15" s="95">
        <v>2.53421277281793E-3</v>
      </c>
      <c r="AJ15" s="95">
        <v>1.97098520280292E-3</v>
      </c>
      <c r="AK15" s="95">
        <v>8.1553929221796898E-2</v>
      </c>
      <c r="AL15" s="95">
        <v>3.8719238252230299E-3</v>
      </c>
      <c r="AM15" s="95">
        <v>3.1495272339008798E-2</v>
      </c>
      <c r="AN15" s="95">
        <v>11.2715942279823</v>
      </c>
      <c r="AO15" s="95">
        <v>1.2851846438081699E-2</v>
      </c>
      <c r="AP15" s="95">
        <v>2.2786667024756102E-3</v>
      </c>
      <c r="AQ15" s="95">
        <v>1.15858951689552</v>
      </c>
      <c r="AR15" s="95">
        <v>7.6160145128767399E-4</v>
      </c>
      <c r="AS15" s="95">
        <v>4.3231585112096203E-2</v>
      </c>
      <c r="AT15" s="95">
        <v>1.05382876387099E-3</v>
      </c>
      <c r="AU15" s="95">
        <v>2.4589182382702699E-3</v>
      </c>
      <c r="AV15" s="95">
        <v>0.10826502745159999</v>
      </c>
      <c r="AW15" s="95">
        <v>0.28353330663113702</v>
      </c>
      <c r="AX15" s="95">
        <v>1.50791816135196E-2</v>
      </c>
      <c r="AY15" s="95">
        <v>6.8658794352435999E-3</v>
      </c>
      <c r="AZ15" s="26">
        <f t="shared" si="1"/>
        <v>13.256187526411008</v>
      </c>
      <c r="BA15" s="26">
        <f>SUM(AG15:AY15)-AN15</f>
        <v>1.9845932984287078</v>
      </c>
      <c r="BC15" s="23">
        <f t="shared" si="3"/>
        <v>0.23768259431086125</v>
      </c>
      <c r="BD15" s="23">
        <f t="shared" si="3"/>
        <v>0.23829537841696913</v>
      </c>
      <c r="BF15" s="81">
        <v>0.25175844387020213</v>
      </c>
      <c r="BG15" s="81">
        <v>0.25744674618956387</v>
      </c>
    </row>
    <row r="16" spans="1:59" x14ac:dyDescent="0.25">
      <c r="A16" s="26"/>
    </row>
    <row r="17" spans="1:78" x14ac:dyDescent="0.25">
      <c r="A17" s="2"/>
    </row>
    <row r="18" spans="1:78" x14ac:dyDescent="0.25">
      <c r="A18" s="2" t="s">
        <v>333</v>
      </c>
      <c r="B18" s="1">
        <f>SUM(B3:B15)</f>
        <v>3114142.6520126993</v>
      </c>
      <c r="C18" s="1">
        <f>SUM(C3:C15)</f>
        <v>481547.11970172002</v>
      </c>
      <c r="F18" s="1">
        <f>SUM(F3:F15)</f>
        <v>21550.634973454118</v>
      </c>
      <c r="G18" s="1">
        <f t="shared" ref="G18:Z18" si="4">SUM(G3:G15)</f>
        <v>33644.764058562359</v>
      </c>
      <c r="H18" s="1">
        <f t="shared" si="4"/>
        <v>627.2254391769028</v>
      </c>
      <c r="I18" s="1">
        <f t="shared" si="4"/>
        <v>655.99328864399024</v>
      </c>
      <c r="J18" s="1">
        <f t="shared" si="4"/>
        <v>19715.234532039209</v>
      </c>
      <c r="K18" s="1">
        <f t="shared" si="4"/>
        <v>939.69860698754678</v>
      </c>
      <c r="L18" s="1">
        <f t="shared" si="4"/>
        <v>7641.1331055572919</v>
      </c>
      <c r="M18" s="1">
        <f t="shared" si="4"/>
        <v>3115347.5738094416</v>
      </c>
      <c r="N18" s="1">
        <f t="shared" si="4"/>
        <v>481632.36979813385</v>
      </c>
      <c r="O18" s="1">
        <f t="shared" si="4"/>
        <v>2633715.204011301</v>
      </c>
      <c r="P18" s="1">
        <f t="shared" si="4"/>
        <v>3038.5657881166444</v>
      </c>
      <c r="Q18" s="1">
        <f t="shared" si="4"/>
        <v>547.54659353097566</v>
      </c>
      <c r="R18" s="1">
        <f t="shared" si="4"/>
        <v>280048.46614866762</v>
      </c>
      <c r="S18" s="1">
        <f t="shared" si="4"/>
        <v>236.57239312334278</v>
      </c>
      <c r="T18" s="1">
        <f t="shared" si="4"/>
        <v>10744.047331197035</v>
      </c>
      <c r="U18" s="1">
        <f t="shared" si="4"/>
        <v>259.42108699868197</v>
      </c>
      <c r="V18" s="1">
        <f t="shared" si="4"/>
        <v>566.50705837684598</v>
      </c>
      <c r="W18" s="1">
        <f t="shared" si="4"/>
        <v>26899.330148484547</v>
      </c>
      <c r="X18" s="1">
        <f t="shared" si="4"/>
        <v>69191.227693061475</v>
      </c>
      <c r="Y18" s="1">
        <f t="shared" si="4"/>
        <v>3655.9916931071357</v>
      </c>
      <c r="Z18" s="1">
        <f t="shared" si="4"/>
        <v>1670.0098590479322</v>
      </c>
      <c r="AA18" s="1"/>
      <c r="AD18" s="1"/>
      <c r="AG18" s="1">
        <f t="shared" ref="AG18:BA18" si="5">SUM(AG3:AG15)</f>
        <v>5000.1255379390341</v>
      </c>
      <c r="AH18" s="1">
        <f t="shared" si="5"/>
        <v>7918.9497353769966</v>
      </c>
      <c r="AI18" s="1">
        <f t="shared" si="5"/>
        <v>143.64721732604349</v>
      </c>
      <c r="AJ18" s="1">
        <f t="shared" si="5"/>
        <v>145.12877214045403</v>
      </c>
      <c r="AK18" s="1">
        <f t="shared" si="5"/>
        <v>4584.8241895188776</v>
      </c>
      <c r="AL18" s="1">
        <f t="shared" si="5"/>
        <v>221.31973173180239</v>
      </c>
      <c r="AM18" s="1">
        <f t="shared" si="5"/>
        <v>1779.9987382945073</v>
      </c>
      <c r="AN18" s="1">
        <f t="shared" si="5"/>
        <v>610270.57935848529</v>
      </c>
      <c r="AO18" s="1">
        <f t="shared" si="5"/>
        <v>692.11625093671068</v>
      </c>
      <c r="AP18" s="1">
        <f t="shared" si="5"/>
        <v>127.59607261615288</v>
      </c>
      <c r="AQ18" s="1">
        <f t="shared" si="5"/>
        <v>65474.253360082199</v>
      </c>
      <c r="AR18" s="1">
        <f t="shared" si="5"/>
        <v>52.543691000975308</v>
      </c>
      <c r="AS18" s="1">
        <f t="shared" si="5"/>
        <v>2489.9497619380436</v>
      </c>
      <c r="AT18" s="1">
        <f t="shared" si="5"/>
        <v>60.837846845923764</v>
      </c>
      <c r="AU18" s="1">
        <f t="shared" si="5"/>
        <v>130.46265762147723</v>
      </c>
      <c r="AV18" s="1">
        <f t="shared" si="5"/>
        <v>6233.7583566293042</v>
      </c>
      <c r="AW18" s="1">
        <f t="shared" si="5"/>
        <v>16051.621535854712</v>
      </c>
      <c r="AX18" s="1">
        <f t="shared" si="5"/>
        <v>861.32732200757619</v>
      </c>
      <c r="AY18" s="1">
        <f t="shared" si="5"/>
        <v>389.814268220933</v>
      </c>
      <c r="AZ18" s="1">
        <f t="shared" si="5"/>
        <v>722628.85440456693</v>
      </c>
      <c r="BA18" s="1">
        <f t="shared" si="5"/>
        <v>112358.27504608178</v>
      </c>
      <c r="BC18" s="24"/>
      <c r="BD18" s="24"/>
    </row>
    <row r="19" spans="1:78" x14ac:dyDescent="0.25">
      <c r="B19" s="95"/>
      <c r="C19" s="95"/>
    </row>
    <row r="21" spans="1:78" s="26" customFormat="1" x14ac:dyDescent="0.25">
      <c r="A21" s="28"/>
      <c r="B21" s="95"/>
      <c r="C21" s="95"/>
      <c r="D21" s="28"/>
      <c r="E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</row>
    <row r="22" spans="1:78" s="26" customFormat="1" x14ac:dyDescent="0.25">
      <c r="A22" s="28"/>
      <c r="B22" s="94"/>
      <c r="C22" s="94"/>
      <c r="D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</row>
    <row r="23" spans="1:78" s="26" customFormat="1" x14ac:dyDescent="0.25">
      <c r="A23" s="28"/>
      <c r="B23" s="94"/>
      <c r="C23" s="94"/>
      <c r="D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</row>
    <row r="24" spans="1:78" s="26" customFormat="1" x14ac:dyDescent="0.25">
      <c r="A24" s="28"/>
      <c r="B24" s="94"/>
      <c r="C24" s="94"/>
      <c r="D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</row>
    <row r="25" spans="1:78" s="26" customFormat="1" x14ac:dyDescent="0.25">
      <c r="A25" s="28"/>
      <c r="B25" s="94"/>
      <c r="C25" s="94"/>
      <c r="D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</row>
    <row r="26" spans="1:78" s="26" customFormat="1" x14ac:dyDescent="0.25">
      <c r="A26" s="28"/>
      <c r="B26" s="94"/>
      <c r="C26" s="94"/>
      <c r="D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</row>
    <row r="27" spans="1:78" s="26" customFormat="1" x14ac:dyDescent="0.25">
      <c r="A27" s="28"/>
      <c r="B27" s="94"/>
      <c r="C27" s="94"/>
      <c r="D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</row>
    <row r="28" spans="1:78" s="26" customFormat="1" x14ac:dyDescent="0.25">
      <c r="A28" s="28"/>
      <c r="B28" s="94"/>
      <c r="C28" s="94"/>
      <c r="D28" s="28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</row>
    <row r="29" spans="1:78" s="26" customFormat="1" x14ac:dyDescent="0.25">
      <c r="A29" s="28"/>
      <c r="B29" s="94"/>
      <c r="C29" s="94"/>
      <c r="D29" s="28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</row>
    <row r="30" spans="1:78" s="26" customFormat="1" x14ac:dyDescent="0.25">
      <c r="A30" s="28"/>
      <c r="B30" s="94"/>
      <c r="C30" s="94"/>
      <c r="D30" s="28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</row>
    <row r="31" spans="1:78" s="26" customFormat="1" x14ac:dyDescent="0.25">
      <c r="A31" s="28"/>
      <c r="B31" s="94"/>
      <c r="C31" s="94"/>
      <c r="D31" s="28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</row>
    <row r="32" spans="1:78" s="26" customFormat="1" x14ac:dyDescent="0.25">
      <c r="A32" s="28"/>
      <c r="B32" s="94"/>
      <c r="C32" s="94"/>
      <c r="D32" s="28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</row>
    <row r="33" spans="1:78" s="26" customFormat="1" x14ac:dyDescent="0.25">
      <c r="A33" s="28"/>
      <c r="B33" s="94"/>
      <c r="C33" s="94"/>
      <c r="D33" s="28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</row>
    <row r="34" spans="1:78" s="26" customFormat="1" x14ac:dyDescent="0.25">
      <c r="A34" s="28"/>
      <c r="B34" s="94"/>
      <c r="C34" s="94"/>
      <c r="D34" s="28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</row>
    <row r="35" spans="1:78" s="26" customFormat="1" x14ac:dyDescent="0.25">
      <c r="A35" s="28"/>
      <c r="B35" s="94"/>
      <c r="C35" s="94"/>
      <c r="D35" s="28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</row>
    <row r="36" spans="1:78" s="26" customFormat="1" x14ac:dyDescent="0.25">
      <c r="A36" s="28"/>
      <c r="B36" s="94"/>
      <c r="C36" s="94"/>
      <c r="D36" s="28"/>
      <c r="E36" s="28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</row>
    <row r="37" spans="1:78" s="26" customFormat="1" x14ac:dyDescent="0.25">
      <c r="A37" s="28"/>
      <c r="B37" s="94"/>
      <c r="C37" s="94"/>
      <c r="D37" s="28"/>
      <c r="E37" s="28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</row>
    <row r="38" spans="1:78" s="26" customFormat="1" x14ac:dyDescent="0.25">
      <c r="A38" s="28"/>
      <c r="B38" s="94"/>
      <c r="C38" s="94"/>
      <c r="D38" s="28"/>
      <c r="E38" s="28"/>
      <c r="F38" s="1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</row>
    <row r="39" spans="1:78" s="26" customFormat="1" x14ac:dyDescent="0.25">
      <c r="A39" s="28"/>
      <c r="B39" s="94"/>
      <c r="C39" s="94"/>
      <c r="D39" s="28"/>
      <c r="E39" s="28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</row>
    <row r="40" spans="1:78" s="26" customFormat="1" x14ac:dyDescent="0.25">
      <c r="A40" s="28"/>
      <c r="B40" s="94"/>
      <c r="C40" s="94"/>
      <c r="D40" s="28"/>
      <c r="E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</row>
    <row r="41" spans="1:78" s="26" customFormat="1" x14ac:dyDescent="0.25">
      <c r="A41" s="28"/>
      <c r="B41" s="94"/>
      <c r="C41" s="94"/>
      <c r="D41" s="28"/>
      <c r="E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</row>
    <row r="42" spans="1:78" s="26" customFormat="1" x14ac:dyDescent="0.25">
      <c r="A42" s="28"/>
      <c r="B42" s="94"/>
      <c r="C42" s="94"/>
      <c r="D42" s="28"/>
      <c r="E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</row>
    <row r="43" spans="1:78" s="26" customFormat="1" x14ac:dyDescent="0.25">
      <c r="A43" s="28"/>
      <c r="B43" s="94"/>
      <c r="C43" s="94"/>
      <c r="D43" s="28"/>
      <c r="E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</row>
    <row r="44" spans="1:78" s="26" customFormat="1" x14ac:dyDescent="0.25">
      <c r="A44" s="28"/>
      <c r="B44" s="94"/>
      <c r="C44" s="94"/>
      <c r="D44" s="28"/>
      <c r="E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</row>
    <row r="45" spans="1:78" s="26" customFormat="1" x14ac:dyDescent="0.25">
      <c r="A45" s="28"/>
      <c r="B45" s="94"/>
      <c r="C45" s="94"/>
      <c r="D45" s="28"/>
      <c r="E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</row>
    <row r="46" spans="1:78" s="26" customFormat="1" x14ac:dyDescent="0.25">
      <c r="A46" s="28"/>
      <c r="B46" s="94"/>
      <c r="C46" s="94"/>
      <c r="D46" s="28"/>
      <c r="E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</row>
    <row r="47" spans="1:78" s="26" customFormat="1" x14ac:dyDescent="0.25">
      <c r="A47" s="28"/>
      <c r="B47" s="94"/>
      <c r="C47" s="94"/>
      <c r="D47" s="28"/>
      <c r="E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</row>
    <row r="48" spans="1:78" s="26" customFormat="1" x14ac:dyDescent="0.25">
      <c r="A48" s="28"/>
      <c r="B48" s="94"/>
      <c r="C48" s="94"/>
      <c r="D48" s="28"/>
      <c r="E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</row>
    <row r="49" spans="1:78" s="26" customFormat="1" x14ac:dyDescent="0.25">
      <c r="A49" s="28"/>
      <c r="B49" s="94"/>
      <c r="C49" s="94"/>
      <c r="D49" s="28"/>
      <c r="E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</row>
    <row r="50" spans="1:78" s="26" customFormat="1" x14ac:dyDescent="0.25">
      <c r="A50" s="28"/>
      <c r="B50" s="94"/>
      <c r="C50" s="94"/>
      <c r="D50" s="28"/>
      <c r="E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</row>
    <row r="51" spans="1:78" s="26" customFormat="1" x14ac:dyDescent="0.25">
      <c r="A51" s="28"/>
      <c r="B51" s="94"/>
      <c r="C51" s="94"/>
      <c r="D51" s="28"/>
      <c r="E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</row>
    <row r="52" spans="1:78" s="26" customFormat="1" x14ac:dyDescent="0.25">
      <c r="A52" s="28"/>
      <c r="B52" s="94"/>
      <c r="C52" s="94"/>
      <c r="D52" s="28"/>
      <c r="E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</row>
    <row r="53" spans="1:78" s="26" customFormat="1" x14ac:dyDescent="0.25">
      <c r="A53" s="28"/>
      <c r="B53" s="94"/>
      <c r="C53" s="94"/>
      <c r="D53" s="28"/>
      <c r="E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</row>
    <row r="54" spans="1:78" s="26" customFormat="1" x14ac:dyDescent="0.25">
      <c r="A54" s="28"/>
      <c r="B54" s="94"/>
      <c r="C54" s="94"/>
      <c r="D54" s="28"/>
      <c r="E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</row>
    <row r="55" spans="1:78" s="26" customFormat="1" x14ac:dyDescent="0.25">
      <c r="A55" s="28"/>
      <c r="B55" s="94"/>
      <c r="C55" s="94"/>
      <c r="D55" s="28"/>
      <c r="E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</row>
    <row r="56" spans="1:78" s="26" customFormat="1" x14ac:dyDescent="0.25">
      <c r="A56" s="28"/>
      <c r="B56" s="94"/>
      <c r="C56" s="94"/>
      <c r="D56" s="28"/>
      <c r="E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</row>
    <row r="57" spans="1:78" s="26" customFormat="1" x14ac:dyDescent="0.25">
      <c r="A57" s="28"/>
      <c r="B57" s="94"/>
      <c r="C57" s="94"/>
      <c r="D57" s="28"/>
      <c r="E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</row>
    <row r="58" spans="1:78" s="26" customFormat="1" x14ac:dyDescent="0.25">
      <c r="A58" s="28"/>
      <c r="B58" s="94"/>
      <c r="C58" s="94"/>
      <c r="D58" s="28"/>
      <c r="E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</row>
    <row r="59" spans="1:78" s="26" customFormat="1" x14ac:dyDescent="0.25">
      <c r="A59" s="28"/>
      <c r="B59" s="94"/>
      <c r="C59" s="94"/>
      <c r="D59" s="28"/>
      <c r="E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</row>
    <row r="60" spans="1:78" s="26" customFormat="1" x14ac:dyDescent="0.25">
      <c r="A60" s="28"/>
      <c r="B60" s="94"/>
      <c r="C60" s="94"/>
      <c r="D60" s="28"/>
      <c r="E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</row>
    <row r="61" spans="1:78" s="26" customFormat="1" x14ac:dyDescent="0.25">
      <c r="A61" s="28"/>
      <c r="B61" s="94"/>
      <c r="C61" s="94"/>
      <c r="D61" s="28"/>
      <c r="E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</row>
    <row r="62" spans="1:78" s="26" customFormat="1" x14ac:dyDescent="0.25">
      <c r="A62" s="28"/>
      <c r="B62" s="94"/>
      <c r="C62" s="94"/>
      <c r="D62" s="28"/>
      <c r="E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</row>
    <row r="63" spans="1:78" s="26" customFormat="1" x14ac:dyDescent="0.25">
      <c r="A63" s="28"/>
      <c r="B63" s="94"/>
      <c r="C63" s="94"/>
      <c r="D63" s="28"/>
      <c r="E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</row>
    <row r="64" spans="1:78" s="26" customFormat="1" x14ac:dyDescent="0.25">
      <c r="A64" s="28"/>
      <c r="B64" s="94"/>
      <c r="C64" s="94"/>
      <c r="D64" s="28"/>
      <c r="E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</row>
    <row r="65" spans="1:78" s="26" customFormat="1" x14ac:dyDescent="0.25">
      <c r="A65" s="28"/>
      <c r="B65" s="94"/>
      <c r="C65" s="94"/>
      <c r="D65" s="28"/>
      <c r="E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</row>
    <row r="66" spans="1:78" s="26" customFormat="1" x14ac:dyDescent="0.25">
      <c r="A66" s="28"/>
      <c r="B66" s="94"/>
      <c r="C66" s="94"/>
      <c r="D66" s="28"/>
      <c r="E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</row>
    <row r="67" spans="1:78" s="26" customFormat="1" x14ac:dyDescent="0.25">
      <c r="A67" s="28"/>
      <c r="B67" s="94"/>
      <c r="C67" s="94"/>
      <c r="D67" s="28"/>
      <c r="E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</row>
    <row r="68" spans="1:78" s="26" customFormat="1" x14ac:dyDescent="0.25">
      <c r="A68" s="28"/>
      <c r="B68" s="94"/>
      <c r="C68" s="94"/>
      <c r="D68" s="28"/>
      <c r="E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</row>
    <row r="69" spans="1:78" s="26" customFormat="1" x14ac:dyDescent="0.25">
      <c r="A69" s="28"/>
      <c r="B69" s="94"/>
      <c r="C69" s="94"/>
      <c r="D69" s="28"/>
      <c r="E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</row>
    <row r="70" spans="1:78" s="26" customFormat="1" x14ac:dyDescent="0.25">
      <c r="A70" s="28"/>
      <c r="B70" s="94"/>
      <c r="C70" s="94"/>
      <c r="D70" s="28"/>
      <c r="E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</row>
    <row r="71" spans="1:78" s="26" customFormat="1" x14ac:dyDescent="0.25">
      <c r="A71" s="28"/>
      <c r="B71" s="94"/>
      <c r="C71" s="94"/>
      <c r="D71" s="28"/>
      <c r="E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</row>
    <row r="72" spans="1:78" s="26" customFormat="1" x14ac:dyDescent="0.25">
      <c r="A72" s="28"/>
      <c r="B72" s="94"/>
      <c r="C72" s="94"/>
      <c r="D72" s="28"/>
      <c r="E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</row>
    <row r="73" spans="1:78" s="26" customFormat="1" x14ac:dyDescent="0.25">
      <c r="A73" s="28"/>
      <c r="B73" s="94"/>
      <c r="C73" s="94"/>
      <c r="D73" s="28"/>
      <c r="E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C0CBF-A81B-4C4B-A3DC-F450DCBC0B6A}">
  <dimension ref="A1:BZ73"/>
  <sheetViews>
    <sheetView zoomScale="85" zoomScaleNormal="85" workbookViewId="0">
      <pane xSplit="1" ySplit="2" topLeftCell="AN3" activePane="bottomRight" state="frozen"/>
      <selection activeCell="E24" sqref="E24"/>
      <selection pane="topRight" activeCell="E24" sqref="E24"/>
      <selection pane="bottomLeft" activeCell="E24" sqref="E24"/>
      <selection pane="bottomRight" activeCell="AR19" sqref="AR19"/>
    </sheetView>
  </sheetViews>
  <sheetFormatPr defaultColWidth="9.140625" defaultRowHeight="15" x14ac:dyDescent="0.25"/>
  <cols>
    <col min="1" max="1" width="19.7109375" style="94" customWidth="1"/>
    <col min="2" max="2" width="12.140625" style="94" customWidth="1"/>
    <col min="3" max="3" width="12.5703125" style="94" customWidth="1"/>
    <col min="4" max="4" width="9.140625" style="94"/>
    <col min="5" max="5" width="15.42578125" style="94" bestFit="1" customWidth="1"/>
    <col min="6" max="7" width="6.7109375" style="95" bestFit="1" customWidth="1"/>
    <col min="8" max="8" width="4.140625" style="95" bestFit="1" customWidth="1"/>
    <col min="9" max="9" width="5.7109375" style="95" bestFit="1" customWidth="1"/>
    <col min="10" max="10" width="6.7109375" style="95" bestFit="1" customWidth="1"/>
    <col min="11" max="11" width="5.85546875" style="95" bestFit="1" customWidth="1"/>
    <col min="12" max="12" width="5.7109375" style="95" bestFit="1" customWidth="1"/>
    <col min="13" max="13" width="9.28515625" style="95" bestFit="1" customWidth="1"/>
    <col min="14" max="14" width="7.7109375" style="95" bestFit="1" customWidth="1"/>
    <col min="15" max="15" width="9.28515625" style="95" bestFit="1" customWidth="1"/>
    <col min="16" max="16" width="5.7109375" style="95" bestFit="1" customWidth="1"/>
    <col min="17" max="17" width="5.28515625" style="95" bestFit="1" customWidth="1"/>
    <col min="18" max="18" width="8.7109375" style="95" bestFit="1" customWidth="1"/>
    <col min="19" max="19" width="4.85546875" style="95" bestFit="1" customWidth="1"/>
    <col min="20" max="20" width="7.85546875" style="95" bestFit="1" customWidth="1"/>
    <col min="21" max="21" width="5.85546875" style="95" bestFit="1" customWidth="1"/>
    <col min="22" max="22" width="6" style="95" bestFit="1" customWidth="1"/>
    <col min="23" max="24" width="6.7109375" style="95" bestFit="1" customWidth="1"/>
    <col min="25" max="26" width="5.7109375" style="95" bestFit="1" customWidth="1"/>
    <col min="27" max="27" width="12" style="95" customWidth="1"/>
    <col min="28" max="29" width="9.140625" style="95"/>
    <col min="30" max="30" width="12" style="95" customWidth="1"/>
    <col min="31" max="31" width="5.85546875" style="95" bestFit="1" customWidth="1"/>
    <col min="32" max="32" width="18.7109375" style="95" bestFit="1" customWidth="1"/>
    <col min="33" max="33" width="6.85546875" style="95" customWidth="1"/>
    <col min="34" max="34" width="5.5703125" style="95" bestFit="1" customWidth="1"/>
    <col min="35" max="35" width="4" style="95" bestFit="1" customWidth="1"/>
    <col min="36" max="36" width="4.140625" style="95" bestFit="1" customWidth="1"/>
    <col min="37" max="37" width="5.5703125" style="95" bestFit="1" customWidth="1"/>
    <col min="38" max="38" width="5.7109375" style="95" bestFit="1" customWidth="1"/>
    <col min="39" max="39" width="5.5703125" style="95" bestFit="1" customWidth="1"/>
    <col min="40" max="40" width="6.7109375" style="95" bestFit="1" customWidth="1"/>
    <col min="41" max="42" width="5" style="95" bestFit="1" customWidth="1"/>
    <col min="43" max="43" width="8.5703125" style="95" bestFit="1" customWidth="1"/>
    <col min="44" max="44" width="4.42578125" style="95" bestFit="1" customWidth="1"/>
    <col min="45" max="45" width="7.5703125" style="95" bestFit="1" customWidth="1"/>
    <col min="46" max="46" width="5.5703125" style="95" bestFit="1" customWidth="1"/>
    <col min="47" max="47" width="5.7109375" style="95" bestFit="1" customWidth="1"/>
    <col min="48" max="48" width="5.5703125" style="95" bestFit="1" customWidth="1"/>
    <col min="49" max="49" width="6.7109375" style="95" bestFit="1" customWidth="1"/>
    <col min="50" max="50" width="5.28515625" style="95" bestFit="1" customWidth="1"/>
    <col min="51" max="51" width="4" style="95" bestFit="1" customWidth="1"/>
    <col min="52" max="54" width="9.140625" style="95"/>
    <col min="55" max="16384" width="9.140625" style="94"/>
  </cols>
  <sheetData>
    <row r="1" spans="1:59" x14ac:dyDescent="0.25">
      <c r="B1" s="94" t="s">
        <v>477</v>
      </c>
      <c r="E1" s="94" t="s">
        <v>500</v>
      </c>
      <c r="AG1" s="94" t="s">
        <v>501</v>
      </c>
      <c r="BC1" s="94" t="s">
        <v>334</v>
      </c>
      <c r="BF1" s="94" t="s">
        <v>499</v>
      </c>
    </row>
    <row r="2" spans="1:59" x14ac:dyDescent="0.25">
      <c r="A2" s="94" t="s">
        <v>52</v>
      </c>
      <c r="B2" s="94" t="s">
        <v>305</v>
      </c>
      <c r="C2" s="94" t="s">
        <v>306</v>
      </c>
      <c r="E2" s="94" t="s">
        <v>226</v>
      </c>
      <c r="F2" s="95" t="s">
        <v>149</v>
      </c>
      <c r="G2" s="95" t="s">
        <v>151</v>
      </c>
      <c r="H2" s="95" t="s">
        <v>152</v>
      </c>
      <c r="I2" s="95" t="s">
        <v>153</v>
      </c>
      <c r="J2" s="95" t="s">
        <v>154</v>
      </c>
      <c r="K2" s="95" t="s">
        <v>155</v>
      </c>
      <c r="L2" s="95" t="s">
        <v>156</v>
      </c>
      <c r="M2" s="95" t="s">
        <v>54</v>
      </c>
      <c r="N2" s="95" t="s">
        <v>53</v>
      </c>
      <c r="O2" s="95" t="s">
        <v>157</v>
      </c>
      <c r="P2" s="95" t="s">
        <v>158</v>
      </c>
      <c r="Q2" s="95" t="s">
        <v>159</v>
      </c>
      <c r="R2" s="95" t="s">
        <v>160</v>
      </c>
      <c r="S2" s="95" t="s">
        <v>161</v>
      </c>
      <c r="T2" s="95" t="s">
        <v>162</v>
      </c>
      <c r="U2" s="95" t="s">
        <v>163</v>
      </c>
      <c r="V2" s="95" t="s">
        <v>164</v>
      </c>
      <c r="W2" s="95" t="s">
        <v>165</v>
      </c>
      <c r="X2" s="95" t="s">
        <v>166</v>
      </c>
      <c r="Y2" s="95" t="s">
        <v>167</v>
      </c>
      <c r="Z2" s="95" t="s">
        <v>168</v>
      </c>
      <c r="AA2" s="94"/>
      <c r="AB2" s="95" t="s">
        <v>54</v>
      </c>
      <c r="AC2" s="95" t="s">
        <v>53</v>
      </c>
      <c r="AD2" s="94"/>
      <c r="AE2" s="95" t="s">
        <v>307</v>
      </c>
      <c r="AF2" s="95" t="s">
        <v>177</v>
      </c>
      <c r="AG2" s="95" t="s">
        <v>149</v>
      </c>
      <c r="AH2" s="95" t="s">
        <v>151</v>
      </c>
      <c r="AI2" s="95" t="s">
        <v>152</v>
      </c>
      <c r="AJ2" s="95" t="s">
        <v>153</v>
      </c>
      <c r="AK2" s="95" t="s">
        <v>154</v>
      </c>
      <c r="AL2" s="95" t="s">
        <v>155</v>
      </c>
      <c r="AM2" s="95" t="s">
        <v>156</v>
      </c>
      <c r="AN2" s="95" t="s">
        <v>157</v>
      </c>
      <c r="AO2" s="95" t="s">
        <v>158</v>
      </c>
      <c r="AP2" s="95" t="s">
        <v>159</v>
      </c>
      <c r="AQ2" s="95" t="s">
        <v>160</v>
      </c>
      <c r="AR2" s="95" t="s">
        <v>161</v>
      </c>
      <c r="AS2" s="95" t="s">
        <v>162</v>
      </c>
      <c r="AT2" s="95" t="s">
        <v>163</v>
      </c>
      <c r="AU2" s="95" t="s">
        <v>164</v>
      </c>
      <c r="AV2" s="95" t="s">
        <v>165</v>
      </c>
      <c r="AW2" s="95" t="s">
        <v>166</v>
      </c>
      <c r="AX2" s="95" t="s">
        <v>167</v>
      </c>
      <c r="AY2" s="95" t="s">
        <v>168</v>
      </c>
      <c r="AZ2" s="95" t="s">
        <v>54</v>
      </c>
      <c r="BA2" s="95" t="s">
        <v>53</v>
      </c>
      <c r="BC2" s="95" t="s">
        <v>54</v>
      </c>
      <c r="BD2" s="95" t="s">
        <v>53</v>
      </c>
      <c r="BF2" s="95" t="s">
        <v>54</v>
      </c>
      <c r="BG2" s="95" t="s">
        <v>53</v>
      </c>
    </row>
    <row r="3" spans="1:59" x14ac:dyDescent="0.25">
      <c r="A3" s="25" t="s">
        <v>121</v>
      </c>
      <c r="B3" s="95">
        <v>1176.5296275999999</v>
      </c>
      <c r="C3" s="95">
        <v>137.22738662</v>
      </c>
      <c r="E3" s="94" t="s">
        <v>121</v>
      </c>
      <c r="F3" s="95">
        <v>2.5324548008840599</v>
      </c>
      <c r="G3" s="95">
        <v>2.1559486899585001</v>
      </c>
      <c r="H3" s="95">
        <v>0.104555509813324</v>
      </c>
      <c r="I3" s="95">
        <v>0.53262553668766599</v>
      </c>
      <c r="J3" s="95">
        <v>1.9649701862795299</v>
      </c>
      <c r="K3" s="95">
        <v>0.100389828315062</v>
      </c>
      <c r="L3" s="95">
        <v>0.78768288496833705</v>
      </c>
      <c r="M3" s="95">
        <v>462.78733153474502</v>
      </c>
      <c r="N3" s="95">
        <v>47.480954544385803</v>
      </c>
      <c r="O3" s="95">
        <v>415.30637699035901</v>
      </c>
      <c r="P3" s="95">
        <v>0.31398889712422601</v>
      </c>
      <c r="Q3" s="95">
        <v>4.3444723103887202E-2</v>
      </c>
      <c r="R3" s="95">
        <v>23.401434056008402</v>
      </c>
      <c r="S3" s="95">
        <v>0.122842186279535</v>
      </c>
      <c r="T3" s="95">
        <v>1.9301452321191399</v>
      </c>
      <c r="U3" s="95">
        <v>7.1356567734254805E-2</v>
      </c>
      <c r="V3" s="95">
        <v>0.12889741243517</v>
      </c>
      <c r="W3" s="95">
        <v>4.8209208383075097</v>
      </c>
      <c r="X3" s="95">
        <v>7.9507940133489896</v>
      </c>
      <c r="Y3" s="95">
        <v>0.34691476413300398</v>
      </c>
      <c r="Z3" s="95">
        <v>0.17158841688519899</v>
      </c>
      <c r="AA3" s="94"/>
      <c r="AB3" s="49">
        <f t="shared" ref="AB3:AC15" si="0">(M3-B3)/(B3+1E-50)</f>
        <v>-0.60665050783397279</v>
      </c>
      <c r="AC3" s="49">
        <f t="shared" si="0"/>
        <v>-0.65399796852601599</v>
      </c>
      <c r="AD3" s="94"/>
      <c r="AE3" s="95">
        <v>110</v>
      </c>
      <c r="AF3" s="95" t="s">
        <v>121</v>
      </c>
      <c r="AG3" s="95">
        <v>0.24369327954549799</v>
      </c>
      <c r="AH3" s="95">
        <v>0.20663398633274799</v>
      </c>
      <c r="AI3" s="95">
        <v>1.01938472455021E-2</v>
      </c>
      <c r="AJ3" s="95">
        <v>5.3613294547171897E-2</v>
      </c>
      <c r="AK3" s="95">
        <v>0.18886828343623299</v>
      </c>
      <c r="AL3" s="95">
        <v>1.06438855994165E-2</v>
      </c>
      <c r="AM3" s="95">
        <v>7.6564726536709204E-2</v>
      </c>
      <c r="AN3" s="95">
        <v>42.253618807856498</v>
      </c>
      <c r="AO3" s="95">
        <v>2.98312723407009E-2</v>
      </c>
      <c r="AP3" s="95">
        <v>4.1846217712706796E-3</v>
      </c>
      <c r="AQ3" s="95">
        <v>2.24755948346104</v>
      </c>
      <c r="AR3" s="95">
        <v>1.19963650345358E-2</v>
      </c>
      <c r="AS3" s="95">
        <v>0.191090672729192</v>
      </c>
      <c r="AT3" s="95">
        <v>8.7522089028800008E-3</v>
      </c>
      <c r="AU3" s="95">
        <v>1.7710081140748599E-2</v>
      </c>
      <c r="AV3" s="95">
        <v>0.477311445267317</v>
      </c>
      <c r="AW3" s="95">
        <v>0.76404275765371199</v>
      </c>
      <c r="AX3" s="95">
        <v>3.55948061634144E-2</v>
      </c>
      <c r="AY3" s="95">
        <v>1.6465523079166999E-2</v>
      </c>
      <c r="AZ3" s="95">
        <f t="shared" ref="AZ3:AZ14" si="1">BA3+AN3</f>
        <v>46.848369348643757</v>
      </c>
      <c r="BA3" s="95">
        <f t="shared" ref="BA3:BA13" si="2">SUM(AG3:AY3)-AN3</f>
        <v>4.5947505407872598</v>
      </c>
      <c r="BC3" s="81">
        <f t="shared" ref="BC3:BD15" si="3">AZ3/M3</f>
        <v>0.10123088113341427</v>
      </c>
      <c r="BD3" s="81">
        <f t="shared" si="3"/>
        <v>9.6770391094223432E-2</v>
      </c>
      <c r="BF3" s="81">
        <v>8.7685316062568783E-2</v>
      </c>
      <c r="BG3" s="81">
        <v>8.1702554370272629E-2</v>
      </c>
    </row>
    <row r="4" spans="1:59" x14ac:dyDescent="0.25">
      <c r="A4" s="80" t="s">
        <v>77</v>
      </c>
      <c r="B4" s="95">
        <v>2254.8026300000001</v>
      </c>
      <c r="C4" s="95">
        <v>950.04795999999999</v>
      </c>
      <c r="E4" s="94" t="s">
        <v>77</v>
      </c>
      <c r="F4" s="95">
        <v>83.880743258541401</v>
      </c>
      <c r="G4" s="95">
        <v>23.1540721980633</v>
      </c>
      <c r="H4" s="95">
        <v>1.3012411717565799</v>
      </c>
      <c r="I4" s="95">
        <v>0.66887881413382999</v>
      </c>
      <c r="J4" s="95">
        <v>54.077263159113002</v>
      </c>
      <c r="K4" s="95">
        <v>0.54563466437385799</v>
      </c>
      <c r="L4" s="95">
        <v>19.3980890105105</v>
      </c>
      <c r="M4" s="95">
        <v>2246.07994708156</v>
      </c>
      <c r="N4" s="95">
        <v>946.08584257146003</v>
      </c>
      <c r="O4" s="95">
        <v>1299.9941045101</v>
      </c>
      <c r="P4" s="95">
        <v>0.71770929434503306</v>
      </c>
      <c r="Q4" s="95">
        <v>1.22171706046727</v>
      </c>
      <c r="R4" s="95">
        <v>477.32278752404301</v>
      </c>
      <c r="S4" s="95">
        <v>1.35835467594812</v>
      </c>
      <c r="T4" s="95">
        <v>12.7121473238645</v>
      </c>
      <c r="U4" s="95">
        <v>0.82603239912476401</v>
      </c>
      <c r="V4" s="95">
        <v>1.39435941952303</v>
      </c>
      <c r="W4" s="95">
        <v>31.828316473486598</v>
      </c>
      <c r="X4" s="95">
        <v>229.35459729162099</v>
      </c>
      <c r="Y4" s="95">
        <v>1.4472546415560199</v>
      </c>
      <c r="Z4" s="95">
        <v>4.8766441909863998</v>
      </c>
      <c r="AA4" s="94"/>
      <c r="AB4" s="49">
        <f t="shared" si="0"/>
        <v>-3.868490661836825E-3</v>
      </c>
      <c r="AC4" s="49">
        <f t="shared" si="0"/>
        <v>-4.1704393834390788E-3</v>
      </c>
      <c r="AD4" s="94"/>
      <c r="AE4" s="95">
        <v>111</v>
      </c>
      <c r="AF4" s="95" t="s">
        <v>77</v>
      </c>
      <c r="AG4" s="95">
        <v>31.0415746156607</v>
      </c>
      <c r="AH4" s="95">
        <v>8.5720595271642299</v>
      </c>
      <c r="AI4" s="95">
        <v>0.48226210730938401</v>
      </c>
      <c r="AJ4" s="95">
        <v>0.25794992783468101</v>
      </c>
      <c r="AK4" s="95">
        <v>20.013022998568601</v>
      </c>
      <c r="AL4" s="95">
        <v>0.20563662254270201</v>
      </c>
      <c r="AM4" s="95">
        <v>7.1819992592098201</v>
      </c>
      <c r="AN4" s="95">
        <v>519.15818190446305</v>
      </c>
      <c r="AO4" s="95">
        <v>0.26556843692094301</v>
      </c>
      <c r="AP4" s="95">
        <v>0.45216203554960199</v>
      </c>
      <c r="AQ4" s="95">
        <v>176.666750121516</v>
      </c>
      <c r="AR4" s="95">
        <v>0.50360986082201298</v>
      </c>
      <c r="AS4" s="95">
        <v>4.7288839462632204</v>
      </c>
      <c r="AT4" s="95">
        <v>0.31233152379441698</v>
      </c>
      <c r="AU4" s="95">
        <v>0.53466038544393402</v>
      </c>
      <c r="AV4" s="95">
        <v>11.8397267000315</v>
      </c>
      <c r="AW4" s="95">
        <v>84.877752337582606</v>
      </c>
      <c r="AX4" s="95">
        <v>0.54442914711094104</v>
      </c>
      <c r="AY4" s="95">
        <v>1.80463745573226</v>
      </c>
      <c r="AZ4" s="95">
        <f t="shared" si="1"/>
        <v>869.44319891352052</v>
      </c>
      <c r="BA4" s="95">
        <f t="shared" si="2"/>
        <v>350.28501700905747</v>
      </c>
      <c r="BC4" s="81">
        <f t="shared" si="3"/>
        <v>0.38709361171370144</v>
      </c>
      <c r="BD4" s="81">
        <f t="shared" si="3"/>
        <v>0.37024654766736947</v>
      </c>
      <c r="BF4" s="81">
        <v>0.4417513182728684</v>
      </c>
      <c r="BG4" s="81">
        <v>0.42673823811610223</v>
      </c>
    </row>
    <row r="5" spans="1:59" x14ac:dyDescent="0.25">
      <c r="A5" s="80" t="s">
        <v>71</v>
      </c>
      <c r="B5" s="95">
        <v>1059.0251227000001</v>
      </c>
      <c r="C5" s="95">
        <v>229.09831392000001</v>
      </c>
      <c r="E5" s="94" t="s">
        <v>71</v>
      </c>
      <c r="F5" s="95">
        <v>17.026097626404699</v>
      </c>
      <c r="G5" s="95">
        <v>6.8646324698820997</v>
      </c>
      <c r="H5" s="95">
        <v>0.40059471981789702</v>
      </c>
      <c r="I5" s="95">
        <v>1.5127948041468899</v>
      </c>
      <c r="J5" s="95">
        <v>11.4639230426759</v>
      </c>
      <c r="K5" s="95">
        <v>0.47489862692835499</v>
      </c>
      <c r="L5" s="95">
        <v>4.4425328068696004</v>
      </c>
      <c r="M5" s="95">
        <v>1058.24418278755</v>
      </c>
      <c r="N5" s="95">
        <v>228.62927955238101</v>
      </c>
      <c r="O5" s="95">
        <v>829.61490323517205</v>
      </c>
      <c r="P5" s="95">
        <v>0.52977349641056604</v>
      </c>
      <c r="Q5" s="95">
        <v>0.25953087636612099</v>
      </c>
      <c r="R5" s="95">
        <v>110.43535979794601</v>
      </c>
      <c r="S5" s="95">
        <v>0.44889628865887299</v>
      </c>
      <c r="T5" s="95">
        <v>6.3266025278195599</v>
      </c>
      <c r="U5" s="95">
        <v>0.680540326724978</v>
      </c>
      <c r="V5" s="95">
        <v>1.6552734625241801</v>
      </c>
      <c r="W5" s="95">
        <v>15.819057216223801</v>
      </c>
      <c r="X5" s="95">
        <v>47.972253341556602</v>
      </c>
      <c r="Y5" s="95">
        <v>1.2979175155343099</v>
      </c>
      <c r="Z5" s="95">
        <v>1.0186006058906301</v>
      </c>
      <c r="AA5" s="94"/>
      <c r="AB5" s="49">
        <f t="shared" si="0"/>
        <v>-7.3741396281428752E-4</v>
      </c>
      <c r="AC5" s="49">
        <f t="shared" si="0"/>
        <v>-2.0473060652152464E-3</v>
      </c>
      <c r="AD5" s="94"/>
      <c r="AE5" s="95">
        <v>112</v>
      </c>
      <c r="AF5" s="95" t="s">
        <v>71</v>
      </c>
      <c r="AG5" s="95">
        <v>2.4612855219718202</v>
      </c>
      <c r="AH5" s="95">
        <v>0.96689254442317396</v>
      </c>
      <c r="AI5" s="95">
        <v>5.95588810876699E-2</v>
      </c>
      <c r="AJ5" s="95">
        <v>0.25326265366405398</v>
      </c>
      <c r="AK5" s="95">
        <v>1.65092240592175</v>
      </c>
      <c r="AL5" s="95">
        <v>8.4115522582228097E-2</v>
      </c>
      <c r="AM5" s="95">
        <v>0.65307639739520595</v>
      </c>
      <c r="AN5" s="95">
        <v>116.318498030024</v>
      </c>
      <c r="AO5" s="95">
        <v>6.7945661641296104E-2</v>
      </c>
      <c r="AP5" s="95">
        <v>3.7528218061075203E-2</v>
      </c>
      <c r="AQ5" s="95">
        <v>15.8199597245851</v>
      </c>
      <c r="AR5" s="95">
        <v>6.71081399528769E-2</v>
      </c>
      <c r="AS5" s="95">
        <v>0.99009183838194204</v>
      </c>
      <c r="AT5" s="95">
        <v>0.12894116520950999</v>
      </c>
      <c r="AU5" s="95">
        <v>0.32561617956736799</v>
      </c>
      <c r="AV5" s="95">
        <v>2.4757984317484598</v>
      </c>
      <c r="AW5" s="95">
        <v>6.9091682543316502</v>
      </c>
      <c r="AX5" s="95">
        <v>0.22148436310198399</v>
      </c>
      <c r="AY5" s="95">
        <v>0.14629658742757401</v>
      </c>
      <c r="AZ5" s="95">
        <f t="shared" si="1"/>
        <v>149.63755052107874</v>
      </c>
      <c r="BA5" s="95">
        <f t="shared" si="2"/>
        <v>33.319052491054734</v>
      </c>
      <c r="BC5" s="81">
        <f t="shared" si="3"/>
        <v>0.14140172273559243</v>
      </c>
      <c r="BD5" s="81">
        <f t="shared" si="3"/>
        <v>0.14573396966603763</v>
      </c>
      <c r="BF5" s="81">
        <v>0.13923823161643079</v>
      </c>
      <c r="BG5" s="81">
        <v>0.1348004247365468</v>
      </c>
    </row>
    <row r="6" spans="1:59" x14ac:dyDescent="0.25">
      <c r="A6" s="80" t="s">
        <v>122</v>
      </c>
      <c r="B6" s="95">
        <v>1378.7193142000001</v>
      </c>
      <c r="C6" s="95">
        <v>571.81114883999999</v>
      </c>
      <c r="E6" s="94" t="s">
        <v>122</v>
      </c>
      <c r="F6" s="95">
        <v>49.912689809465498</v>
      </c>
      <c r="G6" s="95">
        <v>14.0089172926139</v>
      </c>
      <c r="H6" s="95">
        <v>0.80397591869354001</v>
      </c>
      <c r="I6" s="95">
        <v>0.780413521608049</v>
      </c>
      <c r="J6" s="95">
        <v>32.227999332771098</v>
      </c>
      <c r="K6" s="95">
        <v>0.45512485402646602</v>
      </c>
      <c r="L6" s="95">
        <v>11.6752052636452</v>
      </c>
      <c r="M6" s="95">
        <v>1375.4012535075999</v>
      </c>
      <c r="N6" s="95">
        <v>570.11424265534902</v>
      </c>
      <c r="O6" s="95">
        <v>805.28701085225202</v>
      </c>
      <c r="P6" s="95">
        <v>0.44885127256637802</v>
      </c>
      <c r="Q6" s="95">
        <v>0.72889174318358296</v>
      </c>
      <c r="R6" s="95">
        <v>285.547261701857</v>
      </c>
      <c r="S6" s="95">
        <v>0.84650800586429398</v>
      </c>
      <c r="T6" s="95">
        <v>8.5181690393910792</v>
      </c>
      <c r="U6" s="95">
        <v>0.71604340040895698</v>
      </c>
      <c r="V6" s="95">
        <v>1.4516322593517299</v>
      </c>
      <c r="W6" s="95">
        <v>21.323619504290701</v>
      </c>
      <c r="X6" s="95">
        <v>136.58679769517801</v>
      </c>
      <c r="Y6" s="95">
        <v>1.1800956779488101</v>
      </c>
      <c r="Z6" s="95">
        <v>2.9020463624839401</v>
      </c>
      <c r="AA6" s="94"/>
      <c r="AB6" s="49">
        <f t="shared" si="0"/>
        <v>-2.4066252341764681E-3</v>
      </c>
      <c r="AC6" s="49">
        <f t="shared" si="0"/>
        <v>-2.9675989845482816E-3</v>
      </c>
      <c r="AD6" s="94"/>
      <c r="AE6" s="95">
        <v>113</v>
      </c>
      <c r="AF6" s="95" t="s">
        <v>122</v>
      </c>
      <c r="AG6" s="95">
        <v>6.7341564258917597</v>
      </c>
      <c r="AH6" s="95">
        <v>1.89332891619529</v>
      </c>
      <c r="AI6" s="95">
        <v>0.108396358668041</v>
      </c>
      <c r="AJ6" s="95">
        <v>0.10272420122923</v>
      </c>
      <c r="AK6" s="95">
        <v>4.3489399221039697</v>
      </c>
      <c r="AL6" s="95">
        <v>6.0179532357620399E-2</v>
      </c>
      <c r="AM6" s="95">
        <v>1.57454684569342</v>
      </c>
      <c r="AN6" s="95">
        <v>110.30956729885899</v>
      </c>
      <c r="AO6" s="95">
        <v>6.1477027927112703E-2</v>
      </c>
      <c r="AP6" s="95">
        <v>9.8347769101616606E-2</v>
      </c>
      <c r="AQ6" s="95">
        <v>38.545065189311501</v>
      </c>
      <c r="AR6" s="95">
        <v>0.114101156659647</v>
      </c>
      <c r="AS6" s="95">
        <v>1.1443166233136299</v>
      </c>
      <c r="AT6" s="95">
        <v>9.40943933640285E-2</v>
      </c>
      <c r="AU6" s="95">
        <v>0.18866115686423601</v>
      </c>
      <c r="AV6" s="95">
        <v>2.8645468609748699</v>
      </c>
      <c r="AW6" s="95">
        <v>18.430891579037102</v>
      </c>
      <c r="AX6" s="95">
        <v>0.15662636864981</v>
      </c>
      <c r="AY6" s="95">
        <v>0.39162975941543898</v>
      </c>
      <c r="AZ6" s="95">
        <f t="shared" si="1"/>
        <v>187.22159738561737</v>
      </c>
      <c r="BA6" s="95">
        <f t="shared" si="2"/>
        <v>76.912030086758378</v>
      </c>
      <c r="BC6" s="81">
        <f t="shared" si="3"/>
        <v>0.13612143867700996</v>
      </c>
      <c r="BD6" s="81">
        <f t="shared" si="3"/>
        <v>0.1349063474165019</v>
      </c>
      <c r="BF6" s="81">
        <v>0.11255755453214067</v>
      </c>
      <c r="BG6" s="81">
        <v>0.10995176764322251</v>
      </c>
    </row>
    <row r="7" spans="1:59" x14ac:dyDescent="0.25">
      <c r="A7" s="80" t="s">
        <v>123</v>
      </c>
      <c r="B7" s="95">
        <v>24639.228052999999</v>
      </c>
      <c r="C7" s="95">
        <v>9361.7063844000004</v>
      </c>
      <c r="E7" s="94" t="s">
        <v>123</v>
      </c>
      <c r="F7" s="95">
        <v>785.671984304082</v>
      </c>
      <c r="G7" s="95">
        <v>230.62881054095899</v>
      </c>
      <c r="H7" s="95">
        <v>13.899737611622699</v>
      </c>
      <c r="I7" s="95">
        <v>28.181072713944701</v>
      </c>
      <c r="J7" s="95">
        <v>509.47196045944298</v>
      </c>
      <c r="K7" s="95">
        <v>12.5452891189779</v>
      </c>
      <c r="L7" s="95">
        <v>189.28224786090999</v>
      </c>
      <c r="M7" s="95">
        <v>24167.007549952799</v>
      </c>
      <c r="N7" s="95">
        <v>9275.3903743381507</v>
      </c>
      <c r="O7" s="95">
        <v>14891.6171756146</v>
      </c>
      <c r="P7" s="95">
        <v>8.0885652707408902</v>
      </c>
      <c r="Q7" s="95">
        <v>11.5550082997404</v>
      </c>
      <c r="R7" s="95">
        <v>4560.9390214514096</v>
      </c>
      <c r="S7" s="95">
        <v>14.926563093084599</v>
      </c>
      <c r="T7" s="95">
        <v>173.85308112347499</v>
      </c>
      <c r="U7" s="95">
        <v>20.488366381057801</v>
      </c>
      <c r="V7" s="95">
        <v>48.367680530872903</v>
      </c>
      <c r="W7" s="95">
        <v>435.06391209400499</v>
      </c>
      <c r="X7" s="95">
        <v>2154.9516339246102</v>
      </c>
      <c r="Y7" s="95">
        <v>31.775369051957401</v>
      </c>
      <c r="Z7" s="95">
        <v>45.700070507250402</v>
      </c>
      <c r="AA7" s="94"/>
      <c r="AB7" s="49">
        <f t="shared" si="0"/>
        <v>-1.9165393576106922E-2</v>
      </c>
      <c r="AC7" s="49">
        <f t="shared" si="0"/>
        <v>-9.2201150642455022E-3</v>
      </c>
      <c r="AD7" s="94"/>
      <c r="AE7" s="95">
        <v>124</v>
      </c>
      <c r="AF7" s="95" t="s">
        <v>123</v>
      </c>
      <c r="AG7" s="95">
        <v>237.53096166018901</v>
      </c>
      <c r="AH7" s="95">
        <v>68.077180860323097</v>
      </c>
      <c r="AI7" s="95">
        <v>4.0584652364775202</v>
      </c>
      <c r="AJ7" s="95">
        <v>6.8682180263053203</v>
      </c>
      <c r="AK7" s="95">
        <v>153.662893136706</v>
      </c>
      <c r="AL7" s="95">
        <v>3.2803100259375602</v>
      </c>
      <c r="AM7" s="95">
        <v>56.629463790053798</v>
      </c>
      <c r="AN7" s="95">
        <v>4082.9286706747398</v>
      </c>
      <c r="AO7" s="95">
        <v>2.2046925374475799</v>
      </c>
      <c r="AP7" s="95">
        <v>3.4827364593166199</v>
      </c>
      <c r="AQ7" s="95">
        <v>1368.37663523485</v>
      </c>
      <c r="AR7" s="95">
        <v>4.32895804262429</v>
      </c>
      <c r="AS7" s="95">
        <v>48.274049693889197</v>
      </c>
      <c r="AT7" s="95">
        <v>5.3679902237813204</v>
      </c>
      <c r="AU7" s="95">
        <v>12.359099512014099</v>
      </c>
      <c r="AV7" s="95">
        <v>120.81929015645299</v>
      </c>
      <c r="AW7" s="95">
        <v>650.53357932848803</v>
      </c>
      <c r="AX7" s="95">
        <v>8.2981226624102007</v>
      </c>
      <c r="AY7" s="95">
        <v>13.8022857803943</v>
      </c>
      <c r="AZ7" s="95">
        <f t="shared" si="1"/>
        <v>6850.8836030424018</v>
      </c>
      <c r="BA7" s="95">
        <f t="shared" si="2"/>
        <v>2767.954932367662</v>
      </c>
      <c r="BC7" s="81">
        <f t="shared" si="3"/>
        <v>0.28348084010325814</v>
      </c>
      <c r="BD7" s="81">
        <f t="shared" si="3"/>
        <v>0.29841923850727098</v>
      </c>
      <c r="BF7" s="81">
        <v>0.29817110597268076</v>
      </c>
      <c r="BG7" s="81">
        <v>0.29942264709805277</v>
      </c>
    </row>
    <row r="8" spans="1:59" x14ac:dyDescent="0.25">
      <c r="A8" s="80" t="s">
        <v>72</v>
      </c>
      <c r="B8" s="95">
        <v>55174.558599000004</v>
      </c>
      <c r="C8" s="95">
        <v>22116.877992999998</v>
      </c>
      <c r="E8" s="94" t="s">
        <v>72</v>
      </c>
      <c r="F8" s="95">
        <v>1919.65613428749</v>
      </c>
      <c r="G8" s="95">
        <v>546.63204848283397</v>
      </c>
      <c r="H8" s="95">
        <v>31.328318630819499</v>
      </c>
      <c r="I8" s="95">
        <v>33.649238506368597</v>
      </c>
      <c r="J8" s="95">
        <v>1241.2774557882899</v>
      </c>
      <c r="K8" s="95">
        <v>18.295401348897901</v>
      </c>
      <c r="L8" s="95">
        <v>450.40431205619501</v>
      </c>
      <c r="M8" s="95">
        <v>55012.504308609903</v>
      </c>
      <c r="N8" s="95">
        <v>22040.642865916299</v>
      </c>
      <c r="O8" s="95">
        <v>32971.861442693596</v>
      </c>
      <c r="P8" s="95">
        <v>18.767003182507199</v>
      </c>
      <c r="Q8" s="95">
        <v>28.071439462303701</v>
      </c>
      <c r="R8" s="95">
        <v>11030.9199848178</v>
      </c>
      <c r="S8" s="95">
        <v>33.070390857983703</v>
      </c>
      <c r="T8" s="95">
        <v>337.99734102856598</v>
      </c>
      <c r="U8" s="95">
        <v>28.4174673334545</v>
      </c>
      <c r="V8" s="95">
        <v>58.059684063779699</v>
      </c>
      <c r="W8" s="95">
        <v>846.03828334242701</v>
      </c>
      <c r="X8" s="95">
        <v>5258.5206119233699</v>
      </c>
      <c r="Y8" s="95">
        <v>47.8045233481593</v>
      </c>
      <c r="Z8" s="95">
        <v>111.733227455006</v>
      </c>
      <c r="AA8" s="94"/>
      <c r="AB8" s="49">
        <f t="shared" si="0"/>
        <v>-2.9371198339416824E-3</v>
      </c>
      <c r="AC8" s="49">
        <f t="shared" si="0"/>
        <v>-3.4469208134994167E-3</v>
      </c>
      <c r="AD8" s="94"/>
      <c r="AE8" s="95">
        <v>135</v>
      </c>
      <c r="AF8" s="95" t="s">
        <v>72</v>
      </c>
      <c r="AG8" s="95">
        <v>895.62965627410904</v>
      </c>
      <c r="AH8" s="95">
        <v>252.300905209246</v>
      </c>
      <c r="AI8" s="95">
        <v>14.417329058068001</v>
      </c>
      <c r="AJ8" s="95">
        <v>13.5263056600225</v>
      </c>
      <c r="AK8" s="95">
        <v>578.51613196396102</v>
      </c>
      <c r="AL8" s="95">
        <v>7.9077187829317399</v>
      </c>
      <c r="AM8" s="95">
        <v>209.365680258597</v>
      </c>
      <c r="AN8" s="95">
        <v>14817.5845899048</v>
      </c>
      <c r="AO8" s="95">
        <v>8.3032002758474608</v>
      </c>
      <c r="AP8" s="95">
        <v>13.081243906282801</v>
      </c>
      <c r="AQ8" s="95">
        <v>5129.3384056028399</v>
      </c>
      <c r="AR8" s="95">
        <v>15.1753123149164</v>
      </c>
      <c r="AS8" s="95">
        <v>151.95428028173899</v>
      </c>
      <c r="AT8" s="95">
        <v>12.2987482870302</v>
      </c>
      <c r="AU8" s="95">
        <v>24.480157187913299</v>
      </c>
      <c r="AV8" s="95">
        <v>380.38224040186998</v>
      </c>
      <c r="AW8" s="95">
        <v>2451.6802596101502</v>
      </c>
      <c r="AX8" s="95">
        <v>20.646591031684402</v>
      </c>
      <c r="AY8" s="95">
        <v>52.098502527251597</v>
      </c>
      <c r="AZ8" s="95">
        <f t="shared" si="1"/>
        <v>25048.687258539263</v>
      </c>
      <c r="BA8" s="95">
        <f t="shared" si="2"/>
        <v>10231.102668634463</v>
      </c>
      <c r="BC8" s="81">
        <f t="shared" si="3"/>
        <v>0.4553271583133317</v>
      </c>
      <c r="BD8" s="81">
        <f t="shared" si="3"/>
        <v>0.46419257055590984</v>
      </c>
      <c r="BF8" s="81">
        <v>0.47003407680069992</v>
      </c>
      <c r="BG8" s="81">
        <v>0.46870163452118241</v>
      </c>
    </row>
    <row r="9" spans="1:59" x14ac:dyDescent="0.25">
      <c r="A9" s="80" t="s">
        <v>124</v>
      </c>
      <c r="B9" s="95">
        <v>54779.928637999998</v>
      </c>
      <c r="C9" s="95">
        <v>21842.315073999998</v>
      </c>
      <c r="E9" s="94" t="s">
        <v>124</v>
      </c>
      <c r="F9" s="95">
        <v>1920.8739206810001</v>
      </c>
      <c r="G9" s="95">
        <v>532.35781409855701</v>
      </c>
      <c r="H9" s="95">
        <v>30.146281742643399</v>
      </c>
      <c r="I9" s="95">
        <v>20.004965444754902</v>
      </c>
      <c r="J9" s="95">
        <v>1238.81223686458</v>
      </c>
      <c r="K9" s="95">
        <v>14.1489279100734</v>
      </c>
      <c r="L9" s="95">
        <v>445.81791194519298</v>
      </c>
      <c r="M9" s="95">
        <v>54597.564641588397</v>
      </c>
      <c r="N9" s="95">
        <v>21747.250979105</v>
      </c>
      <c r="O9" s="95">
        <v>32850.313662483401</v>
      </c>
      <c r="P9" s="95">
        <v>16.542984279644799</v>
      </c>
      <c r="Q9" s="95">
        <v>27.998339363415401</v>
      </c>
      <c r="R9" s="95">
        <v>10944.995895996901</v>
      </c>
      <c r="S9" s="95">
        <v>31.555705966699101</v>
      </c>
      <c r="T9" s="95">
        <v>302.645443586478</v>
      </c>
      <c r="U9" s="95">
        <v>21.822441821899599</v>
      </c>
      <c r="V9" s="95">
        <v>40.008529531352401</v>
      </c>
      <c r="W9" s="95">
        <v>757.67596707397001</v>
      </c>
      <c r="X9" s="95">
        <v>5253.0531599508304</v>
      </c>
      <c r="Y9" s="95">
        <v>37.126470969978499</v>
      </c>
      <c r="Z9" s="95">
        <v>111.663981877015</v>
      </c>
      <c r="AA9" s="94"/>
      <c r="AB9" s="49">
        <f t="shared" si="0"/>
        <v>-3.3290294629025464E-3</v>
      </c>
      <c r="AC9" s="49">
        <f t="shared" si="0"/>
        <v>-4.3522902482144906E-3</v>
      </c>
      <c r="AD9" s="94"/>
      <c r="AE9" s="95">
        <v>146</v>
      </c>
      <c r="AF9" s="95" t="s">
        <v>124</v>
      </c>
      <c r="AG9" s="95">
        <v>926.62549454725104</v>
      </c>
      <c r="AH9" s="95">
        <v>256.38317675558602</v>
      </c>
      <c r="AI9" s="95">
        <v>14.470606258214399</v>
      </c>
      <c r="AJ9" s="95">
        <v>8.6767649178622808</v>
      </c>
      <c r="AK9" s="95">
        <v>597.51577293750404</v>
      </c>
      <c r="AL9" s="95">
        <v>6.48080910961726</v>
      </c>
      <c r="AM9" s="95">
        <v>214.731122617561</v>
      </c>
      <c r="AN9" s="95">
        <v>15919.6213906584</v>
      </c>
      <c r="AO9" s="95">
        <v>7.9607729325873997</v>
      </c>
      <c r="AP9" s="95">
        <v>13.5021601656531</v>
      </c>
      <c r="AQ9" s="95">
        <v>5277.0183355804302</v>
      </c>
      <c r="AR9" s="95">
        <v>15.129484765460999</v>
      </c>
      <c r="AS9" s="95">
        <v>143.59955596475601</v>
      </c>
      <c r="AT9" s="95">
        <v>9.9204843738475095</v>
      </c>
      <c r="AU9" s="95">
        <v>17.613294785010499</v>
      </c>
      <c r="AV9" s="95">
        <v>359.52187872494602</v>
      </c>
      <c r="AW9" s="95">
        <v>2533.9025699929298</v>
      </c>
      <c r="AX9" s="95">
        <v>17.0807711543175</v>
      </c>
      <c r="AY9" s="95">
        <v>53.868856161872998</v>
      </c>
      <c r="AZ9" s="95">
        <f t="shared" si="1"/>
        <v>26393.623302403805</v>
      </c>
      <c r="BA9" s="95">
        <f t="shared" si="2"/>
        <v>10474.001911745405</v>
      </c>
      <c r="BC9" s="81">
        <f t="shared" si="3"/>
        <v>0.48342125652797141</v>
      </c>
      <c r="BD9" s="81">
        <f t="shared" si="3"/>
        <v>0.481624179617412</v>
      </c>
      <c r="BF9" s="81">
        <v>0.48624095263444134</v>
      </c>
      <c r="BG9" s="81">
        <v>0.48275618713022039</v>
      </c>
    </row>
    <row r="10" spans="1:59" x14ac:dyDescent="0.25">
      <c r="A10" s="80" t="s">
        <v>125</v>
      </c>
      <c r="B10" s="95">
        <v>106931.64148000001</v>
      </c>
      <c r="C10" s="95">
        <v>36041.800356</v>
      </c>
      <c r="E10" s="94" t="s">
        <v>125</v>
      </c>
      <c r="F10" s="95">
        <v>3190.1692338387402</v>
      </c>
      <c r="G10" s="95">
        <v>885.40159594790498</v>
      </c>
      <c r="H10" s="95">
        <v>49.454310041832599</v>
      </c>
      <c r="I10" s="95">
        <v>23.294198514084702</v>
      </c>
      <c r="J10" s="95">
        <v>2057.7768340614002</v>
      </c>
      <c r="K10" s="95">
        <v>19.528342821916102</v>
      </c>
      <c r="L10" s="95">
        <v>737.07107975660995</v>
      </c>
      <c r="M10" s="95">
        <v>106762.28997577001</v>
      </c>
      <c r="N10" s="95">
        <v>35990.369600544298</v>
      </c>
      <c r="O10" s="95">
        <v>70771.920375226604</v>
      </c>
      <c r="P10" s="95">
        <v>28.596494812238301</v>
      </c>
      <c r="Q10" s="95">
        <v>46.473244376505299</v>
      </c>
      <c r="R10" s="95">
        <v>18181.521880432301</v>
      </c>
      <c r="S10" s="95">
        <v>51.605628838549997</v>
      </c>
      <c r="T10" s="95">
        <v>479.53753608359898</v>
      </c>
      <c r="U10" s="95">
        <v>28.783713824853798</v>
      </c>
      <c r="V10" s="95">
        <v>45.516827160060998</v>
      </c>
      <c r="W10" s="95">
        <v>1200.59924346191</v>
      </c>
      <c r="X10" s="95">
        <v>8726.8563993562493</v>
      </c>
      <c r="Y10" s="95">
        <v>52.5807397631133</v>
      </c>
      <c r="Z10" s="95">
        <v>185.60229745244899</v>
      </c>
      <c r="AA10" s="94"/>
      <c r="AB10" s="49">
        <f t="shared" si="0"/>
        <v>-1.5837361316638292E-3</v>
      </c>
      <c r="AC10" s="49">
        <f t="shared" si="0"/>
        <v>-1.4269752051145768E-3</v>
      </c>
      <c r="AD10" s="94"/>
      <c r="AE10" s="95">
        <v>147</v>
      </c>
      <c r="AF10" s="95" t="s">
        <v>125</v>
      </c>
      <c r="AG10" s="95">
        <v>1680.41076156641</v>
      </c>
      <c r="AH10" s="95">
        <v>465.51588732661202</v>
      </c>
      <c r="AI10" s="95">
        <v>25.9577774639002</v>
      </c>
      <c r="AJ10" s="95">
        <v>11.115925875159499</v>
      </c>
      <c r="AK10" s="95">
        <v>1083.76129447012</v>
      </c>
      <c r="AL10" s="95">
        <v>9.9094058089225392</v>
      </c>
      <c r="AM10" s="95">
        <v>387.88098756276099</v>
      </c>
      <c r="AN10" s="95">
        <v>37934.733066008201</v>
      </c>
      <c r="AO10" s="95">
        <v>14.9456731980319</v>
      </c>
      <c r="AP10" s="95">
        <v>24.474298907039</v>
      </c>
      <c r="AQ10" s="95">
        <v>9571.7955049228403</v>
      </c>
      <c r="AR10" s="95">
        <v>27.064255261762799</v>
      </c>
      <c r="AS10" s="95">
        <v>249.65909485545399</v>
      </c>
      <c r="AT10" s="95">
        <v>14.5308141833634</v>
      </c>
      <c r="AU10" s="95">
        <v>22.237478030594001</v>
      </c>
      <c r="AV10" s="95">
        <v>625.08162930231595</v>
      </c>
      <c r="AW10" s="95">
        <v>4596.4163071398098</v>
      </c>
      <c r="AX10" s="95">
        <v>26.756351798416901</v>
      </c>
      <c r="AY10" s="95">
        <v>97.757887880971694</v>
      </c>
      <c r="AZ10" s="95">
        <f t="shared" si="1"/>
        <v>56870.004401562677</v>
      </c>
      <c r="BA10" s="95">
        <f t="shared" si="2"/>
        <v>18935.271335554477</v>
      </c>
      <c r="BC10" s="81">
        <f t="shared" si="3"/>
        <v>0.5326787615221581</v>
      </c>
      <c r="BD10" s="81">
        <f t="shared" si="3"/>
        <v>0.52612050239317665</v>
      </c>
      <c r="BF10" s="81">
        <v>0.53355975970566505</v>
      </c>
      <c r="BG10" s="81">
        <v>0.52595149804753016</v>
      </c>
    </row>
    <row r="11" spans="1:59" x14ac:dyDescent="0.25">
      <c r="A11" s="80" t="s">
        <v>126</v>
      </c>
      <c r="B11" s="95">
        <v>101326.82527</v>
      </c>
      <c r="C11" s="95">
        <v>25991.263647</v>
      </c>
      <c r="E11" s="94" t="s">
        <v>126</v>
      </c>
      <c r="F11" s="95">
        <v>1755.30499874986</v>
      </c>
      <c r="G11" s="95">
        <v>516.10588452608795</v>
      </c>
      <c r="H11" s="95">
        <v>29.749669400574302</v>
      </c>
      <c r="I11" s="95">
        <v>42.333484360852502</v>
      </c>
      <c r="J11" s="95">
        <v>1138.63243959633</v>
      </c>
      <c r="K11" s="95">
        <v>19.935656161312199</v>
      </c>
      <c r="L11" s="95">
        <v>416.02766379106703</v>
      </c>
      <c r="M11" s="95">
        <v>69985.801483930001</v>
      </c>
      <c r="N11" s="95">
        <v>20445.072381287198</v>
      </c>
      <c r="O11" s="95">
        <v>49540.729102642697</v>
      </c>
      <c r="P11" s="95">
        <v>19.957759691802298</v>
      </c>
      <c r="Q11" s="95">
        <v>25.757949316926499</v>
      </c>
      <c r="R11" s="95">
        <v>10188.440802581599</v>
      </c>
      <c r="S11" s="95">
        <v>31.6422981200637</v>
      </c>
      <c r="T11" s="95">
        <v>340.09139674178903</v>
      </c>
      <c r="U11" s="95">
        <v>30.710163614918599</v>
      </c>
      <c r="V11" s="95">
        <v>65.840203968981001</v>
      </c>
      <c r="W11" s="95">
        <v>851.11900959583795</v>
      </c>
      <c r="X11" s="95">
        <v>4818.7044333859003</v>
      </c>
      <c r="Y11" s="95">
        <v>52.348230978796998</v>
      </c>
      <c r="Z11" s="95">
        <v>102.37033670452399</v>
      </c>
      <c r="AA11" s="94"/>
      <c r="AB11" s="49">
        <f t="shared" si="0"/>
        <v>-0.30930628392389975</v>
      </c>
      <c r="AC11" s="49">
        <f t="shared" si="0"/>
        <v>-0.2133867495262379</v>
      </c>
      <c r="AD11" s="94"/>
      <c r="AE11" s="95">
        <v>148</v>
      </c>
      <c r="AF11" s="95" t="s">
        <v>126</v>
      </c>
      <c r="AG11" s="95">
        <v>920.17861164484304</v>
      </c>
      <c r="AH11" s="95">
        <v>263.10947485860498</v>
      </c>
      <c r="AI11" s="95">
        <v>15.1856806537529</v>
      </c>
      <c r="AJ11" s="95">
        <v>18.375234484426802</v>
      </c>
      <c r="AK11" s="95">
        <v>595.22702186120796</v>
      </c>
      <c r="AL11" s="95">
        <v>9.5586506678425902</v>
      </c>
      <c r="AM11" s="95">
        <v>216.67088987196701</v>
      </c>
      <c r="AN11" s="95">
        <v>24357.059749628101</v>
      </c>
      <c r="AO11" s="95">
        <v>9.0601080495085906</v>
      </c>
      <c r="AP11" s="95">
        <v>13.466281921191801</v>
      </c>
      <c r="AQ11" s="95">
        <v>5294.8730191266905</v>
      </c>
      <c r="AR11" s="95">
        <v>16.069788991349402</v>
      </c>
      <c r="AS11" s="95">
        <v>167.568544788091</v>
      </c>
      <c r="AT11" s="95">
        <v>15.0028131038622</v>
      </c>
      <c r="AU11" s="95">
        <v>31.663418438869599</v>
      </c>
      <c r="AV11" s="95">
        <v>419.42370047172199</v>
      </c>
      <c r="AW11" s="95">
        <v>2521.0789179457101</v>
      </c>
      <c r="AX11" s="95">
        <v>24.820200110724802</v>
      </c>
      <c r="AY11" s="95">
        <v>53.554210805485297</v>
      </c>
      <c r="AZ11" s="95">
        <f t="shared" si="1"/>
        <v>34961.946317423957</v>
      </c>
      <c r="BA11" s="95">
        <f t="shared" si="2"/>
        <v>10604.886567795857</v>
      </c>
      <c r="BC11" s="81">
        <f t="shared" si="3"/>
        <v>0.4995577042216463</v>
      </c>
      <c r="BD11" s="81">
        <f t="shared" si="3"/>
        <v>0.51870134622278041</v>
      </c>
      <c r="BF11" s="81">
        <v>0.53507978562261982</v>
      </c>
      <c r="BG11" s="81">
        <v>0.53039510115668675</v>
      </c>
    </row>
    <row r="12" spans="1:59" x14ac:dyDescent="0.25">
      <c r="A12" s="80" t="s">
        <v>73</v>
      </c>
      <c r="B12" s="95">
        <v>12278.041474</v>
      </c>
      <c r="C12" s="95">
        <v>2468.2489780999999</v>
      </c>
      <c r="E12" s="94" t="s">
        <v>73</v>
      </c>
      <c r="F12" s="95">
        <v>89.221420520856299</v>
      </c>
      <c r="G12" s="95">
        <v>51.071526512471003</v>
      </c>
      <c r="H12" s="95">
        <v>2.7313880925198202</v>
      </c>
      <c r="I12" s="95">
        <v>12.5433246205393</v>
      </c>
      <c r="J12" s="95">
        <v>63.5260460341661</v>
      </c>
      <c r="K12" s="95">
        <v>3.0878271699366699</v>
      </c>
      <c r="L12" s="95">
        <v>25.143463199117001</v>
      </c>
      <c r="M12" s="95">
        <v>9366.1330752697995</v>
      </c>
      <c r="N12" s="95">
        <v>1384.5453151296999</v>
      </c>
      <c r="O12" s="95">
        <v>7981.5877601400998</v>
      </c>
      <c r="P12" s="95">
        <v>5.8643797127838901</v>
      </c>
      <c r="Q12" s="95">
        <v>1.4259376767682299</v>
      </c>
      <c r="R12" s="95">
        <v>671.64668007804198</v>
      </c>
      <c r="S12" s="95">
        <v>3.1423679575597001</v>
      </c>
      <c r="T12" s="95">
        <v>47.5422313436179</v>
      </c>
      <c r="U12" s="95">
        <v>3.5460521894949699</v>
      </c>
      <c r="V12" s="95">
        <v>8.1698955923124892</v>
      </c>
      <c r="W12" s="95">
        <v>118.816950596195</v>
      </c>
      <c r="X12" s="95">
        <v>262.14864890372797</v>
      </c>
      <c r="Y12" s="95">
        <v>9.3183930598797193</v>
      </c>
      <c r="Z12" s="95">
        <v>5.5987818697095797</v>
      </c>
      <c r="AA12" s="94"/>
      <c r="AB12" s="49">
        <f t="shared" si="0"/>
        <v>-0.23716391615849011</v>
      </c>
      <c r="AC12" s="49">
        <f t="shared" si="0"/>
        <v>-0.43905767715723298</v>
      </c>
      <c r="AD12" s="94"/>
      <c r="AE12" s="95">
        <v>159</v>
      </c>
      <c r="AF12" s="95" t="s">
        <v>73</v>
      </c>
      <c r="AG12" s="95">
        <v>13.972028982961</v>
      </c>
      <c r="AH12" s="95">
        <v>6.93706501880538</v>
      </c>
      <c r="AI12" s="95">
        <v>0.39074199751760202</v>
      </c>
      <c r="AJ12" s="95">
        <v>1.75613446105138</v>
      </c>
      <c r="AK12" s="95">
        <v>9.7042666548986798</v>
      </c>
      <c r="AL12" s="95">
        <v>0.48661915994112098</v>
      </c>
      <c r="AM12" s="95">
        <v>3.8450171575334</v>
      </c>
      <c r="AN12" s="95">
        <v>981.88749644416703</v>
      </c>
      <c r="AO12" s="95">
        <v>0.69177926116562405</v>
      </c>
      <c r="AP12" s="95">
        <v>0.219007643767197</v>
      </c>
      <c r="AQ12" s="95">
        <v>98.686413042564197</v>
      </c>
      <c r="AR12" s="95">
        <v>0.446302693757754</v>
      </c>
      <c r="AS12" s="95">
        <v>6.70756020750364</v>
      </c>
      <c r="AT12" s="95">
        <v>0.64043188134251605</v>
      </c>
      <c r="AU12" s="95">
        <v>1.5493136274914401</v>
      </c>
      <c r="AV12" s="95">
        <v>16.7658369030476</v>
      </c>
      <c r="AW12" s="95">
        <v>40.275075698634303</v>
      </c>
      <c r="AX12" s="95">
        <v>1.3868931217011899</v>
      </c>
      <c r="AY12" s="95">
        <v>0.85699285654513901</v>
      </c>
      <c r="AZ12" s="95">
        <f t="shared" si="1"/>
        <v>1187.2049768143961</v>
      </c>
      <c r="BA12" s="95">
        <f t="shared" si="2"/>
        <v>205.31748037022908</v>
      </c>
      <c r="BC12" s="81">
        <f t="shared" si="3"/>
        <v>0.12675508315689799</v>
      </c>
      <c r="BD12" s="81">
        <f t="shared" si="3"/>
        <v>0.14829235137818192</v>
      </c>
      <c r="BF12" s="81">
        <v>0.1801103238337744</v>
      </c>
      <c r="BG12" s="81">
        <v>0.18102642451779019</v>
      </c>
    </row>
    <row r="13" spans="1:59" x14ac:dyDescent="0.25">
      <c r="A13" s="80" t="s">
        <v>86</v>
      </c>
      <c r="B13" s="95">
        <v>24.1185428</v>
      </c>
      <c r="C13" s="95">
        <v>2.4140589000000001</v>
      </c>
      <c r="E13" s="94" t="s">
        <v>86</v>
      </c>
      <c r="F13" s="95">
        <v>0</v>
      </c>
      <c r="G13" s="95">
        <v>0</v>
      </c>
      <c r="H13" s="95">
        <v>0</v>
      </c>
      <c r="I13" s="95">
        <v>0</v>
      </c>
      <c r="J13" s="95">
        <v>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P13" s="95">
        <v>0</v>
      </c>
      <c r="Q13" s="95">
        <v>0</v>
      </c>
      <c r="R13" s="95">
        <v>0</v>
      </c>
      <c r="S13" s="95">
        <v>0</v>
      </c>
      <c r="T13" s="95">
        <v>0</v>
      </c>
      <c r="U13" s="95">
        <v>0</v>
      </c>
      <c r="V13" s="95">
        <v>0</v>
      </c>
      <c r="W13" s="95">
        <v>0</v>
      </c>
      <c r="X13" s="95">
        <v>0</v>
      </c>
      <c r="Y13" s="95">
        <v>0</v>
      </c>
      <c r="Z13" s="95">
        <v>0</v>
      </c>
      <c r="AA13" s="94"/>
      <c r="AB13" s="49">
        <f t="shared" si="0"/>
        <v>-1</v>
      </c>
      <c r="AC13" s="49">
        <f t="shared" si="0"/>
        <v>-1</v>
      </c>
      <c r="AD13" s="94"/>
      <c r="AZ13" s="95">
        <f t="shared" si="1"/>
        <v>0</v>
      </c>
      <c r="BA13" s="95">
        <f t="shared" si="2"/>
        <v>0</v>
      </c>
      <c r="BC13" s="81" t="e">
        <f t="shared" si="3"/>
        <v>#DIV/0!</v>
      </c>
      <c r="BD13" s="81" t="e">
        <f t="shared" si="3"/>
        <v>#DIV/0!</v>
      </c>
      <c r="BF13" s="81" t="e">
        <v>#DIV/0!</v>
      </c>
      <c r="BG13" s="81" t="e">
        <v>#DIV/0!</v>
      </c>
    </row>
    <row r="14" spans="1:59" x14ac:dyDescent="0.25">
      <c r="A14" s="80" t="s">
        <v>87</v>
      </c>
      <c r="B14" s="95">
        <v>1044.1912563999999</v>
      </c>
      <c r="C14" s="95">
        <v>104.36439595</v>
      </c>
      <c r="E14" s="94" t="s">
        <v>180</v>
      </c>
      <c r="F14" s="95">
        <v>0</v>
      </c>
      <c r="G14" s="95">
        <v>0</v>
      </c>
      <c r="H14" s="95">
        <v>0</v>
      </c>
      <c r="I14" s="95">
        <v>0</v>
      </c>
      <c r="J14" s="95">
        <v>0</v>
      </c>
      <c r="K14" s="95">
        <v>0</v>
      </c>
      <c r="L14" s="95">
        <v>0</v>
      </c>
      <c r="M14" s="95">
        <v>0</v>
      </c>
      <c r="N14" s="95">
        <v>0</v>
      </c>
      <c r="O14" s="95">
        <v>0</v>
      </c>
      <c r="P14" s="95">
        <v>0</v>
      </c>
      <c r="Q14" s="95">
        <v>0</v>
      </c>
      <c r="R14" s="95">
        <v>0</v>
      </c>
      <c r="S14" s="95">
        <v>0</v>
      </c>
      <c r="T14" s="95">
        <v>0</v>
      </c>
      <c r="U14" s="95">
        <v>0</v>
      </c>
      <c r="V14" s="95">
        <v>0</v>
      </c>
      <c r="W14" s="95">
        <v>0</v>
      </c>
      <c r="X14" s="95">
        <v>0</v>
      </c>
      <c r="Y14" s="95">
        <v>0</v>
      </c>
      <c r="Z14" s="95">
        <v>0</v>
      </c>
      <c r="AA14" s="94"/>
      <c r="AB14" s="49">
        <f t="shared" si="0"/>
        <v>-1</v>
      </c>
      <c r="AC14" s="49">
        <f t="shared" si="0"/>
        <v>-1</v>
      </c>
      <c r="AD14" s="94"/>
      <c r="AZ14" s="95">
        <f t="shared" si="1"/>
        <v>0</v>
      </c>
      <c r="BA14" s="95">
        <f>SUM(AG14:AY14)-AN14</f>
        <v>0</v>
      </c>
      <c r="BC14" s="81" t="e">
        <f t="shared" si="3"/>
        <v>#DIV/0!</v>
      </c>
      <c r="BD14" s="81" t="e">
        <f t="shared" si="3"/>
        <v>#DIV/0!</v>
      </c>
      <c r="BF14" s="81" t="e">
        <v>#DIV/0!</v>
      </c>
      <c r="BG14" s="81" t="e">
        <v>#DIV/0!</v>
      </c>
    </row>
    <row r="15" spans="1:59" x14ac:dyDescent="0.25">
      <c r="A15" s="13" t="s">
        <v>88</v>
      </c>
      <c r="B15" s="95">
        <v>1281.1267281999999</v>
      </c>
      <c r="C15" s="95">
        <v>152.67324192999999</v>
      </c>
      <c r="E15" s="94" t="s">
        <v>88</v>
      </c>
      <c r="F15" s="95">
        <v>0</v>
      </c>
      <c r="G15" s="95">
        <v>0</v>
      </c>
      <c r="H15" s="95">
        <v>0</v>
      </c>
      <c r="I15" s="95">
        <v>0</v>
      </c>
      <c r="J15" s="95">
        <v>0</v>
      </c>
      <c r="K15" s="95">
        <v>0</v>
      </c>
      <c r="L15" s="95">
        <v>0</v>
      </c>
      <c r="M15" s="95">
        <v>0</v>
      </c>
      <c r="N15" s="95">
        <v>0</v>
      </c>
      <c r="O15" s="95">
        <v>0</v>
      </c>
      <c r="P15" s="95">
        <v>0</v>
      </c>
      <c r="Q15" s="95">
        <v>0</v>
      </c>
      <c r="R15" s="95">
        <v>0</v>
      </c>
      <c r="S15" s="95">
        <v>0</v>
      </c>
      <c r="T15" s="95">
        <v>0</v>
      </c>
      <c r="U15" s="95">
        <v>0</v>
      </c>
      <c r="V15" s="95">
        <v>0</v>
      </c>
      <c r="W15" s="95">
        <v>0</v>
      </c>
      <c r="X15" s="95">
        <v>0</v>
      </c>
      <c r="Y15" s="95">
        <v>0</v>
      </c>
      <c r="Z15" s="95">
        <v>0</v>
      </c>
      <c r="AA15" s="94"/>
      <c r="AB15" s="49">
        <f t="shared" si="0"/>
        <v>-1</v>
      </c>
      <c r="AC15" s="49">
        <f t="shared" si="0"/>
        <v>-1</v>
      </c>
      <c r="AD15" s="94"/>
      <c r="BC15" s="81" t="e">
        <f t="shared" si="3"/>
        <v>#DIV/0!</v>
      </c>
      <c r="BD15" s="81" t="e">
        <f t="shared" si="3"/>
        <v>#DIV/0!</v>
      </c>
      <c r="BF15" s="81" t="e">
        <v>#DIV/0!</v>
      </c>
      <c r="BG15" s="81" t="e">
        <v>#DIV/0!</v>
      </c>
    </row>
    <row r="16" spans="1:59" x14ac:dyDescent="0.25">
      <c r="A16" s="95"/>
    </row>
    <row r="17" spans="1:78" x14ac:dyDescent="0.25">
      <c r="A17" s="2"/>
    </row>
    <row r="18" spans="1:78" x14ac:dyDescent="0.25">
      <c r="A18" s="2" t="s">
        <v>333</v>
      </c>
      <c r="B18" s="1">
        <f>SUM(B3:B15)</f>
        <v>363348.73673590011</v>
      </c>
      <c r="C18" s="1">
        <f>SUM(C3:C15)</f>
        <v>119969.84893866001</v>
      </c>
      <c r="F18" s="1">
        <f>SUM(F3:F15)</f>
        <v>9814.2496778773238</v>
      </c>
      <c r="G18" s="1">
        <f t="shared" ref="G18:Z18" si="4">SUM(G3:G15)</f>
        <v>2808.3812507593311</v>
      </c>
      <c r="H18" s="1">
        <f t="shared" si="4"/>
        <v>159.92007284009364</v>
      </c>
      <c r="I18" s="1">
        <f t="shared" si="4"/>
        <v>163.50099683712114</v>
      </c>
      <c r="J18" s="1">
        <f t="shared" si="4"/>
        <v>6349.2311285250489</v>
      </c>
      <c r="K18" s="1">
        <f t="shared" si="4"/>
        <v>89.117492504757905</v>
      </c>
      <c r="L18" s="1">
        <f t="shared" si="4"/>
        <v>2300.0501885750855</v>
      </c>
      <c r="M18" s="1">
        <f t="shared" si="4"/>
        <v>325033.81375003239</v>
      </c>
      <c r="N18" s="1">
        <f t="shared" si="4"/>
        <v>112675.58183564422</v>
      </c>
      <c r="O18" s="1">
        <f t="shared" si="4"/>
        <v>212358.23191438886</v>
      </c>
      <c r="P18" s="1">
        <f t="shared" si="4"/>
        <v>99.82750991016357</v>
      </c>
      <c r="Q18" s="1">
        <f t="shared" si="4"/>
        <v>143.53550289878038</v>
      </c>
      <c r="R18" s="1">
        <f t="shared" si="4"/>
        <v>56475.171108437906</v>
      </c>
      <c r="S18" s="1">
        <f t="shared" si="4"/>
        <v>168.71955599069162</v>
      </c>
      <c r="T18" s="1">
        <f t="shared" si="4"/>
        <v>1711.1540940307191</v>
      </c>
      <c r="U18" s="1">
        <f t="shared" si="4"/>
        <v>136.0621778596722</v>
      </c>
      <c r="V18" s="1">
        <f t="shared" si="4"/>
        <v>270.59298340119358</v>
      </c>
      <c r="W18" s="1">
        <f t="shared" si="4"/>
        <v>4283.1052801966543</v>
      </c>
      <c r="X18" s="1">
        <f t="shared" si="4"/>
        <v>26896.099329786393</v>
      </c>
      <c r="Y18" s="1">
        <f t="shared" si="4"/>
        <v>235.22590977105739</v>
      </c>
      <c r="Z18" s="1">
        <f t="shared" si="4"/>
        <v>571.63757544220016</v>
      </c>
      <c r="AA18" s="1"/>
      <c r="AD18" s="1"/>
      <c r="AG18" s="1">
        <f t="shared" ref="AG18:BA18" si="5">SUM(AG3:AG15)</f>
        <v>4714.8282245188329</v>
      </c>
      <c r="AH18" s="1">
        <f t="shared" si="5"/>
        <v>1323.962605003293</v>
      </c>
      <c r="AI18" s="1">
        <f t="shared" si="5"/>
        <v>75.141011862241228</v>
      </c>
      <c r="AJ18" s="1">
        <f t="shared" si="5"/>
        <v>60.986133502102923</v>
      </c>
      <c r="AK18" s="1">
        <f t="shared" si="5"/>
        <v>3044.5891346344283</v>
      </c>
      <c r="AL18" s="1">
        <f t="shared" si="5"/>
        <v>37.984089118274774</v>
      </c>
      <c r="AM18" s="1">
        <f t="shared" si="5"/>
        <v>1098.6093484873084</v>
      </c>
      <c r="AN18" s="1">
        <f t="shared" si="5"/>
        <v>98881.854829359596</v>
      </c>
      <c r="AO18" s="1">
        <f t="shared" si="5"/>
        <v>43.591048653418603</v>
      </c>
      <c r="AP18" s="1">
        <f t="shared" si="5"/>
        <v>68.817951647734091</v>
      </c>
      <c r="AQ18" s="1">
        <f t="shared" si="5"/>
        <v>26973.367648029089</v>
      </c>
      <c r="AR18" s="1">
        <f t="shared" si="5"/>
        <v>78.910917592340724</v>
      </c>
      <c r="AS18" s="1">
        <f t="shared" si="5"/>
        <v>774.8174688721208</v>
      </c>
      <c r="AT18" s="1">
        <f t="shared" si="5"/>
        <v>58.30540134449798</v>
      </c>
      <c r="AU18" s="1">
        <f t="shared" si="5"/>
        <v>110.96940938490923</v>
      </c>
      <c r="AV18" s="1">
        <f t="shared" si="5"/>
        <v>1939.6519593983764</v>
      </c>
      <c r="AW18" s="1">
        <f t="shared" si="5"/>
        <v>12904.868564644326</v>
      </c>
      <c r="AX18" s="1">
        <f t="shared" si="5"/>
        <v>99.947064564281135</v>
      </c>
      <c r="AY18" s="1">
        <f t="shared" si="5"/>
        <v>274.29776533817551</v>
      </c>
      <c r="AZ18" s="1">
        <f t="shared" si="5"/>
        <v>152565.50057595535</v>
      </c>
      <c r="BA18" s="1">
        <f t="shared" si="5"/>
        <v>53683.64574659575</v>
      </c>
      <c r="BC18" s="24"/>
      <c r="BD18" s="24"/>
    </row>
    <row r="19" spans="1:78" x14ac:dyDescent="0.25">
      <c r="B19" s="95"/>
      <c r="C19" s="95"/>
    </row>
    <row r="21" spans="1:78" s="95" customFormat="1" x14ac:dyDescent="0.25">
      <c r="A21" s="94"/>
      <c r="D21" s="94"/>
      <c r="E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</row>
    <row r="22" spans="1:78" s="95" customFormat="1" x14ac:dyDescent="0.25">
      <c r="A22" s="94"/>
      <c r="B22" s="94"/>
      <c r="C22" s="94"/>
      <c r="D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</row>
    <row r="23" spans="1:78" s="95" customFormat="1" x14ac:dyDescent="0.25">
      <c r="A23" s="94"/>
      <c r="B23" s="94"/>
      <c r="C23" s="94"/>
      <c r="D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</row>
    <row r="24" spans="1:78" s="95" customFormat="1" x14ac:dyDescent="0.25">
      <c r="A24" s="94"/>
      <c r="B24" s="94"/>
      <c r="C24" s="94"/>
      <c r="D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</row>
    <row r="25" spans="1:78" s="95" customFormat="1" x14ac:dyDescent="0.25">
      <c r="A25" s="94"/>
      <c r="B25" s="94"/>
      <c r="C25" s="94"/>
      <c r="D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</row>
    <row r="26" spans="1:78" s="95" customFormat="1" x14ac:dyDescent="0.25">
      <c r="A26" s="94"/>
      <c r="B26" s="94"/>
      <c r="C26" s="94"/>
      <c r="D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</row>
    <row r="27" spans="1:78" s="95" customFormat="1" x14ac:dyDescent="0.25">
      <c r="A27" s="94"/>
      <c r="B27" s="94"/>
      <c r="C27" s="94"/>
      <c r="D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</row>
    <row r="28" spans="1:78" s="95" customFormat="1" x14ac:dyDescent="0.25">
      <c r="A28" s="94"/>
      <c r="B28" s="94"/>
      <c r="C28" s="94"/>
      <c r="D28" s="94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4"/>
      <c r="BU28" s="94"/>
      <c r="BV28" s="94"/>
      <c r="BW28" s="94"/>
      <c r="BX28" s="94"/>
      <c r="BY28" s="94"/>
      <c r="BZ28" s="94"/>
    </row>
    <row r="29" spans="1:78" s="95" customFormat="1" x14ac:dyDescent="0.25">
      <c r="A29" s="94"/>
      <c r="B29" s="94"/>
      <c r="C29" s="94"/>
      <c r="D29" s="94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</row>
    <row r="30" spans="1:78" s="95" customFormat="1" x14ac:dyDescent="0.25">
      <c r="A30" s="94"/>
      <c r="B30" s="94"/>
      <c r="C30" s="94"/>
      <c r="D30" s="94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94"/>
    </row>
    <row r="31" spans="1:78" s="95" customFormat="1" x14ac:dyDescent="0.25">
      <c r="A31" s="94"/>
      <c r="B31" s="94"/>
      <c r="C31" s="94"/>
      <c r="D31" s="94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</row>
    <row r="32" spans="1:78" s="95" customFormat="1" x14ac:dyDescent="0.25">
      <c r="A32" s="94"/>
      <c r="B32" s="94"/>
      <c r="C32" s="94"/>
      <c r="D32" s="94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</row>
    <row r="33" spans="1:78" s="95" customFormat="1" x14ac:dyDescent="0.25">
      <c r="A33" s="94"/>
      <c r="B33" s="94"/>
      <c r="C33" s="94"/>
      <c r="D33" s="94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</row>
    <row r="34" spans="1:78" s="95" customFormat="1" x14ac:dyDescent="0.25">
      <c r="A34" s="94"/>
      <c r="B34" s="94"/>
      <c r="C34" s="94"/>
      <c r="D34" s="94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</row>
    <row r="35" spans="1:78" s="95" customFormat="1" x14ac:dyDescent="0.25">
      <c r="A35" s="94"/>
      <c r="B35" s="94"/>
      <c r="C35" s="94"/>
      <c r="D35" s="94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</row>
    <row r="36" spans="1:78" s="95" customFormat="1" x14ac:dyDescent="0.25">
      <c r="A36" s="94"/>
      <c r="B36" s="94"/>
      <c r="C36" s="94"/>
      <c r="D36" s="94"/>
      <c r="E36" s="94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</row>
    <row r="37" spans="1:78" s="95" customFormat="1" x14ac:dyDescent="0.25">
      <c r="A37" s="94"/>
      <c r="B37" s="94"/>
      <c r="C37" s="94"/>
      <c r="D37" s="94"/>
      <c r="E37" s="94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</row>
    <row r="38" spans="1:78" s="95" customFormat="1" x14ac:dyDescent="0.25">
      <c r="A38" s="94"/>
      <c r="B38" s="94"/>
      <c r="C38" s="94"/>
      <c r="D38" s="94"/>
      <c r="E38" s="94"/>
      <c r="F38" s="1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</row>
    <row r="39" spans="1:78" s="95" customFormat="1" x14ac:dyDescent="0.25">
      <c r="A39" s="94"/>
      <c r="B39" s="94"/>
      <c r="C39" s="94"/>
      <c r="D39" s="94"/>
      <c r="E39" s="94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</row>
    <row r="40" spans="1:78" s="95" customFormat="1" x14ac:dyDescent="0.25">
      <c r="A40" s="94"/>
      <c r="B40" s="94"/>
      <c r="C40" s="94"/>
      <c r="D40" s="94"/>
      <c r="E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</row>
    <row r="41" spans="1:78" s="95" customFormat="1" x14ac:dyDescent="0.25">
      <c r="A41" s="94"/>
      <c r="B41" s="94"/>
      <c r="C41" s="94"/>
      <c r="D41" s="94"/>
      <c r="E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</row>
    <row r="42" spans="1:78" s="95" customFormat="1" x14ac:dyDescent="0.25">
      <c r="A42" s="94"/>
      <c r="B42" s="94"/>
      <c r="C42" s="94"/>
      <c r="D42" s="94"/>
      <c r="E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</row>
    <row r="43" spans="1:78" s="95" customFormat="1" x14ac:dyDescent="0.25">
      <c r="A43" s="94"/>
      <c r="B43" s="94"/>
      <c r="C43" s="94"/>
      <c r="D43" s="94"/>
      <c r="E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</row>
    <row r="44" spans="1:78" s="95" customFormat="1" x14ac:dyDescent="0.25">
      <c r="A44" s="94"/>
      <c r="B44" s="94"/>
      <c r="C44" s="94"/>
      <c r="D44" s="94"/>
      <c r="E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</row>
    <row r="45" spans="1:78" s="95" customFormat="1" x14ac:dyDescent="0.25">
      <c r="A45" s="94"/>
      <c r="B45" s="94"/>
      <c r="C45" s="94"/>
      <c r="D45" s="94"/>
      <c r="E45" s="94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</row>
    <row r="46" spans="1:78" s="95" customFormat="1" x14ac:dyDescent="0.25">
      <c r="A46" s="94"/>
      <c r="B46" s="94"/>
      <c r="C46" s="94"/>
      <c r="D46" s="94"/>
      <c r="E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</row>
    <row r="47" spans="1:78" s="95" customFormat="1" x14ac:dyDescent="0.25">
      <c r="A47" s="94"/>
      <c r="B47" s="94"/>
      <c r="C47" s="94"/>
      <c r="D47" s="94"/>
      <c r="E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</row>
    <row r="48" spans="1:78" s="95" customFormat="1" x14ac:dyDescent="0.25">
      <c r="A48" s="94"/>
      <c r="B48" s="94"/>
      <c r="C48" s="94"/>
      <c r="D48" s="94"/>
      <c r="E48" s="94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</row>
    <row r="49" spans="1:78" s="95" customFormat="1" x14ac:dyDescent="0.25">
      <c r="A49" s="94"/>
      <c r="B49" s="94"/>
      <c r="C49" s="94"/>
      <c r="D49" s="94"/>
      <c r="E49" s="94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</row>
    <row r="50" spans="1:78" s="95" customFormat="1" x14ac:dyDescent="0.25">
      <c r="A50" s="94"/>
      <c r="B50" s="94"/>
      <c r="C50" s="94"/>
      <c r="D50" s="94"/>
      <c r="E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</row>
    <row r="51" spans="1:78" s="95" customFormat="1" x14ac:dyDescent="0.25">
      <c r="A51" s="94"/>
      <c r="B51" s="94"/>
      <c r="C51" s="94"/>
      <c r="D51" s="94"/>
      <c r="E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</row>
    <row r="52" spans="1:78" s="95" customFormat="1" x14ac:dyDescent="0.25">
      <c r="A52" s="94"/>
      <c r="B52" s="94"/>
      <c r="C52" s="94"/>
      <c r="D52" s="94"/>
      <c r="E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</row>
    <row r="53" spans="1:78" s="95" customFormat="1" x14ac:dyDescent="0.25">
      <c r="A53" s="94"/>
      <c r="B53" s="94"/>
      <c r="C53" s="94"/>
      <c r="D53" s="94"/>
      <c r="E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</row>
    <row r="54" spans="1:78" s="95" customFormat="1" x14ac:dyDescent="0.25">
      <c r="A54" s="94"/>
      <c r="B54" s="94"/>
      <c r="C54" s="94"/>
      <c r="D54" s="94"/>
      <c r="E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</row>
    <row r="55" spans="1:78" s="95" customFormat="1" x14ac:dyDescent="0.25">
      <c r="A55" s="94"/>
      <c r="B55" s="94"/>
      <c r="C55" s="94"/>
      <c r="D55" s="94"/>
      <c r="E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</row>
    <row r="56" spans="1:78" s="95" customFormat="1" x14ac:dyDescent="0.25">
      <c r="A56" s="94"/>
      <c r="B56" s="94"/>
      <c r="C56" s="94"/>
      <c r="D56" s="94"/>
      <c r="E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</row>
    <row r="57" spans="1:78" s="95" customFormat="1" x14ac:dyDescent="0.25">
      <c r="A57" s="94"/>
      <c r="B57" s="94"/>
      <c r="C57" s="94"/>
      <c r="D57" s="94"/>
      <c r="E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</row>
    <row r="58" spans="1:78" s="95" customFormat="1" x14ac:dyDescent="0.25">
      <c r="A58" s="94"/>
      <c r="B58" s="94"/>
      <c r="C58" s="94"/>
      <c r="D58" s="94"/>
      <c r="E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</row>
    <row r="59" spans="1:78" s="95" customFormat="1" x14ac:dyDescent="0.25">
      <c r="A59" s="94"/>
      <c r="B59" s="94"/>
      <c r="C59" s="94"/>
      <c r="D59" s="94"/>
      <c r="E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</row>
    <row r="60" spans="1:78" s="95" customFormat="1" x14ac:dyDescent="0.25">
      <c r="A60" s="94"/>
      <c r="B60" s="94"/>
      <c r="C60" s="94"/>
      <c r="D60" s="94"/>
      <c r="E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  <c r="BZ60" s="94"/>
    </row>
    <row r="61" spans="1:78" s="95" customFormat="1" x14ac:dyDescent="0.25">
      <c r="A61" s="94"/>
      <c r="B61" s="94"/>
      <c r="C61" s="94"/>
      <c r="D61" s="94"/>
      <c r="E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</row>
    <row r="62" spans="1:78" s="95" customFormat="1" x14ac:dyDescent="0.25">
      <c r="A62" s="94"/>
      <c r="B62" s="94"/>
      <c r="C62" s="94"/>
      <c r="D62" s="94"/>
      <c r="E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</row>
    <row r="63" spans="1:78" s="95" customFormat="1" x14ac:dyDescent="0.25">
      <c r="A63" s="94"/>
      <c r="B63" s="94"/>
      <c r="C63" s="94"/>
      <c r="D63" s="94"/>
      <c r="E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</row>
    <row r="64" spans="1:78" s="95" customFormat="1" x14ac:dyDescent="0.25">
      <c r="A64" s="94"/>
      <c r="B64" s="94"/>
      <c r="C64" s="94"/>
      <c r="D64" s="94"/>
      <c r="E64" s="94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4"/>
      <c r="BN64" s="94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</row>
    <row r="65" spans="1:78" s="95" customFormat="1" x14ac:dyDescent="0.25">
      <c r="A65" s="94"/>
      <c r="B65" s="94"/>
      <c r="C65" s="94"/>
      <c r="D65" s="94"/>
      <c r="E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</row>
    <row r="66" spans="1:78" s="95" customFormat="1" x14ac:dyDescent="0.25">
      <c r="A66" s="94"/>
      <c r="B66" s="94"/>
      <c r="C66" s="94"/>
      <c r="D66" s="94"/>
      <c r="E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</row>
    <row r="67" spans="1:78" s="95" customFormat="1" x14ac:dyDescent="0.25">
      <c r="A67" s="94"/>
      <c r="B67" s="94"/>
      <c r="C67" s="94"/>
      <c r="D67" s="94"/>
      <c r="E67" s="94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4"/>
      <c r="BN67" s="94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4"/>
      <c r="BZ67" s="94"/>
    </row>
    <row r="68" spans="1:78" s="95" customFormat="1" x14ac:dyDescent="0.25">
      <c r="A68" s="94"/>
      <c r="B68" s="94"/>
      <c r="C68" s="94"/>
      <c r="D68" s="94"/>
      <c r="E68" s="94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4"/>
      <c r="BN68" s="94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</row>
    <row r="69" spans="1:78" s="95" customFormat="1" x14ac:dyDescent="0.25">
      <c r="A69" s="94"/>
      <c r="B69" s="94"/>
      <c r="C69" s="94"/>
      <c r="D69" s="94"/>
      <c r="E69" s="94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</row>
    <row r="70" spans="1:78" s="95" customFormat="1" x14ac:dyDescent="0.25">
      <c r="A70" s="94"/>
      <c r="B70" s="94"/>
      <c r="C70" s="94"/>
      <c r="D70" s="94"/>
      <c r="E70" s="94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4"/>
      <c r="BZ70" s="94"/>
    </row>
    <row r="71" spans="1:78" s="95" customFormat="1" x14ac:dyDescent="0.25">
      <c r="A71" s="94"/>
      <c r="B71" s="94"/>
      <c r="C71" s="94"/>
      <c r="D71" s="94"/>
      <c r="E71" s="94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4"/>
      <c r="BN71" s="94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4"/>
      <c r="BZ71" s="94"/>
    </row>
    <row r="72" spans="1:78" s="95" customFormat="1" x14ac:dyDescent="0.25">
      <c r="A72" s="94"/>
      <c r="B72" s="94"/>
      <c r="C72" s="94"/>
      <c r="D72" s="94"/>
      <c r="E72" s="94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4"/>
      <c r="BN72" s="94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4"/>
      <c r="BZ72" s="94"/>
    </row>
    <row r="73" spans="1:78" s="95" customFormat="1" x14ac:dyDescent="0.25">
      <c r="A73" s="94"/>
      <c r="B73" s="94"/>
      <c r="C73" s="94"/>
      <c r="D73" s="94"/>
      <c r="E73" s="94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4"/>
      <c r="BN73" s="94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4"/>
      <c r="BZ73" s="94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D8ADC-2042-4EB3-95D4-8C167334F4BE}">
  <dimension ref="A1:BZ73"/>
  <sheetViews>
    <sheetView zoomScale="85" zoomScaleNormal="85" workbookViewId="0">
      <pane xSplit="1" ySplit="2" topLeftCell="B3" activePane="bottomRight" state="frozen"/>
      <selection activeCell="E24" sqref="E24"/>
      <selection pane="topRight" activeCell="E24" sqref="E24"/>
      <selection pane="bottomLeft" activeCell="E24" sqref="E24"/>
      <selection pane="bottomRight" activeCell="L18" sqref="L18"/>
    </sheetView>
  </sheetViews>
  <sheetFormatPr defaultColWidth="9.140625" defaultRowHeight="15" x14ac:dyDescent="0.25"/>
  <cols>
    <col min="1" max="1" width="19.7109375" style="94" customWidth="1"/>
    <col min="2" max="2" width="12.140625" style="94" customWidth="1"/>
    <col min="3" max="3" width="12.5703125" style="94" customWidth="1"/>
    <col min="4" max="4" width="9.140625" style="94"/>
    <col min="5" max="5" width="15.42578125" style="94" bestFit="1" customWidth="1"/>
    <col min="6" max="7" width="6.7109375" style="95" bestFit="1" customWidth="1"/>
    <col min="8" max="8" width="4.140625" style="95" bestFit="1" customWidth="1"/>
    <col min="9" max="9" width="5.7109375" style="95" bestFit="1" customWidth="1"/>
    <col min="10" max="10" width="6.7109375" style="95" bestFit="1" customWidth="1"/>
    <col min="11" max="11" width="5.85546875" style="95" bestFit="1" customWidth="1"/>
    <col min="12" max="12" width="5.7109375" style="95" bestFit="1" customWidth="1"/>
    <col min="13" max="13" width="9.28515625" style="95" bestFit="1" customWidth="1"/>
    <col min="14" max="14" width="7.7109375" style="95" bestFit="1" customWidth="1"/>
    <col min="15" max="15" width="9.28515625" style="95" bestFit="1" customWidth="1"/>
    <col min="16" max="16" width="5.7109375" style="95" bestFit="1" customWidth="1"/>
    <col min="17" max="17" width="5.28515625" style="95" bestFit="1" customWidth="1"/>
    <col min="18" max="18" width="8.7109375" style="95" bestFit="1" customWidth="1"/>
    <col min="19" max="19" width="4.85546875" style="95" bestFit="1" customWidth="1"/>
    <col min="20" max="20" width="7.85546875" style="95" bestFit="1" customWidth="1"/>
    <col min="21" max="21" width="5.85546875" style="95" bestFit="1" customWidth="1"/>
    <col min="22" max="22" width="6" style="95" bestFit="1" customWidth="1"/>
    <col min="23" max="24" width="6.7109375" style="95" bestFit="1" customWidth="1"/>
    <col min="25" max="26" width="5.7109375" style="95" bestFit="1" customWidth="1"/>
    <col min="27" max="27" width="12" style="95" customWidth="1"/>
    <col min="28" max="29" width="9.140625" style="95"/>
    <col min="30" max="30" width="12" style="95" customWidth="1"/>
    <col min="31" max="31" width="5.85546875" style="95" bestFit="1" customWidth="1"/>
    <col min="32" max="32" width="18.7109375" style="95" bestFit="1" customWidth="1"/>
    <col min="33" max="33" width="6.140625" style="95" customWidth="1"/>
    <col min="34" max="34" width="5.5703125" style="95" bestFit="1" customWidth="1"/>
    <col min="35" max="35" width="4" style="95" bestFit="1" customWidth="1"/>
    <col min="36" max="36" width="4.140625" style="95" bestFit="1" customWidth="1"/>
    <col min="37" max="37" width="5.5703125" style="95" bestFit="1" customWidth="1"/>
    <col min="38" max="38" width="5.7109375" style="95" bestFit="1" customWidth="1"/>
    <col min="39" max="39" width="5.5703125" style="95" bestFit="1" customWidth="1"/>
    <col min="40" max="40" width="7.7109375" style="95" bestFit="1" customWidth="1"/>
    <col min="41" max="42" width="5" style="95" bestFit="1" customWidth="1"/>
    <col min="43" max="43" width="8.5703125" style="95" bestFit="1" customWidth="1"/>
    <col min="44" max="44" width="4.42578125" style="95" bestFit="1" customWidth="1"/>
    <col min="45" max="45" width="7.5703125" style="95" bestFit="1" customWidth="1"/>
    <col min="46" max="46" width="5.5703125" style="95" bestFit="1" customWidth="1"/>
    <col min="47" max="47" width="5.7109375" style="95" bestFit="1" customWidth="1"/>
    <col min="48" max="48" width="5.5703125" style="95" bestFit="1" customWidth="1"/>
    <col min="49" max="49" width="6.7109375" style="95" bestFit="1" customWidth="1"/>
    <col min="50" max="50" width="5.28515625" style="95" bestFit="1" customWidth="1"/>
    <col min="51" max="51" width="4" style="95" bestFit="1" customWidth="1"/>
    <col min="52" max="54" width="9.140625" style="95"/>
    <col min="55" max="16384" width="9.140625" style="94"/>
  </cols>
  <sheetData>
    <row r="1" spans="1:59" x14ac:dyDescent="0.25">
      <c r="B1" s="94" t="s">
        <v>477</v>
      </c>
      <c r="E1" s="94" t="s">
        <v>502</v>
      </c>
      <c r="AG1" s="94" t="s">
        <v>503</v>
      </c>
      <c r="BC1" s="94" t="s">
        <v>334</v>
      </c>
      <c r="BF1" s="94" t="s">
        <v>499</v>
      </c>
    </row>
    <row r="2" spans="1:59" x14ac:dyDescent="0.25">
      <c r="A2" s="94" t="s">
        <v>52</v>
      </c>
      <c r="B2" s="94" t="s">
        <v>305</v>
      </c>
      <c r="C2" s="94" t="s">
        <v>306</v>
      </c>
      <c r="E2" s="94" t="s">
        <v>226</v>
      </c>
      <c r="F2" s="95" t="s">
        <v>149</v>
      </c>
      <c r="G2" s="95" t="s">
        <v>151</v>
      </c>
      <c r="H2" s="95" t="s">
        <v>152</v>
      </c>
      <c r="I2" s="95" t="s">
        <v>153</v>
      </c>
      <c r="J2" s="95" t="s">
        <v>154</v>
      </c>
      <c r="K2" s="95" t="s">
        <v>155</v>
      </c>
      <c r="L2" s="95" t="s">
        <v>156</v>
      </c>
      <c r="M2" s="95" t="s">
        <v>54</v>
      </c>
      <c r="N2" s="95" t="s">
        <v>53</v>
      </c>
      <c r="O2" s="95" t="s">
        <v>157</v>
      </c>
      <c r="P2" s="95" t="s">
        <v>158</v>
      </c>
      <c r="Q2" s="95" t="s">
        <v>159</v>
      </c>
      <c r="R2" s="95" t="s">
        <v>160</v>
      </c>
      <c r="S2" s="95" t="s">
        <v>161</v>
      </c>
      <c r="T2" s="95" t="s">
        <v>162</v>
      </c>
      <c r="U2" s="95" t="s">
        <v>163</v>
      </c>
      <c r="V2" s="95" t="s">
        <v>164</v>
      </c>
      <c r="W2" s="95" t="s">
        <v>165</v>
      </c>
      <c r="X2" s="95" t="s">
        <v>166</v>
      </c>
      <c r="Y2" s="95" t="s">
        <v>167</v>
      </c>
      <c r="Z2" s="95" t="s">
        <v>168</v>
      </c>
      <c r="AA2" s="94"/>
      <c r="AB2" s="95" t="s">
        <v>54</v>
      </c>
      <c r="AC2" s="95" t="s">
        <v>53</v>
      </c>
      <c r="AD2" s="94"/>
      <c r="AE2" s="94" t="s">
        <v>307</v>
      </c>
      <c r="AF2" s="94" t="s">
        <v>177</v>
      </c>
      <c r="AG2" s="94" t="s">
        <v>149</v>
      </c>
      <c r="AH2" s="94" t="s">
        <v>151</v>
      </c>
      <c r="AI2" s="94" t="s">
        <v>152</v>
      </c>
      <c r="AJ2" s="94" t="s">
        <v>153</v>
      </c>
      <c r="AK2" s="94" t="s">
        <v>154</v>
      </c>
      <c r="AL2" s="94" t="s">
        <v>155</v>
      </c>
      <c r="AM2" s="94" t="s">
        <v>156</v>
      </c>
      <c r="AN2" s="94" t="s">
        <v>157</v>
      </c>
      <c r="AO2" s="94" t="s">
        <v>158</v>
      </c>
      <c r="AP2" s="94" t="s">
        <v>159</v>
      </c>
      <c r="AQ2" s="94" t="s">
        <v>160</v>
      </c>
      <c r="AR2" s="94" t="s">
        <v>161</v>
      </c>
      <c r="AS2" s="94" t="s">
        <v>162</v>
      </c>
      <c r="AT2" s="94" t="s">
        <v>163</v>
      </c>
      <c r="AU2" s="94" t="s">
        <v>164</v>
      </c>
      <c r="AV2" s="94" t="s">
        <v>165</v>
      </c>
      <c r="AW2" s="94" t="s">
        <v>166</v>
      </c>
      <c r="AX2" s="94" t="s">
        <v>167</v>
      </c>
      <c r="AY2" s="94" t="s">
        <v>168</v>
      </c>
      <c r="AZ2" s="95" t="s">
        <v>54</v>
      </c>
      <c r="BA2" s="95" t="s">
        <v>53</v>
      </c>
      <c r="BC2" s="95" t="s">
        <v>54</v>
      </c>
      <c r="BD2" s="95" t="s">
        <v>53</v>
      </c>
      <c r="BF2" s="95" t="s">
        <v>54</v>
      </c>
      <c r="BG2" s="95" t="s">
        <v>53</v>
      </c>
    </row>
    <row r="3" spans="1:59" x14ac:dyDescent="0.25">
      <c r="A3" s="25" t="s">
        <v>121</v>
      </c>
      <c r="B3" s="95">
        <v>1176.5296275999999</v>
      </c>
      <c r="C3" s="95">
        <v>137.22738662</v>
      </c>
      <c r="E3" s="94" t="s">
        <v>121</v>
      </c>
      <c r="F3" s="95">
        <v>7.2952292813924302</v>
      </c>
      <c r="G3" s="95">
        <v>6.2671598920837797</v>
      </c>
      <c r="H3" s="95">
        <v>0.30225955219718098</v>
      </c>
      <c r="I3" s="95">
        <v>1.5314559754625501</v>
      </c>
      <c r="J3" s="95">
        <v>5.6736316481643598</v>
      </c>
      <c r="K3" s="95">
        <v>0.28359837122527198</v>
      </c>
      <c r="L3" s="95">
        <v>2.2693653941588598</v>
      </c>
      <c r="M3" s="95">
        <v>1176.4955841682499</v>
      </c>
      <c r="N3" s="95">
        <v>137.198746246551</v>
      </c>
      <c r="O3" s="95">
        <v>1039.2968379217</v>
      </c>
      <c r="P3" s="95">
        <v>0.91769293770228899</v>
      </c>
      <c r="Q3" s="95">
        <v>0.125339363596179</v>
      </c>
      <c r="R3" s="95">
        <v>67.754302652270198</v>
      </c>
      <c r="S3" s="95">
        <v>0.355139814657427</v>
      </c>
      <c r="T3" s="95">
        <v>5.5665611650324802</v>
      </c>
      <c r="U3" s="95">
        <v>0.19096094038151001</v>
      </c>
      <c r="V3" s="95">
        <v>0.328752901337654</v>
      </c>
      <c r="W3" s="95">
        <v>13.903421737683001</v>
      </c>
      <c r="X3" s="95">
        <v>22.947695507090501</v>
      </c>
      <c r="Y3" s="95">
        <v>0.99066495709254498</v>
      </c>
      <c r="Z3" s="95">
        <v>0.49551415502350699</v>
      </c>
      <c r="AA3" s="94"/>
      <c r="AB3" s="49">
        <f t="shared" ref="AB3:AC15" si="0">(M3-B3)/(B3+1E-50)</f>
        <v>-2.8935464905736033E-5</v>
      </c>
      <c r="AC3" s="49">
        <f t="shared" si="0"/>
        <v>-2.0870741733438936E-4</v>
      </c>
      <c r="AD3" s="94"/>
      <c r="AE3" s="94">
        <v>110</v>
      </c>
      <c r="AF3" s="94" t="s">
        <v>121</v>
      </c>
      <c r="AG3" s="95">
        <v>0.593116326909923</v>
      </c>
      <c r="AH3" s="95">
        <v>0.50343365384372896</v>
      </c>
      <c r="AI3" s="95">
        <v>2.5903026396834599E-2</v>
      </c>
      <c r="AJ3" s="95">
        <v>0.14734271357565701</v>
      </c>
      <c r="AK3" s="95">
        <v>0.45961803096263198</v>
      </c>
      <c r="AL3" s="95">
        <v>3.2420557332500301E-2</v>
      </c>
      <c r="AM3" s="95">
        <v>0.191966038957774</v>
      </c>
      <c r="AN3" s="95">
        <v>97.401377668641999</v>
      </c>
      <c r="AO3" s="95">
        <v>7.1348073618612798E-2</v>
      </c>
      <c r="AP3" s="95">
        <v>1.02357098323456E-2</v>
      </c>
      <c r="AQ3" s="95">
        <v>5.4784844783758997</v>
      </c>
      <c r="AR3" s="95">
        <v>3.0623526980738901E-2</v>
      </c>
      <c r="AS3" s="95">
        <v>0.50487004857652895</v>
      </c>
      <c r="AT3" s="95">
        <v>3.3339841797973002E-2</v>
      </c>
      <c r="AU3" s="95">
        <v>7.6806512515011194E-2</v>
      </c>
      <c r="AV3" s="95">
        <v>1.2612046314902401</v>
      </c>
      <c r="AW3" s="95">
        <v>1.8570115049292499</v>
      </c>
      <c r="AX3" s="95">
        <v>0.101733634419736</v>
      </c>
      <c r="AY3" s="95">
        <v>3.9881314386529899E-2</v>
      </c>
      <c r="AZ3" s="95">
        <f t="shared" ref="AZ3:AZ15" si="1">BA3+AN3</f>
        <v>108.82071729354391</v>
      </c>
      <c r="BA3" s="95">
        <f t="shared" ref="BA3:BA13" si="2">SUM(AG3:AY3)-AN3</f>
        <v>11.419339624901909</v>
      </c>
      <c r="BC3" s="81">
        <f t="shared" ref="BC3:BD15" si="3">AZ3/M3</f>
        <v>9.2495644486823264E-2</v>
      </c>
      <c r="BD3" s="81">
        <f t="shared" si="3"/>
        <v>8.3232098960882281E-2</v>
      </c>
      <c r="BF3" s="81">
        <v>0.20667951777888119</v>
      </c>
      <c r="BG3" s="81">
        <v>0.20766124346877857</v>
      </c>
    </row>
    <row r="4" spans="1:59" x14ac:dyDescent="0.25">
      <c r="A4" s="80" t="s">
        <v>77</v>
      </c>
      <c r="B4" s="95">
        <v>2254.8026300000001</v>
      </c>
      <c r="C4" s="95">
        <v>950.04795999999999</v>
      </c>
      <c r="E4" s="94" t="s">
        <v>77</v>
      </c>
      <c r="F4" s="95">
        <v>83.880740167661301</v>
      </c>
      <c r="G4" s="95">
        <v>23.154056837359501</v>
      </c>
      <c r="H4" s="95">
        <v>1.3012411717565799</v>
      </c>
      <c r="I4" s="95">
        <v>0.66887885381702605</v>
      </c>
      <c r="J4" s="95">
        <v>54.077263074235098</v>
      </c>
      <c r="K4" s="95">
        <v>0.545634658862303</v>
      </c>
      <c r="L4" s="95">
        <v>19.398077833077</v>
      </c>
      <c r="M4" s="95">
        <v>2246.07938061805</v>
      </c>
      <c r="N4" s="95">
        <v>946.08562675307599</v>
      </c>
      <c r="O4" s="95">
        <v>1299.9937538649699</v>
      </c>
      <c r="P4" s="95">
        <v>0.71770929434503306</v>
      </c>
      <c r="Q4" s="95">
        <v>1.22171419445868</v>
      </c>
      <c r="R4" s="95">
        <v>477.32264723292298</v>
      </c>
      <c r="S4" s="95">
        <v>1.3583547046082101</v>
      </c>
      <c r="T4" s="95">
        <v>12.712157608426001</v>
      </c>
      <c r="U4" s="95">
        <v>0.826035022624932</v>
      </c>
      <c r="V4" s="95">
        <v>1.3943584715355699</v>
      </c>
      <c r="W4" s="95">
        <v>31.828295529577701</v>
      </c>
      <c r="X4" s="95">
        <v>229.354563455083</v>
      </c>
      <c r="Y4" s="95">
        <v>1.44725444314004</v>
      </c>
      <c r="Z4" s="95">
        <v>4.8766441995844296</v>
      </c>
      <c r="AA4" s="94"/>
      <c r="AB4" s="49">
        <f t="shared" si="0"/>
        <v>-3.8687418871558412E-3</v>
      </c>
      <c r="AC4" s="49">
        <f t="shared" si="0"/>
        <v>-4.1706665492171613E-3</v>
      </c>
      <c r="AD4" s="94"/>
      <c r="AE4" s="94">
        <v>111</v>
      </c>
      <c r="AF4" s="94" t="s">
        <v>77</v>
      </c>
      <c r="AG4" s="95">
        <v>53.796955744035301</v>
      </c>
      <c r="AH4" s="95">
        <v>14.8401576325468</v>
      </c>
      <c r="AI4" s="95">
        <v>0.83261112105788404</v>
      </c>
      <c r="AJ4" s="95">
        <v>0.40364640509421601</v>
      </c>
      <c r="AK4" s="95">
        <v>34.680537753902698</v>
      </c>
      <c r="AL4" s="95">
        <v>0.34071889664628202</v>
      </c>
      <c r="AM4" s="95">
        <v>12.4314709203412</v>
      </c>
      <c r="AN4" s="95">
        <v>849.95824054394598</v>
      </c>
      <c r="AO4" s="95">
        <v>0.46031112149284398</v>
      </c>
      <c r="AP4" s="95">
        <v>0.78343461651850599</v>
      </c>
      <c r="AQ4" s="95">
        <v>306.06318574074498</v>
      </c>
      <c r="AR4" s="95">
        <v>0.86868641067866204</v>
      </c>
      <c r="AS4" s="95">
        <v>8.0895924379910191</v>
      </c>
      <c r="AT4" s="95">
        <v>0.51337079279060005</v>
      </c>
      <c r="AU4" s="95">
        <v>0.84875180773573</v>
      </c>
      <c r="AV4" s="95">
        <v>20.254298981524499</v>
      </c>
      <c r="AW4" s="95">
        <v>147.09402468087501</v>
      </c>
      <c r="AX4" s="95">
        <v>0.90620044723785997</v>
      </c>
      <c r="AY4" s="95">
        <v>3.1277668668408798</v>
      </c>
      <c r="AZ4" s="95">
        <f t="shared" si="1"/>
        <v>1456.2939629220007</v>
      </c>
      <c r="BA4" s="95">
        <f t="shared" si="2"/>
        <v>606.3357223780547</v>
      </c>
      <c r="BC4" s="81">
        <f t="shared" si="3"/>
        <v>0.64837154710056355</v>
      </c>
      <c r="BD4" s="81">
        <f t="shared" si="3"/>
        <v>0.64088884265050305</v>
      </c>
      <c r="BF4" s="81">
        <v>0.64991360199843884</v>
      </c>
      <c r="BG4" s="81">
        <v>0.64158610795637483</v>
      </c>
    </row>
    <row r="5" spans="1:59" x14ac:dyDescent="0.25">
      <c r="A5" s="80" t="s">
        <v>71</v>
      </c>
      <c r="B5" s="95">
        <v>1059.0251227000001</v>
      </c>
      <c r="C5" s="95">
        <v>229.09831392000001</v>
      </c>
      <c r="E5" s="94" t="s">
        <v>71</v>
      </c>
      <c r="F5" s="95">
        <v>17.026103202003998</v>
      </c>
      <c r="G5" s="95">
        <v>6.8646317116023603</v>
      </c>
      <c r="H5" s="95">
        <v>0.40059471221195198</v>
      </c>
      <c r="I5" s="95">
        <v>1.51279436200995</v>
      </c>
      <c r="J5" s="95">
        <v>11.4639200807663</v>
      </c>
      <c r="K5" s="95">
        <v>0.47489831508457497</v>
      </c>
      <c r="L5" s="95">
        <v>4.4425298677778002</v>
      </c>
      <c r="M5" s="95">
        <v>1058.24416304494</v>
      </c>
      <c r="N5" s="95">
        <v>228.62927538101599</v>
      </c>
      <c r="O5" s="95">
        <v>829.61488766392597</v>
      </c>
      <c r="P5" s="95">
        <v>0.52977352352741602</v>
      </c>
      <c r="Q5" s="95">
        <v>0.25953090546713198</v>
      </c>
      <c r="R5" s="95">
        <v>110.435344996114</v>
      </c>
      <c r="S5" s="95">
        <v>0.44889628149385102</v>
      </c>
      <c r="T5" s="95">
        <v>6.3265996187106097</v>
      </c>
      <c r="U5" s="95">
        <v>0.68054008906672803</v>
      </c>
      <c r="V5" s="95">
        <v>1.6552753640106399</v>
      </c>
      <c r="W5" s="95">
        <v>15.8190608758963</v>
      </c>
      <c r="X5" s="95">
        <v>47.972263290574702</v>
      </c>
      <c r="Y5" s="95">
        <v>1.29791750726698</v>
      </c>
      <c r="Z5" s="95">
        <v>1.01860067743062</v>
      </c>
      <c r="AA5" s="94"/>
      <c r="AB5" s="49">
        <f t="shared" si="0"/>
        <v>-7.3743260506324831E-4</v>
      </c>
      <c r="AC5" s="49">
        <f t="shared" si="0"/>
        <v>-2.0473242729660986E-3</v>
      </c>
      <c r="AD5" s="94"/>
      <c r="AE5" s="94">
        <v>112</v>
      </c>
      <c r="AF5" s="94" t="s">
        <v>71</v>
      </c>
      <c r="AG5" s="95">
        <v>4.5223275592363299</v>
      </c>
      <c r="AH5" s="95">
        <v>2.76650644919585</v>
      </c>
      <c r="AI5" s="95">
        <v>0.14416848784258601</v>
      </c>
      <c r="AJ5" s="95">
        <v>0.66312264413431199</v>
      </c>
      <c r="AK5" s="95">
        <v>3.2608840180927001</v>
      </c>
      <c r="AL5" s="95">
        <v>0.153097924298223</v>
      </c>
      <c r="AM5" s="95">
        <v>1.28780116834435</v>
      </c>
      <c r="AN5" s="95">
        <v>464.73217754035602</v>
      </c>
      <c r="AO5" s="95">
        <v>0.335604022404975</v>
      </c>
      <c r="AP5" s="95">
        <v>7.2982057085203098E-2</v>
      </c>
      <c r="AQ5" s="95">
        <v>35.133385997617097</v>
      </c>
      <c r="AR5" s="95">
        <v>0.16633434206372499</v>
      </c>
      <c r="AS5" s="95">
        <v>2.5157012432490302</v>
      </c>
      <c r="AT5" s="95">
        <v>0.16012957776398401</v>
      </c>
      <c r="AU5" s="95">
        <v>0.353984030933438</v>
      </c>
      <c r="AV5" s="95">
        <v>6.2859508575454202</v>
      </c>
      <c r="AW5" s="95">
        <v>13.418481651120601</v>
      </c>
      <c r="AX5" s="95">
        <v>0.47772558951775401</v>
      </c>
      <c r="AY5" s="95">
        <v>0.28715098664829097</v>
      </c>
      <c r="AZ5" s="95">
        <f t="shared" si="1"/>
        <v>536.73751614744992</v>
      </c>
      <c r="BA5" s="95">
        <f t="shared" si="2"/>
        <v>72.005338607093904</v>
      </c>
      <c r="BC5" s="81">
        <f t="shared" si="3"/>
        <v>0.50719629258626631</v>
      </c>
      <c r="BD5" s="81">
        <f t="shared" si="3"/>
        <v>0.31494365053248469</v>
      </c>
      <c r="BF5" s="81">
        <v>0.15471732922079848</v>
      </c>
      <c r="BG5" s="81">
        <v>0.14746479632073087</v>
      </c>
    </row>
    <row r="6" spans="1:59" x14ac:dyDescent="0.25">
      <c r="A6" s="80" t="s">
        <v>122</v>
      </c>
      <c r="B6" s="95">
        <v>1378.7193142000001</v>
      </c>
      <c r="C6" s="95">
        <v>571.81114883999999</v>
      </c>
      <c r="E6" s="94" t="s">
        <v>122</v>
      </c>
      <c r="F6" s="95">
        <v>49.912689897540197</v>
      </c>
      <c r="G6" s="95">
        <v>14.0089108642669</v>
      </c>
      <c r="H6" s="95">
        <v>0.80397881567706597</v>
      </c>
      <c r="I6" s="95">
        <v>0.78041386552907999</v>
      </c>
      <c r="J6" s="95">
        <v>32.228001512039903</v>
      </c>
      <c r="K6" s="95">
        <v>0.455124610856661</v>
      </c>
      <c r="L6" s="95">
        <v>11.6752163655704</v>
      </c>
      <c r="M6" s="95">
        <v>1375.4013471236699</v>
      </c>
      <c r="N6" s="95">
        <v>570.11435754602701</v>
      </c>
      <c r="O6" s="95">
        <v>805.28698957765005</v>
      </c>
      <c r="P6" s="95">
        <v>0.44885104350615301</v>
      </c>
      <c r="Q6" s="95">
        <v>0.72889171794066199</v>
      </c>
      <c r="R6" s="95">
        <v>285.54735597590201</v>
      </c>
      <c r="S6" s="95">
        <v>0.84650832972326495</v>
      </c>
      <c r="T6" s="95">
        <v>8.5181700424940896</v>
      </c>
      <c r="U6" s="95">
        <v>0.71604323241676104</v>
      </c>
      <c r="V6" s="95">
        <v>1.4516324676885</v>
      </c>
      <c r="W6" s="95">
        <v>21.323621212872698</v>
      </c>
      <c r="X6" s="95">
        <v>136.586802936666</v>
      </c>
      <c r="Y6" s="95">
        <v>1.1800978539107201</v>
      </c>
      <c r="Z6" s="95">
        <v>2.9020468014241798</v>
      </c>
      <c r="AA6" s="94"/>
      <c r="AB6" s="49">
        <f t="shared" si="0"/>
        <v>-2.4065573334304462E-3</v>
      </c>
      <c r="AC6" s="49">
        <f t="shared" si="0"/>
        <v>-2.9673980603826286E-3</v>
      </c>
      <c r="AD6" s="94"/>
      <c r="AE6" s="94">
        <v>113</v>
      </c>
      <c r="AF6" s="94" t="s">
        <v>122</v>
      </c>
      <c r="AG6" s="95">
        <v>6.4538788634538804</v>
      </c>
      <c r="AH6" s="95">
        <v>1.80793149043259</v>
      </c>
      <c r="AI6" s="95">
        <v>0.10364960616272</v>
      </c>
      <c r="AJ6" s="95">
        <v>9.7767266467458799E-2</v>
      </c>
      <c r="AK6" s="95">
        <v>4.1663290061379996</v>
      </c>
      <c r="AL6" s="95">
        <v>5.7683201379549798E-2</v>
      </c>
      <c r="AM6" s="95">
        <v>1.50832825142612</v>
      </c>
      <c r="AN6" s="95">
        <v>105.249685086689</v>
      </c>
      <c r="AO6" s="95">
        <v>5.7721567780904197E-2</v>
      </c>
      <c r="AP6" s="95">
        <v>9.4225200476558593E-2</v>
      </c>
      <c r="AQ6" s="95">
        <v>36.898455176551501</v>
      </c>
      <c r="AR6" s="95">
        <v>0.10906600417208299</v>
      </c>
      <c r="AS6" s="95">
        <v>1.09250070286364</v>
      </c>
      <c r="AT6" s="95">
        <v>9.0550458412164206E-2</v>
      </c>
      <c r="AU6" s="95">
        <v>0.18205685095407101</v>
      </c>
      <c r="AV6" s="95">
        <v>2.73487154388194</v>
      </c>
      <c r="AW6" s="95">
        <v>17.658713848525998</v>
      </c>
      <c r="AX6" s="95">
        <v>0.14976377831523</v>
      </c>
      <c r="AY6" s="95">
        <v>0.37520358517622199</v>
      </c>
      <c r="AZ6" s="95">
        <f t="shared" si="1"/>
        <v>178.88838148925964</v>
      </c>
      <c r="BA6" s="95">
        <f t="shared" si="2"/>
        <v>73.638696402570645</v>
      </c>
      <c r="BC6" s="81">
        <f t="shared" si="3"/>
        <v>0.13006267724207399</v>
      </c>
      <c r="BD6" s="81">
        <f t="shared" si="3"/>
        <v>0.12916478146513891</v>
      </c>
      <c r="BF6" s="81">
        <v>0.13203214177457312</v>
      </c>
      <c r="BG6" s="81">
        <v>0.12938192306165491</v>
      </c>
    </row>
    <row r="7" spans="1:59" x14ac:dyDescent="0.25">
      <c r="A7" s="80" t="s">
        <v>123</v>
      </c>
      <c r="B7" s="95">
        <v>24639.228052999999</v>
      </c>
      <c r="C7" s="95">
        <v>9361.7063844000004</v>
      </c>
      <c r="E7" s="94" t="s">
        <v>123</v>
      </c>
      <c r="F7" s="95">
        <v>785.67206568505799</v>
      </c>
      <c r="G7" s="95">
        <v>230.628814913936</v>
      </c>
      <c r="H7" s="95">
        <v>13.899736021869799</v>
      </c>
      <c r="I7" s="95">
        <v>28.181076665950101</v>
      </c>
      <c r="J7" s="95">
        <v>509.47196781329001</v>
      </c>
      <c r="K7" s="95">
        <v>12.5452863296901</v>
      </c>
      <c r="L7" s="95">
        <v>189.282264735528</v>
      </c>
      <c r="M7" s="95">
        <v>24167.0092989679</v>
      </c>
      <c r="N7" s="95">
        <v>9275.3909813150003</v>
      </c>
      <c r="O7" s="95">
        <v>14891.618317652899</v>
      </c>
      <c r="P7" s="95">
        <v>8.0885631681929002</v>
      </c>
      <c r="Q7" s="95">
        <v>11.555009481197301</v>
      </c>
      <c r="R7" s="95">
        <v>4560.9391373990902</v>
      </c>
      <c r="S7" s="95">
        <v>14.926563374063701</v>
      </c>
      <c r="T7" s="95">
        <v>173.85306663756501</v>
      </c>
      <c r="U7" s="95">
        <v>20.488366871696499</v>
      </c>
      <c r="V7" s="95">
        <v>48.367678849848701</v>
      </c>
      <c r="W7" s="95">
        <v>435.06398949277099</v>
      </c>
      <c r="X7" s="95">
        <v>2154.9519661333602</v>
      </c>
      <c r="Y7" s="95">
        <v>31.775358939907498</v>
      </c>
      <c r="Z7" s="95">
        <v>45.700068801975299</v>
      </c>
      <c r="AA7" s="94"/>
      <c r="AB7" s="49">
        <f t="shared" si="0"/>
        <v>-1.9165322591127333E-2</v>
      </c>
      <c r="AC7" s="49">
        <f t="shared" si="0"/>
        <v>-9.2200502281114954E-3</v>
      </c>
      <c r="AD7" s="94"/>
      <c r="AE7" s="94">
        <v>124</v>
      </c>
      <c r="AF7" s="94" t="s">
        <v>123</v>
      </c>
      <c r="AG7" s="95">
        <v>211.37400841519201</v>
      </c>
      <c r="AH7" s="95">
        <v>60.3771937353048</v>
      </c>
      <c r="AI7" s="95">
        <v>3.5725350419157</v>
      </c>
      <c r="AJ7" s="95">
        <v>5.6292570556434303</v>
      </c>
      <c r="AK7" s="95">
        <v>136.70043357877501</v>
      </c>
      <c r="AL7" s="95">
        <v>2.7409903678512002</v>
      </c>
      <c r="AM7" s="95">
        <v>50.203923434328701</v>
      </c>
      <c r="AN7" s="95">
        <v>3616.8755504221899</v>
      </c>
      <c r="AO7" s="95">
        <v>1.9605698336288899</v>
      </c>
      <c r="AP7" s="95">
        <v>3.09686494468763</v>
      </c>
      <c r="AQ7" s="95">
        <v>1216.28437007497</v>
      </c>
      <c r="AR7" s="95">
        <v>3.80213959725319</v>
      </c>
      <c r="AS7" s="95">
        <v>41.703701325179701</v>
      </c>
      <c r="AT7" s="95">
        <v>4.4607557903321</v>
      </c>
      <c r="AU7" s="95">
        <v>10.1281719628494</v>
      </c>
      <c r="AV7" s="95">
        <v>104.378061753308</v>
      </c>
      <c r="AW7" s="95">
        <v>578.84043504389501</v>
      </c>
      <c r="AX7" s="95">
        <v>6.9585133770475398</v>
      </c>
      <c r="AY7" s="95">
        <v>12.284986662716101</v>
      </c>
      <c r="AZ7" s="95">
        <f t="shared" si="1"/>
        <v>6071.3724624170682</v>
      </c>
      <c r="BA7" s="95">
        <f t="shared" si="2"/>
        <v>2454.4969119948782</v>
      </c>
      <c r="BC7" s="81">
        <f t="shared" si="3"/>
        <v>0.25122564349227766</v>
      </c>
      <c r="BD7" s="81">
        <f t="shared" si="3"/>
        <v>0.26462463058855301</v>
      </c>
      <c r="BF7" s="81">
        <v>0.27249049347371246</v>
      </c>
      <c r="BG7" s="81">
        <v>0.27193432649418542</v>
      </c>
    </row>
    <row r="8" spans="1:59" x14ac:dyDescent="0.25">
      <c r="A8" s="80" t="s">
        <v>72</v>
      </c>
      <c r="B8" s="95">
        <v>55174.558599000004</v>
      </c>
      <c r="C8" s="95">
        <v>22116.877992999998</v>
      </c>
      <c r="E8" s="94" t="s">
        <v>72</v>
      </c>
      <c r="F8" s="95">
        <v>1919.6557326920099</v>
      </c>
      <c r="G8" s="95">
        <v>546.63193541063799</v>
      </c>
      <c r="H8" s="95">
        <v>31.3283140767318</v>
      </c>
      <c r="I8" s="95">
        <v>33.649229767247</v>
      </c>
      <c r="J8" s="95">
        <v>1241.2772820759801</v>
      </c>
      <c r="K8" s="95">
        <v>18.295395771424701</v>
      </c>
      <c r="L8" s="95">
        <v>450.40426013128501</v>
      </c>
      <c r="M8" s="95">
        <v>55012.498551860997</v>
      </c>
      <c r="N8" s="95">
        <v>22040.638739705901</v>
      </c>
      <c r="O8" s="95">
        <v>32971.859812155097</v>
      </c>
      <c r="P8" s="95">
        <v>18.767003906725499</v>
      </c>
      <c r="Q8" s="95">
        <v>28.071437090461099</v>
      </c>
      <c r="R8" s="95">
        <v>11030.917616028601</v>
      </c>
      <c r="S8" s="95">
        <v>33.0703826003516</v>
      </c>
      <c r="T8" s="95">
        <v>337.99729558689802</v>
      </c>
      <c r="U8" s="95">
        <v>28.417464159680701</v>
      </c>
      <c r="V8" s="95">
        <v>58.0596822335025</v>
      </c>
      <c r="W8" s="95">
        <v>846.03809644008595</v>
      </c>
      <c r="X8" s="95">
        <v>5258.5198728580099</v>
      </c>
      <c r="Y8" s="95">
        <v>47.804526902340697</v>
      </c>
      <c r="Z8" s="95">
        <v>111.73321197382</v>
      </c>
      <c r="AA8" s="94"/>
      <c r="AB8" s="49">
        <f t="shared" si="0"/>
        <v>-2.9372241709595373E-3</v>
      </c>
      <c r="AC8" s="49">
        <f t="shared" si="0"/>
        <v>-3.4471073773715863E-3</v>
      </c>
      <c r="AD8" s="94"/>
      <c r="AE8" s="94">
        <v>135</v>
      </c>
      <c r="AF8" s="94" t="s">
        <v>72</v>
      </c>
      <c r="AG8" s="95">
        <v>815.79665821223796</v>
      </c>
      <c r="AH8" s="95">
        <v>229.427276798322</v>
      </c>
      <c r="AI8" s="95">
        <v>13.1280717744875</v>
      </c>
      <c r="AJ8" s="95">
        <v>12.3333494201985</v>
      </c>
      <c r="AK8" s="95">
        <v>526.85932151822499</v>
      </c>
      <c r="AL8" s="95">
        <v>7.2450231595480101</v>
      </c>
      <c r="AM8" s="95">
        <v>190.724322473489</v>
      </c>
      <c r="AN8" s="95">
        <v>13452.065759041599</v>
      </c>
      <c r="AO8" s="95">
        <v>7.4677135193059803</v>
      </c>
      <c r="AP8" s="95">
        <v>11.9141737995329</v>
      </c>
      <c r="AQ8" s="95">
        <v>4669.8298445555902</v>
      </c>
      <c r="AR8" s="95">
        <v>13.817753129062201</v>
      </c>
      <c r="AS8" s="95">
        <v>138.42243682450601</v>
      </c>
      <c r="AT8" s="95">
        <v>11.310801867473799</v>
      </c>
      <c r="AU8" s="95">
        <v>22.603379635683499</v>
      </c>
      <c r="AV8" s="95">
        <v>346.51066618723303</v>
      </c>
      <c r="AW8" s="95">
        <v>2232.8354205888199</v>
      </c>
      <c r="AX8" s="95">
        <v>18.873606246210599</v>
      </c>
      <c r="AY8" s="95">
        <v>47.445394803720703</v>
      </c>
      <c r="AZ8" s="95">
        <f t="shared" si="1"/>
        <v>22768.610973555245</v>
      </c>
      <c r="BA8" s="95">
        <f t="shared" si="2"/>
        <v>9316.545214513646</v>
      </c>
      <c r="BC8" s="81">
        <f t="shared" si="3"/>
        <v>0.41388069207747363</v>
      </c>
      <c r="BD8" s="81">
        <f t="shared" si="3"/>
        <v>0.42269851271279268</v>
      </c>
      <c r="BF8" s="81">
        <v>0.42961187115822358</v>
      </c>
      <c r="BG8" s="81">
        <v>0.42732796899814768</v>
      </c>
    </row>
    <row r="9" spans="1:59" x14ac:dyDescent="0.25">
      <c r="A9" s="80" t="s">
        <v>124</v>
      </c>
      <c r="B9" s="95">
        <v>54779.928637999998</v>
      </c>
      <c r="C9" s="95">
        <v>21842.315073999998</v>
      </c>
      <c r="E9" s="94" t="s">
        <v>124</v>
      </c>
      <c r="F9" s="95">
        <v>1920.87422215314</v>
      </c>
      <c r="G9" s="95">
        <v>532.35781554258404</v>
      </c>
      <c r="H9" s="95">
        <v>30.146279836196499</v>
      </c>
      <c r="I9" s="95">
        <v>20.004963151948001</v>
      </c>
      <c r="J9" s="95">
        <v>1238.81235307682</v>
      </c>
      <c r="K9" s="95">
        <v>14.148936074890999</v>
      </c>
      <c r="L9" s="95">
        <v>445.81792267618999</v>
      </c>
      <c r="M9" s="95">
        <v>54597.5722542043</v>
      </c>
      <c r="N9" s="95">
        <v>21747.2502691626</v>
      </c>
      <c r="O9" s="95">
        <v>32850.321985041599</v>
      </c>
      <c r="P9" s="95">
        <v>16.5429940611116</v>
      </c>
      <c r="Q9" s="95">
        <v>27.998343842325401</v>
      </c>
      <c r="R9" s="95">
        <v>10944.995405689</v>
      </c>
      <c r="S9" s="95">
        <v>31.555712917872299</v>
      </c>
      <c r="T9" s="95">
        <v>302.64537603686102</v>
      </c>
      <c r="U9" s="95">
        <v>21.8224481105838</v>
      </c>
      <c r="V9" s="95">
        <v>40.008540288805399</v>
      </c>
      <c r="W9" s="95">
        <v>757.67574193797202</v>
      </c>
      <c r="X9" s="95">
        <v>5253.0527253537002</v>
      </c>
      <c r="Y9" s="95">
        <v>37.126475692278802</v>
      </c>
      <c r="Z9" s="95">
        <v>111.66401272033799</v>
      </c>
      <c r="AA9" s="94"/>
      <c r="AB9" s="49">
        <f t="shared" si="0"/>
        <v>-3.3288904956549972E-3</v>
      </c>
      <c r="AC9" s="49">
        <f t="shared" si="0"/>
        <v>-4.3523227512892665E-3</v>
      </c>
      <c r="AD9" s="94"/>
      <c r="AE9" s="94">
        <v>146</v>
      </c>
      <c r="AF9" s="94" t="s">
        <v>124</v>
      </c>
      <c r="AG9" s="95">
        <v>912.70700453466702</v>
      </c>
      <c r="AH9" s="95">
        <v>252.515618531417</v>
      </c>
      <c r="AI9" s="95">
        <v>14.2505339549217</v>
      </c>
      <c r="AJ9" s="95">
        <v>8.5106826970292992</v>
      </c>
      <c r="AK9" s="95">
        <v>588.53729848209798</v>
      </c>
      <c r="AL9" s="95">
        <v>6.3707650104198299</v>
      </c>
      <c r="AM9" s="95">
        <v>211.49316089481599</v>
      </c>
      <c r="AN9" s="95">
        <v>15872.3027326298</v>
      </c>
      <c r="AO9" s="95">
        <v>7.8403429343241697</v>
      </c>
      <c r="AP9" s="95">
        <v>13.299184816205001</v>
      </c>
      <c r="AQ9" s="95">
        <v>5197.6430609864801</v>
      </c>
      <c r="AR9" s="95">
        <v>14.898725504618699</v>
      </c>
      <c r="AS9" s="95">
        <v>141.35321428759099</v>
      </c>
      <c r="AT9" s="95">
        <v>9.7491473197147407</v>
      </c>
      <c r="AU9" s="95">
        <v>17.2868177277673</v>
      </c>
      <c r="AV9" s="95">
        <v>353.89816007419302</v>
      </c>
      <c r="AW9" s="95">
        <v>2495.8356220962801</v>
      </c>
      <c r="AX9" s="95">
        <v>16.793613439109599</v>
      </c>
      <c r="AY9" s="95">
        <v>53.059813168473703</v>
      </c>
      <c r="AZ9" s="95">
        <f t="shared" si="1"/>
        <v>26188.34549908993</v>
      </c>
      <c r="BA9" s="95">
        <f t="shared" si="2"/>
        <v>10316.04276646013</v>
      </c>
      <c r="BC9" s="81">
        <f t="shared" si="3"/>
        <v>0.47966135521846925</v>
      </c>
      <c r="BD9" s="81">
        <f t="shared" si="3"/>
        <v>0.47436078762969791</v>
      </c>
      <c r="BF9" s="81">
        <v>0.48282732310409043</v>
      </c>
      <c r="BG9" s="81">
        <v>0.47561381730905111</v>
      </c>
    </row>
    <row r="10" spans="1:59" x14ac:dyDescent="0.25">
      <c r="A10" s="80" t="s">
        <v>125</v>
      </c>
      <c r="B10" s="95">
        <v>106931.64148000001</v>
      </c>
      <c r="C10" s="95">
        <v>36041.800356</v>
      </c>
      <c r="E10" s="94" t="s">
        <v>125</v>
      </c>
      <c r="F10" s="95">
        <v>3191.1802971279199</v>
      </c>
      <c r="G10" s="95">
        <v>886.27867403010396</v>
      </c>
      <c r="H10" s="95">
        <v>49.495353717268202</v>
      </c>
      <c r="I10" s="95">
        <v>23.4903161868857</v>
      </c>
      <c r="J10" s="95">
        <v>2058.56556453645</v>
      </c>
      <c r="K10" s="95">
        <v>19.560702876480502</v>
      </c>
      <c r="L10" s="95">
        <v>737.380312361866</v>
      </c>
      <c r="M10" s="95">
        <v>106940.338701831</v>
      </c>
      <c r="N10" s="95">
        <v>36009.232040676703</v>
      </c>
      <c r="O10" s="95">
        <v>70931.106661155107</v>
      </c>
      <c r="P10" s="95">
        <v>28.726927417495201</v>
      </c>
      <c r="Q10" s="95">
        <v>46.490595841311197</v>
      </c>
      <c r="R10" s="95">
        <v>18190.957619449098</v>
      </c>
      <c r="S10" s="95">
        <v>51.653717357540003</v>
      </c>
      <c r="T10" s="95">
        <v>480.27320389997601</v>
      </c>
      <c r="U10" s="95">
        <v>28.796675209576801</v>
      </c>
      <c r="V10" s="95">
        <v>45.524388473133897</v>
      </c>
      <c r="W10" s="95">
        <v>1202.4361772957</v>
      </c>
      <c r="X10" s="95">
        <v>8730.0475796888204</v>
      </c>
      <c r="Y10" s="95">
        <v>52.7026323737716</v>
      </c>
      <c r="Z10" s="95">
        <v>185.67130283326901</v>
      </c>
      <c r="AA10" s="94"/>
      <c r="AB10" s="49">
        <f t="shared" si="0"/>
        <v>8.1334408699068326E-5</v>
      </c>
      <c r="AC10" s="49">
        <f t="shared" si="0"/>
        <v>-9.0362620628286529E-4</v>
      </c>
      <c r="AD10" s="94"/>
      <c r="AE10" s="94">
        <v>147</v>
      </c>
      <c r="AF10" s="94" t="s">
        <v>125</v>
      </c>
      <c r="AG10" s="95">
        <v>1633.7563345593201</v>
      </c>
      <c r="AH10" s="95">
        <v>452.93049784762701</v>
      </c>
      <c r="AI10" s="95">
        <v>25.2598973915537</v>
      </c>
      <c r="AJ10" s="95">
        <v>11.097312644827101</v>
      </c>
      <c r="AK10" s="95">
        <v>1053.7480858384699</v>
      </c>
      <c r="AL10" s="95">
        <v>9.7109374979871603</v>
      </c>
      <c r="AM10" s="95">
        <v>377.197434089772</v>
      </c>
      <c r="AN10" s="95">
        <v>37672.068403694597</v>
      </c>
      <c r="AO10" s="95">
        <v>14.589406389827699</v>
      </c>
      <c r="AP10" s="95">
        <v>23.796660742701899</v>
      </c>
      <c r="AQ10" s="95">
        <v>9308.1721919676802</v>
      </c>
      <c r="AR10" s="95">
        <v>26.341929087730001</v>
      </c>
      <c r="AS10" s="95">
        <v>243.38817214335501</v>
      </c>
      <c r="AT10" s="95">
        <v>14.2458100531623</v>
      </c>
      <c r="AU10" s="95">
        <v>21.965343627063501</v>
      </c>
      <c r="AV10" s="95">
        <v>609.377247109991</v>
      </c>
      <c r="AW10" s="95">
        <v>4469.0212224411498</v>
      </c>
      <c r="AX10" s="95">
        <v>26.214853970923901</v>
      </c>
      <c r="AY10" s="95">
        <v>95.048040757692107</v>
      </c>
      <c r="AZ10" s="95">
        <f t="shared" si="1"/>
        <v>56087.929781855433</v>
      </c>
      <c r="BA10" s="95">
        <f t="shared" si="2"/>
        <v>18415.861378160836</v>
      </c>
      <c r="BC10" s="81">
        <f t="shared" si="3"/>
        <v>0.52447869964428229</v>
      </c>
      <c r="BD10" s="81">
        <f t="shared" si="3"/>
        <v>0.51142055341135673</v>
      </c>
      <c r="BF10" s="81">
        <v>0.52445971941261305</v>
      </c>
      <c r="BG10" s="81">
        <v>0.51033678483093592</v>
      </c>
    </row>
    <row r="11" spans="1:59" x14ac:dyDescent="0.25">
      <c r="A11" s="80" t="s">
        <v>126</v>
      </c>
      <c r="B11" s="95">
        <v>101326.82527</v>
      </c>
      <c r="C11" s="95">
        <v>25991.263647</v>
      </c>
      <c r="E11" s="94" t="s">
        <v>126</v>
      </c>
      <c r="F11" s="95">
        <v>2171.13598458859</v>
      </c>
      <c r="G11" s="95">
        <v>697.94821150151199</v>
      </c>
      <c r="H11" s="95">
        <v>39.0499910525416</v>
      </c>
      <c r="I11" s="95">
        <v>66.840055291919398</v>
      </c>
      <c r="J11" s="95">
        <v>1422.02508637598</v>
      </c>
      <c r="K11" s="95">
        <v>25.569504006349302</v>
      </c>
      <c r="L11" s="95">
        <v>520.67910343755602</v>
      </c>
      <c r="M11" s="95">
        <v>101332.588824854</v>
      </c>
      <c r="N11" s="95">
        <v>25972.7003761915</v>
      </c>
      <c r="O11" s="95">
        <v>75359.888448662605</v>
      </c>
      <c r="P11" s="95">
        <v>37.170590142370003</v>
      </c>
      <c r="Q11" s="95">
        <v>32.109112780303903</v>
      </c>
      <c r="R11" s="95">
        <v>12967.6658703021</v>
      </c>
      <c r="S11" s="95">
        <v>41.940985733891097</v>
      </c>
      <c r="T11" s="95">
        <v>468.64384070503701</v>
      </c>
      <c r="U11" s="95">
        <v>35.210058798370703</v>
      </c>
      <c r="V11" s="95">
        <v>71.899169474803898</v>
      </c>
      <c r="W11" s="95">
        <v>1172.4555949447999</v>
      </c>
      <c r="X11" s="95">
        <v>6003.3378913341803</v>
      </c>
      <c r="Y11" s="95">
        <v>71.322304061464905</v>
      </c>
      <c r="Z11" s="95">
        <v>127.697021659749</v>
      </c>
      <c r="AA11" s="94"/>
      <c r="AB11" s="49">
        <f t="shared" si="0"/>
        <v>5.6880839191798725E-5</v>
      </c>
      <c r="AC11" s="49">
        <f t="shared" si="0"/>
        <v>-7.1421193908138998E-4</v>
      </c>
      <c r="AD11" s="94"/>
      <c r="AE11" s="94">
        <v>148</v>
      </c>
      <c r="AF11" s="94" t="s">
        <v>126</v>
      </c>
      <c r="AG11" s="95">
        <v>990.94466720057301</v>
      </c>
      <c r="AH11" s="95">
        <v>286.61113992786397</v>
      </c>
      <c r="AI11" s="95">
        <v>16.404263370726401</v>
      </c>
      <c r="AJ11" s="95">
        <v>19.394337771019799</v>
      </c>
      <c r="AK11" s="95">
        <v>641.76414765276604</v>
      </c>
      <c r="AL11" s="95">
        <v>9.8910432652671201</v>
      </c>
      <c r="AM11" s="95">
        <v>233.29211007185199</v>
      </c>
      <c r="AN11" s="95">
        <v>27074.595910949301</v>
      </c>
      <c r="AO11" s="95">
        <v>10.5337705977681</v>
      </c>
      <c r="AP11" s="95">
        <v>14.5122828670307</v>
      </c>
      <c r="AQ11" s="95">
        <v>5721.7877738053703</v>
      </c>
      <c r="AR11" s="95">
        <v>17.3641315561418</v>
      </c>
      <c r="AS11" s="95">
        <v>180.393146077838</v>
      </c>
      <c r="AT11" s="95">
        <v>15.1636417906894</v>
      </c>
      <c r="AU11" s="95">
        <v>31.196887792673198</v>
      </c>
      <c r="AV11" s="95">
        <v>451.50704900483402</v>
      </c>
      <c r="AW11" s="95">
        <v>2717.52489205855</v>
      </c>
      <c r="AX11" s="95">
        <v>26.044080712888601</v>
      </c>
      <c r="AY11" s="95">
        <v>57.745435970448199</v>
      </c>
      <c r="AZ11" s="95">
        <f t="shared" si="1"/>
        <v>38516.670712443607</v>
      </c>
      <c r="BA11" s="95">
        <f t="shared" si="2"/>
        <v>11442.074801494306</v>
      </c>
      <c r="BC11" s="81">
        <f t="shared" si="3"/>
        <v>0.38010151678861048</v>
      </c>
      <c r="BD11" s="81">
        <f t="shared" si="3"/>
        <v>0.44054236316463108</v>
      </c>
      <c r="BF11" s="81">
        <v>0.48972647486049159</v>
      </c>
      <c r="BG11" s="81">
        <v>0.48166472217920353</v>
      </c>
    </row>
    <row r="12" spans="1:59" x14ac:dyDescent="0.25">
      <c r="A12" s="80" t="s">
        <v>73</v>
      </c>
      <c r="B12" s="95">
        <v>12278.041474</v>
      </c>
      <c r="C12" s="95">
        <v>2468.2489780999999</v>
      </c>
      <c r="E12" s="94" t="s">
        <v>73</v>
      </c>
      <c r="F12" s="95">
        <v>184.441121905058</v>
      </c>
      <c r="G12" s="95">
        <v>77.904303405622898</v>
      </c>
      <c r="H12" s="95">
        <v>4.2408481000237002</v>
      </c>
      <c r="I12" s="95">
        <v>13.619862715322601</v>
      </c>
      <c r="J12" s="95">
        <v>125.03393973385801</v>
      </c>
      <c r="K12" s="95">
        <v>3.7865036613039198</v>
      </c>
      <c r="L12" s="95">
        <v>47.277224560514099</v>
      </c>
      <c r="M12" s="95">
        <v>12273.9202660192</v>
      </c>
      <c r="N12" s="95">
        <v>2467.3026877028201</v>
      </c>
      <c r="O12" s="95">
        <v>9806.6175783164399</v>
      </c>
      <c r="P12" s="95">
        <v>6.7802879032254699</v>
      </c>
      <c r="Q12" s="95">
        <v>2.8155486179235698</v>
      </c>
      <c r="R12" s="95">
        <v>1216.8788624338999</v>
      </c>
      <c r="S12" s="95">
        <v>4.7253419974095596</v>
      </c>
      <c r="T12" s="95">
        <v>62.8488278233215</v>
      </c>
      <c r="U12" s="95">
        <v>4.5893612586186903</v>
      </c>
      <c r="V12" s="95">
        <v>10.033022348583801</v>
      </c>
      <c r="W12" s="95">
        <v>157.12938037831299</v>
      </c>
      <c r="X12" s="95">
        <v>522.86940536748205</v>
      </c>
      <c r="Y12" s="95">
        <v>11.1862833049488</v>
      </c>
      <c r="Z12" s="95">
        <v>11.142562187390601</v>
      </c>
      <c r="AA12" s="94"/>
      <c r="AB12" s="49">
        <f t="shared" si="0"/>
        <v>-3.3565678936060801E-4</v>
      </c>
      <c r="AC12" s="49">
        <f t="shared" si="0"/>
        <v>-3.8338530900892704E-4</v>
      </c>
      <c r="AD12" s="94"/>
      <c r="AE12" s="94">
        <v>159</v>
      </c>
      <c r="AF12" s="94" t="s">
        <v>73</v>
      </c>
      <c r="AG12" s="95">
        <v>19.608523283694701</v>
      </c>
      <c r="AH12" s="95">
        <v>6.8341433613632798</v>
      </c>
      <c r="AI12" s="95">
        <v>0.39045168373199202</v>
      </c>
      <c r="AJ12" s="95">
        <v>1.0087320270965601</v>
      </c>
      <c r="AK12" s="95">
        <v>12.961895404133401</v>
      </c>
      <c r="AL12" s="95">
        <v>0.346423189856847</v>
      </c>
      <c r="AM12" s="95">
        <v>4.8488630444450003</v>
      </c>
      <c r="AN12" s="95">
        <v>675.40577380789705</v>
      </c>
      <c r="AO12" s="95">
        <v>0.42427806762973402</v>
      </c>
      <c r="AP12" s="95">
        <v>0.293023697283331</v>
      </c>
      <c r="AQ12" s="95">
        <v>120.46026683058101</v>
      </c>
      <c r="AR12" s="95">
        <v>0.426882900330048</v>
      </c>
      <c r="AS12" s="95">
        <v>5.3091308414379403</v>
      </c>
      <c r="AT12" s="95">
        <v>0.49234635652120501</v>
      </c>
      <c r="AU12" s="95">
        <v>1.1220804302115801</v>
      </c>
      <c r="AV12" s="95">
        <v>13.279070424679601</v>
      </c>
      <c r="AW12" s="95">
        <v>54.554851856778299</v>
      </c>
      <c r="AX12" s="95">
        <v>0.95091282738194505</v>
      </c>
      <c r="AY12" s="95">
        <v>1.1594843336351599</v>
      </c>
      <c r="AZ12" s="95">
        <f t="shared" si="1"/>
        <v>919.87713436868864</v>
      </c>
      <c r="BA12" s="95">
        <f t="shared" si="2"/>
        <v>244.4713605607916</v>
      </c>
      <c r="BC12" s="81">
        <f t="shared" si="3"/>
        <v>7.4945666456331994E-2</v>
      </c>
      <c r="BD12" s="81">
        <f t="shared" si="3"/>
        <v>9.9084462469583107E-2</v>
      </c>
      <c r="BF12" s="81">
        <v>0.12994858897896783</v>
      </c>
      <c r="BG12" s="81">
        <v>0.12388395264818529</v>
      </c>
    </row>
    <row r="13" spans="1:59" x14ac:dyDescent="0.25">
      <c r="A13" s="80" t="s">
        <v>86</v>
      </c>
      <c r="B13" s="95">
        <v>24.1185428</v>
      </c>
      <c r="C13" s="95">
        <v>2.4140589000000001</v>
      </c>
      <c r="E13" s="94" t="s">
        <v>86</v>
      </c>
      <c r="F13" s="95">
        <v>0</v>
      </c>
      <c r="G13" s="95">
        <v>0</v>
      </c>
      <c r="H13" s="95">
        <v>0</v>
      </c>
      <c r="I13" s="95">
        <v>0</v>
      </c>
      <c r="J13" s="95">
        <v>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P13" s="95">
        <v>0</v>
      </c>
      <c r="Q13" s="95">
        <v>0</v>
      </c>
      <c r="R13" s="95">
        <v>0</v>
      </c>
      <c r="S13" s="95">
        <v>0</v>
      </c>
      <c r="T13" s="95">
        <v>0</v>
      </c>
      <c r="U13" s="95">
        <v>0</v>
      </c>
      <c r="V13" s="95">
        <v>0</v>
      </c>
      <c r="W13" s="95">
        <v>0</v>
      </c>
      <c r="X13" s="95">
        <v>0</v>
      </c>
      <c r="Y13" s="95">
        <v>0</v>
      </c>
      <c r="Z13" s="95">
        <v>0</v>
      </c>
      <c r="AA13" s="94"/>
      <c r="AB13" s="49">
        <f t="shared" si="0"/>
        <v>-1</v>
      </c>
      <c r="AC13" s="49">
        <f t="shared" si="0"/>
        <v>-1</v>
      </c>
      <c r="AD13" s="94"/>
      <c r="AE13" s="94"/>
      <c r="AF13" s="94"/>
      <c r="AG13" s="94"/>
      <c r="AH13" s="94"/>
      <c r="AI13" s="59"/>
      <c r="AJ13" s="59"/>
      <c r="AK13" s="94"/>
      <c r="AL13" s="59"/>
      <c r="AM13" s="94"/>
      <c r="AN13" s="94"/>
      <c r="AO13" s="94"/>
      <c r="AP13" s="59"/>
      <c r="AQ13" s="94"/>
      <c r="AR13" s="59"/>
      <c r="AS13" s="94"/>
      <c r="AT13" s="59"/>
      <c r="AU13" s="59"/>
      <c r="AV13" s="94"/>
      <c r="AW13" s="94"/>
      <c r="AX13" s="94"/>
      <c r="AY13" s="59"/>
      <c r="AZ13" s="95">
        <f t="shared" si="1"/>
        <v>0</v>
      </c>
      <c r="BA13" s="95">
        <f t="shared" si="2"/>
        <v>0</v>
      </c>
      <c r="BC13" s="81" t="e">
        <f t="shared" si="3"/>
        <v>#DIV/0!</v>
      </c>
      <c r="BD13" s="81" t="e">
        <f t="shared" si="3"/>
        <v>#DIV/0!</v>
      </c>
      <c r="BF13" s="81" t="e">
        <v>#DIV/0!</v>
      </c>
      <c r="BG13" s="81" t="e">
        <v>#DIV/0!</v>
      </c>
    </row>
    <row r="14" spans="1:59" x14ac:dyDescent="0.25">
      <c r="A14" s="80" t="s">
        <v>87</v>
      </c>
      <c r="B14" s="95">
        <v>1044.1912563999999</v>
      </c>
      <c r="C14" s="95">
        <v>104.36439595</v>
      </c>
      <c r="E14" s="94" t="s">
        <v>180</v>
      </c>
      <c r="F14" s="95">
        <v>0</v>
      </c>
      <c r="G14" s="95">
        <v>0</v>
      </c>
      <c r="H14" s="95">
        <v>0</v>
      </c>
      <c r="I14" s="95">
        <v>0</v>
      </c>
      <c r="J14" s="95">
        <v>0</v>
      </c>
      <c r="K14" s="95">
        <v>0</v>
      </c>
      <c r="L14" s="95">
        <v>0</v>
      </c>
      <c r="M14" s="95">
        <v>0</v>
      </c>
      <c r="N14" s="95">
        <v>0</v>
      </c>
      <c r="O14" s="95">
        <v>0</v>
      </c>
      <c r="P14" s="95">
        <v>0</v>
      </c>
      <c r="Q14" s="95">
        <v>0</v>
      </c>
      <c r="R14" s="95">
        <v>0</v>
      </c>
      <c r="S14" s="95">
        <v>0</v>
      </c>
      <c r="T14" s="95">
        <v>0</v>
      </c>
      <c r="U14" s="95">
        <v>0</v>
      </c>
      <c r="V14" s="95">
        <v>0</v>
      </c>
      <c r="W14" s="95">
        <v>0</v>
      </c>
      <c r="X14" s="95">
        <v>0</v>
      </c>
      <c r="Y14" s="95">
        <v>0</v>
      </c>
      <c r="Z14" s="95">
        <v>0</v>
      </c>
      <c r="AA14" s="94"/>
      <c r="AB14" s="49">
        <f t="shared" si="0"/>
        <v>-1</v>
      </c>
      <c r="AC14" s="49">
        <f t="shared" si="0"/>
        <v>-1</v>
      </c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5">
        <f t="shared" si="1"/>
        <v>0</v>
      </c>
      <c r="BA14" s="95">
        <f>SUM(AG14:AY14)-AN14</f>
        <v>0</v>
      </c>
      <c r="BC14" s="81" t="e">
        <f t="shared" si="3"/>
        <v>#DIV/0!</v>
      </c>
      <c r="BD14" s="81" t="e">
        <f t="shared" si="3"/>
        <v>#DIV/0!</v>
      </c>
      <c r="BF14" s="81" t="e">
        <v>#DIV/0!</v>
      </c>
      <c r="BG14" s="81" t="e">
        <v>#DIV/0!</v>
      </c>
    </row>
    <row r="15" spans="1:59" x14ac:dyDescent="0.25">
      <c r="A15" s="13" t="s">
        <v>88</v>
      </c>
      <c r="B15" s="95">
        <v>1281.1267281999999</v>
      </c>
      <c r="C15" s="95">
        <v>152.67324192999999</v>
      </c>
      <c r="E15" s="94" t="s">
        <v>88</v>
      </c>
      <c r="F15" s="95">
        <v>0</v>
      </c>
      <c r="G15" s="95">
        <v>0</v>
      </c>
      <c r="H15" s="95">
        <v>0</v>
      </c>
      <c r="I15" s="95">
        <v>0</v>
      </c>
      <c r="J15" s="95">
        <v>0</v>
      </c>
      <c r="K15" s="95">
        <v>0</v>
      </c>
      <c r="L15" s="95">
        <v>0</v>
      </c>
      <c r="M15" s="95">
        <v>0</v>
      </c>
      <c r="N15" s="95">
        <v>0</v>
      </c>
      <c r="O15" s="95">
        <v>0</v>
      </c>
      <c r="P15" s="95">
        <v>0</v>
      </c>
      <c r="Q15" s="95">
        <v>0</v>
      </c>
      <c r="R15" s="95">
        <v>0</v>
      </c>
      <c r="S15" s="95">
        <v>0</v>
      </c>
      <c r="T15" s="95">
        <v>0</v>
      </c>
      <c r="U15" s="95">
        <v>0</v>
      </c>
      <c r="V15" s="95">
        <v>0</v>
      </c>
      <c r="W15" s="95">
        <v>0</v>
      </c>
      <c r="X15" s="95">
        <v>0</v>
      </c>
      <c r="Y15" s="95">
        <v>0</v>
      </c>
      <c r="Z15" s="95">
        <v>0</v>
      </c>
      <c r="AA15" s="94"/>
      <c r="AB15" s="49">
        <f t="shared" si="0"/>
        <v>-1</v>
      </c>
      <c r="AC15" s="49">
        <f t="shared" si="0"/>
        <v>-1</v>
      </c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5">
        <f t="shared" si="1"/>
        <v>0</v>
      </c>
      <c r="BA15" s="95">
        <f>SUM(AG15:AY15)-AN15</f>
        <v>0</v>
      </c>
      <c r="BC15" s="81" t="e">
        <f t="shared" si="3"/>
        <v>#DIV/0!</v>
      </c>
      <c r="BD15" s="81" t="e">
        <f t="shared" si="3"/>
        <v>#DIV/0!</v>
      </c>
      <c r="BF15" s="81" t="e">
        <v>#DIV/0!</v>
      </c>
      <c r="BG15" s="81" t="e">
        <v>#DIV/0!</v>
      </c>
    </row>
    <row r="16" spans="1:59" x14ac:dyDescent="0.25">
      <c r="A16" s="95"/>
    </row>
    <row r="17" spans="1:78" x14ac:dyDescent="0.25">
      <c r="A17" s="2"/>
    </row>
    <row r="18" spans="1:78" x14ac:dyDescent="0.25">
      <c r="A18" s="2" t="s">
        <v>333</v>
      </c>
      <c r="B18" s="1">
        <f>SUM(B3:B15)</f>
        <v>363348.73673590011</v>
      </c>
      <c r="C18" s="1">
        <f>SUM(C3:C15)</f>
        <v>119969.84893866001</v>
      </c>
      <c r="F18" s="1">
        <f>SUM(F3:F15)</f>
        <v>10331.074186700373</v>
      </c>
      <c r="G18" s="1">
        <f t="shared" ref="G18:Z18" si="4">SUM(G3:G15)</f>
        <v>3022.0445141097098</v>
      </c>
      <c r="H18" s="1">
        <f t="shared" si="4"/>
        <v>170.96859705647438</v>
      </c>
      <c r="I18" s="1">
        <f t="shared" si="4"/>
        <v>190.27904683609142</v>
      </c>
      <c r="J18" s="1">
        <f t="shared" si="4"/>
        <v>6698.6290099275848</v>
      </c>
      <c r="K18" s="1">
        <f t="shared" si="4"/>
        <v>95.665584676168336</v>
      </c>
      <c r="L18" s="1">
        <f t="shared" si="4"/>
        <v>2428.6262773635235</v>
      </c>
      <c r="M18" s="1">
        <f t="shared" si="4"/>
        <v>360180.14837269229</v>
      </c>
      <c r="N18" s="1">
        <f t="shared" si="4"/>
        <v>119394.54310068119</v>
      </c>
      <c r="O18" s="1">
        <f t="shared" si="4"/>
        <v>240785.60527201198</v>
      </c>
      <c r="P18" s="1">
        <f t="shared" si="4"/>
        <v>118.69039339820156</v>
      </c>
      <c r="Q18" s="1">
        <f t="shared" si="4"/>
        <v>151.37552383498513</v>
      </c>
      <c r="R18" s="1">
        <f t="shared" si="4"/>
        <v>59853.414162158995</v>
      </c>
      <c r="S18" s="1">
        <f t="shared" si="4"/>
        <v>180.88160311161101</v>
      </c>
      <c r="T18" s="1">
        <f t="shared" si="4"/>
        <v>1859.3850991243216</v>
      </c>
      <c r="U18" s="1">
        <f t="shared" si="4"/>
        <v>141.73795369301712</v>
      </c>
      <c r="V18" s="1">
        <f t="shared" si="4"/>
        <v>278.72250087325057</v>
      </c>
      <c r="W18" s="1">
        <f t="shared" si="4"/>
        <v>4653.6733798456708</v>
      </c>
      <c r="X18" s="1">
        <f t="shared" si="4"/>
        <v>28359.640765924967</v>
      </c>
      <c r="Y18" s="1">
        <f t="shared" si="4"/>
        <v>256.83351603612255</v>
      </c>
      <c r="Z18" s="1">
        <f t="shared" si="4"/>
        <v>602.90098601000466</v>
      </c>
      <c r="AA18" s="1"/>
      <c r="AD18" s="1"/>
      <c r="AG18" s="1">
        <f t="shared" ref="AG18:BA18" si="5">SUM(AG3:AG15)</f>
        <v>4649.5534746993208</v>
      </c>
      <c r="AH18" s="1">
        <f t="shared" si="5"/>
        <v>1308.6138994279167</v>
      </c>
      <c r="AI18" s="1">
        <f t="shared" si="5"/>
        <v>74.112085458797026</v>
      </c>
      <c r="AJ18" s="1">
        <f t="shared" si="5"/>
        <v>59.285550645086339</v>
      </c>
      <c r="AK18" s="1">
        <f t="shared" si="5"/>
        <v>3003.1385512835632</v>
      </c>
      <c r="AL18" s="1">
        <f t="shared" si="5"/>
        <v>36.889103070586728</v>
      </c>
      <c r="AM18" s="1">
        <f t="shared" si="5"/>
        <v>1083.179380387772</v>
      </c>
      <c r="AN18" s="1">
        <f t="shared" si="5"/>
        <v>99880.655611385024</v>
      </c>
      <c r="AO18" s="1">
        <f t="shared" si="5"/>
        <v>43.741066127781913</v>
      </c>
      <c r="AP18" s="1">
        <f t="shared" si="5"/>
        <v>67.873068451354087</v>
      </c>
      <c r="AQ18" s="1">
        <f t="shared" si="5"/>
        <v>26617.751019613963</v>
      </c>
      <c r="AR18" s="1">
        <f t="shared" si="5"/>
        <v>77.82627205903114</v>
      </c>
      <c r="AS18" s="1">
        <f t="shared" si="5"/>
        <v>762.77246593258781</v>
      </c>
      <c r="AT18" s="1">
        <f t="shared" si="5"/>
        <v>56.219893848658266</v>
      </c>
      <c r="AU18" s="1">
        <f t="shared" si="5"/>
        <v>105.76428037838673</v>
      </c>
      <c r="AV18" s="1">
        <f t="shared" si="5"/>
        <v>1909.4865805686807</v>
      </c>
      <c r="AW18" s="1">
        <f t="shared" si="5"/>
        <v>12728.640675770923</v>
      </c>
      <c r="AX18" s="1">
        <f t="shared" si="5"/>
        <v>97.471004023052757</v>
      </c>
      <c r="AY18" s="1">
        <f t="shared" si="5"/>
        <v>270.57315844973783</v>
      </c>
      <c r="AZ18" s="1">
        <f t="shared" si="5"/>
        <v>152833.54714158224</v>
      </c>
      <c r="BA18" s="1">
        <f t="shared" si="5"/>
        <v>52952.891530197208</v>
      </c>
      <c r="BC18" s="24"/>
      <c r="BD18" s="24"/>
    </row>
    <row r="19" spans="1:78" x14ac:dyDescent="0.25">
      <c r="B19" s="95"/>
      <c r="C19" s="95"/>
    </row>
    <row r="21" spans="1:78" s="95" customFormat="1" x14ac:dyDescent="0.25">
      <c r="A21" s="94"/>
      <c r="D21" s="94"/>
      <c r="E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</row>
    <row r="22" spans="1:78" s="95" customFormat="1" x14ac:dyDescent="0.25">
      <c r="A22" s="94"/>
      <c r="B22" s="94"/>
      <c r="C22" s="94"/>
      <c r="D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</row>
    <row r="23" spans="1:78" s="95" customFormat="1" x14ac:dyDescent="0.25">
      <c r="A23" s="94"/>
      <c r="B23" s="94"/>
      <c r="C23" s="94"/>
      <c r="D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</row>
    <row r="24" spans="1:78" s="95" customFormat="1" x14ac:dyDescent="0.25">
      <c r="A24" s="94"/>
      <c r="B24" s="94"/>
      <c r="C24" s="94"/>
      <c r="D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</row>
    <row r="25" spans="1:78" s="95" customFormat="1" x14ac:dyDescent="0.25">
      <c r="A25" s="94"/>
      <c r="B25" s="94"/>
      <c r="C25" s="94"/>
      <c r="D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</row>
    <row r="26" spans="1:78" s="95" customFormat="1" x14ac:dyDescent="0.25">
      <c r="A26" s="94"/>
      <c r="B26" s="94"/>
      <c r="C26" s="94"/>
      <c r="D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</row>
    <row r="27" spans="1:78" s="95" customFormat="1" x14ac:dyDescent="0.25">
      <c r="A27" s="94"/>
      <c r="B27" s="94"/>
      <c r="C27" s="94"/>
      <c r="D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</row>
    <row r="28" spans="1:78" s="95" customFormat="1" x14ac:dyDescent="0.25">
      <c r="A28" s="94"/>
      <c r="B28" s="94"/>
      <c r="C28" s="94"/>
      <c r="D28" s="94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4"/>
      <c r="BU28" s="94"/>
      <c r="BV28" s="94"/>
      <c r="BW28" s="94"/>
      <c r="BX28" s="94"/>
      <c r="BY28" s="94"/>
      <c r="BZ28" s="94"/>
    </row>
    <row r="29" spans="1:78" s="95" customFormat="1" x14ac:dyDescent="0.25">
      <c r="A29" s="94"/>
      <c r="B29" s="94"/>
      <c r="C29" s="94"/>
      <c r="D29" s="94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</row>
    <row r="30" spans="1:78" s="95" customFormat="1" x14ac:dyDescent="0.25">
      <c r="A30" s="94"/>
      <c r="B30" s="94"/>
      <c r="C30" s="94"/>
      <c r="D30" s="94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94"/>
    </row>
    <row r="31" spans="1:78" s="95" customFormat="1" x14ac:dyDescent="0.25">
      <c r="A31" s="94"/>
      <c r="B31" s="94"/>
      <c r="C31" s="94"/>
      <c r="D31" s="94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</row>
    <row r="32" spans="1:78" s="95" customFormat="1" x14ac:dyDescent="0.25">
      <c r="A32" s="94"/>
      <c r="B32" s="94"/>
      <c r="C32" s="94"/>
      <c r="D32" s="94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</row>
    <row r="33" spans="1:78" s="95" customFormat="1" x14ac:dyDescent="0.25">
      <c r="A33" s="94"/>
      <c r="B33" s="94"/>
      <c r="C33" s="94"/>
      <c r="D33" s="94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</row>
    <row r="34" spans="1:78" s="95" customFormat="1" x14ac:dyDescent="0.25">
      <c r="A34" s="94"/>
      <c r="B34" s="94"/>
      <c r="C34" s="94"/>
      <c r="D34" s="94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</row>
    <row r="35" spans="1:78" s="95" customFormat="1" x14ac:dyDescent="0.25">
      <c r="A35" s="94"/>
      <c r="B35" s="94"/>
      <c r="C35" s="94"/>
      <c r="D35" s="94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</row>
    <row r="36" spans="1:78" s="95" customFormat="1" x14ac:dyDescent="0.25">
      <c r="A36" s="94"/>
      <c r="B36" s="94"/>
      <c r="C36" s="94"/>
      <c r="D36" s="94"/>
      <c r="E36" s="94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</row>
    <row r="37" spans="1:78" s="95" customFormat="1" x14ac:dyDescent="0.25">
      <c r="A37" s="94"/>
      <c r="B37" s="94"/>
      <c r="C37" s="94"/>
      <c r="D37" s="94"/>
      <c r="E37" s="94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</row>
    <row r="38" spans="1:78" s="95" customFormat="1" x14ac:dyDescent="0.25">
      <c r="A38" s="94"/>
      <c r="B38" s="94"/>
      <c r="C38" s="94"/>
      <c r="D38" s="94"/>
      <c r="E38" s="94"/>
      <c r="F38" s="1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</row>
    <row r="39" spans="1:78" s="95" customFormat="1" x14ac:dyDescent="0.25">
      <c r="A39" s="94"/>
      <c r="B39" s="94"/>
      <c r="C39" s="94"/>
      <c r="D39" s="94"/>
      <c r="E39" s="94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</row>
    <row r="40" spans="1:78" s="95" customFormat="1" x14ac:dyDescent="0.25">
      <c r="A40" s="94"/>
      <c r="B40" s="94"/>
      <c r="C40" s="94"/>
      <c r="D40" s="94"/>
      <c r="E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</row>
    <row r="41" spans="1:78" s="95" customFormat="1" x14ac:dyDescent="0.25">
      <c r="A41" s="94"/>
      <c r="B41" s="94"/>
      <c r="C41" s="94"/>
      <c r="D41" s="94"/>
      <c r="E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</row>
    <row r="42" spans="1:78" s="95" customFormat="1" x14ac:dyDescent="0.25">
      <c r="A42" s="94"/>
      <c r="B42" s="94"/>
      <c r="C42" s="94"/>
      <c r="D42" s="94"/>
      <c r="E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</row>
    <row r="43" spans="1:78" s="95" customFormat="1" x14ac:dyDescent="0.25">
      <c r="A43" s="94"/>
      <c r="B43" s="94"/>
      <c r="C43" s="94"/>
      <c r="D43" s="94"/>
      <c r="E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</row>
    <row r="44" spans="1:78" s="95" customFormat="1" x14ac:dyDescent="0.25">
      <c r="A44" s="94"/>
      <c r="B44" s="94"/>
      <c r="C44" s="94"/>
      <c r="D44" s="94"/>
      <c r="E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</row>
    <row r="45" spans="1:78" s="95" customFormat="1" x14ac:dyDescent="0.25">
      <c r="A45" s="94"/>
      <c r="B45" s="94"/>
      <c r="C45" s="94"/>
      <c r="D45" s="94"/>
      <c r="E45" s="94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</row>
    <row r="46" spans="1:78" s="95" customFormat="1" x14ac:dyDescent="0.25">
      <c r="A46" s="94"/>
      <c r="B46" s="94"/>
      <c r="C46" s="94"/>
      <c r="D46" s="94"/>
      <c r="E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</row>
    <row r="47" spans="1:78" s="95" customFormat="1" x14ac:dyDescent="0.25">
      <c r="A47" s="94"/>
      <c r="B47" s="94"/>
      <c r="C47" s="94"/>
      <c r="D47" s="94"/>
      <c r="E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</row>
    <row r="48" spans="1:78" s="95" customFormat="1" x14ac:dyDescent="0.25">
      <c r="A48" s="94"/>
      <c r="B48" s="94"/>
      <c r="C48" s="94"/>
      <c r="D48" s="94"/>
      <c r="E48" s="94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</row>
    <row r="49" spans="1:78" s="95" customFormat="1" x14ac:dyDescent="0.25">
      <c r="A49" s="94"/>
      <c r="B49" s="94"/>
      <c r="C49" s="94"/>
      <c r="D49" s="94"/>
      <c r="E49" s="94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</row>
    <row r="50" spans="1:78" s="95" customFormat="1" x14ac:dyDescent="0.25">
      <c r="A50" s="94"/>
      <c r="B50" s="94"/>
      <c r="C50" s="94"/>
      <c r="D50" s="94"/>
      <c r="E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</row>
    <row r="51" spans="1:78" s="95" customFormat="1" x14ac:dyDescent="0.25">
      <c r="A51" s="94"/>
      <c r="B51" s="94"/>
      <c r="C51" s="94"/>
      <c r="D51" s="94"/>
      <c r="E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</row>
    <row r="52" spans="1:78" s="95" customFormat="1" x14ac:dyDescent="0.25">
      <c r="A52" s="94"/>
      <c r="B52" s="94"/>
      <c r="C52" s="94"/>
      <c r="D52" s="94"/>
      <c r="E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</row>
    <row r="53" spans="1:78" s="95" customFormat="1" x14ac:dyDescent="0.25">
      <c r="A53" s="94"/>
      <c r="B53" s="94"/>
      <c r="C53" s="94"/>
      <c r="D53" s="94"/>
      <c r="E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</row>
    <row r="54" spans="1:78" s="95" customFormat="1" x14ac:dyDescent="0.25">
      <c r="A54" s="94"/>
      <c r="B54" s="94"/>
      <c r="C54" s="94"/>
      <c r="D54" s="94"/>
      <c r="E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</row>
    <row r="55" spans="1:78" s="95" customFormat="1" x14ac:dyDescent="0.25">
      <c r="A55" s="94"/>
      <c r="B55" s="94"/>
      <c r="C55" s="94"/>
      <c r="D55" s="94"/>
      <c r="E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</row>
    <row r="56" spans="1:78" s="95" customFormat="1" x14ac:dyDescent="0.25">
      <c r="A56" s="94"/>
      <c r="B56" s="94"/>
      <c r="C56" s="94"/>
      <c r="D56" s="94"/>
      <c r="E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</row>
    <row r="57" spans="1:78" s="95" customFormat="1" x14ac:dyDescent="0.25">
      <c r="A57" s="94"/>
      <c r="B57" s="94"/>
      <c r="C57" s="94"/>
      <c r="D57" s="94"/>
      <c r="E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</row>
    <row r="58" spans="1:78" s="95" customFormat="1" x14ac:dyDescent="0.25">
      <c r="A58" s="94"/>
      <c r="B58" s="94"/>
      <c r="C58" s="94"/>
      <c r="D58" s="94"/>
      <c r="E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</row>
    <row r="59" spans="1:78" s="95" customFormat="1" x14ac:dyDescent="0.25">
      <c r="A59" s="94"/>
      <c r="B59" s="94"/>
      <c r="C59" s="94"/>
      <c r="D59" s="94"/>
      <c r="E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</row>
    <row r="60" spans="1:78" s="95" customFormat="1" x14ac:dyDescent="0.25">
      <c r="A60" s="94"/>
      <c r="B60" s="94"/>
      <c r="C60" s="94"/>
      <c r="D60" s="94"/>
      <c r="E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  <c r="BZ60" s="94"/>
    </row>
    <row r="61" spans="1:78" s="95" customFormat="1" x14ac:dyDescent="0.25">
      <c r="A61" s="94"/>
      <c r="B61" s="94"/>
      <c r="C61" s="94"/>
      <c r="D61" s="94"/>
      <c r="E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</row>
    <row r="62" spans="1:78" s="95" customFormat="1" x14ac:dyDescent="0.25">
      <c r="A62" s="94"/>
      <c r="B62" s="94"/>
      <c r="C62" s="94"/>
      <c r="D62" s="94"/>
      <c r="E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</row>
    <row r="63" spans="1:78" s="95" customFormat="1" x14ac:dyDescent="0.25">
      <c r="A63" s="94"/>
      <c r="B63" s="94"/>
      <c r="C63" s="94"/>
      <c r="D63" s="94"/>
      <c r="E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</row>
    <row r="64" spans="1:78" s="95" customFormat="1" x14ac:dyDescent="0.25">
      <c r="A64" s="94"/>
      <c r="B64" s="94"/>
      <c r="C64" s="94"/>
      <c r="D64" s="94"/>
      <c r="E64" s="94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4"/>
      <c r="BN64" s="94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</row>
    <row r="65" spans="1:78" s="95" customFormat="1" x14ac:dyDescent="0.25">
      <c r="A65" s="94"/>
      <c r="B65" s="94"/>
      <c r="C65" s="94"/>
      <c r="D65" s="94"/>
      <c r="E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</row>
    <row r="66" spans="1:78" s="95" customFormat="1" x14ac:dyDescent="0.25">
      <c r="A66" s="94"/>
      <c r="B66" s="94"/>
      <c r="C66" s="94"/>
      <c r="D66" s="94"/>
      <c r="E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</row>
    <row r="67" spans="1:78" s="95" customFormat="1" x14ac:dyDescent="0.25">
      <c r="A67" s="94"/>
      <c r="B67" s="94"/>
      <c r="C67" s="94"/>
      <c r="D67" s="94"/>
      <c r="E67" s="94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4"/>
      <c r="BN67" s="94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4"/>
      <c r="BZ67" s="94"/>
    </row>
    <row r="68" spans="1:78" s="95" customFormat="1" x14ac:dyDescent="0.25">
      <c r="A68" s="94"/>
      <c r="B68" s="94"/>
      <c r="C68" s="94"/>
      <c r="D68" s="94"/>
      <c r="E68" s="94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4"/>
      <c r="BN68" s="94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</row>
    <row r="69" spans="1:78" s="95" customFormat="1" x14ac:dyDescent="0.25">
      <c r="A69" s="94"/>
      <c r="B69" s="94"/>
      <c r="C69" s="94"/>
      <c r="D69" s="94"/>
      <c r="E69" s="94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</row>
    <row r="70" spans="1:78" s="95" customFormat="1" x14ac:dyDescent="0.25">
      <c r="A70" s="94"/>
      <c r="B70" s="94"/>
      <c r="C70" s="94"/>
      <c r="D70" s="94"/>
      <c r="E70" s="94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4"/>
      <c r="BZ70" s="94"/>
    </row>
    <row r="71" spans="1:78" s="95" customFormat="1" x14ac:dyDescent="0.25">
      <c r="A71" s="94"/>
      <c r="B71" s="94"/>
      <c r="C71" s="94"/>
      <c r="D71" s="94"/>
      <c r="E71" s="94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4"/>
      <c r="BN71" s="94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4"/>
      <c r="BZ71" s="94"/>
    </row>
    <row r="72" spans="1:78" s="95" customFormat="1" x14ac:dyDescent="0.25">
      <c r="A72" s="94"/>
      <c r="B72" s="94"/>
      <c r="C72" s="94"/>
      <c r="D72" s="94"/>
      <c r="E72" s="94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4"/>
      <c r="BN72" s="94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4"/>
      <c r="BZ72" s="94"/>
    </row>
    <row r="73" spans="1:78" s="95" customFormat="1" x14ac:dyDescent="0.25">
      <c r="A73" s="94"/>
      <c r="B73" s="94"/>
      <c r="C73" s="94"/>
      <c r="D73" s="94"/>
      <c r="E73" s="94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4"/>
      <c r="BN73" s="94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4"/>
      <c r="BZ73" s="94"/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8321E-104E-45F8-81EC-88EBA6A0D5FE}">
  <dimension ref="A1:CT114"/>
  <sheetViews>
    <sheetView zoomScale="85" zoomScaleNormal="85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 activeCell="B55" sqref="B55"/>
    </sheetView>
  </sheetViews>
  <sheetFormatPr defaultColWidth="9.140625" defaultRowHeight="15" x14ac:dyDescent="0.25"/>
  <cols>
    <col min="1" max="1" width="15.28515625" style="94" customWidth="1"/>
    <col min="2" max="2" width="11.7109375" style="94" customWidth="1"/>
    <col min="3" max="3" width="10.140625" style="94" customWidth="1"/>
    <col min="4" max="4" width="9.7109375" style="94" customWidth="1"/>
    <col min="5" max="5" width="10.42578125" style="94" customWidth="1"/>
    <col min="6" max="6" width="10.5703125" style="94" customWidth="1"/>
    <col min="7" max="8" width="9.85546875" style="94" customWidth="1"/>
    <col min="9" max="12" width="9.85546875" style="66" customWidth="1"/>
    <col min="13" max="14" width="9.85546875" style="94" customWidth="1"/>
    <col min="15" max="15" width="9.85546875" style="66" customWidth="1"/>
    <col min="16" max="16" width="9.140625" style="94"/>
    <col min="17" max="17" width="17.42578125" style="94" customWidth="1"/>
    <col min="18" max="18" width="7.7109375" style="95" bestFit="1" customWidth="1"/>
    <col min="19" max="19" width="6.7109375" style="94" bestFit="1" customWidth="1"/>
    <col min="20" max="20" width="9.7109375" style="94" bestFit="1" customWidth="1"/>
    <col min="21" max="21" width="7.7109375" style="94" bestFit="1" customWidth="1"/>
    <col min="22" max="22" width="14.5703125" style="94" bestFit="1" customWidth="1"/>
    <col min="23" max="23" width="7.7109375" style="94" bestFit="1" customWidth="1"/>
    <col min="24" max="24" width="7.7109375" style="94" customWidth="1"/>
    <col min="25" max="25" width="6.7109375" style="94" bestFit="1" customWidth="1"/>
    <col min="26" max="26" width="12.85546875" style="94" bestFit="1" customWidth="1"/>
    <col min="27" max="27" width="9.28515625" style="94" bestFit="1" customWidth="1"/>
    <col min="28" max="28" width="10.28515625" style="94" bestFit="1" customWidth="1"/>
    <col min="29" max="29" width="7.7109375" style="94" bestFit="1" customWidth="1"/>
    <col min="30" max="32" width="6.7109375" style="94" bestFit="1" customWidth="1"/>
    <col min="33" max="33" width="6.7109375" style="94" customWidth="1"/>
    <col min="34" max="34" width="7.7109375" style="94" bestFit="1" customWidth="1"/>
    <col min="35" max="35" width="15.42578125" style="94" bestFit="1" customWidth="1"/>
    <col min="36" max="36" width="12.7109375" style="94" bestFit="1" customWidth="1"/>
    <col min="37" max="37" width="6.5703125" style="94" bestFit="1" customWidth="1"/>
    <col min="38" max="39" width="6.7109375" style="94" bestFit="1" customWidth="1"/>
    <col min="40" max="40" width="6.7109375" style="94" customWidth="1"/>
    <col min="41" max="41" width="6.7109375" style="94" bestFit="1" customWidth="1"/>
    <col min="42" max="42" width="7.7109375" style="94" bestFit="1" customWidth="1"/>
    <col min="43" max="43" width="6.7109375" style="94" bestFit="1" customWidth="1"/>
    <col min="44" max="44" width="7.7109375" style="94" bestFit="1" customWidth="1"/>
    <col min="45" max="45" width="10" style="94" bestFit="1" customWidth="1"/>
    <col min="46" max="46" width="9.28515625" style="94" bestFit="1" customWidth="1"/>
    <col min="47" max="47" width="7.7109375" style="94" bestFit="1" customWidth="1"/>
    <col min="48" max="48" width="6.7109375" style="94" bestFit="1" customWidth="1"/>
    <col min="49" max="49" width="7.7109375" style="94" bestFit="1" customWidth="1"/>
    <col min="50" max="50" width="6.7109375" style="94" bestFit="1" customWidth="1"/>
    <col min="51" max="51" width="7.7109375" style="94" bestFit="1" customWidth="1"/>
    <col min="52" max="52" width="4.28515625" style="94" bestFit="1" customWidth="1"/>
    <col min="53" max="53" width="9.28515625" style="94" bestFit="1" customWidth="1"/>
    <col min="54" max="54" width="5.7109375" style="94" bestFit="1" customWidth="1"/>
    <col min="55" max="55" width="6.7109375" style="94" bestFit="1" customWidth="1"/>
    <col min="56" max="56" width="7.7109375" style="94" bestFit="1" customWidth="1"/>
    <col min="57" max="57" width="4.140625" style="94" bestFit="1" customWidth="1"/>
    <col min="58" max="58" width="5.85546875" style="94" bestFit="1" customWidth="1"/>
    <col min="59" max="59" width="6.7109375" style="94" bestFit="1" customWidth="1"/>
    <col min="60" max="61" width="9.28515625" style="94" bestFit="1" customWidth="1"/>
    <col min="62" max="62" width="7.7109375" style="94" bestFit="1" customWidth="1"/>
    <col min="63" max="63" width="5.140625" style="94" bestFit="1" customWidth="1"/>
    <col min="64" max="64" width="5.28515625" style="94" bestFit="1" customWidth="1"/>
    <col min="65" max="65" width="8.7109375" style="94" bestFit="1" customWidth="1"/>
    <col min="66" max="66" width="5.7109375" style="94" bestFit="1" customWidth="1"/>
    <col min="67" max="67" width="7.85546875" style="94" bestFit="1" customWidth="1"/>
    <col min="68" max="68" width="5.85546875" style="94" bestFit="1" customWidth="1"/>
    <col min="69" max="69" width="6" style="94" bestFit="1" customWidth="1"/>
    <col min="70" max="70" width="7.7109375" style="94" bestFit="1" customWidth="1"/>
    <col min="71" max="71" width="6.7109375" style="94" bestFit="1" customWidth="1"/>
    <col min="72" max="72" width="5.7109375" style="94" bestFit="1" customWidth="1"/>
    <col min="73" max="73" width="6.7109375" style="94" bestFit="1" customWidth="1"/>
    <col min="74" max="74" width="4.140625" style="94" bestFit="1" customWidth="1"/>
    <col min="75" max="75" width="7.7109375" style="94" bestFit="1" customWidth="1"/>
    <col min="76" max="76" width="8" style="94" bestFit="1" customWidth="1"/>
    <col min="77" max="77" width="5.28515625" style="94" bestFit="1" customWidth="1"/>
    <col min="78" max="78" width="6.7109375" style="94" bestFit="1" customWidth="1"/>
    <col min="79" max="79" width="7.7109375" style="94" bestFit="1" customWidth="1"/>
    <col min="80" max="80" width="7.7109375" style="94" customWidth="1"/>
    <col min="81" max="82" width="9.28515625" style="94" bestFit="1" customWidth="1"/>
    <col min="83" max="83" width="7.7109375" style="94" bestFit="1" customWidth="1"/>
    <col min="84" max="84" width="6.7109375" style="94" customWidth="1"/>
    <col min="85" max="91" width="9.140625" style="94"/>
    <col min="92" max="95" width="9.140625" style="66"/>
    <col min="96" max="97" width="9.140625" style="94"/>
    <col min="98" max="98" width="9.140625" style="66"/>
    <col min="99" max="16384" width="9.140625" style="94"/>
  </cols>
  <sheetData>
    <row r="1" spans="1:98" x14ac:dyDescent="0.25">
      <c r="B1" s="94" t="s">
        <v>484</v>
      </c>
      <c r="Q1" s="94" t="s">
        <v>475</v>
      </c>
      <c r="CG1" s="94" t="s">
        <v>331</v>
      </c>
    </row>
    <row r="2" spans="1:98" x14ac:dyDescent="0.25">
      <c r="A2" s="94" t="s">
        <v>227</v>
      </c>
      <c r="B2" s="94" t="s">
        <v>59</v>
      </c>
      <c r="C2" s="94" t="s">
        <v>57</v>
      </c>
      <c r="D2" s="94" t="s">
        <v>60</v>
      </c>
      <c r="E2" s="94" t="s">
        <v>54</v>
      </c>
      <c r="F2" s="94" t="s">
        <v>53</v>
      </c>
      <c r="G2" s="94" t="s">
        <v>61</v>
      </c>
      <c r="H2" s="94" t="s">
        <v>62</v>
      </c>
      <c r="I2" s="90" t="s">
        <v>63</v>
      </c>
      <c r="J2" s="90" t="s">
        <v>64</v>
      </c>
      <c r="K2" s="90" t="s">
        <v>65</v>
      </c>
      <c r="L2" s="90" t="s">
        <v>68</v>
      </c>
      <c r="M2" s="90" t="s">
        <v>311</v>
      </c>
      <c r="N2" s="90" t="s">
        <v>314</v>
      </c>
      <c r="O2" s="90" t="s">
        <v>321</v>
      </c>
      <c r="Q2" s="94" t="s">
        <v>226</v>
      </c>
      <c r="R2" s="91" t="s">
        <v>471</v>
      </c>
      <c r="S2" s="94" t="s">
        <v>359</v>
      </c>
      <c r="T2" s="94" t="s">
        <v>178</v>
      </c>
      <c r="U2" s="94" t="s">
        <v>131</v>
      </c>
      <c r="V2" s="94" t="s">
        <v>132</v>
      </c>
      <c r="W2" s="94" t="s">
        <v>133</v>
      </c>
      <c r="X2" s="94" t="s">
        <v>335</v>
      </c>
      <c r="Y2" s="94" t="s">
        <v>360</v>
      </c>
      <c r="Z2" s="94" t="s">
        <v>179</v>
      </c>
      <c r="AA2" s="94" t="s">
        <v>134</v>
      </c>
      <c r="AB2" s="94" t="s">
        <v>59</v>
      </c>
      <c r="AC2" s="94" t="s">
        <v>136</v>
      </c>
      <c r="AD2" s="94" t="s">
        <v>137</v>
      </c>
      <c r="AE2" s="94" t="s">
        <v>361</v>
      </c>
      <c r="AF2" s="94" t="s">
        <v>138</v>
      </c>
      <c r="AG2" s="94" t="s">
        <v>472</v>
      </c>
      <c r="AH2" s="94" t="s">
        <v>139</v>
      </c>
      <c r="AI2" s="94" t="s">
        <v>140</v>
      </c>
      <c r="AJ2" s="94" t="s">
        <v>212</v>
      </c>
      <c r="AK2" s="94" t="s">
        <v>141</v>
      </c>
      <c r="AL2" s="94" t="s">
        <v>142</v>
      </c>
      <c r="AM2" s="94" t="s">
        <v>143</v>
      </c>
      <c r="AN2" s="94" t="s">
        <v>473</v>
      </c>
      <c r="AO2" s="94" t="s">
        <v>362</v>
      </c>
      <c r="AP2" s="94" t="s">
        <v>144</v>
      </c>
      <c r="AQ2" s="94" t="s">
        <v>366</v>
      </c>
      <c r="AR2" s="94" t="s">
        <v>57</v>
      </c>
      <c r="AS2" s="94" t="s">
        <v>128</v>
      </c>
      <c r="AT2" s="94" t="s">
        <v>474</v>
      </c>
      <c r="AU2" s="94" t="s">
        <v>145</v>
      </c>
      <c r="AV2" s="94" t="s">
        <v>146</v>
      </c>
      <c r="AW2" s="94" t="s">
        <v>60</v>
      </c>
      <c r="AX2" s="94" t="s">
        <v>147</v>
      </c>
      <c r="AY2" s="94" t="s">
        <v>148</v>
      </c>
      <c r="AZ2" s="94" t="s">
        <v>149</v>
      </c>
      <c r="BA2" s="94" t="s">
        <v>150</v>
      </c>
      <c r="BB2" s="94" t="s">
        <v>151</v>
      </c>
      <c r="BC2" s="94" t="s">
        <v>152</v>
      </c>
      <c r="BD2" s="94" t="s">
        <v>153</v>
      </c>
      <c r="BE2" s="94" t="s">
        <v>154</v>
      </c>
      <c r="BF2" s="94" t="s">
        <v>155</v>
      </c>
      <c r="BG2" s="94" t="s">
        <v>156</v>
      </c>
      <c r="BH2" s="94" t="s">
        <v>54</v>
      </c>
      <c r="BI2" s="94" t="s">
        <v>53</v>
      </c>
      <c r="BJ2" s="94" t="s">
        <v>157</v>
      </c>
      <c r="BK2" s="94" t="s">
        <v>158</v>
      </c>
      <c r="BL2" s="94" t="s">
        <v>159</v>
      </c>
      <c r="BM2" s="94" t="s">
        <v>160</v>
      </c>
      <c r="BN2" s="94" t="s">
        <v>161</v>
      </c>
      <c r="BO2" s="94" t="s">
        <v>162</v>
      </c>
      <c r="BP2" s="94" t="s">
        <v>163</v>
      </c>
      <c r="BQ2" s="94" t="s">
        <v>164</v>
      </c>
      <c r="BR2" s="94" t="s">
        <v>165</v>
      </c>
      <c r="BS2" s="94" t="s">
        <v>363</v>
      </c>
      <c r="BT2" s="94" t="s">
        <v>166</v>
      </c>
      <c r="BU2" s="94" t="s">
        <v>167</v>
      </c>
      <c r="BV2" s="94" t="s">
        <v>168</v>
      </c>
      <c r="BW2" s="94" t="s">
        <v>61</v>
      </c>
      <c r="BX2" s="94" t="s">
        <v>367</v>
      </c>
      <c r="BY2" s="94" t="s">
        <v>169</v>
      </c>
      <c r="BZ2" s="94" t="s">
        <v>170</v>
      </c>
      <c r="CA2" s="94" t="s">
        <v>171</v>
      </c>
      <c r="CB2" s="94" t="s">
        <v>172</v>
      </c>
      <c r="CC2" s="94" t="s">
        <v>173</v>
      </c>
      <c r="CD2" s="94" t="s">
        <v>174</v>
      </c>
      <c r="CE2" s="94" t="s">
        <v>368</v>
      </c>
      <c r="CG2" s="94" t="s">
        <v>59</v>
      </c>
      <c r="CH2" s="94" t="s">
        <v>57</v>
      </c>
      <c r="CI2" s="94" t="s">
        <v>60</v>
      </c>
      <c r="CJ2" s="94" t="s">
        <v>54</v>
      </c>
      <c r="CK2" s="94" t="s">
        <v>53</v>
      </c>
      <c r="CL2" s="94" t="s">
        <v>61</v>
      </c>
      <c r="CM2" s="94" t="s">
        <v>62</v>
      </c>
      <c r="CN2" s="66" t="s">
        <v>63</v>
      </c>
      <c r="CO2" s="66" t="s">
        <v>64</v>
      </c>
      <c r="CP2" s="66" t="s">
        <v>65</v>
      </c>
      <c r="CQ2" s="66" t="s">
        <v>68</v>
      </c>
      <c r="CR2" s="94" t="s">
        <v>311</v>
      </c>
      <c r="CS2" s="94" t="s">
        <v>314</v>
      </c>
      <c r="CT2" s="66" t="s">
        <v>321</v>
      </c>
    </row>
    <row r="3" spans="1:98" x14ac:dyDescent="0.25">
      <c r="A3" s="94" t="s">
        <v>0</v>
      </c>
      <c r="B3" s="95">
        <v>339746.09000999999</v>
      </c>
      <c r="C3" s="95">
        <v>5621.3748619999997</v>
      </c>
      <c r="D3" s="95">
        <v>6966.0066230000002</v>
      </c>
      <c r="E3" s="95">
        <v>36643.028840999999</v>
      </c>
      <c r="F3" s="95">
        <v>31053.413247</v>
      </c>
      <c r="G3" s="95">
        <v>3265.746036</v>
      </c>
      <c r="H3" s="95">
        <v>80807.256210000007</v>
      </c>
      <c r="I3" s="91">
        <v>2139.3114495999998</v>
      </c>
      <c r="J3" s="91">
        <v>944.50099893000004</v>
      </c>
      <c r="K3" s="91">
        <v>5610.2691914999996</v>
      </c>
      <c r="L3" s="91">
        <v>3290.7349324000002</v>
      </c>
      <c r="M3" s="91">
        <v>1077.999378</v>
      </c>
      <c r="N3" s="91">
        <v>861.06451505999996</v>
      </c>
      <c r="O3" s="91">
        <v>664.15441728999997</v>
      </c>
      <c r="Q3" s="94" t="s">
        <v>0</v>
      </c>
      <c r="R3" s="95">
        <v>4758.06125220782</v>
      </c>
      <c r="S3" s="95">
        <v>2084.1091314708601</v>
      </c>
      <c r="T3" s="95">
        <v>1077.9985097559099</v>
      </c>
      <c r="U3" s="95">
        <v>2139.3109127924299</v>
      </c>
      <c r="V3" s="95">
        <v>2139.3109127924299</v>
      </c>
      <c r="W3" s="95">
        <v>1754.3412796556299</v>
      </c>
      <c r="X3" s="95">
        <v>300.53640087099001</v>
      </c>
      <c r="Y3" s="95">
        <v>944.50036502926901</v>
      </c>
      <c r="Z3" s="95">
        <v>861.06390721988998</v>
      </c>
      <c r="AA3" s="95">
        <v>7416.2827312252602</v>
      </c>
      <c r="AB3" s="95">
        <v>339746.00388357398</v>
      </c>
      <c r="AC3" s="95">
        <v>3484.0012449875999</v>
      </c>
      <c r="AD3" s="95">
        <v>920.15402237536603</v>
      </c>
      <c r="AE3" s="95">
        <v>1156.09072558753</v>
      </c>
      <c r="AF3" s="95">
        <v>38.368394162572798</v>
      </c>
      <c r="AG3" s="95">
        <v>370.908190281808</v>
      </c>
      <c r="AH3" s="95">
        <v>5610.2679545363599</v>
      </c>
      <c r="AI3" s="95">
        <v>5610.2679545363599</v>
      </c>
      <c r="AJ3" s="95">
        <v>13204773.582497099</v>
      </c>
      <c r="AK3" s="95">
        <v>0</v>
      </c>
      <c r="AL3" s="95">
        <v>1665.9326884529</v>
      </c>
      <c r="AM3" s="95">
        <v>447.64318118515001</v>
      </c>
      <c r="AN3" s="95">
        <v>7793.0622478219302</v>
      </c>
      <c r="AO3" s="95">
        <v>1111.6801372186001</v>
      </c>
      <c r="AP3" s="95">
        <v>3290.7441798097102</v>
      </c>
      <c r="AQ3" s="95">
        <v>664.15487163072896</v>
      </c>
      <c r="AR3" s="95">
        <v>5621.3732222516901</v>
      </c>
      <c r="AS3" s="95">
        <v>0</v>
      </c>
      <c r="AT3" s="95">
        <v>83872.369097372604</v>
      </c>
      <c r="AU3" s="95">
        <v>6269.4035969591596</v>
      </c>
      <c r="AV3" s="95">
        <v>696.60022505299298</v>
      </c>
      <c r="AW3" s="95">
        <v>6966.0038220121496</v>
      </c>
      <c r="AX3" s="95">
        <v>0</v>
      </c>
      <c r="AY3" s="95">
        <v>4056.6692577261501</v>
      </c>
      <c r="AZ3" s="95">
        <v>0.86994168169006303</v>
      </c>
      <c r="BA3" s="95">
        <v>22685.7069454103</v>
      </c>
      <c r="BB3" s="95">
        <v>0.36246671899336902</v>
      </c>
      <c r="BC3" s="95">
        <v>104.819857454543</v>
      </c>
      <c r="BD3" s="95">
        <v>1122.1686959782101</v>
      </c>
      <c r="BE3" s="95">
        <v>0.33922059792655301</v>
      </c>
      <c r="BF3" s="95">
        <v>0</v>
      </c>
      <c r="BG3" s="95">
        <v>25.3922306957346</v>
      </c>
      <c r="BH3" s="95">
        <v>36644.698226838402</v>
      </c>
      <c r="BI3" s="95">
        <v>31055.083789515302</v>
      </c>
      <c r="BJ3" s="95">
        <v>5589.61443732314</v>
      </c>
      <c r="BK3" s="95">
        <v>0.333493306501981</v>
      </c>
      <c r="BL3" s="95">
        <v>5.9731355085236103E-2</v>
      </c>
      <c r="BM3" s="95">
        <v>157.87761254385799</v>
      </c>
      <c r="BN3" s="95">
        <v>15.567503604667101</v>
      </c>
      <c r="BO3" s="95">
        <v>12103.942401836401</v>
      </c>
      <c r="BP3" s="95">
        <v>80.233342107618597</v>
      </c>
      <c r="BQ3" s="95">
        <v>36.044673357032998</v>
      </c>
      <c r="BR3" s="95">
        <v>17291.095799423401</v>
      </c>
      <c r="BS3" s="95">
        <v>300.56773582151499</v>
      </c>
      <c r="BT3" s="95">
        <v>0.63192329624718202</v>
      </c>
      <c r="BU3" s="95">
        <v>115.29018756416799</v>
      </c>
      <c r="BV3" s="95">
        <v>5.4707993086305397E-2</v>
      </c>
      <c r="BW3" s="95">
        <v>3265.7448508112402</v>
      </c>
      <c r="BX3" s="95">
        <v>1121.72464133066</v>
      </c>
      <c r="BY3" s="95">
        <v>0</v>
      </c>
      <c r="BZ3" s="95">
        <v>1250.46503603013</v>
      </c>
      <c r="CA3" s="95">
        <v>3761.1980436980298</v>
      </c>
      <c r="CB3" s="95">
        <v>0</v>
      </c>
      <c r="CC3" s="95">
        <v>12971.4527809349</v>
      </c>
      <c r="CD3" s="95">
        <v>80807.232085406999</v>
      </c>
      <c r="CE3" s="95">
        <v>2770.8349011495102</v>
      </c>
      <c r="CF3" s="95"/>
      <c r="CG3" s="49">
        <f t="shared" ref="CG3:CG51" si="0">(AB3-B3)/(B3+1E-50)</f>
        <v>-2.5350233169563684E-7</v>
      </c>
      <c r="CH3" s="49">
        <f t="shared" ref="CH3:CH51" si="1">(AR3-C3)/(C3+1E-50)</f>
        <v>-2.9169880141887382E-7</v>
      </c>
      <c r="CI3" s="49">
        <f t="shared" ref="CI3:CI51" si="2">(AW3-D3)/(D3+1E-50)</f>
        <v>-4.0209376794981719E-7</v>
      </c>
      <c r="CJ3" s="49">
        <f t="shared" ref="CJ3:CK34" si="3">(BH3-E3)/(E3+1E-50)</f>
        <v>4.5558074515240291E-5</v>
      </c>
      <c r="CK3" s="49">
        <f t="shared" si="3"/>
        <v>5.3795777681950523E-5</v>
      </c>
      <c r="CL3" s="49">
        <f t="shared" ref="CL3:CL51" si="4">(BW3-G3)/(G3+1E-50)</f>
        <v>-3.6291516447586512E-7</v>
      </c>
      <c r="CM3" s="49">
        <f t="shared" ref="CM3:CM51" si="5">(CD3-H3)/(H3+1E-50)</f>
        <v>-2.9854488494962844E-7</v>
      </c>
      <c r="CN3" s="100">
        <f t="shared" ref="CN3:CN51" si="6">(V3-I3)/(I3+1E-50)</f>
        <v>-2.5092539471783052E-7</v>
      </c>
      <c r="CO3" s="100">
        <f t="shared" ref="CO3:CO51" si="7">(Y3-J3)/(J3+1E-50)</f>
        <v>-6.711488201174736E-7</v>
      </c>
      <c r="CP3" s="100">
        <f t="shared" ref="CP3:CP51" si="8">(AI3-K3)/(K3+1E-50)</f>
        <v>-2.2048204773963119E-7</v>
      </c>
      <c r="CQ3" s="100">
        <f t="shared" ref="CQ3:CQ51" si="9">(AP3-L3)/(L3+1E-50)</f>
        <v>2.8101350914027573E-6</v>
      </c>
      <c r="CR3" s="99">
        <f>(T3-M3)/(M3+1E-50)</f>
        <v>-8.0542169852989988E-7</v>
      </c>
      <c r="CS3" s="99">
        <f>(Z3-N3)/(N3+1E-50)</f>
        <v>-7.0591703565457219E-7</v>
      </c>
      <c r="CT3" s="100">
        <f t="shared" ref="CT3:CT51" si="10">(AQ3-O3)/(O3+1E-50)</f>
        <v>6.8408899672286431E-7</v>
      </c>
    </row>
    <row r="4" spans="1:98" x14ac:dyDescent="0.25">
      <c r="A4" s="94" t="s">
        <v>2</v>
      </c>
      <c r="B4" s="95">
        <v>67273.643763999993</v>
      </c>
      <c r="C4" s="95">
        <v>1100.9649199999999</v>
      </c>
      <c r="D4" s="95">
        <v>754.77765699999998</v>
      </c>
      <c r="E4" s="95">
        <v>6697.9686019999999</v>
      </c>
      <c r="F4" s="95">
        <v>5676.2444310000001</v>
      </c>
      <c r="G4" s="95">
        <v>455.669015</v>
      </c>
      <c r="H4" s="95">
        <v>15826.375190999999</v>
      </c>
      <c r="I4" s="91">
        <v>390.62446986999998</v>
      </c>
      <c r="J4" s="91">
        <v>104.88127162000001</v>
      </c>
      <c r="K4" s="91">
        <v>585.47056615999998</v>
      </c>
      <c r="L4" s="91">
        <v>536.99211213000001</v>
      </c>
      <c r="M4" s="91">
        <v>119.33158055</v>
      </c>
      <c r="N4" s="91">
        <v>63.394902590000001</v>
      </c>
      <c r="O4" s="91">
        <v>113.27177379</v>
      </c>
      <c r="Q4" s="94" t="s">
        <v>2</v>
      </c>
      <c r="R4" s="95">
        <v>1306.1590735561899</v>
      </c>
      <c r="S4" s="95">
        <v>226.09724860918001</v>
      </c>
      <c r="T4" s="95">
        <v>119.331505532573</v>
      </c>
      <c r="U4" s="95">
        <v>390.62438842167899</v>
      </c>
      <c r="V4" s="95">
        <v>390.62438842167899</v>
      </c>
      <c r="W4" s="95">
        <v>366.12508638285999</v>
      </c>
      <c r="X4" s="95">
        <v>20.431645410849899</v>
      </c>
      <c r="Y4" s="95">
        <v>104.88122610691801</v>
      </c>
      <c r="Z4" s="95">
        <v>63.394939907297797</v>
      </c>
      <c r="AA4" s="95">
        <v>1649.37151523079</v>
      </c>
      <c r="AB4" s="95">
        <v>67273.625260867397</v>
      </c>
      <c r="AC4" s="95">
        <v>543.28410893596003</v>
      </c>
      <c r="AD4" s="95">
        <v>217.96423932436699</v>
      </c>
      <c r="AE4" s="95">
        <v>155.024654372979</v>
      </c>
      <c r="AF4" s="95">
        <v>93.751441151332997</v>
      </c>
      <c r="AG4" s="95">
        <v>147.691957820326</v>
      </c>
      <c r="AH4" s="95">
        <v>585.47045874673495</v>
      </c>
      <c r="AI4" s="95">
        <v>585.47045874673495</v>
      </c>
      <c r="AJ4" s="95">
        <v>1684886.1153776699</v>
      </c>
      <c r="AK4" s="95">
        <v>0</v>
      </c>
      <c r="AL4" s="95">
        <v>215.04008083625601</v>
      </c>
      <c r="AM4" s="95">
        <v>37.704574781989798</v>
      </c>
      <c r="AN4" s="95">
        <v>1642.1538858813101</v>
      </c>
      <c r="AO4" s="95">
        <v>260.242895077566</v>
      </c>
      <c r="AP4" s="95">
        <v>536.99363524595901</v>
      </c>
      <c r="AQ4" s="95">
        <v>113.27174987492</v>
      </c>
      <c r="AR4" s="95">
        <v>1100.9646077668799</v>
      </c>
      <c r="AS4" s="95">
        <v>0</v>
      </c>
      <c r="AT4" s="95">
        <v>16347.444216559999</v>
      </c>
      <c r="AU4" s="95">
        <v>679.29971231093896</v>
      </c>
      <c r="AV4" s="95">
        <v>75.477797398105096</v>
      </c>
      <c r="AW4" s="95">
        <v>754.77750970904503</v>
      </c>
      <c r="AX4" s="95">
        <v>0</v>
      </c>
      <c r="AY4" s="95">
        <v>866.15208392823899</v>
      </c>
      <c r="AZ4" s="95">
        <v>3.6577251530173001E-2</v>
      </c>
      <c r="BA4" s="95">
        <v>4834.8507657364398</v>
      </c>
      <c r="BB4" s="95">
        <v>0</v>
      </c>
      <c r="BC4" s="95">
        <v>33.078613760148102</v>
      </c>
      <c r="BD4" s="95">
        <v>410.88937640062301</v>
      </c>
      <c r="BE4" s="95">
        <v>5.8839824479020197E-2</v>
      </c>
      <c r="BF4" s="95">
        <v>0</v>
      </c>
      <c r="BG4" s="95">
        <v>39.700123933927401</v>
      </c>
      <c r="BH4" s="95">
        <v>6697.7418018196904</v>
      </c>
      <c r="BI4" s="95">
        <v>5676.0179199323102</v>
      </c>
      <c r="BJ4" s="95">
        <v>1021.72388188737</v>
      </c>
      <c r="BK4" s="95">
        <v>1.65852439304</v>
      </c>
      <c r="BL4" s="95">
        <v>1.7338896136951099E-2</v>
      </c>
      <c r="BM4" s="95">
        <v>23.9434804735528</v>
      </c>
      <c r="BN4" s="95">
        <v>21.1647187683879</v>
      </c>
      <c r="BO4" s="95">
        <v>2099.3548028130899</v>
      </c>
      <c r="BP4" s="95">
        <v>8.1212548217838698</v>
      </c>
      <c r="BQ4" s="95">
        <v>10.730689215870999</v>
      </c>
      <c r="BR4" s="95">
        <v>2999.1050077547502</v>
      </c>
      <c r="BS4" s="95">
        <v>80.1327414915405</v>
      </c>
      <c r="BT4" s="95">
        <v>0.30918182465539001</v>
      </c>
      <c r="BU4" s="95">
        <v>27.826172060605</v>
      </c>
      <c r="BV4" s="95">
        <v>2.32177397190209E-2</v>
      </c>
      <c r="BW4" s="95">
        <v>455.66890662433701</v>
      </c>
      <c r="BX4" s="95">
        <v>212.02526235951501</v>
      </c>
      <c r="BY4" s="95">
        <v>0</v>
      </c>
      <c r="BZ4" s="95">
        <v>232.60356856477799</v>
      </c>
      <c r="CA4" s="95">
        <v>741.736127064166</v>
      </c>
      <c r="CB4" s="95">
        <v>0</v>
      </c>
      <c r="CC4" s="95">
        <v>2567.4599718781701</v>
      </c>
      <c r="CD4" s="95">
        <v>15826.3707602087</v>
      </c>
      <c r="CE4" s="95">
        <v>561.18871557927105</v>
      </c>
      <c r="CF4" s="95"/>
      <c r="CG4" s="49">
        <f t="shared" si="0"/>
        <v>-2.750428185708099E-7</v>
      </c>
      <c r="CH4" s="49">
        <f t="shared" si="1"/>
        <v>-2.835995173985557E-7</v>
      </c>
      <c r="CI4" s="49">
        <f t="shared" si="2"/>
        <v>-1.9514482652741864E-7</v>
      </c>
      <c r="CJ4" s="49">
        <f t="shared" si="3"/>
        <v>-3.3861039635478174E-5</v>
      </c>
      <c r="CK4" s="49">
        <f t="shared" si="3"/>
        <v>-3.9905094018298536E-5</v>
      </c>
      <c r="CL4" s="49">
        <f t="shared" si="4"/>
        <v>-2.3783856137245046E-7</v>
      </c>
      <c r="CM4" s="49">
        <f t="shared" si="5"/>
        <v>-2.7996248325864991E-7</v>
      </c>
      <c r="CN4" s="100">
        <f t="shared" si="6"/>
        <v>-2.0850798472759516E-7</v>
      </c>
      <c r="CO4" s="100">
        <f t="shared" si="7"/>
        <v>-4.3394860967142822E-7</v>
      </c>
      <c r="CP4" s="100">
        <f t="shared" si="8"/>
        <v>-1.8346484218992352E-7</v>
      </c>
      <c r="CQ4" s="100">
        <f t="shared" si="9"/>
        <v>2.8363842309740996E-6</v>
      </c>
      <c r="CR4" s="99">
        <f t="shared" ref="CR4:CR51" si="11">(T4-M4)/(M4+1E-50)</f>
        <v>-6.2864689001972025E-7</v>
      </c>
      <c r="CS4" s="99">
        <f t="shared" ref="CS4:CS51" si="12">(Z4-N4)/(N4+1E-50)</f>
        <v>5.8864823938962408E-7</v>
      </c>
      <c r="CT4" s="100">
        <f t="shared" si="10"/>
        <v>-2.1113009174830231E-7</v>
      </c>
    </row>
    <row r="5" spans="1:98" x14ac:dyDescent="0.25">
      <c r="A5" s="94" t="s">
        <v>3</v>
      </c>
      <c r="B5" s="95">
        <v>641467.37662999996</v>
      </c>
      <c r="C5" s="95">
        <v>10570.701483000001</v>
      </c>
      <c r="D5" s="95">
        <v>10943.91581</v>
      </c>
      <c r="E5" s="95">
        <v>67212.666509999995</v>
      </c>
      <c r="F5" s="95">
        <v>56959.886084999998</v>
      </c>
      <c r="G5" s="95">
        <v>5490.6635900000001</v>
      </c>
      <c r="H5" s="95">
        <v>151953.81635000001</v>
      </c>
      <c r="I5" s="91">
        <v>3596.6561975999998</v>
      </c>
      <c r="J5" s="91">
        <v>1587.9152988999999</v>
      </c>
      <c r="K5" s="91">
        <v>9432.1046387999995</v>
      </c>
      <c r="L5" s="91">
        <v>5532.4539974999998</v>
      </c>
      <c r="M5" s="91">
        <v>1812.3556217</v>
      </c>
      <c r="N5" s="91">
        <v>1447.6400920000001</v>
      </c>
      <c r="O5" s="91">
        <v>1116.5906182000001</v>
      </c>
      <c r="Q5" s="94" t="s">
        <v>3</v>
      </c>
      <c r="R5" s="95">
        <v>9124.7713319229406</v>
      </c>
      <c r="S5" s="95">
        <v>3996.8000843782002</v>
      </c>
      <c r="T5" s="95">
        <v>1812.58178628665</v>
      </c>
      <c r="U5" s="95">
        <v>3597.1051201301598</v>
      </c>
      <c r="V5" s="95">
        <v>3597.1051201301598</v>
      </c>
      <c r="W5" s="95">
        <v>3364.38738892227</v>
      </c>
      <c r="X5" s="95">
        <v>576.353198884216</v>
      </c>
      <c r="Y5" s="95">
        <v>1588.1126340682699</v>
      </c>
      <c r="Z5" s="95">
        <v>1447.82176923712</v>
      </c>
      <c r="AA5" s="95">
        <v>14222.5747070732</v>
      </c>
      <c r="AB5" s="95">
        <v>641574.02704542002</v>
      </c>
      <c r="AC5" s="95">
        <v>6681.4428149753703</v>
      </c>
      <c r="AD5" s="95">
        <v>1764.62486673071</v>
      </c>
      <c r="AE5" s="95">
        <v>2217.09253895866</v>
      </c>
      <c r="AF5" s="95">
        <v>73.580973558755105</v>
      </c>
      <c r="AG5" s="95">
        <v>711.30984240118801</v>
      </c>
      <c r="AH5" s="95">
        <v>9433.2837307329701</v>
      </c>
      <c r="AI5" s="95">
        <v>9433.2837307329701</v>
      </c>
      <c r="AJ5" s="95">
        <v>22078185.257494502</v>
      </c>
      <c r="AK5" s="95">
        <v>0</v>
      </c>
      <c r="AL5" s="95">
        <v>3194.8414483093702</v>
      </c>
      <c r="AM5" s="95">
        <v>858.46743501831702</v>
      </c>
      <c r="AN5" s="95">
        <v>14945.145436058499</v>
      </c>
      <c r="AO5" s="95">
        <v>2131.9243230930301</v>
      </c>
      <c r="AP5" s="95">
        <v>5533.1623311145604</v>
      </c>
      <c r="AQ5" s="95">
        <v>1116.73037693116</v>
      </c>
      <c r="AR5" s="95">
        <v>10572.444707471999</v>
      </c>
      <c r="AS5" s="95">
        <v>0</v>
      </c>
      <c r="AT5" s="95">
        <v>157857.053402889</v>
      </c>
      <c r="AU5" s="95">
        <v>9850.4915310742508</v>
      </c>
      <c r="AV5" s="95">
        <v>1094.49847882163</v>
      </c>
      <c r="AW5" s="95">
        <v>10944.990009895801</v>
      </c>
      <c r="AX5" s="95">
        <v>0</v>
      </c>
      <c r="AY5" s="95">
        <v>7779.6768376590699</v>
      </c>
      <c r="AZ5" s="95">
        <v>1.55145220444562</v>
      </c>
      <c r="BA5" s="95">
        <v>43505.509690500097</v>
      </c>
      <c r="BB5" s="95">
        <v>0.67624602072344597</v>
      </c>
      <c r="BC5" s="95">
        <v>184.45495949966099</v>
      </c>
      <c r="BD5" s="95">
        <v>1983.16632839057</v>
      </c>
      <c r="BE5" s="95">
        <v>0.74354582737809705</v>
      </c>
      <c r="BF5" s="95">
        <v>0</v>
      </c>
      <c r="BG5" s="95">
        <v>44.636322712456597</v>
      </c>
      <c r="BH5" s="95">
        <v>67226.124048056401</v>
      </c>
      <c r="BI5" s="95">
        <v>56971.739965063301</v>
      </c>
      <c r="BJ5" s="95">
        <v>10254.384082992899</v>
      </c>
      <c r="BK5" s="95">
        <v>0.61065257433709696</v>
      </c>
      <c r="BL5" s="95">
        <v>0.11707593659837801</v>
      </c>
      <c r="BM5" s="95">
        <v>360.68892448916102</v>
      </c>
      <c r="BN5" s="95">
        <v>26.991134908535699</v>
      </c>
      <c r="BO5" s="95">
        <v>22216.2141815506</v>
      </c>
      <c r="BP5" s="95">
        <v>143.143769987268</v>
      </c>
      <c r="BQ5" s="95">
        <v>64.594479029856004</v>
      </c>
      <c r="BR5" s="95">
        <v>31736.8354665917</v>
      </c>
      <c r="BS5" s="95">
        <v>576.41390361472702</v>
      </c>
      <c r="BT5" s="95">
        <v>1.1303274195120001</v>
      </c>
      <c r="BU5" s="95">
        <v>206.07250882036101</v>
      </c>
      <c r="BV5" s="95">
        <v>0.11258910019125</v>
      </c>
      <c r="BW5" s="95">
        <v>5491.3488053246001</v>
      </c>
      <c r="BX5" s="95">
        <v>2151.1883389466998</v>
      </c>
      <c r="BY5" s="95">
        <v>0</v>
      </c>
      <c r="BZ5" s="95">
        <v>2398.0803639099699</v>
      </c>
      <c r="CA5" s="95">
        <v>7213.0366239599098</v>
      </c>
      <c r="CB5" s="95">
        <v>0</v>
      </c>
      <c r="CC5" s="95">
        <v>24876.000572151999</v>
      </c>
      <c r="CD5" s="95">
        <v>151978.87715978501</v>
      </c>
      <c r="CE5" s="95">
        <v>5313.7673892747198</v>
      </c>
      <c r="CF5" s="95"/>
      <c r="CG5" s="49">
        <f t="shared" si="0"/>
        <v>1.6626007698218893E-4</v>
      </c>
      <c r="CH5" s="49">
        <f t="shared" si="1"/>
        <v>1.6491095456644574E-4</v>
      </c>
      <c r="CI5" s="49">
        <f t="shared" si="2"/>
        <v>9.8154985331536505E-5</v>
      </c>
      <c r="CJ5" s="49">
        <f t="shared" si="3"/>
        <v>2.0022324295679265E-4</v>
      </c>
      <c r="CK5" s="49">
        <f t="shared" si="3"/>
        <v>2.0810926562623273E-4</v>
      </c>
      <c r="CL5" s="49">
        <f t="shared" si="4"/>
        <v>1.2479645007717444E-4</v>
      </c>
      <c r="CM5" s="49">
        <f t="shared" si="5"/>
        <v>1.6492385901833523E-4</v>
      </c>
      <c r="CN5" s="100">
        <f t="shared" si="6"/>
        <v>1.2481663675819826E-4</v>
      </c>
      <c r="CO5" s="100">
        <f t="shared" si="7"/>
        <v>1.2427310726630176E-4</v>
      </c>
      <c r="CP5" s="100">
        <f t="shared" si="8"/>
        <v>1.2500836007694677E-4</v>
      </c>
      <c r="CQ5" s="100">
        <f t="shared" si="9"/>
        <v>1.2803244543573188E-4</v>
      </c>
      <c r="CR5" s="99">
        <f t="shared" si="11"/>
        <v>1.2479040202815475E-4</v>
      </c>
      <c r="CS5" s="99">
        <f t="shared" si="12"/>
        <v>1.2549889860321491E-4</v>
      </c>
      <c r="CT5" s="100">
        <f t="shared" si="10"/>
        <v>1.2516559684620202E-4</v>
      </c>
    </row>
    <row r="6" spans="1:98" x14ac:dyDescent="0.25">
      <c r="A6" s="94" t="s">
        <v>4</v>
      </c>
      <c r="B6" s="95">
        <v>190286.93713000001</v>
      </c>
      <c r="C6" s="95">
        <v>3117.7162831999999</v>
      </c>
      <c r="D6" s="95">
        <v>2319.2555358</v>
      </c>
      <c r="E6" s="95">
        <v>19110.160656</v>
      </c>
      <c r="F6" s="95">
        <v>16195.052164000001</v>
      </c>
      <c r="G6" s="95">
        <v>1345.2468882000001</v>
      </c>
      <c r="H6" s="95">
        <v>44817.178368000001</v>
      </c>
      <c r="I6" s="91">
        <v>1231.8106639</v>
      </c>
      <c r="J6" s="91">
        <v>330.73675291000001</v>
      </c>
      <c r="K6" s="91">
        <v>1846.2460532</v>
      </c>
      <c r="L6" s="91">
        <v>1693.3721760000001</v>
      </c>
      <c r="M6" s="91">
        <v>376.30492842000001</v>
      </c>
      <c r="N6" s="91">
        <v>199.91199266999999</v>
      </c>
      <c r="O6" s="91">
        <v>357.19569292</v>
      </c>
      <c r="Q6" s="94" t="s">
        <v>4</v>
      </c>
      <c r="R6" s="95">
        <v>3653.3327555228002</v>
      </c>
      <c r="S6" s="95">
        <v>632.39505336286004</v>
      </c>
      <c r="T6" s="95">
        <v>376.940412135202</v>
      </c>
      <c r="U6" s="95">
        <v>1233.8911164455301</v>
      </c>
      <c r="V6" s="95">
        <v>1233.8911164455301</v>
      </c>
      <c r="W6" s="95">
        <v>1024.0536229439001</v>
      </c>
      <c r="X6" s="95">
        <v>57.147578903138097</v>
      </c>
      <c r="Y6" s="95">
        <v>331.29520130192401</v>
      </c>
      <c r="Z6" s="95">
        <v>200.249651631148</v>
      </c>
      <c r="AA6" s="95">
        <v>4613.3004161407398</v>
      </c>
      <c r="AB6" s="95">
        <v>190609.13024623599</v>
      </c>
      <c r="AC6" s="95">
        <v>1519.5683943347201</v>
      </c>
      <c r="AD6" s="95">
        <v>609.64715546131504</v>
      </c>
      <c r="AE6" s="95">
        <v>433.60461497295802</v>
      </c>
      <c r="AF6" s="95">
        <v>262.22330826413901</v>
      </c>
      <c r="AG6" s="95">
        <v>413.09497962923399</v>
      </c>
      <c r="AH6" s="95">
        <v>1849.3640760748699</v>
      </c>
      <c r="AI6" s="95">
        <v>1849.3640760748699</v>
      </c>
      <c r="AJ6" s="95">
        <v>3371578.3128453102</v>
      </c>
      <c r="AK6" s="95">
        <v>0</v>
      </c>
      <c r="AL6" s="95">
        <v>601.46816343402702</v>
      </c>
      <c r="AM6" s="95">
        <v>105.459858770332</v>
      </c>
      <c r="AN6" s="95">
        <v>4593.1131568004403</v>
      </c>
      <c r="AO6" s="95">
        <v>727.900666258981</v>
      </c>
      <c r="AP6" s="95">
        <v>1696.2370656017599</v>
      </c>
      <c r="AQ6" s="95">
        <v>357.798904130273</v>
      </c>
      <c r="AR6" s="95">
        <v>3122.9722278023701</v>
      </c>
      <c r="AS6" s="95">
        <v>0</v>
      </c>
      <c r="AT6" s="95">
        <v>46350.175237740899</v>
      </c>
      <c r="AU6" s="95">
        <v>2089.7992340021001</v>
      </c>
      <c r="AV6" s="95">
        <v>232.19984446927501</v>
      </c>
      <c r="AW6" s="95">
        <v>2321.99907847138</v>
      </c>
      <c r="AX6" s="95">
        <v>0</v>
      </c>
      <c r="AY6" s="95">
        <v>2422.6316251378598</v>
      </c>
      <c r="AZ6" s="95">
        <v>8.6154824028505703E-2</v>
      </c>
      <c r="BA6" s="95">
        <v>13523.101813482999</v>
      </c>
      <c r="BB6" s="95">
        <v>0</v>
      </c>
      <c r="BC6" s="95">
        <v>105.720287452614</v>
      </c>
      <c r="BD6" s="95">
        <v>1290.3367480864399</v>
      </c>
      <c r="BE6" s="95">
        <v>0.177574554811532</v>
      </c>
      <c r="BF6" s="95">
        <v>0</v>
      </c>
      <c r="BG6" s="95">
        <v>127.44488871057101</v>
      </c>
      <c r="BH6" s="95">
        <v>19140.8444872277</v>
      </c>
      <c r="BI6" s="95">
        <v>16220.9612051441</v>
      </c>
      <c r="BJ6" s="95">
        <v>2919.8832820835801</v>
      </c>
      <c r="BK6" s="95">
        <v>5.1219177388845702</v>
      </c>
      <c r="BL6" s="95">
        <v>5.5697315539608799E-2</v>
      </c>
      <c r="BM6" s="95">
        <v>75.677694332798694</v>
      </c>
      <c r="BN6" s="95">
        <v>62.4942512515087</v>
      </c>
      <c r="BO6" s="95">
        <v>5932.3866062302604</v>
      </c>
      <c r="BP6" s="95">
        <v>24.729865353296098</v>
      </c>
      <c r="BQ6" s="95">
        <v>31.874820632065099</v>
      </c>
      <c r="BR6" s="95">
        <v>8474.8601151209496</v>
      </c>
      <c r="BS6" s="95">
        <v>224.1316822455</v>
      </c>
      <c r="BT6" s="95">
        <v>0.98752574819689398</v>
      </c>
      <c r="BU6" s="95">
        <v>88.931410704542003</v>
      </c>
      <c r="BV6" s="95">
        <v>7.5647087684761097E-2</v>
      </c>
      <c r="BW6" s="95">
        <v>1347.1628540038</v>
      </c>
      <c r="BX6" s="95">
        <v>593.03565750590803</v>
      </c>
      <c r="BY6" s="95">
        <v>0</v>
      </c>
      <c r="BZ6" s="95">
        <v>650.59360246675897</v>
      </c>
      <c r="CA6" s="95">
        <v>2074.6396156435599</v>
      </c>
      <c r="CB6" s="95">
        <v>0</v>
      </c>
      <c r="CC6" s="95">
        <v>7181.1981587485998</v>
      </c>
      <c r="CD6" s="95">
        <v>44892.732330241299</v>
      </c>
      <c r="CE6" s="95">
        <v>1569.6474327425401</v>
      </c>
      <c r="CF6" s="95"/>
      <c r="CG6" s="49">
        <f t="shared" si="0"/>
        <v>1.6931961862199074E-3</v>
      </c>
      <c r="CH6" s="49">
        <f t="shared" si="1"/>
        <v>1.685831591120762E-3</v>
      </c>
      <c r="CI6" s="49">
        <f t="shared" si="2"/>
        <v>1.1829410899449259E-3</v>
      </c>
      <c r="CJ6" s="49">
        <f t="shared" si="3"/>
        <v>1.6056291613679231E-3</v>
      </c>
      <c r="CK6" s="49">
        <f t="shared" si="3"/>
        <v>1.5998121451990476E-3</v>
      </c>
      <c r="CL6" s="49">
        <f t="shared" si="4"/>
        <v>1.424248456254458E-3</v>
      </c>
      <c r="CM6" s="49">
        <f t="shared" si="5"/>
        <v>1.6858259487224753E-3</v>
      </c>
      <c r="CN6" s="100">
        <f t="shared" si="6"/>
        <v>1.6889385735168248E-3</v>
      </c>
      <c r="CO6" s="100">
        <f t="shared" si="7"/>
        <v>1.6884981394129114E-3</v>
      </c>
      <c r="CP6" s="100">
        <f t="shared" si="8"/>
        <v>1.6888447070560236E-3</v>
      </c>
      <c r="CQ6" s="100">
        <f t="shared" si="9"/>
        <v>1.6918251299765314E-3</v>
      </c>
      <c r="CR6" s="99">
        <f t="shared" si="11"/>
        <v>1.6887467242860869E-3</v>
      </c>
      <c r="CS6" s="99">
        <f t="shared" si="12"/>
        <v>1.6890380443828155E-3</v>
      </c>
      <c r="CT6" s="100">
        <f t="shared" si="10"/>
        <v>1.6887415560413877E-3</v>
      </c>
    </row>
    <row r="7" spans="1:98" x14ac:dyDescent="0.25">
      <c r="A7" s="94" t="s">
        <v>5</v>
      </c>
      <c r="B7" s="95">
        <v>87069.774416</v>
      </c>
      <c r="C7" s="95">
        <v>1426.498378</v>
      </c>
      <c r="D7" s="95">
        <v>1057.188662</v>
      </c>
      <c r="E7" s="95">
        <v>8740.6502120000005</v>
      </c>
      <c r="F7" s="95">
        <v>7407.3315549999998</v>
      </c>
      <c r="G7" s="95">
        <v>614.31250699999998</v>
      </c>
      <c r="H7" s="95">
        <v>20505.913</v>
      </c>
      <c r="I7" s="91">
        <v>702.92931372999999</v>
      </c>
      <c r="J7" s="91">
        <v>188.45289849</v>
      </c>
      <c r="K7" s="91">
        <v>1403.9740985000001</v>
      </c>
      <c r="L7" s="91">
        <v>1579.8634704999999</v>
      </c>
      <c r="M7" s="91">
        <v>214.83630475000001</v>
      </c>
      <c r="N7" s="91">
        <v>113.69991589999999</v>
      </c>
      <c r="O7" s="91">
        <v>204.15730776000001</v>
      </c>
      <c r="Q7" s="94" t="s">
        <v>5</v>
      </c>
      <c r="R7" s="95">
        <v>1327.21580064251</v>
      </c>
      <c r="S7" s="95">
        <v>253.534704737656</v>
      </c>
      <c r="T7" s="95">
        <v>214.974029730745</v>
      </c>
      <c r="U7" s="95">
        <v>703.37998652233898</v>
      </c>
      <c r="V7" s="95">
        <v>703.37998652233898</v>
      </c>
      <c r="W7" s="95">
        <v>411.98351900479003</v>
      </c>
      <c r="X7" s="95">
        <v>22.843098714846398</v>
      </c>
      <c r="Y7" s="95">
        <v>188.57386404923801</v>
      </c>
      <c r="Z7" s="95">
        <v>113.772867612081</v>
      </c>
      <c r="AA7" s="95">
        <v>2135.8380495807701</v>
      </c>
      <c r="AB7" s="95">
        <v>87138.679661362097</v>
      </c>
      <c r="AC7" s="95">
        <v>606.94673946585397</v>
      </c>
      <c r="AD7" s="95">
        <v>291.94906132469299</v>
      </c>
      <c r="AE7" s="95">
        <v>137.12581266610999</v>
      </c>
      <c r="AF7" s="95">
        <v>105.039239510716</v>
      </c>
      <c r="AG7" s="95">
        <v>80.869923523450495</v>
      </c>
      <c r="AH7" s="95">
        <v>1404.87422640764</v>
      </c>
      <c r="AI7" s="95">
        <v>1404.87422640764</v>
      </c>
      <c r="AJ7" s="95">
        <v>2292112.5046373098</v>
      </c>
      <c r="AK7" s="95">
        <v>0</v>
      </c>
      <c r="AL7" s="95">
        <v>240.20035823702199</v>
      </c>
      <c r="AM7" s="95">
        <v>42.194259382728703</v>
      </c>
      <c r="AN7" s="95">
        <v>2157.1370841327398</v>
      </c>
      <c r="AO7" s="95">
        <v>291.96005665281899</v>
      </c>
      <c r="AP7" s="95">
        <v>1580.88131335501</v>
      </c>
      <c r="AQ7" s="95">
        <v>204.28830849168301</v>
      </c>
      <c r="AR7" s="95">
        <v>1427.62139869365</v>
      </c>
      <c r="AS7" s="95">
        <v>0</v>
      </c>
      <c r="AT7" s="95">
        <v>21151.9600817705</v>
      </c>
      <c r="AU7" s="95">
        <v>951.94955234246595</v>
      </c>
      <c r="AV7" s="95">
        <v>105.77211457673999</v>
      </c>
      <c r="AW7" s="95">
        <v>1057.7216669192001</v>
      </c>
      <c r="AX7" s="95">
        <v>0</v>
      </c>
      <c r="AY7" s="95">
        <v>1032.36839526161</v>
      </c>
      <c r="AZ7" s="95">
        <v>3.4337122993656197E-2</v>
      </c>
      <c r="BA7" s="95">
        <v>5680.6019647335097</v>
      </c>
      <c r="BB7" s="95">
        <v>0</v>
      </c>
      <c r="BC7" s="95">
        <v>51.377299638441897</v>
      </c>
      <c r="BD7" s="95">
        <v>621.46555224954</v>
      </c>
      <c r="BE7" s="95">
        <v>8.3729382043243594E-2</v>
      </c>
      <c r="BF7" s="95">
        <v>0</v>
      </c>
      <c r="BG7" s="95">
        <v>62.072571914989702</v>
      </c>
      <c r="BH7" s="95">
        <v>8747.0215864458605</v>
      </c>
      <c r="BI7" s="95">
        <v>7412.6892037060597</v>
      </c>
      <c r="BJ7" s="95">
        <v>1334.3323827397901</v>
      </c>
      <c r="BK7" s="95">
        <v>2.4453242917045501</v>
      </c>
      <c r="BL7" s="95">
        <v>2.7136410877384401E-2</v>
      </c>
      <c r="BM7" s="95">
        <v>36.570042610162197</v>
      </c>
      <c r="BN7" s="95">
        <v>29.109293259919401</v>
      </c>
      <c r="BO7" s="95">
        <v>2692.5947821567802</v>
      </c>
      <c r="BP7" s="95">
        <v>11.7177608844171</v>
      </c>
      <c r="BQ7" s="95">
        <v>14.8973250425326</v>
      </c>
      <c r="BR7" s="95">
        <v>3846.55930097499</v>
      </c>
      <c r="BS7" s="95">
        <v>106.36169635365</v>
      </c>
      <c r="BT7" s="95">
        <v>0.47975589374273098</v>
      </c>
      <c r="BU7" s="95">
        <v>43.217876112259297</v>
      </c>
      <c r="BV7" s="95">
        <v>3.71157606650242E-2</v>
      </c>
      <c r="BW7" s="95">
        <v>614.70594900435901</v>
      </c>
      <c r="BX7" s="95">
        <v>237.24003290933001</v>
      </c>
      <c r="BY7" s="95">
        <v>0</v>
      </c>
      <c r="BZ7" s="95">
        <v>261.217553856959</v>
      </c>
      <c r="CA7" s="95">
        <v>860.65860257513896</v>
      </c>
      <c r="CB7" s="95">
        <v>0</v>
      </c>
      <c r="CC7" s="95">
        <v>3198.7911815668999</v>
      </c>
      <c r="CD7" s="95">
        <v>20522.056854422099</v>
      </c>
      <c r="CE7" s="95">
        <v>654.23368912356</v>
      </c>
      <c r="CF7" s="95"/>
      <c r="CG7" s="49">
        <f t="shared" si="0"/>
        <v>7.9137962426413468E-4</v>
      </c>
      <c r="CH7" s="49">
        <f t="shared" si="1"/>
        <v>7.8725690191426589E-4</v>
      </c>
      <c r="CI7" s="49">
        <f t="shared" si="2"/>
        <v>5.0417199725893275E-4</v>
      </c>
      <c r="CJ7" s="49">
        <f t="shared" si="3"/>
        <v>7.289359820294403E-4</v>
      </c>
      <c r="CK7" s="49">
        <f t="shared" si="3"/>
        <v>7.2328998186175976E-4</v>
      </c>
      <c r="CL7" s="49">
        <f t="shared" si="4"/>
        <v>6.4045904954858877E-4</v>
      </c>
      <c r="CM7" s="49">
        <f t="shared" si="5"/>
        <v>7.8727801205916701E-4</v>
      </c>
      <c r="CN7" s="100">
        <f t="shared" si="6"/>
        <v>6.4113529416998853E-4</v>
      </c>
      <c r="CO7" s="100">
        <f t="shared" si="7"/>
        <v>6.4188749659605134E-4</v>
      </c>
      <c r="CP7" s="100">
        <f t="shared" si="8"/>
        <v>6.4112857110511614E-4</v>
      </c>
      <c r="CQ7" s="100">
        <f t="shared" si="9"/>
        <v>6.4426000981458276E-4</v>
      </c>
      <c r="CR7" s="99">
        <f t="shared" si="11"/>
        <v>6.4106939888609025E-4</v>
      </c>
      <c r="CS7" s="99">
        <f t="shared" si="12"/>
        <v>6.4161623606800978E-4</v>
      </c>
      <c r="CT7" s="100">
        <f t="shared" si="10"/>
        <v>6.416656504747906E-4</v>
      </c>
    </row>
    <row r="8" spans="1:98" x14ac:dyDescent="0.25">
      <c r="A8" s="94" t="s">
        <v>6</v>
      </c>
      <c r="B8" s="95">
        <v>966.95218399999999</v>
      </c>
      <c r="C8" s="95">
        <v>15.956910000000001</v>
      </c>
      <c r="D8" s="95">
        <v>17.658196</v>
      </c>
      <c r="E8" s="95">
        <v>102.353888</v>
      </c>
      <c r="F8" s="95">
        <v>86.740561999999997</v>
      </c>
      <c r="G8" s="95">
        <v>8.6317640000000004</v>
      </c>
      <c r="H8" s="95">
        <v>229.380436</v>
      </c>
      <c r="I8" s="91">
        <v>5.65469416</v>
      </c>
      <c r="J8" s="91">
        <v>2.4965342599999998</v>
      </c>
      <c r="K8" s="91">
        <v>14.82923692</v>
      </c>
      <c r="L8" s="91">
        <v>8.6981722999999995</v>
      </c>
      <c r="M8" s="91">
        <v>2.8494012400000002</v>
      </c>
      <c r="N8" s="91">
        <v>2.2759923400000002</v>
      </c>
      <c r="O8" s="91">
        <v>1.75551352</v>
      </c>
      <c r="Q8" s="94" t="s">
        <v>6</v>
      </c>
      <c r="R8" s="95">
        <v>13.678800828849599</v>
      </c>
      <c r="S8" s="95">
        <v>5.9915484247865596</v>
      </c>
      <c r="T8" s="95">
        <v>2.8494026610653802</v>
      </c>
      <c r="U8" s="95">
        <v>5.6546925167294404</v>
      </c>
      <c r="V8" s="95">
        <v>5.6546925167294404</v>
      </c>
      <c r="W8" s="95">
        <v>5.0435007176044504</v>
      </c>
      <c r="X8" s="95">
        <v>0.86399914107045395</v>
      </c>
      <c r="Y8" s="95">
        <v>2.4965223035486699</v>
      </c>
      <c r="Z8" s="95">
        <v>2.2760022311885599</v>
      </c>
      <c r="AA8" s="95">
        <v>21.320853090383899</v>
      </c>
      <c r="AB8" s="95">
        <v>966.95202500041296</v>
      </c>
      <c r="AC8" s="95">
        <v>10.0160581981183</v>
      </c>
      <c r="AD8" s="95">
        <v>2.6453197322442499</v>
      </c>
      <c r="AE8" s="95">
        <v>3.32361113196316</v>
      </c>
      <c r="AF8" s="95">
        <v>0.110303883455127</v>
      </c>
      <c r="AG8" s="95">
        <v>1.06631866179445</v>
      </c>
      <c r="AH8" s="95">
        <v>14.8292340022376</v>
      </c>
      <c r="AI8" s="95">
        <v>14.8292340022376</v>
      </c>
      <c r="AJ8" s="95">
        <v>25530.607097780401</v>
      </c>
      <c r="AK8" s="95">
        <v>0</v>
      </c>
      <c r="AL8" s="95">
        <v>4.7893533107139099</v>
      </c>
      <c r="AM8" s="95">
        <v>1.28690983736062</v>
      </c>
      <c r="AN8" s="95">
        <v>22.404035284322301</v>
      </c>
      <c r="AO8" s="95">
        <v>3.19593510981773</v>
      </c>
      <c r="AP8" s="95">
        <v>8.6981961953956493</v>
      </c>
      <c r="AQ8" s="95">
        <v>1.75553459001769</v>
      </c>
      <c r="AR8" s="95">
        <v>15.956906827163101</v>
      </c>
      <c r="AS8" s="95">
        <v>0</v>
      </c>
      <c r="AT8" s="95">
        <v>238.19219299260899</v>
      </c>
      <c r="AU8" s="95">
        <v>15.892374208127301</v>
      </c>
      <c r="AV8" s="95">
        <v>1.76582218136322</v>
      </c>
      <c r="AW8" s="95">
        <v>17.658196389490499</v>
      </c>
      <c r="AX8" s="95">
        <v>0</v>
      </c>
      <c r="AY8" s="95">
        <v>11.6623995899403</v>
      </c>
      <c r="AZ8" s="95">
        <v>2.4164746992068799E-3</v>
      </c>
      <c r="BA8" s="95">
        <v>65.218478156054104</v>
      </c>
      <c r="BB8" s="95">
        <v>1.01587878988298E-3</v>
      </c>
      <c r="BC8" s="95">
        <v>0.29040999134685802</v>
      </c>
      <c r="BD8" s="95">
        <v>3.1116058135881799</v>
      </c>
      <c r="BE8" s="95">
        <v>9.8433417660124395E-4</v>
      </c>
      <c r="BF8" s="95">
        <v>0</v>
      </c>
      <c r="BG8" s="95">
        <v>7.0336463896559107E-2</v>
      </c>
      <c r="BH8" s="95">
        <v>102.358515693711</v>
      </c>
      <c r="BI8" s="95">
        <v>86.745194155106105</v>
      </c>
      <c r="BJ8" s="95">
        <v>15.6133215386056</v>
      </c>
      <c r="BK8" s="95">
        <v>9.3117478794292195E-4</v>
      </c>
      <c r="BL8" s="95">
        <v>1.6912250533242899E-4</v>
      </c>
      <c r="BM8" s="95">
        <v>0.46256044797918799</v>
      </c>
      <c r="BN8" s="95">
        <v>4.3008206705357703E-2</v>
      </c>
      <c r="BO8" s="95">
        <v>33.812921069021201</v>
      </c>
      <c r="BP8" s="95">
        <v>0.222884957313006</v>
      </c>
      <c r="BQ8" s="95">
        <v>0.100217779174038</v>
      </c>
      <c r="BR8" s="95">
        <v>48.303431383896303</v>
      </c>
      <c r="BS8" s="95">
        <v>0.86409757198366299</v>
      </c>
      <c r="BT8" s="95">
        <v>1.7563549882328301E-3</v>
      </c>
      <c r="BU8" s="95">
        <v>0.32038817881688902</v>
      </c>
      <c r="BV8" s="95">
        <v>1.56523421352866E-4</v>
      </c>
      <c r="BW8" s="95">
        <v>8.6317579589609608</v>
      </c>
      <c r="BX8" s="95">
        <v>3.2248173536229099</v>
      </c>
      <c r="BY8" s="95">
        <v>0</v>
      </c>
      <c r="BZ8" s="95">
        <v>3.5949362174594999</v>
      </c>
      <c r="CA8" s="95">
        <v>10.812943790582899</v>
      </c>
      <c r="CB8" s="95">
        <v>0</v>
      </c>
      <c r="CC8" s="95">
        <v>37.2912550141371</v>
      </c>
      <c r="CD8" s="95">
        <v>229.38036695932999</v>
      </c>
      <c r="CE8" s="95">
        <v>7.9657887901475402</v>
      </c>
      <c r="CF8" s="95"/>
      <c r="CG8" s="49">
        <f t="shared" si="0"/>
        <v>-1.6443376379925472E-7</v>
      </c>
      <c r="CH8" s="49">
        <f t="shared" si="1"/>
        <v>-1.9883780129601918E-7</v>
      </c>
      <c r="CI8" s="49">
        <f t="shared" si="2"/>
        <v>2.2057207798589247E-8</v>
      </c>
      <c r="CJ8" s="49">
        <f t="shared" si="3"/>
        <v>4.5212681232009497E-5</v>
      </c>
      <c r="CK8" s="49">
        <f t="shared" si="3"/>
        <v>5.3402410582817888E-5</v>
      </c>
      <c r="CL8" s="49">
        <f t="shared" si="4"/>
        <v>-6.9986146976128733E-7</v>
      </c>
      <c r="CM8" s="49">
        <f t="shared" si="5"/>
        <v>-3.0098761349032283E-7</v>
      </c>
      <c r="CN8" s="100">
        <f t="shared" si="6"/>
        <v>-2.9060290674073796E-7</v>
      </c>
      <c r="CO8" s="100">
        <f t="shared" si="7"/>
        <v>-4.789219808222273E-6</v>
      </c>
      <c r="CP8" s="100">
        <f t="shared" si="8"/>
        <v>-1.9675742018491569E-7</v>
      </c>
      <c r="CQ8" s="100">
        <f t="shared" si="9"/>
        <v>2.7471743287645842E-6</v>
      </c>
      <c r="CR8" s="99">
        <f t="shared" si="11"/>
        <v>4.9872420917321149E-7</v>
      </c>
      <c r="CS8" s="99">
        <f t="shared" si="12"/>
        <v>4.3458795471003249E-6</v>
      </c>
      <c r="CT8" s="100">
        <f t="shared" si="10"/>
        <v>1.2002196194944149E-5</v>
      </c>
    </row>
    <row r="9" spans="1:98" x14ac:dyDescent="0.25">
      <c r="A9" s="94" t="s">
        <v>7</v>
      </c>
      <c r="B9" s="95">
        <v>1226.7573978999999</v>
      </c>
      <c r="C9" s="95">
        <v>20.13465536</v>
      </c>
      <c r="D9" s="95">
        <v>16.759346050000001</v>
      </c>
      <c r="E9" s="95">
        <v>124.81503677000001</v>
      </c>
      <c r="F9" s="95">
        <v>105.77547015</v>
      </c>
      <c r="G9" s="95">
        <v>9.2253465699999992</v>
      </c>
      <c r="H9" s="95">
        <v>289.43571439999999</v>
      </c>
      <c r="I9" s="91">
        <v>10.7317064</v>
      </c>
      <c r="J9" s="91">
        <v>4.7380232400000004</v>
      </c>
      <c r="K9" s="91">
        <v>28.14352345</v>
      </c>
      <c r="L9" s="91">
        <v>16.507741920000001</v>
      </c>
      <c r="M9" s="91">
        <v>5.4077085599999997</v>
      </c>
      <c r="N9" s="91">
        <v>4.3194700099999999</v>
      </c>
      <c r="O9" s="91">
        <v>3.3316842599999998</v>
      </c>
      <c r="Q9" s="94" t="s">
        <v>7</v>
      </c>
      <c r="R9" s="95">
        <v>15.775656990907001</v>
      </c>
      <c r="S9" s="95">
        <v>6.9099987454025298</v>
      </c>
      <c r="T9" s="95">
        <v>5.4077186258057699</v>
      </c>
      <c r="U9" s="95">
        <v>10.731709076487601</v>
      </c>
      <c r="V9" s="95">
        <v>10.731709076487601</v>
      </c>
      <c r="W9" s="95">
        <v>5.8166160105160403</v>
      </c>
      <c r="X9" s="95">
        <v>0.99645314069853397</v>
      </c>
      <c r="Y9" s="95">
        <v>4.7379912077638799</v>
      </c>
      <c r="Z9" s="95">
        <v>4.3194686113704197</v>
      </c>
      <c r="AA9" s="95">
        <v>24.589145451809699</v>
      </c>
      <c r="AB9" s="95">
        <v>1226.7569503463999</v>
      </c>
      <c r="AC9" s="95">
        <v>11.551422140766199</v>
      </c>
      <c r="AD9" s="95">
        <v>3.0508297057557101</v>
      </c>
      <c r="AE9" s="95">
        <v>3.8330929568577501</v>
      </c>
      <c r="AF9" s="95">
        <v>0.12721278925952201</v>
      </c>
      <c r="AG9" s="95">
        <v>1.2297691878833901</v>
      </c>
      <c r="AH9" s="95">
        <v>28.143519022287599</v>
      </c>
      <c r="AI9" s="95">
        <v>28.143519022287599</v>
      </c>
      <c r="AJ9" s="95">
        <v>27635.9293892645</v>
      </c>
      <c r="AK9" s="95">
        <v>0</v>
      </c>
      <c r="AL9" s="95">
        <v>5.5235110398518401</v>
      </c>
      <c r="AM9" s="95">
        <v>1.48418906908216</v>
      </c>
      <c r="AN9" s="95">
        <v>25.838412794894001</v>
      </c>
      <c r="AO9" s="95">
        <v>3.6858433094462502</v>
      </c>
      <c r="AP9" s="95">
        <v>16.507780809424698</v>
      </c>
      <c r="AQ9" s="95">
        <v>3.33167925118636</v>
      </c>
      <c r="AR9" s="95">
        <v>20.1346466376758</v>
      </c>
      <c r="AS9" s="95">
        <v>0</v>
      </c>
      <c r="AT9" s="95">
        <v>299.598321511047</v>
      </c>
      <c r="AU9" s="95">
        <v>15.0834188018981</v>
      </c>
      <c r="AV9" s="95">
        <v>1.6759275578851001</v>
      </c>
      <c r="AW9" s="95">
        <v>16.759346359783201</v>
      </c>
      <c r="AX9" s="95">
        <v>0</v>
      </c>
      <c r="AY9" s="95">
        <v>13.4501379180101</v>
      </c>
      <c r="AZ9" s="95">
        <v>2.6087828833148601E-3</v>
      </c>
      <c r="BA9" s="95">
        <v>75.215861980522106</v>
      </c>
      <c r="BB9" s="95">
        <v>1.32454284407259E-3</v>
      </c>
      <c r="BC9" s="95">
        <v>0.29457362268996901</v>
      </c>
      <c r="BD9" s="95">
        <v>3.22092008796441</v>
      </c>
      <c r="BE9" s="95">
        <v>2.1212398794071699E-3</v>
      </c>
      <c r="BF9" s="95">
        <v>0</v>
      </c>
      <c r="BG9" s="95">
        <v>7.0983014930802404E-2</v>
      </c>
      <c r="BH9" s="95">
        <v>124.81965338226399</v>
      </c>
      <c r="BI9" s="95">
        <v>105.780090117881</v>
      </c>
      <c r="BJ9" s="95">
        <v>19.039563264383698</v>
      </c>
      <c r="BK9" s="95">
        <v>1.1267519965607799E-3</v>
      </c>
      <c r="BL9" s="95">
        <v>2.6317638629386501E-4</v>
      </c>
      <c r="BM9" s="95">
        <v>1.10382414832696</v>
      </c>
      <c r="BN9" s="95">
        <v>4.0534532647695798E-2</v>
      </c>
      <c r="BO9" s="95">
        <v>41.316726136344798</v>
      </c>
      <c r="BP9" s="95">
        <v>0.24104885332098699</v>
      </c>
      <c r="BQ9" s="95">
        <v>0.11058016688988399</v>
      </c>
      <c r="BR9" s="95">
        <v>59.021818151755099</v>
      </c>
      <c r="BS9" s="95">
        <v>0.99654500946289803</v>
      </c>
      <c r="BT9" s="95">
        <v>1.9217357760544899E-3</v>
      </c>
      <c r="BU9" s="95">
        <v>0.34943143460264398</v>
      </c>
      <c r="BV9" s="95">
        <v>2.83738642063085E-4</v>
      </c>
      <c r="BW9" s="95">
        <v>9.22535826408064</v>
      </c>
      <c r="BX9" s="95">
        <v>3.719140787148</v>
      </c>
      <c r="BY9" s="95">
        <v>0</v>
      </c>
      <c r="BZ9" s="95">
        <v>4.14599361323324</v>
      </c>
      <c r="CA9" s="95">
        <v>12.470484558931201</v>
      </c>
      <c r="CB9" s="95">
        <v>0</v>
      </c>
      <c r="CC9" s="95">
        <v>43.007657239041599</v>
      </c>
      <c r="CD9" s="95">
        <v>289.43561467616797</v>
      </c>
      <c r="CE9" s="95">
        <v>9.1868833984655698</v>
      </c>
      <c r="CF9" s="95"/>
      <c r="CG9" s="49">
        <f t="shared" si="0"/>
        <v>-3.6482649361919416E-7</v>
      </c>
      <c r="CH9" s="49">
        <f t="shared" si="1"/>
        <v>-4.331995777351455E-7</v>
      </c>
      <c r="CI9" s="49">
        <f t="shared" si="2"/>
        <v>1.8484205711653297E-8</v>
      </c>
      <c r="CJ9" s="49">
        <f t="shared" si="3"/>
        <v>3.6987628922423963E-5</v>
      </c>
      <c r="CK9" s="49">
        <f t="shared" si="3"/>
        <v>4.3677119793907035E-5</v>
      </c>
      <c r="CL9" s="49">
        <f t="shared" si="4"/>
        <v>1.2676033959256296E-6</v>
      </c>
      <c r="CM9" s="49">
        <f t="shared" si="5"/>
        <v>-3.4454570414407515E-7</v>
      </c>
      <c r="CN9" s="100">
        <f t="shared" si="6"/>
        <v>2.4940000226238566E-7</v>
      </c>
      <c r="CO9" s="100">
        <f t="shared" si="7"/>
        <v>-6.7606751799030169E-6</v>
      </c>
      <c r="CP9" s="100">
        <f t="shared" si="8"/>
        <v>-1.5732615743843998E-7</v>
      </c>
      <c r="CQ9" s="100">
        <f t="shared" si="9"/>
        <v>2.3558294578323699E-6</v>
      </c>
      <c r="CR9" s="99">
        <f t="shared" si="11"/>
        <v>1.8613809635909562E-6</v>
      </c>
      <c r="CS9" s="99">
        <f t="shared" si="12"/>
        <v>-3.2379657155012358E-7</v>
      </c>
      <c r="CT9" s="100">
        <f t="shared" si="10"/>
        <v>-1.503387850999641E-6</v>
      </c>
    </row>
    <row r="10" spans="1:98" x14ac:dyDescent="0.25">
      <c r="A10" s="94" t="s">
        <v>8</v>
      </c>
      <c r="B10" s="95"/>
      <c r="C10" s="95"/>
      <c r="D10" s="95"/>
      <c r="E10" s="95"/>
      <c r="F10" s="95"/>
      <c r="G10" s="95"/>
      <c r="H10" s="95"/>
      <c r="I10" s="91"/>
      <c r="J10" s="91"/>
      <c r="K10" s="91"/>
      <c r="L10" s="91"/>
      <c r="M10" s="91"/>
      <c r="N10" s="91"/>
      <c r="O10" s="91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49">
        <f t="shared" si="0"/>
        <v>0</v>
      </c>
      <c r="CH10" s="49">
        <f t="shared" si="1"/>
        <v>0</v>
      </c>
      <c r="CI10" s="49">
        <f t="shared" si="2"/>
        <v>0</v>
      </c>
      <c r="CJ10" s="49">
        <f t="shared" si="3"/>
        <v>0</v>
      </c>
      <c r="CK10" s="49">
        <f t="shared" si="3"/>
        <v>0</v>
      </c>
      <c r="CL10" s="49">
        <f t="shared" si="4"/>
        <v>0</v>
      </c>
      <c r="CM10" s="49">
        <f t="shared" si="5"/>
        <v>0</v>
      </c>
      <c r="CN10" s="100">
        <f t="shared" si="6"/>
        <v>0</v>
      </c>
      <c r="CO10" s="100">
        <f t="shared" si="7"/>
        <v>0</v>
      </c>
      <c r="CP10" s="100">
        <f t="shared" si="8"/>
        <v>0</v>
      </c>
      <c r="CQ10" s="100">
        <f t="shared" si="9"/>
        <v>0</v>
      </c>
      <c r="CR10" s="99">
        <f t="shared" si="11"/>
        <v>0</v>
      </c>
      <c r="CS10" s="99">
        <f t="shared" si="12"/>
        <v>0</v>
      </c>
      <c r="CT10" s="100">
        <f t="shared" si="10"/>
        <v>0</v>
      </c>
    </row>
    <row r="11" spans="1:98" x14ac:dyDescent="0.25">
      <c r="A11" s="94" t="s">
        <v>9</v>
      </c>
      <c r="B11" s="95">
        <v>301981.16450000001</v>
      </c>
      <c r="C11" s="95">
        <v>4994.0778658999998</v>
      </c>
      <c r="D11" s="95">
        <v>6065.7103570999998</v>
      </c>
      <c r="E11" s="95">
        <v>32457.418968000002</v>
      </c>
      <c r="F11" s="95">
        <v>27506.286493</v>
      </c>
      <c r="G11" s="95">
        <v>2864.2116114</v>
      </c>
      <c r="H11" s="95">
        <v>71789.844782999993</v>
      </c>
      <c r="I11" s="91">
        <v>2105.2146745</v>
      </c>
      <c r="J11" s="91">
        <v>929.44735230000003</v>
      </c>
      <c r="K11" s="91">
        <v>5520.8515854999996</v>
      </c>
      <c r="L11" s="91">
        <v>3238.2865404999998</v>
      </c>
      <c r="M11" s="91">
        <v>1060.8179984000001</v>
      </c>
      <c r="N11" s="91">
        <v>847.34069261000002</v>
      </c>
      <c r="O11" s="91">
        <v>653.56899023999995</v>
      </c>
      <c r="Q11" s="94" t="s">
        <v>9</v>
      </c>
      <c r="R11" s="95">
        <v>4166.3732365590704</v>
      </c>
      <c r="S11" s="95">
        <v>1824.9148832164601</v>
      </c>
      <c r="T11" s="95">
        <v>1060.8145350918301</v>
      </c>
      <c r="U11" s="95">
        <v>2047.6890202407301</v>
      </c>
      <c r="V11" s="95">
        <v>2047.6890202407301</v>
      </c>
      <c r="W11" s="95">
        <v>1536.17632100985</v>
      </c>
      <c r="X11" s="95">
        <v>263.16192532913402</v>
      </c>
      <c r="Y11" s="95">
        <v>904.05507671992405</v>
      </c>
      <c r="Z11" s="95">
        <v>847.33815608175905</v>
      </c>
      <c r="AA11" s="95">
        <v>6493.99639876541</v>
      </c>
      <c r="AB11" s="95">
        <v>301979.08893493598</v>
      </c>
      <c r="AC11" s="95">
        <v>3050.7371457331901</v>
      </c>
      <c r="AD11" s="95">
        <v>805.713886109226</v>
      </c>
      <c r="AE11" s="95">
        <v>1012.3368668852401</v>
      </c>
      <c r="AF11" s="95">
        <v>33.596981494697097</v>
      </c>
      <c r="AG11" s="95">
        <v>324.78270056307503</v>
      </c>
      <c r="AH11" s="95">
        <v>5369.9734668441297</v>
      </c>
      <c r="AI11" s="95">
        <v>5369.9734668441297</v>
      </c>
      <c r="AJ11" s="95">
        <v>13364926.886132</v>
      </c>
      <c r="AK11" s="95">
        <v>0</v>
      </c>
      <c r="AL11" s="95">
        <v>1458.7479722318801</v>
      </c>
      <c r="AM11" s="95">
        <v>391.97454882496697</v>
      </c>
      <c r="AN11" s="95">
        <v>6823.9308148179398</v>
      </c>
      <c r="AO11" s="95">
        <v>973.43259532076399</v>
      </c>
      <c r="AP11" s="95">
        <v>3149.7907936602701</v>
      </c>
      <c r="AQ11" s="95">
        <v>635.70836464348304</v>
      </c>
      <c r="AR11" s="95">
        <v>4994.0444032222704</v>
      </c>
      <c r="AS11" s="95">
        <v>0</v>
      </c>
      <c r="AT11" s="95">
        <v>74473.404982026797</v>
      </c>
      <c r="AU11" s="95">
        <v>5459.1296571724597</v>
      </c>
      <c r="AV11" s="95">
        <v>606.57000436466603</v>
      </c>
      <c r="AW11" s="95">
        <v>6065.6996615371199</v>
      </c>
      <c r="AX11" s="95">
        <v>0</v>
      </c>
      <c r="AY11" s="95">
        <v>3552.1983713378299</v>
      </c>
      <c r="AZ11" s="95">
        <v>0.77879817944079699</v>
      </c>
      <c r="BA11" s="95">
        <v>19864.528395959202</v>
      </c>
      <c r="BB11" s="95">
        <v>0.31897343009088502</v>
      </c>
      <c r="BC11" s="95">
        <v>94.297115157106802</v>
      </c>
      <c r="BD11" s="95">
        <v>1007.95209733968</v>
      </c>
      <c r="BE11" s="95">
        <v>0.27803826174374502</v>
      </c>
      <c r="BF11" s="95">
        <v>0</v>
      </c>
      <c r="BG11" s="95">
        <v>22.851864576563699</v>
      </c>
      <c r="BH11" s="95">
        <v>32458.736633457898</v>
      </c>
      <c r="BI11" s="95">
        <v>27507.6338985406</v>
      </c>
      <c r="BJ11" s="95">
        <v>4951.1027349173501</v>
      </c>
      <c r="BK11" s="95">
        <v>0.295611917022437</v>
      </c>
      <c r="BL11" s="95">
        <v>5.1521056624613398E-2</v>
      </c>
      <c r="BM11" s="95">
        <v>126.694726638337</v>
      </c>
      <c r="BN11" s="95">
        <v>14.0793452245131</v>
      </c>
      <c r="BO11" s="95">
        <v>10719.2500024195</v>
      </c>
      <c r="BP11" s="95">
        <v>71.817150670590806</v>
      </c>
      <c r="BQ11" s="95">
        <v>32.210511938027999</v>
      </c>
      <c r="BR11" s="95">
        <v>15313.021279353101</v>
      </c>
      <c r="BS11" s="95">
        <v>263.18933505980698</v>
      </c>
      <c r="BT11" s="95">
        <v>0.56509665656619101</v>
      </c>
      <c r="BU11" s="95">
        <v>103.125569259743</v>
      </c>
      <c r="BV11" s="95">
        <v>4.6196461827521303E-2</v>
      </c>
      <c r="BW11" s="95">
        <v>2864.2027330522401</v>
      </c>
      <c r="BX11" s="95">
        <v>982.23711740480303</v>
      </c>
      <c r="BY11" s="95">
        <v>0</v>
      </c>
      <c r="BZ11" s="95">
        <v>1094.9656948602301</v>
      </c>
      <c r="CA11" s="95">
        <v>3293.4696308411098</v>
      </c>
      <c r="CB11" s="95">
        <v>0</v>
      </c>
      <c r="CC11" s="95">
        <v>11358.361836681001</v>
      </c>
      <c r="CD11" s="95">
        <v>71789.360261975206</v>
      </c>
      <c r="CE11" s="95">
        <v>2426.2686994854198</v>
      </c>
      <c r="CF11" s="95"/>
      <c r="CG11" s="49">
        <f t="shared" si="0"/>
        <v>-6.8731606736846344E-6</v>
      </c>
      <c r="CH11" s="49">
        <f t="shared" si="1"/>
        <v>-6.700471764345017E-6</v>
      </c>
      <c r="CI11" s="49">
        <f t="shared" si="2"/>
        <v>-1.7632828226502207E-6</v>
      </c>
      <c r="CJ11" s="49">
        <f t="shared" si="3"/>
        <v>4.0596741817197651E-5</v>
      </c>
      <c r="CK11" s="49">
        <f t="shared" si="3"/>
        <v>4.8985367070300302E-5</v>
      </c>
      <c r="CL11" s="49">
        <f t="shared" si="4"/>
        <v>-3.0997527293755654E-6</v>
      </c>
      <c r="CM11" s="49">
        <f t="shared" si="5"/>
        <v>-6.7491582723468692E-6</v>
      </c>
      <c r="CN11" s="100">
        <f t="shared" si="6"/>
        <v>-2.7325315064570588E-2</v>
      </c>
      <c r="CO11" s="100">
        <f t="shared" si="7"/>
        <v>-2.7319756753559573E-2</v>
      </c>
      <c r="CP11" s="100">
        <f t="shared" si="8"/>
        <v>-2.7328776425024209E-2</v>
      </c>
      <c r="CQ11" s="100">
        <f t="shared" si="9"/>
        <v>-2.7327954377399141E-2</v>
      </c>
      <c r="CR11" s="99">
        <f t="shared" si="11"/>
        <v>-3.2647524601164128E-6</v>
      </c>
      <c r="CS11" s="99">
        <f t="shared" si="12"/>
        <v>-2.9935163778733912E-6</v>
      </c>
      <c r="CT11" s="100">
        <f t="shared" si="10"/>
        <v>-2.7327835107290251E-2</v>
      </c>
    </row>
    <row r="12" spans="1:98" x14ac:dyDescent="0.25">
      <c r="A12" s="94" t="s">
        <v>10</v>
      </c>
      <c r="B12" s="95">
        <v>423707.01095999999</v>
      </c>
      <c r="C12" s="95">
        <v>3053.9514254999999</v>
      </c>
      <c r="D12" s="95">
        <v>14564.999449999999</v>
      </c>
      <c r="E12" s="95">
        <v>59115.545011000002</v>
      </c>
      <c r="F12" s="95">
        <v>52151.367993</v>
      </c>
      <c r="G12" s="95">
        <v>3993.6288688</v>
      </c>
      <c r="H12" s="95">
        <v>28661.026911000001</v>
      </c>
      <c r="I12" s="91">
        <v>2834.2752577000001</v>
      </c>
      <c r="J12" s="91">
        <v>1251.3258737000001</v>
      </c>
      <c r="K12" s="91">
        <v>7432.7873558000001</v>
      </c>
      <c r="L12" s="91">
        <v>4359.7432304000004</v>
      </c>
      <c r="M12" s="91">
        <v>1428.1917619999999</v>
      </c>
      <c r="N12" s="91">
        <v>1140.7847479</v>
      </c>
      <c r="O12" s="91">
        <v>879.90761775999999</v>
      </c>
      <c r="Q12" s="94" t="s">
        <v>10</v>
      </c>
      <c r="R12" s="95">
        <v>830.85731837345497</v>
      </c>
      <c r="S12" s="95">
        <v>363.929355663926</v>
      </c>
      <c r="T12" s="95">
        <v>1428.1476536426801</v>
      </c>
      <c r="U12" s="95">
        <v>2834.1884327233402</v>
      </c>
      <c r="V12" s="95">
        <v>2834.1884327233402</v>
      </c>
      <c r="W12" s="95">
        <v>306.34488819256001</v>
      </c>
      <c r="X12" s="95">
        <v>52.479975379859603</v>
      </c>
      <c r="Y12" s="95">
        <v>1251.28770840222</v>
      </c>
      <c r="Z12" s="95">
        <v>1140.74923928058</v>
      </c>
      <c r="AA12" s="95">
        <v>1295.0389807665799</v>
      </c>
      <c r="AB12" s="95">
        <v>423680.47803264298</v>
      </c>
      <c r="AC12" s="95">
        <v>608.37983972648999</v>
      </c>
      <c r="AD12" s="95">
        <v>160.678255001385</v>
      </c>
      <c r="AE12" s="95">
        <v>201.87770669635799</v>
      </c>
      <c r="AF12" s="95">
        <v>6.69992584243706</v>
      </c>
      <c r="AG12" s="95">
        <v>64.768404708030104</v>
      </c>
      <c r="AH12" s="95">
        <v>7432.55884387272</v>
      </c>
      <c r="AI12" s="95">
        <v>7432.55884387272</v>
      </c>
      <c r="AJ12" s="95">
        <v>103.27760181219899</v>
      </c>
      <c r="AK12" s="95">
        <v>0</v>
      </c>
      <c r="AL12" s="95">
        <v>290.90688860076398</v>
      </c>
      <c r="AM12" s="95">
        <v>78.1678735113139</v>
      </c>
      <c r="AN12" s="95">
        <v>1360.8322865913401</v>
      </c>
      <c r="AO12" s="95">
        <v>194.12270698298701</v>
      </c>
      <c r="AP12" s="95">
        <v>4359.6235638477501</v>
      </c>
      <c r="AQ12" s="95">
        <v>879.88060644831296</v>
      </c>
      <c r="AR12" s="95">
        <v>3053.7747345911698</v>
      </c>
      <c r="AS12" s="95">
        <v>0</v>
      </c>
      <c r="AT12" s="95">
        <v>29194.533442371699</v>
      </c>
      <c r="AU12" s="95">
        <v>13108.136553536</v>
      </c>
      <c r="AV12" s="95">
        <v>1456.4598721131999</v>
      </c>
      <c r="AW12" s="95">
        <v>14564.596425649201</v>
      </c>
      <c r="AX12" s="95">
        <v>0</v>
      </c>
      <c r="AY12" s="95">
        <v>708.37952142347001</v>
      </c>
      <c r="AZ12" s="95">
        <v>1.49256801375243</v>
      </c>
      <c r="BA12" s="95">
        <v>3961.4016805862798</v>
      </c>
      <c r="BB12" s="95">
        <v>0.60066705840043599</v>
      </c>
      <c r="BC12" s="95">
        <v>181.605826112127</v>
      </c>
      <c r="BD12" s="95">
        <v>1938.20311548735</v>
      </c>
      <c r="BE12" s="95">
        <v>0.48339243265927001</v>
      </c>
      <c r="BF12" s="95">
        <v>0</v>
      </c>
      <c r="BG12" s="95">
        <v>44.026950429438301</v>
      </c>
      <c r="BH12" s="95">
        <v>59115.338385290997</v>
      </c>
      <c r="BI12" s="95">
        <v>52151.4417336888</v>
      </c>
      <c r="BJ12" s="95">
        <v>6963.8966516021501</v>
      </c>
      <c r="BK12" s="95">
        <v>0.56086360819579195</v>
      </c>
      <c r="BL12" s="95">
        <v>9.4973620633167402E-2</v>
      </c>
      <c r="BM12" s="95">
        <v>214.56339232405699</v>
      </c>
      <c r="BN12" s="95">
        <v>27.258651613287199</v>
      </c>
      <c r="BO12" s="95">
        <v>20318.524237395799</v>
      </c>
      <c r="BP12" s="95">
        <v>137.61763397672999</v>
      </c>
      <c r="BQ12" s="95">
        <v>61.619928655323797</v>
      </c>
      <c r="BR12" s="95">
        <v>29026.1501288502</v>
      </c>
      <c r="BS12" s="95">
        <v>52.485445572462297</v>
      </c>
      <c r="BT12" s="95">
        <v>1.08181128354977</v>
      </c>
      <c r="BU12" s="95">
        <v>197.47442014158</v>
      </c>
      <c r="BV12" s="95">
        <v>8.3172685675358293E-2</v>
      </c>
      <c r="BW12" s="95">
        <v>3993.3975709450201</v>
      </c>
      <c r="BX12" s="95">
        <v>195.87672182204301</v>
      </c>
      <c r="BY12" s="95">
        <v>0</v>
      </c>
      <c r="BZ12" s="95">
        <v>218.35749086728501</v>
      </c>
      <c r="CA12" s="95">
        <v>656.78417302467903</v>
      </c>
      <c r="CB12" s="95">
        <v>0</v>
      </c>
      <c r="CC12" s="95">
        <v>2265.0879956763501</v>
      </c>
      <c r="CD12" s="95">
        <v>28659.397086763998</v>
      </c>
      <c r="CE12" s="95">
        <v>483.84630097405699</v>
      </c>
      <c r="CF12" s="95"/>
      <c r="CG12" s="49">
        <f t="shared" si="0"/>
        <v>-6.2620930668325547E-5</v>
      </c>
      <c r="CH12" s="49">
        <f t="shared" si="1"/>
        <v>-5.7856489580926475E-5</v>
      </c>
      <c r="CI12" s="49">
        <f t="shared" si="2"/>
        <v>-2.7670742603334583E-5</v>
      </c>
      <c r="CJ12" s="49">
        <f t="shared" si="3"/>
        <v>-3.4952855288086342E-6</v>
      </c>
      <c r="CK12" s="49">
        <f t="shared" si="3"/>
        <v>1.4139741992975007E-6</v>
      </c>
      <c r="CL12" s="49">
        <f t="shared" si="4"/>
        <v>-5.7916712488448454E-5</v>
      </c>
      <c r="CM12" s="49">
        <f t="shared" si="5"/>
        <v>-5.6865521290065305E-5</v>
      </c>
      <c r="CN12" s="100">
        <f t="shared" si="6"/>
        <v>-3.0633925347960992E-5</v>
      </c>
      <c r="CO12" s="100">
        <f t="shared" si="7"/>
        <v>-3.0499887025629242E-5</v>
      </c>
      <c r="CP12" s="100">
        <f t="shared" si="8"/>
        <v>-3.0743773007552818E-5</v>
      </c>
      <c r="CQ12" s="100">
        <f t="shared" si="9"/>
        <v>-2.7448073413089032E-5</v>
      </c>
      <c r="CR12" s="99">
        <f t="shared" si="11"/>
        <v>-3.0884058074988691E-5</v>
      </c>
      <c r="CS12" s="99">
        <f t="shared" si="12"/>
        <v>-3.1126485066800386E-5</v>
      </c>
      <c r="CT12" s="100">
        <f t="shared" si="10"/>
        <v>-3.0697895031067802E-5</v>
      </c>
    </row>
    <row r="13" spans="1:98" x14ac:dyDescent="0.25">
      <c r="A13" s="94" t="s">
        <v>12</v>
      </c>
      <c r="B13" s="95">
        <v>199572.3008</v>
      </c>
      <c r="C13" s="95">
        <v>3270.672579</v>
      </c>
      <c r="D13" s="95">
        <v>2474.6032100000002</v>
      </c>
      <c r="E13" s="95">
        <v>20080.337779000001</v>
      </c>
      <c r="F13" s="95">
        <v>17017.234940999999</v>
      </c>
      <c r="G13" s="95">
        <v>1423.790542</v>
      </c>
      <c r="H13" s="95">
        <v>47015.880187000002</v>
      </c>
      <c r="I13" s="91">
        <v>1629.1860825000001</v>
      </c>
      <c r="J13" s="91">
        <v>436.77911247999998</v>
      </c>
      <c r="K13" s="91">
        <v>3254.0043767000002</v>
      </c>
      <c r="L13" s="91">
        <v>3661.6648819000002</v>
      </c>
      <c r="M13" s="91">
        <v>497.92819064999998</v>
      </c>
      <c r="N13" s="91">
        <v>263.52339579</v>
      </c>
      <c r="O13" s="91">
        <v>473.17736665000001</v>
      </c>
      <c r="Q13" s="94" t="s">
        <v>12</v>
      </c>
      <c r="R13" s="95">
        <v>3034.9896086771701</v>
      </c>
      <c r="S13" s="95">
        <v>579.76635427573501</v>
      </c>
      <c r="T13" s="95">
        <v>498.35200381233102</v>
      </c>
      <c r="U13" s="95">
        <v>1630.5731953382699</v>
      </c>
      <c r="V13" s="95">
        <v>1630.5731953382699</v>
      </c>
      <c r="W13" s="95">
        <v>942.09666026359503</v>
      </c>
      <c r="X13" s="95">
        <v>52.236076729112703</v>
      </c>
      <c r="Y13" s="95">
        <v>437.15104101919502</v>
      </c>
      <c r="Z13" s="95">
        <v>263.74776524350898</v>
      </c>
      <c r="AA13" s="95">
        <v>4884.0934396596103</v>
      </c>
      <c r="AB13" s="95">
        <v>199746.59906236501</v>
      </c>
      <c r="AC13" s="95">
        <v>1387.92577840744</v>
      </c>
      <c r="AD13" s="95">
        <v>667.60985571466495</v>
      </c>
      <c r="AE13" s="95">
        <v>313.57017288759999</v>
      </c>
      <c r="AF13" s="95">
        <v>240.19671370485301</v>
      </c>
      <c r="AG13" s="95">
        <v>184.92787359634099</v>
      </c>
      <c r="AH13" s="95">
        <v>3256.7751320881998</v>
      </c>
      <c r="AI13" s="95">
        <v>3256.7751320881998</v>
      </c>
      <c r="AJ13" s="95">
        <v>3692570.89644934</v>
      </c>
      <c r="AK13" s="95">
        <v>0</v>
      </c>
      <c r="AL13" s="95">
        <v>549.274426841891</v>
      </c>
      <c r="AM13" s="95">
        <v>96.487188029077203</v>
      </c>
      <c r="AN13" s="95">
        <v>4932.7990842834897</v>
      </c>
      <c r="AO13" s="95">
        <v>667.63489606557596</v>
      </c>
      <c r="AP13" s="95">
        <v>3664.79398670615</v>
      </c>
      <c r="AQ13" s="95">
        <v>473.580046857132</v>
      </c>
      <c r="AR13" s="95">
        <v>3273.5268632319699</v>
      </c>
      <c r="AS13" s="95">
        <v>0</v>
      </c>
      <c r="AT13" s="95">
        <v>48497.351371903198</v>
      </c>
      <c r="AU13" s="95">
        <v>2228.9959517802799</v>
      </c>
      <c r="AV13" s="95">
        <v>247.666202874606</v>
      </c>
      <c r="AW13" s="95">
        <v>2476.6621546548899</v>
      </c>
      <c r="AX13" s="95">
        <v>0</v>
      </c>
      <c r="AY13" s="95">
        <v>2360.7516769517201</v>
      </c>
      <c r="AZ13" s="95">
        <v>8.0081538267277305E-2</v>
      </c>
      <c r="BA13" s="95">
        <v>12990.024184747301</v>
      </c>
      <c r="BB13" s="95">
        <v>0</v>
      </c>
      <c r="BC13" s="95">
        <v>117.32077053974599</v>
      </c>
      <c r="BD13" s="95">
        <v>1420.36926203144</v>
      </c>
      <c r="BE13" s="95">
        <v>0.191767063740031</v>
      </c>
      <c r="BF13" s="95">
        <v>0</v>
      </c>
      <c r="BG13" s="95">
        <v>141.712999599309</v>
      </c>
      <c r="BH13" s="95">
        <v>20097.151372221</v>
      </c>
      <c r="BI13" s="95">
        <v>17031.387181900402</v>
      </c>
      <c r="BJ13" s="95">
        <v>3065.7641903205999</v>
      </c>
      <c r="BK13" s="95">
        <v>5.5936543300760002</v>
      </c>
      <c r="BL13" s="95">
        <v>6.1951046318005701E-2</v>
      </c>
      <c r="BM13" s="95">
        <v>83.554218131472595</v>
      </c>
      <c r="BN13" s="95">
        <v>66.751495796447202</v>
      </c>
      <c r="BO13" s="95">
        <v>6190.8473426853297</v>
      </c>
      <c r="BP13" s="95">
        <v>26.824342802625701</v>
      </c>
      <c r="BQ13" s="95">
        <v>34.149904365261698</v>
      </c>
      <c r="BR13" s="95">
        <v>8844.0604491696795</v>
      </c>
      <c r="BS13" s="95">
        <v>243.22076824364899</v>
      </c>
      <c r="BT13" s="95">
        <v>1.0955637879539399</v>
      </c>
      <c r="BU13" s="95">
        <v>98.688703003577004</v>
      </c>
      <c r="BV13" s="95">
        <v>8.4676009187762094E-2</v>
      </c>
      <c r="BW13" s="95">
        <v>1425.00280895473</v>
      </c>
      <c r="BX13" s="95">
        <v>542.504909321573</v>
      </c>
      <c r="BY13" s="95">
        <v>0</v>
      </c>
      <c r="BZ13" s="95">
        <v>597.33508359754899</v>
      </c>
      <c r="CA13" s="95">
        <v>1968.0972085844101</v>
      </c>
      <c r="CB13" s="95">
        <v>0</v>
      </c>
      <c r="CC13" s="95">
        <v>7314.7841832921704</v>
      </c>
      <c r="CD13" s="95">
        <v>47056.912440858199</v>
      </c>
      <c r="CE13" s="95">
        <v>1496.05804278698</v>
      </c>
      <c r="CF13" s="95"/>
      <c r="CG13" s="49">
        <f t="shared" si="0"/>
        <v>8.7335898652433062E-4</v>
      </c>
      <c r="CH13" s="49">
        <f t="shared" si="1"/>
        <v>8.726902993275176E-4</v>
      </c>
      <c r="CI13" s="49">
        <f t="shared" si="2"/>
        <v>8.3203022067110648E-4</v>
      </c>
      <c r="CJ13" s="49">
        <f t="shared" si="3"/>
        <v>8.3731625463902911E-4</v>
      </c>
      <c r="CK13" s="49">
        <f t="shared" si="3"/>
        <v>8.3164162388717601E-4</v>
      </c>
      <c r="CL13" s="49">
        <f t="shared" si="4"/>
        <v>8.5143630258081317E-4</v>
      </c>
      <c r="CM13" s="49">
        <f t="shared" si="5"/>
        <v>8.727318024249665E-4</v>
      </c>
      <c r="CN13" s="100">
        <f t="shared" si="6"/>
        <v>8.5141461320443492E-4</v>
      </c>
      <c r="CO13" s="100">
        <f t="shared" si="7"/>
        <v>8.5152547035332378E-4</v>
      </c>
      <c r="CP13" s="100">
        <f t="shared" si="8"/>
        <v>8.5149098385957052E-4</v>
      </c>
      <c r="CQ13" s="100">
        <f t="shared" si="9"/>
        <v>8.5455794210369295E-4</v>
      </c>
      <c r="CR13" s="99">
        <f t="shared" si="11"/>
        <v>8.5115317889070347E-4</v>
      </c>
      <c r="CS13" s="99">
        <f t="shared" si="12"/>
        <v>8.5142138077099958E-4</v>
      </c>
      <c r="CT13" s="100">
        <f t="shared" si="10"/>
        <v>8.5101324685685588E-4</v>
      </c>
    </row>
    <row r="14" spans="1:98" x14ac:dyDescent="0.25">
      <c r="A14" s="94" t="s">
        <v>13</v>
      </c>
      <c r="B14" s="95">
        <v>82900.957584000003</v>
      </c>
      <c r="C14" s="95">
        <v>1364.1589581000001</v>
      </c>
      <c r="D14" s="95">
        <v>1313.3891791999999</v>
      </c>
      <c r="E14" s="95">
        <v>8596.1598608999993</v>
      </c>
      <c r="F14" s="95">
        <v>7284.8819384999997</v>
      </c>
      <c r="G14" s="95">
        <v>678.72039658000006</v>
      </c>
      <c r="H14" s="95">
        <v>19609.778308000001</v>
      </c>
      <c r="I14" s="91">
        <v>582.17224160000001</v>
      </c>
      <c r="J14" s="91">
        <v>156.31116292999999</v>
      </c>
      <c r="K14" s="91">
        <v>872.56364469000005</v>
      </c>
      <c r="L14" s="91">
        <v>800.31315287999996</v>
      </c>
      <c r="M14" s="91">
        <v>177.84736699999999</v>
      </c>
      <c r="N14" s="91">
        <v>94.481413939999996</v>
      </c>
      <c r="O14" s="91">
        <v>168.81605644000001</v>
      </c>
      <c r="Q14" s="94" t="s">
        <v>13</v>
      </c>
      <c r="R14" s="95">
        <v>1578.08844689026</v>
      </c>
      <c r="S14" s="95">
        <v>273.16871632035298</v>
      </c>
      <c r="T14" s="95">
        <v>177.847112034715</v>
      </c>
      <c r="U14" s="95">
        <v>582.17210250829999</v>
      </c>
      <c r="V14" s="95">
        <v>582.17210250829999</v>
      </c>
      <c r="W14" s="95">
        <v>442.34859566864498</v>
      </c>
      <c r="X14" s="95">
        <v>24.6854404550966</v>
      </c>
      <c r="Y14" s="95">
        <v>156.311328432545</v>
      </c>
      <c r="Z14" s="95">
        <v>94.481597015820299</v>
      </c>
      <c r="AA14" s="95">
        <v>1992.7543087438701</v>
      </c>
      <c r="AB14" s="95">
        <v>82900.935457266096</v>
      </c>
      <c r="AC14" s="95">
        <v>656.39031666151902</v>
      </c>
      <c r="AD14" s="95">
        <v>263.34240687921999</v>
      </c>
      <c r="AE14" s="95">
        <v>187.29909368903299</v>
      </c>
      <c r="AF14" s="95">
        <v>113.26962057745899</v>
      </c>
      <c r="AG14" s="95">
        <v>178.44023786048001</v>
      </c>
      <c r="AH14" s="95">
        <v>872.56332263044999</v>
      </c>
      <c r="AI14" s="95">
        <v>872.56332263044999</v>
      </c>
      <c r="AJ14" s="95">
        <v>1982264.3835187899</v>
      </c>
      <c r="AK14" s="95">
        <v>0</v>
      </c>
      <c r="AL14" s="95">
        <v>259.809313417113</v>
      </c>
      <c r="AM14" s="95">
        <v>45.554306702875799</v>
      </c>
      <c r="AN14" s="95">
        <v>1984.0345128164099</v>
      </c>
      <c r="AO14" s="95">
        <v>314.42278633654598</v>
      </c>
      <c r="AP14" s="95">
        <v>800.31523301750406</v>
      </c>
      <c r="AQ14" s="95">
        <v>168.81603685840099</v>
      </c>
      <c r="AR14" s="95">
        <v>1364.15858194414</v>
      </c>
      <c r="AS14" s="95">
        <v>0</v>
      </c>
      <c r="AT14" s="95">
        <v>20239.328714319501</v>
      </c>
      <c r="AU14" s="95">
        <v>1182.04979297408</v>
      </c>
      <c r="AV14" s="95">
        <v>131.33893292481599</v>
      </c>
      <c r="AW14" s="95">
        <v>1313.3887258989</v>
      </c>
      <c r="AX14" s="95">
        <v>0</v>
      </c>
      <c r="AY14" s="95">
        <v>1046.4762570036401</v>
      </c>
      <c r="AZ14" s="95">
        <v>0.19417048430033501</v>
      </c>
      <c r="BA14" s="95">
        <v>5841.41844093288</v>
      </c>
      <c r="BB14" s="95">
        <v>8.7545457100811797E-2</v>
      </c>
      <c r="BC14" s="95">
        <v>22.843157853579999</v>
      </c>
      <c r="BD14" s="95">
        <v>246.43383326002899</v>
      </c>
      <c r="BE14" s="95">
        <v>0.10658340010031001</v>
      </c>
      <c r="BF14" s="95">
        <v>0</v>
      </c>
      <c r="BG14" s="95">
        <v>5.5231583971295803</v>
      </c>
      <c r="BH14" s="95">
        <v>8596.5213915427794</v>
      </c>
      <c r="BI14" s="95">
        <v>7285.2437701314902</v>
      </c>
      <c r="BJ14" s="95">
        <v>1311.2776214112801</v>
      </c>
      <c r="BK14" s="95">
        <v>7.7977549661866097E-2</v>
      </c>
      <c r="BL14" s="95">
        <v>1.5682352221432199E-2</v>
      </c>
      <c r="BM14" s="95">
        <v>52.864801232604101</v>
      </c>
      <c r="BN14" s="95">
        <v>3.3027045815351799</v>
      </c>
      <c r="BO14" s="95">
        <v>2841.9417469424602</v>
      </c>
      <c r="BP14" s="95">
        <v>17.920452952154101</v>
      </c>
      <c r="BQ14" s="95">
        <v>8.1147489109718496</v>
      </c>
      <c r="BR14" s="95">
        <v>4059.8237579986398</v>
      </c>
      <c r="BS14" s="95">
        <v>96.815288425546697</v>
      </c>
      <c r="BT14" s="95">
        <v>0.14179250867243101</v>
      </c>
      <c r="BU14" s="95">
        <v>25.836099044406598</v>
      </c>
      <c r="BV14" s="95">
        <v>1.55572059216146E-2</v>
      </c>
      <c r="BW14" s="95">
        <v>678.719913049708</v>
      </c>
      <c r="BX14" s="95">
        <v>256.16678434080399</v>
      </c>
      <c r="BY14" s="95">
        <v>0</v>
      </c>
      <c r="BZ14" s="95">
        <v>281.02923469275999</v>
      </c>
      <c r="CA14" s="95">
        <v>896.15797697867799</v>
      </c>
      <c r="CB14" s="95">
        <v>0</v>
      </c>
      <c r="CC14" s="95">
        <v>3101.9794152855602</v>
      </c>
      <c r="CD14" s="95">
        <v>19609.772878189098</v>
      </c>
      <c r="CE14" s="95">
        <v>678.02211648260402</v>
      </c>
      <c r="CF14" s="95"/>
      <c r="CG14" s="49">
        <f t="shared" si="0"/>
        <v>-2.6690564925113616E-7</v>
      </c>
      <c r="CH14" s="49">
        <f t="shared" si="1"/>
        <v>-2.7574195648807564E-7</v>
      </c>
      <c r="CI14" s="49">
        <f t="shared" si="2"/>
        <v>-3.4513844571190261E-7</v>
      </c>
      <c r="CJ14" s="49">
        <f t="shared" si="3"/>
        <v>4.2057226555835812E-5</v>
      </c>
      <c r="CK14" s="49">
        <f t="shared" si="3"/>
        <v>4.9668839460291203E-5</v>
      </c>
      <c r="CL14" s="49">
        <f t="shared" si="4"/>
        <v>-7.1241455906546202E-7</v>
      </c>
      <c r="CM14" s="49">
        <f t="shared" si="5"/>
        <v>-2.7689302843134635E-7</v>
      </c>
      <c r="CN14" s="100">
        <f t="shared" si="6"/>
        <v>-2.3891846790655911E-7</v>
      </c>
      <c r="CO14" s="100">
        <f t="shared" si="7"/>
        <v>1.0588018277117142E-6</v>
      </c>
      <c r="CP14" s="100">
        <f t="shared" si="8"/>
        <v>-3.6909576971012695E-7</v>
      </c>
      <c r="CQ14" s="100">
        <f t="shared" si="9"/>
        <v>2.5991544642357458E-6</v>
      </c>
      <c r="CR14" s="99">
        <f t="shared" si="11"/>
        <v>-1.4336185533464968E-6</v>
      </c>
      <c r="CS14" s="99">
        <f t="shared" si="12"/>
        <v>1.9376913687914182E-6</v>
      </c>
      <c r="CT14" s="100">
        <f t="shared" si="10"/>
        <v>-1.1599370008126008E-7</v>
      </c>
    </row>
    <row r="15" spans="1:98" x14ac:dyDescent="0.25">
      <c r="A15" s="94" t="s">
        <v>14</v>
      </c>
      <c r="B15" s="95">
        <v>35808.541788000002</v>
      </c>
      <c r="C15" s="95">
        <v>588.97092099999998</v>
      </c>
      <c r="D15" s="95">
        <v>553.48200099999997</v>
      </c>
      <c r="E15" s="95">
        <v>3700.7073329999998</v>
      </c>
      <c r="F15" s="95">
        <v>3136.1929340000002</v>
      </c>
      <c r="G15" s="95">
        <v>288.94046600000001</v>
      </c>
      <c r="H15" s="95">
        <v>8466.4584059999997</v>
      </c>
      <c r="I15" s="91">
        <v>247.53574312000001</v>
      </c>
      <c r="J15" s="91">
        <v>66.462460989999997</v>
      </c>
      <c r="K15" s="91">
        <v>371.00822569000002</v>
      </c>
      <c r="L15" s="91">
        <v>340.28779929000001</v>
      </c>
      <c r="M15" s="91">
        <v>75.619511070000001</v>
      </c>
      <c r="N15" s="91">
        <v>40.172865119999997</v>
      </c>
      <c r="O15" s="91">
        <v>71.779457809999997</v>
      </c>
      <c r="Q15" s="94" t="s">
        <v>14</v>
      </c>
      <c r="R15" s="95">
        <v>682.90143552094798</v>
      </c>
      <c r="S15" s="95">
        <v>118.21094276695401</v>
      </c>
      <c r="T15" s="95">
        <v>75.619424380237703</v>
      </c>
      <c r="U15" s="95">
        <v>247.53559893773601</v>
      </c>
      <c r="V15" s="95">
        <v>247.53559893773601</v>
      </c>
      <c r="W15" s="95">
        <v>191.42185276757201</v>
      </c>
      <c r="X15" s="95">
        <v>10.6823324249671</v>
      </c>
      <c r="Y15" s="95">
        <v>66.462331351093496</v>
      </c>
      <c r="Z15" s="95">
        <v>40.172918889473003</v>
      </c>
      <c r="AA15" s="95">
        <v>862.34386940227796</v>
      </c>
      <c r="AB15" s="95">
        <v>35808.532433406603</v>
      </c>
      <c r="AC15" s="95">
        <v>284.04614403629</v>
      </c>
      <c r="AD15" s="95">
        <v>113.958696519919</v>
      </c>
      <c r="AE15" s="95">
        <v>81.051816727039807</v>
      </c>
      <c r="AF15" s="95">
        <v>49.016220108298803</v>
      </c>
      <c r="AG15" s="95">
        <v>77.218035446402794</v>
      </c>
      <c r="AH15" s="95">
        <v>371.00811811026898</v>
      </c>
      <c r="AI15" s="95">
        <v>371.00811811026898</v>
      </c>
      <c r="AJ15" s="95">
        <v>987473.19668865704</v>
      </c>
      <c r="AK15" s="95">
        <v>0</v>
      </c>
      <c r="AL15" s="95">
        <v>112.429757121023</v>
      </c>
      <c r="AM15" s="95">
        <v>19.7130317102832</v>
      </c>
      <c r="AN15" s="95">
        <v>858.57035094426203</v>
      </c>
      <c r="AO15" s="95">
        <v>136.06321630916</v>
      </c>
      <c r="AP15" s="95">
        <v>340.28878042747101</v>
      </c>
      <c r="AQ15" s="95">
        <v>71.779501557212896</v>
      </c>
      <c r="AR15" s="95">
        <v>588.970746645943</v>
      </c>
      <c r="AS15" s="95">
        <v>0</v>
      </c>
      <c r="AT15" s="95">
        <v>8738.8895159201202</v>
      </c>
      <c r="AU15" s="95">
        <v>498.133574001113</v>
      </c>
      <c r="AV15" s="95">
        <v>55.348271692984298</v>
      </c>
      <c r="AW15" s="95">
        <v>553.48184569409705</v>
      </c>
      <c r="AX15" s="95">
        <v>0</v>
      </c>
      <c r="AY15" s="95">
        <v>452.85179701433498</v>
      </c>
      <c r="AZ15" s="95">
        <v>8.1751767335218203E-2</v>
      </c>
      <c r="BA15" s="95">
        <v>2527.8136643863099</v>
      </c>
      <c r="BB15" s="95">
        <v>3.8155664809272599E-2</v>
      </c>
      <c r="BC15" s="95">
        <v>9.50988806097984</v>
      </c>
      <c r="BD15" s="95">
        <v>102.969515572898</v>
      </c>
      <c r="BE15" s="95">
        <v>5.0897807823101097E-2</v>
      </c>
      <c r="BF15" s="95">
        <v>0</v>
      </c>
      <c r="BG15" s="95">
        <v>2.2972571118349601</v>
      </c>
      <c r="BH15" s="95">
        <v>3700.8573805801502</v>
      </c>
      <c r="BI15" s="95">
        <v>3136.3431702702401</v>
      </c>
      <c r="BJ15" s="95">
        <v>564.51421030991401</v>
      </c>
      <c r="BK15" s="95">
        <v>3.3522057562680098E-2</v>
      </c>
      <c r="BL15" s="95">
        <v>7.0613381173630502E-3</v>
      </c>
      <c r="BM15" s="95">
        <v>25.696872648246998</v>
      </c>
      <c r="BN15" s="95">
        <v>1.35699600136686</v>
      </c>
      <c r="BO15" s="95">
        <v>1223.9314559874699</v>
      </c>
      <c r="BP15" s="95">
        <v>7.5475054069456604</v>
      </c>
      <c r="BQ15" s="95">
        <v>3.4301485750976899</v>
      </c>
      <c r="BR15" s="95">
        <v>1748.42709689864</v>
      </c>
      <c r="BS15" s="95">
        <v>41.895923337145099</v>
      </c>
      <c r="BT15" s="95">
        <v>5.9845015206380102E-2</v>
      </c>
      <c r="BU15" s="95">
        <v>10.8979973316357</v>
      </c>
      <c r="BV15" s="95">
        <v>7.2030242541488198E-3</v>
      </c>
      <c r="BW15" s="95">
        <v>288.940250953884</v>
      </c>
      <c r="BX15" s="95">
        <v>110.85354508193301</v>
      </c>
      <c r="BY15" s="95">
        <v>0</v>
      </c>
      <c r="BZ15" s="95">
        <v>121.612346098966</v>
      </c>
      <c r="CA15" s="95">
        <v>387.80313456997197</v>
      </c>
      <c r="CB15" s="95">
        <v>0</v>
      </c>
      <c r="CC15" s="95">
        <v>1342.3496607174</v>
      </c>
      <c r="CD15" s="95">
        <v>8466.4557611732998</v>
      </c>
      <c r="CE15" s="95">
        <v>293.40719030676001</v>
      </c>
      <c r="CF15" s="95"/>
      <c r="CG15" s="49">
        <f t="shared" si="0"/>
        <v>-2.6123916061714497E-7</v>
      </c>
      <c r="CH15" s="49">
        <f t="shared" si="1"/>
        <v>-2.9603168978951864E-7</v>
      </c>
      <c r="CI15" s="49">
        <f t="shared" si="2"/>
        <v>-2.8059792846273501E-7</v>
      </c>
      <c r="CJ15" s="49">
        <f t="shared" si="3"/>
        <v>4.0545648885114185E-5</v>
      </c>
      <c r="CK15" s="49">
        <f t="shared" si="3"/>
        <v>4.7904026761616822E-5</v>
      </c>
      <c r="CL15" s="49">
        <f t="shared" si="4"/>
        <v>-7.4425752470167393E-7</v>
      </c>
      <c r="CM15" s="49">
        <f t="shared" si="5"/>
        <v>-3.1238879033912352E-7</v>
      </c>
      <c r="CN15" s="100">
        <f t="shared" si="6"/>
        <v>-5.8247048356491783E-7</v>
      </c>
      <c r="CO15" s="100">
        <f t="shared" si="7"/>
        <v>-1.9505583237419294E-6</v>
      </c>
      <c r="CP15" s="100">
        <f t="shared" si="8"/>
        <v>-2.8996589182434E-7</v>
      </c>
      <c r="CQ15" s="100">
        <f t="shared" si="9"/>
        <v>2.8832578571675532E-6</v>
      </c>
      <c r="CR15" s="99">
        <f t="shared" si="11"/>
        <v>-1.1463941127333149E-6</v>
      </c>
      <c r="CS15" s="99">
        <f t="shared" si="12"/>
        <v>1.3384525312048734E-6</v>
      </c>
      <c r="CT15" s="100">
        <f t="shared" si="10"/>
        <v>6.0946702906486736E-7</v>
      </c>
    </row>
    <row r="16" spans="1:98" x14ac:dyDescent="0.25">
      <c r="A16" s="94" t="s">
        <v>15</v>
      </c>
      <c r="B16" s="95">
        <v>90812.646571000005</v>
      </c>
      <c r="C16" s="95">
        <v>1492.9293872999999</v>
      </c>
      <c r="D16" s="95">
        <v>1365.6531987000001</v>
      </c>
      <c r="E16" s="95">
        <v>9351.2744136000001</v>
      </c>
      <c r="F16" s="95">
        <v>7924.8112130999998</v>
      </c>
      <c r="G16" s="95">
        <v>721.14751974000001</v>
      </c>
      <c r="H16" s="95">
        <v>21460.841576999999</v>
      </c>
      <c r="I16" s="91">
        <v>635.03901911000003</v>
      </c>
      <c r="J16" s="91">
        <v>170.50570306</v>
      </c>
      <c r="K16" s="91">
        <v>951.80072353000003</v>
      </c>
      <c r="L16" s="91">
        <v>872.98919813999998</v>
      </c>
      <c r="M16" s="91">
        <v>193.99760015999999</v>
      </c>
      <c r="N16" s="91">
        <v>103.06122375</v>
      </c>
      <c r="O16" s="91">
        <v>184.14616082000001</v>
      </c>
      <c r="Q16" s="94" t="s">
        <v>15</v>
      </c>
      <c r="R16" s="95">
        <v>1734.32323250631</v>
      </c>
      <c r="S16" s="95">
        <v>300.21207934617303</v>
      </c>
      <c r="T16" s="95">
        <v>193.96741753153</v>
      </c>
      <c r="U16" s="95">
        <v>618.34465925436496</v>
      </c>
      <c r="V16" s="95">
        <v>618.34465925436496</v>
      </c>
      <c r="W16" s="95">
        <v>486.14643939772401</v>
      </c>
      <c r="X16" s="95">
        <v>27.1292668194125</v>
      </c>
      <c r="Y16" s="95">
        <v>166.023810261406</v>
      </c>
      <c r="Z16" s="95">
        <v>103.045609991023</v>
      </c>
      <c r="AA16" s="95">
        <v>2190.0469088466298</v>
      </c>
      <c r="AB16" s="95">
        <v>90792.330998418096</v>
      </c>
      <c r="AC16" s="95">
        <v>721.37288940062297</v>
      </c>
      <c r="AD16" s="95">
        <v>289.41672734395001</v>
      </c>
      <c r="AE16" s="95">
        <v>205.842464035326</v>
      </c>
      <c r="AF16" s="95">
        <v>124.483613281053</v>
      </c>
      <c r="AG16" s="95">
        <v>196.106338761275</v>
      </c>
      <c r="AH16" s="95">
        <v>926.77739723036598</v>
      </c>
      <c r="AI16" s="95">
        <v>926.77739723036598</v>
      </c>
      <c r="AJ16" s="95">
        <v>1981645.96831462</v>
      </c>
      <c r="AK16" s="95">
        <v>0</v>
      </c>
      <c r="AL16" s="95">
        <v>285.53039189550901</v>
      </c>
      <c r="AM16" s="95">
        <v>50.064447692856803</v>
      </c>
      <c r="AN16" s="95">
        <v>2180.4665276606302</v>
      </c>
      <c r="AO16" s="95">
        <v>345.55409539910102</v>
      </c>
      <c r="AP16" s="95">
        <v>850.03964488454699</v>
      </c>
      <c r="AQ16" s="95">
        <v>179.30519704149901</v>
      </c>
      <c r="AR16" s="95">
        <v>1492.5983224777699</v>
      </c>
      <c r="AS16" s="95">
        <v>0</v>
      </c>
      <c r="AT16" s="95">
        <v>22147.977660895998</v>
      </c>
      <c r="AU16" s="95">
        <v>1228.95212075155</v>
      </c>
      <c r="AV16" s="95">
        <v>136.55046382138099</v>
      </c>
      <c r="AW16" s="95">
        <v>1365.5025845729299</v>
      </c>
      <c r="AX16" s="95">
        <v>0</v>
      </c>
      <c r="AY16" s="95">
        <v>1150.0797434424601</v>
      </c>
      <c r="AZ16" s="95">
        <v>3.12362890876723</v>
      </c>
      <c r="BA16" s="95">
        <v>6419.7419080176496</v>
      </c>
      <c r="BB16" s="95">
        <v>62.6372936302959</v>
      </c>
      <c r="BC16" s="95">
        <v>114.09344357766</v>
      </c>
      <c r="BD16" s="95">
        <v>274.14118874320002</v>
      </c>
      <c r="BE16" s="95">
        <v>2.5363649853117001</v>
      </c>
      <c r="BF16" s="95">
        <v>0</v>
      </c>
      <c r="BG16" s="95">
        <v>103.793338329006</v>
      </c>
      <c r="BH16" s="95">
        <v>9348.8245815234604</v>
      </c>
      <c r="BI16" s="95">
        <v>7922.6593078141204</v>
      </c>
      <c r="BJ16" s="95">
        <v>1426.16527370933</v>
      </c>
      <c r="BK16" s="95">
        <v>7.6395883426203</v>
      </c>
      <c r="BL16" s="95">
        <v>0.53243349834928899</v>
      </c>
      <c r="BM16" s="95">
        <v>2049.7204620557</v>
      </c>
      <c r="BN16" s="95">
        <v>2.4658438934726599</v>
      </c>
      <c r="BO16" s="95">
        <v>2113.1056101897598</v>
      </c>
      <c r="BP16" s="95">
        <v>12.6184147372366</v>
      </c>
      <c r="BQ16" s="95">
        <v>21.096194384497</v>
      </c>
      <c r="BR16" s="95">
        <v>3019.5143244211399</v>
      </c>
      <c r="BS16" s="95">
        <v>106.40040324970801</v>
      </c>
      <c r="BT16" s="95">
        <v>69.8045776208821</v>
      </c>
      <c r="BU16" s="95">
        <v>65.609285166752102</v>
      </c>
      <c r="BV16" s="95">
        <v>0.22731532946422101</v>
      </c>
      <c r="BW16" s="95">
        <v>721.03328070371504</v>
      </c>
      <c r="BX16" s="95">
        <v>281.53054037795403</v>
      </c>
      <c r="BY16" s="95">
        <v>0</v>
      </c>
      <c r="BZ16" s="95">
        <v>308.85420965030698</v>
      </c>
      <c r="CA16" s="95">
        <v>984.88363629436003</v>
      </c>
      <c r="CB16" s="95">
        <v>0</v>
      </c>
      <c r="CC16" s="95">
        <v>3409.0955683039701</v>
      </c>
      <c r="CD16" s="95">
        <v>21456.083330412101</v>
      </c>
      <c r="CE16" s="95">
        <v>745.14931159344906</v>
      </c>
      <c r="CF16" s="95"/>
      <c r="CG16" s="49">
        <f t="shared" si="0"/>
        <v>-2.2370862813722171E-4</v>
      </c>
      <c r="CH16" s="49">
        <f t="shared" si="1"/>
        <v>-2.2175517813924058E-4</v>
      </c>
      <c r="CI16" s="49">
        <f t="shared" si="2"/>
        <v>-1.1028724365275022E-4</v>
      </c>
      <c r="CJ16" s="49">
        <f t="shared" si="3"/>
        <v>-2.6197841793379218E-4</v>
      </c>
      <c r="CK16" s="49">
        <f t="shared" si="3"/>
        <v>-2.7154025856441708E-4</v>
      </c>
      <c r="CL16" s="49">
        <f t="shared" si="4"/>
        <v>-1.5841285334539923E-4</v>
      </c>
      <c r="CM16" s="49">
        <f t="shared" si="5"/>
        <v>-2.2171761395406398E-4</v>
      </c>
      <c r="CN16" s="100">
        <f t="shared" si="6"/>
        <v>-2.628871510766697E-2</v>
      </c>
      <c r="CO16" s="100">
        <f t="shared" si="7"/>
        <v>-2.6285882044759821E-2</v>
      </c>
      <c r="CP16" s="100">
        <f t="shared" si="8"/>
        <v>-2.6290509852554586E-2</v>
      </c>
      <c r="CQ16" s="100">
        <f t="shared" si="9"/>
        <v>-2.6288473333174748E-2</v>
      </c>
      <c r="CR16" s="99">
        <f t="shared" si="11"/>
        <v>-1.5558248372708682E-4</v>
      </c>
      <c r="CS16" s="99">
        <f t="shared" si="12"/>
        <v>-1.5149984066628071E-4</v>
      </c>
      <c r="CT16" s="100">
        <f t="shared" si="10"/>
        <v>-2.6288703261280362E-2</v>
      </c>
    </row>
    <row r="17" spans="1:98" x14ac:dyDescent="0.25">
      <c r="A17" s="94" t="s">
        <v>16</v>
      </c>
      <c r="B17" s="95">
        <v>601657.48471999995</v>
      </c>
      <c r="C17" s="95">
        <v>27873.651932000001</v>
      </c>
      <c r="D17" s="95">
        <v>13933.368696</v>
      </c>
      <c r="E17" s="95">
        <v>87925.665911999997</v>
      </c>
      <c r="F17" s="95">
        <v>67759.813540000003</v>
      </c>
      <c r="G17" s="95">
        <v>4146.5430035999998</v>
      </c>
      <c r="H17" s="95">
        <v>81809.104015999998</v>
      </c>
      <c r="I17" s="91">
        <v>4980.6231860999997</v>
      </c>
      <c r="J17" s="91">
        <v>1950.0522014000001</v>
      </c>
      <c r="K17" s="91">
        <v>9736.2923176000004</v>
      </c>
      <c r="L17" s="91">
        <v>3107.4635062000002</v>
      </c>
      <c r="M17" s="91">
        <v>1489.2645662</v>
      </c>
      <c r="N17" s="91">
        <v>1033.7067872</v>
      </c>
      <c r="O17" s="91">
        <v>655.48058765999997</v>
      </c>
      <c r="Q17" s="94" t="s">
        <v>16</v>
      </c>
      <c r="R17" s="95">
        <v>4786.2788022124896</v>
      </c>
      <c r="S17" s="95">
        <v>1189.9258762838599</v>
      </c>
      <c r="T17" s="95">
        <v>1489.0649653186199</v>
      </c>
      <c r="U17" s="95">
        <v>4979.9304701633</v>
      </c>
      <c r="V17" s="95">
        <v>4979.9304701633</v>
      </c>
      <c r="W17" s="95">
        <v>3024.5645317783801</v>
      </c>
      <c r="X17" s="95">
        <v>75.702179543195498</v>
      </c>
      <c r="Y17" s="95">
        <v>1949.6389545971199</v>
      </c>
      <c r="Z17" s="95">
        <v>1033.5116027931699</v>
      </c>
      <c r="AA17" s="95">
        <v>8419.1484257055399</v>
      </c>
      <c r="AB17" s="95">
        <v>601603.21137452603</v>
      </c>
      <c r="AC17" s="95">
        <v>2644.73445495336</v>
      </c>
      <c r="AD17" s="95">
        <v>1321.3292375343101</v>
      </c>
      <c r="AE17" s="95">
        <v>665.56742052195705</v>
      </c>
      <c r="AF17" s="95">
        <v>343.54210936755698</v>
      </c>
      <c r="AG17" s="95">
        <v>541.20148553004606</v>
      </c>
      <c r="AH17" s="95">
        <v>9734.4119851727701</v>
      </c>
      <c r="AI17" s="95">
        <v>9734.4119851727701</v>
      </c>
      <c r="AJ17" s="95">
        <v>75885842.479059204</v>
      </c>
      <c r="AK17" s="95">
        <v>0</v>
      </c>
      <c r="AL17" s="95">
        <v>1006.90680926145</v>
      </c>
      <c r="AM17" s="95">
        <v>183.52302681744499</v>
      </c>
      <c r="AN17" s="95">
        <v>6110.92185617007</v>
      </c>
      <c r="AO17" s="95">
        <v>1096.6075707636701</v>
      </c>
      <c r="AP17" s="95">
        <v>3107.9063140807898</v>
      </c>
      <c r="AQ17" s="95">
        <v>655.57246908681395</v>
      </c>
      <c r="AR17" s="95">
        <v>27866.091292191701</v>
      </c>
      <c r="AS17" s="95">
        <v>0</v>
      </c>
      <c r="AT17" s="95">
        <v>84612.265672933296</v>
      </c>
      <c r="AU17" s="95">
        <v>12537.6842374876</v>
      </c>
      <c r="AV17" s="95">
        <v>1393.0766564409601</v>
      </c>
      <c r="AW17" s="95">
        <v>13930.7608939285</v>
      </c>
      <c r="AX17" s="95">
        <v>0</v>
      </c>
      <c r="AY17" s="95">
        <v>3615.6654196548998</v>
      </c>
      <c r="AZ17" s="95">
        <v>13.7912911390179</v>
      </c>
      <c r="BA17" s="95">
        <v>21383.861643264299</v>
      </c>
      <c r="BB17" s="95">
        <v>14.7094253795642</v>
      </c>
      <c r="BC17" s="95">
        <v>4038.3349636447902</v>
      </c>
      <c r="BD17" s="95">
        <v>5635.5354981828305</v>
      </c>
      <c r="BE17" s="95">
        <v>4.6327496745316497</v>
      </c>
      <c r="BF17" s="95">
        <v>0</v>
      </c>
      <c r="BG17" s="95">
        <v>3097.9089296186498</v>
      </c>
      <c r="BH17" s="95">
        <v>87909.404105799695</v>
      </c>
      <c r="BI17" s="95">
        <v>67748.373143669494</v>
      </c>
      <c r="BJ17" s="95">
        <v>20161.03096213</v>
      </c>
      <c r="BK17" s="95">
        <v>35.500255882603803</v>
      </c>
      <c r="BL17" s="95">
        <v>4.6076596187106203E-2</v>
      </c>
      <c r="BM17" s="95">
        <v>1165.88886472935</v>
      </c>
      <c r="BN17" s="95">
        <v>298.469878418294</v>
      </c>
      <c r="BO17" s="95">
        <v>21244.105057402801</v>
      </c>
      <c r="BP17" s="95">
        <v>849.192880045415</v>
      </c>
      <c r="BQ17" s="95">
        <v>180.95061016639301</v>
      </c>
      <c r="BR17" s="95">
        <v>30351.0268385169</v>
      </c>
      <c r="BS17" s="95">
        <v>457.44388343103799</v>
      </c>
      <c r="BT17" s="95">
        <v>7.0481372075265796</v>
      </c>
      <c r="BU17" s="95">
        <v>810.75233260139896</v>
      </c>
      <c r="BV17" s="95">
        <v>0.479354463192182</v>
      </c>
      <c r="BW17" s="95">
        <v>4146.3510306964899</v>
      </c>
      <c r="BX17" s="95">
        <v>1147.8338923564099</v>
      </c>
      <c r="BY17" s="95">
        <v>0</v>
      </c>
      <c r="BZ17" s="95">
        <v>852.493299629224</v>
      </c>
      <c r="CA17" s="95">
        <v>3166.221194882</v>
      </c>
      <c r="CB17" s="95">
        <v>0</v>
      </c>
      <c r="CC17" s="95">
        <v>10834.036971831099</v>
      </c>
      <c r="CD17" s="95">
        <v>81818.649696919601</v>
      </c>
      <c r="CE17" s="95">
        <v>2383.3378512608601</v>
      </c>
      <c r="CF17" s="95"/>
      <c r="CG17" s="49">
        <f t="shared" si="0"/>
        <v>-9.0206382954213096E-5</v>
      </c>
      <c r="CH17" s="49">
        <f t="shared" si="1"/>
        <v>-2.7124683291392256E-4</v>
      </c>
      <c r="CI17" s="49">
        <f t="shared" si="2"/>
        <v>-1.8716235308178654E-4</v>
      </c>
      <c r="CJ17" s="49">
        <f t="shared" si="3"/>
        <v>-1.8494948012765287E-4</v>
      </c>
      <c r="CK17" s="49">
        <f t="shared" si="3"/>
        <v>-1.6883748246672816E-4</v>
      </c>
      <c r="CL17" s="49">
        <f t="shared" si="4"/>
        <v>-4.6297096965636273E-5</v>
      </c>
      <c r="CM17" s="49">
        <f t="shared" si="5"/>
        <v>1.1668237947865793E-4</v>
      </c>
      <c r="CN17" s="100">
        <f t="shared" si="6"/>
        <v>-1.3908218124850008E-4</v>
      </c>
      <c r="CO17" s="100">
        <f t="shared" si="7"/>
        <v>-2.1191576440029899E-4</v>
      </c>
      <c r="CP17" s="100">
        <f t="shared" si="8"/>
        <v>-1.9312612706084167E-4</v>
      </c>
      <c r="CQ17" s="100">
        <f t="shared" si="9"/>
        <v>1.4249817573274746E-4</v>
      </c>
      <c r="CR17" s="99">
        <f t="shared" si="11"/>
        <v>-1.3402647582584556E-4</v>
      </c>
      <c r="CS17" s="99">
        <f t="shared" si="12"/>
        <v>-1.8881989481639181E-4</v>
      </c>
      <c r="CT17" s="100">
        <f t="shared" si="10"/>
        <v>1.4017413870636737E-4</v>
      </c>
    </row>
    <row r="18" spans="1:98" x14ac:dyDescent="0.25">
      <c r="A18" s="94" t="s">
        <v>17</v>
      </c>
      <c r="B18" s="95">
        <v>90843.285025000005</v>
      </c>
      <c r="C18" s="95">
        <v>1500.358735</v>
      </c>
      <c r="D18" s="95">
        <v>1722.749466</v>
      </c>
      <c r="E18" s="95">
        <v>9672.9208259999996</v>
      </c>
      <c r="F18" s="95">
        <v>8197.3910520000009</v>
      </c>
      <c r="G18" s="95">
        <v>830.44520599999998</v>
      </c>
      <c r="H18" s="95">
        <v>21567.660433000001</v>
      </c>
      <c r="I18" s="91">
        <v>544.06401968</v>
      </c>
      <c r="J18" s="91">
        <v>240.20299138999999</v>
      </c>
      <c r="K18" s="91">
        <v>1426.7887974</v>
      </c>
      <c r="L18" s="91">
        <v>836.89098895999996</v>
      </c>
      <c r="M18" s="91">
        <v>274.15394276000001</v>
      </c>
      <c r="N18" s="91">
        <v>218.98364536</v>
      </c>
      <c r="O18" s="91">
        <v>168.90599234999999</v>
      </c>
      <c r="Q18" s="94" t="s">
        <v>17</v>
      </c>
      <c r="R18" s="95">
        <v>1281.2537298479699</v>
      </c>
      <c r="S18" s="95">
        <v>561.21006103769696</v>
      </c>
      <c r="T18" s="95">
        <v>274.19475242209</v>
      </c>
      <c r="U18" s="95">
        <v>544.14388931379301</v>
      </c>
      <c r="V18" s="95">
        <v>544.14388931379301</v>
      </c>
      <c r="W18" s="95">
        <v>472.40996848906201</v>
      </c>
      <c r="X18" s="95">
        <v>80.928519289791794</v>
      </c>
      <c r="Y18" s="95">
        <v>240.23746666394501</v>
      </c>
      <c r="Z18" s="95">
        <v>219.01609265994401</v>
      </c>
      <c r="AA18" s="95">
        <v>1997.06127636617</v>
      </c>
      <c r="AB18" s="95">
        <v>90857.486999189699</v>
      </c>
      <c r="AC18" s="95">
        <v>938.17407683247995</v>
      </c>
      <c r="AD18" s="95">
        <v>247.77935558256399</v>
      </c>
      <c r="AE18" s="95">
        <v>311.31262309910198</v>
      </c>
      <c r="AF18" s="95">
        <v>10.3318528461729</v>
      </c>
      <c r="AG18" s="95">
        <v>99.878389000496</v>
      </c>
      <c r="AH18" s="95">
        <v>1426.9994845460601</v>
      </c>
      <c r="AI18" s="95">
        <v>1426.9994845460601</v>
      </c>
      <c r="AJ18" s="95">
        <v>2920377.6631359602</v>
      </c>
      <c r="AK18" s="95">
        <v>0</v>
      </c>
      <c r="AL18" s="95">
        <v>448.60339722934901</v>
      </c>
      <c r="AM18" s="95">
        <v>120.541516479123</v>
      </c>
      <c r="AN18" s="95">
        <v>2098.5203167272498</v>
      </c>
      <c r="AO18" s="95">
        <v>299.35383065018698</v>
      </c>
      <c r="AP18" s="95">
        <v>837.01717868845299</v>
      </c>
      <c r="AQ18" s="95">
        <v>168.93099067318099</v>
      </c>
      <c r="AR18" s="95">
        <v>1500.59276998517</v>
      </c>
      <c r="AS18" s="95">
        <v>0</v>
      </c>
      <c r="AT18" s="95">
        <v>22396.407333785199</v>
      </c>
      <c r="AU18" s="95">
        <v>1550.6952908738499</v>
      </c>
      <c r="AV18" s="95">
        <v>172.29976865291999</v>
      </c>
      <c r="AW18" s="95">
        <v>1722.9950595267701</v>
      </c>
      <c r="AX18" s="95">
        <v>0</v>
      </c>
      <c r="AY18" s="95">
        <v>1092.38246213002</v>
      </c>
      <c r="AZ18" s="95">
        <v>0.22408759341258899</v>
      </c>
      <c r="BA18" s="95">
        <v>6108.8208510849699</v>
      </c>
      <c r="BB18" s="95">
        <v>9.7116237724389196E-2</v>
      </c>
      <c r="BC18" s="95">
        <v>26.688726415670398</v>
      </c>
      <c r="BD18" s="95">
        <v>286.78323074345298</v>
      </c>
      <c r="BE18" s="95">
        <v>0.104797845422929</v>
      </c>
      <c r="BF18" s="95">
        <v>0</v>
      </c>
      <c r="BG18" s="95">
        <v>6.4593123054283197</v>
      </c>
      <c r="BH18" s="95">
        <v>9674.8382292347997</v>
      </c>
      <c r="BI18" s="95">
        <v>8199.0810635299094</v>
      </c>
      <c r="BJ18" s="95">
        <v>1475.7571657049</v>
      </c>
      <c r="BK18" s="95">
        <v>8.7902674184427598E-2</v>
      </c>
      <c r="BL18" s="95">
        <v>1.6712417424229901E-2</v>
      </c>
      <c r="BM18" s="95">
        <v>50.613313196316</v>
      </c>
      <c r="BN18" s="95">
        <v>3.9130021814734599</v>
      </c>
      <c r="BO18" s="95">
        <v>3197.0420092814502</v>
      </c>
      <c r="BP18" s="95">
        <v>20.6742989590877</v>
      </c>
      <c r="BQ18" s="95">
        <v>9.3240066036144693</v>
      </c>
      <c r="BR18" s="95">
        <v>4567.1174614659603</v>
      </c>
      <c r="BS18" s="95">
        <v>80.937335213350295</v>
      </c>
      <c r="BT18" s="95">
        <v>0.163199032270154</v>
      </c>
      <c r="BU18" s="95">
        <v>29.755906130502499</v>
      </c>
      <c r="BV18" s="95">
        <v>1.59804464987847E-2</v>
      </c>
      <c r="BW18" s="95">
        <v>830.56730184912601</v>
      </c>
      <c r="BX18" s="95">
        <v>302.05916529171702</v>
      </c>
      <c r="BY18" s="95">
        <v>0</v>
      </c>
      <c r="BZ18" s="95">
        <v>336.72545632297999</v>
      </c>
      <c r="CA18" s="95">
        <v>1012.8183553374801</v>
      </c>
      <c r="CB18" s="95">
        <v>0</v>
      </c>
      <c r="CC18" s="95">
        <v>3492.96061240979</v>
      </c>
      <c r="CD18" s="95">
        <v>21571.024980461501</v>
      </c>
      <c r="CE18" s="95">
        <v>746.13238277031303</v>
      </c>
      <c r="CF18" s="95"/>
      <c r="CG18" s="49">
        <f t="shared" si="0"/>
        <v>1.5633488139256925E-4</v>
      </c>
      <c r="CH18" s="49">
        <f t="shared" si="1"/>
        <v>1.5598601835044182E-4</v>
      </c>
      <c r="CI18" s="49">
        <f t="shared" si="2"/>
        <v>1.4255904971507212E-4</v>
      </c>
      <c r="CJ18" s="49">
        <f t="shared" si="3"/>
        <v>1.9822381153438757E-4</v>
      </c>
      <c r="CK18" s="49">
        <f t="shared" si="3"/>
        <v>2.0616456128395375E-4</v>
      </c>
      <c r="CL18" s="49">
        <f t="shared" si="4"/>
        <v>1.4702456976556526E-4</v>
      </c>
      <c r="CM18" s="49">
        <f t="shared" si="5"/>
        <v>1.5599964919479583E-4</v>
      </c>
      <c r="CN18" s="100">
        <f t="shared" si="6"/>
        <v>1.4680190364359363E-4</v>
      </c>
      <c r="CO18" s="100">
        <f t="shared" si="7"/>
        <v>1.4352558119913277E-4</v>
      </c>
      <c r="CP18" s="100">
        <f t="shared" si="8"/>
        <v>1.4766526513525417E-4</v>
      </c>
      <c r="CQ18" s="100">
        <f t="shared" si="9"/>
        <v>1.5078394930484684E-4</v>
      </c>
      <c r="CR18" s="99">
        <f t="shared" si="11"/>
        <v>1.488567396811939E-4</v>
      </c>
      <c r="CS18" s="99">
        <f t="shared" si="12"/>
        <v>1.4817225227330743E-4</v>
      </c>
      <c r="CT18" s="100">
        <f t="shared" si="10"/>
        <v>1.4800139908117908E-4</v>
      </c>
    </row>
    <row r="19" spans="1:98" x14ac:dyDescent="0.25">
      <c r="A19" s="94" t="s">
        <v>18</v>
      </c>
      <c r="B19" s="95">
        <v>423100.88990000001</v>
      </c>
      <c r="C19" s="95">
        <v>6936.2307718000002</v>
      </c>
      <c r="D19" s="95">
        <v>5363.8502643000002</v>
      </c>
      <c r="E19" s="95">
        <v>42676.101324000003</v>
      </c>
      <c r="F19" s="95">
        <v>36166.188446</v>
      </c>
      <c r="G19" s="95">
        <v>3054.4485973000001</v>
      </c>
      <c r="H19" s="95">
        <v>99708.304082000002</v>
      </c>
      <c r="I19" s="91">
        <v>3255.4610683000001</v>
      </c>
      <c r="J19" s="91">
        <v>1437.2784437</v>
      </c>
      <c r="K19" s="91">
        <v>8537.3323822999992</v>
      </c>
      <c r="L19" s="91">
        <v>5007.6203090999998</v>
      </c>
      <c r="M19" s="91">
        <v>1640.4273395</v>
      </c>
      <c r="N19" s="91">
        <v>1310.3103802999999</v>
      </c>
      <c r="O19" s="91">
        <v>1010.6657649</v>
      </c>
      <c r="Q19" s="94" t="s">
        <v>18</v>
      </c>
      <c r="R19" s="95">
        <v>5618.6858988046997</v>
      </c>
      <c r="S19" s="95">
        <v>2461.0773609261701</v>
      </c>
      <c r="T19" s="95">
        <v>1640.77015897655</v>
      </c>
      <c r="U19" s="95">
        <v>3256.1420053812299</v>
      </c>
      <c r="V19" s="95">
        <v>3256.1420053812299</v>
      </c>
      <c r="W19" s="95">
        <v>2071.6615632170801</v>
      </c>
      <c r="X19" s="95">
        <v>354.89655325526002</v>
      </c>
      <c r="Y19" s="95">
        <v>1437.5786065688701</v>
      </c>
      <c r="Z19" s="95">
        <v>1310.5846648102199</v>
      </c>
      <c r="AA19" s="95">
        <v>8757.7197656605895</v>
      </c>
      <c r="AB19" s="95">
        <v>423231.02931044903</v>
      </c>
      <c r="AC19" s="95">
        <v>4114.1780620899099</v>
      </c>
      <c r="AD19" s="95">
        <v>1086.58890084827</v>
      </c>
      <c r="AE19" s="95">
        <v>1365.2011614349899</v>
      </c>
      <c r="AF19" s="95">
        <v>45.308355635166897</v>
      </c>
      <c r="AG19" s="95">
        <v>437.99731607773703</v>
      </c>
      <c r="AH19" s="95">
        <v>8539.1189327973698</v>
      </c>
      <c r="AI19" s="95">
        <v>8539.1189327973698</v>
      </c>
      <c r="AJ19" s="95">
        <v>15902681.2334511</v>
      </c>
      <c r="AK19" s="95">
        <v>0</v>
      </c>
      <c r="AL19" s="95">
        <v>1967.2619633471299</v>
      </c>
      <c r="AM19" s="95">
        <v>528.61170501459605</v>
      </c>
      <c r="AN19" s="95">
        <v>9202.6509382950298</v>
      </c>
      <c r="AO19" s="95">
        <v>1312.7577385686</v>
      </c>
      <c r="AP19" s="95">
        <v>5008.6836745191704</v>
      </c>
      <c r="AQ19" s="95">
        <v>1010.87689680268</v>
      </c>
      <c r="AR19" s="95">
        <v>6938.3614685505099</v>
      </c>
      <c r="AS19" s="95">
        <v>0</v>
      </c>
      <c r="AT19" s="95">
        <v>103358.49567706601</v>
      </c>
      <c r="AU19" s="95">
        <v>4828.8171274467704</v>
      </c>
      <c r="AV19" s="95">
        <v>536.53509995315096</v>
      </c>
      <c r="AW19" s="95">
        <v>5365.3522273999197</v>
      </c>
      <c r="AX19" s="95">
        <v>0</v>
      </c>
      <c r="AY19" s="95">
        <v>4790.4284688551397</v>
      </c>
      <c r="AZ19" s="95">
        <v>0.97986876070481699</v>
      </c>
      <c r="BA19" s="95">
        <v>26789.0365723373</v>
      </c>
      <c r="BB19" s="95">
        <v>0.43079888560767599</v>
      </c>
      <c r="BC19" s="95">
        <v>116.191160628868</v>
      </c>
      <c r="BD19" s="95">
        <v>1250.2891534339699</v>
      </c>
      <c r="BE19" s="95">
        <v>0.48677600061729398</v>
      </c>
      <c r="BF19" s="95">
        <v>0</v>
      </c>
      <c r="BG19" s="95">
        <v>28.1112150440097</v>
      </c>
      <c r="BH19" s="95">
        <v>42690.952086528603</v>
      </c>
      <c r="BI19" s="95">
        <v>36179.056500556602</v>
      </c>
      <c r="BJ19" s="95">
        <v>6511.8955859719799</v>
      </c>
      <c r="BK19" s="95">
        <v>0.387647055660091</v>
      </c>
      <c r="BL19" s="95">
        <v>7.5250178554539499E-2</v>
      </c>
      <c r="BM19" s="95">
        <v>237.60670751059499</v>
      </c>
      <c r="BN19" s="95">
        <v>16.951487400695498</v>
      </c>
      <c r="BO19" s="95">
        <v>14109.4092613965</v>
      </c>
      <c r="BP19" s="95">
        <v>90.413940731493597</v>
      </c>
      <c r="BQ19" s="95">
        <v>40.835409082050496</v>
      </c>
      <c r="BR19" s="95">
        <v>20155.891339395999</v>
      </c>
      <c r="BS19" s="95">
        <v>354.93364104976501</v>
      </c>
      <c r="BT19" s="95">
        <v>0.71430944535568797</v>
      </c>
      <c r="BU19" s="95">
        <v>130.20920534235</v>
      </c>
      <c r="BV19" s="95">
        <v>7.2970263544921907E-2</v>
      </c>
      <c r="BW19" s="95">
        <v>3055.3430712826998</v>
      </c>
      <c r="BX19" s="95">
        <v>1324.6189386521501</v>
      </c>
      <c r="BY19" s="95">
        <v>0</v>
      </c>
      <c r="BZ19" s="95">
        <v>1476.64623179349</v>
      </c>
      <c r="CA19" s="95">
        <v>4441.5139483997</v>
      </c>
      <c r="CB19" s="95">
        <v>0</v>
      </c>
      <c r="CC19" s="95">
        <v>15317.6931757989</v>
      </c>
      <c r="CD19" s="95">
        <v>99738.935744969305</v>
      </c>
      <c r="CE19" s="95">
        <v>3272.01579564637</v>
      </c>
      <c r="CF19" s="95"/>
      <c r="CG19" s="49">
        <f t="shared" si="0"/>
        <v>3.0758481855184893E-4</v>
      </c>
      <c r="CH19" s="49">
        <f t="shared" si="1"/>
        <v>3.0718365934021702E-4</v>
      </c>
      <c r="CI19" s="49">
        <f t="shared" si="2"/>
        <v>2.8001585165717382E-4</v>
      </c>
      <c r="CJ19" s="49">
        <f t="shared" si="3"/>
        <v>3.479877980383476E-4</v>
      </c>
      <c r="CK19" s="49">
        <f t="shared" si="3"/>
        <v>3.558034481796591E-4</v>
      </c>
      <c r="CL19" s="49">
        <f t="shared" si="4"/>
        <v>2.9284303015949945E-4</v>
      </c>
      <c r="CM19" s="49">
        <f t="shared" si="5"/>
        <v>3.0721275676408462E-4</v>
      </c>
      <c r="CN19" s="100">
        <f t="shared" si="6"/>
        <v>2.0916763154085901E-4</v>
      </c>
      <c r="CO19" s="100">
        <f t="shared" si="7"/>
        <v>2.0884114013243154E-4</v>
      </c>
      <c r="CP19" s="100">
        <f t="shared" si="8"/>
        <v>2.0926331755275073E-4</v>
      </c>
      <c r="CQ19" s="100">
        <f t="shared" si="9"/>
        <v>2.123494501446611E-4</v>
      </c>
      <c r="CR19" s="99">
        <f t="shared" si="11"/>
        <v>2.0898181119953735E-4</v>
      </c>
      <c r="CS19" s="99">
        <f t="shared" si="12"/>
        <v>2.0932789234045081E-4</v>
      </c>
      <c r="CT19" s="100">
        <f t="shared" si="10"/>
        <v>2.089037840327807E-4</v>
      </c>
    </row>
    <row r="20" spans="1:98" x14ac:dyDescent="0.25">
      <c r="A20" s="94" t="s">
        <v>19</v>
      </c>
      <c r="B20" s="95">
        <v>4931.3175875999996</v>
      </c>
      <c r="C20" s="95">
        <v>80.783074010000007</v>
      </c>
      <c r="D20" s="95">
        <v>59.429768039999999</v>
      </c>
      <c r="E20" s="95">
        <v>494.64095444999998</v>
      </c>
      <c r="F20" s="95">
        <v>419.18724606000001</v>
      </c>
      <c r="G20" s="95">
        <v>34.656278530000002</v>
      </c>
      <c r="H20" s="95">
        <v>1161.2563777</v>
      </c>
      <c r="I20" s="91">
        <v>33.931843569999998</v>
      </c>
      <c r="J20" s="91">
        <v>14.980829460000001</v>
      </c>
      <c r="K20" s="91">
        <v>88.985068530000007</v>
      </c>
      <c r="L20" s="91">
        <v>52.194692179999997</v>
      </c>
      <c r="M20" s="91">
        <v>17.098261220000001</v>
      </c>
      <c r="N20" s="91">
        <v>13.657434719999999</v>
      </c>
      <c r="O20" s="91">
        <v>10.53422295</v>
      </c>
      <c r="Q20" s="94" t="s">
        <v>19</v>
      </c>
      <c r="R20" s="95">
        <v>70.901923903525699</v>
      </c>
      <c r="S20" s="95">
        <v>31.050224512942702</v>
      </c>
      <c r="T20" s="95">
        <v>17.098268403352598</v>
      </c>
      <c r="U20" s="95">
        <v>24.638265728763901</v>
      </c>
      <c r="V20" s="95">
        <v>24.638265728763901</v>
      </c>
      <c r="W20" s="95">
        <v>26.141155843185199</v>
      </c>
      <c r="X20" s="95">
        <v>4.4781614594002299</v>
      </c>
      <c r="Y20" s="95">
        <v>10.8791180632857</v>
      </c>
      <c r="Z20" s="95">
        <v>13.657437791216299</v>
      </c>
      <c r="AA20" s="95">
        <v>110.505014571823</v>
      </c>
      <c r="AB20" s="95">
        <v>4931.3161227313003</v>
      </c>
      <c r="AC20" s="95">
        <v>51.913958002404101</v>
      </c>
      <c r="AD20" s="95">
        <v>13.708308890391701</v>
      </c>
      <c r="AE20" s="95">
        <v>17.230154580231101</v>
      </c>
      <c r="AF20" s="95">
        <v>0.57171688528280296</v>
      </c>
      <c r="AG20" s="95">
        <v>5.5266917155348603</v>
      </c>
      <c r="AH20" s="95">
        <v>64.608764010231596</v>
      </c>
      <c r="AI20" s="95">
        <v>64.608764010231596</v>
      </c>
      <c r="AJ20" s="95">
        <v>84797.347743844904</v>
      </c>
      <c r="AK20" s="95">
        <v>0</v>
      </c>
      <c r="AL20" s="95">
        <v>24.820760470759499</v>
      </c>
      <c r="AM20" s="95">
        <v>6.6700629456089997</v>
      </c>
      <c r="AN20" s="95">
        <v>116.121530626856</v>
      </c>
      <c r="AO20" s="95">
        <v>16.564504934869898</v>
      </c>
      <c r="AP20" s="95">
        <v>37.895234526428403</v>
      </c>
      <c r="AQ20" s="95">
        <v>7.6486178238600102</v>
      </c>
      <c r="AR20" s="95">
        <v>80.783049599585496</v>
      </c>
      <c r="AS20" s="95">
        <v>0</v>
      </c>
      <c r="AT20" s="95">
        <v>1206.9471822175101</v>
      </c>
      <c r="AU20" s="95">
        <v>53.486777355886602</v>
      </c>
      <c r="AV20" s="95">
        <v>5.9429912319978797</v>
      </c>
      <c r="AW20" s="95">
        <v>59.429768587884404</v>
      </c>
      <c r="AX20" s="95">
        <v>0</v>
      </c>
      <c r="AY20" s="95">
        <v>60.449135952258899</v>
      </c>
      <c r="AZ20" s="95">
        <v>1.0909318275765099E-2</v>
      </c>
      <c r="BA20" s="95">
        <v>338.02620112071901</v>
      </c>
      <c r="BB20" s="95">
        <v>5.1043758439568501E-3</v>
      </c>
      <c r="BC20" s="95">
        <v>1.2679785983013301</v>
      </c>
      <c r="BD20" s="95">
        <v>13.7329390223603</v>
      </c>
      <c r="BE20" s="95">
        <v>6.8513760699305997E-3</v>
      </c>
      <c r="BF20" s="95">
        <v>0</v>
      </c>
      <c r="BG20" s="95">
        <v>0.30627783936021802</v>
      </c>
      <c r="BH20" s="95">
        <v>494.66095686229301</v>
      </c>
      <c r="BI20" s="95">
        <v>419.20727255313898</v>
      </c>
      <c r="BJ20" s="95">
        <v>75.453684309154099</v>
      </c>
      <c r="BK20" s="95">
        <v>4.4801350771893197E-3</v>
      </c>
      <c r="BL20" s="95">
        <v>9.4681385825382903E-4</v>
      </c>
      <c r="BM20" s="95">
        <v>3.4629905366600999</v>
      </c>
      <c r="BN20" s="95">
        <v>0.18075333035709301</v>
      </c>
      <c r="BO20" s="95">
        <v>163.59650997315799</v>
      </c>
      <c r="BP20" s="95">
        <v>1.0071951740824601</v>
      </c>
      <c r="BQ20" s="95">
        <v>0.45786800443129</v>
      </c>
      <c r="BR20" s="95">
        <v>233.70303896118199</v>
      </c>
      <c r="BS20" s="95">
        <v>4.4785647275772797</v>
      </c>
      <c r="BT20" s="95">
        <v>7.9873674719048403E-3</v>
      </c>
      <c r="BU20" s="95">
        <v>1.4544740918335199</v>
      </c>
      <c r="BV20" s="95">
        <v>9.6763481539046596E-4</v>
      </c>
      <c r="BW20" s="95">
        <v>34.656254840192403</v>
      </c>
      <c r="BX20" s="95">
        <v>16.716197133100099</v>
      </c>
      <c r="BY20" s="95">
        <v>0</v>
      </c>
      <c r="BZ20" s="95">
        <v>18.633819859160301</v>
      </c>
      <c r="CA20" s="95">
        <v>56.046030511262799</v>
      </c>
      <c r="CB20" s="95">
        <v>0</v>
      </c>
      <c r="CC20" s="95">
        <v>193.28691631276899</v>
      </c>
      <c r="CD20" s="95">
        <v>1161.2560864652701</v>
      </c>
      <c r="CE20" s="95">
        <v>41.289821851934803</v>
      </c>
      <c r="CF20" s="95"/>
      <c r="CG20" s="49">
        <f t="shared" si="0"/>
        <v>-2.9705421993954142E-7</v>
      </c>
      <c r="CH20" s="49">
        <f t="shared" si="1"/>
        <v>-3.0217238957810792E-7</v>
      </c>
      <c r="CI20" s="49">
        <f t="shared" si="2"/>
        <v>9.2190231020709596E-9</v>
      </c>
      <c r="CJ20" s="49">
        <f t="shared" si="3"/>
        <v>4.043824538399878E-5</v>
      </c>
      <c r="CK20" s="49">
        <f t="shared" si="3"/>
        <v>4.777457646243516E-5</v>
      </c>
      <c r="CL20" s="49">
        <f t="shared" si="4"/>
        <v>-6.8356467004247178E-7</v>
      </c>
      <c r="CM20" s="49">
        <f t="shared" si="5"/>
        <v>-2.5079279265952601E-7</v>
      </c>
      <c r="CN20" s="100">
        <f t="shared" si="6"/>
        <v>-0.27388956400390763</v>
      </c>
      <c r="CO20" s="100">
        <f t="shared" si="7"/>
        <v>-0.27379734931675137</v>
      </c>
      <c r="CP20" s="100">
        <f t="shared" si="8"/>
        <v>-0.27393702024908029</v>
      </c>
      <c r="CQ20" s="100">
        <f t="shared" si="9"/>
        <v>-0.27396382766772731</v>
      </c>
      <c r="CR20" s="99">
        <f t="shared" si="11"/>
        <v>4.2012181851526185E-7</v>
      </c>
      <c r="CS20" s="99">
        <f t="shared" si="12"/>
        <v>2.248750488586306E-7</v>
      </c>
      <c r="CT20" s="100">
        <f t="shared" si="10"/>
        <v>-0.27392671864230761</v>
      </c>
    </row>
    <row r="21" spans="1:98" x14ac:dyDescent="0.25">
      <c r="A21" s="94" t="s">
        <v>20</v>
      </c>
      <c r="B21" s="95">
        <v>5327.4879571000001</v>
      </c>
      <c r="C21" s="95">
        <v>87.58987922</v>
      </c>
      <c r="D21" s="95">
        <v>80.52048671</v>
      </c>
      <c r="E21" s="95">
        <v>548.95046300000001</v>
      </c>
      <c r="F21" s="95">
        <v>465.21228318999999</v>
      </c>
      <c r="G21" s="95">
        <v>42.429768809999999</v>
      </c>
      <c r="H21" s="95">
        <v>1259.1048304999999</v>
      </c>
      <c r="I21" s="91">
        <v>36.933821600000002</v>
      </c>
      <c r="J21" s="91">
        <v>16.306195710000001</v>
      </c>
      <c r="K21" s="91">
        <v>96.857650849999999</v>
      </c>
      <c r="L21" s="91">
        <v>56.812399739999996</v>
      </c>
      <c r="M21" s="91">
        <v>18.610958440000001</v>
      </c>
      <c r="N21" s="91">
        <v>14.86571919</v>
      </c>
      <c r="O21" s="91">
        <v>11.466194290000001</v>
      </c>
      <c r="Q21" s="94" t="s">
        <v>20</v>
      </c>
      <c r="R21" s="95">
        <v>72.652214124175302</v>
      </c>
      <c r="S21" s="95">
        <v>31.822863146941302</v>
      </c>
      <c r="T21" s="95">
        <v>18.610955709332</v>
      </c>
      <c r="U21" s="95">
        <v>36.933798124762603</v>
      </c>
      <c r="V21" s="95">
        <v>36.933798124762603</v>
      </c>
      <c r="W21" s="95">
        <v>26.787522758643401</v>
      </c>
      <c r="X21" s="95">
        <v>4.5889762705306998</v>
      </c>
      <c r="Y21" s="95">
        <v>16.306158697075801</v>
      </c>
      <c r="Z21" s="95">
        <v>14.865719608717299</v>
      </c>
      <c r="AA21" s="95">
        <v>113.241359069076</v>
      </c>
      <c r="AB21" s="95">
        <v>5327.4864509443996</v>
      </c>
      <c r="AC21" s="95">
        <v>53.198209922948401</v>
      </c>
      <c r="AD21" s="95">
        <v>14.0500927429289</v>
      </c>
      <c r="AE21" s="95">
        <v>17.652674946120101</v>
      </c>
      <c r="AF21" s="95">
        <v>0.58586045309179502</v>
      </c>
      <c r="AG21" s="95">
        <v>5.6635279315685301</v>
      </c>
      <c r="AH21" s="95">
        <v>96.857638352816593</v>
      </c>
      <c r="AI21" s="95">
        <v>96.857638352816593</v>
      </c>
      <c r="AJ21" s="95">
        <v>151996.61336772499</v>
      </c>
      <c r="AK21" s="95">
        <v>0</v>
      </c>
      <c r="AL21" s="95">
        <v>25.4376011851496</v>
      </c>
      <c r="AM21" s="95">
        <v>6.8351950395170702</v>
      </c>
      <c r="AN21" s="95">
        <v>118.99450823944601</v>
      </c>
      <c r="AO21" s="95">
        <v>16.974562465252401</v>
      </c>
      <c r="AP21" s="95">
        <v>56.812553815232803</v>
      </c>
      <c r="AQ21" s="95">
        <v>11.466165764343801</v>
      </c>
      <c r="AR21" s="95">
        <v>87.589847594481796</v>
      </c>
      <c r="AS21" s="95">
        <v>0</v>
      </c>
      <c r="AT21" s="95">
        <v>1305.90696373948</v>
      </c>
      <c r="AU21" s="95">
        <v>72.468449540060703</v>
      </c>
      <c r="AV21" s="95">
        <v>8.0520206614968295</v>
      </c>
      <c r="AW21" s="95">
        <v>80.520470201557501</v>
      </c>
      <c r="AX21" s="95">
        <v>0</v>
      </c>
      <c r="AY21" s="95">
        <v>61.942448725452898</v>
      </c>
      <c r="AZ21" s="95">
        <v>1.19879759916665E-2</v>
      </c>
      <c r="BA21" s="95">
        <v>346.39461031432398</v>
      </c>
      <c r="BB21" s="95">
        <v>5.6950886533617701E-3</v>
      </c>
      <c r="BC21" s="95">
        <v>1.3861886362759499</v>
      </c>
      <c r="BD21" s="95">
        <v>15.0384860199408</v>
      </c>
      <c r="BE21" s="95">
        <v>7.9283633437501697E-3</v>
      </c>
      <c r="BF21" s="95">
        <v>0</v>
      </c>
      <c r="BG21" s="95">
        <v>0.33469011282152999</v>
      </c>
      <c r="BH21" s="95">
        <v>548.97229615558001</v>
      </c>
      <c r="BI21" s="95">
        <v>465.234136463786</v>
      </c>
      <c r="BJ21" s="95">
        <v>83.738159691793797</v>
      </c>
      <c r="BK21" s="95">
        <v>4.9689472378842197E-3</v>
      </c>
      <c r="BL21" s="95">
        <v>1.07085037781709E-3</v>
      </c>
      <c r="BM21" s="95">
        <v>4.0335799643953498</v>
      </c>
      <c r="BN21" s="95">
        <v>0.19639717587923</v>
      </c>
      <c r="BO21" s="95">
        <v>181.588243853238</v>
      </c>
      <c r="BP21" s="95">
        <v>1.1069369048209501</v>
      </c>
      <c r="BQ21" s="95">
        <v>0.50403816531357903</v>
      </c>
      <c r="BR21" s="95">
        <v>259.40441497599699</v>
      </c>
      <c r="BS21" s="95">
        <v>4.5894562285575597</v>
      </c>
      <c r="BT21" s="95">
        <v>8.7867814172412403E-3</v>
      </c>
      <c r="BU21" s="95">
        <v>1.59961602539724</v>
      </c>
      <c r="BV21" s="95">
        <v>1.10662268445796E-3</v>
      </c>
      <c r="BW21" s="95">
        <v>42.429770404052</v>
      </c>
      <c r="BX21" s="95">
        <v>17.1279264041905</v>
      </c>
      <c r="BY21" s="95">
        <v>0</v>
      </c>
      <c r="BZ21" s="95">
        <v>19.0937820106417</v>
      </c>
      <c r="CA21" s="95">
        <v>57.430885923995604</v>
      </c>
      <c r="CB21" s="95">
        <v>0</v>
      </c>
      <c r="CC21" s="95">
        <v>198.06487424791999</v>
      </c>
      <c r="CD21" s="95">
        <v>1259.1044403291501</v>
      </c>
      <c r="CE21" s="95">
        <v>42.3086859590491</v>
      </c>
      <c r="CF21" s="95"/>
      <c r="CG21" s="49">
        <f t="shared" si="0"/>
        <v>-2.8271403194860419E-7</v>
      </c>
      <c r="CH21" s="49">
        <f t="shared" si="1"/>
        <v>-3.6106361243863432E-7</v>
      </c>
      <c r="CI21" s="49">
        <f t="shared" si="2"/>
        <v>-2.0502164323331019E-7</v>
      </c>
      <c r="CJ21" s="49">
        <f t="shared" si="3"/>
        <v>3.977254242701634E-5</v>
      </c>
      <c r="CK21" s="49">
        <f t="shared" si="3"/>
        <v>4.6974842616273096E-5</v>
      </c>
      <c r="CL21" s="49">
        <f t="shared" si="4"/>
        <v>3.7569188949532289E-8</v>
      </c>
      <c r="CM21" s="49">
        <f t="shared" si="5"/>
        <v>-3.098795592054632E-7</v>
      </c>
      <c r="CN21" s="100">
        <f t="shared" si="6"/>
        <v>-6.3560271809049055E-7</v>
      </c>
      <c r="CO21" s="100">
        <f t="shared" si="7"/>
        <v>-2.2698687577159657E-6</v>
      </c>
      <c r="CP21" s="100">
        <f t="shared" si="8"/>
        <v>-1.2902629060053948E-7</v>
      </c>
      <c r="CQ21" s="100">
        <f t="shared" si="9"/>
        <v>2.7120000829392995E-6</v>
      </c>
      <c r="CR21" s="99">
        <f t="shared" si="11"/>
        <v>-1.4672366336495389E-7</v>
      </c>
      <c r="CS21" s="99">
        <f t="shared" si="12"/>
        <v>2.8166635848817986E-8</v>
      </c>
      <c r="CT21" s="100">
        <f t="shared" si="10"/>
        <v>-2.4878050622861172E-6</v>
      </c>
    </row>
    <row r="22" spans="1:98" x14ac:dyDescent="0.25">
      <c r="A22" s="94" t="s">
        <v>129</v>
      </c>
      <c r="B22" s="95">
        <v>2439.3883919999998</v>
      </c>
      <c r="C22" s="95">
        <v>40.250920000000001</v>
      </c>
      <c r="D22" s="95">
        <v>44.314579000000002</v>
      </c>
      <c r="E22" s="95">
        <v>258.00636400000002</v>
      </c>
      <c r="F22" s="95">
        <v>218.649461</v>
      </c>
      <c r="G22" s="95">
        <v>21.704667000000001</v>
      </c>
      <c r="H22" s="95">
        <v>578.60678700000005</v>
      </c>
      <c r="I22" s="91">
        <v>14.219588359999999</v>
      </c>
      <c r="J22" s="91">
        <v>6.2779149900000002</v>
      </c>
      <c r="K22" s="91">
        <v>37.290371319999998</v>
      </c>
      <c r="L22" s="91">
        <v>21.87287697</v>
      </c>
      <c r="M22" s="91">
        <v>7.1652527499999996</v>
      </c>
      <c r="N22" s="91">
        <v>5.7233288699999996</v>
      </c>
      <c r="O22" s="91">
        <v>4.4145056299999998</v>
      </c>
      <c r="Q22" s="94" t="s">
        <v>129</v>
      </c>
      <c r="R22" s="95">
        <v>34.522731438751698</v>
      </c>
      <c r="S22" s="95">
        <v>15.1215260592062</v>
      </c>
      <c r="T22" s="95">
        <v>7.1652547445677399</v>
      </c>
      <c r="U22" s="95">
        <v>14.219580213976601</v>
      </c>
      <c r="V22" s="95">
        <v>14.219580213976601</v>
      </c>
      <c r="W22" s="95">
        <v>12.72885474363</v>
      </c>
      <c r="X22" s="95">
        <v>2.1805589396735998</v>
      </c>
      <c r="Y22" s="95">
        <v>6.2779099393168103</v>
      </c>
      <c r="Z22" s="95">
        <v>5.72333196854375</v>
      </c>
      <c r="AA22" s="95">
        <v>53.809822322591302</v>
      </c>
      <c r="AB22" s="95">
        <v>2439.3877874964801</v>
      </c>
      <c r="AC22" s="95">
        <v>25.278633953438302</v>
      </c>
      <c r="AD22" s="95">
        <v>6.6762993686866503</v>
      </c>
      <c r="AE22" s="95">
        <v>8.3881759645959697</v>
      </c>
      <c r="AF22" s="95">
        <v>0.27838617898589502</v>
      </c>
      <c r="AG22" s="95">
        <v>2.6911805262956201</v>
      </c>
      <c r="AH22" s="95">
        <v>37.290362817460597</v>
      </c>
      <c r="AI22" s="95">
        <v>37.290362817460597</v>
      </c>
      <c r="AJ22" s="95">
        <v>64733.635054591898</v>
      </c>
      <c r="AK22" s="95">
        <v>0</v>
      </c>
      <c r="AL22" s="95">
        <v>12.0873911941004</v>
      </c>
      <c r="AM22" s="95">
        <v>3.2479434657573698</v>
      </c>
      <c r="AN22" s="95">
        <v>56.543603761957002</v>
      </c>
      <c r="AO22" s="95">
        <v>8.0659436244205907</v>
      </c>
      <c r="AP22" s="95">
        <v>21.872935942157302</v>
      </c>
      <c r="AQ22" s="95">
        <v>4.4145110104538698</v>
      </c>
      <c r="AR22" s="95">
        <v>40.250907973566498</v>
      </c>
      <c r="AS22" s="95">
        <v>0</v>
      </c>
      <c r="AT22" s="95">
        <v>600.84610900753398</v>
      </c>
      <c r="AU22" s="95">
        <v>39.883112658608702</v>
      </c>
      <c r="AV22" s="95">
        <v>4.43145790858535</v>
      </c>
      <c r="AW22" s="95">
        <v>44.314570567194103</v>
      </c>
      <c r="AX22" s="95">
        <v>0</v>
      </c>
      <c r="AY22" s="95">
        <v>29.4337024036993</v>
      </c>
      <c r="AZ22" s="95">
        <v>6.00798580223438E-3</v>
      </c>
      <c r="BA22" s="95">
        <v>164.599170605334</v>
      </c>
      <c r="BB22" s="95">
        <v>2.5819083207945402E-3</v>
      </c>
      <c r="BC22" s="95">
        <v>0.71736658178872004</v>
      </c>
      <c r="BD22" s="95">
        <v>7.7021819805221599</v>
      </c>
      <c r="BE22" s="95">
        <v>2.7081637152289702E-3</v>
      </c>
      <c r="BF22" s="95">
        <v>0</v>
      </c>
      <c r="BG22" s="95">
        <v>0.17365488406444099</v>
      </c>
      <c r="BH22" s="95">
        <v>258.01776808092001</v>
      </c>
      <c r="BI22" s="95">
        <v>218.660877479775</v>
      </c>
      <c r="BJ22" s="95">
        <v>39.356890601145302</v>
      </c>
      <c r="BK22" s="95">
        <v>2.3451062572683598E-3</v>
      </c>
      <c r="BL22" s="95">
        <v>4.4034152901558098E-4</v>
      </c>
      <c r="BM22" s="95">
        <v>1.2990029266356899</v>
      </c>
      <c r="BN22" s="95">
        <v>0.105476658013525</v>
      </c>
      <c r="BO22" s="95">
        <v>85.253836428071395</v>
      </c>
      <c r="BP22" s="95">
        <v>0.55425533711426</v>
      </c>
      <c r="BQ22" s="95">
        <v>0.24975606651344501</v>
      </c>
      <c r="BR22" s="95">
        <v>121.789030352133</v>
      </c>
      <c r="BS22" s="95">
        <v>2.18081450968611</v>
      </c>
      <c r="BT22" s="95">
        <v>4.37304743795366E-3</v>
      </c>
      <c r="BU22" s="95">
        <v>0.79744227142203605</v>
      </c>
      <c r="BV22" s="95">
        <v>4.17440433869607E-4</v>
      </c>
      <c r="BW22" s="95">
        <v>21.7046574482602</v>
      </c>
      <c r="BX22" s="95">
        <v>8.1388143715003807</v>
      </c>
      <c r="BY22" s="95">
        <v>0</v>
      </c>
      <c r="BZ22" s="95">
        <v>9.0729303085765292</v>
      </c>
      <c r="CA22" s="95">
        <v>27.289859178269001</v>
      </c>
      <c r="CB22" s="95">
        <v>0</v>
      </c>
      <c r="CC22" s="95">
        <v>94.116094441376305</v>
      </c>
      <c r="CD22" s="95">
        <v>578.60661728313403</v>
      </c>
      <c r="CE22" s="95">
        <v>20.104161329644999</v>
      </c>
      <c r="CF22" s="95"/>
      <c r="CG22" s="49">
        <f t="shared" si="0"/>
        <v>-2.478094598365427E-7</v>
      </c>
      <c r="CH22" s="49">
        <f t="shared" si="1"/>
        <v>-2.9878654953474251E-7</v>
      </c>
      <c r="CI22" s="49">
        <f t="shared" si="2"/>
        <v>-1.9029416704840695E-7</v>
      </c>
      <c r="CJ22" s="49">
        <f t="shared" si="3"/>
        <v>4.4200773745208045E-5</v>
      </c>
      <c r="CK22" s="49">
        <f t="shared" si="3"/>
        <v>5.2213619566131034E-5</v>
      </c>
      <c r="CL22" s="49">
        <f t="shared" si="4"/>
        <v>-4.4007769393023869E-7</v>
      </c>
      <c r="CM22" s="49">
        <f t="shared" si="5"/>
        <v>-2.9331986737607615E-7</v>
      </c>
      <c r="CN22" s="100">
        <f t="shared" si="6"/>
        <v>-5.7287336262497181E-7</v>
      </c>
      <c r="CO22" s="100">
        <f t="shared" si="7"/>
        <v>-8.04516021313628E-7</v>
      </c>
      <c r="CP22" s="100">
        <f t="shared" si="8"/>
        <v>-2.2800897659266727E-7</v>
      </c>
      <c r="CQ22" s="100">
        <f t="shared" si="9"/>
        <v>2.6961317151979629E-6</v>
      </c>
      <c r="CR22" s="99">
        <f t="shared" si="11"/>
        <v>2.783666968767258E-7</v>
      </c>
      <c r="CS22" s="99">
        <f t="shared" si="12"/>
        <v>5.4138838093157711E-7</v>
      </c>
      <c r="CT22" s="100">
        <f t="shared" si="10"/>
        <v>1.2188123248574077E-6</v>
      </c>
    </row>
    <row r="23" spans="1:98" x14ac:dyDescent="0.25">
      <c r="A23" s="94" t="s">
        <v>22</v>
      </c>
      <c r="B23" s="95">
        <v>18469.749145000002</v>
      </c>
      <c r="C23" s="95">
        <v>303.04164556000001</v>
      </c>
      <c r="D23" s="95">
        <v>247.14160215000001</v>
      </c>
      <c r="E23" s="95">
        <v>1874.5551232</v>
      </c>
      <c r="F23" s="95">
        <v>1588.6059895999999</v>
      </c>
      <c r="G23" s="95">
        <v>137.30937352000001</v>
      </c>
      <c r="H23" s="95">
        <v>4356.2239595999999</v>
      </c>
      <c r="I23" s="91">
        <v>119.69218574999999</v>
      </c>
      <c r="J23" s="91">
        <v>52.843819979999999</v>
      </c>
      <c r="K23" s="91">
        <v>313.88855601</v>
      </c>
      <c r="L23" s="91">
        <v>184.11309693000001</v>
      </c>
      <c r="M23" s="91">
        <v>60.312911040000003</v>
      </c>
      <c r="N23" s="91">
        <v>48.175637950000002</v>
      </c>
      <c r="O23" s="91">
        <v>37.158728709999998</v>
      </c>
      <c r="Q23" s="94" t="s">
        <v>22</v>
      </c>
      <c r="R23" s="95">
        <v>263.05082399006699</v>
      </c>
      <c r="S23" s="95">
        <v>115.207427718654</v>
      </c>
      <c r="T23" s="95">
        <v>60.312863599813497</v>
      </c>
      <c r="U23" s="95">
        <v>99.488757520502105</v>
      </c>
      <c r="V23" s="95">
        <v>99.488757520502105</v>
      </c>
      <c r="W23" s="95">
        <v>96.987006146946797</v>
      </c>
      <c r="X23" s="95">
        <v>16.614642044469701</v>
      </c>
      <c r="Y23" s="95">
        <v>43.926975931147801</v>
      </c>
      <c r="Z23" s="95">
        <v>48.175561186842003</v>
      </c>
      <c r="AA23" s="95">
        <v>409.99341516091698</v>
      </c>
      <c r="AB23" s="95">
        <v>18469.744626791598</v>
      </c>
      <c r="AC23" s="95">
        <v>192.608184911308</v>
      </c>
      <c r="AD23" s="95">
        <v>50.863765760418197</v>
      </c>
      <c r="AE23" s="95">
        <v>63.920788298229098</v>
      </c>
      <c r="AF23" s="95">
        <v>2.1211437905110699</v>
      </c>
      <c r="AG23" s="95">
        <v>20.504972123296501</v>
      </c>
      <c r="AH23" s="95">
        <v>260.89654802840499</v>
      </c>
      <c r="AI23" s="95">
        <v>260.89654802840499</v>
      </c>
      <c r="AJ23" s="95">
        <v>402166.14885817101</v>
      </c>
      <c r="AK23" s="95">
        <v>0</v>
      </c>
      <c r="AL23" s="95">
        <v>92.092815687165498</v>
      </c>
      <c r="AM23" s="95">
        <v>24.747033431789799</v>
      </c>
      <c r="AN23" s="95">
        <v>430.82796979845</v>
      </c>
      <c r="AO23" s="95">
        <v>61.457121715763499</v>
      </c>
      <c r="AP23" s="95">
        <v>153.02751691255199</v>
      </c>
      <c r="AQ23" s="95">
        <v>30.885620021189599</v>
      </c>
      <c r="AR23" s="95">
        <v>303.041543889504</v>
      </c>
      <c r="AS23" s="95">
        <v>0</v>
      </c>
      <c r="AT23" s="95">
        <v>4525.7154882080204</v>
      </c>
      <c r="AU23" s="95">
        <v>222.42732626152301</v>
      </c>
      <c r="AV23" s="95">
        <v>24.714139641590101</v>
      </c>
      <c r="AW23" s="95">
        <v>247.14146590311299</v>
      </c>
      <c r="AX23" s="95">
        <v>0</v>
      </c>
      <c r="AY23" s="95">
        <v>224.27188552690399</v>
      </c>
      <c r="AZ23" s="95">
        <v>0</v>
      </c>
      <c r="BA23" s="95">
        <v>1254.1350702534701</v>
      </c>
      <c r="BB23" s="95">
        <v>0.14374415807139601</v>
      </c>
      <c r="BC23" s="95">
        <v>8.0906445640084392</v>
      </c>
      <c r="BD23" s="95">
        <v>73.260824179632493</v>
      </c>
      <c r="BE23" s="95">
        <v>6.0499488752569698E-2</v>
      </c>
      <c r="BF23" s="95">
        <v>0</v>
      </c>
      <c r="BG23" s="95">
        <v>8.5665843579865104</v>
      </c>
      <c r="BH23" s="95">
        <v>1874.5705074816401</v>
      </c>
      <c r="BI23" s="95">
        <v>1588.62149201897</v>
      </c>
      <c r="BJ23" s="95">
        <v>285.94901546266698</v>
      </c>
      <c r="BK23" s="95">
        <v>1.9468821492859702E-2</v>
      </c>
      <c r="BL23" s="95">
        <v>2.1520313189812401E-2</v>
      </c>
      <c r="BM23" s="95">
        <v>3.7836207037484</v>
      </c>
      <c r="BN23" s="95">
        <v>0.31608145648351699</v>
      </c>
      <c r="BO23" s="95">
        <v>609.89741066485794</v>
      </c>
      <c r="BP23" s="95">
        <v>0.93541959444876199</v>
      </c>
      <c r="BQ23" s="95">
        <v>6.2978832609666098</v>
      </c>
      <c r="BR23" s="95">
        <v>871.20763774092404</v>
      </c>
      <c r="BS23" s="95">
        <v>16.616266391634198</v>
      </c>
      <c r="BT23" s="95">
        <v>9.3848425174578504E-2</v>
      </c>
      <c r="BU23" s="95">
        <v>5.92003830001598</v>
      </c>
      <c r="BV23" s="95">
        <v>6.2659892241384001E-3</v>
      </c>
      <c r="BW23" s="95">
        <v>137.309352297668</v>
      </c>
      <c r="BX23" s="95">
        <v>62.0168730516179</v>
      </c>
      <c r="BY23" s="95">
        <v>0</v>
      </c>
      <c r="BZ23" s="95">
        <v>69.132625170553396</v>
      </c>
      <c r="CA23" s="95">
        <v>207.93634702247201</v>
      </c>
      <c r="CB23" s="95">
        <v>0</v>
      </c>
      <c r="CC23" s="95">
        <v>717.11665711166495</v>
      </c>
      <c r="CD23" s="95">
        <v>4356.2226933646398</v>
      </c>
      <c r="CE23" s="95">
        <v>153.187189283875</v>
      </c>
      <c r="CF23" s="95"/>
      <c r="CG23" s="49">
        <f t="shared" si="0"/>
        <v>-2.4462749156463491E-7</v>
      </c>
      <c r="CH23" s="49">
        <f t="shared" si="1"/>
        <v>-3.3550007894154295E-7</v>
      </c>
      <c r="CI23" s="49">
        <f t="shared" si="2"/>
        <v>-5.5129078163610113E-7</v>
      </c>
      <c r="CJ23" s="49">
        <f t="shared" si="3"/>
        <v>8.2068974391209291E-6</v>
      </c>
      <c r="CK23" s="49">
        <f t="shared" si="3"/>
        <v>9.7585046711147945E-6</v>
      </c>
      <c r="CL23" s="49">
        <f t="shared" si="4"/>
        <v>-1.5455850875310516E-7</v>
      </c>
      <c r="CM23" s="49">
        <f t="shared" si="5"/>
        <v>-2.9067269541370204E-7</v>
      </c>
      <c r="CN23" s="100">
        <f t="shared" si="6"/>
        <v>-0.16879488082619371</v>
      </c>
      <c r="CO23" s="100">
        <f t="shared" si="7"/>
        <v>-0.16873958113223059</v>
      </c>
      <c r="CP23" s="100">
        <f t="shared" si="8"/>
        <v>-0.16882427526254498</v>
      </c>
      <c r="CQ23" s="100">
        <f t="shared" si="9"/>
        <v>-0.16883959118490519</v>
      </c>
      <c r="CR23" s="99">
        <f t="shared" si="11"/>
        <v>-7.8656767992514694E-7</v>
      </c>
      <c r="CS23" s="99">
        <f t="shared" si="12"/>
        <v>-1.5934020028681837E-6</v>
      </c>
      <c r="CT23" s="100">
        <f t="shared" si="10"/>
        <v>-0.16881924938196843</v>
      </c>
    </row>
    <row r="24" spans="1:98" x14ac:dyDescent="0.25">
      <c r="A24" s="94" t="s">
        <v>23</v>
      </c>
      <c r="B24" s="95">
        <v>177448.86721</v>
      </c>
      <c r="C24" s="95">
        <v>2899.9014007000001</v>
      </c>
      <c r="D24" s="95">
        <v>1778.0434161000001</v>
      </c>
      <c r="E24" s="95">
        <v>17477.266380000001</v>
      </c>
      <c r="F24" s="95">
        <v>14811.243544999999</v>
      </c>
      <c r="G24" s="95">
        <v>1136.8404533999999</v>
      </c>
      <c r="H24" s="95">
        <v>41686.076889000004</v>
      </c>
      <c r="I24" s="91">
        <v>4385.8788877999996</v>
      </c>
      <c r="J24" s="91">
        <v>1936.3552666</v>
      </c>
      <c r="K24" s="91">
        <v>11501.813437000001</v>
      </c>
      <c r="L24" s="91">
        <v>6746.4533306000003</v>
      </c>
      <c r="M24" s="91">
        <v>2210.0450546000002</v>
      </c>
      <c r="N24" s="91">
        <v>1765.2991460000001</v>
      </c>
      <c r="O24" s="91">
        <v>1361.6067072999999</v>
      </c>
      <c r="Q24" s="94" t="s">
        <v>23</v>
      </c>
      <c r="R24" s="95">
        <v>2490.5514756846001</v>
      </c>
      <c r="S24" s="95">
        <v>1088.7238002480001</v>
      </c>
      <c r="T24" s="95">
        <v>2203.3219300431701</v>
      </c>
      <c r="U24" s="95">
        <v>1001.09456017372</v>
      </c>
      <c r="V24" s="95">
        <v>1001.09456017372</v>
      </c>
      <c r="W24" s="95">
        <v>917.90932804231204</v>
      </c>
      <c r="X24" s="95">
        <v>157.21467238218099</v>
      </c>
      <c r="Y24" s="95">
        <v>442.48591508117897</v>
      </c>
      <c r="Z24" s="95">
        <v>1759.92896021295</v>
      </c>
      <c r="AA24" s="95">
        <v>3878.9991054863199</v>
      </c>
      <c r="AB24" s="95">
        <v>176945.01529078599</v>
      </c>
      <c r="AC24" s="95">
        <v>1822.70194349963</v>
      </c>
      <c r="AD24" s="95">
        <v>480.441821994755</v>
      </c>
      <c r="AE24" s="95">
        <v>606.13755767038697</v>
      </c>
      <c r="AF24" s="95">
        <v>20.073244772759001</v>
      </c>
      <c r="AG24" s="95">
        <v>194.012111998238</v>
      </c>
      <c r="AH24" s="95">
        <v>2623.8089254510701</v>
      </c>
      <c r="AI24" s="95">
        <v>2623.8089254510701</v>
      </c>
      <c r="AJ24" s="95">
        <v>7453229.0444764597</v>
      </c>
      <c r="AK24" s="95">
        <v>0</v>
      </c>
      <c r="AL24" s="95">
        <v>870.55299605500898</v>
      </c>
      <c r="AM24" s="95">
        <v>234.14183928799</v>
      </c>
      <c r="AN24" s="95">
        <v>4076.9057829809099</v>
      </c>
      <c r="AO24" s="95">
        <v>581.48825211826795</v>
      </c>
      <c r="AP24" s="95">
        <v>1538.4647208394499</v>
      </c>
      <c r="AQ24" s="95">
        <v>310.64496514261498</v>
      </c>
      <c r="AR24" s="95">
        <v>2891.6860303038502</v>
      </c>
      <c r="AS24" s="95">
        <v>0</v>
      </c>
      <c r="AT24" s="95">
        <v>43178.261454127904</v>
      </c>
      <c r="AU24" s="95">
        <v>1596.55936631844</v>
      </c>
      <c r="AV24" s="95">
        <v>177.39563093512299</v>
      </c>
      <c r="AW24" s="95">
        <v>1773.9549972535699</v>
      </c>
      <c r="AX24" s="95">
        <v>0</v>
      </c>
      <c r="AY24" s="95">
        <v>2123.0392080229199</v>
      </c>
      <c r="AZ24" s="95">
        <v>0</v>
      </c>
      <c r="BA24" s="95">
        <v>11866.138274032999</v>
      </c>
      <c r="BB24" s="95">
        <v>2.06422607486896</v>
      </c>
      <c r="BC24" s="95">
        <v>81.052567107150097</v>
      </c>
      <c r="BD24" s="95">
        <v>643.46582610327505</v>
      </c>
      <c r="BE24" s="95">
        <v>0.52809300341495902</v>
      </c>
      <c r="BF24" s="95">
        <v>0</v>
      </c>
      <c r="BG24" s="95">
        <v>98.013380965844803</v>
      </c>
      <c r="BH24" s="95">
        <v>17428.462158728798</v>
      </c>
      <c r="BI24" s="95">
        <v>14769.878449076101</v>
      </c>
      <c r="BJ24" s="95">
        <v>2658.5837096527098</v>
      </c>
      <c r="BK24" s="95">
        <v>0.27958033904881502</v>
      </c>
      <c r="BL24" s="95">
        <v>0.16788446429978399</v>
      </c>
      <c r="BM24" s="95">
        <v>28.4886825852169</v>
      </c>
      <c r="BN24" s="95">
        <v>4.5390407779008601</v>
      </c>
      <c r="BO24" s="95">
        <v>5677.8648533276</v>
      </c>
      <c r="BP24" s="95">
        <v>8.6536408042240502</v>
      </c>
      <c r="BQ24" s="95">
        <v>53.979999427128902</v>
      </c>
      <c r="BR24" s="95">
        <v>8110.5120096749797</v>
      </c>
      <c r="BS24" s="95">
        <v>157.209784854059</v>
      </c>
      <c r="BT24" s="95">
        <v>0.82530248946245799</v>
      </c>
      <c r="BU24" s="95">
        <v>59.379117430733501</v>
      </c>
      <c r="BV24" s="95">
        <v>6.4244500967828994E-2</v>
      </c>
      <c r="BW24" s="95">
        <v>1133.9059748488701</v>
      </c>
      <c r="BX24" s="95">
        <v>587.49644793785399</v>
      </c>
      <c r="BY24" s="95">
        <v>0</v>
      </c>
      <c r="BZ24" s="95">
        <v>654.59788942932903</v>
      </c>
      <c r="CA24" s="95">
        <v>1968.33900215481</v>
      </c>
      <c r="CB24" s="95">
        <v>0</v>
      </c>
      <c r="CC24" s="95">
        <v>6787.4769564870703</v>
      </c>
      <c r="CD24" s="95">
        <v>41567.979639006298</v>
      </c>
      <c r="CE24" s="95">
        <v>1450.5134432464499</v>
      </c>
      <c r="CF24" s="95"/>
      <c r="CG24" s="49">
        <f t="shared" si="0"/>
        <v>-2.8394203194192845E-3</v>
      </c>
      <c r="CH24" s="49">
        <f t="shared" si="1"/>
        <v>-2.8329826642267135E-3</v>
      </c>
      <c r="CI24" s="49">
        <f t="shared" si="2"/>
        <v>-2.299392022382551E-3</v>
      </c>
      <c r="CJ24" s="49">
        <f t="shared" si="3"/>
        <v>-2.7924402026080781E-3</v>
      </c>
      <c r="CK24" s="49">
        <f t="shared" si="3"/>
        <v>-2.7928172133704849E-3</v>
      </c>
      <c r="CL24" s="49">
        <f t="shared" si="4"/>
        <v>-2.5812580317260327E-3</v>
      </c>
      <c r="CM24" s="49">
        <f t="shared" si="5"/>
        <v>-2.8330142533721692E-3</v>
      </c>
      <c r="CN24" s="100">
        <f t="shared" si="6"/>
        <v>-0.77174596340121948</v>
      </c>
      <c r="CO24" s="100">
        <f t="shared" si="7"/>
        <v>-0.77148515940562423</v>
      </c>
      <c r="CP24" s="100">
        <f t="shared" si="8"/>
        <v>-0.771878674626161</v>
      </c>
      <c r="CQ24" s="100">
        <f t="shared" si="9"/>
        <v>-0.77195948071538423</v>
      </c>
      <c r="CR24" s="99">
        <f t="shared" si="11"/>
        <v>-3.042075790643496E-3</v>
      </c>
      <c r="CS24" s="99">
        <f t="shared" si="12"/>
        <v>-3.0420825836903818E-3</v>
      </c>
      <c r="CT24" s="100">
        <f t="shared" si="10"/>
        <v>-0.77185411655425151</v>
      </c>
    </row>
    <row r="25" spans="1:98" x14ac:dyDescent="0.25">
      <c r="A25" s="94" t="s">
        <v>24</v>
      </c>
      <c r="B25" s="95">
        <v>200578.01564999999</v>
      </c>
      <c r="C25" s="95">
        <v>3317.8985364999999</v>
      </c>
      <c r="D25" s="95">
        <v>4069.7851386000002</v>
      </c>
      <c r="E25" s="95">
        <v>21594.968862999998</v>
      </c>
      <c r="F25" s="95">
        <v>18300.822184000001</v>
      </c>
      <c r="G25" s="95">
        <v>1914.9378211000001</v>
      </c>
      <c r="H25" s="95">
        <v>47694.740527000002</v>
      </c>
      <c r="I25" s="91">
        <v>1263.7377713999999</v>
      </c>
      <c r="J25" s="91">
        <v>557.93727251999996</v>
      </c>
      <c r="K25" s="91">
        <v>3314.1079605</v>
      </c>
      <c r="L25" s="91">
        <v>1943.9086559</v>
      </c>
      <c r="M25" s="91">
        <v>636.79766457999995</v>
      </c>
      <c r="N25" s="91">
        <v>508.64952441000003</v>
      </c>
      <c r="O25" s="91">
        <v>392.33045270999997</v>
      </c>
      <c r="Q25" s="94" t="s">
        <v>24</v>
      </c>
      <c r="R25" s="95">
        <v>2807.90900407665</v>
      </c>
      <c r="S25" s="95">
        <v>1229.91033196735</v>
      </c>
      <c r="T25" s="95">
        <v>636.79744649646204</v>
      </c>
      <c r="U25" s="95">
        <v>1263.7383049318601</v>
      </c>
      <c r="V25" s="95">
        <v>1263.7383049318601</v>
      </c>
      <c r="W25" s="95">
        <v>1035.3020495436999</v>
      </c>
      <c r="X25" s="95">
        <v>177.357506344043</v>
      </c>
      <c r="Y25" s="95">
        <v>557.93716348272699</v>
      </c>
      <c r="Z25" s="95">
        <v>508.64943866305998</v>
      </c>
      <c r="AA25" s="95">
        <v>4376.6246429971097</v>
      </c>
      <c r="AB25" s="95">
        <v>200578.076625341</v>
      </c>
      <c r="AC25" s="95">
        <v>2056.0387854649898</v>
      </c>
      <c r="AD25" s="95">
        <v>543.01718681301395</v>
      </c>
      <c r="AE25" s="95">
        <v>682.25215614992896</v>
      </c>
      <c r="AF25" s="95">
        <v>22.642615584074601</v>
      </c>
      <c r="AG25" s="95">
        <v>218.88690604268899</v>
      </c>
      <c r="AH25" s="95">
        <v>3314.1097408004498</v>
      </c>
      <c r="AI25" s="95">
        <v>3314.1097408004498</v>
      </c>
      <c r="AJ25" s="95">
        <v>8409760.3841151409</v>
      </c>
      <c r="AK25" s="95">
        <v>0</v>
      </c>
      <c r="AL25" s="95">
        <v>983.12822246023597</v>
      </c>
      <c r="AM25" s="95">
        <v>264.17104133667402</v>
      </c>
      <c r="AN25" s="95">
        <v>4598.9754486914399</v>
      </c>
      <c r="AO25" s="95">
        <v>656.04408793337598</v>
      </c>
      <c r="AP25" s="95">
        <v>1943.9153816329599</v>
      </c>
      <c r="AQ25" s="95">
        <v>392.33086667599798</v>
      </c>
      <c r="AR25" s="95">
        <v>3317.89941371451</v>
      </c>
      <c r="AS25" s="95">
        <v>0</v>
      </c>
      <c r="AT25" s="95">
        <v>49503.608714319504</v>
      </c>
      <c r="AU25" s="95">
        <v>3662.80888709381</v>
      </c>
      <c r="AV25" s="95">
        <v>406.97862147125397</v>
      </c>
      <c r="AW25" s="95">
        <v>4069.7875085650599</v>
      </c>
      <c r="AX25" s="95">
        <v>0</v>
      </c>
      <c r="AY25" s="95">
        <v>2393.99170141271</v>
      </c>
      <c r="AZ25" s="95">
        <v>0.50804278458638497</v>
      </c>
      <c r="BA25" s="95">
        <v>13387.680205989</v>
      </c>
      <c r="BB25" s="95">
        <v>0.214791760716942</v>
      </c>
      <c r="BC25" s="95">
        <v>60.955579133032302</v>
      </c>
      <c r="BD25" s="95">
        <v>653.45317288215699</v>
      </c>
      <c r="BE25" s="95">
        <v>0.212565824787667</v>
      </c>
      <c r="BF25" s="95">
        <v>0</v>
      </c>
      <c r="BG25" s="95">
        <v>14.761345926795499</v>
      </c>
      <c r="BH25" s="95">
        <v>21595.952509866402</v>
      </c>
      <c r="BI25" s="95">
        <v>18301.804465178699</v>
      </c>
      <c r="BJ25" s="95">
        <v>3294.1480446876799</v>
      </c>
      <c r="BK25" s="95">
        <v>0.19641839446088699</v>
      </c>
      <c r="BL25" s="95">
        <v>3.5984034959793201E-2</v>
      </c>
      <c r="BM25" s="95">
        <v>100.457907976873</v>
      </c>
      <c r="BN25" s="95">
        <v>9.0108162589769396</v>
      </c>
      <c r="BO25" s="95">
        <v>7134.4151555856797</v>
      </c>
      <c r="BP25" s="95">
        <v>46.861822758643399</v>
      </c>
      <c r="BQ25" s="95">
        <v>21.082569635741301</v>
      </c>
      <c r="BR25" s="95">
        <v>10191.8578415427</v>
      </c>
      <c r="BS25" s="95">
        <v>177.376169580539</v>
      </c>
      <c r="BT25" s="95">
        <v>0.36939112899132998</v>
      </c>
      <c r="BU25" s="95">
        <v>67.377542480420203</v>
      </c>
      <c r="BV25" s="95">
        <v>3.3517069114899302E-2</v>
      </c>
      <c r="BW25" s="95">
        <v>1914.93841392527</v>
      </c>
      <c r="BX25" s="95">
        <v>661.97163850087497</v>
      </c>
      <c r="BY25" s="95">
        <v>0</v>
      </c>
      <c r="BZ25" s="95">
        <v>737.94660604868795</v>
      </c>
      <c r="CA25" s="95">
        <v>2219.62298879528</v>
      </c>
      <c r="CB25" s="95">
        <v>0</v>
      </c>
      <c r="CC25" s="95">
        <v>7654.9371677648696</v>
      </c>
      <c r="CD25" s="95">
        <v>47694.755915386602</v>
      </c>
      <c r="CE25" s="95">
        <v>1635.17285100255</v>
      </c>
      <c r="CF25" s="95"/>
      <c r="CG25" s="49">
        <f t="shared" si="0"/>
        <v>3.0399812667559126E-7</v>
      </c>
      <c r="CH25" s="49">
        <f t="shared" si="1"/>
        <v>2.6438858829852179E-7</v>
      </c>
      <c r="CI25" s="49">
        <f t="shared" si="2"/>
        <v>5.8233173962052782E-7</v>
      </c>
      <c r="CJ25" s="49">
        <f t="shared" si="3"/>
        <v>4.5549816378238733E-5</v>
      </c>
      <c r="CK25" s="49">
        <f t="shared" si="3"/>
        <v>5.3674155664810375E-5</v>
      </c>
      <c r="CL25" s="49">
        <f t="shared" si="4"/>
        <v>3.095793833997539E-7</v>
      </c>
      <c r="CM25" s="49">
        <f t="shared" si="5"/>
        <v>3.2264326067196156E-7</v>
      </c>
      <c r="CN25" s="100">
        <f t="shared" si="6"/>
        <v>4.2218557694704191E-7</v>
      </c>
      <c r="CO25" s="100">
        <f t="shared" si="7"/>
        <v>-1.9542926839292933E-7</v>
      </c>
      <c r="CP25" s="100">
        <f t="shared" si="8"/>
        <v>5.3718842929321853E-7</v>
      </c>
      <c r="CQ25" s="100">
        <f t="shared" si="9"/>
        <v>3.4599017497597407E-6</v>
      </c>
      <c r="CR25" s="99">
        <f t="shared" si="11"/>
        <v>-3.4246912329058219E-7</v>
      </c>
      <c r="CS25" s="99">
        <f t="shared" si="12"/>
        <v>-1.6857764714089557E-7</v>
      </c>
      <c r="CT25" s="100">
        <f t="shared" si="10"/>
        <v>1.0551462297852975E-6</v>
      </c>
    </row>
    <row r="26" spans="1:98" x14ac:dyDescent="0.25">
      <c r="A26" s="94" t="s">
        <v>25</v>
      </c>
      <c r="B26" s="95">
        <v>583463.34516999999</v>
      </c>
      <c r="C26" s="95">
        <v>9626.9195154999998</v>
      </c>
      <c r="D26" s="95">
        <v>10575.404556</v>
      </c>
      <c r="E26" s="95">
        <v>61689.684418999997</v>
      </c>
      <c r="F26" s="95">
        <v>52279.394053999997</v>
      </c>
      <c r="G26" s="95">
        <v>5184.0908032999996</v>
      </c>
      <c r="H26" s="95">
        <v>138386.95467000001</v>
      </c>
      <c r="I26" s="91">
        <v>4452.7901158000004</v>
      </c>
      <c r="J26" s="91">
        <v>1195.558209</v>
      </c>
      <c r="K26" s="91">
        <v>6673.8715939000003</v>
      </c>
      <c r="L26" s="91">
        <v>6121.2580287999999</v>
      </c>
      <c r="M26" s="91">
        <v>1360.2795573999999</v>
      </c>
      <c r="N26" s="91">
        <v>722.64851659999999</v>
      </c>
      <c r="O26" s="91">
        <v>1291.2028603000001</v>
      </c>
      <c r="Q26" s="94" t="s">
        <v>25</v>
      </c>
      <c r="R26" s="95">
        <v>11001.230752866801</v>
      </c>
      <c r="S26" s="95">
        <v>1904.3228614765301</v>
      </c>
      <c r="T26" s="95">
        <v>1360.3578312274699</v>
      </c>
      <c r="U26" s="95">
        <v>4440.5331416172503</v>
      </c>
      <c r="V26" s="95">
        <v>4440.5331416172503</v>
      </c>
      <c r="W26" s="95">
        <v>3083.7215852511399</v>
      </c>
      <c r="X26" s="95">
        <v>172.087546293092</v>
      </c>
      <c r="Y26" s="95">
        <v>1192.26637757813</v>
      </c>
      <c r="Z26" s="95">
        <v>722.69143495513595</v>
      </c>
      <c r="AA26" s="95">
        <v>13891.9675514517</v>
      </c>
      <c r="AB26" s="95">
        <v>583509.22610889701</v>
      </c>
      <c r="AC26" s="95">
        <v>4575.8523736880197</v>
      </c>
      <c r="AD26" s="95">
        <v>1835.82316858334</v>
      </c>
      <c r="AE26" s="95">
        <v>1305.7072881501799</v>
      </c>
      <c r="AF26" s="95">
        <v>789.62970236695696</v>
      </c>
      <c r="AG26" s="95">
        <v>1243.9479564704</v>
      </c>
      <c r="AH26" s="95">
        <v>6655.49830622636</v>
      </c>
      <c r="AI26" s="95">
        <v>6655.49830622636</v>
      </c>
      <c r="AJ26" s="95">
        <v>16358346.2958591</v>
      </c>
      <c r="AK26" s="95">
        <v>0</v>
      </c>
      <c r="AL26" s="95">
        <v>1811.19138695945</v>
      </c>
      <c r="AM26" s="95">
        <v>317.569608810445</v>
      </c>
      <c r="AN26" s="95">
        <v>13831.1779070182</v>
      </c>
      <c r="AO26" s="95">
        <v>2191.9179670275398</v>
      </c>
      <c r="AP26" s="95">
        <v>6104.4246551572596</v>
      </c>
      <c r="AQ26" s="95">
        <v>1287.65029201628</v>
      </c>
      <c r="AR26" s="95">
        <v>9627.6698813725907</v>
      </c>
      <c r="AS26" s="95">
        <v>0</v>
      </c>
      <c r="AT26" s="95">
        <v>142786.53635245201</v>
      </c>
      <c r="AU26" s="95">
        <v>9518.29212094799</v>
      </c>
      <c r="AV26" s="95">
        <v>1057.58819713465</v>
      </c>
      <c r="AW26" s="95">
        <v>10575.8803180826</v>
      </c>
      <c r="AX26" s="95">
        <v>0</v>
      </c>
      <c r="AY26" s="95">
        <v>7295.2352227866904</v>
      </c>
      <c r="AZ26" s="95">
        <v>1.46231755439078</v>
      </c>
      <c r="BA26" s="95">
        <v>40721.922427589299</v>
      </c>
      <c r="BB26" s="95">
        <v>0.61086953269729904</v>
      </c>
      <c r="BC26" s="95">
        <v>176.06346540429999</v>
      </c>
      <c r="BD26" s="95">
        <v>1885.3304417290799</v>
      </c>
      <c r="BE26" s="95">
        <v>0.57758025376301403</v>
      </c>
      <c r="BF26" s="95">
        <v>0</v>
      </c>
      <c r="BG26" s="95">
        <v>42.648238788119201</v>
      </c>
      <c r="BH26" s="95">
        <v>61697.040863465503</v>
      </c>
      <c r="BI26" s="95">
        <v>52286.058771764197</v>
      </c>
      <c r="BJ26" s="95">
        <v>9410.9820917012494</v>
      </c>
      <c r="BK26" s="95">
        <v>0.56142732041424803</v>
      </c>
      <c r="BL26" s="95">
        <v>0.10096557054404499</v>
      </c>
      <c r="BM26" s="95">
        <v>269.590395403804</v>
      </c>
      <c r="BN26" s="95">
        <v>26.126930449798</v>
      </c>
      <c r="BO26" s="95">
        <v>20379.4563817743</v>
      </c>
      <c r="BP26" s="95">
        <v>134.87006525317301</v>
      </c>
      <c r="BQ26" s="95">
        <v>60.605399308740701</v>
      </c>
      <c r="BR26" s="95">
        <v>29113.079081444201</v>
      </c>
      <c r="BS26" s="95">
        <v>674.92343376732799</v>
      </c>
      <c r="BT26" s="95">
        <v>1.06240181492198</v>
      </c>
      <c r="BU26" s="95">
        <v>193.820050545258</v>
      </c>
      <c r="BV26" s="95">
        <v>9.2759616596394298E-2</v>
      </c>
      <c r="BW26" s="95">
        <v>5184.3892612016198</v>
      </c>
      <c r="BX26" s="95">
        <v>1785.80302271352</v>
      </c>
      <c r="BY26" s="95">
        <v>0</v>
      </c>
      <c r="BZ26" s="95">
        <v>1959.1271982718899</v>
      </c>
      <c r="CA26" s="95">
        <v>6247.3319993328896</v>
      </c>
      <c r="CB26" s="95">
        <v>0</v>
      </c>
      <c r="CC26" s="95">
        <v>21624.647323590601</v>
      </c>
      <c r="CD26" s="95">
        <v>138397.74469231701</v>
      </c>
      <c r="CE26" s="95">
        <v>4726.6573955343601</v>
      </c>
      <c r="CF26" s="95"/>
      <c r="CG26" s="49">
        <f t="shared" si="0"/>
        <v>7.8635512028022488E-5</v>
      </c>
      <c r="CH26" s="49">
        <f t="shared" si="1"/>
        <v>7.7944546163783603E-5</v>
      </c>
      <c r="CI26" s="49">
        <f t="shared" si="2"/>
        <v>4.4987601191144483E-5</v>
      </c>
      <c r="CJ26" s="49">
        <f t="shared" si="3"/>
        <v>1.1924918298398751E-4</v>
      </c>
      <c r="CK26" s="49">
        <f t="shared" si="3"/>
        <v>1.274826895911742E-4</v>
      </c>
      <c r="CL26" s="49">
        <f t="shared" si="4"/>
        <v>5.7571889255909755E-5</v>
      </c>
      <c r="CM26" s="49">
        <f t="shared" si="5"/>
        <v>7.7969938298953439E-5</v>
      </c>
      <c r="CN26" s="100">
        <f t="shared" si="6"/>
        <v>-2.7526503302408643E-3</v>
      </c>
      <c r="CO26" s="100">
        <f t="shared" si="7"/>
        <v>-2.7533844835739224E-3</v>
      </c>
      <c r="CP26" s="100">
        <f t="shared" si="8"/>
        <v>-2.7530178570462373E-3</v>
      </c>
      <c r="CQ26" s="100">
        <f t="shared" si="9"/>
        <v>-2.7499859609806843E-3</v>
      </c>
      <c r="CR26" s="99">
        <f t="shared" si="11"/>
        <v>5.7542456654694723E-5</v>
      </c>
      <c r="CS26" s="99">
        <f t="shared" si="12"/>
        <v>5.9390359421036525E-5</v>
      </c>
      <c r="CT26" s="100">
        <f t="shared" si="10"/>
        <v>-2.7513633937386963E-3</v>
      </c>
    </row>
    <row r="27" spans="1:98" x14ac:dyDescent="0.25">
      <c r="A27" s="94" t="s">
        <v>26</v>
      </c>
      <c r="B27" s="95">
        <v>95540.007752999998</v>
      </c>
      <c r="C27" s="95">
        <v>1565.9475030000001</v>
      </c>
      <c r="D27" s="95">
        <v>1194.9604098</v>
      </c>
      <c r="E27" s="95">
        <v>9622.1414359999999</v>
      </c>
      <c r="F27" s="95">
        <v>8154.3577407000002</v>
      </c>
      <c r="G27" s="95">
        <v>684.75409138999999</v>
      </c>
      <c r="H27" s="95">
        <v>22510.498226</v>
      </c>
      <c r="I27" s="91">
        <v>783.58666559000005</v>
      </c>
      <c r="J27" s="91">
        <v>210.07685398000001</v>
      </c>
      <c r="K27" s="91">
        <v>1565.0725642</v>
      </c>
      <c r="L27" s="91">
        <v>1761.1442970000001</v>
      </c>
      <c r="M27" s="91">
        <v>239.48761562999999</v>
      </c>
      <c r="N27" s="91">
        <v>126.74636898999999</v>
      </c>
      <c r="O27" s="91">
        <v>227.58325735</v>
      </c>
      <c r="Q27" s="94" t="s">
        <v>26</v>
      </c>
      <c r="R27" s="95">
        <v>1451.7498581002201</v>
      </c>
      <c r="S27" s="95">
        <v>277.324030467738</v>
      </c>
      <c r="T27" s="95">
        <v>239.71879640257299</v>
      </c>
      <c r="U27" s="95">
        <v>784.34362043782698</v>
      </c>
      <c r="V27" s="95">
        <v>784.34362043782698</v>
      </c>
      <c r="W27" s="95">
        <v>450.640311426148</v>
      </c>
      <c r="X27" s="95">
        <v>24.986475276560501</v>
      </c>
      <c r="Y27" s="95">
        <v>210.27980648152499</v>
      </c>
      <c r="Z27" s="95">
        <v>126.868811713082</v>
      </c>
      <c r="AA27" s="95">
        <v>2336.2460981673999</v>
      </c>
      <c r="AB27" s="95">
        <v>95642.187032281101</v>
      </c>
      <c r="AC27" s="95">
        <v>663.89724814767601</v>
      </c>
      <c r="AD27" s="95">
        <v>319.342887742816</v>
      </c>
      <c r="AE27" s="95">
        <v>149.992423227388</v>
      </c>
      <c r="AF27" s="95">
        <v>114.89518453305099</v>
      </c>
      <c r="AG27" s="95">
        <v>88.458012751268996</v>
      </c>
      <c r="AH27" s="95">
        <v>1566.5840281086701</v>
      </c>
      <c r="AI27" s="95">
        <v>1566.5840281086701</v>
      </c>
      <c r="AJ27" s="95">
        <v>1584821.9937088001</v>
      </c>
      <c r="AK27" s="95">
        <v>0</v>
      </c>
      <c r="AL27" s="95">
        <v>262.73873013337499</v>
      </c>
      <c r="AM27" s="95">
        <v>46.153404106872301</v>
      </c>
      <c r="AN27" s="95">
        <v>2359.5435218820699</v>
      </c>
      <c r="AO27" s="95">
        <v>319.35498529369602</v>
      </c>
      <c r="AP27" s="95">
        <v>1762.85058230086</v>
      </c>
      <c r="AQ27" s="95">
        <v>227.803054156142</v>
      </c>
      <c r="AR27" s="95">
        <v>1567.6177449296399</v>
      </c>
      <c r="AS27" s="95">
        <v>0</v>
      </c>
      <c r="AT27" s="95">
        <v>23223.519504841799</v>
      </c>
      <c r="AU27" s="95">
        <v>1076.4047037805899</v>
      </c>
      <c r="AV27" s="95">
        <v>119.600555680263</v>
      </c>
      <c r="AW27" s="95">
        <v>1196.0052594608501</v>
      </c>
      <c r="AX27" s="95">
        <v>0</v>
      </c>
      <c r="AY27" s="95">
        <v>1129.2365252781899</v>
      </c>
      <c r="AZ27" s="95">
        <v>9.4478520800057295E-2</v>
      </c>
      <c r="BA27" s="95">
        <v>6213.6188223740401</v>
      </c>
      <c r="BB27" s="95">
        <v>0.38203586299376602</v>
      </c>
      <c r="BC27" s="95">
        <v>59.345401752894901</v>
      </c>
      <c r="BD27" s="95">
        <v>964.41657390719604</v>
      </c>
      <c r="BE27" s="95">
        <v>0.199890607538704</v>
      </c>
      <c r="BF27" s="95">
        <v>0</v>
      </c>
      <c r="BG27" s="95">
        <v>92.505899189250201</v>
      </c>
      <c r="BH27" s="95">
        <v>9640.5978136131307</v>
      </c>
      <c r="BI27" s="95">
        <v>8171.2761705304001</v>
      </c>
      <c r="BJ27" s="95">
        <v>1469.3216430827199</v>
      </c>
      <c r="BK27" s="95">
        <v>0.17412320582901999</v>
      </c>
      <c r="BL27" s="95">
        <v>2.64827758483661E-2</v>
      </c>
      <c r="BM27" s="95">
        <v>1.1417701498261099</v>
      </c>
      <c r="BN27" s="95">
        <v>14.3864291893053</v>
      </c>
      <c r="BO27" s="95">
        <v>2843.7990934263598</v>
      </c>
      <c r="BP27" s="95">
        <v>18.349688529131299</v>
      </c>
      <c r="BQ27" s="95">
        <v>24.401904115037102</v>
      </c>
      <c r="BR27" s="95">
        <v>4062.3128994306498</v>
      </c>
      <c r="BS27" s="95">
        <v>116.341643102638</v>
      </c>
      <c r="BT27" s="95">
        <v>0.53911267168218102</v>
      </c>
      <c r="BU27" s="95">
        <v>89.186164094423901</v>
      </c>
      <c r="BV27" s="95">
        <v>1.42231016297668E-2</v>
      </c>
      <c r="BW27" s="95">
        <v>685.41527168989705</v>
      </c>
      <c r="BX27" s="95">
        <v>259.500570840867</v>
      </c>
      <c r="BY27" s="95">
        <v>0</v>
      </c>
      <c r="BZ27" s="95">
        <v>285.727921092435</v>
      </c>
      <c r="CA27" s="95">
        <v>941.41529149861105</v>
      </c>
      <c r="CB27" s="95">
        <v>0</v>
      </c>
      <c r="CC27" s="95">
        <v>3498.93696520293</v>
      </c>
      <c r="CD27" s="95">
        <v>22534.506549931899</v>
      </c>
      <c r="CE27" s="95">
        <v>715.62096806411898</v>
      </c>
      <c r="CF27" s="95"/>
      <c r="CG27" s="49">
        <f t="shared" si="0"/>
        <v>1.0694920555718132E-3</v>
      </c>
      <c r="CH27" s="49">
        <f t="shared" si="1"/>
        <v>1.0666014834086138E-3</v>
      </c>
      <c r="CI27" s="49">
        <f t="shared" si="2"/>
        <v>8.7438014873227521E-4</v>
      </c>
      <c r="CJ27" s="49">
        <f t="shared" si="3"/>
        <v>1.9181153941552629E-3</v>
      </c>
      <c r="CK27" s="49">
        <f t="shared" si="3"/>
        <v>2.0747715967815183E-3</v>
      </c>
      <c r="CL27" s="49">
        <f t="shared" si="4"/>
        <v>9.6557334700245732E-4</v>
      </c>
      <c r="CM27" s="49">
        <f t="shared" si="5"/>
        <v>1.0665389850931508E-3</v>
      </c>
      <c r="CN27" s="100">
        <f t="shared" si="6"/>
        <v>9.6601292628810224E-4</v>
      </c>
      <c r="CO27" s="100">
        <f t="shared" si="7"/>
        <v>9.6608692333281863E-4</v>
      </c>
      <c r="CP27" s="100">
        <f t="shared" si="8"/>
        <v>9.6574685624411529E-4</v>
      </c>
      <c r="CQ27" s="100">
        <f t="shared" si="9"/>
        <v>9.6885036834657378E-4</v>
      </c>
      <c r="CR27" s="99">
        <f t="shared" si="11"/>
        <v>9.6531410179540955E-4</v>
      </c>
      <c r="CS27" s="99">
        <f t="shared" si="12"/>
        <v>9.6604521342669083E-4</v>
      </c>
      <c r="CT27" s="100">
        <f t="shared" si="10"/>
        <v>9.6578636188502525E-4</v>
      </c>
    </row>
    <row r="28" spans="1:98" x14ac:dyDescent="0.25">
      <c r="A28" s="94" t="s">
        <v>27</v>
      </c>
      <c r="B28" s="95">
        <v>54611.123753</v>
      </c>
      <c r="C28" s="95">
        <v>903.10886300000004</v>
      </c>
      <c r="D28" s="95">
        <v>1095.166655</v>
      </c>
      <c r="E28" s="95">
        <v>5868.107927</v>
      </c>
      <c r="F28" s="95">
        <v>4972.9730890000001</v>
      </c>
      <c r="G28" s="95">
        <v>517.42836699999998</v>
      </c>
      <c r="H28" s="95">
        <v>12982.182296999999</v>
      </c>
      <c r="I28" s="91">
        <v>591.76663566000002</v>
      </c>
      <c r="J28" s="91">
        <v>158.65057325999999</v>
      </c>
      <c r="K28" s="91">
        <v>1181.9467652999999</v>
      </c>
      <c r="L28" s="91">
        <v>1330.0206343</v>
      </c>
      <c r="M28" s="91">
        <v>180.86165223</v>
      </c>
      <c r="N28" s="91">
        <v>95.71917904</v>
      </c>
      <c r="O28" s="91">
        <v>171.87145414</v>
      </c>
      <c r="Q28" s="94" t="s">
        <v>27</v>
      </c>
      <c r="R28" s="95">
        <v>770.35397122923303</v>
      </c>
      <c r="S28" s="95">
        <v>147.158419071152</v>
      </c>
      <c r="T28" s="95">
        <v>180.811303672951</v>
      </c>
      <c r="U28" s="95">
        <v>591.60101687609802</v>
      </c>
      <c r="V28" s="95">
        <v>591.60101687609802</v>
      </c>
      <c r="W28" s="95">
        <v>239.127209641511</v>
      </c>
      <c r="X28" s="95">
        <v>13.2588261220879</v>
      </c>
      <c r="Y28" s="95">
        <v>158.60629004633401</v>
      </c>
      <c r="Z28" s="95">
        <v>95.692645508821499</v>
      </c>
      <c r="AA28" s="95">
        <v>1239.7015129082799</v>
      </c>
      <c r="AB28" s="95">
        <v>54582.875653896299</v>
      </c>
      <c r="AC28" s="95">
        <v>352.28931837703499</v>
      </c>
      <c r="AD28" s="95">
        <v>169.45563796885901</v>
      </c>
      <c r="AE28" s="95">
        <v>79.591753598347793</v>
      </c>
      <c r="AF28" s="95">
        <v>60.9679104985347</v>
      </c>
      <c r="AG28" s="95">
        <v>46.9393704715879</v>
      </c>
      <c r="AH28" s="95">
        <v>1181.61619603028</v>
      </c>
      <c r="AI28" s="95">
        <v>1181.61619603028</v>
      </c>
      <c r="AJ28" s="95">
        <v>1827784.2394147799</v>
      </c>
      <c r="AK28" s="95">
        <v>0</v>
      </c>
      <c r="AL28" s="95">
        <v>139.418955870876</v>
      </c>
      <c r="AM28" s="95">
        <v>24.490682320881501</v>
      </c>
      <c r="AN28" s="95">
        <v>1252.0642180095899</v>
      </c>
      <c r="AO28" s="95">
        <v>169.46206820884601</v>
      </c>
      <c r="AP28" s="95">
        <v>1329.6527028370999</v>
      </c>
      <c r="AQ28" s="95">
        <v>171.82336681953399</v>
      </c>
      <c r="AR28" s="95">
        <v>902.64961144419203</v>
      </c>
      <c r="AS28" s="95">
        <v>0</v>
      </c>
      <c r="AT28" s="95">
        <v>13341.193941257799</v>
      </c>
      <c r="AU28" s="95">
        <v>985.50280856407403</v>
      </c>
      <c r="AV28" s="95">
        <v>109.500486432646</v>
      </c>
      <c r="AW28" s="95">
        <v>1095.0032949967199</v>
      </c>
      <c r="AX28" s="95">
        <v>0</v>
      </c>
      <c r="AY28" s="95">
        <v>599.21623357639805</v>
      </c>
      <c r="AZ28" s="95">
        <v>6.9639527098662293E-2</v>
      </c>
      <c r="BA28" s="95">
        <v>3297.1840974393999</v>
      </c>
      <c r="BB28" s="95">
        <v>0.258811547380082</v>
      </c>
      <c r="BC28" s="95">
        <v>40.894719429002897</v>
      </c>
      <c r="BD28" s="95">
        <v>649.59167051593602</v>
      </c>
      <c r="BE28" s="95">
        <v>0.13040437855564099</v>
      </c>
      <c r="BF28" s="95">
        <v>0</v>
      </c>
      <c r="BG28" s="95">
        <v>63.378991460506903</v>
      </c>
      <c r="BH28" s="95">
        <v>5868.0428758892203</v>
      </c>
      <c r="BI28" s="95">
        <v>4973.3160924106596</v>
      </c>
      <c r="BJ28" s="95">
        <v>894.72678347856197</v>
      </c>
      <c r="BK28" s="95">
        <v>0.113254489326873</v>
      </c>
      <c r="BL28" s="95">
        <v>1.5083481964538599E-2</v>
      </c>
      <c r="BM28" s="95">
        <v>0.876325827146612</v>
      </c>
      <c r="BN28" s="95">
        <v>11.0417502639483</v>
      </c>
      <c r="BO28" s="95">
        <v>1696.59550373959</v>
      </c>
      <c r="BP28" s="95">
        <v>11.759993777454399</v>
      </c>
      <c r="BQ28" s="95">
        <v>16.112466048600801</v>
      </c>
      <c r="BR28" s="95">
        <v>2423.4179393067502</v>
      </c>
      <c r="BS28" s="95">
        <v>61.735257572500402</v>
      </c>
      <c r="BT28" s="95">
        <v>0.38321319918208502</v>
      </c>
      <c r="BU28" s="95">
        <v>58.670030086145601</v>
      </c>
      <c r="BV28" s="95">
        <v>6.2953320623687498E-3</v>
      </c>
      <c r="BW28" s="95">
        <v>517.28393864713303</v>
      </c>
      <c r="BX28" s="95">
        <v>137.70096683535499</v>
      </c>
      <c r="BY28" s="95">
        <v>0</v>
      </c>
      <c r="BZ28" s="95">
        <v>151.61835242302499</v>
      </c>
      <c r="CA28" s="95">
        <v>499.55101776684</v>
      </c>
      <c r="CB28" s="95">
        <v>0</v>
      </c>
      <c r="CC28" s="95">
        <v>1856.67000162509</v>
      </c>
      <c r="CD28" s="95">
        <v>12975.579049366899</v>
      </c>
      <c r="CE28" s="95">
        <v>379.73609709713298</v>
      </c>
      <c r="CF28" s="95"/>
      <c r="CG28" s="49">
        <f t="shared" si="0"/>
        <v>-5.1725907035833835E-4</v>
      </c>
      <c r="CH28" s="49">
        <f t="shared" si="1"/>
        <v>-5.0852291968704708E-4</v>
      </c>
      <c r="CI28" s="49">
        <f t="shared" si="2"/>
        <v>-1.4916451531306359E-4</v>
      </c>
      <c r="CJ28" s="49">
        <f t="shared" si="3"/>
        <v>-1.1085534143018737E-5</v>
      </c>
      <c r="CK28" s="49">
        <f t="shared" si="3"/>
        <v>6.8973510316847907E-5</v>
      </c>
      <c r="CL28" s="49">
        <f t="shared" si="4"/>
        <v>-2.7912724171721531E-4</v>
      </c>
      <c r="CM28" s="49">
        <f t="shared" si="5"/>
        <v>-5.0863926280145515E-4</v>
      </c>
      <c r="CN28" s="100">
        <f t="shared" si="6"/>
        <v>-2.7987178377721403E-4</v>
      </c>
      <c r="CO28" s="100">
        <f t="shared" si="7"/>
        <v>-2.7912419574687032E-4</v>
      </c>
      <c r="CP28" s="100">
        <f t="shared" si="8"/>
        <v>-2.7968202919531669E-4</v>
      </c>
      <c r="CQ28" s="100">
        <f t="shared" si="9"/>
        <v>-2.7663590579833766E-4</v>
      </c>
      <c r="CR28" s="99">
        <f t="shared" si="11"/>
        <v>-2.7838160510099662E-4</v>
      </c>
      <c r="CS28" s="99">
        <f t="shared" si="12"/>
        <v>-2.7720182563844187E-4</v>
      </c>
      <c r="CT28" s="100">
        <f t="shared" si="10"/>
        <v>-2.7978654574505334E-4</v>
      </c>
    </row>
    <row r="29" spans="1:98" x14ac:dyDescent="0.25">
      <c r="A29" s="94" t="s">
        <v>28</v>
      </c>
      <c r="B29" s="95">
        <v>2048.713808</v>
      </c>
      <c r="C29" s="95">
        <v>33.871367999999997</v>
      </c>
      <c r="D29" s="95">
        <v>40.653768999999997</v>
      </c>
      <c r="E29" s="95">
        <v>219.754671</v>
      </c>
      <c r="F29" s="95">
        <v>186.23287400000001</v>
      </c>
      <c r="G29" s="95">
        <v>19.279333999999999</v>
      </c>
      <c r="H29" s="95">
        <v>486.90081400000003</v>
      </c>
      <c r="I29" s="91">
        <v>16.512883890000001</v>
      </c>
      <c r="J29" s="91">
        <v>4.4336501999999998</v>
      </c>
      <c r="K29" s="91">
        <v>24.74962069</v>
      </c>
      <c r="L29" s="91">
        <v>22.700289040000001</v>
      </c>
      <c r="M29" s="91">
        <v>5.0445086799999999</v>
      </c>
      <c r="N29" s="91">
        <v>2.6798952100000002</v>
      </c>
      <c r="O29" s="91">
        <v>4.7883422299999996</v>
      </c>
      <c r="Q29" s="94" t="s">
        <v>28</v>
      </c>
      <c r="R29" s="95">
        <v>38.363226032366398</v>
      </c>
      <c r="S29" s="95">
        <v>6.64070720013701</v>
      </c>
      <c r="T29" s="95">
        <v>5.0488615450451304</v>
      </c>
      <c r="U29" s="95">
        <v>16.527157071347901</v>
      </c>
      <c r="V29" s="95">
        <v>16.527157071347901</v>
      </c>
      <c r="W29" s="95">
        <v>10.7534617998644</v>
      </c>
      <c r="X29" s="95">
        <v>0.60009877048747495</v>
      </c>
      <c r="Y29" s="95">
        <v>4.4374787186277302</v>
      </c>
      <c r="Z29" s="95">
        <v>2.6822101613098899</v>
      </c>
      <c r="AA29" s="95">
        <v>48.4437265591759</v>
      </c>
      <c r="AB29" s="95">
        <v>2050.1121411839899</v>
      </c>
      <c r="AC29" s="95">
        <v>15.956812175028301</v>
      </c>
      <c r="AD29" s="95">
        <v>6.4018292377152299</v>
      </c>
      <c r="AE29" s="95">
        <v>4.5532322894492303</v>
      </c>
      <c r="AF29" s="95">
        <v>2.7535661210561</v>
      </c>
      <c r="AG29" s="95">
        <v>4.3378680278664197</v>
      </c>
      <c r="AH29" s="95">
        <v>24.771001320338598</v>
      </c>
      <c r="AI29" s="95">
        <v>24.771001320338598</v>
      </c>
      <c r="AJ29" s="95">
        <v>83212.023722724596</v>
      </c>
      <c r="AK29" s="95">
        <v>0</v>
      </c>
      <c r="AL29" s="95">
        <v>6.3159453484768804</v>
      </c>
      <c r="AM29" s="95">
        <v>1.10742569875269</v>
      </c>
      <c r="AN29" s="95">
        <v>48.2317899434303</v>
      </c>
      <c r="AO29" s="95">
        <v>7.64360150887636</v>
      </c>
      <c r="AP29" s="95">
        <v>22.7199604134554</v>
      </c>
      <c r="AQ29" s="95">
        <v>4.7924599932290501</v>
      </c>
      <c r="AR29" s="95">
        <v>33.894711420052097</v>
      </c>
      <c r="AS29" s="95">
        <v>0</v>
      </c>
      <c r="AT29" s="95">
        <v>502.54078572727701</v>
      </c>
      <c r="AU29" s="95">
        <v>36.623649360604503</v>
      </c>
      <c r="AV29" s="95">
        <v>4.0692909794584304</v>
      </c>
      <c r="AW29" s="95">
        <v>40.692940340062897</v>
      </c>
      <c r="AX29" s="95">
        <v>0</v>
      </c>
      <c r="AY29" s="95">
        <v>25.4397677304243</v>
      </c>
      <c r="AZ29" s="95">
        <v>5.1630865148784397E-4</v>
      </c>
      <c r="BA29" s="95">
        <v>142.00449099416301</v>
      </c>
      <c r="BB29" s="95">
        <v>0</v>
      </c>
      <c r="BC29" s="95">
        <v>1.5029205948070099</v>
      </c>
      <c r="BD29" s="95">
        <v>17.816273998137</v>
      </c>
      <c r="BE29" s="95">
        <v>2.2829388746506999E-3</v>
      </c>
      <c r="BF29" s="95">
        <v>0</v>
      </c>
      <c r="BG29" s="95">
        <v>1.8247083755794</v>
      </c>
      <c r="BH29" s="95">
        <v>219.90845005062801</v>
      </c>
      <c r="BI29" s="95">
        <v>186.36221570923101</v>
      </c>
      <c r="BJ29" s="95">
        <v>33.546234341396698</v>
      </c>
      <c r="BK29" s="95">
        <v>6.8694035064512701E-2</v>
      </c>
      <c r="BL29" s="95">
        <v>7.9828607505635495E-4</v>
      </c>
      <c r="BM29" s="95">
        <v>1.05633165660807</v>
      </c>
      <c r="BN29" s="95">
        <v>0.76977944818311494</v>
      </c>
      <c r="BO29" s="95">
        <v>66.426315227875193</v>
      </c>
      <c r="BP29" s="95">
        <v>0.32331222121177</v>
      </c>
      <c r="BQ29" s="95">
        <v>0.39735232890755401</v>
      </c>
      <c r="BR29" s="95">
        <v>94.8935924425558</v>
      </c>
      <c r="BS29" s="95">
        <v>2.3535827577466502</v>
      </c>
      <c r="BT29" s="95">
        <v>1.40241119396815E-2</v>
      </c>
      <c r="BU29" s="95">
        <v>1.2642051012748201</v>
      </c>
      <c r="BV29" s="95">
        <v>1.1086334860034E-3</v>
      </c>
      <c r="BW29" s="95">
        <v>19.295993389661401</v>
      </c>
      <c r="BX29" s="95">
        <v>6.2274097468452796</v>
      </c>
      <c r="BY29" s="95">
        <v>0</v>
      </c>
      <c r="BZ29" s="95">
        <v>6.83182048165677</v>
      </c>
      <c r="CA29" s="95">
        <v>21.785497824638799</v>
      </c>
      <c r="CB29" s="95">
        <v>0</v>
      </c>
      <c r="CC29" s="95">
        <v>75.408901806994095</v>
      </c>
      <c r="CD29" s="95">
        <v>487.23633580802101</v>
      </c>
      <c r="CE29" s="95">
        <v>16.4826875224039</v>
      </c>
      <c r="CF29" s="95"/>
      <c r="CG29" s="49">
        <f t="shared" si="0"/>
        <v>6.8254198245241776E-4</v>
      </c>
      <c r="CH29" s="49">
        <f t="shared" si="1"/>
        <v>6.8917854313118763E-4</v>
      </c>
      <c r="CI29" s="49">
        <f t="shared" si="2"/>
        <v>9.6353526441546246E-4</v>
      </c>
      <c r="CJ29" s="49">
        <f t="shared" si="3"/>
        <v>6.9977602718625817E-4</v>
      </c>
      <c r="CK29" s="49">
        <f t="shared" si="3"/>
        <v>6.9451599201008631E-4</v>
      </c>
      <c r="CL29" s="49">
        <f t="shared" si="4"/>
        <v>8.6410607655858121E-4</v>
      </c>
      <c r="CM29" s="49">
        <f t="shared" si="5"/>
        <v>6.8909683116895586E-4</v>
      </c>
      <c r="CN29" s="100">
        <f t="shared" si="6"/>
        <v>8.643663604116558E-4</v>
      </c>
      <c r="CO29" s="100">
        <f t="shared" si="7"/>
        <v>8.6351391179450329E-4</v>
      </c>
      <c r="CP29" s="100">
        <f t="shared" si="8"/>
        <v>8.6387709154818319E-4</v>
      </c>
      <c r="CQ29" s="100">
        <f t="shared" si="9"/>
        <v>8.6656929437048348E-4</v>
      </c>
      <c r="CR29" s="99">
        <f t="shared" si="11"/>
        <v>8.6289177425511929E-4</v>
      </c>
      <c r="CS29" s="99">
        <f t="shared" si="12"/>
        <v>8.6382157826599452E-4</v>
      </c>
      <c r="CT29" s="100">
        <f t="shared" si="10"/>
        <v>8.599559161105645E-4</v>
      </c>
    </row>
    <row r="30" spans="1:98" x14ac:dyDescent="0.25">
      <c r="A30" s="94" t="s">
        <v>29</v>
      </c>
      <c r="B30" s="95">
        <v>390.50287625999999</v>
      </c>
      <c r="C30" s="95">
        <v>6.4422390099999998</v>
      </c>
      <c r="D30" s="95">
        <v>7.0319284</v>
      </c>
      <c r="E30" s="95">
        <v>41.24681683</v>
      </c>
      <c r="F30" s="95">
        <v>34.954933990000001</v>
      </c>
      <c r="G30" s="95">
        <v>3.4555824300000002</v>
      </c>
      <c r="H30" s="95">
        <v>92.60738087</v>
      </c>
      <c r="I30" s="91">
        <v>2.26740377</v>
      </c>
      <c r="J30" s="91">
        <v>1.0010534900000001</v>
      </c>
      <c r="K30" s="91">
        <v>5.9461868600000001</v>
      </c>
      <c r="L30" s="91">
        <v>3.48776932</v>
      </c>
      <c r="M30" s="91">
        <v>1.14254509</v>
      </c>
      <c r="N30" s="91">
        <v>0.91262116000000004</v>
      </c>
      <c r="O30" s="91">
        <v>0.70392100000000002</v>
      </c>
      <c r="Q30" s="94" t="s">
        <v>29</v>
      </c>
      <c r="R30" s="95">
        <v>5.5289376521057996</v>
      </c>
      <c r="S30" s="95">
        <v>2.42176433072372</v>
      </c>
      <c r="T30" s="95">
        <v>1.1425502658987099</v>
      </c>
      <c r="U30" s="95">
        <v>2.2673966381717898</v>
      </c>
      <c r="V30" s="95">
        <v>2.2673966381717898</v>
      </c>
      <c r="W30" s="95">
        <v>2.03857881658096</v>
      </c>
      <c r="X30" s="95">
        <v>0.34922814803110702</v>
      </c>
      <c r="Y30" s="95">
        <v>1.0010446601654699</v>
      </c>
      <c r="Z30" s="95">
        <v>0.912619822070867</v>
      </c>
      <c r="AA30" s="95">
        <v>8.6178426466927895</v>
      </c>
      <c r="AB30" s="95">
        <v>390.50276413300401</v>
      </c>
      <c r="AC30" s="95">
        <v>4.0484655818138497</v>
      </c>
      <c r="AD30" s="95">
        <v>1.0692344587631999</v>
      </c>
      <c r="AE30" s="95">
        <v>1.3433940894151599</v>
      </c>
      <c r="AF30" s="95">
        <v>4.4584367166710201E-2</v>
      </c>
      <c r="AG30" s="95">
        <v>0.43099957361508401</v>
      </c>
      <c r="AH30" s="95">
        <v>5.9461869790020696</v>
      </c>
      <c r="AI30" s="95">
        <v>5.9461869790020696</v>
      </c>
      <c r="AJ30" s="95">
        <v>8321.4237209609892</v>
      </c>
      <c r="AK30" s="95">
        <v>0</v>
      </c>
      <c r="AL30" s="95">
        <v>1.9358439981007101</v>
      </c>
      <c r="AM30" s="95">
        <v>0.52016898662599098</v>
      </c>
      <c r="AN30" s="95">
        <v>9.0556533532435708</v>
      </c>
      <c r="AO30" s="95">
        <v>1.29179199305764</v>
      </c>
      <c r="AP30" s="95">
        <v>3.4877800479408201</v>
      </c>
      <c r="AQ30" s="95">
        <v>0.70392686475884203</v>
      </c>
      <c r="AR30" s="95">
        <v>6.4422397658691404</v>
      </c>
      <c r="AS30" s="95">
        <v>0</v>
      </c>
      <c r="AT30" s="95">
        <v>96.169084144909803</v>
      </c>
      <c r="AU30" s="95">
        <v>6.3287452438036302</v>
      </c>
      <c r="AV30" s="95">
        <v>0.70319537800999798</v>
      </c>
      <c r="AW30" s="95">
        <v>7.0319406218136304</v>
      </c>
      <c r="AX30" s="95">
        <v>0</v>
      </c>
      <c r="AY30" s="95">
        <v>4.7139144187514104</v>
      </c>
      <c r="AZ30" s="95">
        <v>9.5476176303620501E-4</v>
      </c>
      <c r="BA30" s="95">
        <v>26.361163110633399</v>
      </c>
      <c r="BB30" s="95">
        <v>4.14214763251156E-4</v>
      </c>
      <c r="BC30" s="95">
        <v>0.113674598345431</v>
      </c>
      <c r="BD30" s="95">
        <v>1.2216143079967099</v>
      </c>
      <c r="BE30" s="95">
        <v>4.4854556016688901E-4</v>
      </c>
      <c r="BF30" s="95">
        <v>0</v>
      </c>
      <c r="BG30" s="95">
        <v>2.75114135485044E-2</v>
      </c>
      <c r="BH30" s="95">
        <v>41.248623225970398</v>
      </c>
      <c r="BI30" s="95">
        <v>34.956742473973797</v>
      </c>
      <c r="BJ30" s="95">
        <v>6.2918807519965601</v>
      </c>
      <c r="BK30" s="95">
        <v>3.7475456494540798E-4</v>
      </c>
      <c r="BL30" s="95">
        <v>7.13612658939466E-5</v>
      </c>
      <c r="BM30" s="95">
        <v>0.21681034342499</v>
      </c>
      <c r="BN30" s="95">
        <v>1.6660555234048101E-2</v>
      </c>
      <c r="BO30" s="95">
        <v>13.630731758130899</v>
      </c>
      <c r="BP30" s="95">
        <v>8.8086556656029297E-2</v>
      </c>
      <c r="BQ30" s="95">
        <v>3.9730740477410799E-2</v>
      </c>
      <c r="BR30" s="95">
        <v>19.4721086658178</v>
      </c>
      <c r="BS30" s="95">
        <v>0.349265430637411</v>
      </c>
      <c r="BT30" s="95">
        <v>6.9538266175035897E-4</v>
      </c>
      <c r="BU30" s="95">
        <v>0.12678620612113201</v>
      </c>
      <c r="BV30" s="95">
        <v>6.8307641770972799E-5</v>
      </c>
      <c r="BW30" s="95">
        <v>3.4555780529880802</v>
      </c>
      <c r="BX30" s="95">
        <v>1.3034651413204501</v>
      </c>
      <c r="BY30" s="95">
        <v>0</v>
      </c>
      <c r="BZ30" s="95">
        <v>1.4530602642188699</v>
      </c>
      <c r="CA30" s="95">
        <v>4.3705715373474998</v>
      </c>
      <c r="CB30" s="95">
        <v>0</v>
      </c>
      <c r="CC30" s="95">
        <v>15.073039204285701</v>
      </c>
      <c r="CD30" s="95">
        <v>92.607356272425093</v>
      </c>
      <c r="CE30" s="95">
        <v>3.21975816103771</v>
      </c>
      <c r="CF30" s="95"/>
      <c r="CG30" s="49">
        <f t="shared" si="0"/>
        <v>-2.871348786483013E-7</v>
      </c>
      <c r="CH30" s="49">
        <f t="shared" si="1"/>
        <v>1.1733019210222761E-7</v>
      </c>
      <c r="CI30" s="49">
        <f t="shared" si="2"/>
        <v>1.7380458012734107E-6</v>
      </c>
      <c r="CJ30" s="49">
        <f t="shared" si="3"/>
        <v>4.379479701047273E-5</v>
      </c>
      <c r="CK30" s="49">
        <f t="shared" si="3"/>
        <v>5.1737588013011325E-5</v>
      </c>
      <c r="CL30" s="49">
        <f t="shared" si="4"/>
        <v>-1.2666495471272493E-6</v>
      </c>
      <c r="CM30" s="49">
        <f t="shared" si="5"/>
        <v>-2.6561138729560207E-7</v>
      </c>
      <c r="CN30" s="100">
        <f t="shared" si="6"/>
        <v>-3.1453719467954242E-6</v>
      </c>
      <c r="CO30" s="100">
        <f t="shared" si="7"/>
        <v>-8.8205421772323959E-6</v>
      </c>
      <c r="CP30" s="100">
        <f t="shared" si="8"/>
        <v>2.0013173540237419E-8</v>
      </c>
      <c r="CQ30" s="100">
        <f t="shared" si="9"/>
        <v>3.0758745306390205E-6</v>
      </c>
      <c r="CR30" s="99">
        <f t="shared" si="11"/>
        <v>4.5301483111294E-6</v>
      </c>
      <c r="CS30" s="99">
        <f t="shared" si="12"/>
        <v>-1.4660290509135565E-6</v>
      </c>
      <c r="CT30" s="100">
        <f t="shared" si="10"/>
        <v>8.3315582885172045E-6</v>
      </c>
    </row>
    <row r="31" spans="1:98" x14ac:dyDescent="0.25">
      <c r="A31" s="94" t="s">
        <v>30</v>
      </c>
      <c r="B31" s="95">
        <v>20847.764777</v>
      </c>
      <c r="C31" s="95">
        <v>343.20318536000002</v>
      </c>
      <c r="D31" s="95">
        <v>337.88269694000002</v>
      </c>
      <c r="E31" s="95">
        <v>2168.5267969000001</v>
      </c>
      <c r="F31" s="95">
        <v>1837.7347523000001</v>
      </c>
      <c r="G31" s="95">
        <v>173.00528772999999</v>
      </c>
      <c r="H31" s="95">
        <v>4933.5477398000003</v>
      </c>
      <c r="I31" s="91">
        <v>139.42769774000001</v>
      </c>
      <c r="J31" s="91">
        <v>61.55700264</v>
      </c>
      <c r="K31" s="91">
        <v>365.64424402999998</v>
      </c>
      <c r="L31" s="91">
        <v>214.47068680000001</v>
      </c>
      <c r="M31" s="91">
        <v>70.257638869999994</v>
      </c>
      <c r="N31" s="91">
        <v>56.11910469</v>
      </c>
      <c r="O31" s="91">
        <v>43.285666030000002</v>
      </c>
      <c r="Q31" s="94" t="s">
        <v>30</v>
      </c>
      <c r="R31" s="95">
        <v>286.79426024614202</v>
      </c>
      <c r="S31" s="95">
        <v>125.620617130688</v>
      </c>
      <c r="T31" s="95">
        <v>70.214541360917806</v>
      </c>
      <c r="U31" s="95">
        <v>139.342145919659</v>
      </c>
      <c r="V31" s="95">
        <v>139.342145919659</v>
      </c>
      <c r="W31" s="95">
        <v>105.743690507729</v>
      </c>
      <c r="X31" s="95">
        <v>18.114994056563901</v>
      </c>
      <c r="Y31" s="95">
        <v>61.519260483765898</v>
      </c>
      <c r="Z31" s="95">
        <v>56.0846595571237</v>
      </c>
      <c r="AA31" s="95">
        <v>447.01979840241802</v>
      </c>
      <c r="AB31" s="95">
        <v>20841.7737445967</v>
      </c>
      <c r="AC31" s="95">
        <v>209.99973516830701</v>
      </c>
      <c r="AD31" s="95">
        <v>55.462700143794301</v>
      </c>
      <c r="AE31" s="95">
        <v>69.683892867578805</v>
      </c>
      <c r="AF31" s="95">
        <v>2.3126732977017199</v>
      </c>
      <c r="AG31" s="95">
        <v>22.3566972534251</v>
      </c>
      <c r="AH31" s="95">
        <v>365.41994247012701</v>
      </c>
      <c r="AI31" s="95">
        <v>365.41994247012701</v>
      </c>
      <c r="AJ31" s="95">
        <v>630161.42688944296</v>
      </c>
      <c r="AK31" s="95">
        <v>0</v>
      </c>
      <c r="AL31" s="95">
        <v>100.414867214179</v>
      </c>
      <c r="AM31" s="95">
        <v>26.981883233688698</v>
      </c>
      <c r="AN31" s="95">
        <v>469.73035679235602</v>
      </c>
      <c r="AO31" s="95">
        <v>67.007020681047393</v>
      </c>
      <c r="AP31" s="95">
        <v>214.33976557770899</v>
      </c>
      <c r="AQ31" s="95">
        <v>43.2591383095005</v>
      </c>
      <c r="AR31" s="95">
        <v>343.10596187899898</v>
      </c>
      <c r="AS31" s="95">
        <v>0</v>
      </c>
      <c r="AT31" s="95">
        <v>5116.9026966164502</v>
      </c>
      <c r="AU31" s="95">
        <v>304.07105734155601</v>
      </c>
      <c r="AV31" s="95">
        <v>33.785649568368001</v>
      </c>
      <c r="AW31" s="95">
        <v>337.85670690992401</v>
      </c>
      <c r="AX31" s="95">
        <v>0</v>
      </c>
      <c r="AY31" s="95">
        <v>244.51758046904899</v>
      </c>
      <c r="AZ31" s="95">
        <v>4.9926093450619199E-2</v>
      </c>
      <c r="BA31" s="95">
        <v>1367.39129341596</v>
      </c>
      <c r="BB31" s="95">
        <v>2.1836581625578E-2</v>
      </c>
      <c r="BC31" s="95">
        <v>5.9295819890099501</v>
      </c>
      <c r="BD31" s="95">
        <v>63.7733702145648</v>
      </c>
      <c r="BE31" s="95">
        <v>2.4275551615161099E-2</v>
      </c>
      <c r="BF31" s="95">
        <v>0</v>
      </c>
      <c r="BG31" s="95">
        <v>1.4347813515765799</v>
      </c>
      <c r="BH31" s="95">
        <v>2168.06184993133</v>
      </c>
      <c r="BI31" s="95">
        <v>1837.3551636611601</v>
      </c>
      <c r="BJ31" s="95">
        <v>330.70668627016499</v>
      </c>
      <c r="BK31" s="95">
        <v>1.9690909684353199E-2</v>
      </c>
      <c r="BL31" s="95">
        <v>3.79404331861748E-3</v>
      </c>
      <c r="BM31" s="95">
        <v>11.8058074041127</v>
      </c>
      <c r="BN31" s="95">
        <v>0.86664445653312105</v>
      </c>
      <c r="BO31" s="95">
        <v>716.50635881435403</v>
      </c>
      <c r="BP31" s="95">
        <v>4.6065467154990403</v>
      </c>
      <c r="BQ31" s="95">
        <v>2.0794529365013701</v>
      </c>
      <c r="BR31" s="95">
        <v>1023.56041531109</v>
      </c>
      <c r="BS31" s="95">
        <v>18.1168588838568</v>
      </c>
      <c r="BT31" s="95">
        <v>3.63826789232626E-2</v>
      </c>
      <c r="BU31" s="95">
        <v>6.63263772626311</v>
      </c>
      <c r="BV31" s="95">
        <v>3.66088303190639E-3</v>
      </c>
      <c r="BW31" s="95">
        <v>172.97736770162601</v>
      </c>
      <c r="BX31" s="95">
        <v>67.612465224546597</v>
      </c>
      <c r="BY31" s="95">
        <v>0</v>
      </c>
      <c r="BZ31" s="95">
        <v>75.372355038467305</v>
      </c>
      <c r="CA31" s="95">
        <v>226.70792081068001</v>
      </c>
      <c r="CB31" s="95">
        <v>0</v>
      </c>
      <c r="CC31" s="95">
        <v>781.86014918417902</v>
      </c>
      <c r="CD31" s="95">
        <v>4932.1500516763399</v>
      </c>
      <c r="CE31" s="95">
        <v>167.01338753278799</v>
      </c>
      <c r="CF31" s="95"/>
      <c r="CG31" s="49">
        <f t="shared" si="0"/>
        <v>-2.8737049114782316E-4</v>
      </c>
      <c r="CH31" s="49">
        <f t="shared" si="1"/>
        <v>-2.8328257180671557E-4</v>
      </c>
      <c r="CI31" s="49">
        <f t="shared" si="2"/>
        <v>-7.6920275324479038E-5</v>
      </c>
      <c r="CJ31" s="49">
        <f t="shared" si="3"/>
        <v>-2.1440683570744004E-4</v>
      </c>
      <c r="CK31" s="49">
        <f t="shared" si="3"/>
        <v>-2.0655246267990213E-4</v>
      </c>
      <c r="CL31" s="49">
        <f t="shared" si="4"/>
        <v>-1.6138251460589618E-4</v>
      </c>
      <c r="CM31" s="49">
        <f t="shared" si="5"/>
        <v>-2.8330284764144871E-4</v>
      </c>
      <c r="CN31" s="100">
        <f t="shared" si="6"/>
        <v>-6.1359272029682397E-4</v>
      </c>
      <c r="CO31" s="100">
        <f t="shared" si="7"/>
        <v>-6.1312530850190703E-4</v>
      </c>
      <c r="CP31" s="100">
        <f t="shared" si="8"/>
        <v>-6.1344206434319414E-4</v>
      </c>
      <c r="CQ31" s="100">
        <f t="shared" si="9"/>
        <v>-6.1043877018545484E-4</v>
      </c>
      <c r="CR31" s="99">
        <f t="shared" si="11"/>
        <v>-6.1342097137554233E-4</v>
      </c>
      <c r="CS31" s="99">
        <f t="shared" si="12"/>
        <v>-6.1378621534633794E-4</v>
      </c>
      <c r="CT31" s="100">
        <f t="shared" si="10"/>
        <v>-6.1285231192044064E-4</v>
      </c>
    </row>
    <row r="32" spans="1:98" x14ac:dyDescent="0.25">
      <c r="A32" s="94" t="s">
        <v>31</v>
      </c>
      <c r="B32" s="95">
        <v>34210.806022999997</v>
      </c>
      <c r="C32" s="95">
        <v>560.96940900000004</v>
      </c>
      <c r="D32" s="95">
        <v>440.11131499999999</v>
      </c>
      <c r="E32" s="95">
        <v>3456.3951440000001</v>
      </c>
      <c r="F32" s="95">
        <v>2929.148537</v>
      </c>
      <c r="G32" s="95">
        <v>248.93270000000001</v>
      </c>
      <c r="H32" s="95">
        <v>8063.9352070000004</v>
      </c>
      <c r="I32" s="91">
        <v>213.30510537000001</v>
      </c>
      <c r="J32" s="91">
        <v>57.271657060000003</v>
      </c>
      <c r="K32" s="91">
        <v>319.70311798</v>
      </c>
      <c r="L32" s="91">
        <v>293.23088522</v>
      </c>
      <c r="M32" s="91">
        <v>65.162419049999997</v>
      </c>
      <c r="N32" s="91">
        <v>34.617534999999997</v>
      </c>
      <c r="O32" s="91">
        <v>61.853389810000003</v>
      </c>
      <c r="Q32" s="94" t="s">
        <v>31</v>
      </c>
      <c r="R32" s="95">
        <v>659.65920068009098</v>
      </c>
      <c r="S32" s="95">
        <v>114.18758582224601</v>
      </c>
      <c r="T32" s="95">
        <v>65.162417387210894</v>
      </c>
      <c r="U32" s="95">
        <v>213.30498283610501</v>
      </c>
      <c r="V32" s="95">
        <v>213.30498283610501</v>
      </c>
      <c r="W32" s="95">
        <v>184.90688642996</v>
      </c>
      <c r="X32" s="95">
        <v>10.3187888250052</v>
      </c>
      <c r="Y32" s="95">
        <v>57.271627378983702</v>
      </c>
      <c r="Z32" s="95">
        <v>34.617519685171096</v>
      </c>
      <c r="AA32" s="95">
        <v>832.99440217217602</v>
      </c>
      <c r="AB32" s="95">
        <v>34210.796253252403</v>
      </c>
      <c r="AC32" s="95">
        <v>274.37879167338798</v>
      </c>
      <c r="AD32" s="95">
        <v>110.080095096234</v>
      </c>
      <c r="AE32" s="95">
        <v>78.293256391549903</v>
      </c>
      <c r="AF32" s="95">
        <v>47.347972402881503</v>
      </c>
      <c r="AG32" s="95">
        <v>74.589955438680505</v>
      </c>
      <c r="AH32" s="95">
        <v>319.70304572943598</v>
      </c>
      <c r="AI32" s="95">
        <v>319.70304572943598</v>
      </c>
      <c r="AJ32" s="95">
        <v>1008215.92688371</v>
      </c>
      <c r="AK32" s="95">
        <v>0</v>
      </c>
      <c r="AL32" s="95">
        <v>108.60328388921</v>
      </c>
      <c r="AM32" s="95">
        <v>19.042212475258101</v>
      </c>
      <c r="AN32" s="95">
        <v>829.34912739441404</v>
      </c>
      <c r="AO32" s="95">
        <v>131.432390869063</v>
      </c>
      <c r="AP32" s="95">
        <v>293.23171147527103</v>
      </c>
      <c r="AQ32" s="95">
        <v>61.853366493207602</v>
      </c>
      <c r="AR32" s="95">
        <v>560.96925172051999</v>
      </c>
      <c r="AS32" s="95">
        <v>0</v>
      </c>
      <c r="AT32" s="95">
        <v>8327.0943595749395</v>
      </c>
      <c r="AU32" s="95">
        <v>396.10005060886101</v>
      </c>
      <c r="AV32" s="95">
        <v>44.011154454119001</v>
      </c>
      <c r="AW32" s="95">
        <v>440.11120506297999</v>
      </c>
      <c r="AX32" s="95">
        <v>0</v>
      </c>
      <c r="AY32" s="95">
        <v>437.43922387771102</v>
      </c>
      <c r="AZ32" s="95">
        <v>1.3294041937135201E-2</v>
      </c>
      <c r="BA32" s="95">
        <v>2441.7806319961801</v>
      </c>
      <c r="BB32" s="95">
        <v>0</v>
      </c>
      <c r="BC32" s="95">
        <v>20.467913635583699</v>
      </c>
      <c r="BD32" s="95">
        <v>247.29541304474799</v>
      </c>
      <c r="BE32" s="95">
        <v>3.3225100164453701E-2</v>
      </c>
      <c r="BF32" s="95">
        <v>0</v>
      </c>
      <c r="BG32" s="95">
        <v>24.735783782493101</v>
      </c>
      <c r="BH32" s="95">
        <v>3456.2859713737698</v>
      </c>
      <c r="BI32" s="95">
        <v>2929.0395091816099</v>
      </c>
      <c r="BJ32" s="95">
        <v>527.24646219216595</v>
      </c>
      <c r="BK32" s="95">
        <v>0.97193837633007496</v>
      </c>
      <c r="BL32" s="95">
        <v>1.08143245406559E-2</v>
      </c>
      <c r="BM32" s="95">
        <v>14.558325312013499</v>
      </c>
      <c r="BN32" s="95">
        <v>11.5321574401472</v>
      </c>
      <c r="BO32" s="95">
        <v>1062.94700592459</v>
      </c>
      <c r="BP32" s="95">
        <v>4.6528081931149599</v>
      </c>
      <c r="BQ32" s="95">
        <v>5.9045235403594596</v>
      </c>
      <c r="BR32" s="95">
        <v>1518.49308128959</v>
      </c>
      <c r="BS32" s="95">
        <v>40.470048498226198</v>
      </c>
      <c r="BT32" s="95">
        <v>0.19111931380337999</v>
      </c>
      <c r="BU32" s="95">
        <v>17.217301453365</v>
      </c>
      <c r="BV32" s="95">
        <v>1.4804408828408701E-2</v>
      </c>
      <c r="BW32" s="95">
        <v>248.93263314891601</v>
      </c>
      <c r="BX32" s="95">
        <v>107.080674630442</v>
      </c>
      <c r="BY32" s="95">
        <v>0</v>
      </c>
      <c r="BZ32" s="95">
        <v>117.473562091701</v>
      </c>
      <c r="CA32" s="95">
        <v>374.60451965920402</v>
      </c>
      <c r="CB32" s="95">
        <v>0</v>
      </c>
      <c r="CC32" s="95">
        <v>1296.66338912526</v>
      </c>
      <c r="CD32" s="95">
        <v>8063.9327784906</v>
      </c>
      <c r="CE32" s="95">
        <v>283.42123440624903</v>
      </c>
      <c r="CF32" s="95"/>
      <c r="CG32" s="49">
        <f t="shared" si="0"/>
        <v>-2.8557490248536568E-7</v>
      </c>
      <c r="CH32" s="49">
        <f t="shared" si="1"/>
        <v>-2.803708678693927E-7</v>
      </c>
      <c r="CI32" s="49">
        <f t="shared" si="2"/>
        <v>-2.4979366867563142E-7</v>
      </c>
      <c r="CJ32" s="49">
        <f t="shared" si="3"/>
        <v>-3.1585690200890774E-5</v>
      </c>
      <c r="CK32" s="49">
        <f t="shared" si="3"/>
        <v>-3.7221676201438696E-5</v>
      </c>
      <c r="CL32" s="49">
        <f t="shared" si="4"/>
        <v>-2.6855083321742606E-7</v>
      </c>
      <c r="CM32" s="49">
        <f t="shared" si="5"/>
        <v>-3.0115685929371208E-7</v>
      </c>
      <c r="CN32" s="100">
        <f t="shared" si="6"/>
        <v>-5.7445364367866603E-7</v>
      </c>
      <c r="CO32" s="100">
        <f t="shared" si="7"/>
        <v>-5.1824965130041863E-7</v>
      </c>
      <c r="CP32" s="100">
        <f t="shared" si="8"/>
        <v>-2.259926786871689E-7</v>
      </c>
      <c r="CQ32" s="100">
        <f t="shared" si="9"/>
        <v>2.8177634508117508E-6</v>
      </c>
      <c r="CR32" s="99">
        <f t="shared" si="11"/>
        <v>-2.5517608570917575E-8</v>
      </c>
      <c r="CS32" s="99">
        <f t="shared" si="12"/>
        <v>-4.4240090752155604E-7</v>
      </c>
      <c r="CT32" s="100">
        <f t="shared" si="10"/>
        <v>-3.7696870733336765E-7</v>
      </c>
    </row>
    <row r="33" spans="1:98" x14ac:dyDescent="0.25">
      <c r="A33" s="94" t="s">
        <v>32</v>
      </c>
      <c r="B33" s="95">
        <v>11695.255873</v>
      </c>
      <c r="C33" s="95">
        <v>192.59040450000001</v>
      </c>
      <c r="D33" s="95">
        <v>192.57909491999999</v>
      </c>
      <c r="E33" s="95">
        <v>1219.2164276999999</v>
      </c>
      <c r="F33" s="95">
        <v>1033.2341839000001</v>
      </c>
      <c r="G33" s="95">
        <v>97.980525420000006</v>
      </c>
      <c r="H33" s="95">
        <v>2768.4864877</v>
      </c>
      <c r="I33" s="91">
        <v>64.337262929999994</v>
      </c>
      <c r="J33" s="91">
        <v>28.404750969999998</v>
      </c>
      <c r="K33" s="91">
        <v>168.72221343000001</v>
      </c>
      <c r="L33" s="91">
        <v>98.964962700000001</v>
      </c>
      <c r="M33" s="91">
        <v>32.41955677</v>
      </c>
      <c r="N33" s="91">
        <v>25.89549744</v>
      </c>
      <c r="O33" s="91">
        <v>19.973659049999998</v>
      </c>
      <c r="Q33" s="94" t="s">
        <v>32</v>
      </c>
      <c r="R33" s="95">
        <v>166.72294029451899</v>
      </c>
      <c r="S33" s="95">
        <v>73.0274069319874</v>
      </c>
      <c r="T33" s="95">
        <v>32.420905903063598</v>
      </c>
      <c r="U33" s="95">
        <v>64.339897289591406</v>
      </c>
      <c r="V33" s="95">
        <v>64.339897289591406</v>
      </c>
      <c r="W33" s="95">
        <v>61.472271014236298</v>
      </c>
      <c r="X33" s="95">
        <v>10.530817093446201</v>
      </c>
      <c r="Y33" s="95">
        <v>28.405874279585301</v>
      </c>
      <c r="Z33" s="95">
        <v>25.896574393045999</v>
      </c>
      <c r="AA33" s="95">
        <v>259.86723303493699</v>
      </c>
      <c r="AB33" s="95">
        <v>11696.1314038481</v>
      </c>
      <c r="AC33" s="95">
        <v>122.07970015106</v>
      </c>
      <c r="AD33" s="95">
        <v>32.242279802986097</v>
      </c>
      <c r="AE33" s="95">
        <v>40.509507066886002</v>
      </c>
      <c r="AF33" s="95">
        <v>1.3444337618482201</v>
      </c>
      <c r="AG33" s="95">
        <v>12.996685938223701</v>
      </c>
      <c r="AH33" s="95">
        <v>168.72926167121801</v>
      </c>
      <c r="AI33" s="95">
        <v>168.72926167121801</v>
      </c>
      <c r="AJ33" s="95">
        <v>273909.24827240303</v>
      </c>
      <c r="AK33" s="95">
        <v>0</v>
      </c>
      <c r="AL33" s="95">
        <v>58.374452729399103</v>
      </c>
      <c r="AM33" s="95">
        <v>15.685477820873301</v>
      </c>
      <c r="AN33" s="95">
        <v>273.06963206567002</v>
      </c>
      <c r="AO33" s="95">
        <v>38.9533583972839</v>
      </c>
      <c r="AP33" s="95">
        <v>98.969398394750797</v>
      </c>
      <c r="AQ33" s="95">
        <v>19.9744175799588</v>
      </c>
      <c r="AR33" s="95">
        <v>192.60462463554799</v>
      </c>
      <c r="AS33" s="95">
        <v>0</v>
      </c>
      <c r="AT33" s="95">
        <v>2876.0932194646002</v>
      </c>
      <c r="AU33" s="95">
        <v>173.324564343546</v>
      </c>
      <c r="AV33" s="95">
        <v>19.258332136884899</v>
      </c>
      <c r="AW33" s="95">
        <v>192.582896480431</v>
      </c>
      <c r="AX33" s="95">
        <v>0</v>
      </c>
      <c r="AY33" s="95">
        <v>142.146065846547</v>
      </c>
      <c r="AZ33" s="95">
        <v>2.7991942657782001E-2</v>
      </c>
      <c r="BA33" s="95">
        <v>794.909259415664</v>
      </c>
      <c r="BB33" s="95">
        <v>1.2303293374559701E-2</v>
      </c>
      <c r="BC33" s="95">
        <v>3.3195086371578002</v>
      </c>
      <c r="BD33" s="95">
        <v>35.719045740394698</v>
      </c>
      <c r="BE33" s="95">
        <v>1.3890619002739199E-2</v>
      </c>
      <c r="BF33" s="95">
        <v>0</v>
      </c>
      <c r="BG33" s="95">
        <v>0.80312452410478496</v>
      </c>
      <c r="BH33" s="95">
        <v>1219.3511235399601</v>
      </c>
      <c r="BI33" s="95">
        <v>1033.3564288525399</v>
      </c>
      <c r="BJ33" s="95">
        <v>185.99469468741199</v>
      </c>
      <c r="BK33" s="95">
        <v>1.107218307181E-2</v>
      </c>
      <c r="BL33" s="95">
        <v>2.1485168956717699E-3</v>
      </c>
      <c r="BM33" s="95">
        <v>6.7791239052673902</v>
      </c>
      <c r="BN33" s="95">
        <v>0.48433895071016297</v>
      </c>
      <c r="BO33" s="95">
        <v>402.99576756670302</v>
      </c>
      <c r="BP33" s="95">
        <v>2.5828540705589198</v>
      </c>
      <c r="BQ33" s="95">
        <v>1.16651363283123</v>
      </c>
      <c r="BR33" s="95">
        <v>575.69661447224098</v>
      </c>
      <c r="BS33" s="95">
        <v>10.531933208221901</v>
      </c>
      <c r="BT33" s="95">
        <v>2.0405448061861599E-2</v>
      </c>
      <c r="BU33" s="95">
        <v>3.7196424323594401</v>
      </c>
      <c r="BV33" s="95">
        <v>2.08291715581717E-3</v>
      </c>
      <c r="BW33" s="95">
        <v>97.984522125035099</v>
      </c>
      <c r="BX33" s="95">
        <v>39.305392810791801</v>
      </c>
      <c r="BY33" s="95">
        <v>0</v>
      </c>
      <c r="BZ33" s="95">
        <v>43.8163663579477</v>
      </c>
      <c r="CA33" s="95">
        <v>131.792726370868</v>
      </c>
      <c r="CB33" s="95">
        <v>0</v>
      </c>
      <c r="CC33" s="95">
        <v>454.52089742952103</v>
      </c>
      <c r="CD33" s="95">
        <v>2768.6906798503001</v>
      </c>
      <c r="CE33" s="95">
        <v>97.090343802846107</v>
      </c>
      <c r="CF33" s="95"/>
      <c r="CG33" s="49">
        <f t="shared" si="0"/>
        <v>7.4862051553809171E-5</v>
      </c>
      <c r="CH33" s="49">
        <f t="shared" si="1"/>
        <v>7.3836158062521516E-5</v>
      </c>
      <c r="CI33" s="49">
        <f t="shared" si="2"/>
        <v>1.9740254946124193E-5</v>
      </c>
      <c r="CJ33" s="49">
        <f t="shared" si="3"/>
        <v>1.1047738276809227E-4</v>
      </c>
      <c r="CK33" s="49">
        <f t="shared" si="3"/>
        <v>1.183129192246025E-4</v>
      </c>
      <c r="CL33" s="49">
        <f t="shared" si="4"/>
        <v>4.0790810397885477E-5</v>
      </c>
      <c r="CM33" s="49">
        <f t="shared" si="5"/>
        <v>7.3755877519090935E-5</v>
      </c>
      <c r="CN33" s="100">
        <f t="shared" si="6"/>
        <v>4.0946093623497258E-5</v>
      </c>
      <c r="CO33" s="100">
        <f t="shared" si="7"/>
        <v>3.9546538763509321E-5</v>
      </c>
      <c r="CP33" s="100">
        <f t="shared" si="8"/>
        <v>4.1774233959569827E-5</v>
      </c>
      <c r="CQ33" s="100">
        <f t="shared" si="9"/>
        <v>4.4820860128474692E-5</v>
      </c>
      <c r="CR33" s="99">
        <f t="shared" si="11"/>
        <v>4.1614790515799784E-5</v>
      </c>
      <c r="CS33" s="99">
        <f t="shared" si="12"/>
        <v>4.1588428586636296E-5</v>
      </c>
      <c r="CT33" s="100">
        <f t="shared" si="10"/>
        <v>3.7976514813971757E-5</v>
      </c>
    </row>
    <row r="34" spans="1:98" x14ac:dyDescent="0.25">
      <c r="A34" s="94" t="s">
        <v>33</v>
      </c>
      <c r="B34" s="95">
        <v>82868.340360999995</v>
      </c>
      <c r="C34" s="95">
        <v>1364.0938189999999</v>
      </c>
      <c r="D34" s="95">
        <v>1337.1647951</v>
      </c>
      <c r="E34" s="95">
        <v>8614.4723654000009</v>
      </c>
      <c r="F34" s="95">
        <v>7300.4002948999996</v>
      </c>
      <c r="G34" s="95">
        <v>685.88153821000003</v>
      </c>
      <c r="H34" s="95">
        <v>19608.846061</v>
      </c>
      <c r="I34" s="91">
        <v>580.34110166000005</v>
      </c>
      <c r="J34" s="91">
        <v>256.21923870000001</v>
      </c>
      <c r="K34" s="91">
        <v>1521.9241689</v>
      </c>
      <c r="L34" s="91">
        <v>892.69317707000005</v>
      </c>
      <c r="M34" s="91">
        <v>292.43397155999997</v>
      </c>
      <c r="N34" s="91">
        <v>233.58503038000001</v>
      </c>
      <c r="O34" s="91">
        <v>180.16829845000001</v>
      </c>
      <c r="Q34" s="94" t="s">
        <v>33</v>
      </c>
      <c r="R34" s="95">
        <v>1137.8759863661001</v>
      </c>
      <c r="S34" s="95">
        <v>498.39336516520899</v>
      </c>
      <c r="T34" s="95">
        <v>292.43641762532502</v>
      </c>
      <c r="U34" s="95">
        <v>559.71453770666994</v>
      </c>
      <c r="V34" s="95">
        <v>559.71453770666994</v>
      </c>
      <c r="W34" s="95">
        <v>419.54283841531702</v>
      </c>
      <c r="X34" s="95">
        <v>71.871810985315804</v>
      </c>
      <c r="Y34" s="95">
        <v>247.116161098775</v>
      </c>
      <c r="Z34" s="95">
        <v>233.586905413816</v>
      </c>
      <c r="AA34" s="95">
        <v>1773.5612557238301</v>
      </c>
      <c r="AB34" s="95">
        <v>82869.178317397207</v>
      </c>
      <c r="AC34" s="95">
        <v>833.18189500992696</v>
      </c>
      <c r="AD34" s="95">
        <v>220.04374219988301</v>
      </c>
      <c r="AE34" s="95">
        <v>276.48253845561902</v>
      </c>
      <c r="AF34" s="95">
        <v>9.1756110684882906</v>
      </c>
      <c r="AG34" s="95">
        <v>88.700700497448906</v>
      </c>
      <c r="AH34" s="95">
        <v>1467.82117735005</v>
      </c>
      <c r="AI34" s="95">
        <v>1467.82117735005</v>
      </c>
      <c r="AJ34" s="95">
        <v>3363889.5604889798</v>
      </c>
      <c r="AK34" s="95">
        <v>0</v>
      </c>
      <c r="AL34" s="95">
        <v>398.39271829595998</v>
      </c>
      <c r="AM34" s="95">
        <v>107.051258147455</v>
      </c>
      <c r="AN34" s="95">
        <v>1863.67178709992</v>
      </c>
      <c r="AO34" s="95">
        <v>265.85218031370903</v>
      </c>
      <c r="AP34" s="95">
        <v>860.95758786896397</v>
      </c>
      <c r="AQ34" s="95">
        <v>173.76372071713001</v>
      </c>
      <c r="AR34" s="95">
        <v>1364.1074058997799</v>
      </c>
      <c r="AS34" s="95">
        <v>0</v>
      </c>
      <c r="AT34" s="95">
        <v>20342.102542987301</v>
      </c>
      <c r="AU34" s="95">
        <v>1203.45121285559</v>
      </c>
      <c r="AV34" s="95">
        <v>133.716764862448</v>
      </c>
      <c r="AW34" s="95">
        <v>1337.16797771803</v>
      </c>
      <c r="AX34" s="95">
        <v>0</v>
      </c>
      <c r="AY34" s="95">
        <v>970.137694189988</v>
      </c>
      <c r="AZ34" s="95">
        <v>0.196469326837414</v>
      </c>
      <c r="BA34" s="95">
        <v>5425.1605479951704</v>
      </c>
      <c r="BB34" s="95">
        <v>8.7255159502196297E-2</v>
      </c>
      <c r="BC34" s="95">
        <v>23.224029488075701</v>
      </c>
      <c r="BD34" s="95">
        <v>250.157577587041</v>
      </c>
      <c r="BE34" s="95">
        <v>0.101678392564912</v>
      </c>
      <c r="BF34" s="95">
        <v>0</v>
      </c>
      <c r="BG34" s="95">
        <v>5.6173971145576704</v>
      </c>
      <c r="BH34" s="95">
        <v>8614.9209403599307</v>
      </c>
      <c r="BI34" s="95">
        <v>7300.83689514864</v>
      </c>
      <c r="BJ34" s="95">
        <v>1314.08404521128</v>
      </c>
      <c r="BK34" s="95">
        <v>7.8193284837161106E-2</v>
      </c>
      <c r="BL34" s="95">
        <v>1.53985161963656E-2</v>
      </c>
      <c r="BM34" s="95">
        <v>49.969578399003503</v>
      </c>
      <c r="BN34" s="95">
        <v>3.37616356057474</v>
      </c>
      <c r="BO34" s="95">
        <v>2847.5559148949701</v>
      </c>
      <c r="BP34" s="95">
        <v>18.130165348853801</v>
      </c>
      <c r="BQ34" s="95">
        <v>8.1969339150007894</v>
      </c>
      <c r="BR34" s="95">
        <v>4067.8503806775898</v>
      </c>
      <c r="BS34" s="95">
        <v>71.879099685475694</v>
      </c>
      <c r="BT34" s="95">
        <v>0.14332201560872301</v>
      </c>
      <c r="BU34" s="95">
        <v>26.1213645311595</v>
      </c>
      <c r="BV34" s="95">
        <v>1.50729362664726E-2</v>
      </c>
      <c r="BW34" s="95">
        <v>685.88535247121604</v>
      </c>
      <c r="BX34" s="95">
        <v>268.25952500563898</v>
      </c>
      <c r="BY34" s="95">
        <v>0</v>
      </c>
      <c r="BZ34" s="95">
        <v>299.04541073710601</v>
      </c>
      <c r="CA34" s="95">
        <v>899.47636777867399</v>
      </c>
      <c r="CB34" s="95">
        <v>0</v>
      </c>
      <c r="CC34" s="95">
        <v>3102.0682602858501</v>
      </c>
      <c r="CD34" s="95">
        <v>19609.041874589999</v>
      </c>
      <c r="CE34" s="95">
        <v>662.63811260908096</v>
      </c>
      <c r="CF34" s="95"/>
      <c r="CG34" s="49">
        <f t="shared" si="0"/>
        <v>1.0111900317560537E-5</v>
      </c>
      <c r="CH34" s="49">
        <f t="shared" si="1"/>
        <v>9.9603851221366683E-6</v>
      </c>
      <c r="CI34" s="49">
        <f t="shared" si="2"/>
        <v>2.3801240068976334E-6</v>
      </c>
      <c r="CJ34" s="49">
        <f t="shared" si="3"/>
        <v>5.2072250150981803E-5</v>
      </c>
      <c r="CK34" s="49">
        <f t="shared" si="3"/>
        <v>5.9804973837584492E-5</v>
      </c>
      <c r="CL34" s="49">
        <f t="shared" si="4"/>
        <v>5.5611078641388073E-6</v>
      </c>
      <c r="CM34" s="49">
        <f t="shared" si="5"/>
        <v>9.9859823158096187E-6</v>
      </c>
      <c r="CN34" s="100">
        <f t="shared" si="6"/>
        <v>-3.5542138742767231E-2</v>
      </c>
      <c r="CO34" s="100">
        <f t="shared" si="7"/>
        <v>-3.5528470256222841E-2</v>
      </c>
      <c r="CP34" s="100">
        <f t="shared" si="8"/>
        <v>-3.5549071797088307E-2</v>
      </c>
      <c r="CQ34" s="100">
        <f t="shared" si="9"/>
        <v>-3.5550388438274745E-2</v>
      </c>
      <c r="CR34" s="99">
        <f t="shared" si="11"/>
        <v>8.3645046845861923E-6</v>
      </c>
      <c r="CS34" s="99">
        <f t="shared" si="12"/>
        <v>8.0272002574031364E-6</v>
      </c>
      <c r="CT34" s="100">
        <f t="shared" si="10"/>
        <v>-3.5547750564161443E-2</v>
      </c>
    </row>
    <row r="35" spans="1:98" x14ac:dyDescent="0.25">
      <c r="A35" s="94" t="s">
        <v>34</v>
      </c>
      <c r="B35" s="95">
        <v>91202.729909000001</v>
      </c>
      <c r="C35" s="95">
        <v>1499.537088</v>
      </c>
      <c r="D35" s="95">
        <v>1381.6397179999999</v>
      </c>
      <c r="E35" s="95">
        <v>9400.4806150000004</v>
      </c>
      <c r="F35" s="95">
        <v>7966.5112179999996</v>
      </c>
      <c r="G35" s="95">
        <v>727.33876799999996</v>
      </c>
      <c r="H35" s="95">
        <v>21555.852556999998</v>
      </c>
      <c r="I35" s="91">
        <v>832.19557745999998</v>
      </c>
      <c r="J35" s="91">
        <v>223.10873099</v>
      </c>
      <c r="K35" s="91">
        <v>1662.1600615</v>
      </c>
      <c r="L35" s="91">
        <v>1870.3948826000001</v>
      </c>
      <c r="M35" s="91">
        <v>254.34395760000001</v>
      </c>
      <c r="N35" s="91">
        <v>134.60893344999999</v>
      </c>
      <c r="O35" s="91">
        <v>241.70113071</v>
      </c>
      <c r="Q35" s="94" t="s">
        <v>34</v>
      </c>
      <c r="R35" s="95">
        <v>1352.1745982796799</v>
      </c>
      <c r="S35" s="95">
        <v>258.302352972574</v>
      </c>
      <c r="T35" s="95">
        <v>254.59222299767501</v>
      </c>
      <c r="U35" s="95">
        <v>833.00674786839602</v>
      </c>
      <c r="V35" s="95">
        <v>833.00674786839602</v>
      </c>
      <c r="W35" s="95">
        <v>419.73106401794001</v>
      </c>
      <c r="X35" s="95">
        <v>23.272730089131301</v>
      </c>
      <c r="Y35" s="95">
        <v>223.32640242457799</v>
      </c>
      <c r="Z35" s="95">
        <v>134.74043033878399</v>
      </c>
      <c r="AA35" s="95">
        <v>2176.0036221717301</v>
      </c>
      <c r="AB35" s="95">
        <v>91320.5906890435</v>
      </c>
      <c r="AC35" s="95">
        <v>618.36080868635395</v>
      </c>
      <c r="AD35" s="95">
        <v>297.439564033294</v>
      </c>
      <c r="AE35" s="95">
        <v>139.70446238599601</v>
      </c>
      <c r="AF35" s="95">
        <v>107.01459108762801</v>
      </c>
      <c r="AG35" s="95">
        <v>82.390713466329899</v>
      </c>
      <c r="AH35" s="95">
        <v>1663.78063542788</v>
      </c>
      <c r="AI35" s="95">
        <v>1663.78063542788</v>
      </c>
      <c r="AJ35" s="95">
        <v>1976685.6373632699</v>
      </c>
      <c r="AK35" s="95">
        <v>0</v>
      </c>
      <c r="AL35" s="95">
        <v>244.71744407801</v>
      </c>
      <c r="AM35" s="95">
        <v>42.987529843976702</v>
      </c>
      <c r="AN35" s="95">
        <v>2197.70282989415</v>
      </c>
      <c r="AO35" s="95">
        <v>297.45067057154301</v>
      </c>
      <c r="AP35" s="95">
        <v>1872.2241196483899</v>
      </c>
      <c r="AQ35" s="95">
        <v>241.93720151292499</v>
      </c>
      <c r="AR35" s="95">
        <v>1501.46021541802</v>
      </c>
      <c r="AS35" s="95">
        <v>0</v>
      </c>
      <c r="AT35" s="95">
        <v>22225.246751765</v>
      </c>
      <c r="AU35" s="95">
        <v>1244.4004573453001</v>
      </c>
      <c r="AV35" s="95">
        <v>138.266827000093</v>
      </c>
      <c r="AW35" s="95">
        <v>1382.66728434539</v>
      </c>
      <c r="AX35" s="95">
        <v>0</v>
      </c>
      <c r="AY35" s="95">
        <v>1051.7825875179001</v>
      </c>
      <c r="AZ35" s="95">
        <v>9.5097278979480407E-2</v>
      </c>
      <c r="BA35" s="95">
        <v>5787.4287933067999</v>
      </c>
      <c r="BB35" s="95">
        <v>0.37930639362423302</v>
      </c>
      <c r="BC35" s="95">
        <v>59.080112372559</v>
      </c>
      <c r="BD35" s="95">
        <v>956.66601991435004</v>
      </c>
      <c r="BE35" s="95">
        <v>0.19731254623919001</v>
      </c>
      <c r="BF35" s="95">
        <v>0</v>
      </c>
      <c r="BG35" s="95">
        <v>92.008247965740196</v>
      </c>
      <c r="BH35" s="95">
        <v>9419.5626684074196</v>
      </c>
      <c r="BI35" s="95">
        <v>7983.8435773069295</v>
      </c>
      <c r="BJ35" s="95">
        <v>1435.71909110049</v>
      </c>
      <c r="BK35" s="95">
        <v>0.17179945377183201</v>
      </c>
      <c r="BL35" s="95">
        <v>2.5637922392896698E-2</v>
      </c>
      <c r="BM35" s="95">
        <v>1.1572147760379601</v>
      </c>
      <c r="BN35" s="95">
        <v>14.5810355785203</v>
      </c>
      <c r="BO35" s="95">
        <v>2770.7100474875501</v>
      </c>
      <c r="BP35" s="95">
        <v>18.0645980608145</v>
      </c>
      <c r="BQ35" s="95">
        <v>24.131515031333102</v>
      </c>
      <c r="BR35" s="95">
        <v>3957.87528250577</v>
      </c>
      <c r="BS35" s="95">
        <v>108.361988814513</v>
      </c>
      <c r="BT35" s="95">
        <v>0.53938827020949398</v>
      </c>
      <c r="BU35" s="95">
        <v>88.147606886247004</v>
      </c>
      <c r="BV35" s="95">
        <v>1.33548627843273E-2</v>
      </c>
      <c r="BW35" s="95">
        <v>728.04677944719106</v>
      </c>
      <c r="BX35" s="95">
        <v>241.70147637899601</v>
      </c>
      <c r="BY35" s="95">
        <v>0</v>
      </c>
      <c r="BZ35" s="95">
        <v>266.12952061792998</v>
      </c>
      <c r="CA35" s="95">
        <v>876.84429844143199</v>
      </c>
      <c r="CB35" s="95">
        <v>0</v>
      </c>
      <c r="CC35" s="95">
        <v>3258.9459229312602</v>
      </c>
      <c r="CD35" s="95">
        <v>21583.496240788802</v>
      </c>
      <c r="CE35" s="95">
        <v>666.53709407393706</v>
      </c>
      <c r="CF35" s="95"/>
      <c r="CG35" s="49">
        <f t="shared" si="0"/>
        <v>1.2922944319879149E-3</v>
      </c>
      <c r="CH35" s="49">
        <f t="shared" si="1"/>
        <v>1.2824807291594849E-3</v>
      </c>
      <c r="CI35" s="49">
        <f t="shared" si="2"/>
        <v>7.4372959318048622E-4</v>
      </c>
      <c r="CJ35" s="49">
        <f t="shared" ref="CJ35:CK51" si="13">(BH35-E35)/(E35+1E-50)</f>
        <v>2.0299018942681103E-3</v>
      </c>
      <c r="CK35" s="49">
        <f t="shared" si="13"/>
        <v>2.1756524070120128E-3</v>
      </c>
      <c r="CL35" s="49">
        <f t="shared" si="4"/>
        <v>9.7342734684410152E-4</v>
      </c>
      <c r="CM35" s="49">
        <f t="shared" si="5"/>
        <v>1.2824212689201303E-3</v>
      </c>
      <c r="CN35" s="100">
        <f t="shared" si="6"/>
        <v>9.7473530305443974E-4</v>
      </c>
      <c r="CO35" s="100">
        <f t="shared" si="7"/>
        <v>9.7562938757314024E-4</v>
      </c>
      <c r="CP35" s="100">
        <f t="shared" si="8"/>
        <v>9.7498066847881567E-4</v>
      </c>
      <c r="CQ35" s="100">
        <f t="shared" si="9"/>
        <v>9.7799510969952329E-4</v>
      </c>
      <c r="CR35" s="99">
        <f t="shared" si="11"/>
        <v>9.7610102483912387E-4</v>
      </c>
      <c r="CS35" s="99">
        <f t="shared" si="12"/>
        <v>9.7688084597181372E-4</v>
      </c>
      <c r="CT35" s="100">
        <f t="shared" si="10"/>
        <v>9.7670541396113492E-4</v>
      </c>
    </row>
    <row r="36" spans="1:98" x14ac:dyDescent="0.25">
      <c r="A36" s="94" t="s">
        <v>35</v>
      </c>
      <c r="B36" s="95">
        <v>25397.656133</v>
      </c>
      <c r="C36" s="95">
        <v>417.95578297999998</v>
      </c>
      <c r="D36" s="95">
        <v>403.93039319000002</v>
      </c>
      <c r="E36" s="95">
        <v>2634.9234535999999</v>
      </c>
      <c r="F36" s="95">
        <v>2232.9862216000001</v>
      </c>
      <c r="G36" s="95">
        <v>208.41033411000001</v>
      </c>
      <c r="H36" s="95">
        <v>6008.1151301999998</v>
      </c>
      <c r="I36" s="91">
        <v>179.4861607</v>
      </c>
      <c r="J36" s="91">
        <v>48.191391830000001</v>
      </c>
      <c r="K36" s="91">
        <v>269.01505678000001</v>
      </c>
      <c r="L36" s="91">
        <v>246.73992486</v>
      </c>
      <c r="M36" s="91">
        <v>54.83109451</v>
      </c>
      <c r="N36" s="91">
        <v>29.129018890000001</v>
      </c>
      <c r="O36" s="91">
        <v>52.046702779999997</v>
      </c>
      <c r="Q36" s="94" t="s">
        <v>35</v>
      </c>
      <c r="R36" s="95">
        <v>483.04119222623802</v>
      </c>
      <c r="S36" s="95">
        <v>83.614908661028295</v>
      </c>
      <c r="T36" s="95">
        <v>54.831020836042299</v>
      </c>
      <c r="U36" s="95">
        <v>179.48607443691299</v>
      </c>
      <c r="V36" s="95">
        <v>179.48607443691299</v>
      </c>
      <c r="W36" s="95">
        <v>135.39969962565499</v>
      </c>
      <c r="X36" s="95">
        <v>7.5560194526022801</v>
      </c>
      <c r="Y36" s="95">
        <v>48.191328769918101</v>
      </c>
      <c r="Z36" s="95">
        <v>29.129106646480199</v>
      </c>
      <c r="AA36" s="95">
        <v>609.96740602642205</v>
      </c>
      <c r="AB36" s="95">
        <v>25397.6485519491</v>
      </c>
      <c r="AC36" s="95">
        <v>200.916204462606</v>
      </c>
      <c r="AD36" s="95">
        <v>80.607158103467299</v>
      </c>
      <c r="AE36" s="95">
        <v>57.330909433638098</v>
      </c>
      <c r="AF36" s="95">
        <v>34.670969217935401</v>
      </c>
      <c r="AG36" s="95">
        <v>54.6191983253415</v>
      </c>
      <c r="AH36" s="95">
        <v>269.01496310036401</v>
      </c>
      <c r="AI36" s="95">
        <v>269.01496310036401</v>
      </c>
      <c r="AJ36" s="95">
        <v>714919.57438449701</v>
      </c>
      <c r="AK36" s="95">
        <v>0</v>
      </c>
      <c r="AL36" s="95">
        <v>79.525644027017606</v>
      </c>
      <c r="AM36" s="95">
        <v>13.9437487355492</v>
      </c>
      <c r="AN36" s="95">
        <v>607.29827934426805</v>
      </c>
      <c r="AO36" s="95">
        <v>96.242497115450504</v>
      </c>
      <c r="AP36" s="95">
        <v>246.740668811413</v>
      </c>
      <c r="AQ36" s="95">
        <v>52.046890948208599</v>
      </c>
      <c r="AR36" s="95">
        <v>417.95565187916401</v>
      </c>
      <c r="AS36" s="95">
        <v>0</v>
      </c>
      <c r="AT36" s="95">
        <v>6200.81573096997</v>
      </c>
      <c r="AU36" s="95">
        <v>363.53724427321799</v>
      </c>
      <c r="AV36" s="95">
        <v>40.393126047498498</v>
      </c>
      <c r="AW36" s="95">
        <v>403.93037032071697</v>
      </c>
      <c r="AX36" s="95">
        <v>0</v>
      </c>
      <c r="AY36" s="95">
        <v>320.31870023699599</v>
      </c>
      <c r="AZ36" s="95">
        <v>5.8645386773370299E-2</v>
      </c>
      <c r="BA36" s="95">
        <v>1788.01521661733</v>
      </c>
      <c r="BB36" s="95">
        <v>2.7055996516697201E-2</v>
      </c>
      <c r="BC36" s="95">
        <v>6.8482576828320498</v>
      </c>
      <c r="BD36" s="95">
        <v>74.057827179682207</v>
      </c>
      <c r="BE36" s="95">
        <v>3.5046615629667599E-2</v>
      </c>
      <c r="BF36" s="95">
        <v>0</v>
      </c>
      <c r="BG36" s="95">
        <v>1.6548181307010099</v>
      </c>
      <c r="BH36" s="95">
        <v>2635.03168001311</v>
      </c>
      <c r="BI36" s="95">
        <v>2233.0945584778101</v>
      </c>
      <c r="BJ36" s="95">
        <v>401.93712153529799</v>
      </c>
      <c r="BK36" s="95">
        <v>2.3879163015261402E-2</v>
      </c>
      <c r="BL36" s="95">
        <v>4.9539511786460301E-3</v>
      </c>
      <c r="BM36" s="95">
        <v>17.597067014996899</v>
      </c>
      <c r="BN36" s="95">
        <v>0.98161875031002399</v>
      </c>
      <c r="BO36" s="95">
        <v>871.33737826352899</v>
      </c>
      <c r="BP36" s="95">
        <v>5.4136973968925801</v>
      </c>
      <c r="BQ36" s="95">
        <v>2.4573503133318999</v>
      </c>
      <c r="BR36" s="95">
        <v>1244.73616957952</v>
      </c>
      <c r="BS36" s="95">
        <v>29.634461598443501</v>
      </c>
      <c r="BT36" s="95">
        <v>4.28948349013707E-2</v>
      </c>
      <c r="BU36" s="95">
        <v>7.8128899166101702</v>
      </c>
      <c r="BV36" s="95">
        <v>5.0083013938722496E-3</v>
      </c>
      <c r="BW36" s="95">
        <v>208.41014554693899</v>
      </c>
      <c r="BX36" s="95">
        <v>78.4107799531414</v>
      </c>
      <c r="BY36" s="95">
        <v>0</v>
      </c>
      <c r="BZ36" s="95">
        <v>86.020872925740605</v>
      </c>
      <c r="CA36" s="95">
        <v>274.30725914804299</v>
      </c>
      <c r="CB36" s="95">
        <v>0</v>
      </c>
      <c r="CC36" s="95">
        <v>949.49312324211701</v>
      </c>
      <c r="CD36" s="95">
        <v>6008.11312378401</v>
      </c>
      <c r="CE36" s="95">
        <v>207.53777192306899</v>
      </c>
      <c r="CF36" s="95"/>
      <c r="CG36" s="49">
        <f t="shared" si="0"/>
        <v>-2.9849411539892813E-7</v>
      </c>
      <c r="CH36" s="49">
        <f t="shared" si="1"/>
        <v>-3.1367154448104242E-7</v>
      </c>
      <c r="CI36" s="49">
        <f t="shared" si="2"/>
        <v>-5.6616891001155073E-8</v>
      </c>
      <c r="CJ36" s="49">
        <f t="shared" si="13"/>
        <v>4.1073835735984775E-5</v>
      </c>
      <c r="CK36" s="49">
        <f t="shared" si="13"/>
        <v>4.8516590367644366E-5</v>
      </c>
      <c r="CL36" s="49">
        <f t="shared" si="4"/>
        <v>-9.0476828714543021E-7</v>
      </c>
      <c r="CM36" s="49">
        <f t="shared" si="5"/>
        <v>-3.3395098901626058E-7</v>
      </c>
      <c r="CN36" s="100">
        <f t="shared" si="6"/>
        <v>-4.8061135564249811E-7</v>
      </c>
      <c r="CO36" s="100">
        <f t="shared" si="7"/>
        <v>-1.3085341490411948E-6</v>
      </c>
      <c r="CP36" s="100">
        <f t="shared" si="8"/>
        <v>-3.4823194328401337E-7</v>
      </c>
      <c r="CQ36" s="100">
        <f t="shared" si="9"/>
        <v>3.0151237722147898E-6</v>
      </c>
      <c r="CR36" s="99">
        <f t="shared" si="11"/>
        <v>-1.3436528735955076E-6</v>
      </c>
      <c r="CS36" s="99">
        <f t="shared" si="12"/>
        <v>3.0126823196347249E-6</v>
      </c>
      <c r="CT36" s="100">
        <f t="shared" si="10"/>
        <v>3.6153723204641238E-6</v>
      </c>
    </row>
    <row r="37" spans="1:98" x14ac:dyDescent="0.25">
      <c r="A37" s="94" t="s">
        <v>36</v>
      </c>
      <c r="B37" s="95">
        <v>430411.61460999999</v>
      </c>
      <c r="C37" s="95">
        <v>7130.0991377</v>
      </c>
      <c r="D37" s="95">
        <v>9266.9595817000009</v>
      </c>
      <c r="E37" s="95">
        <v>46816.391594000001</v>
      </c>
      <c r="F37" s="95">
        <v>39674.914626999998</v>
      </c>
      <c r="G37" s="95">
        <v>4272.3997658999997</v>
      </c>
      <c r="H37" s="95">
        <v>102495.09682000001</v>
      </c>
      <c r="I37" s="91">
        <v>3663.7168077000001</v>
      </c>
      <c r="J37" s="91">
        <v>983.69484388000001</v>
      </c>
      <c r="K37" s="91">
        <v>5491.2032393</v>
      </c>
      <c r="L37" s="91">
        <v>5036.5176232000003</v>
      </c>
      <c r="M37" s="91">
        <v>1119.2261418000001</v>
      </c>
      <c r="N37" s="91">
        <v>594.58888734000004</v>
      </c>
      <c r="O37" s="91">
        <v>1062.3904372</v>
      </c>
      <c r="Q37" s="94" t="s">
        <v>36</v>
      </c>
      <c r="R37" s="95">
        <v>7992.7339314802603</v>
      </c>
      <c r="S37" s="95">
        <v>1383.5501560151499</v>
      </c>
      <c r="T37" s="95">
        <v>1119.13254842265</v>
      </c>
      <c r="U37" s="95">
        <v>3663.40927223273</v>
      </c>
      <c r="V37" s="95">
        <v>3663.40927223273</v>
      </c>
      <c r="W37" s="95">
        <v>2240.41698691286</v>
      </c>
      <c r="X37" s="95">
        <v>125.02697577803799</v>
      </c>
      <c r="Y37" s="95">
        <v>983.61257757409101</v>
      </c>
      <c r="Z37" s="95">
        <v>594.53982819930297</v>
      </c>
      <c r="AA37" s="95">
        <v>10092.9411164227</v>
      </c>
      <c r="AB37" s="95">
        <v>430382.058570589</v>
      </c>
      <c r="AC37" s="95">
        <v>3324.4993637954199</v>
      </c>
      <c r="AD37" s="95">
        <v>1333.7808260988199</v>
      </c>
      <c r="AE37" s="95">
        <v>948.63659530066502</v>
      </c>
      <c r="AF37" s="95">
        <v>573.69035782109404</v>
      </c>
      <c r="AG37" s="95">
        <v>903.76639806887704</v>
      </c>
      <c r="AH37" s="95">
        <v>5490.7422888974397</v>
      </c>
      <c r="AI37" s="95">
        <v>5490.7422888974397</v>
      </c>
      <c r="AJ37" s="95">
        <v>16517775.903736699</v>
      </c>
      <c r="AK37" s="95">
        <v>0</v>
      </c>
      <c r="AL37" s="95">
        <v>1315.88695800559</v>
      </c>
      <c r="AM37" s="95">
        <v>230.72423583432601</v>
      </c>
      <c r="AN37" s="95">
        <v>10048.77396894</v>
      </c>
      <c r="AO37" s="95">
        <v>1592.4952213526699</v>
      </c>
      <c r="AP37" s="95">
        <v>5036.1102473093697</v>
      </c>
      <c r="AQ37" s="95">
        <v>1062.30323092598</v>
      </c>
      <c r="AR37" s="95">
        <v>7129.6057882097903</v>
      </c>
      <c r="AS37" s="95">
        <v>0</v>
      </c>
      <c r="AT37" s="95">
        <v>105676.579444148</v>
      </c>
      <c r="AU37" s="95">
        <v>8339.4969236338802</v>
      </c>
      <c r="AV37" s="95">
        <v>926.61069761444401</v>
      </c>
      <c r="AW37" s="95">
        <v>9266.1076212483204</v>
      </c>
      <c r="AX37" s="95">
        <v>0</v>
      </c>
      <c r="AY37" s="95">
        <v>5300.2137118972696</v>
      </c>
      <c r="AZ37" s="95">
        <v>1.1241086787039001</v>
      </c>
      <c r="BA37" s="95">
        <v>29585.731186205601</v>
      </c>
      <c r="BB37" s="95">
        <v>0.45984037154273899</v>
      </c>
      <c r="BC37" s="95">
        <v>136.153666555553</v>
      </c>
      <c r="BD37" s="95">
        <v>1455.2032395101301</v>
      </c>
      <c r="BE37" s="95">
        <v>0.398709220732265</v>
      </c>
      <c r="BF37" s="95">
        <v>0</v>
      </c>
      <c r="BG37" s="95">
        <v>32.996234707408</v>
      </c>
      <c r="BH37" s="95">
        <v>46815.169411544499</v>
      </c>
      <c r="BI37" s="95">
        <v>39674.212176153698</v>
      </c>
      <c r="BJ37" s="95">
        <v>7140.9572353907897</v>
      </c>
      <c r="BK37" s="95">
        <v>0.42638202890369598</v>
      </c>
      <c r="BL37" s="95">
        <v>7.4166097277842902E-2</v>
      </c>
      <c r="BM37" s="95">
        <v>181.38028672464799</v>
      </c>
      <c r="BN37" s="95">
        <v>20.336477622645798</v>
      </c>
      <c r="BO37" s="95">
        <v>15460.145345884201</v>
      </c>
      <c r="BP37" s="95">
        <v>103.65873080375</v>
      </c>
      <c r="BQ37" s="95">
        <v>46.486299398027903</v>
      </c>
      <c r="BR37" s="95">
        <v>22085.645537051401</v>
      </c>
      <c r="BS37" s="95">
        <v>490.35300242160298</v>
      </c>
      <c r="BT37" s="95">
        <v>0.81558997005461897</v>
      </c>
      <c r="BU37" s="95">
        <v>148.84116500383001</v>
      </c>
      <c r="BV37" s="95">
        <v>6.6396524907267995E-2</v>
      </c>
      <c r="BW37" s="95">
        <v>4272.0410096586602</v>
      </c>
      <c r="BX37" s="95">
        <v>1297.43920422623</v>
      </c>
      <c r="BY37" s="95">
        <v>0</v>
      </c>
      <c r="BZ37" s="95">
        <v>1423.36376812192</v>
      </c>
      <c r="CA37" s="95">
        <v>4538.8796587418701</v>
      </c>
      <c r="CB37" s="95">
        <v>0</v>
      </c>
      <c r="CC37" s="95">
        <v>15710.966430152899</v>
      </c>
      <c r="CD37" s="95">
        <v>102487.99935089301</v>
      </c>
      <c r="CE37" s="95">
        <v>3434.0612185546302</v>
      </c>
      <c r="CF37" s="95"/>
      <c r="CG37" s="49">
        <f t="shared" si="0"/>
        <v>-6.8669242203822796E-5</v>
      </c>
      <c r="CH37" s="49">
        <f t="shared" si="1"/>
        <v>-6.9192514813883659E-5</v>
      </c>
      <c r="CI37" s="49">
        <f t="shared" si="2"/>
        <v>-9.1935272207608728E-5</v>
      </c>
      <c r="CJ37" s="49">
        <f t="shared" si="13"/>
        <v>-2.6105866212431185E-5</v>
      </c>
      <c r="CK37" s="49">
        <f t="shared" si="13"/>
        <v>-1.7705163398688539E-5</v>
      </c>
      <c r="CL37" s="49">
        <f t="shared" si="4"/>
        <v>-8.3970663092650149E-5</v>
      </c>
      <c r="CM37" s="49">
        <f t="shared" si="5"/>
        <v>-6.9246913532507325E-5</v>
      </c>
      <c r="CN37" s="100">
        <f t="shared" si="6"/>
        <v>-8.3940840248284239E-5</v>
      </c>
      <c r="CO37" s="100">
        <f t="shared" si="7"/>
        <v>-8.3629904559139325E-5</v>
      </c>
      <c r="CP37" s="100">
        <f t="shared" si="8"/>
        <v>-8.3943424140860894E-5</v>
      </c>
      <c r="CQ37" s="100">
        <f t="shared" si="9"/>
        <v>-8.0884436650063065E-5</v>
      </c>
      <c r="CR37" s="99">
        <f t="shared" si="11"/>
        <v>-8.3623294573487424E-5</v>
      </c>
      <c r="CS37" s="99">
        <f t="shared" si="12"/>
        <v>-8.2509346779995865E-5</v>
      </c>
      <c r="CT37" s="100">
        <f t="shared" si="10"/>
        <v>-8.2084957626151739E-5</v>
      </c>
    </row>
    <row r="38" spans="1:98" x14ac:dyDescent="0.25">
      <c r="A38" s="94" t="s">
        <v>37</v>
      </c>
      <c r="B38" s="95">
        <v>527002.49147999997</v>
      </c>
      <c r="C38" s="95">
        <v>8611.9863834999996</v>
      </c>
      <c r="D38" s="95">
        <v>5260.8934953999997</v>
      </c>
      <c r="E38" s="95">
        <v>51887.863690999999</v>
      </c>
      <c r="F38" s="95">
        <v>43972.765557999999</v>
      </c>
      <c r="G38" s="95">
        <v>3370.2617461</v>
      </c>
      <c r="H38" s="95">
        <v>123797.29867</v>
      </c>
      <c r="I38" s="91">
        <v>3978.2552999999998</v>
      </c>
      <c r="J38" s="91">
        <v>1066.5563807999999</v>
      </c>
      <c r="K38" s="91">
        <v>7945.8450327999999</v>
      </c>
      <c r="L38" s="91">
        <v>8941.2976509</v>
      </c>
      <c r="M38" s="91">
        <v>1215.8742714</v>
      </c>
      <c r="N38" s="91">
        <v>643.48901869999997</v>
      </c>
      <c r="O38" s="91">
        <v>1155.4360753000001</v>
      </c>
      <c r="Q38" s="94" t="s">
        <v>37</v>
      </c>
      <c r="R38" s="95">
        <v>8166.6523317131196</v>
      </c>
      <c r="S38" s="95">
        <v>1560.05516854865</v>
      </c>
      <c r="T38" s="95">
        <v>1221.2287417611401</v>
      </c>
      <c r="U38" s="95">
        <v>3995.7746730671802</v>
      </c>
      <c r="V38" s="95">
        <v>3995.7746730671802</v>
      </c>
      <c r="W38" s="95">
        <v>2535.0257589159301</v>
      </c>
      <c r="X38" s="95">
        <v>140.55871821821401</v>
      </c>
      <c r="Y38" s="95">
        <v>1071.25353844898</v>
      </c>
      <c r="Z38" s="95">
        <v>646.32298717118499</v>
      </c>
      <c r="AA38" s="95">
        <v>13142.282125711499</v>
      </c>
      <c r="AB38" s="95">
        <v>529348.27618869301</v>
      </c>
      <c r="AC38" s="95">
        <v>3734.6776399446399</v>
      </c>
      <c r="AD38" s="95">
        <v>1796.4272795279201</v>
      </c>
      <c r="AE38" s="95">
        <v>843.76527404022795</v>
      </c>
      <c r="AF38" s="95">
        <v>646.32938254298597</v>
      </c>
      <c r="AG38" s="95">
        <v>497.61032271398</v>
      </c>
      <c r="AH38" s="95">
        <v>7980.83759949251</v>
      </c>
      <c r="AI38" s="95">
        <v>7980.83759949251</v>
      </c>
      <c r="AJ38" s="95">
        <v>7104261.0046540601</v>
      </c>
      <c r="AK38" s="95">
        <v>0</v>
      </c>
      <c r="AL38" s="95">
        <v>1478.0060827320401</v>
      </c>
      <c r="AM38" s="95">
        <v>259.63101444985102</v>
      </c>
      <c r="AN38" s="95">
        <v>13273.341481264701</v>
      </c>
      <c r="AO38" s="95">
        <v>1796.4947441424699</v>
      </c>
      <c r="AP38" s="95">
        <v>8980.7012472608094</v>
      </c>
      <c r="AQ38" s="95">
        <v>1160.52445000794</v>
      </c>
      <c r="AR38" s="95">
        <v>8650.3241331944391</v>
      </c>
      <c r="AS38" s="95">
        <v>0</v>
      </c>
      <c r="AT38" s="95">
        <v>128224.372247226</v>
      </c>
      <c r="AU38" s="95">
        <v>4756.0869628516703</v>
      </c>
      <c r="AV38" s="95">
        <v>528.45407206997402</v>
      </c>
      <c r="AW38" s="95">
        <v>5284.54103492165</v>
      </c>
      <c r="AX38" s="95">
        <v>0</v>
      </c>
      <c r="AY38" s="95">
        <v>6352.3914449941503</v>
      </c>
      <c r="AZ38" s="95">
        <v>0.236071200174165</v>
      </c>
      <c r="BA38" s="95">
        <v>34953.999583834397</v>
      </c>
      <c r="BB38" s="95">
        <v>0</v>
      </c>
      <c r="BC38" s="95">
        <v>286.95439367934802</v>
      </c>
      <c r="BD38" s="95">
        <v>3503.9875062528499</v>
      </c>
      <c r="BE38" s="95">
        <v>0.482744408549524</v>
      </c>
      <c r="BF38" s="95">
        <v>0</v>
      </c>
      <c r="BG38" s="95">
        <v>345.88035976234102</v>
      </c>
      <c r="BH38" s="95">
        <v>52117.350709385799</v>
      </c>
      <c r="BI38" s="95">
        <v>44166.989115984201</v>
      </c>
      <c r="BJ38" s="95">
        <v>7950.3615934015597</v>
      </c>
      <c r="BK38" s="95">
        <v>13.9152372122554</v>
      </c>
      <c r="BL38" s="95">
        <v>0.15115749457828301</v>
      </c>
      <c r="BM38" s="95">
        <v>205.47157543235301</v>
      </c>
      <c r="BN38" s="95">
        <v>169.99903740515899</v>
      </c>
      <c r="BO38" s="95">
        <v>16158.336178706601</v>
      </c>
      <c r="BP38" s="95">
        <v>67.212372006040596</v>
      </c>
      <c r="BQ38" s="95">
        <v>86.692158003053294</v>
      </c>
      <c r="BR38" s="95">
        <v>23083.399843196199</v>
      </c>
      <c r="BS38" s="95">
        <v>654.466722551781</v>
      </c>
      <c r="BT38" s="95">
        <v>2.6804608932025902</v>
      </c>
      <c r="BU38" s="95">
        <v>241.38479680660501</v>
      </c>
      <c r="BV38" s="95">
        <v>0.205223524833413</v>
      </c>
      <c r="BW38" s="95">
        <v>3385.3342284733499</v>
      </c>
      <c r="BX38" s="95">
        <v>1459.79036379024</v>
      </c>
      <c r="BY38" s="95">
        <v>0</v>
      </c>
      <c r="BZ38" s="95">
        <v>1607.32974062876</v>
      </c>
      <c r="CA38" s="95">
        <v>5295.8221693572696</v>
      </c>
      <c r="CB38" s="95">
        <v>0</v>
      </c>
      <c r="CC38" s="95">
        <v>19682.866951609201</v>
      </c>
      <c r="CD38" s="95">
        <v>124348.407532531</v>
      </c>
      <c r="CE38" s="95">
        <v>4025.6446028343298</v>
      </c>
      <c r="CF38" s="95"/>
      <c r="CG38" s="49">
        <f t="shared" si="0"/>
        <v>4.4511833371134362E-3</v>
      </c>
      <c r="CH38" s="49">
        <f t="shared" si="1"/>
        <v>4.4516732827042192E-3</v>
      </c>
      <c r="CI38" s="49">
        <f t="shared" si="2"/>
        <v>4.4949664049133732E-3</v>
      </c>
      <c r="CJ38" s="49">
        <f t="shared" si="13"/>
        <v>4.4227494073070684E-3</v>
      </c>
      <c r="CK38" s="49">
        <f t="shared" si="13"/>
        <v>4.4169056805858902E-3</v>
      </c>
      <c r="CL38" s="49">
        <f t="shared" si="4"/>
        <v>4.4721993449889945E-3</v>
      </c>
      <c r="CM38" s="49">
        <f t="shared" si="5"/>
        <v>4.4517034576017304E-3</v>
      </c>
      <c r="CN38" s="100">
        <f t="shared" si="6"/>
        <v>4.4037830018552023E-3</v>
      </c>
      <c r="CO38" s="100">
        <f t="shared" si="7"/>
        <v>4.4040406428929504E-3</v>
      </c>
      <c r="CP38" s="100">
        <f t="shared" si="8"/>
        <v>4.4038823495880855E-3</v>
      </c>
      <c r="CQ38" s="100">
        <f t="shared" si="9"/>
        <v>4.4069214446566555E-3</v>
      </c>
      <c r="CR38" s="99">
        <f t="shared" si="11"/>
        <v>4.403802668654859E-3</v>
      </c>
      <c r="CS38" s="99">
        <f t="shared" si="12"/>
        <v>4.4040665634206217E-3</v>
      </c>
      <c r="CT38" s="100">
        <f t="shared" si="10"/>
        <v>4.4038565323648582E-3</v>
      </c>
    </row>
    <row r="39" spans="1:98" x14ac:dyDescent="0.25">
      <c r="A39" s="94" t="s">
        <v>130</v>
      </c>
      <c r="B39" s="95">
        <v>31221.900653000001</v>
      </c>
      <c r="C39" s="95">
        <v>513.71370300000001</v>
      </c>
      <c r="D39" s="95">
        <v>492.007608</v>
      </c>
      <c r="E39" s="95">
        <v>3235.1039420000002</v>
      </c>
      <c r="F39" s="95">
        <v>2741.61366</v>
      </c>
      <c r="G39" s="95">
        <v>254.81123500000001</v>
      </c>
      <c r="H39" s="95">
        <v>7384.6374539999997</v>
      </c>
      <c r="I39" s="91">
        <v>166.96074904</v>
      </c>
      <c r="J39" s="91">
        <v>73.712779900000001</v>
      </c>
      <c r="K39" s="91">
        <v>437.84870282000003</v>
      </c>
      <c r="L39" s="91">
        <v>256.82261813999997</v>
      </c>
      <c r="M39" s="91">
        <v>84.131547130000001</v>
      </c>
      <c r="N39" s="91">
        <v>67.20105049</v>
      </c>
      <c r="O39" s="91">
        <v>51.833368530000001</v>
      </c>
      <c r="Q39" s="94" t="s">
        <v>130</v>
      </c>
      <c r="R39" s="95">
        <v>446.60014028023301</v>
      </c>
      <c r="S39" s="95">
        <v>195.61817419287601</v>
      </c>
      <c r="T39" s="95">
        <v>84.131499086558705</v>
      </c>
      <c r="U39" s="95">
        <v>166.96066797598399</v>
      </c>
      <c r="V39" s="95">
        <v>166.96066797598399</v>
      </c>
      <c r="W39" s="95">
        <v>164.665591470262</v>
      </c>
      <c r="X39" s="95">
        <v>28.208846098447101</v>
      </c>
      <c r="Y39" s="95">
        <v>73.712624042703197</v>
      </c>
      <c r="Z39" s="95">
        <v>67.201018635097398</v>
      </c>
      <c r="AA39" s="95">
        <v>696.10558218105405</v>
      </c>
      <c r="AB39" s="95">
        <v>31221.891830662898</v>
      </c>
      <c r="AC39" s="95">
        <v>327.01460681858799</v>
      </c>
      <c r="AD39" s="95">
        <v>86.367293555439005</v>
      </c>
      <c r="AE39" s="95">
        <v>108.512745688275</v>
      </c>
      <c r="AF39" s="95">
        <v>3.6013204553495402</v>
      </c>
      <c r="AG39" s="95">
        <v>34.814142405719302</v>
      </c>
      <c r="AH39" s="95">
        <v>437.84854606127698</v>
      </c>
      <c r="AI39" s="95">
        <v>437.84854606127698</v>
      </c>
      <c r="AJ39" s="95">
        <v>829083.62539834704</v>
      </c>
      <c r="AK39" s="95">
        <v>0</v>
      </c>
      <c r="AL39" s="95">
        <v>156.36749124615099</v>
      </c>
      <c r="AM39" s="95">
        <v>42.016626631345602</v>
      </c>
      <c r="AN39" s="95">
        <v>731.47094362303403</v>
      </c>
      <c r="AO39" s="95">
        <v>104.344276422824</v>
      </c>
      <c r="AP39" s="95">
        <v>256.82334197753897</v>
      </c>
      <c r="AQ39" s="95">
        <v>51.833469309873102</v>
      </c>
      <c r="AR39" s="95">
        <v>513.71358828684299</v>
      </c>
      <c r="AS39" s="95">
        <v>0</v>
      </c>
      <c r="AT39" s="95">
        <v>7672.33438152085</v>
      </c>
      <c r="AU39" s="95">
        <v>442.80664878056803</v>
      </c>
      <c r="AV39" s="95">
        <v>49.200724144909799</v>
      </c>
      <c r="AW39" s="95">
        <v>492.00737292547802</v>
      </c>
      <c r="AX39" s="95">
        <v>0</v>
      </c>
      <c r="AY39" s="95">
        <v>380.76630584373601</v>
      </c>
      <c r="AZ39" s="95">
        <v>7.3310387958354595E-2</v>
      </c>
      <c r="BA39" s="95">
        <v>2129.3212259799202</v>
      </c>
      <c r="BB39" s="95">
        <v>3.2887347894861502E-2</v>
      </c>
      <c r="BC39" s="95">
        <v>8.6383960416012098</v>
      </c>
      <c r="BD39" s="95">
        <v>93.143525719671203</v>
      </c>
      <c r="BE39" s="95">
        <v>3.9469654039694199E-2</v>
      </c>
      <c r="BF39" s="95">
        <v>0</v>
      </c>
      <c r="BG39" s="95">
        <v>2.0889111751186298</v>
      </c>
      <c r="BH39" s="95">
        <v>3235.2407442394301</v>
      </c>
      <c r="BI39" s="95">
        <v>2741.7505974667201</v>
      </c>
      <c r="BJ39" s="95">
        <v>493.49014677270799</v>
      </c>
      <c r="BK39" s="95">
        <v>2.9352370685141401E-2</v>
      </c>
      <c r="BL39" s="95">
        <v>5.8622370960719102E-3</v>
      </c>
      <c r="BM39" s="95">
        <v>19.5189297001162</v>
      </c>
      <c r="BN39" s="95">
        <v>1.2512568450757</v>
      </c>
      <c r="BO39" s="95">
        <v>1069.4862711574799</v>
      </c>
      <c r="BP39" s="95">
        <v>6.7656748226657202</v>
      </c>
      <c r="BQ39" s="95">
        <v>3.0620393020166699</v>
      </c>
      <c r="BR39" s="95">
        <v>1527.80339875549</v>
      </c>
      <c r="BS39" s="95">
        <v>28.211817303349498</v>
      </c>
      <c r="BT39" s="95">
        <v>5.3516151501623102E-2</v>
      </c>
      <c r="BU39" s="95">
        <v>9.7520056923339702</v>
      </c>
      <c r="BV39" s="95">
        <v>5.7901059761790597E-3</v>
      </c>
      <c r="BW39" s="95">
        <v>254.811142036078</v>
      </c>
      <c r="BX39" s="95">
        <v>105.287229306835</v>
      </c>
      <c r="BY39" s="95">
        <v>0</v>
      </c>
      <c r="BZ39" s="95">
        <v>117.370955647841</v>
      </c>
      <c r="CA39" s="95">
        <v>353.03278294114801</v>
      </c>
      <c r="CB39" s="95">
        <v>0</v>
      </c>
      <c r="CC39" s="95">
        <v>1217.5238234058099</v>
      </c>
      <c r="CD39" s="95">
        <v>7384.6352792429298</v>
      </c>
      <c r="CE39" s="95">
        <v>260.07548093917399</v>
      </c>
      <c r="CF39" s="95"/>
      <c r="CG39" s="49">
        <f t="shared" si="0"/>
        <v>-2.8256886729047845E-7</v>
      </c>
      <c r="CH39" s="49">
        <f t="shared" si="1"/>
        <v>-2.233017269111696E-7</v>
      </c>
      <c r="CI39" s="49">
        <f t="shared" si="2"/>
        <v>-4.7778635565623174E-7</v>
      </c>
      <c r="CJ39" s="49">
        <f t="shared" si="13"/>
        <v>4.2286814236130026E-5</v>
      </c>
      <c r="CK39" s="49">
        <f t="shared" si="13"/>
        <v>4.9947762049068394E-5</v>
      </c>
      <c r="CL39" s="49">
        <f t="shared" si="4"/>
        <v>-3.6483447056262166E-7</v>
      </c>
      <c r="CM39" s="49">
        <f t="shared" si="5"/>
        <v>-2.9449747309852681E-7</v>
      </c>
      <c r="CN39" s="100">
        <f t="shared" si="6"/>
        <v>-4.8552738573150101E-7</v>
      </c>
      <c r="CO39" s="100">
        <f t="shared" si="7"/>
        <v>-2.1143863657714831E-6</v>
      </c>
      <c r="CP39" s="100">
        <f t="shared" si="8"/>
        <v>-3.58020297973891E-7</v>
      </c>
      <c r="CQ39" s="100">
        <f t="shared" si="9"/>
        <v>2.8184337666251415E-6</v>
      </c>
      <c r="CR39" s="99">
        <f t="shared" si="11"/>
        <v>-5.7105144188242787E-7</v>
      </c>
      <c r="CS39" s="99">
        <f t="shared" si="12"/>
        <v>-4.7402387863974989E-7</v>
      </c>
      <c r="CT39" s="100">
        <f t="shared" si="10"/>
        <v>1.9443049132075325E-6</v>
      </c>
    </row>
    <row r="40" spans="1:98" x14ac:dyDescent="0.25">
      <c r="A40" s="94" t="s">
        <v>39</v>
      </c>
      <c r="B40" s="95">
        <v>36.772793</v>
      </c>
      <c r="C40" s="95">
        <v>0.61021800000000004</v>
      </c>
      <c r="D40" s="95">
        <v>0.84556100000000001</v>
      </c>
      <c r="E40" s="95">
        <v>4.0478909999999999</v>
      </c>
      <c r="F40" s="95">
        <v>3.4304209999999999</v>
      </c>
      <c r="G40" s="95">
        <v>0.38148300000000002</v>
      </c>
      <c r="H40" s="95">
        <v>8.7718349999999994</v>
      </c>
      <c r="I40" s="91">
        <v>0.24986416</v>
      </c>
      <c r="J40" s="91">
        <v>0.11031444</v>
      </c>
      <c r="K40" s="91">
        <v>0.65525997000000002</v>
      </c>
      <c r="L40" s="91">
        <v>0.38434641000000003</v>
      </c>
      <c r="M40" s="91">
        <v>0.12590659000000001</v>
      </c>
      <c r="N40" s="91">
        <v>0.10056935</v>
      </c>
      <c r="O40" s="91">
        <v>7.7570929999999996E-2</v>
      </c>
      <c r="Q40" s="94" t="s">
        <v>39</v>
      </c>
      <c r="R40" s="95">
        <v>0.50921720888242195</v>
      </c>
      <c r="S40" s="95">
        <v>0.223045472894944</v>
      </c>
      <c r="T40" s="95">
        <v>0.12590751082138699</v>
      </c>
      <c r="U40" s="95">
        <v>0.24986620054981001</v>
      </c>
      <c r="V40" s="95">
        <v>0.24986620054981001</v>
      </c>
      <c r="W40" s="95">
        <v>0.18775329238247901</v>
      </c>
      <c r="X40" s="95">
        <v>3.2164084750298999E-2</v>
      </c>
      <c r="Y40" s="95">
        <v>0.11031483468955</v>
      </c>
      <c r="Z40" s="95">
        <v>0.100569561023165</v>
      </c>
      <c r="AA40" s="95">
        <v>0.79370840280648303</v>
      </c>
      <c r="AB40" s="95">
        <v>36.772787028004203</v>
      </c>
      <c r="AC40" s="95">
        <v>0.37286761135931401</v>
      </c>
      <c r="AD40" s="95">
        <v>9.8476174700970504E-2</v>
      </c>
      <c r="AE40" s="95">
        <v>0.123730174027348</v>
      </c>
      <c r="AF40" s="95">
        <v>4.1062491980356801E-3</v>
      </c>
      <c r="AG40" s="95">
        <v>3.9695757734089503E-2</v>
      </c>
      <c r="AH40" s="95">
        <v>0.65526159300473397</v>
      </c>
      <c r="AI40" s="95">
        <v>0.65526159300473397</v>
      </c>
      <c r="AJ40" s="95">
        <v>256.70474489767798</v>
      </c>
      <c r="AK40" s="95">
        <v>0</v>
      </c>
      <c r="AL40" s="95">
        <v>0.178294946984352</v>
      </c>
      <c r="AM40" s="95">
        <v>4.7907909215319899E-2</v>
      </c>
      <c r="AN40" s="95">
        <v>0.83404010388707905</v>
      </c>
      <c r="AO40" s="95">
        <v>0.11897391653742</v>
      </c>
      <c r="AP40" s="95">
        <v>0.38434760193786199</v>
      </c>
      <c r="AQ40" s="95">
        <v>7.7570741684551595E-2</v>
      </c>
      <c r="AR40" s="95">
        <v>0.61021929926090002</v>
      </c>
      <c r="AS40" s="95">
        <v>0</v>
      </c>
      <c r="AT40" s="95">
        <v>9.09987169100018</v>
      </c>
      <c r="AU40" s="95">
        <v>0.76100415659429899</v>
      </c>
      <c r="AV40" s="95">
        <v>8.4556015145753005E-2</v>
      </c>
      <c r="AW40" s="95">
        <v>0.84556017174005305</v>
      </c>
      <c r="AX40" s="95">
        <v>0</v>
      </c>
      <c r="AY40" s="95">
        <v>0.43415506159162598</v>
      </c>
      <c r="AZ40" s="95">
        <v>9.9352083643358197E-5</v>
      </c>
      <c r="BA40" s="95">
        <v>2.4278847805023198</v>
      </c>
      <c r="BB40" s="95">
        <v>3.9216830084271602E-5</v>
      </c>
      <c r="BC40" s="95">
        <v>1.2152273681773801E-2</v>
      </c>
      <c r="BD40" s="95">
        <v>0.12948083246526301</v>
      </c>
      <c r="BE40" s="95">
        <v>2.8615111581430401E-5</v>
      </c>
      <c r="BF40" s="95">
        <v>0</v>
      </c>
      <c r="BG40" s="95">
        <v>2.94724681294333E-3</v>
      </c>
      <c r="BH40" s="95">
        <v>4.0480855376356502</v>
      </c>
      <c r="BI40" s="95">
        <v>3.4306157822935699</v>
      </c>
      <c r="BJ40" s="95">
        <v>0.61746975534207404</v>
      </c>
      <c r="BK40" s="95">
        <v>3.6925059387004798E-5</v>
      </c>
      <c r="BL40" s="95">
        <v>6.0506842595501404E-6</v>
      </c>
      <c r="BM40" s="95">
        <v>1.22486262449224E-2</v>
      </c>
      <c r="BN40" s="95">
        <v>1.8343006112314401E-3</v>
      </c>
      <c r="BO40" s="95">
        <v>1.33629832944768</v>
      </c>
      <c r="BP40" s="95">
        <v>9.1590900422736203E-3</v>
      </c>
      <c r="BQ40" s="95">
        <v>4.0936293038354903E-3</v>
      </c>
      <c r="BR40" s="95">
        <v>1.9089812992939601</v>
      </c>
      <c r="BS40" s="95">
        <v>3.2167936850807703E-2</v>
      </c>
      <c r="BT40" s="95">
        <v>7.1923323247187707E-5</v>
      </c>
      <c r="BU40" s="95">
        <v>1.3132921069021201E-2</v>
      </c>
      <c r="BV40" s="95">
        <v>5.15022845395371E-6</v>
      </c>
      <c r="BW40" s="95">
        <v>0.38148436052183399</v>
      </c>
      <c r="BX40" s="95">
        <v>0.120049888677855</v>
      </c>
      <c r="BY40" s="95">
        <v>0</v>
      </c>
      <c r="BZ40" s="95">
        <v>0.13382785032997599</v>
      </c>
      <c r="CA40" s="95">
        <v>0.40253525411685598</v>
      </c>
      <c r="CB40" s="95">
        <v>0</v>
      </c>
      <c r="CC40" s="95">
        <v>1.38823730815655</v>
      </c>
      <c r="CD40" s="95">
        <v>8.7718331983002304</v>
      </c>
      <c r="CE40" s="95">
        <v>0.29653882089761102</v>
      </c>
      <c r="CF40" s="95"/>
      <c r="CG40" s="49">
        <f t="shared" si="0"/>
        <v>-1.6240256206369781E-7</v>
      </c>
      <c r="CH40" s="49">
        <f t="shared" si="1"/>
        <v>2.1291749833312838E-6</v>
      </c>
      <c r="CI40" s="49">
        <f t="shared" si="2"/>
        <v>-9.7953896520903704E-7</v>
      </c>
      <c r="CJ40" s="49">
        <f t="shared" si="13"/>
        <v>4.8059010395845462E-5</v>
      </c>
      <c r="CK40" s="49">
        <f t="shared" si="13"/>
        <v>5.6780871376997341E-5</v>
      </c>
      <c r="CL40" s="49">
        <f t="shared" si="4"/>
        <v>3.5664022616230058E-6</v>
      </c>
      <c r="CM40" s="49">
        <f t="shared" si="5"/>
        <v>-2.0539599398905279E-7</v>
      </c>
      <c r="CN40" s="100">
        <f t="shared" si="6"/>
        <v>8.1666366637447423E-6</v>
      </c>
      <c r="CO40" s="100">
        <f t="shared" si="7"/>
        <v>3.5778593446262779E-6</v>
      </c>
      <c r="CP40" s="100">
        <f t="shared" si="8"/>
        <v>2.4768867445719494E-6</v>
      </c>
      <c r="CQ40" s="100">
        <f t="shared" si="9"/>
        <v>3.1012072207627811E-6</v>
      </c>
      <c r="CR40" s="99">
        <f t="shared" si="11"/>
        <v>7.3135281240942378E-6</v>
      </c>
      <c r="CS40" s="99">
        <f t="shared" si="12"/>
        <v>2.0982850639649065E-6</v>
      </c>
      <c r="CT40" s="100">
        <f t="shared" si="10"/>
        <v>-2.427654901155615E-6</v>
      </c>
    </row>
    <row r="41" spans="1:98" x14ac:dyDescent="0.25">
      <c r="A41" s="94" t="s">
        <v>40</v>
      </c>
      <c r="B41" s="95">
        <v>157792.486</v>
      </c>
      <c r="C41" s="95">
        <v>2599.6720997000002</v>
      </c>
      <c r="D41" s="95">
        <v>2662.0691984999999</v>
      </c>
      <c r="E41" s="95">
        <v>16506.642306999998</v>
      </c>
      <c r="F41" s="95">
        <v>13988.68165</v>
      </c>
      <c r="G41" s="95">
        <v>1341.4613032</v>
      </c>
      <c r="H41" s="95">
        <v>37370.256255</v>
      </c>
      <c r="I41" s="91">
        <v>920.04674316000001</v>
      </c>
      <c r="J41" s="91">
        <v>406.19848688000002</v>
      </c>
      <c r="K41" s="91">
        <v>2412.7902973999999</v>
      </c>
      <c r="L41" s="91">
        <v>1415.2357133999999</v>
      </c>
      <c r="M41" s="91">
        <v>463.61169944</v>
      </c>
      <c r="N41" s="91">
        <v>370.31522580000001</v>
      </c>
      <c r="O41" s="91">
        <v>285.63074066000001</v>
      </c>
      <c r="Q41" s="94" t="s">
        <v>40</v>
      </c>
      <c r="R41" s="95">
        <v>2228.9359535267799</v>
      </c>
      <c r="S41" s="95">
        <v>976.31097858720102</v>
      </c>
      <c r="T41" s="95">
        <v>463.599483499477</v>
      </c>
      <c r="U41" s="95">
        <v>920.02266704266106</v>
      </c>
      <c r="V41" s="95">
        <v>920.02266704266106</v>
      </c>
      <c r="W41" s="95">
        <v>821.82938653272004</v>
      </c>
      <c r="X41" s="95">
        <v>140.787680667568</v>
      </c>
      <c r="Y41" s="95">
        <v>406.18783370004098</v>
      </c>
      <c r="Z41" s="95">
        <v>370.30552466876702</v>
      </c>
      <c r="AA41" s="95">
        <v>3474.1926825986302</v>
      </c>
      <c r="AB41" s="95">
        <v>157786.339489112</v>
      </c>
      <c r="AC41" s="95">
        <v>1632.0969467956299</v>
      </c>
      <c r="AD41" s="95">
        <v>431.05026046429901</v>
      </c>
      <c r="AE41" s="95">
        <v>541.57621287793995</v>
      </c>
      <c r="AF41" s="95">
        <v>17.973845580183202</v>
      </c>
      <c r="AG41" s="95">
        <v>173.75383643172501</v>
      </c>
      <c r="AH41" s="95">
        <v>2412.7274812687301</v>
      </c>
      <c r="AI41" s="95">
        <v>2412.7274812687301</v>
      </c>
      <c r="AJ41" s="95">
        <v>5985368.6315249903</v>
      </c>
      <c r="AK41" s="95">
        <v>0</v>
      </c>
      <c r="AL41" s="95">
        <v>780.41389904008304</v>
      </c>
      <c r="AM41" s="95">
        <v>209.70037579171901</v>
      </c>
      <c r="AN41" s="95">
        <v>3650.69615334434</v>
      </c>
      <c r="AO41" s="95">
        <v>520.77169400915102</v>
      </c>
      <c r="AP41" s="95">
        <v>1415.20302944642</v>
      </c>
      <c r="AQ41" s="95">
        <v>285.62303679440299</v>
      </c>
      <c r="AR41" s="95">
        <v>2599.57228315062</v>
      </c>
      <c r="AS41" s="95">
        <v>0</v>
      </c>
      <c r="AT41" s="95">
        <v>38804.699162181903</v>
      </c>
      <c r="AU41" s="95">
        <v>2395.8376994444102</v>
      </c>
      <c r="AV41" s="95">
        <v>266.20407893069802</v>
      </c>
      <c r="AW41" s="95">
        <v>2662.04177837511</v>
      </c>
      <c r="AX41" s="95">
        <v>0</v>
      </c>
      <c r="AY41" s="95">
        <v>1900.3659704490401</v>
      </c>
      <c r="AZ41" s="95">
        <v>0.37636490351592999</v>
      </c>
      <c r="BA41" s="95">
        <v>10627.226409470701</v>
      </c>
      <c r="BB41" s="95">
        <v>0.167207597092765</v>
      </c>
      <c r="BC41" s="95">
        <v>44.484160856175897</v>
      </c>
      <c r="BD41" s="95">
        <v>479.17774075001199</v>
      </c>
      <c r="BE41" s="95">
        <v>0.195049706261016</v>
      </c>
      <c r="BF41" s="95">
        <v>0</v>
      </c>
      <c r="BG41" s="95">
        <v>10.759667454196199</v>
      </c>
      <c r="BH41" s="95">
        <v>16506.777401573701</v>
      </c>
      <c r="BI41" s="95">
        <v>13988.904233635099</v>
      </c>
      <c r="BJ41" s="95">
        <v>2517.8731679386201</v>
      </c>
      <c r="BK41" s="95">
        <v>0.14982146331035001</v>
      </c>
      <c r="BL41" s="95">
        <v>2.9518620615122601E-2</v>
      </c>
      <c r="BM41" s="95">
        <v>95.878149465764906</v>
      </c>
      <c r="BN41" s="95">
        <v>6.46601421760721</v>
      </c>
      <c r="BO41" s="95">
        <v>5456.1331614021301</v>
      </c>
      <c r="BP41" s="95">
        <v>34.731071778016599</v>
      </c>
      <c r="BQ41" s="95">
        <v>15.703017544210899</v>
      </c>
      <c r="BR41" s="95">
        <v>7794.3096634736003</v>
      </c>
      <c r="BS41" s="95">
        <v>140.80238585586301</v>
      </c>
      <c r="BT41" s="95">
        <v>0.27456017204164501</v>
      </c>
      <c r="BU41" s="95">
        <v>50.040160530597298</v>
      </c>
      <c r="BV41" s="95">
        <v>2.8903699974712899E-2</v>
      </c>
      <c r="BW41" s="95">
        <v>1341.4327634239</v>
      </c>
      <c r="BX41" s="95">
        <v>525.47779811801195</v>
      </c>
      <c r="BY41" s="95">
        <v>0</v>
      </c>
      <c r="BZ41" s="95">
        <v>585.786772393668</v>
      </c>
      <c r="CA41" s="95">
        <v>1761.9509679599901</v>
      </c>
      <c r="CB41" s="95">
        <v>0</v>
      </c>
      <c r="CC41" s="95">
        <v>6076.5382490596903</v>
      </c>
      <c r="CD41" s="95">
        <v>37368.822085411397</v>
      </c>
      <c r="CE41" s="95">
        <v>1298.01067937421</v>
      </c>
      <c r="CF41" s="95"/>
      <c r="CG41" s="49">
        <f t="shared" si="0"/>
        <v>-3.8953127894869904E-5</v>
      </c>
      <c r="CH41" s="49">
        <f t="shared" si="1"/>
        <v>-3.8395822839238919E-5</v>
      </c>
      <c r="CI41" s="49">
        <f t="shared" si="2"/>
        <v>-1.0300305080475244E-5</v>
      </c>
      <c r="CJ41" s="49">
        <f t="shared" si="13"/>
        <v>8.1842552343797975E-6</v>
      </c>
      <c r="CK41" s="49">
        <f t="shared" si="13"/>
        <v>1.5911694945105806E-5</v>
      </c>
      <c r="CL41" s="49">
        <f t="shared" si="4"/>
        <v>-2.1275139306555199E-5</v>
      </c>
      <c r="CM41" s="49">
        <f t="shared" si="5"/>
        <v>-3.8377301424347805E-5</v>
      </c>
      <c r="CN41" s="100">
        <f t="shared" si="6"/>
        <v>-2.6168363203219512E-5</v>
      </c>
      <c r="CO41" s="100">
        <f t="shared" si="7"/>
        <v>-2.6226537771872304E-5</v>
      </c>
      <c r="CP41" s="100">
        <f t="shared" si="8"/>
        <v>-2.6034641857373924E-5</v>
      </c>
      <c r="CQ41" s="100">
        <f t="shared" si="9"/>
        <v>-2.3094353308355855E-5</v>
      </c>
      <c r="CR41" s="99">
        <f t="shared" si="11"/>
        <v>-2.6349508732734671E-5</v>
      </c>
      <c r="CS41" s="99">
        <f t="shared" si="12"/>
        <v>-2.6196954802572101E-5</v>
      </c>
      <c r="CT41" s="100">
        <f t="shared" si="10"/>
        <v>-2.6971416239098097E-5</v>
      </c>
    </row>
    <row r="42" spans="1:98" x14ac:dyDescent="0.25">
      <c r="A42" s="94" t="s">
        <v>41</v>
      </c>
      <c r="B42" s="95">
        <v>67307.7114</v>
      </c>
      <c r="C42" s="95">
        <v>1108.0938650000001</v>
      </c>
      <c r="D42" s="95">
        <v>1093.4810299999999</v>
      </c>
      <c r="E42" s="95">
        <v>7003.4980649999998</v>
      </c>
      <c r="F42" s="95">
        <v>5935.168275</v>
      </c>
      <c r="G42" s="95">
        <v>559.35342800000001</v>
      </c>
      <c r="H42" s="95">
        <v>15928.856110000001</v>
      </c>
      <c r="I42" s="91">
        <v>639.85444070000005</v>
      </c>
      <c r="J42" s="91">
        <v>171.54274543</v>
      </c>
      <c r="K42" s="91">
        <v>1277.9934522000001</v>
      </c>
      <c r="L42" s="91">
        <v>1438.1000160000001</v>
      </c>
      <c r="M42" s="91">
        <v>195.55872944999999</v>
      </c>
      <c r="N42" s="91">
        <v>103.49745622</v>
      </c>
      <c r="O42" s="91">
        <v>185.83797422000001</v>
      </c>
      <c r="Q42" s="94" t="s">
        <v>41</v>
      </c>
      <c r="R42" s="95">
        <v>985.929511306368</v>
      </c>
      <c r="S42" s="95">
        <v>188.339584400711</v>
      </c>
      <c r="T42" s="95">
        <v>195.535666547457</v>
      </c>
      <c r="U42" s="95">
        <v>639.77885545649201</v>
      </c>
      <c r="V42" s="95">
        <v>639.77885545649201</v>
      </c>
      <c r="W42" s="95">
        <v>306.04421424377801</v>
      </c>
      <c r="X42" s="95">
        <v>16.969138465613</v>
      </c>
      <c r="Y42" s="95">
        <v>171.52255425850399</v>
      </c>
      <c r="Z42" s="95">
        <v>103.485381768564</v>
      </c>
      <c r="AA42" s="95">
        <v>1586.61889550358</v>
      </c>
      <c r="AB42" s="95">
        <v>67293.241385763598</v>
      </c>
      <c r="AC42" s="95">
        <v>450.87376274061103</v>
      </c>
      <c r="AD42" s="95">
        <v>216.875976645495</v>
      </c>
      <c r="AE42" s="95">
        <v>101.8646347188</v>
      </c>
      <c r="AF42" s="95">
        <v>78.029041522915605</v>
      </c>
      <c r="AG42" s="95">
        <v>60.074655478750302</v>
      </c>
      <c r="AH42" s="95">
        <v>1277.8426539442701</v>
      </c>
      <c r="AI42" s="95">
        <v>1277.8426539442701</v>
      </c>
      <c r="AJ42" s="95">
        <v>2011198.0696705701</v>
      </c>
      <c r="AK42" s="95">
        <v>0</v>
      </c>
      <c r="AL42" s="95">
        <v>178.43411601335001</v>
      </c>
      <c r="AM42" s="95">
        <v>31.3441882057156</v>
      </c>
      <c r="AN42" s="95">
        <v>1602.44087063133</v>
      </c>
      <c r="AO42" s="95">
        <v>216.88411356843201</v>
      </c>
      <c r="AP42" s="95">
        <v>1437.93479940726</v>
      </c>
      <c r="AQ42" s="95">
        <v>185.81602025743899</v>
      </c>
      <c r="AR42" s="95">
        <v>1107.85919104758</v>
      </c>
      <c r="AS42" s="95">
        <v>0</v>
      </c>
      <c r="AT42" s="95">
        <v>16393.412091524799</v>
      </c>
      <c r="AU42" s="95">
        <v>984.08164587009196</v>
      </c>
      <c r="AV42" s="95">
        <v>109.34250719027899</v>
      </c>
      <c r="AW42" s="95">
        <v>1093.4241530603699</v>
      </c>
      <c r="AX42" s="95">
        <v>0</v>
      </c>
      <c r="AY42" s="95">
        <v>766.90033856977902</v>
      </c>
      <c r="AZ42" s="95">
        <v>7.7111734408152693E-2</v>
      </c>
      <c r="BA42" s="95">
        <v>4219.8659885407696</v>
      </c>
      <c r="BB42" s="95">
        <v>0.29594557270347199</v>
      </c>
      <c r="BC42" s="95">
        <v>46.4533344641941</v>
      </c>
      <c r="BD42" s="95">
        <v>744.47551462138301</v>
      </c>
      <c r="BE42" s="95">
        <v>0.15135629321229899</v>
      </c>
      <c r="BF42" s="95">
        <v>0</v>
      </c>
      <c r="BG42" s="95">
        <v>72.154920412154098</v>
      </c>
      <c r="BH42" s="95">
        <v>7006.5056900066902</v>
      </c>
      <c r="BI42" s="95">
        <v>5938.3813900239902</v>
      </c>
      <c r="BJ42" s="95">
        <v>1068.12429998269</v>
      </c>
      <c r="BK42" s="95">
        <v>0.13160874262438199</v>
      </c>
      <c r="BL42" s="95">
        <v>1.85254981226541E-2</v>
      </c>
      <c r="BM42" s="95">
        <v>0.95607432951382498</v>
      </c>
      <c r="BN42" s="95">
        <v>12.0466187009264</v>
      </c>
      <c r="BO42" s="95">
        <v>2042.8603194166501</v>
      </c>
      <c r="BP42" s="95">
        <v>13.7474428242089</v>
      </c>
      <c r="BQ42" s="95">
        <v>18.611549246735699</v>
      </c>
      <c r="BR42" s="95">
        <v>2918.0917644019601</v>
      </c>
      <c r="BS42" s="95">
        <v>79.0113581855354</v>
      </c>
      <c r="BT42" s="95">
        <v>0.43015221296317702</v>
      </c>
      <c r="BU42" s="95">
        <v>67.870459213941999</v>
      </c>
      <c r="BV42" s="95">
        <v>8.6923382749935201E-3</v>
      </c>
      <c r="BW42" s="95">
        <v>559.28755691366098</v>
      </c>
      <c r="BX42" s="95">
        <v>176.23489328125399</v>
      </c>
      <c r="BY42" s="95">
        <v>0</v>
      </c>
      <c r="BZ42" s="95">
        <v>194.04679555596601</v>
      </c>
      <c r="CA42" s="95">
        <v>639.34500843451303</v>
      </c>
      <c r="CB42" s="95">
        <v>0</v>
      </c>
      <c r="CC42" s="95">
        <v>2376.23936181925</v>
      </c>
      <c r="CD42" s="95">
        <v>15925.4808411955</v>
      </c>
      <c r="CE42" s="95">
        <v>486.00136439109798</v>
      </c>
      <c r="CF42" s="95"/>
      <c r="CG42" s="49">
        <f t="shared" si="0"/>
        <v>-2.1498300767364625E-4</v>
      </c>
      <c r="CH42" s="49">
        <f t="shared" si="1"/>
        <v>-2.1178165481500338E-4</v>
      </c>
      <c r="CI42" s="49">
        <f t="shared" si="2"/>
        <v>-5.2014564559936893E-5</v>
      </c>
      <c r="CJ42" s="49">
        <f t="shared" si="13"/>
        <v>4.2944611089721664E-4</v>
      </c>
      <c r="CK42" s="49">
        <f t="shared" si="13"/>
        <v>5.4136881636944196E-4</v>
      </c>
      <c r="CL42" s="49">
        <f t="shared" si="4"/>
        <v>-1.1776290810365735E-4</v>
      </c>
      <c r="CM42" s="49">
        <f t="shared" si="5"/>
        <v>-2.1189649659661546E-4</v>
      </c>
      <c r="CN42" s="100">
        <f t="shared" si="6"/>
        <v>-1.1812880977328845E-4</v>
      </c>
      <c r="CO42" s="100">
        <f t="shared" si="7"/>
        <v>-1.17703441468169E-4</v>
      </c>
      <c r="CP42" s="100">
        <f t="shared" si="8"/>
        <v>-1.179961098160811E-4</v>
      </c>
      <c r="CQ42" s="100">
        <f t="shared" si="9"/>
        <v>-1.1488532849031006E-4</v>
      </c>
      <c r="CR42" s="99">
        <f t="shared" si="11"/>
        <v>-1.1793338301927259E-4</v>
      </c>
      <c r="CS42" s="99">
        <f t="shared" si="12"/>
        <v>-1.1666423385653854E-4</v>
      </c>
      <c r="CT42" s="100">
        <f t="shared" si="10"/>
        <v>-1.1813496489702478E-4</v>
      </c>
    </row>
    <row r="43" spans="1:98" x14ac:dyDescent="0.25">
      <c r="A43" s="94" t="s">
        <v>42</v>
      </c>
      <c r="B43" s="95">
        <v>120991.55689000001</v>
      </c>
      <c r="C43" s="95">
        <v>2003.1679474</v>
      </c>
      <c r="D43" s="95">
        <v>2545.8269939000002</v>
      </c>
      <c r="E43" s="95">
        <v>13107.551766</v>
      </c>
      <c r="F43" s="95">
        <v>11108.094456999999</v>
      </c>
      <c r="G43" s="95">
        <v>1182.9051528</v>
      </c>
      <c r="H43" s="95">
        <v>28795.528079</v>
      </c>
      <c r="I43" s="91">
        <v>775.82484252999996</v>
      </c>
      <c r="J43" s="91">
        <v>342.52485548999999</v>
      </c>
      <c r="K43" s="91">
        <v>2034.5734218</v>
      </c>
      <c r="L43" s="91">
        <v>1193.3904777</v>
      </c>
      <c r="M43" s="91">
        <v>390.93825723999998</v>
      </c>
      <c r="N43" s="91">
        <v>312.26647206000001</v>
      </c>
      <c r="O43" s="91">
        <v>240.85670300999999</v>
      </c>
      <c r="Q43" s="94" t="s">
        <v>42</v>
      </c>
      <c r="R43" s="95">
        <v>1690.04643222863</v>
      </c>
      <c r="S43" s="95">
        <v>740.26800982774705</v>
      </c>
      <c r="T43" s="95">
        <v>390.95664904041303</v>
      </c>
      <c r="U43" s="95">
        <v>775.86168389539603</v>
      </c>
      <c r="V43" s="95">
        <v>775.86168389539603</v>
      </c>
      <c r="W43" s="95">
        <v>623.13587730650295</v>
      </c>
      <c r="X43" s="95">
        <v>106.749407237499</v>
      </c>
      <c r="Y43" s="95">
        <v>342.54068661332201</v>
      </c>
      <c r="Z43" s="95">
        <v>312.281444471366</v>
      </c>
      <c r="AA43" s="95">
        <v>2634.2378283947</v>
      </c>
      <c r="AB43" s="95">
        <v>120997.61646764399</v>
      </c>
      <c r="AC43" s="95">
        <v>1237.5052504625501</v>
      </c>
      <c r="AD43" s="95">
        <v>326.83510826724302</v>
      </c>
      <c r="AE43" s="95">
        <v>410.63920593548801</v>
      </c>
      <c r="AF43" s="95">
        <v>13.628302973539901</v>
      </c>
      <c r="AG43" s="95">
        <v>131.74564225366899</v>
      </c>
      <c r="AH43" s="95">
        <v>2034.67040901736</v>
      </c>
      <c r="AI43" s="95">
        <v>2034.67040901736</v>
      </c>
      <c r="AJ43" s="95">
        <v>4452202.05678224</v>
      </c>
      <c r="AK43" s="95">
        <v>0</v>
      </c>
      <c r="AL43" s="95">
        <v>591.73336978655504</v>
      </c>
      <c r="AM43" s="95">
        <v>159.001522317877</v>
      </c>
      <c r="AN43" s="95">
        <v>2768.0688157435702</v>
      </c>
      <c r="AO43" s="95">
        <v>394.86488814875401</v>
      </c>
      <c r="AP43" s="95">
        <v>1193.45092007516</v>
      </c>
      <c r="AQ43" s="95">
        <v>240.86794804050999</v>
      </c>
      <c r="AR43" s="95">
        <v>2003.2678964444899</v>
      </c>
      <c r="AS43" s="95">
        <v>0</v>
      </c>
      <c r="AT43" s="95">
        <v>29885.690891273502</v>
      </c>
      <c r="AU43" s="95">
        <v>2291.3504389759501</v>
      </c>
      <c r="AV43" s="95">
        <v>254.59444458318799</v>
      </c>
      <c r="AW43" s="95">
        <v>2545.9448835591402</v>
      </c>
      <c r="AX43" s="95">
        <v>0</v>
      </c>
      <c r="AY43" s="95">
        <v>1440.9148155590599</v>
      </c>
      <c r="AZ43" s="95">
        <v>0.31115088026146798</v>
      </c>
      <c r="BA43" s="95">
        <v>8057.8841120898196</v>
      </c>
      <c r="BB43" s="95">
        <v>0.12967668097466301</v>
      </c>
      <c r="BC43" s="95">
        <v>37.488072718023297</v>
      </c>
      <c r="BD43" s="95">
        <v>401.34521835568199</v>
      </c>
      <c r="BE43" s="95">
        <v>0.121484931574045</v>
      </c>
      <c r="BF43" s="95">
        <v>0</v>
      </c>
      <c r="BG43" s="95">
        <v>9.0812978264631798</v>
      </c>
      <c r="BH43" s="95">
        <v>13108.8001095034</v>
      </c>
      <c r="BI43" s="95">
        <v>11109.244120284</v>
      </c>
      <c r="BJ43" s="95">
        <v>1999.5559892193901</v>
      </c>
      <c r="BK43" s="95">
        <v>0.119297915794463</v>
      </c>
      <c r="BL43" s="95">
        <v>2.1376071628168399E-2</v>
      </c>
      <c r="BM43" s="95">
        <v>56.5570129920578</v>
      </c>
      <c r="BN43" s="95">
        <v>5.5671393249447396</v>
      </c>
      <c r="BO43" s="95">
        <v>4329.9203171348699</v>
      </c>
      <c r="BP43" s="95">
        <v>28.697085763763699</v>
      </c>
      <c r="BQ43" s="95">
        <v>12.892428256640001</v>
      </c>
      <c r="BR43" s="95">
        <v>6185.5106378522496</v>
      </c>
      <c r="BS43" s="95">
        <v>106.76093379544599</v>
      </c>
      <c r="BT43" s="95">
        <v>0.22602384473949599</v>
      </c>
      <c r="BU43" s="95">
        <v>41.236315420779597</v>
      </c>
      <c r="BV43" s="95">
        <v>1.9584313622910399E-2</v>
      </c>
      <c r="BW43" s="95">
        <v>1182.9611161630701</v>
      </c>
      <c r="BX43" s="95">
        <v>398.43286167752098</v>
      </c>
      <c r="BY43" s="95">
        <v>0</v>
      </c>
      <c r="BZ43" s="95">
        <v>444.16115333747302</v>
      </c>
      <c r="CA43" s="95">
        <v>1335.9648469982301</v>
      </c>
      <c r="CB43" s="95">
        <v>0</v>
      </c>
      <c r="CC43" s="95">
        <v>4607.4149341254897</v>
      </c>
      <c r="CD43" s="95">
        <v>28796.966134470898</v>
      </c>
      <c r="CE43" s="95">
        <v>984.19094742786206</v>
      </c>
      <c r="CF43" s="95"/>
      <c r="CG43" s="49">
        <f t="shared" si="0"/>
        <v>5.0082648738017427E-5</v>
      </c>
      <c r="CH43" s="49">
        <f t="shared" si="1"/>
        <v>4.9895489102464973E-5</v>
      </c>
      <c r="CI43" s="49">
        <f t="shared" si="2"/>
        <v>4.6307019063939428E-5</v>
      </c>
      <c r="CJ43" s="49">
        <f t="shared" si="13"/>
        <v>9.5238495005395613E-5</v>
      </c>
      <c r="CK43" s="49">
        <f t="shared" si="13"/>
        <v>1.034977950944859E-4</v>
      </c>
      <c r="CL43" s="49">
        <f t="shared" si="4"/>
        <v>4.7310101691254822E-5</v>
      </c>
      <c r="CM43" s="49">
        <f t="shared" si="5"/>
        <v>4.9940236100321225E-5</v>
      </c>
      <c r="CN43" s="100">
        <f t="shared" si="6"/>
        <v>4.7486704957694012E-5</v>
      </c>
      <c r="CO43" s="100">
        <f t="shared" si="7"/>
        <v>4.6218903732895007E-5</v>
      </c>
      <c r="CP43" s="100">
        <f t="shared" si="8"/>
        <v>4.7669558798341469E-5</v>
      </c>
      <c r="CQ43" s="100">
        <f t="shared" si="9"/>
        <v>5.0647609721527612E-5</v>
      </c>
      <c r="CR43" s="99">
        <f t="shared" si="11"/>
        <v>4.7045281633183897E-5</v>
      </c>
      <c r="CS43" s="99">
        <f t="shared" si="12"/>
        <v>4.7947547065224915E-5</v>
      </c>
      <c r="CT43" s="100">
        <f t="shared" si="10"/>
        <v>4.6687637792376687E-5</v>
      </c>
    </row>
    <row r="44" spans="1:98" x14ac:dyDescent="0.25">
      <c r="A44" s="94" t="s">
        <v>43</v>
      </c>
      <c r="B44" s="95">
        <v>364230.88574</v>
      </c>
      <c r="C44" s="95">
        <v>6034.8336465000002</v>
      </c>
      <c r="D44" s="95">
        <v>7897.1813696999998</v>
      </c>
      <c r="E44" s="95">
        <v>39667.081023999999</v>
      </c>
      <c r="F44" s="95">
        <v>33616.168332000001</v>
      </c>
      <c r="G44" s="95">
        <v>3632.3318291999999</v>
      </c>
      <c r="H44" s="95">
        <v>86750.695328000002</v>
      </c>
      <c r="I44" s="91">
        <v>3770.2686103000001</v>
      </c>
      <c r="J44" s="91">
        <v>1012.3036279</v>
      </c>
      <c r="K44" s="91">
        <v>5650.9037801000004</v>
      </c>
      <c r="L44" s="91">
        <v>5182.9945637999999</v>
      </c>
      <c r="M44" s="91">
        <v>1151.7765770999999</v>
      </c>
      <c r="N44" s="91">
        <v>611.88130312999999</v>
      </c>
      <c r="O44" s="91">
        <v>1093.2879167000001</v>
      </c>
      <c r="Q44" s="94" t="s">
        <v>43</v>
      </c>
      <c r="R44" s="95">
        <v>6490.7332562676602</v>
      </c>
      <c r="S44" s="95">
        <v>1123.5524273746</v>
      </c>
      <c r="T44" s="95">
        <v>1151.70287520547</v>
      </c>
      <c r="U44" s="95">
        <v>3768.4074864275099</v>
      </c>
      <c r="V44" s="95">
        <v>3768.4074864275099</v>
      </c>
      <c r="W44" s="95">
        <v>1819.39727395262</v>
      </c>
      <c r="X44" s="95">
        <v>101.53189059613599</v>
      </c>
      <c r="Y44" s="95">
        <v>1011.8042604974301</v>
      </c>
      <c r="Z44" s="95">
        <v>611.84260253169998</v>
      </c>
      <c r="AA44" s="95">
        <v>8196.2674212504007</v>
      </c>
      <c r="AB44" s="95">
        <v>364206.395849975</v>
      </c>
      <c r="AC44" s="95">
        <v>2699.7562217438199</v>
      </c>
      <c r="AD44" s="95">
        <v>1083.13502148165</v>
      </c>
      <c r="AE44" s="95">
        <v>770.36775567326094</v>
      </c>
      <c r="AF44" s="95">
        <v>465.88162989757598</v>
      </c>
      <c r="AG44" s="95">
        <v>733.93023672137394</v>
      </c>
      <c r="AH44" s="95">
        <v>5648.1125659170702</v>
      </c>
      <c r="AI44" s="95">
        <v>5648.1125659170702</v>
      </c>
      <c r="AJ44" s="95">
        <v>15717017.348314799</v>
      </c>
      <c r="AK44" s="95">
        <v>0</v>
      </c>
      <c r="AL44" s="95">
        <v>1068.6038814082101</v>
      </c>
      <c r="AM44" s="95">
        <v>187.36621542094301</v>
      </c>
      <c r="AN44" s="95">
        <v>8160.3971728201304</v>
      </c>
      <c r="AO44" s="95">
        <v>1293.23200711905</v>
      </c>
      <c r="AP44" s="95">
        <v>5180.4506159164102</v>
      </c>
      <c r="AQ44" s="95">
        <v>1092.7499289442301</v>
      </c>
      <c r="AR44" s="95">
        <v>6034.4250791046998</v>
      </c>
      <c r="AS44" s="95">
        <v>0</v>
      </c>
      <c r="AT44" s="95">
        <v>89334.210215920699</v>
      </c>
      <c r="AU44" s="95">
        <v>7106.8735034252104</v>
      </c>
      <c r="AV44" s="95">
        <v>789.65290278071097</v>
      </c>
      <c r="AW44" s="95">
        <v>7896.5264062059096</v>
      </c>
      <c r="AX44" s="95">
        <v>0</v>
      </c>
      <c r="AY44" s="95">
        <v>4304.1926869934996</v>
      </c>
      <c r="AZ44" s="95">
        <v>0.95144339512778497</v>
      </c>
      <c r="BA44" s="95">
        <v>24025.9563184625</v>
      </c>
      <c r="BB44" s="95">
        <v>0.38987475254771597</v>
      </c>
      <c r="BC44" s="95">
        <v>115.18490953201299</v>
      </c>
      <c r="BD44" s="95">
        <v>1231.27802129047</v>
      </c>
      <c r="BE44" s="95">
        <v>0.34056073977303403</v>
      </c>
      <c r="BF44" s="95">
        <v>0</v>
      </c>
      <c r="BG44" s="95">
        <v>27.9135113505845</v>
      </c>
      <c r="BH44" s="95">
        <v>39666.150165524901</v>
      </c>
      <c r="BI44" s="95">
        <v>33615.66161694</v>
      </c>
      <c r="BJ44" s="95">
        <v>6050.4885485848999</v>
      </c>
      <c r="BK44" s="95">
        <v>0.361244352758257</v>
      </c>
      <c r="BL44" s="95">
        <v>6.3009733302468604E-2</v>
      </c>
      <c r="BM44" s="95">
        <v>155.286688976118</v>
      </c>
      <c r="BN44" s="95">
        <v>17.195525109982999</v>
      </c>
      <c r="BO44" s="95">
        <v>13099.5147532476</v>
      </c>
      <c r="BP44" s="95">
        <v>87.737864908590794</v>
      </c>
      <c r="BQ44" s="95">
        <v>39.352899485441199</v>
      </c>
      <c r="BR44" s="95">
        <v>18713.355094197901</v>
      </c>
      <c r="BS44" s="95">
        <v>398.20502141623001</v>
      </c>
      <c r="BT44" s="95">
        <v>0.69038859008250797</v>
      </c>
      <c r="BU44" s="95">
        <v>125.98929391844</v>
      </c>
      <c r="BV44" s="95">
        <v>5.6533359134024401E-2</v>
      </c>
      <c r="BW44" s="95">
        <v>3632.0499288255401</v>
      </c>
      <c r="BX44" s="95">
        <v>1053.6242836931699</v>
      </c>
      <c r="BY44" s="95">
        <v>0</v>
      </c>
      <c r="BZ44" s="95">
        <v>1155.88376403603</v>
      </c>
      <c r="CA44" s="95">
        <v>3685.9301240996801</v>
      </c>
      <c r="CB44" s="95">
        <v>0</v>
      </c>
      <c r="CC44" s="95">
        <v>12758.5496273717</v>
      </c>
      <c r="CD44" s="95">
        <v>86744.826666589404</v>
      </c>
      <c r="CE44" s="95">
        <v>2788.7303030625599</v>
      </c>
      <c r="CF44" s="95"/>
      <c r="CG44" s="49">
        <f t="shared" si="0"/>
        <v>-6.7237268951647838E-5</v>
      </c>
      <c r="CH44" s="49">
        <f t="shared" si="1"/>
        <v>-6.7701517429135245E-5</v>
      </c>
      <c r="CI44" s="49">
        <f t="shared" si="2"/>
        <v>-8.2936362156148136E-5</v>
      </c>
      <c r="CJ44" s="49">
        <f t="shared" si="13"/>
        <v>-2.3466775247080021E-5</v>
      </c>
      <c r="CK44" s="49">
        <f t="shared" si="13"/>
        <v>-1.5073551958578266E-5</v>
      </c>
      <c r="CL44" s="49">
        <f t="shared" si="4"/>
        <v>-7.7608651333467121E-5</v>
      </c>
      <c r="CM44" s="49">
        <f t="shared" si="5"/>
        <v>-6.7649733393008055E-5</v>
      </c>
      <c r="CN44" s="100">
        <f t="shared" si="6"/>
        <v>-4.9363163871290734E-4</v>
      </c>
      <c r="CO44" s="100">
        <f t="shared" si="7"/>
        <v>-4.9329804695643872E-4</v>
      </c>
      <c r="CP44" s="100">
        <f t="shared" si="8"/>
        <v>-4.9394119800085629E-4</v>
      </c>
      <c r="CQ44" s="100">
        <f t="shared" si="9"/>
        <v>-4.9082588304405679E-4</v>
      </c>
      <c r="CR44" s="99">
        <f t="shared" si="11"/>
        <v>-6.3989749396948535E-5</v>
      </c>
      <c r="CS44" s="99">
        <f t="shared" si="12"/>
        <v>-6.3248538731356714E-5</v>
      </c>
      <c r="CT44" s="100">
        <f t="shared" si="10"/>
        <v>-4.9208241264925919E-4</v>
      </c>
    </row>
    <row r="45" spans="1:98" x14ac:dyDescent="0.25">
      <c r="A45" s="94" t="s">
        <v>44</v>
      </c>
      <c r="B45" s="95">
        <v>29496.288751</v>
      </c>
      <c r="C45" s="95">
        <v>484.62392399999999</v>
      </c>
      <c r="D45" s="95">
        <v>428.91585099999998</v>
      </c>
      <c r="E45" s="95">
        <v>3024.2425159999998</v>
      </c>
      <c r="F45" s="95">
        <v>2562.9175110000001</v>
      </c>
      <c r="G45" s="95">
        <v>229.75054399999999</v>
      </c>
      <c r="H45" s="95">
        <v>6966.4701510000004</v>
      </c>
      <c r="I45" s="91">
        <v>262.84248157000002</v>
      </c>
      <c r="J45" s="91">
        <v>70.467152970000001</v>
      </c>
      <c r="K45" s="91">
        <v>524.98029116999999</v>
      </c>
      <c r="L45" s="91">
        <v>590.74963404000005</v>
      </c>
      <c r="M45" s="91">
        <v>80.332554619999996</v>
      </c>
      <c r="N45" s="91">
        <v>42.515182609999997</v>
      </c>
      <c r="O45" s="91">
        <v>76.339416029999995</v>
      </c>
      <c r="Q45" s="94" t="s">
        <v>44</v>
      </c>
      <c r="R45" s="95">
        <v>439.26226010823302</v>
      </c>
      <c r="S45" s="95">
        <v>83.911221152381998</v>
      </c>
      <c r="T45" s="95">
        <v>80.332559355102205</v>
      </c>
      <c r="U45" s="95">
        <v>262.84246501674198</v>
      </c>
      <c r="V45" s="95">
        <v>262.84246501674198</v>
      </c>
      <c r="W45" s="95">
        <v>136.352224259048</v>
      </c>
      <c r="X45" s="95">
        <v>7.5602714563260198</v>
      </c>
      <c r="Y45" s="95">
        <v>70.467107567238202</v>
      </c>
      <c r="Z45" s="95">
        <v>42.515150043568397</v>
      </c>
      <c r="AA45" s="95">
        <v>706.88812673928396</v>
      </c>
      <c r="AB45" s="95">
        <v>29496.2804706426</v>
      </c>
      <c r="AC45" s="95">
        <v>200.87827741640999</v>
      </c>
      <c r="AD45" s="95">
        <v>96.624968748647603</v>
      </c>
      <c r="AE45" s="95">
        <v>45.383851461484397</v>
      </c>
      <c r="AF45" s="95">
        <v>34.764325408520797</v>
      </c>
      <c r="AG45" s="95">
        <v>26.765149390945599</v>
      </c>
      <c r="AH45" s="95">
        <v>524.98017329727804</v>
      </c>
      <c r="AI45" s="95">
        <v>524.98017329727804</v>
      </c>
      <c r="AJ45" s="95">
        <v>954005.87519656902</v>
      </c>
      <c r="AK45" s="95">
        <v>0</v>
      </c>
      <c r="AL45" s="95">
        <v>79.497930987001496</v>
      </c>
      <c r="AM45" s="95">
        <v>13.9648402383931</v>
      </c>
      <c r="AN45" s="95">
        <v>713.93730100137702</v>
      </c>
      <c r="AO45" s="95">
        <v>96.628647199623003</v>
      </c>
      <c r="AP45" s="95">
        <v>590.75128682790898</v>
      </c>
      <c r="AQ45" s="95">
        <v>76.339366703928903</v>
      </c>
      <c r="AR45" s="95">
        <v>484.62377908034199</v>
      </c>
      <c r="AS45" s="95">
        <v>0</v>
      </c>
      <c r="AT45" s="95">
        <v>7174.94549226453</v>
      </c>
      <c r="AU45" s="95">
        <v>386.024121203503</v>
      </c>
      <c r="AV45" s="95">
        <v>42.891593565590199</v>
      </c>
      <c r="AW45" s="95">
        <v>428.91571476909297</v>
      </c>
      <c r="AX45" s="95">
        <v>0</v>
      </c>
      <c r="AY45" s="95">
        <v>341.67803386481802</v>
      </c>
      <c r="AZ45" s="95">
        <v>1.01266409442395E-2</v>
      </c>
      <c r="BA45" s="95">
        <v>1880.08177003485</v>
      </c>
      <c r="BB45" s="95">
        <v>0</v>
      </c>
      <c r="BC45" s="95">
        <v>18.825259398248399</v>
      </c>
      <c r="BD45" s="95">
        <v>225.88580394958001</v>
      </c>
      <c r="BE45" s="95">
        <v>2.9842844666743799E-2</v>
      </c>
      <c r="BF45" s="95">
        <v>0</v>
      </c>
      <c r="BG45" s="95">
        <v>22.789005458533801</v>
      </c>
      <c r="BH45" s="95">
        <v>3024.1491500321599</v>
      </c>
      <c r="BI45" s="95">
        <v>2562.8242472615002</v>
      </c>
      <c r="BJ45" s="95">
        <v>461.32490277065801</v>
      </c>
      <c r="BK45" s="95">
        <v>0.88172242089540698</v>
      </c>
      <c r="BL45" s="95">
        <v>9.9655864929424492E-3</v>
      </c>
      <c r="BM45" s="95">
        <v>13.3321252529528</v>
      </c>
      <c r="BN45" s="95">
        <v>10.2549103601801</v>
      </c>
      <c r="BO45" s="95">
        <v>924.54617501391601</v>
      </c>
      <c r="BP45" s="95">
        <v>4.1956498322833804</v>
      </c>
      <c r="BQ45" s="95">
        <v>5.2652825723529304</v>
      </c>
      <c r="BR45" s="95">
        <v>1320.7735316941901</v>
      </c>
      <c r="BS45" s="95">
        <v>35.201981475379696</v>
      </c>
      <c r="BT45" s="95">
        <v>0.175737911725833</v>
      </c>
      <c r="BU45" s="95">
        <v>15.835393495262799</v>
      </c>
      <c r="BV45" s="95">
        <v>1.3714829268561501E-2</v>
      </c>
      <c r="BW45" s="95">
        <v>229.750538199815</v>
      </c>
      <c r="BX45" s="95">
        <v>78.518182409172297</v>
      </c>
      <c r="BY45" s="95">
        <v>0</v>
      </c>
      <c r="BZ45" s="95">
        <v>86.4539828097206</v>
      </c>
      <c r="CA45" s="95">
        <v>284.84806532160201</v>
      </c>
      <c r="CB45" s="95">
        <v>0</v>
      </c>
      <c r="CC45" s="95">
        <v>1058.6886473265699</v>
      </c>
      <c r="CD45" s="95">
        <v>6966.4683001813301</v>
      </c>
      <c r="CE45" s="95">
        <v>216.528523498911</v>
      </c>
      <c r="CF45" s="95"/>
      <c r="CG45" s="49">
        <f t="shared" si="0"/>
        <v>-2.8072539804614025E-7</v>
      </c>
      <c r="CH45" s="49">
        <f t="shared" si="1"/>
        <v>-2.9903529483687563E-7</v>
      </c>
      <c r="CI45" s="49">
        <f t="shared" si="2"/>
        <v>-3.176168628079211E-7</v>
      </c>
      <c r="CJ45" s="49">
        <f t="shared" si="13"/>
        <v>-3.0872513479296848E-5</v>
      </c>
      <c r="CK45" s="49">
        <f t="shared" si="13"/>
        <v>-3.6389676257473495E-5</v>
      </c>
      <c r="CL45" s="49">
        <f t="shared" si="4"/>
        <v>-2.5245576757510416E-8</v>
      </c>
      <c r="CM45" s="49">
        <f t="shared" si="5"/>
        <v>-2.6567524589558285E-7</v>
      </c>
      <c r="CN45" s="100">
        <f t="shared" si="6"/>
        <v>-6.2977863915017998E-8</v>
      </c>
      <c r="CO45" s="100">
        <f t="shared" si="7"/>
        <v>-6.443110000261441E-7</v>
      </c>
      <c r="CP45" s="100">
        <f t="shared" si="8"/>
        <v>-2.245278992879338E-7</v>
      </c>
      <c r="CQ45" s="100">
        <f t="shared" si="9"/>
        <v>2.7977806734048167E-6</v>
      </c>
      <c r="CR45" s="99">
        <f t="shared" si="11"/>
        <v>5.8943752397712279E-8</v>
      </c>
      <c r="CS45" s="99">
        <f t="shared" si="12"/>
        <v>-7.6599533625840664E-7</v>
      </c>
      <c r="CT45" s="100">
        <f t="shared" si="10"/>
        <v>-6.4614158265440104E-7</v>
      </c>
    </row>
    <row r="46" spans="1:98" x14ac:dyDescent="0.25">
      <c r="A46" s="94" t="s">
        <v>45</v>
      </c>
      <c r="B46" s="95">
        <v>1977.2579962</v>
      </c>
      <c r="C46" s="95">
        <v>32.456998859999999</v>
      </c>
      <c r="D46" s="95">
        <v>27.240414090000002</v>
      </c>
      <c r="E46" s="95">
        <v>201.37762348000001</v>
      </c>
      <c r="F46" s="95">
        <v>170.65897537000001</v>
      </c>
      <c r="G46" s="95">
        <v>14.93893542</v>
      </c>
      <c r="H46" s="95">
        <v>466.56920213000001</v>
      </c>
      <c r="I46" s="91">
        <v>10.922773769999999</v>
      </c>
      <c r="J46" s="91">
        <v>4.8223789999999997</v>
      </c>
      <c r="K46" s="91">
        <v>28.644590699999998</v>
      </c>
      <c r="L46" s="91">
        <v>16.80164564</v>
      </c>
      <c r="M46" s="91">
        <v>5.5039873999999998</v>
      </c>
      <c r="N46" s="91">
        <v>4.3963738899999996</v>
      </c>
      <c r="O46" s="91">
        <v>3.3910015499999999</v>
      </c>
      <c r="Q46" s="94" t="s">
        <v>45</v>
      </c>
      <c r="R46" s="95">
        <v>28.0152102622684</v>
      </c>
      <c r="S46" s="95">
        <v>12.271144592023401</v>
      </c>
      <c r="T46" s="95">
        <v>5.4945715439666998</v>
      </c>
      <c r="U46" s="95">
        <v>10.9041032937878</v>
      </c>
      <c r="V46" s="95">
        <v>10.9041032937878</v>
      </c>
      <c r="W46" s="95">
        <v>10.3294614236511</v>
      </c>
      <c r="X46" s="95">
        <v>1.76954494799561</v>
      </c>
      <c r="Y46" s="95">
        <v>4.8141559149679001</v>
      </c>
      <c r="Z46" s="95">
        <v>4.3888718382420304</v>
      </c>
      <c r="AA46" s="95">
        <v>43.666683412523298</v>
      </c>
      <c r="AB46" s="95">
        <v>1973.8942420785099</v>
      </c>
      <c r="AC46" s="95">
        <v>20.5136099449395</v>
      </c>
      <c r="AD46" s="95">
        <v>5.4178207395648004</v>
      </c>
      <c r="AE46" s="95">
        <v>6.8070020182020201</v>
      </c>
      <c r="AF46" s="95">
        <v>0.22591242369360101</v>
      </c>
      <c r="AG46" s="95">
        <v>2.1839051052403802</v>
      </c>
      <c r="AH46" s="95">
        <v>28.595647295620999</v>
      </c>
      <c r="AI46" s="95">
        <v>28.595647295620999</v>
      </c>
      <c r="AJ46" s="95">
        <v>39431.3282684347</v>
      </c>
      <c r="AK46" s="95">
        <v>0</v>
      </c>
      <c r="AL46" s="95">
        <v>9.8089124150994493</v>
      </c>
      <c r="AM46" s="95">
        <v>2.63569114657715</v>
      </c>
      <c r="AN46" s="95">
        <v>45.885122238025097</v>
      </c>
      <c r="AO46" s="95">
        <v>6.5455101118757399</v>
      </c>
      <c r="AP46" s="95">
        <v>16.772992141613202</v>
      </c>
      <c r="AQ46" s="95">
        <v>3.3852150695244601</v>
      </c>
      <c r="AR46" s="95">
        <v>32.402398022454001</v>
      </c>
      <c r="AS46" s="95">
        <v>0</v>
      </c>
      <c r="AT46" s="95">
        <v>483.83165153744801</v>
      </c>
      <c r="AU46" s="95">
        <v>24.503291109751501</v>
      </c>
      <c r="AV46" s="95">
        <v>2.7225937401963201</v>
      </c>
      <c r="AW46" s="95">
        <v>27.225884849947899</v>
      </c>
      <c r="AX46" s="95">
        <v>0</v>
      </c>
      <c r="AY46" s="95">
        <v>23.885452888605901</v>
      </c>
      <c r="AZ46" s="95">
        <v>4.5207737120873904E-3</v>
      </c>
      <c r="BA46" s="95">
        <v>133.57224266042701</v>
      </c>
      <c r="BB46" s="95">
        <v>2.0529297662549499E-3</v>
      </c>
      <c r="BC46" s="95">
        <v>0.53063063178954595</v>
      </c>
      <c r="BD46" s="95">
        <v>5.7287352237966802</v>
      </c>
      <c r="BE46" s="95">
        <v>2.5496890931838599E-3</v>
      </c>
      <c r="BF46" s="95">
        <v>0</v>
      </c>
      <c r="BG46" s="95">
        <v>0.12827495648627299</v>
      </c>
      <c r="BH46" s="95">
        <v>201.071863694174</v>
      </c>
      <c r="BI46" s="95">
        <v>170.40114546139901</v>
      </c>
      <c r="BJ46" s="95">
        <v>30.670718232774998</v>
      </c>
      <c r="BK46" s="95">
        <v>1.82334944912008E-3</v>
      </c>
      <c r="BL46" s="95">
        <v>3.7031206424268401E-4</v>
      </c>
      <c r="BM46" s="95">
        <v>1.26975381427162</v>
      </c>
      <c r="BN46" s="95">
        <v>7.6516711585839697E-2</v>
      </c>
      <c r="BO46" s="95">
        <v>66.477919718690202</v>
      </c>
      <c r="BP46" s="95">
        <v>0.417263559362202</v>
      </c>
      <c r="BQ46" s="95">
        <v>0.189087210767373</v>
      </c>
      <c r="BR46" s="95">
        <v>94.966212073612297</v>
      </c>
      <c r="BS46" s="95">
        <v>1.76972827434668</v>
      </c>
      <c r="BT46" s="95">
        <v>3.3029693061503401E-3</v>
      </c>
      <c r="BU46" s="95">
        <v>0.60176193367394704</v>
      </c>
      <c r="BV46" s="95">
        <v>3.6960397272882498E-4</v>
      </c>
      <c r="BW46" s="95">
        <v>14.9232417096843</v>
      </c>
      <c r="BX46" s="95">
        <v>6.6046578491416801</v>
      </c>
      <c r="BY46" s="95">
        <v>0</v>
      </c>
      <c r="BZ46" s="95">
        <v>7.3626870550983501</v>
      </c>
      <c r="CA46" s="95">
        <v>22.145702331163701</v>
      </c>
      <c r="CB46" s="95">
        <v>0</v>
      </c>
      <c r="CC46" s="95">
        <v>76.375220720779097</v>
      </c>
      <c r="CD46" s="95">
        <v>465.78432293302899</v>
      </c>
      <c r="CE46" s="95">
        <v>16.314527246050101</v>
      </c>
      <c r="CF46" s="95"/>
      <c r="CG46" s="49">
        <f t="shared" si="0"/>
        <v>-1.7012216554211383E-3</v>
      </c>
      <c r="CH46" s="49">
        <f t="shared" si="1"/>
        <v>-1.6822515778958144E-3</v>
      </c>
      <c r="CI46" s="49">
        <f t="shared" si="2"/>
        <v>-5.3337074848050557E-4</v>
      </c>
      <c r="CJ46" s="49">
        <f t="shared" si="13"/>
        <v>-1.5183404220498172E-3</v>
      </c>
      <c r="CK46" s="49">
        <f t="shared" si="13"/>
        <v>-1.5107902062695732E-3</v>
      </c>
      <c r="CL46" s="49">
        <f t="shared" si="4"/>
        <v>-1.0505240082027355E-3</v>
      </c>
      <c r="CM46" s="49">
        <f t="shared" si="5"/>
        <v>-1.6822353326963243E-3</v>
      </c>
      <c r="CN46" s="100">
        <f t="shared" si="6"/>
        <v>-1.7093163884322354E-3</v>
      </c>
      <c r="CO46" s="100">
        <f t="shared" si="7"/>
        <v>-1.7051926097263769E-3</v>
      </c>
      <c r="CP46" s="100">
        <f t="shared" si="8"/>
        <v>-1.7086438724711517E-3</v>
      </c>
      <c r="CQ46" s="100">
        <f t="shared" si="9"/>
        <v>-1.7053983282793934E-3</v>
      </c>
      <c r="CR46" s="99">
        <f t="shared" si="11"/>
        <v>-1.7107335734998185E-3</v>
      </c>
      <c r="CS46" s="99">
        <f t="shared" si="12"/>
        <v>-1.7064180494369059E-3</v>
      </c>
      <c r="CT46" s="100">
        <f t="shared" si="10"/>
        <v>-1.7064222443483896E-3</v>
      </c>
    </row>
    <row r="47" spans="1:98" x14ac:dyDescent="0.25">
      <c r="A47" s="94" t="s">
        <v>46</v>
      </c>
      <c r="B47" s="95">
        <v>65734.450444000002</v>
      </c>
      <c r="C47" s="95">
        <v>1084.5887726999999</v>
      </c>
      <c r="D47" s="95">
        <v>1191.2588965</v>
      </c>
      <c r="E47" s="95">
        <v>6949.9429853000001</v>
      </c>
      <c r="F47" s="95">
        <v>5889.7825911</v>
      </c>
      <c r="G47" s="95">
        <v>583.99476905999995</v>
      </c>
      <c r="H47" s="95">
        <v>15590.970589</v>
      </c>
      <c r="I47" s="91">
        <v>393.31095284000003</v>
      </c>
      <c r="J47" s="91">
        <v>173.64586538</v>
      </c>
      <c r="K47" s="91">
        <v>1031.4441690000001</v>
      </c>
      <c r="L47" s="91">
        <v>604.99937494000005</v>
      </c>
      <c r="M47" s="91">
        <v>198.18945026</v>
      </c>
      <c r="N47" s="91">
        <v>158.30612378000001</v>
      </c>
      <c r="O47" s="91">
        <v>122.10433764</v>
      </c>
      <c r="Q47" s="94" t="s">
        <v>46</v>
      </c>
      <c r="R47" s="95">
        <v>925.916019460641</v>
      </c>
      <c r="S47" s="95">
        <v>405.56633391579101</v>
      </c>
      <c r="T47" s="95">
        <v>198.17585354535001</v>
      </c>
      <c r="U47" s="95">
        <v>393.28359219699098</v>
      </c>
      <c r="V47" s="95">
        <v>393.28359219699098</v>
      </c>
      <c r="W47" s="95">
        <v>341.39388262338599</v>
      </c>
      <c r="X47" s="95">
        <v>58.484231362039097</v>
      </c>
      <c r="Y47" s="95">
        <v>173.63348696909799</v>
      </c>
      <c r="Z47" s="95">
        <v>158.29508056073601</v>
      </c>
      <c r="AA47" s="95">
        <v>1443.2046349350101</v>
      </c>
      <c r="AB47" s="95">
        <v>65725.595377172198</v>
      </c>
      <c r="AC47" s="95">
        <v>677.98469602030195</v>
      </c>
      <c r="AD47" s="95">
        <v>179.06135019524299</v>
      </c>
      <c r="AE47" s="95">
        <v>224.97450045923901</v>
      </c>
      <c r="AF47" s="95">
        <v>7.4664551864815101</v>
      </c>
      <c r="AG47" s="95">
        <v>72.178478710144006</v>
      </c>
      <c r="AH47" s="95">
        <v>1031.37292858559</v>
      </c>
      <c r="AI47" s="95">
        <v>1031.37292858559</v>
      </c>
      <c r="AJ47" s="95">
        <v>1854341.94280824</v>
      </c>
      <c r="AK47" s="95">
        <v>0</v>
      </c>
      <c r="AL47" s="95">
        <v>324.18961837653001</v>
      </c>
      <c r="AM47" s="95">
        <v>87.111082051898606</v>
      </c>
      <c r="AN47" s="95">
        <v>1516.5257812694399</v>
      </c>
      <c r="AO47" s="95">
        <v>216.33229976545601</v>
      </c>
      <c r="AP47" s="95">
        <v>604.95942466762904</v>
      </c>
      <c r="AQ47" s="95">
        <v>122.095951501211</v>
      </c>
      <c r="AR47" s="95">
        <v>1084.44502227252</v>
      </c>
      <c r="AS47" s="95">
        <v>0</v>
      </c>
      <c r="AT47" s="95">
        <v>16185.3789756885</v>
      </c>
      <c r="AU47" s="95">
        <v>1072.09832038135</v>
      </c>
      <c r="AV47" s="95">
        <v>119.122217405353</v>
      </c>
      <c r="AW47" s="95">
        <v>1191.2205377867001</v>
      </c>
      <c r="AX47" s="95">
        <v>0</v>
      </c>
      <c r="AY47" s="95">
        <v>789.42567442118195</v>
      </c>
      <c r="AZ47" s="95">
        <v>0.16010896440516501</v>
      </c>
      <c r="BA47" s="95">
        <v>4414.6259093502504</v>
      </c>
      <c r="BB47" s="95">
        <v>6.9974449709706399E-2</v>
      </c>
      <c r="BC47" s="95">
        <v>19.020242896035501</v>
      </c>
      <c r="BD47" s="95">
        <v>204.549463873961</v>
      </c>
      <c r="BE47" s="95">
        <v>7.7598540392532903E-2</v>
      </c>
      <c r="BF47" s="95">
        <v>0</v>
      </c>
      <c r="BG47" s="95">
        <v>4.60241378844447</v>
      </c>
      <c r="BH47" s="95">
        <v>6949.4197052236104</v>
      </c>
      <c r="BI47" s="95">
        <v>5889.3854366556798</v>
      </c>
      <c r="BJ47" s="95">
        <v>1060.03426856793</v>
      </c>
      <c r="BK47" s="95">
        <v>6.3118483318507196E-2</v>
      </c>
      <c r="BL47" s="95">
        <v>1.21480921162717E-2</v>
      </c>
      <c r="BM47" s="95">
        <v>37.716827388018899</v>
      </c>
      <c r="BN47" s="95">
        <v>2.78066205018821</v>
      </c>
      <c r="BO47" s="95">
        <v>2296.6416969802099</v>
      </c>
      <c r="BP47" s="95">
        <v>14.772764307754199</v>
      </c>
      <c r="BQ47" s="95">
        <v>6.6680881417351401</v>
      </c>
      <c r="BR47" s="95">
        <v>3280.8523959016002</v>
      </c>
      <c r="BS47" s="95">
        <v>58.490374686569098</v>
      </c>
      <c r="BT47" s="95">
        <v>0.116670397830762</v>
      </c>
      <c r="BU47" s="95">
        <v>21.269549461796601</v>
      </c>
      <c r="BV47" s="95">
        <v>1.17129381431571E-2</v>
      </c>
      <c r="BW47" s="95">
        <v>583.95329228591697</v>
      </c>
      <c r="BX47" s="95">
        <v>218.28749852105801</v>
      </c>
      <c r="BY47" s="95">
        <v>0</v>
      </c>
      <c r="BZ47" s="95">
        <v>243.33951559410499</v>
      </c>
      <c r="CA47" s="95">
        <v>731.92746442448299</v>
      </c>
      <c r="CB47" s="95">
        <v>0</v>
      </c>
      <c r="CC47" s="95">
        <v>2524.2374777941</v>
      </c>
      <c r="CD47" s="95">
        <v>15588.904157950101</v>
      </c>
      <c r="CE47" s="95">
        <v>539.20276042812702</v>
      </c>
      <c r="CF47" s="95"/>
      <c r="CG47" s="49">
        <f t="shared" si="0"/>
        <v>-1.3470968066201007E-4</v>
      </c>
      <c r="CH47" s="49">
        <f t="shared" si="1"/>
        <v>-1.3253910707752999E-4</v>
      </c>
      <c r="CI47" s="49">
        <f t="shared" si="2"/>
        <v>-3.2200148441775348E-5</v>
      </c>
      <c r="CJ47" s="49">
        <f t="shared" si="13"/>
        <v>-7.5292714990110449E-5</v>
      </c>
      <c r="CK47" s="49">
        <f t="shared" si="13"/>
        <v>-6.7431087341043562E-5</v>
      </c>
      <c r="CL47" s="49">
        <f t="shared" si="4"/>
        <v>-7.1022509584702938E-5</v>
      </c>
      <c r="CM47" s="49">
        <f t="shared" si="5"/>
        <v>-1.3254024424608706E-4</v>
      </c>
      <c r="CN47" s="100">
        <f t="shared" si="6"/>
        <v>-6.9564915015669828E-5</v>
      </c>
      <c r="CO47" s="100">
        <f t="shared" si="7"/>
        <v>-7.1285376561820048E-5</v>
      </c>
      <c r="CP47" s="100">
        <f t="shared" si="8"/>
        <v>-6.9068609384045934E-5</v>
      </c>
      <c r="CQ47" s="100">
        <f t="shared" si="9"/>
        <v>-6.6033576274318761E-5</v>
      </c>
      <c r="CR47" s="99">
        <f t="shared" si="11"/>
        <v>-6.8604633759037284E-5</v>
      </c>
      <c r="CS47" s="99">
        <f t="shared" si="12"/>
        <v>-6.9758635991511644E-5</v>
      </c>
      <c r="CT47" s="100">
        <f t="shared" si="10"/>
        <v>-6.8680105482553478E-5</v>
      </c>
    </row>
    <row r="48" spans="1:98" x14ac:dyDescent="0.25">
      <c r="A48" s="94" t="s">
        <v>47</v>
      </c>
      <c r="B48" s="95">
        <v>176592.88746</v>
      </c>
      <c r="C48" s="95">
        <v>2887.6285475</v>
      </c>
      <c r="D48" s="95">
        <v>1857.8283398999999</v>
      </c>
      <c r="E48" s="95">
        <v>17471.870577999998</v>
      </c>
      <c r="F48" s="95">
        <v>14806.669716</v>
      </c>
      <c r="G48" s="95">
        <v>1158.3767634000001</v>
      </c>
      <c r="H48" s="95">
        <v>41509.660710999997</v>
      </c>
      <c r="I48" s="91">
        <v>1482.5623252</v>
      </c>
      <c r="J48" s="91">
        <v>397.4697931</v>
      </c>
      <c r="K48" s="91">
        <v>2961.149954</v>
      </c>
      <c r="L48" s="91">
        <v>3332.1217611000002</v>
      </c>
      <c r="M48" s="91">
        <v>453.11556465000001</v>
      </c>
      <c r="N48" s="91">
        <v>239.80677521999999</v>
      </c>
      <c r="O48" s="91">
        <v>430.59227292999998</v>
      </c>
      <c r="Q48" s="94" t="s">
        <v>47</v>
      </c>
      <c r="R48" s="95">
        <v>2662.6063466303399</v>
      </c>
      <c r="S48" s="95">
        <v>508.630984557646</v>
      </c>
      <c r="T48" s="95">
        <v>454.15003664577398</v>
      </c>
      <c r="U48" s="95">
        <v>1485.94700099342</v>
      </c>
      <c r="V48" s="95">
        <v>1485.94700099342</v>
      </c>
      <c r="W48" s="95">
        <v>826.50451032963497</v>
      </c>
      <c r="X48" s="95">
        <v>45.826896109920398</v>
      </c>
      <c r="Y48" s="95">
        <v>398.37739987285102</v>
      </c>
      <c r="Z48" s="95">
        <v>240.35438590168599</v>
      </c>
      <c r="AA48" s="95">
        <v>4284.8313711949004</v>
      </c>
      <c r="AB48" s="95">
        <v>176998.66463713499</v>
      </c>
      <c r="AC48" s="95">
        <v>1217.6318585300201</v>
      </c>
      <c r="AD48" s="95">
        <v>585.69639278721604</v>
      </c>
      <c r="AE48" s="95">
        <v>275.096201680457</v>
      </c>
      <c r="AF48" s="95">
        <v>210.72528681431999</v>
      </c>
      <c r="AG48" s="95">
        <v>162.23790991480001</v>
      </c>
      <c r="AH48" s="95">
        <v>2967.9106945001399</v>
      </c>
      <c r="AI48" s="95">
        <v>2967.9106945001399</v>
      </c>
      <c r="AJ48" s="95">
        <v>2430069.1260066298</v>
      </c>
      <c r="AK48" s="95">
        <v>0</v>
      </c>
      <c r="AL48" s="95">
        <v>481.88021476612698</v>
      </c>
      <c r="AM48" s="95">
        <v>84.648550202318702</v>
      </c>
      <c r="AN48" s="95">
        <v>4327.5606132335497</v>
      </c>
      <c r="AO48" s="95">
        <v>585.71834851287895</v>
      </c>
      <c r="AP48" s="95">
        <v>3339.73959374477</v>
      </c>
      <c r="AQ48" s="95">
        <v>431.575312062009</v>
      </c>
      <c r="AR48" s="95">
        <v>2894.25563586302</v>
      </c>
      <c r="AS48" s="95">
        <v>0</v>
      </c>
      <c r="AT48" s="95">
        <v>42868.621257262799</v>
      </c>
      <c r="AU48" s="95">
        <v>1675.5111926843999</v>
      </c>
      <c r="AV48" s="95">
        <v>186.167896849264</v>
      </c>
      <c r="AW48" s="95">
        <v>1861.6790895336601</v>
      </c>
      <c r="AX48" s="95">
        <v>0</v>
      </c>
      <c r="AY48" s="95">
        <v>2071.0952590843699</v>
      </c>
      <c r="AZ48" s="95">
        <v>7.8698893753754703E-2</v>
      </c>
      <c r="BA48" s="95">
        <v>11396.1924857743</v>
      </c>
      <c r="BB48" s="95">
        <v>0</v>
      </c>
      <c r="BC48" s="95">
        <v>96.791986430331093</v>
      </c>
      <c r="BD48" s="95">
        <v>1181.23091078115</v>
      </c>
      <c r="BE48" s="95">
        <v>0.162516551347299</v>
      </c>
      <c r="BF48" s="95">
        <v>0</v>
      </c>
      <c r="BG48" s="95">
        <v>116.685185049355</v>
      </c>
      <c r="BH48" s="95">
        <v>17511.080542940799</v>
      </c>
      <c r="BI48" s="95">
        <v>14839.8124483703</v>
      </c>
      <c r="BJ48" s="95">
        <v>2671.2680945705602</v>
      </c>
      <c r="BK48" s="95">
        <v>4.6883117490919703</v>
      </c>
      <c r="BL48" s="95">
        <v>5.0995230726919E-2</v>
      </c>
      <c r="BM48" s="95">
        <v>69.281591485088398</v>
      </c>
      <c r="BN48" s="95">
        <v>57.186295958266498</v>
      </c>
      <c r="BO48" s="95">
        <v>5426.8276788086196</v>
      </c>
      <c r="BP48" s="95">
        <v>22.6341875167689</v>
      </c>
      <c r="BQ48" s="95">
        <v>29.168737706421499</v>
      </c>
      <c r="BR48" s="95">
        <v>7752.6310163858498</v>
      </c>
      <c r="BS48" s="95">
        <v>213.37834673124601</v>
      </c>
      <c r="BT48" s="95">
        <v>0.90412174937857204</v>
      </c>
      <c r="BU48" s="95">
        <v>81.420947072537501</v>
      </c>
      <c r="BV48" s="95">
        <v>6.9267001622601701E-2</v>
      </c>
      <c r="BW48" s="95">
        <v>1160.91084200201</v>
      </c>
      <c r="BX48" s="95">
        <v>475.94114604465199</v>
      </c>
      <c r="BY48" s="95">
        <v>0</v>
      </c>
      <c r="BZ48" s="95">
        <v>524.04405408760704</v>
      </c>
      <c r="CA48" s="95">
        <v>1726.6181410142999</v>
      </c>
      <c r="CB48" s="95">
        <v>0</v>
      </c>
      <c r="CC48" s="95">
        <v>6417.2843709419803</v>
      </c>
      <c r="CD48" s="95">
        <v>41604.925197175799</v>
      </c>
      <c r="CE48" s="95">
        <v>1312.4967940179799</v>
      </c>
      <c r="CF48" s="95"/>
      <c r="CG48" s="49">
        <f t="shared" si="0"/>
        <v>2.2978115538594772E-3</v>
      </c>
      <c r="CH48" s="49">
        <f t="shared" si="1"/>
        <v>2.2949933670511316E-3</v>
      </c>
      <c r="CI48" s="49">
        <f t="shared" si="2"/>
        <v>2.0727155200288391E-3</v>
      </c>
      <c r="CJ48" s="49">
        <f t="shared" si="13"/>
        <v>2.2441767048213424E-3</v>
      </c>
      <c r="CK48" s="49">
        <f t="shared" si="13"/>
        <v>2.2383650750637976E-3</v>
      </c>
      <c r="CL48" s="49">
        <f t="shared" si="4"/>
        <v>2.1876117357292569E-3</v>
      </c>
      <c r="CM48" s="49">
        <f t="shared" si="5"/>
        <v>2.294995539449369E-3</v>
      </c>
      <c r="CN48" s="100">
        <f t="shared" si="6"/>
        <v>2.2829905602541217E-3</v>
      </c>
      <c r="CO48" s="100">
        <f t="shared" si="7"/>
        <v>2.283461004098656E-3</v>
      </c>
      <c r="CP48" s="100">
        <f t="shared" si="8"/>
        <v>2.2831469547860478E-3</v>
      </c>
      <c r="CQ48" s="100">
        <f t="shared" si="9"/>
        <v>2.2861807553680169E-3</v>
      </c>
      <c r="CR48" s="99">
        <f t="shared" si="11"/>
        <v>2.2830202192966531E-3</v>
      </c>
      <c r="CS48" s="99">
        <f t="shared" si="12"/>
        <v>2.2835496669500453E-3</v>
      </c>
      <c r="CT48" s="100">
        <f t="shared" si="10"/>
        <v>2.2829929699384904E-3</v>
      </c>
    </row>
    <row r="49" spans="1:98" x14ac:dyDescent="0.25">
      <c r="A49" s="94" t="s">
        <v>48</v>
      </c>
      <c r="B49" s="95">
        <v>57219.826636999998</v>
      </c>
      <c r="C49" s="95">
        <v>942.07166299999994</v>
      </c>
      <c r="D49" s="95">
        <v>932.45615499999997</v>
      </c>
      <c r="E49" s="95">
        <v>5956.3892530000003</v>
      </c>
      <c r="F49" s="95">
        <v>5047.7879000000003</v>
      </c>
      <c r="G49" s="95">
        <v>476.394902</v>
      </c>
      <c r="H49" s="95">
        <v>13542.284736</v>
      </c>
      <c r="I49" s="91">
        <v>312.15122273999998</v>
      </c>
      <c r="J49" s="91">
        <v>137.81403452999999</v>
      </c>
      <c r="K49" s="91">
        <v>818.60562594999999</v>
      </c>
      <c r="L49" s="91">
        <v>480.15773186000001</v>
      </c>
      <c r="M49" s="91">
        <v>157.2930484</v>
      </c>
      <c r="N49" s="91">
        <v>125.63965007</v>
      </c>
      <c r="O49" s="91">
        <v>96.908102679999999</v>
      </c>
      <c r="Q49" s="94" t="s">
        <v>48</v>
      </c>
      <c r="R49" s="95">
        <v>816.58326331896103</v>
      </c>
      <c r="S49" s="95">
        <v>357.676878304821</v>
      </c>
      <c r="T49" s="95">
        <v>157.29849044316799</v>
      </c>
      <c r="U49" s="95">
        <v>312.16165182817099</v>
      </c>
      <c r="V49" s="95">
        <v>312.16165182817099</v>
      </c>
      <c r="W49" s="95">
        <v>301.08179986854901</v>
      </c>
      <c r="X49" s="95">
        <v>51.578321938570802</v>
      </c>
      <c r="Y49" s="95">
        <v>137.818266631477</v>
      </c>
      <c r="Z49" s="95">
        <v>125.643982151104</v>
      </c>
      <c r="AA49" s="95">
        <v>1272.7900269327599</v>
      </c>
      <c r="AB49" s="95">
        <v>57223.274760054403</v>
      </c>
      <c r="AC49" s="95">
        <v>597.92798031402594</v>
      </c>
      <c r="AD49" s="95">
        <v>157.917597486939</v>
      </c>
      <c r="AE49" s="95">
        <v>198.40949831707499</v>
      </c>
      <c r="AF49" s="95">
        <v>6.5848226528559799</v>
      </c>
      <c r="AG49" s="95">
        <v>63.655522363509</v>
      </c>
      <c r="AH49" s="95">
        <v>818.63333878204298</v>
      </c>
      <c r="AI49" s="95">
        <v>818.63333878204298</v>
      </c>
      <c r="AJ49" s="95">
        <v>1516771.8436437901</v>
      </c>
      <c r="AK49" s="95">
        <v>0</v>
      </c>
      <c r="AL49" s="95">
        <v>285.90905002810302</v>
      </c>
      <c r="AM49" s="95">
        <v>76.824797283865806</v>
      </c>
      <c r="AN49" s="95">
        <v>1337.45298295118</v>
      </c>
      <c r="AO49" s="95">
        <v>190.787704585283</v>
      </c>
      <c r="AP49" s="95">
        <v>480.17546219811101</v>
      </c>
      <c r="AQ49" s="95">
        <v>96.911907858591704</v>
      </c>
      <c r="AR49" s="95">
        <v>942.12765384568695</v>
      </c>
      <c r="AS49" s="95">
        <v>0</v>
      </c>
      <c r="AT49" s="95">
        <v>14069.1313501656</v>
      </c>
      <c r="AU49" s="95">
        <v>839.22374141305204</v>
      </c>
      <c r="AV49" s="95">
        <v>93.247214819028002</v>
      </c>
      <c r="AW49" s="95">
        <v>932.47095623207997</v>
      </c>
      <c r="AX49" s="95">
        <v>0</v>
      </c>
      <c r="AY49" s="95">
        <v>696.20965963998503</v>
      </c>
      <c r="AZ49" s="95">
        <v>0.13450674353081199</v>
      </c>
      <c r="BA49" s="95">
        <v>3893.3439715620302</v>
      </c>
      <c r="BB49" s="95">
        <v>6.0676092968909301E-2</v>
      </c>
      <c r="BC49" s="95">
        <v>15.8214879379619</v>
      </c>
      <c r="BD49" s="95">
        <v>170.69237631574501</v>
      </c>
      <c r="BE49" s="95">
        <v>7.3976016027601801E-2</v>
      </c>
      <c r="BF49" s="95">
        <v>0</v>
      </c>
      <c r="BG49" s="95">
        <v>3.8253638813472399</v>
      </c>
      <c r="BH49" s="95">
        <v>5956.9636691667101</v>
      </c>
      <c r="BI49" s="95">
        <v>5048.3130676907103</v>
      </c>
      <c r="BJ49" s="95">
        <v>908.65060147599399</v>
      </c>
      <c r="BK49" s="95">
        <v>5.4033067962984301E-2</v>
      </c>
      <c r="BL49" s="95">
        <v>1.0874478127394E-2</v>
      </c>
      <c r="BM49" s="95">
        <v>36.702374212536498</v>
      </c>
      <c r="BN49" s="95">
        <v>2.2870692857575898</v>
      </c>
      <c r="BO49" s="95">
        <v>1969.33571068745</v>
      </c>
      <c r="BP49" s="95">
        <v>12.4140188174407</v>
      </c>
      <c r="BQ49" s="95">
        <v>5.6216186089937503</v>
      </c>
      <c r="BR49" s="95">
        <v>2813.27215496287</v>
      </c>
      <c r="BS49" s="95">
        <v>51.583943769920303</v>
      </c>
      <c r="BT49" s="95">
        <v>9.8226855735048496E-2</v>
      </c>
      <c r="BU49" s="95">
        <v>17.897807328163498</v>
      </c>
      <c r="BV49" s="95">
        <v>1.07923980775696E-2</v>
      </c>
      <c r="BW49" s="95">
        <v>476.41095833639201</v>
      </c>
      <c r="BX49" s="95">
        <v>192.51160291065301</v>
      </c>
      <c r="BY49" s="95">
        <v>0</v>
      </c>
      <c r="BZ49" s="95">
        <v>214.606048307696</v>
      </c>
      <c r="CA49" s="95">
        <v>645.50054076245704</v>
      </c>
      <c r="CB49" s="95">
        <v>0</v>
      </c>
      <c r="CC49" s="95">
        <v>2226.1738424279501</v>
      </c>
      <c r="CD49" s="95">
        <v>13543.0885746567</v>
      </c>
      <c r="CE49" s="95">
        <v>475.53383806676999</v>
      </c>
      <c r="CF49" s="95"/>
      <c r="CG49" s="49">
        <f t="shared" si="0"/>
        <v>6.0260983946683634E-5</v>
      </c>
      <c r="CH49" s="49">
        <f t="shared" si="1"/>
        <v>5.9433743616387906E-5</v>
      </c>
      <c r="CI49" s="49">
        <f t="shared" si="2"/>
        <v>1.5873381285153832E-5</v>
      </c>
      <c r="CJ49" s="49">
        <f t="shared" si="13"/>
        <v>9.6436975877716767E-5</v>
      </c>
      <c r="CK49" s="49">
        <f t="shared" si="13"/>
        <v>1.0403917539999596E-4</v>
      </c>
      <c r="CL49" s="49">
        <f t="shared" si="4"/>
        <v>3.3703837561242149E-5</v>
      </c>
      <c r="CM49" s="49">
        <f t="shared" si="5"/>
        <v>5.9357683904222378E-5</v>
      </c>
      <c r="CN49" s="100">
        <f t="shared" si="6"/>
        <v>3.3410371035756644E-5</v>
      </c>
      <c r="CO49" s="100">
        <f t="shared" si="7"/>
        <v>3.0708784424230654E-5</v>
      </c>
      <c r="CP49" s="100">
        <f t="shared" si="8"/>
        <v>3.3853703376192627E-5</v>
      </c>
      <c r="CQ49" s="100">
        <f t="shared" si="9"/>
        <v>3.692607019429049E-5</v>
      </c>
      <c r="CR49" s="99">
        <f t="shared" si="11"/>
        <v>3.4598116212672281E-5</v>
      </c>
      <c r="CS49" s="99">
        <f t="shared" si="12"/>
        <v>3.4480206698940768E-5</v>
      </c>
      <c r="CT49" s="100">
        <f t="shared" si="10"/>
        <v>3.9265845543069674E-5</v>
      </c>
    </row>
    <row r="50" spans="1:98" x14ac:dyDescent="0.25">
      <c r="A50" s="94" t="s">
        <v>49</v>
      </c>
      <c r="B50" s="95">
        <v>46442.325621999997</v>
      </c>
      <c r="C50" s="95">
        <v>763.19939554999996</v>
      </c>
      <c r="D50" s="95">
        <v>683.16518528999995</v>
      </c>
      <c r="E50" s="95">
        <v>4768.7071171999996</v>
      </c>
      <c r="F50" s="95">
        <v>4041.2772819000002</v>
      </c>
      <c r="G50" s="95">
        <v>364.14014543000002</v>
      </c>
      <c r="H50" s="95">
        <v>10970.992625000001</v>
      </c>
      <c r="I50" s="91">
        <v>617.05572867000001</v>
      </c>
      <c r="J50" s="91">
        <v>165.43049067999999</v>
      </c>
      <c r="K50" s="91">
        <v>1232.4571530000001</v>
      </c>
      <c r="L50" s="91">
        <v>1386.8589443000001</v>
      </c>
      <c r="M50" s="91">
        <v>188.59075910999999</v>
      </c>
      <c r="N50" s="91">
        <v>99.809729390000001</v>
      </c>
      <c r="O50" s="91">
        <v>179.21636486</v>
      </c>
      <c r="Q50" s="94" t="s">
        <v>49</v>
      </c>
      <c r="R50" s="95">
        <v>674.79042765005397</v>
      </c>
      <c r="S50" s="95">
        <v>128.90359526795999</v>
      </c>
      <c r="T50" s="95">
        <v>188.59481747262001</v>
      </c>
      <c r="U50" s="95">
        <v>450.25375304425597</v>
      </c>
      <c r="V50" s="95">
        <v>450.25375304425597</v>
      </c>
      <c r="W50" s="95">
        <v>209.42253421266801</v>
      </c>
      <c r="X50" s="95">
        <v>11.613599302697301</v>
      </c>
      <c r="Y50" s="95">
        <v>120.710208306307</v>
      </c>
      <c r="Z50" s="95">
        <v>99.811953602197804</v>
      </c>
      <c r="AA50" s="95">
        <v>1085.86697615343</v>
      </c>
      <c r="AB50" s="95">
        <v>46443.279623869399</v>
      </c>
      <c r="AC50" s="95">
        <v>308.56884672444198</v>
      </c>
      <c r="AD50" s="95">
        <v>148.408433473694</v>
      </c>
      <c r="AE50" s="95">
        <v>69.715712200564198</v>
      </c>
      <c r="AF50" s="95">
        <v>53.402669090396003</v>
      </c>
      <c r="AG50" s="95">
        <v>41.114655017192703</v>
      </c>
      <c r="AH50" s="95">
        <v>899.27621907396804</v>
      </c>
      <c r="AI50" s="95">
        <v>899.27621907396804</v>
      </c>
      <c r="AJ50" s="95">
        <v>1369154.12315547</v>
      </c>
      <c r="AK50" s="95">
        <v>0</v>
      </c>
      <c r="AL50" s="95">
        <v>122.11416325309</v>
      </c>
      <c r="AM50" s="95">
        <v>21.451918948225298</v>
      </c>
      <c r="AN50" s="95">
        <v>1096.6920794355899</v>
      </c>
      <c r="AO50" s="95">
        <v>148.435097439499</v>
      </c>
      <c r="AP50" s="95">
        <v>1011.95556653808</v>
      </c>
      <c r="AQ50" s="95">
        <v>130.76977057113399</v>
      </c>
      <c r="AR50" s="95">
        <v>763.21536760296897</v>
      </c>
      <c r="AS50" s="95">
        <v>0</v>
      </c>
      <c r="AT50" s="95">
        <v>11291.5682911203</v>
      </c>
      <c r="AU50" s="95">
        <v>614.87428099428405</v>
      </c>
      <c r="AV50" s="95">
        <v>68.319493457674</v>
      </c>
      <c r="AW50" s="95">
        <v>683.19377445195801</v>
      </c>
      <c r="AX50" s="95">
        <v>0</v>
      </c>
      <c r="AY50" s="95">
        <v>524.90330609917999</v>
      </c>
      <c r="AZ50" s="95">
        <v>0</v>
      </c>
      <c r="BA50" s="95">
        <v>2888.0682521537001</v>
      </c>
      <c r="BB50" s="95">
        <v>0.321331345128061</v>
      </c>
      <c r="BC50" s="95">
        <v>20.227063450674301</v>
      </c>
      <c r="BD50" s="95">
        <v>188.66930925952201</v>
      </c>
      <c r="BE50" s="95">
        <v>0.156005676955637</v>
      </c>
      <c r="BF50" s="95">
        <v>0</v>
      </c>
      <c r="BG50" s="95">
        <v>20.673887902136801</v>
      </c>
      <c r="BH50" s="95">
        <v>4768.8698354102698</v>
      </c>
      <c r="BI50" s="95">
        <v>4041.4231253367998</v>
      </c>
      <c r="BJ50" s="95">
        <v>727.44671007346801</v>
      </c>
      <c r="BK50" s="95">
        <v>4.3521314783643898E-2</v>
      </c>
      <c r="BL50" s="95">
        <v>5.6709463153160597E-2</v>
      </c>
      <c r="BM50" s="95">
        <v>10.0330830871321</v>
      </c>
      <c r="BN50" s="95">
        <v>0.70657853161152395</v>
      </c>
      <c r="BO50" s="95">
        <v>1551.11229214327</v>
      </c>
      <c r="BP50" s="95">
        <v>2.3823250978576498</v>
      </c>
      <c r="BQ50" s="95">
        <v>16.300398441552701</v>
      </c>
      <c r="BR50" s="95">
        <v>2215.6873638673401</v>
      </c>
      <c r="BS50" s="95">
        <v>54.074929688942902</v>
      </c>
      <c r="BT50" s="95">
        <v>0.24162728522517399</v>
      </c>
      <c r="BU50" s="95">
        <v>14.7960527352193</v>
      </c>
      <c r="BV50" s="95">
        <v>1.55757352237966E-2</v>
      </c>
      <c r="BW50" s="95">
        <v>364.15194061453798</v>
      </c>
      <c r="BX50" s="95">
        <v>120.623202611759</v>
      </c>
      <c r="BY50" s="95">
        <v>0</v>
      </c>
      <c r="BZ50" s="95">
        <v>132.84105010143099</v>
      </c>
      <c r="CA50" s="95">
        <v>437.58796487780199</v>
      </c>
      <c r="CB50" s="95">
        <v>0</v>
      </c>
      <c r="CC50" s="95">
        <v>1626.27638182948</v>
      </c>
      <c r="CD50" s="95">
        <v>10971.221835799701</v>
      </c>
      <c r="CE50" s="95">
        <v>332.65004782293499</v>
      </c>
      <c r="CF50" s="95"/>
      <c r="CG50" s="49">
        <f t="shared" si="0"/>
        <v>2.0541647228589739E-5</v>
      </c>
      <c r="CH50" s="49">
        <f t="shared" si="1"/>
        <v>2.0927758934471598E-5</v>
      </c>
      <c r="CI50" s="49">
        <f t="shared" si="2"/>
        <v>4.1848095561129264E-5</v>
      </c>
      <c r="CJ50" s="49">
        <f t="shared" si="13"/>
        <v>3.4122080947960469E-5</v>
      </c>
      <c r="CK50" s="49">
        <f t="shared" si="13"/>
        <v>3.608845090952414E-5</v>
      </c>
      <c r="CL50" s="49">
        <f t="shared" si="4"/>
        <v>3.2391881768572501E-5</v>
      </c>
      <c r="CM50" s="49">
        <f t="shared" si="5"/>
        <v>2.0892439502484217E-5</v>
      </c>
      <c r="CN50" s="100">
        <f t="shared" si="6"/>
        <v>-0.27031914278677632</v>
      </c>
      <c r="CO50" s="100">
        <f t="shared" si="7"/>
        <v>-0.27032672266080349</v>
      </c>
      <c r="CP50" s="100">
        <f t="shared" si="8"/>
        <v>-0.27033875629267579</v>
      </c>
      <c r="CQ50" s="100">
        <f t="shared" si="9"/>
        <v>-0.27032552899685691</v>
      </c>
      <c r="CR50" s="99">
        <f t="shared" si="11"/>
        <v>2.1519413990202151E-5</v>
      </c>
      <c r="CS50" s="99">
        <f t="shared" si="12"/>
        <v>2.2284522875635505E-5</v>
      </c>
      <c r="CT50" s="100">
        <f t="shared" si="10"/>
        <v>-0.27032461196672219</v>
      </c>
    </row>
    <row r="51" spans="1:98" x14ac:dyDescent="0.25">
      <c r="A51" s="94" t="s">
        <v>50</v>
      </c>
      <c r="B51" s="95">
        <v>27981.910874000001</v>
      </c>
      <c r="C51" s="95">
        <v>459.80782299999998</v>
      </c>
      <c r="D51" s="95">
        <v>410.25894299999999</v>
      </c>
      <c r="E51" s="95">
        <v>2871.9782009999999</v>
      </c>
      <c r="F51" s="95">
        <v>2433.8801290000001</v>
      </c>
      <c r="G51" s="95">
        <v>218.98357300000001</v>
      </c>
      <c r="H51" s="95">
        <v>6609.7417329999998</v>
      </c>
      <c r="I51" s="91">
        <v>250.52407456</v>
      </c>
      <c r="J51" s="91">
        <v>67.164631069999999</v>
      </c>
      <c r="K51" s="91">
        <v>500.37650236000002</v>
      </c>
      <c r="L51" s="91">
        <v>563.06349169999999</v>
      </c>
      <c r="M51" s="91">
        <v>76.56767936</v>
      </c>
      <c r="N51" s="91">
        <v>40.522660960000003</v>
      </c>
      <c r="O51" s="91">
        <v>72.761683540000007</v>
      </c>
      <c r="Q51" s="94" t="s">
        <v>50</v>
      </c>
      <c r="R51" s="95">
        <v>416.22648428300499</v>
      </c>
      <c r="S51" s="95">
        <v>79.510727594695894</v>
      </c>
      <c r="T51" s="95">
        <v>76.564924202113801</v>
      </c>
      <c r="U51" s="95">
        <v>250.51513092990501</v>
      </c>
      <c r="V51" s="95">
        <v>250.51513092990501</v>
      </c>
      <c r="W51" s="95">
        <v>129.20161928905901</v>
      </c>
      <c r="X51" s="95">
        <v>7.1638027735071201</v>
      </c>
      <c r="Y51" s="95">
        <v>67.162221502598499</v>
      </c>
      <c r="Z51" s="95">
        <v>40.521255759493897</v>
      </c>
      <c r="AA51" s="95">
        <v>669.81741629098701</v>
      </c>
      <c r="AB51" s="95">
        <v>27981.261077169402</v>
      </c>
      <c r="AC51" s="95">
        <v>190.34383546358501</v>
      </c>
      <c r="AD51" s="95">
        <v>91.557784928813604</v>
      </c>
      <c r="AE51" s="95">
        <v>43.003844098466203</v>
      </c>
      <c r="AF51" s="95">
        <v>32.9411797401253</v>
      </c>
      <c r="AG51" s="95">
        <v>25.361501248625402</v>
      </c>
      <c r="AH51" s="95">
        <v>500.35855715632198</v>
      </c>
      <c r="AI51" s="95">
        <v>500.35855715632198</v>
      </c>
      <c r="AJ51" s="95">
        <v>570458.33366395999</v>
      </c>
      <c r="AK51" s="95">
        <v>0</v>
      </c>
      <c r="AL51" s="95">
        <v>75.3289791894112</v>
      </c>
      <c r="AM51" s="95">
        <v>13.232525748817199</v>
      </c>
      <c r="AN51" s="95">
        <v>676.49696846515803</v>
      </c>
      <c r="AO51" s="95">
        <v>91.561180485907499</v>
      </c>
      <c r="AP51" s="95">
        <v>563.04502428560704</v>
      </c>
      <c r="AQ51" s="95">
        <v>72.759107234196605</v>
      </c>
      <c r="AR51" s="95">
        <v>459.79697581221001</v>
      </c>
      <c r="AS51" s="95">
        <v>0</v>
      </c>
      <c r="AT51" s="95">
        <v>6807.1293743503202</v>
      </c>
      <c r="AU51" s="95">
        <v>369.21633245280702</v>
      </c>
      <c r="AV51" s="95">
        <v>41.024027792346601</v>
      </c>
      <c r="AW51" s="95">
        <v>410.24036024515402</v>
      </c>
      <c r="AX51" s="95">
        <v>0</v>
      </c>
      <c r="AY51" s="95">
        <v>323.759687602192</v>
      </c>
      <c r="AZ51" s="95">
        <v>3.0697405887443002E-2</v>
      </c>
      <c r="BA51" s="95">
        <v>1781.4862461985199</v>
      </c>
      <c r="BB51" s="95">
        <v>0.119371333741188</v>
      </c>
      <c r="BC51" s="95">
        <v>18.687412541763798</v>
      </c>
      <c r="BD51" s="95">
        <v>300.55870354227602</v>
      </c>
      <c r="BE51" s="95">
        <v>6.1411461966412499E-2</v>
      </c>
      <c r="BF51" s="95">
        <v>0</v>
      </c>
      <c r="BG51" s="95">
        <v>29.0528695448006</v>
      </c>
      <c r="BH51" s="95">
        <v>2873.8804120966802</v>
      </c>
      <c r="BI51" s="95">
        <v>2435.79377721845</v>
      </c>
      <c r="BJ51" s="95">
        <v>438.08663487822201</v>
      </c>
      <c r="BK51" s="95">
        <v>5.3424276409993497E-2</v>
      </c>
      <c r="BL51" s="95">
        <v>7.6782382837017804E-3</v>
      </c>
      <c r="BM51" s="95">
        <v>0.37822874189939198</v>
      </c>
      <c r="BN51" s="95">
        <v>4.7657173124555596</v>
      </c>
      <c r="BO51" s="95">
        <v>840.565856889168</v>
      </c>
      <c r="BP51" s="95">
        <v>5.5934544954998104</v>
      </c>
      <c r="BQ51" s="95">
        <v>7.5372302438862997</v>
      </c>
      <c r="BR51" s="95">
        <v>1200.70381375022</v>
      </c>
      <c r="BS51" s="95">
        <v>33.355937376156</v>
      </c>
      <c r="BT51" s="95">
        <v>0.17220839090152501</v>
      </c>
      <c r="BU51" s="95">
        <v>27.501952286689001</v>
      </c>
      <c r="BV51" s="95">
        <v>3.7467626028869498E-3</v>
      </c>
      <c r="BW51" s="95">
        <v>218.975778091568</v>
      </c>
      <c r="BX51" s="95">
        <v>74.400500091669301</v>
      </c>
      <c r="BY51" s="95">
        <v>0</v>
      </c>
      <c r="BZ51" s="95">
        <v>81.920004624796306</v>
      </c>
      <c r="CA51" s="95">
        <v>269.91002121179503</v>
      </c>
      <c r="CB51" s="95">
        <v>0</v>
      </c>
      <c r="CC51" s="95">
        <v>1003.16876782337</v>
      </c>
      <c r="CD51" s="95">
        <v>6609.5855130651398</v>
      </c>
      <c r="CE51" s="95">
        <v>205.17336331285301</v>
      </c>
      <c r="CF51" s="95"/>
      <c r="CG51" s="49">
        <f t="shared" si="0"/>
        <v>-2.3222032030812582E-5</v>
      </c>
      <c r="CH51" s="49">
        <f t="shared" si="1"/>
        <v>-2.3590698651461173E-5</v>
      </c>
      <c r="CI51" s="49">
        <f t="shared" si="2"/>
        <v>-4.5295185304383748E-5</v>
      </c>
      <c r="CJ51" s="49">
        <f t="shared" si="13"/>
        <v>6.6233479628011833E-4</v>
      </c>
      <c r="CK51" s="49">
        <f t="shared" si="13"/>
        <v>7.8625409511690341E-4</v>
      </c>
      <c r="CL51" s="49">
        <f t="shared" si="4"/>
        <v>-3.5595859201748988E-5</v>
      </c>
      <c r="CM51" s="49">
        <f t="shared" si="5"/>
        <v>-2.3634801656480826E-5</v>
      </c>
      <c r="CN51" s="100">
        <f t="shared" si="6"/>
        <v>-3.5699683196905311E-5</v>
      </c>
      <c r="CO51" s="100">
        <f t="shared" si="7"/>
        <v>-3.587553989522885E-5</v>
      </c>
      <c r="CP51" s="100">
        <f t="shared" si="8"/>
        <v>-3.5863402045062768E-5</v>
      </c>
      <c r="CQ51" s="100">
        <f t="shared" si="9"/>
        <v>-3.2798102994011242E-5</v>
      </c>
      <c r="CR51" s="99">
        <f t="shared" si="11"/>
        <v>-3.598330142990042E-5</v>
      </c>
      <c r="CS51" s="99">
        <f t="shared" si="12"/>
        <v>-3.4676906027793126E-5</v>
      </c>
      <c r="CT51" s="100">
        <f t="shared" si="10"/>
        <v>-3.5407451807864309E-5</v>
      </c>
    </row>
    <row r="52" spans="1:98" x14ac:dyDescent="0.25">
      <c r="I52" s="90"/>
      <c r="J52" s="90"/>
      <c r="K52" s="90"/>
      <c r="L52" s="90"/>
      <c r="M52" s="90"/>
      <c r="N52" s="90"/>
      <c r="O52" s="90"/>
      <c r="CR52" s="90"/>
      <c r="CS52" s="90"/>
    </row>
    <row r="53" spans="1:98" x14ac:dyDescent="0.25">
      <c r="I53" s="90"/>
      <c r="J53" s="90"/>
      <c r="K53" s="90"/>
      <c r="L53" s="90"/>
      <c r="M53" s="90"/>
      <c r="N53" s="90"/>
      <c r="O53" s="90"/>
      <c r="CR53" s="90"/>
      <c r="CS53" s="90"/>
    </row>
    <row r="54" spans="1:98" x14ac:dyDescent="0.25">
      <c r="A54" s="94" t="s">
        <v>229</v>
      </c>
      <c r="I54" s="90"/>
      <c r="J54" s="90"/>
      <c r="K54" s="90"/>
      <c r="L54" s="90"/>
      <c r="M54" s="90"/>
      <c r="N54" s="90"/>
      <c r="O54" s="90"/>
      <c r="CR54" s="90"/>
      <c r="CS54" s="90"/>
    </row>
    <row r="55" spans="1:98" x14ac:dyDescent="0.25">
      <c r="A55" s="94" t="s">
        <v>1</v>
      </c>
      <c r="B55" s="95">
        <v>30556.926146000002</v>
      </c>
      <c r="C55" s="95">
        <v>501.43044234000001</v>
      </c>
      <c r="D55" s="95">
        <v>412.46338818999999</v>
      </c>
      <c r="E55" s="95">
        <v>3104.5231924999998</v>
      </c>
      <c r="F55" s="95">
        <v>2630.9525539000001</v>
      </c>
      <c r="G55" s="95">
        <v>228.26563712999999</v>
      </c>
      <c r="H55" s="95">
        <v>7208.0729149999997</v>
      </c>
      <c r="I55" s="91">
        <v>266.33278252999997</v>
      </c>
      <c r="J55" s="91">
        <v>71.402890690000007</v>
      </c>
      <c r="K55" s="91">
        <v>531.95153540000001</v>
      </c>
      <c r="L55" s="91">
        <v>598.59423364999998</v>
      </c>
      <c r="M55" s="91">
        <v>81.399295649999999</v>
      </c>
      <c r="N55" s="91">
        <v>43.079744400000003</v>
      </c>
      <c r="O55" s="91">
        <v>77.353131320000003</v>
      </c>
      <c r="Q55" s="95" t="s">
        <v>1</v>
      </c>
      <c r="R55" s="95">
        <v>0</v>
      </c>
      <c r="S55" s="95">
        <v>0</v>
      </c>
      <c r="T55" s="95">
        <v>0</v>
      </c>
      <c r="U55" s="95">
        <v>0</v>
      </c>
      <c r="V55" s="95">
        <v>0</v>
      </c>
      <c r="W55" s="95">
        <v>0</v>
      </c>
      <c r="X55" s="95">
        <v>0</v>
      </c>
      <c r="Y55" s="95">
        <v>0</v>
      </c>
      <c r="Z55" s="95">
        <v>0</v>
      </c>
      <c r="AA55" s="95">
        <v>0</v>
      </c>
      <c r="AB55" s="95">
        <v>0</v>
      </c>
      <c r="AC55" s="95">
        <v>0</v>
      </c>
      <c r="AD55" s="95">
        <v>0</v>
      </c>
      <c r="AE55" s="95">
        <v>0</v>
      </c>
      <c r="AF55" s="95">
        <v>0</v>
      </c>
      <c r="AG55" s="95">
        <v>0</v>
      </c>
      <c r="AH55" s="95">
        <v>0</v>
      </c>
      <c r="AI55" s="95">
        <v>0</v>
      </c>
      <c r="AJ55" s="95">
        <v>0</v>
      </c>
      <c r="AK55" s="95">
        <v>0</v>
      </c>
      <c r="AL55" s="95">
        <v>0</v>
      </c>
      <c r="AM55" s="95">
        <v>0</v>
      </c>
      <c r="AN55" s="95">
        <v>0</v>
      </c>
      <c r="AO55" s="95">
        <v>0</v>
      </c>
      <c r="AP55" s="95">
        <v>0</v>
      </c>
      <c r="AQ55" s="95">
        <v>0</v>
      </c>
      <c r="AR55" s="95">
        <v>0</v>
      </c>
      <c r="AS55" s="95">
        <v>0</v>
      </c>
      <c r="AT55" s="95">
        <v>0</v>
      </c>
      <c r="AU55" s="95">
        <v>0</v>
      </c>
      <c r="AV55" s="95">
        <v>0</v>
      </c>
      <c r="AW55" s="95">
        <v>0</v>
      </c>
      <c r="AX55" s="95">
        <v>0</v>
      </c>
      <c r="AY55" s="95">
        <v>0</v>
      </c>
      <c r="AZ55" s="95">
        <v>0</v>
      </c>
      <c r="BA55" s="95">
        <v>0</v>
      </c>
      <c r="BB55" s="95">
        <v>0</v>
      </c>
      <c r="BC55" s="95">
        <v>0</v>
      </c>
      <c r="BD55" s="95">
        <v>0</v>
      </c>
      <c r="BE55" s="95">
        <v>0</v>
      </c>
      <c r="BF55" s="95">
        <v>0</v>
      </c>
      <c r="BG55" s="95">
        <v>0</v>
      </c>
      <c r="BH55" s="95">
        <v>0</v>
      </c>
      <c r="BI55" s="95">
        <v>0</v>
      </c>
      <c r="BJ55" s="95">
        <v>0</v>
      </c>
      <c r="BK55" s="95">
        <v>0</v>
      </c>
      <c r="BL55" s="95">
        <v>0</v>
      </c>
      <c r="BM55" s="95">
        <v>0</v>
      </c>
      <c r="BN55" s="95">
        <v>0</v>
      </c>
      <c r="BO55" s="95">
        <v>0</v>
      </c>
      <c r="BP55" s="95">
        <v>0</v>
      </c>
      <c r="BQ55" s="95">
        <v>0</v>
      </c>
      <c r="BR55" s="95">
        <v>0</v>
      </c>
      <c r="BS55" s="95">
        <v>0</v>
      </c>
      <c r="BT55" s="95">
        <v>0</v>
      </c>
      <c r="BU55" s="95">
        <v>0</v>
      </c>
      <c r="BV55" s="95">
        <v>0</v>
      </c>
      <c r="BW55" s="95">
        <v>0</v>
      </c>
      <c r="BX55" s="95">
        <v>0</v>
      </c>
      <c r="BY55" s="95">
        <v>0</v>
      </c>
      <c r="BZ55" s="95">
        <v>0</v>
      </c>
      <c r="CA55" s="95">
        <v>0</v>
      </c>
      <c r="CB55" s="95">
        <v>0</v>
      </c>
      <c r="CC55" s="95">
        <v>0</v>
      </c>
      <c r="CD55" s="95">
        <v>0</v>
      </c>
      <c r="CE55" s="95">
        <v>0</v>
      </c>
      <c r="CG55" s="49">
        <f>(AB55-B55)/(B55+1E-50)</f>
        <v>-1</v>
      </c>
      <c r="CH55" s="49">
        <f>(AR55-C55)/(C55+1E-50)</f>
        <v>-1</v>
      </c>
      <c r="CI55" s="49">
        <f>(AW55-D55)/(D55+1E-50)</f>
        <v>-1</v>
      </c>
      <c r="CJ55" s="49">
        <f>(BH55-E55)/(E55+1E-50)</f>
        <v>-1</v>
      </c>
      <c r="CK55" s="49">
        <f>(BI55-F55)/(F55+1E-50)</f>
        <v>-1</v>
      </c>
      <c r="CL55" s="49">
        <f>(BW55-G55)/(G55+1E-50)</f>
        <v>-1</v>
      </c>
      <c r="CM55" s="49">
        <f>(CD55-H55)/(H55+1E-50)</f>
        <v>-1</v>
      </c>
      <c r="CN55" s="100">
        <f>(V55-I55)/(I55+1E-50)</f>
        <v>-1</v>
      </c>
      <c r="CO55" s="100">
        <f>(Y55-J55)/(J55+1E-50)</f>
        <v>-1</v>
      </c>
      <c r="CP55" s="100">
        <f>(AI55-K55)/(K55+1E-50)</f>
        <v>-1</v>
      </c>
      <c r="CQ55" s="100">
        <f>(AP55-L55)/(L55+1E-50)</f>
        <v>-1</v>
      </c>
      <c r="CR55" s="99">
        <f>(T55-M55)/(M55+1E-50)</f>
        <v>-1</v>
      </c>
      <c r="CS55" s="99">
        <f>(Z55-N55)/(N55+1E-50)</f>
        <v>-1</v>
      </c>
      <c r="CT55" s="100">
        <f>(AQ55-O55)/(O55+1E-50)</f>
        <v>-1</v>
      </c>
    </row>
    <row r="56" spans="1:98" x14ac:dyDescent="0.25">
      <c r="A56" s="94" t="s">
        <v>11</v>
      </c>
      <c r="B56" s="95"/>
      <c r="C56" s="95"/>
      <c r="D56" s="95"/>
      <c r="E56" s="95"/>
      <c r="F56" s="95"/>
      <c r="G56" s="95"/>
      <c r="H56" s="95"/>
      <c r="I56" s="78"/>
      <c r="J56" s="78"/>
      <c r="K56" s="78"/>
      <c r="L56" s="78"/>
      <c r="M56" s="95"/>
      <c r="N56" s="95"/>
      <c r="O56" s="78"/>
    </row>
    <row r="57" spans="1:98" x14ac:dyDescent="0.25">
      <c r="A57" s="94" t="s">
        <v>58</v>
      </c>
      <c r="B57" s="95"/>
      <c r="C57" s="95"/>
      <c r="D57" s="95"/>
      <c r="E57" s="95"/>
      <c r="F57" s="95"/>
      <c r="G57" s="95"/>
      <c r="H57" s="95"/>
      <c r="I57" s="78"/>
      <c r="J57" s="78"/>
      <c r="K57" s="78"/>
      <c r="L57" s="78"/>
      <c r="M57" s="95"/>
      <c r="N57" s="95"/>
      <c r="O57" s="78"/>
    </row>
    <row r="58" spans="1:98" x14ac:dyDescent="0.25">
      <c r="A58" s="94" t="s">
        <v>75</v>
      </c>
    </row>
    <row r="59" spans="1:98" x14ac:dyDescent="0.25">
      <c r="A59" s="94" t="s">
        <v>235</v>
      </c>
    </row>
    <row r="61" spans="1:98" x14ac:dyDescent="0.25">
      <c r="A61" s="2" t="s">
        <v>55</v>
      </c>
      <c r="B61" s="1">
        <f t="shared" ref="B61:H61" si="14">SUM(B3:B57)</f>
        <v>7124890.1792540569</v>
      </c>
      <c r="C61" s="1">
        <f t="shared" si="14"/>
        <v>131350.43926824999</v>
      </c>
      <c r="D61" s="1">
        <f t="shared" si="14"/>
        <v>127881.97998526998</v>
      </c>
      <c r="E61" s="1">
        <f t="shared" si="14"/>
        <v>781968.32513983012</v>
      </c>
      <c r="F61" s="1">
        <f t="shared" si="14"/>
        <v>657985.02431125985</v>
      </c>
      <c r="G61" s="1">
        <f t="shared" si="14"/>
        <v>58918.558264779997</v>
      </c>
      <c r="H61" s="1">
        <f t="shared" si="14"/>
        <v>1554048.0931269</v>
      </c>
      <c r="I61" s="1">
        <f t="shared" ref="I61:O61" si="15">SUM(I3:I57)</f>
        <v>56112.580196389994</v>
      </c>
      <c r="J61" s="1">
        <f t="shared" si="15"/>
        <v>19776.12276382</v>
      </c>
      <c r="K61" s="1">
        <f t="shared" si="15"/>
        <v>119017.58836348998</v>
      </c>
      <c r="L61" s="1">
        <f t="shared" si="15"/>
        <v>87782.432626930022</v>
      </c>
      <c r="M61" s="1">
        <f t="shared" si="15"/>
        <v>21815.863290580004</v>
      </c>
      <c r="N61" s="1">
        <f t="shared" si="15"/>
        <v>15021.120747939996</v>
      </c>
      <c r="O61" s="1">
        <f t="shared" si="15"/>
        <v>15973.611592910003</v>
      </c>
      <c r="R61" s="1">
        <f t="shared" ref="R61:CC61" si="16">SUM(R3:R57)</f>
        <v>100971.37026398109</v>
      </c>
      <c r="S61" s="1">
        <f t="shared" si="16"/>
        <v>28625.492022254533</v>
      </c>
      <c r="T61" s="1">
        <f t="shared" si="16"/>
        <v>21735.929600441486</v>
      </c>
      <c r="U61" s="1">
        <f t="shared" si="16"/>
        <v>52182.37015475981</v>
      </c>
      <c r="V61" s="1">
        <f t="shared" si="16"/>
        <v>52182.37015475981</v>
      </c>
      <c r="W61" s="1">
        <f t="shared" si="16"/>
        <v>34098.844223079599</v>
      </c>
      <c r="X61" s="1">
        <f t="shared" si="16"/>
        <v>3480.3179858815838</v>
      </c>
      <c r="Y61" s="1">
        <f t="shared" si="16"/>
        <v>18117.306257932676</v>
      </c>
      <c r="Z61" s="1">
        <f t="shared" si="16"/>
        <v>14977.059657705802</v>
      </c>
      <c r="AA61" s="1">
        <f t="shared" si="16"/>
        <v>148873.54919670647</v>
      </c>
      <c r="AB61" s="1">
        <f t="shared" si="16"/>
        <v>7097451.7599981651</v>
      </c>
      <c r="AC61" s="1">
        <f t="shared" si="16"/>
        <v>55956.096324081933</v>
      </c>
      <c r="AD61" s="1">
        <f t="shared" si="16"/>
        <v>19542.433179704985</v>
      </c>
      <c r="AE61" s="1">
        <f t="shared" si="16"/>
        <v>16637.805306833412</v>
      </c>
      <c r="AF61" s="1">
        <f t="shared" si="16"/>
        <v>4901.3250709251133</v>
      </c>
      <c r="AG61" s="1">
        <f t="shared" si="16"/>
        <v>8927.7773631836644</v>
      </c>
      <c r="AH61" s="1">
        <f t="shared" si="16"/>
        <v>108997.44097157223</v>
      </c>
      <c r="AI61" s="1">
        <f t="shared" si="16"/>
        <v>108997.44097157223</v>
      </c>
      <c r="AJ61" s="1">
        <f t="shared" si="16"/>
        <v>265150934.73558468</v>
      </c>
      <c r="AK61" s="1">
        <f t="shared" si="16"/>
        <v>0</v>
      </c>
      <c r="AL61" s="1">
        <f t="shared" si="16"/>
        <v>24475.368545357047</v>
      </c>
      <c r="AM61" s="1">
        <f t="shared" si="16"/>
        <v>5583.9260606963044</v>
      </c>
      <c r="AN61" s="1">
        <f t="shared" si="16"/>
        <v>149821.41918904224</v>
      </c>
      <c r="AO61" s="1">
        <f t="shared" si="16"/>
        <v>22052.95700466933</v>
      </c>
      <c r="AP61" s="1">
        <f t="shared" si="16"/>
        <v>81451.72884756446</v>
      </c>
      <c r="AQ61" s="1">
        <f t="shared" si="16"/>
        <v>14762.412402740671</v>
      </c>
      <c r="AR61" s="1">
        <f t="shared" si="16"/>
        <v>130893.56000496889</v>
      </c>
      <c r="AS61" s="1">
        <f t="shared" si="16"/>
        <v>0</v>
      </c>
      <c r="AT61" s="1">
        <f t="shared" si="16"/>
        <v>1600015.9525013566</v>
      </c>
      <c r="AU61" s="1">
        <f t="shared" si="16"/>
        <v>114748.93036699363</v>
      </c>
      <c r="AV61" s="1">
        <f t="shared" si="16"/>
        <v>12749.882945379957</v>
      </c>
      <c r="AW61" s="1">
        <f t="shared" si="16"/>
        <v>127498.81331237337</v>
      </c>
      <c r="AX61" s="1">
        <f t="shared" si="16"/>
        <v>0</v>
      </c>
      <c r="AY61" s="1">
        <f t="shared" si="16"/>
        <v>77282.272555975433</v>
      </c>
      <c r="AZ61" s="1">
        <f t="shared" si="16"/>
        <v>29.504333489731909</v>
      </c>
      <c r="BA61" s="1">
        <f t="shared" si="16"/>
        <v>431609.38672498486</v>
      </c>
      <c r="BB61" s="1">
        <f t="shared" si="16"/>
        <v>86.225938544797813</v>
      </c>
      <c r="BC61" s="1">
        <f t="shared" si="16"/>
        <v>6616.4541330224929</v>
      </c>
      <c r="BD61" s="1">
        <f t="shared" si="16"/>
        <v>34335.790930407507</v>
      </c>
      <c r="BE61" s="1">
        <f t="shared" si="16"/>
        <v>14.705369351939757</v>
      </c>
      <c r="BF61" s="1">
        <f t="shared" si="16"/>
        <v>0</v>
      </c>
      <c r="BG61" s="1">
        <f t="shared" si="16"/>
        <v>4899.5027695571089</v>
      </c>
      <c r="BH61" s="1">
        <f t="shared" si="16"/>
        <v>779202.39903856942</v>
      </c>
      <c r="BI61" s="1">
        <f t="shared" si="16"/>
        <v>655649.66707028798</v>
      </c>
      <c r="BJ61" s="1">
        <f t="shared" si="16"/>
        <v>123552.73196828079</v>
      </c>
      <c r="BK61" s="1">
        <f t="shared" si="16"/>
        <v>83.969638241627791</v>
      </c>
      <c r="BL61" s="1">
        <f t="shared" si="16"/>
        <v>2.1254330902636638</v>
      </c>
      <c r="BM61" s="1">
        <f t="shared" si="16"/>
        <v>6063.5769826270061</v>
      </c>
      <c r="BN61" s="1">
        <f t="shared" si="16"/>
        <v>999.39357768133084</v>
      </c>
      <c r="BO61" s="1">
        <f t="shared" si="16"/>
        <v>245295.5956297245</v>
      </c>
      <c r="BP61" s="1">
        <f t="shared" si="16"/>
        <v>2185.9666995680359</v>
      </c>
      <c r="BQ61" s="1">
        <f t="shared" si="16"/>
        <v>1071.7044321670153</v>
      </c>
      <c r="BR61" s="1">
        <f t="shared" si="16"/>
        <v>350419.5865627093</v>
      </c>
      <c r="BS61" s="1">
        <f t="shared" si="16"/>
        <v>6829.6377067717112</v>
      </c>
      <c r="BT61" s="1">
        <f t="shared" si="16"/>
        <v>95.382033130964928</v>
      </c>
      <c r="BU61" s="1">
        <f t="shared" si="16"/>
        <v>3448.0551962972918</v>
      </c>
      <c r="BV61" s="1">
        <f t="shared" si="16"/>
        <v>2.127410676957243</v>
      </c>
      <c r="BW61" s="1">
        <f t="shared" si="16"/>
        <v>58710.443531760218</v>
      </c>
      <c r="BX61" s="1">
        <f t="shared" si="16"/>
        <v>19995.506626942919</v>
      </c>
      <c r="BY61" s="1">
        <f t="shared" si="16"/>
        <v>0</v>
      </c>
      <c r="BZ61" s="1">
        <f t="shared" si="16"/>
        <v>21708.458315453594</v>
      </c>
      <c r="CA61" s="1">
        <f t="shared" si="16"/>
        <v>68247.02027768844</v>
      </c>
      <c r="CB61" s="1"/>
      <c r="CC61" s="1">
        <f t="shared" si="16"/>
        <v>239234.52996124027</v>
      </c>
      <c r="CD61" s="1">
        <f>SUM(CD3:CD57)</f>
        <v>1547599.5891034275</v>
      </c>
      <c r="CE61" s="1">
        <f>SUM(CE3:CE57)</f>
        <v>51054.504484563935</v>
      </c>
      <c r="CF61" s="1"/>
    </row>
    <row r="62" spans="1:98" x14ac:dyDescent="0.25">
      <c r="A62" s="94" t="s">
        <v>56</v>
      </c>
      <c r="B62" s="1">
        <f>SUM(B2:B51)</f>
        <v>7094333.2531080572</v>
      </c>
      <c r="C62" s="1">
        <f t="shared" ref="C62:O62" si="17">SUM(C2:C51)</f>
        <v>130849.00882590999</v>
      </c>
      <c r="D62" s="1">
        <f t="shared" si="17"/>
        <v>127469.51659707999</v>
      </c>
      <c r="E62" s="1">
        <f t="shared" si="17"/>
        <v>778863.80194733012</v>
      </c>
      <c r="F62" s="1">
        <f t="shared" si="17"/>
        <v>655354.0717573599</v>
      </c>
      <c r="G62" s="1">
        <f t="shared" si="17"/>
        <v>58690.292627649993</v>
      </c>
      <c r="H62" s="1">
        <f t="shared" si="17"/>
        <v>1546840.0202119001</v>
      </c>
      <c r="I62" s="1">
        <f t="shared" si="17"/>
        <v>55846.247413859994</v>
      </c>
      <c r="J62" s="1">
        <f t="shared" si="17"/>
        <v>19704.719873130001</v>
      </c>
      <c r="K62" s="1">
        <f t="shared" si="17"/>
        <v>118485.63682808998</v>
      </c>
      <c r="L62" s="1">
        <f t="shared" si="17"/>
        <v>87183.838393280021</v>
      </c>
      <c r="M62" s="1">
        <f t="shared" si="17"/>
        <v>21734.463994930004</v>
      </c>
      <c r="N62" s="1">
        <f t="shared" si="17"/>
        <v>14978.041003539996</v>
      </c>
      <c r="O62" s="1">
        <f t="shared" si="17"/>
        <v>15896.258461590003</v>
      </c>
      <c r="R62" s="1">
        <f t="shared" ref="R62:CC62" si="18">SUM(R2:R51)</f>
        <v>100971.37026398109</v>
      </c>
      <c r="S62" s="1">
        <f t="shared" si="18"/>
        <v>28625.492022254533</v>
      </c>
      <c r="T62" s="1">
        <f t="shared" si="18"/>
        <v>21735.929600441486</v>
      </c>
      <c r="U62" s="1">
        <f t="shared" si="18"/>
        <v>52182.37015475981</v>
      </c>
      <c r="V62" s="1">
        <f t="shared" si="18"/>
        <v>52182.37015475981</v>
      </c>
      <c r="W62" s="1">
        <f t="shared" si="18"/>
        <v>34098.844223079599</v>
      </c>
      <c r="X62" s="1">
        <f t="shared" si="18"/>
        <v>3480.3179858815838</v>
      </c>
      <c r="Y62" s="1">
        <f t="shared" si="18"/>
        <v>18117.306257932676</v>
      </c>
      <c r="Z62" s="1">
        <f t="shared" si="18"/>
        <v>14977.059657705802</v>
      </c>
      <c r="AA62" s="1">
        <f t="shared" si="18"/>
        <v>148873.54919670647</v>
      </c>
      <c r="AB62" s="1">
        <f t="shared" si="18"/>
        <v>7097451.7599981651</v>
      </c>
      <c r="AC62" s="1">
        <f t="shared" si="18"/>
        <v>55956.096324081933</v>
      </c>
      <c r="AD62" s="1">
        <f t="shared" si="18"/>
        <v>19542.433179704985</v>
      </c>
      <c r="AE62" s="1">
        <f t="shared" si="18"/>
        <v>16637.805306833412</v>
      </c>
      <c r="AF62" s="1">
        <f t="shared" si="18"/>
        <v>4901.3250709251133</v>
      </c>
      <c r="AG62" s="1">
        <f t="shared" si="18"/>
        <v>8927.7773631836644</v>
      </c>
      <c r="AH62" s="1">
        <f t="shared" si="18"/>
        <v>108997.44097157223</v>
      </c>
      <c r="AI62" s="1">
        <f t="shared" si="18"/>
        <v>108997.44097157223</v>
      </c>
      <c r="AJ62" s="1">
        <f t="shared" si="18"/>
        <v>265150934.73558468</v>
      </c>
      <c r="AK62" s="1">
        <f t="shared" si="18"/>
        <v>0</v>
      </c>
      <c r="AL62" s="1">
        <f t="shared" si="18"/>
        <v>24475.368545357047</v>
      </c>
      <c r="AM62" s="1">
        <f t="shared" si="18"/>
        <v>5583.9260606963044</v>
      </c>
      <c r="AN62" s="1">
        <f t="shared" si="18"/>
        <v>149821.41918904224</v>
      </c>
      <c r="AO62" s="1">
        <f t="shared" si="18"/>
        <v>22052.95700466933</v>
      </c>
      <c r="AP62" s="1">
        <f t="shared" si="18"/>
        <v>81451.72884756446</v>
      </c>
      <c r="AQ62" s="1">
        <f t="shared" si="18"/>
        <v>14762.412402740671</v>
      </c>
      <c r="AR62" s="1">
        <f t="shared" si="18"/>
        <v>130893.56000496889</v>
      </c>
      <c r="AS62" s="1">
        <f t="shared" si="18"/>
        <v>0</v>
      </c>
      <c r="AT62" s="1">
        <f t="shared" si="18"/>
        <v>1600015.9525013566</v>
      </c>
      <c r="AU62" s="1">
        <f t="shared" si="18"/>
        <v>114748.93036699363</v>
      </c>
      <c r="AV62" s="1">
        <f t="shared" si="18"/>
        <v>12749.882945379957</v>
      </c>
      <c r="AW62" s="1">
        <f t="shared" si="18"/>
        <v>127498.81331237337</v>
      </c>
      <c r="AX62" s="1">
        <f t="shared" si="18"/>
        <v>0</v>
      </c>
      <c r="AY62" s="1">
        <f t="shared" si="18"/>
        <v>77282.272555975433</v>
      </c>
      <c r="AZ62" s="1">
        <f t="shared" si="18"/>
        <v>29.504333489731909</v>
      </c>
      <c r="BA62" s="1">
        <f t="shared" si="18"/>
        <v>431609.38672498486</v>
      </c>
      <c r="BB62" s="1">
        <f t="shared" si="18"/>
        <v>86.225938544797813</v>
      </c>
      <c r="BC62" s="1">
        <f t="shared" si="18"/>
        <v>6616.4541330224929</v>
      </c>
      <c r="BD62" s="1">
        <f t="shared" si="18"/>
        <v>34335.790930407507</v>
      </c>
      <c r="BE62" s="1">
        <f t="shared" si="18"/>
        <v>14.705369351939757</v>
      </c>
      <c r="BF62" s="1">
        <f t="shared" si="18"/>
        <v>0</v>
      </c>
      <c r="BG62" s="1">
        <f t="shared" si="18"/>
        <v>4899.5027695571089</v>
      </c>
      <c r="BH62" s="1">
        <f t="shared" si="18"/>
        <v>779202.39903856942</v>
      </c>
      <c r="BI62" s="1">
        <f t="shared" si="18"/>
        <v>655649.66707028798</v>
      </c>
      <c r="BJ62" s="1">
        <f t="shared" si="18"/>
        <v>123552.73196828079</v>
      </c>
      <c r="BK62" s="1">
        <f t="shared" si="18"/>
        <v>83.969638241627791</v>
      </c>
      <c r="BL62" s="1">
        <f t="shared" si="18"/>
        <v>2.1254330902636638</v>
      </c>
      <c r="BM62" s="1">
        <f t="shared" si="18"/>
        <v>6063.5769826270061</v>
      </c>
      <c r="BN62" s="1">
        <f t="shared" si="18"/>
        <v>999.39357768133084</v>
      </c>
      <c r="BO62" s="1">
        <f t="shared" si="18"/>
        <v>245295.5956297245</v>
      </c>
      <c r="BP62" s="1">
        <f t="shared" si="18"/>
        <v>2185.9666995680359</v>
      </c>
      <c r="BQ62" s="1">
        <f t="shared" si="18"/>
        <v>1071.7044321670153</v>
      </c>
      <c r="BR62" s="1">
        <f t="shared" si="18"/>
        <v>350419.5865627093</v>
      </c>
      <c r="BS62" s="1">
        <f t="shared" si="18"/>
        <v>6829.6377067717112</v>
      </c>
      <c r="BT62" s="1">
        <f t="shared" si="18"/>
        <v>95.382033130964928</v>
      </c>
      <c r="BU62" s="1">
        <f t="shared" si="18"/>
        <v>3448.0551962972918</v>
      </c>
      <c r="BV62" s="1">
        <f t="shared" si="18"/>
        <v>2.127410676957243</v>
      </c>
      <c r="BW62" s="1">
        <f t="shared" si="18"/>
        <v>58710.443531760218</v>
      </c>
      <c r="BX62" s="1">
        <f t="shared" si="18"/>
        <v>19995.506626942919</v>
      </c>
      <c r="BY62" s="1">
        <f t="shared" si="18"/>
        <v>0</v>
      </c>
      <c r="BZ62" s="1">
        <f t="shared" si="18"/>
        <v>21708.458315453594</v>
      </c>
      <c r="CA62" s="1">
        <f t="shared" si="18"/>
        <v>68247.02027768844</v>
      </c>
      <c r="CB62" s="1"/>
      <c r="CC62" s="1">
        <f t="shared" si="18"/>
        <v>239234.52996124027</v>
      </c>
      <c r="CD62" s="1">
        <f>SUM(CD2:CD51)</f>
        <v>1547599.5891034275</v>
      </c>
      <c r="CE62" s="1">
        <f>SUM(CE2:CE51)</f>
        <v>51054.504484563935</v>
      </c>
      <c r="CF62" s="81"/>
    </row>
    <row r="63" spans="1:98" x14ac:dyDescent="0.25">
      <c r="A63" s="94" t="s">
        <v>238</v>
      </c>
      <c r="B63" s="95">
        <f>+B3+B5+B8+B9+B11+B12+B14+B15+B16+B17+B18+B19+B20+B21+B22+B23+B24+B25+B26+B28+B30+B31+B33+B34+B35+B36+B37+B39+B40+B41+B42+B43+B44+B46+B47+B49+B50+B10</f>
        <v>5657257.4908490572</v>
      </c>
      <c r="C63" s="95">
        <f t="shared" ref="C63:O63" si="19">+C3+C5+C8+C9+C11+C12+C14+C15+C16+C17+C18+C19+C20+C21+C22+C23+C24+C25+C26+C28+C30+C31+C33+C34+C35+C36+C37+C39+C40+C41+C42+C43+C44+C46+C47+C49+C50+C10</f>
        <v>107328.32170771</v>
      </c>
      <c r="D63" s="95">
        <f t="shared" si="19"/>
        <v>111230.06940918</v>
      </c>
      <c r="E63" s="95">
        <f t="shared" si="19"/>
        <v>635680.43846133002</v>
      </c>
      <c r="F63" s="95">
        <f t="shared" si="19"/>
        <v>534012.2366006599</v>
      </c>
      <c r="G63" s="95">
        <f t="shared" si="19"/>
        <v>48920.934923559995</v>
      </c>
      <c r="H63" s="95">
        <f t="shared" si="19"/>
        <v>1208730.1679539001</v>
      </c>
      <c r="I63" s="95">
        <f t="shared" si="19"/>
        <v>44904.108047679998</v>
      </c>
      <c r="J63" s="95">
        <f t="shared" si="19"/>
        <v>16770.429718449999</v>
      </c>
      <c r="K63" s="95">
        <f t="shared" si="19"/>
        <v>97554.064650329994</v>
      </c>
      <c r="L63" s="95">
        <f t="shared" si="19"/>
        <v>64207.637743750012</v>
      </c>
      <c r="M63" s="95">
        <f t="shared" si="19"/>
        <v>18390.478377170002</v>
      </c>
      <c r="N63" s="95">
        <f t="shared" si="19"/>
        <v>13207.133359899999</v>
      </c>
      <c r="O63" s="95">
        <f t="shared" si="19"/>
        <v>12719.101883280004</v>
      </c>
    </row>
    <row r="64" spans="1:98" x14ac:dyDescent="0.25">
      <c r="C64" s="95"/>
    </row>
    <row r="65" spans="3:20" x14ac:dyDescent="0.25">
      <c r="C65" s="95"/>
      <c r="Q65" s="36"/>
      <c r="S65" s="36"/>
      <c r="T65" s="36"/>
    </row>
    <row r="66" spans="3:20" x14ac:dyDescent="0.25">
      <c r="C66" s="95"/>
    </row>
    <row r="67" spans="3:20" x14ac:dyDescent="0.25">
      <c r="C67" s="95"/>
    </row>
    <row r="68" spans="3:20" x14ac:dyDescent="0.25">
      <c r="C68" s="95"/>
    </row>
    <row r="69" spans="3:20" x14ac:dyDescent="0.25">
      <c r="C69" s="95"/>
    </row>
    <row r="70" spans="3:20" x14ac:dyDescent="0.25">
      <c r="C70" s="95"/>
    </row>
    <row r="71" spans="3:20" x14ac:dyDescent="0.25">
      <c r="C71" s="95"/>
    </row>
    <row r="72" spans="3:20" x14ac:dyDescent="0.25">
      <c r="C72" s="95"/>
    </row>
    <row r="73" spans="3:20" x14ac:dyDescent="0.25">
      <c r="C73" s="95"/>
    </row>
    <row r="74" spans="3:20" x14ac:dyDescent="0.25">
      <c r="C74" s="95"/>
    </row>
    <row r="75" spans="3:20" x14ac:dyDescent="0.25">
      <c r="C75" s="95"/>
    </row>
    <row r="76" spans="3:20" x14ac:dyDescent="0.25">
      <c r="C76" s="95"/>
    </row>
    <row r="77" spans="3:20" x14ac:dyDescent="0.25">
      <c r="C77" s="95"/>
    </row>
    <row r="78" spans="3:20" x14ac:dyDescent="0.25">
      <c r="C78" s="95"/>
    </row>
    <row r="79" spans="3:20" x14ac:dyDescent="0.25">
      <c r="C79" s="95"/>
    </row>
    <row r="80" spans="3:20" x14ac:dyDescent="0.25">
      <c r="C80" s="95"/>
    </row>
    <row r="81" spans="3:3" x14ac:dyDescent="0.25">
      <c r="C81" s="95"/>
    </row>
    <row r="82" spans="3:3" x14ac:dyDescent="0.25">
      <c r="C82" s="95"/>
    </row>
    <row r="83" spans="3:3" x14ac:dyDescent="0.25">
      <c r="C83" s="95"/>
    </row>
    <row r="84" spans="3:3" x14ac:dyDescent="0.25">
      <c r="C84" s="95"/>
    </row>
    <row r="85" spans="3:3" x14ac:dyDescent="0.25">
      <c r="C85" s="95"/>
    </row>
    <row r="86" spans="3:3" x14ac:dyDescent="0.25">
      <c r="C86" s="95"/>
    </row>
    <row r="87" spans="3:3" x14ac:dyDescent="0.25">
      <c r="C87" s="95"/>
    </row>
    <row r="88" spans="3:3" x14ac:dyDescent="0.25">
      <c r="C88" s="95"/>
    </row>
    <row r="89" spans="3:3" x14ac:dyDescent="0.25">
      <c r="C89" s="95"/>
    </row>
    <row r="90" spans="3:3" x14ac:dyDescent="0.25">
      <c r="C90" s="95"/>
    </row>
    <row r="91" spans="3:3" x14ac:dyDescent="0.25">
      <c r="C91" s="95"/>
    </row>
    <row r="92" spans="3:3" x14ac:dyDescent="0.25">
      <c r="C92" s="95"/>
    </row>
    <row r="93" spans="3:3" x14ac:dyDescent="0.25">
      <c r="C93" s="95"/>
    </row>
    <row r="94" spans="3:3" x14ac:dyDescent="0.25">
      <c r="C94" s="95"/>
    </row>
    <row r="95" spans="3:3" x14ac:dyDescent="0.25">
      <c r="C95" s="95"/>
    </row>
    <row r="96" spans="3:3" x14ac:dyDescent="0.25">
      <c r="C96" s="95"/>
    </row>
    <row r="97" spans="3:3" x14ac:dyDescent="0.25">
      <c r="C97" s="95"/>
    </row>
    <row r="98" spans="3:3" x14ac:dyDescent="0.25">
      <c r="C98" s="95"/>
    </row>
    <row r="99" spans="3:3" x14ac:dyDescent="0.25">
      <c r="C99" s="95"/>
    </row>
    <row r="100" spans="3:3" x14ac:dyDescent="0.25">
      <c r="C100" s="95"/>
    </row>
    <row r="101" spans="3:3" x14ac:dyDescent="0.25">
      <c r="C101" s="95"/>
    </row>
    <row r="102" spans="3:3" x14ac:dyDescent="0.25">
      <c r="C102" s="95"/>
    </row>
    <row r="103" spans="3:3" x14ac:dyDescent="0.25">
      <c r="C103" s="95"/>
    </row>
    <row r="104" spans="3:3" x14ac:dyDescent="0.25">
      <c r="C104" s="95"/>
    </row>
    <row r="105" spans="3:3" x14ac:dyDescent="0.25">
      <c r="C105" s="95"/>
    </row>
    <row r="106" spans="3:3" x14ac:dyDescent="0.25">
      <c r="C106" s="95"/>
    </row>
    <row r="107" spans="3:3" x14ac:dyDescent="0.25">
      <c r="C107" s="95"/>
    </row>
    <row r="108" spans="3:3" x14ac:dyDescent="0.25">
      <c r="C108" s="95"/>
    </row>
    <row r="109" spans="3:3" x14ac:dyDescent="0.25">
      <c r="C109" s="95"/>
    </row>
    <row r="110" spans="3:3" x14ac:dyDescent="0.25">
      <c r="C110" s="95"/>
    </row>
    <row r="111" spans="3:3" x14ac:dyDescent="0.25">
      <c r="C111" s="95"/>
    </row>
    <row r="112" spans="3:3" x14ac:dyDescent="0.25">
      <c r="C112" s="95"/>
    </row>
    <row r="113" spans="3:3" x14ac:dyDescent="0.25">
      <c r="C113" s="95"/>
    </row>
    <row r="114" spans="3:3" x14ac:dyDescent="0.25">
      <c r="C114" s="95"/>
    </row>
  </sheetData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T114"/>
  <sheetViews>
    <sheetView zoomScale="85" zoomScaleNormal="85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 activeCell="B3" sqref="B3"/>
    </sheetView>
  </sheetViews>
  <sheetFormatPr defaultColWidth="9.140625" defaultRowHeight="15" x14ac:dyDescent="0.25"/>
  <cols>
    <col min="1" max="1" width="15.28515625" style="28" customWidth="1"/>
    <col min="2" max="2" width="11.7109375" style="28" customWidth="1"/>
    <col min="3" max="3" width="10.140625" style="28" customWidth="1"/>
    <col min="4" max="4" width="9.7109375" style="28" customWidth="1"/>
    <col min="5" max="5" width="10.42578125" style="28" customWidth="1"/>
    <col min="6" max="6" width="10.5703125" style="28" customWidth="1"/>
    <col min="7" max="8" width="9.85546875" style="28" customWidth="1"/>
    <col min="9" max="12" width="9.85546875" style="66" customWidth="1"/>
    <col min="13" max="14" width="9.85546875" style="28" customWidth="1"/>
    <col min="15" max="15" width="9.85546875" style="66" customWidth="1"/>
    <col min="16" max="16" width="9.140625" style="28"/>
    <col min="17" max="17" width="17.42578125" style="28" customWidth="1"/>
    <col min="18" max="18" width="7.7109375" style="95" bestFit="1" customWidth="1"/>
    <col min="19" max="19" width="6.7109375" style="28" bestFit="1" customWidth="1"/>
    <col min="20" max="20" width="9.7109375" style="94" bestFit="1" customWidth="1"/>
    <col min="21" max="21" width="7.7109375" style="28" bestFit="1" customWidth="1"/>
    <col min="22" max="22" width="14.5703125" style="28" bestFit="1" customWidth="1"/>
    <col min="23" max="23" width="7.7109375" style="28" bestFit="1" customWidth="1"/>
    <col min="24" max="24" width="7.7109375" style="94" customWidth="1"/>
    <col min="25" max="25" width="6.7109375" style="28" bestFit="1" customWidth="1"/>
    <col min="26" max="26" width="12.85546875" style="94" bestFit="1" customWidth="1"/>
    <col min="27" max="27" width="9.28515625" style="28" bestFit="1" customWidth="1"/>
    <col min="28" max="28" width="10.28515625" style="28" bestFit="1" customWidth="1"/>
    <col min="29" max="29" width="7.7109375" style="28" bestFit="1" customWidth="1"/>
    <col min="30" max="32" width="6.7109375" style="28" bestFit="1" customWidth="1"/>
    <col min="33" max="33" width="6.7109375" style="94" customWidth="1"/>
    <col min="34" max="34" width="7.7109375" style="28" bestFit="1" customWidth="1"/>
    <col min="35" max="35" width="15.42578125" style="28" bestFit="1" customWidth="1"/>
    <col min="36" max="36" width="12.7109375" style="28" bestFit="1" customWidth="1"/>
    <col min="37" max="37" width="6.5703125" style="28" bestFit="1" customWidth="1"/>
    <col min="38" max="39" width="6.7109375" style="28" bestFit="1" customWidth="1"/>
    <col min="40" max="40" width="6.7109375" style="94" customWidth="1"/>
    <col min="41" max="41" width="6.7109375" style="28" bestFit="1" customWidth="1"/>
    <col min="42" max="42" width="7.7109375" style="28" bestFit="1" customWidth="1"/>
    <col min="43" max="43" width="6.7109375" style="28" bestFit="1" customWidth="1"/>
    <col min="44" max="44" width="7.7109375" style="28" bestFit="1" customWidth="1"/>
    <col min="45" max="45" width="10" style="28" bestFit="1" customWidth="1"/>
    <col min="46" max="46" width="9.28515625" style="94" bestFit="1" customWidth="1"/>
    <col min="47" max="47" width="7.7109375" style="28" bestFit="1" customWidth="1"/>
    <col min="48" max="48" width="6.7109375" style="28" bestFit="1" customWidth="1"/>
    <col min="49" max="49" width="7.7109375" style="28" bestFit="1" customWidth="1"/>
    <col min="50" max="50" width="6.7109375" style="28" bestFit="1" customWidth="1"/>
    <col min="51" max="51" width="7.7109375" style="28" bestFit="1" customWidth="1"/>
    <col min="52" max="52" width="4.28515625" style="28" bestFit="1" customWidth="1"/>
    <col min="53" max="53" width="9.28515625" style="28" bestFit="1" customWidth="1"/>
    <col min="54" max="54" width="5.7109375" style="28" bestFit="1" customWidth="1"/>
    <col min="55" max="55" width="6.7109375" style="28" bestFit="1" customWidth="1"/>
    <col min="56" max="56" width="7.7109375" style="28" bestFit="1" customWidth="1"/>
    <col min="57" max="57" width="4.140625" style="28" bestFit="1" customWidth="1"/>
    <col min="58" max="58" width="5.85546875" style="28" bestFit="1" customWidth="1"/>
    <col min="59" max="59" width="6.7109375" style="28" bestFit="1" customWidth="1"/>
    <col min="60" max="61" width="9.28515625" style="28" bestFit="1" customWidth="1"/>
    <col min="62" max="62" width="7.7109375" style="28" bestFit="1" customWidth="1"/>
    <col min="63" max="63" width="5.140625" style="28" bestFit="1" customWidth="1"/>
    <col min="64" max="64" width="5.28515625" style="28" bestFit="1" customWidth="1"/>
    <col min="65" max="65" width="8.7109375" style="28" bestFit="1" customWidth="1"/>
    <col min="66" max="66" width="5.7109375" style="28" bestFit="1" customWidth="1"/>
    <col min="67" max="67" width="7.85546875" style="28" bestFit="1" customWidth="1"/>
    <col min="68" max="68" width="5.85546875" style="28" bestFit="1" customWidth="1"/>
    <col min="69" max="69" width="6" style="28" bestFit="1" customWidth="1"/>
    <col min="70" max="70" width="7.7109375" style="28" bestFit="1" customWidth="1"/>
    <col min="71" max="71" width="6.7109375" style="28" bestFit="1" customWidth="1"/>
    <col min="72" max="72" width="5.7109375" style="28" bestFit="1" customWidth="1"/>
    <col min="73" max="73" width="6.7109375" style="28" bestFit="1" customWidth="1"/>
    <col min="74" max="74" width="4.140625" style="28" bestFit="1" customWidth="1"/>
    <col min="75" max="75" width="7.7109375" style="28" bestFit="1" customWidth="1"/>
    <col min="76" max="76" width="8" style="28" bestFit="1" customWidth="1"/>
    <col min="77" max="77" width="5.28515625" style="28" bestFit="1" customWidth="1"/>
    <col min="78" max="78" width="6.7109375" style="28" bestFit="1" customWidth="1"/>
    <col min="79" max="79" width="7.7109375" style="28" bestFit="1" customWidth="1"/>
    <col min="80" max="80" width="7.7109375" style="94" customWidth="1"/>
    <col min="81" max="82" width="9.28515625" style="28" bestFit="1" customWidth="1"/>
    <col min="83" max="83" width="7.7109375" style="28" bestFit="1" customWidth="1"/>
    <col min="84" max="84" width="6.7109375" style="28" customWidth="1"/>
    <col min="85" max="91" width="9.140625" style="28"/>
    <col min="92" max="95" width="9.140625" style="66"/>
    <col min="96" max="97" width="9.140625" style="28"/>
    <col min="98" max="98" width="9.140625" style="66"/>
    <col min="99" max="16384" width="9.140625" style="28"/>
  </cols>
  <sheetData>
    <row r="1" spans="1:98" x14ac:dyDescent="0.25">
      <c r="B1" s="28" t="s">
        <v>484</v>
      </c>
      <c r="Q1" s="28" t="s">
        <v>475</v>
      </c>
      <c r="CG1" s="28" t="s">
        <v>331</v>
      </c>
    </row>
    <row r="2" spans="1:98" x14ac:dyDescent="0.25">
      <c r="A2" s="28" t="s">
        <v>227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I2" s="90" t="s">
        <v>63</v>
      </c>
      <c r="J2" s="90" t="s">
        <v>64</v>
      </c>
      <c r="K2" s="90" t="s">
        <v>65</v>
      </c>
      <c r="L2" s="90" t="s">
        <v>68</v>
      </c>
      <c r="M2" s="90" t="s">
        <v>311</v>
      </c>
      <c r="N2" s="90" t="s">
        <v>314</v>
      </c>
      <c r="O2" s="90" t="s">
        <v>321</v>
      </c>
      <c r="Q2" s="28" t="s">
        <v>226</v>
      </c>
      <c r="R2" s="91" t="s">
        <v>471</v>
      </c>
      <c r="S2" s="28" t="s">
        <v>359</v>
      </c>
      <c r="T2" s="94" t="s">
        <v>178</v>
      </c>
      <c r="U2" s="28" t="s">
        <v>131</v>
      </c>
      <c r="V2" s="28" t="s">
        <v>132</v>
      </c>
      <c r="W2" s="28" t="s">
        <v>133</v>
      </c>
      <c r="X2" s="94" t="s">
        <v>335</v>
      </c>
      <c r="Y2" s="28" t="s">
        <v>360</v>
      </c>
      <c r="Z2" s="94" t="s">
        <v>179</v>
      </c>
      <c r="AA2" s="28" t="s">
        <v>134</v>
      </c>
      <c r="AB2" s="28" t="s">
        <v>59</v>
      </c>
      <c r="AC2" s="28" t="s">
        <v>136</v>
      </c>
      <c r="AD2" s="28" t="s">
        <v>137</v>
      </c>
      <c r="AE2" s="28" t="s">
        <v>361</v>
      </c>
      <c r="AF2" s="28" t="s">
        <v>138</v>
      </c>
      <c r="AG2" s="94" t="s">
        <v>472</v>
      </c>
      <c r="AH2" s="28" t="s">
        <v>139</v>
      </c>
      <c r="AI2" s="28" t="s">
        <v>140</v>
      </c>
      <c r="AJ2" s="28" t="s">
        <v>212</v>
      </c>
      <c r="AK2" s="28" t="s">
        <v>141</v>
      </c>
      <c r="AL2" s="28" t="s">
        <v>142</v>
      </c>
      <c r="AM2" s="28" t="s">
        <v>143</v>
      </c>
      <c r="AN2" s="94" t="s">
        <v>473</v>
      </c>
      <c r="AO2" s="28" t="s">
        <v>362</v>
      </c>
      <c r="AP2" s="28" t="s">
        <v>144</v>
      </c>
      <c r="AQ2" s="28" t="s">
        <v>366</v>
      </c>
      <c r="AR2" s="28" t="s">
        <v>57</v>
      </c>
      <c r="AS2" s="28" t="s">
        <v>128</v>
      </c>
      <c r="AT2" s="94" t="s">
        <v>474</v>
      </c>
      <c r="AU2" s="28" t="s">
        <v>145</v>
      </c>
      <c r="AV2" s="28" t="s">
        <v>146</v>
      </c>
      <c r="AW2" s="28" t="s">
        <v>60</v>
      </c>
      <c r="AX2" s="28" t="s">
        <v>147</v>
      </c>
      <c r="AY2" s="28" t="s">
        <v>148</v>
      </c>
      <c r="AZ2" s="28" t="s">
        <v>149</v>
      </c>
      <c r="BA2" s="28" t="s">
        <v>150</v>
      </c>
      <c r="BB2" s="28" t="s">
        <v>151</v>
      </c>
      <c r="BC2" s="28" t="s">
        <v>152</v>
      </c>
      <c r="BD2" s="28" t="s">
        <v>153</v>
      </c>
      <c r="BE2" s="28" t="s">
        <v>154</v>
      </c>
      <c r="BF2" s="28" t="s">
        <v>155</v>
      </c>
      <c r="BG2" s="28" t="s">
        <v>156</v>
      </c>
      <c r="BH2" s="28" t="s">
        <v>54</v>
      </c>
      <c r="BI2" s="28" t="s">
        <v>53</v>
      </c>
      <c r="BJ2" s="28" t="s">
        <v>157</v>
      </c>
      <c r="BK2" s="28" t="s">
        <v>158</v>
      </c>
      <c r="BL2" s="28" t="s">
        <v>159</v>
      </c>
      <c r="BM2" s="28" t="s">
        <v>160</v>
      </c>
      <c r="BN2" s="28" t="s">
        <v>161</v>
      </c>
      <c r="BO2" s="28" t="s">
        <v>162</v>
      </c>
      <c r="BP2" s="28" t="s">
        <v>163</v>
      </c>
      <c r="BQ2" s="28" t="s">
        <v>164</v>
      </c>
      <c r="BR2" s="28" t="s">
        <v>165</v>
      </c>
      <c r="BS2" s="28" t="s">
        <v>363</v>
      </c>
      <c r="BT2" s="28" t="s">
        <v>166</v>
      </c>
      <c r="BU2" s="28" t="s">
        <v>167</v>
      </c>
      <c r="BV2" s="28" t="s">
        <v>168</v>
      </c>
      <c r="BW2" s="28" t="s">
        <v>61</v>
      </c>
      <c r="BX2" s="28" t="s">
        <v>367</v>
      </c>
      <c r="BY2" s="28" t="s">
        <v>169</v>
      </c>
      <c r="BZ2" s="28" t="s">
        <v>170</v>
      </c>
      <c r="CA2" s="28" t="s">
        <v>171</v>
      </c>
      <c r="CB2" s="94" t="s">
        <v>172</v>
      </c>
      <c r="CC2" s="28" t="s">
        <v>173</v>
      </c>
      <c r="CD2" s="28" t="s">
        <v>174</v>
      </c>
      <c r="CE2" s="28" t="s">
        <v>368</v>
      </c>
      <c r="CG2" s="28" t="s">
        <v>59</v>
      </c>
      <c r="CH2" s="28" t="s">
        <v>57</v>
      </c>
      <c r="CI2" s="28" t="s">
        <v>60</v>
      </c>
      <c r="CJ2" s="28" t="s">
        <v>54</v>
      </c>
      <c r="CK2" s="28" t="s">
        <v>53</v>
      </c>
      <c r="CL2" s="28" t="s">
        <v>61</v>
      </c>
      <c r="CM2" s="28" t="s">
        <v>62</v>
      </c>
      <c r="CN2" s="66" t="s">
        <v>63</v>
      </c>
      <c r="CO2" s="66" t="s">
        <v>64</v>
      </c>
      <c r="CP2" s="66" t="s">
        <v>65</v>
      </c>
      <c r="CQ2" s="66" t="s">
        <v>68</v>
      </c>
      <c r="CR2" s="28" t="s">
        <v>311</v>
      </c>
      <c r="CS2" s="28" t="s">
        <v>314</v>
      </c>
      <c r="CT2" s="66" t="s">
        <v>321</v>
      </c>
    </row>
    <row r="3" spans="1:98" x14ac:dyDescent="0.25">
      <c r="A3" s="28" t="s">
        <v>0</v>
      </c>
      <c r="B3" s="26">
        <v>82049.136891999995</v>
      </c>
      <c r="C3" s="26">
        <v>1358.0473280000001</v>
      </c>
      <c r="D3" s="26">
        <v>1706.9757400000001</v>
      </c>
      <c r="E3" s="26">
        <v>8871.3808150000004</v>
      </c>
      <c r="F3" s="26">
        <v>7518.1171759999997</v>
      </c>
      <c r="G3" s="26">
        <v>796.22072700000001</v>
      </c>
      <c r="H3" s="26">
        <v>19521.950476000002</v>
      </c>
      <c r="I3" s="91">
        <v>775.38357559999997</v>
      </c>
      <c r="J3" s="91">
        <v>447.49314462000001</v>
      </c>
      <c r="K3" s="91">
        <v>1606.9072008000001</v>
      </c>
      <c r="L3" s="91">
        <v>1061.7791889</v>
      </c>
      <c r="M3" s="91">
        <v>236.76455383000001</v>
      </c>
      <c r="N3" s="91">
        <v>56.953672259999998</v>
      </c>
      <c r="O3" s="91">
        <v>225.37382073000001</v>
      </c>
      <c r="Q3" s="28" t="s">
        <v>0</v>
      </c>
      <c r="R3" s="95">
        <v>1160.14477606939</v>
      </c>
      <c r="S3" s="26">
        <v>177.537301672388</v>
      </c>
      <c r="T3" s="95">
        <v>236.78458010769199</v>
      </c>
      <c r="U3" s="26">
        <v>775.44924364039605</v>
      </c>
      <c r="V3" s="26">
        <v>775.44924364039605</v>
      </c>
      <c r="W3" s="26">
        <v>378.91477349789102</v>
      </c>
      <c r="X3" s="95">
        <v>388.47267396302902</v>
      </c>
      <c r="Y3" s="26">
        <v>447.53100085564398</v>
      </c>
      <c r="Z3" s="95">
        <v>56.958453800638701</v>
      </c>
      <c r="AA3" s="26">
        <v>1620.68710976497</v>
      </c>
      <c r="AB3" s="26">
        <v>82056.054453784003</v>
      </c>
      <c r="AC3" s="26">
        <v>629.29060624050999</v>
      </c>
      <c r="AD3" s="26">
        <v>291.79394047216903</v>
      </c>
      <c r="AE3" s="26">
        <v>113.69243047112001</v>
      </c>
      <c r="AF3" s="26">
        <v>12.9485743577637</v>
      </c>
      <c r="AG3" s="95">
        <v>224.99778034724901</v>
      </c>
      <c r="AH3" s="26">
        <v>1607.0432250443901</v>
      </c>
      <c r="AI3" s="26">
        <v>1607.0432250443901</v>
      </c>
      <c r="AJ3" s="26">
        <v>1967341.0178145</v>
      </c>
      <c r="AK3" s="26">
        <v>0</v>
      </c>
      <c r="AL3" s="26">
        <v>164.051180119284</v>
      </c>
      <c r="AM3" s="26">
        <v>35.502195316263297</v>
      </c>
      <c r="AN3" s="95">
        <v>1760.0858530431501</v>
      </c>
      <c r="AO3" s="26">
        <v>231.15110722323601</v>
      </c>
      <c r="AP3" s="26">
        <v>1061.87222269471</v>
      </c>
      <c r="AQ3" s="26">
        <v>225.39291211665599</v>
      </c>
      <c r="AR3" s="26">
        <v>1358.1618311842601</v>
      </c>
      <c r="AS3" s="26">
        <v>0</v>
      </c>
      <c r="AT3" s="95">
        <v>20071.8898268048</v>
      </c>
      <c r="AU3" s="26">
        <v>1536.4082671408801</v>
      </c>
      <c r="AV3" s="26">
        <v>170.71201580575001</v>
      </c>
      <c r="AW3" s="26">
        <v>1707.1202829466299</v>
      </c>
      <c r="AX3" s="26">
        <v>0</v>
      </c>
      <c r="AY3" s="26">
        <v>803.44439815395401</v>
      </c>
      <c r="AZ3" s="26">
        <v>0.21313452104587199</v>
      </c>
      <c r="BA3" s="26">
        <v>5033.5330459566903</v>
      </c>
      <c r="BB3" s="26">
        <v>8.7127354096463203E-2</v>
      </c>
      <c r="BC3" s="26">
        <v>25.8201689796458</v>
      </c>
      <c r="BD3" s="26">
        <v>275.947704452013</v>
      </c>
      <c r="BE3" s="26">
        <v>7.5317664059701098E-2</v>
      </c>
      <c r="BF3" s="26">
        <v>0</v>
      </c>
      <c r="BG3" s="26">
        <v>6.2574966263330998</v>
      </c>
      <c r="BH3" s="26">
        <v>8872.5436545618395</v>
      </c>
      <c r="BI3" s="26">
        <v>7519.1658554844798</v>
      </c>
      <c r="BJ3" s="26">
        <v>1353.3777990773599</v>
      </c>
      <c r="BK3" s="26">
        <v>8.0811478807519904E-2</v>
      </c>
      <c r="BL3" s="26">
        <v>1.4040916321037E-2</v>
      </c>
      <c r="BM3" s="26">
        <v>34.231145065119001</v>
      </c>
      <c r="BN3" s="26">
        <v>3.8574138539437901</v>
      </c>
      <c r="BO3" s="26">
        <v>2930.0267744142502</v>
      </c>
      <c r="BP3" s="26">
        <v>19.6539189651504</v>
      </c>
      <c r="BQ3" s="26">
        <v>8.8133273342261997</v>
      </c>
      <c r="BR3" s="26">
        <v>4185.7004493570703</v>
      </c>
      <c r="BS3" s="26">
        <v>110.32971736866</v>
      </c>
      <c r="BT3" s="26">
        <v>0.154631533288138</v>
      </c>
      <c r="BU3" s="26">
        <v>28.2198341739557</v>
      </c>
      <c r="BV3" s="26">
        <v>1.2558795136714099E-2</v>
      </c>
      <c r="BW3" s="26">
        <v>796.28798579870704</v>
      </c>
      <c r="BX3" s="26">
        <v>207.723693687718</v>
      </c>
      <c r="BY3" s="26">
        <v>0</v>
      </c>
      <c r="BZ3" s="26">
        <v>578.31460301154698</v>
      </c>
      <c r="CA3" s="26">
        <v>798.05641482806504</v>
      </c>
      <c r="CB3" s="95">
        <v>0</v>
      </c>
      <c r="CC3" s="26">
        <v>3101.6261613459601</v>
      </c>
      <c r="CD3" s="26">
        <v>19523.596780678599</v>
      </c>
      <c r="CE3" s="26">
        <v>547.43460454323395</v>
      </c>
      <c r="CF3" s="26"/>
      <c r="CG3" s="49">
        <f t="shared" ref="CG3:CG34" si="0">(AB3-B3)/(B3+1E-50)</f>
        <v>8.430998845379403E-5</v>
      </c>
      <c r="CH3" s="49">
        <f t="shared" ref="CH3:CH34" si="1">(AR3-C3)/(C3+1E-50)</f>
        <v>8.4314575714110858E-5</v>
      </c>
      <c r="CI3" s="49">
        <f t="shared" ref="CI3:CI34" si="2">(AW3-D3)/(D3+1E-50)</f>
        <v>8.467779784018868E-5</v>
      </c>
      <c r="CJ3" s="49">
        <f t="shared" ref="CJ3:CJ34" si="3">(BH3-E3)/(E3+1E-50)</f>
        <v>1.3107762884813823E-4</v>
      </c>
      <c r="CK3" s="49">
        <f t="shared" ref="CK3:CK34" si="4">(BI3-F3)/(F3+1E-50)</f>
        <v>1.3948698323401734E-4</v>
      </c>
      <c r="CL3" s="49">
        <f t="shared" ref="CL3:CL34" si="5">(BW3-G3)/(G3+1E-50)</f>
        <v>8.447255443907843E-5</v>
      </c>
      <c r="CM3" s="49">
        <f t="shared" ref="CM3:CM34" si="6">(CD3-H3)/(H3+1E-50)</f>
        <v>8.4330952515296022E-5</v>
      </c>
      <c r="CN3" s="100">
        <f t="shared" ref="CN3:CN34" si="7">(V3-I3)/(I3+1E-50)</f>
        <v>8.4691038683998041E-5</v>
      </c>
      <c r="CO3" s="100">
        <f t="shared" ref="CO3:CO34" si="8">(Y3-J3)/(J3+1E-50)</f>
        <v>8.4596235940369836E-5</v>
      </c>
      <c r="CP3" s="100">
        <f t="shared" ref="CP3:CP34" si="9">(AI3-K3)/(K3+1E-50)</f>
        <v>8.4649719860786495E-5</v>
      </c>
      <c r="CQ3" s="100">
        <f t="shared" ref="CQ3:CQ34" si="10">(AP3-L3)/(L3+1E-50)</f>
        <v>8.7620661322590295E-5</v>
      </c>
      <c r="CR3" s="99">
        <f>(T3-M3)/(M3+1E-50)</f>
        <v>8.458309053458215E-5</v>
      </c>
      <c r="CS3" s="99">
        <f>(Z3-N3)/(N3+1E-50)</f>
        <v>8.3954913686246362E-5</v>
      </c>
      <c r="CT3" s="100">
        <f t="shared" ref="CT3:CT34" si="11">(AQ3-O3)/(O3+1E-50)</f>
        <v>8.4709868227589831E-5</v>
      </c>
    </row>
    <row r="4" spans="1:98" x14ac:dyDescent="0.25">
      <c r="A4" s="28" t="s">
        <v>2</v>
      </c>
      <c r="B4" s="26">
        <v>316378.60440000001</v>
      </c>
      <c r="C4" s="26">
        <v>5193.8670789999996</v>
      </c>
      <c r="D4" s="26">
        <v>4382.7739110000002</v>
      </c>
      <c r="E4" s="26">
        <v>32243.669763999998</v>
      </c>
      <c r="F4" s="26">
        <v>27325.143871</v>
      </c>
      <c r="G4" s="26">
        <v>2397.711213</v>
      </c>
      <c r="H4" s="26">
        <v>74661.881613000005</v>
      </c>
      <c r="I4" s="91">
        <v>2054.1651741999999</v>
      </c>
      <c r="J4" s="91">
        <v>551.53599453000004</v>
      </c>
      <c r="K4" s="91">
        <v>3078.7964920999998</v>
      </c>
      <c r="L4" s="91">
        <v>2823.8642977</v>
      </c>
      <c r="M4" s="91">
        <v>627.52540059</v>
      </c>
      <c r="N4" s="91">
        <v>333.37286913000003</v>
      </c>
      <c r="O4" s="91">
        <v>595.65887653000004</v>
      </c>
      <c r="Q4" s="28" t="s">
        <v>2</v>
      </c>
      <c r="R4" s="95">
        <v>6075.0741168426403</v>
      </c>
      <c r="S4" s="26">
        <v>1051.6006591328801</v>
      </c>
      <c r="T4" s="95">
        <v>627.52518397094195</v>
      </c>
      <c r="U4" s="26">
        <v>2054.16442902364</v>
      </c>
      <c r="V4" s="26">
        <v>2054.16442902364</v>
      </c>
      <c r="W4" s="26">
        <v>1702.8838637157501</v>
      </c>
      <c r="X4" s="95">
        <v>95.029934414505504</v>
      </c>
      <c r="Y4" s="26">
        <v>551.53579469052897</v>
      </c>
      <c r="Z4" s="95">
        <v>333.37278277187698</v>
      </c>
      <c r="AA4" s="26">
        <v>7671.3898610047099</v>
      </c>
      <c r="AB4" s="26">
        <v>316378.52676363499</v>
      </c>
      <c r="AC4" s="26">
        <v>2526.8680119273299</v>
      </c>
      <c r="AD4" s="26">
        <v>1013.77319929138</v>
      </c>
      <c r="AE4" s="26">
        <v>721.03487759195104</v>
      </c>
      <c r="AF4" s="26">
        <v>436.04730336712902</v>
      </c>
      <c r="AG4" s="95">
        <v>686.92970420598203</v>
      </c>
      <c r="AH4" s="26">
        <v>3078.7956108103799</v>
      </c>
      <c r="AI4" s="26">
        <v>3078.7956108103799</v>
      </c>
      <c r="AJ4" s="26">
        <v>10589708.1661985</v>
      </c>
      <c r="AK4" s="26">
        <v>0</v>
      </c>
      <c r="AL4" s="26">
        <v>1000.17262941633</v>
      </c>
      <c r="AM4" s="26">
        <v>175.36762643851799</v>
      </c>
      <c r="AN4" s="95">
        <v>7637.8196340651502</v>
      </c>
      <c r="AO4" s="26">
        <v>1210.4151780488</v>
      </c>
      <c r="AP4" s="26">
        <v>2823.8722266220202</v>
      </c>
      <c r="AQ4" s="26">
        <v>595.658563571282</v>
      </c>
      <c r="AR4" s="26">
        <v>5193.8651417947804</v>
      </c>
      <c r="AS4" s="26">
        <v>0</v>
      </c>
      <c r="AT4" s="95">
        <v>77085.381739541495</v>
      </c>
      <c r="AU4" s="26">
        <v>3944.49531480326</v>
      </c>
      <c r="AV4" s="26">
        <v>438.27726525348203</v>
      </c>
      <c r="AW4" s="26">
        <v>4382.7725800567396</v>
      </c>
      <c r="AX4" s="26">
        <v>0</v>
      </c>
      <c r="AY4" s="26">
        <v>4028.55860193545</v>
      </c>
      <c r="AZ4" s="26">
        <v>0.13051726509564199</v>
      </c>
      <c r="BA4" s="26">
        <v>22487.365855749202</v>
      </c>
      <c r="BB4" s="26">
        <v>0</v>
      </c>
      <c r="BC4" s="26">
        <v>186.98061261594901</v>
      </c>
      <c r="BD4" s="26">
        <v>2265.8694099007298</v>
      </c>
      <c r="BE4" s="26">
        <v>0.30661447669934999</v>
      </c>
      <c r="BF4" s="26">
        <v>0</v>
      </c>
      <c r="BG4" s="26">
        <v>225.803062943941</v>
      </c>
      <c r="BH4" s="26">
        <v>32242.642769104001</v>
      </c>
      <c r="BI4" s="26">
        <v>27324.118474552</v>
      </c>
      <c r="BJ4" s="26">
        <v>4918.5242945520504</v>
      </c>
      <c r="BK4" s="26">
        <v>8.9317013226409099</v>
      </c>
      <c r="BL4" s="26">
        <v>9.8708750913319807E-2</v>
      </c>
      <c r="BM4" s="26">
        <v>133.244471012307</v>
      </c>
      <c r="BN4" s="26">
        <v>106.868987097229</v>
      </c>
      <c r="BO4" s="26">
        <v>9939.6713679725708</v>
      </c>
      <c r="BP4" s="26">
        <v>42.866543394004502</v>
      </c>
      <c r="BQ4" s="26">
        <v>54.6538875304485</v>
      </c>
      <c r="BR4" s="26">
        <v>14199.525791268499</v>
      </c>
      <c r="BS4" s="26">
        <v>372.705405056958</v>
      </c>
      <c r="BT4" s="26">
        <v>1.7461207939439001</v>
      </c>
      <c r="BU4" s="26">
        <v>157.28586053021101</v>
      </c>
      <c r="BV4" s="26">
        <v>0.13481767676019701</v>
      </c>
      <c r="BW4" s="26">
        <v>2397.7104689390499</v>
      </c>
      <c r="BX4" s="26">
        <v>986.15018509937101</v>
      </c>
      <c r="BY4" s="26">
        <v>0</v>
      </c>
      <c r="BZ4" s="26">
        <v>1081.86260377944</v>
      </c>
      <c r="CA4" s="26">
        <v>3449.8879438775798</v>
      </c>
      <c r="CB4" s="95">
        <v>0</v>
      </c>
      <c r="CC4" s="26">
        <v>11941.5091365556</v>
      </c>
      <c r="CD4" s="26">
        <v>74661.857787948393</v>
      </c>
      <c r="CE4" s="26">
        <v>2610.1433966670902</v>
      </c>
      <c r="CF4" s="26"/>
      <c r="CG4" s="49">
        <f t="shared" si="0"/>
        <v>-2.4539069311996949E-7</v>
      </c>
      <c r="CH4" s="49">
        <f t="shared" si="1"/>
        <v>-3.7297936004651498E-7</v>
      </c>
      <c r="CI4" s="49">
        <f t="shared" si="2"/>
        <v>-3.0367600238614017E-7</v>
      </c>
      <c r="CJ4" s="49">
        <f t="shared" si="3"/>
        <v>-3.1851054905179243E-5</v>
      </c>
      <c r="CK4" s="49">
        <f t="shared" si="4"/>
        <v>-3.7525747452259785E-5</v>
      </c>
      <c r="CL4" s="49">
        <f t="shared" si="5"/>
        <v>-3.1032133734395506E-7</v>
      </c>
      <c r="CM4" s="49">
        <f t="shared" si="6"/>
        <v>-3.1910596274166662E-7</v>
      </c>
      <c r="CN4" s="100">
        <f t="shared" si="7"/>
        <v>-3.6276360309350004E-7</v>
      </c>
      <c r="CO4" s="100">
        <f t="shared" si="8"/>
        <v>-3.6233260031502505E-7</v>
      </c>
      <c r="CP4" s="100">
        <f t="shared" si="9"/>
        <v>-2.8624484344601959E-7</v>
      </c>
      <c r="CQ4" s="100">
        <f t="shared" si="10"/>
        <v>2.8078268586466481E-6</v>
      </c>
      <c r="CR4" s="99">
        <f t="shared" ref="CR4:CR51" si="12">(T4-M4)/(M4+1E-50)</f>
        <v>-3.4519568107900011E-7</v>
      </c>
      <c r="CS4" s="99">
        <f t="shared" ref="CS4:CS51" si="13">(Z4-N4)/(N4+1E-50)</f>
        <v>-2.5904364463516947E-7</v>
      </c>
      <c r="CT4" s="100">
        <f t="shared" si="11"/>
        <v>-5.2539923498526656E-7</v>
      </c>
    </row>
    <row r="5" spans="1:98" x14ac:dyDescent="0.25">
      <c r="A5" s="28" t="s">
        <v>3</v>
      </c>
      <c r="B5" s="26">
        <v>124471.15687999999</v>
      </c>
      <c r="C5" s="26">
        <v>2048.8517000000002</v>
      </c>
      <c r="D5" s="26">
        <v>2005.18408</v>
      </c>
      <c r="E5" s="26">
        <v>12936.307597999999</v>
      </c>
      <c r="F5" s="26">
        <v>10962.971148000001</v>
      </c>
      <c r="G5" s="26">
        <v>1029.2128990000001</v>
      </c>
      <c r="H5" s="26">
        <v>29452.25936</v>
      </c>
      <c r="I5" s="91">
        <v>1002.3463264</v>
      </c>
      <c r="J5" s="91">
        <v>578.47899235</v>
      </c>
      <c r="K5" s="91">
        <v>2077.2654726999999</v>
      </c>
      <c r="L5" s="91">
        <v>1372.5728812</v>
      </c>
      <c r="M5" s="91">
        <v>306.06797693999999</v>
      </c>
      <c r="N5" s="91">
        <v>73.624599009999997</v>
      </c>
      <c r="O5" s="91">
        <v>291.34305705999998</v>
      </c>
      <c r="Q5" s="28" t="s">
        <v>3</v>
      </c>
      <c r="R5" s="95">
        <v>1817.0990054096401</v>
      </c>
      <c r="S5" s="26">
        <v>278.07117193513602</v>
      </c>
      <c r="T5" s="95">
        <v>306.070605470011</v>
      </c>
      <c r="U5" s="26">
        <v>1002.3547716478701</v>
      </c>
      <c r="V5" s="26">
        <v>1002.3547716478701</v>
      </c>
      <c r="W5" s="26">
        <v>593.48264236227396</v>
      </c>
      <c r="X5" s="95">
        <v>608.45271796762302</v>
      </c>
      <c r="Y5" s="26">
        <v>578.483978303237</v>
      </c>
      <c r="Z5" s="95">
        <v>73.625215897878604</v>
      </c>
      <c r="AA5" s="26">
        <v>2538.4325175588801</v>
      </c>
      <c r="AB5" s="26">
        <v>124472.091496839</v>
      </c>
      <c r="AC5" s="26">
        <v>985.63848349364196</v>
      </c>
      <c r="AD5" s="26">
        <v>457.027859376111</v>
      </c>
      <c r="AE5" s="26">
        <v>178.072961601852</v>
      </c>
      <c r="AF5" s="26">
        <v>20.2809328506392</v>
      </c>
      <c r="AG5" s="95">
        <v>352.407027830164</v>
      </c>
      <c r="AH5" s="26">
        <v>2077.2828821072198</v>
      </c>
      <c r="AI5" s="26">
        <v>2077.2828821072198</v>
      </c>
      <c r="AJ5" s="26">
        <v>4039726.4616324101</v>
      </c>
      <c r="AK5" s="26">
        <v>0</v>
      </c>
      <c r="AL5" s="26">
        <v>256.94827986535699</v>
      </c>
      <c r="AM5" s="26">
        <v>55.605994445275698</v>
      </c>
      <c r="AN5" s="95">
        <v>2756.7681580661401</v>
      </c>
      <c r="AO5" s="26">
        <v>362.04492719980499</v>
      </c>
      <c r="AP5" s="26">
        <v>1372.5885923999999</v>
      </c>
      <c r="AQ5" s="26">
        <v>291.34554329757998</v>
      </c>
      <c r="AR5" s="26">
        <v>2048.8671858274702</v>
      </c>
      <c r="AS5" s="26">
        <v>0</v>
      </c>
      <c r="AT5" s="95">
        <v>30311.258728605499</v>
      </c>
      <c r="AU5" s="26">
        <v>1804.68160498619</v>
      </c>
      <c r="AV5" s="26">
        <v>200.52015564917801</v>
      </c>
      <c r="AW5" s="26">
        <v>2005.20176063537</v>
      </c>
      <c r="AX5" s="26">
        <v>0</v>
      </c>
      <c r="AY5" s="26">
        <v>1258.4101422154799</v>
      </c>
      <c r="AZ5" s="26">
        <v>0.30623654011034102</v>
      </c>
      <c r="BA5" s="26">
        <v>7883.8676307281503</v>
      </c>
      <c r="BB5" s="26">
        <v>0.12818949037517099</v>
      </c>
      <c r="BC5" s="26">
        <v>36.8493510600373</v>
      </c>
      <c r="BD5" s="26">
        <v>394.66592546062799</v>
      </c>
      <c r="BE5" s="26">
        <v>0.12217166755072</v>
      </c>
      <c r="BF5" s="26">
        <v>0</v>
      </c>
      <c r="BG5" s="26">
        <v>8.92568350843543</v>
      </c>
      <c r="BH5" s="26">
        <v>12936.997815242299</v>
      </c>
      <c r="BI5" s="26">
        <v>10963.6458814383</v>
      </c>
      <c r="BJ5" s="26">
        <v>1973.3519338040201</v>
      </c>
      <c r="BK5" s="26">
        <v>0.117713164773447</v>
      </c>
      <c r="BL5" s="26">
        <v>2.1236709336133201E-2</v>
      </c>
      <c r="BM5" s="26">
        <v>57.151590495323397</v>
      </c>
      <c r="BN5" s="26">
        <v>5.4647128835904404</v>
      </c>
      <c r="BO5" s="26">
        <v>4273.3802253233898</v>
      </c>
      <c r="BP5" s="26">
        <v>28.244891863401602</v>
      </c>
      <c r="BQ5" s="26">
        <v>12.694686242497299</v>
      </c>
      <c r="BR5" s="26">
        <v>6104.7374415361801</v>
      </c>
      <c r="BS5" s="26">
        <v>172.80607147094801</v>
      </c>
      <c r="BT5" s="26">
        <v>0.22251674125674401</v>
      </c>
      <c r="BU5" s="26">
        <v>40.593751372211798</v>
      </c>
      <c r="BV5" s="26">
        <v>1.95573792191228E-2</v>
      </c>
      <c r="BW5" s="26">
        <v>1029.22160742957</v>
      </c>
      <c r="BX5" s="26">
        <v>325.35119404454298</v>
      </c>
      <c r="BY5" s="26">
        <v>0</v>
      </c>
      <c r="BZ5" s="26">
        <v>905.79635640128504</v>
      </c>
      <c r="CA5" s="26">
        <v>1249.9710351358699</v>
      </c>
      <c r="CB5" s="95">
        <v>0</v>
      </c>
      <c r="CC5" s="26">
        <v>4857.9816132727401</v>
      </c>
      <c r="CD5" s="26">
        <v>29452.484260288598</v>
      </c>
      <c r="CE5" s="26">
        <v>857.43018894195995</v>
      </c>
      <c r="CF5" s="26"/>
      <c r="CG5" s="49">
        <f t="shared" si="0"/>
        <v>7.5087021156629074E-6</v>
      </c>
      <c r="CH5" s="49">
        <f t="shared" si="1"/>
        <v>7.5582959323028704E-6</v>
      </c>
      <c r="CI5" s="49">
        <f t="shared" si="2"/>
        <v>8.8174624695655529E-6</v>
      </c>
      <c r="CJ5" s="49">
        <f t="shared" si="3"/>
        <v>5.3355042547566327E-5</v>
      </c>
      <c r="CK5" s="49">
        <f t="shared" si="4"/>
        <v>6.1546585245093405E-5</v>
      </c>
      <c r="CL5" s="49">
        <f t="shared" si="5"/>
        <v>8.4612518734850365E-6</v>
      </c>
      <c r="CM5" s="49">
        <f t="shared" si="6"/>
        <v>7.6360962956796341E-6</v>
      </c>
      <c r="CN5" s="100">
        <f t="shared" si="7"/>
        <v>8.4254789464149747E-6</v>
      </c>
      <c r="CO5" s="100">
        <f t="shared" si="8"/>
        <v>8.6190739904687659E-6</v>
      </c>
      <c r="CP5" s="100">
        <f t="shared" si="9"/>
        <v>8.3809255238335347E-6</v>
      </c>
      <c r="CQ5" s="100">
        <f t="shared" si="10"/>
        <v>1.1446532432001489E-5</v>
      </c>
      <c r="CR5" s="99">
        <f t="shared" si="12"/>
        <v>8.5880595457531886E-6</v>
      </c>
      <c r="CS5" s="99">
        <f t="shared" si="13"/>
        <v>8.3788283658189102E-6</v>
      </c>
      <c r="CT5" s="100">
        <f t="shared" si="11"/>
        <v>8.5337114434451525E-6</v>
      </c>
    </row>
    <row r="6" spans="1:98" x14ac:dyDescent="0.25">
      <c r="A6" s="28" t="s">
        <v>4</v>
      </c>
      <c r="B6" s="26">
        <v>998515.17599999998</v>
      </c>
      <c r="C6" s="26">
        <v>16407.533817</v>
      </c>
      <c r="D6" s="26">
        <v>14619.579100999999</v>
      </c>
      <c r="E6" s="26">
        <v>102466.51323</v>
      </c>
      <c r="F6" s="26">
        <v>86836.027749000001</v>
      </c>
      <c r="G6" s="26">
        <v>7808.0850909999999</v>
      </c>
      <c r="H6" s="26">
        <v>235858.43301000001</v>
      </c>
      <c r="I6" s="91">
        <v>6687.0656281000001</v>
      </c>
      <c r="J6" s="91">
        <v>1795.4531873999999</v>
      </c>
      <c r="K6" s="91">
        <v>10022.618659</v>
      </c>
      <c r="L6" s="91">
        <v>9192.7202966999994</v>
      </c>
      <c r="M6" s="91">
        <v>2042.8267361000001</v>
      </c>
      <c r="N6" s="91">
        <v>1085.2517021000001</v>
      </c>
      <c r="O6" s="91">
        <v>1939.0894367000001</v>
      </c>
      <c r="Q6" s="28" t="s">
        <v>4</v>
      </c>
      <c r="R6" s="95">
        <v>19110.0953894784</v>
      </c>
      <c r="S6" s="26">
        <v>3307.9739836857302</v>
      </c>
      <c r="T6" s="95">
        <v>2042.83704242256</v>
      </c>
      <c r="U6" s="26">
        <v>6687.0994622567596</v>
      </c>
      <c r="V6" s="26">
        <v>6687.0994622567596</v>
      </c>
      <c r="W6" s="26">
        <v>5356.6870124432398</v>
      </c>
      <c r="X6" s="95">
        <v>298.93137628174202</v>
      </c>
      <c r="Y6" s="26">
        <v>1795.4622963427701</v>
      </c>
      <c r="Z6" s="95">
        <v>1085.25725912236</v>
      </c>
      <c r="AA6" s="26">
        <v>24131.5526363973</v>
      </c>
      <c r="AB6" s="26">
        <v>998519.77646888304</v>
      </c>
      <c r="AC6" s="26">
        <v>7948.6580810718297</v>
      </c>
      <c r="AD6" s="26">
        <v>3188.9820565105701</v>
      </c>
      <c r="AE6" s="26">
        <v>2268.12780057803</v>
      </c>
      <c r="AF6" s="26">
        <v>1371.6548165506399</v>
      </c>
      <c r="AG6" s="95">
        <v>2160.8447211186499</v>
      </c>
      <c r="AH6" s="26">
        <v>10022.6706867006</v>
      </c>
      <c r="AI6" s="26">
        <v>10022.6706867006</v>
      </c>
      <c r="AJ6" s="26">
        <v>34593801.0337824</v>
      </c>
      <c r="AK6" s="26">
        <v>0</v>
      </c>
      <c r="AL6" s="26">
        <v>3146.1992550226</v>
      </c>
      <c r="AM6" s="26">
        <v>551.64629587798902</v>
      </c>
      <c r="AN6" s="95">
        <v>24025.955361347598</v>
      </c>
      <c r="AO6" s="26">
        <v>3807.5500546635899</v>
      </c>
      <c r="AP6" s="26">
        <v>9192.7951127731394</v>
      </c>
      <c r="AQ6" s="26">
        <v>1939.09916092806</v>
      </c>
      <c r="AR6" s="26">
        <v>16407.609163488101</v>
      </c>
      <c r="AS6" s="26">
        <v>0</v>
      </c>
      <c r="AT6" s="95">
        <v>243483.14841268599</v>
      </c>
      <c r="AU6" s="26">
        <v>13157.6921670925</v>
      </c>
      <c r="AV6" s="26">
        <v>1461.9658200163501</v>
      </c>
      <c r="AW6" s="26">
        <v>14619.6579871088</v>
      </c>
      <c r="AX6" s="26">
        <v>0</v>
      </c>
      <c r="AY6" s="26">
        <v>12672.4605848419</v>
      </c>
      <c r="AZ6" s="26">
        <v>0.32697895795883902</v>
      </c>
      <c r="BA6" s="26">
        <v>70737.523862742106</v>
      </c>
      <c r="BB6" s="26">
        <v>0</v>
      </c>
      <c r="BC6" s="26">
        <v>647.65781448662597</v>
      </c>
      <c r="BD6" s="26">
        <v>7755.3620833064897</v>
      </c>
      <c r="BE6" s="26">
        <v>1.01940182200531</v>
      </c>
      <c r="BF6" s="26">
        <v>0</v>
      </c>
      <c r="BG6" s="26">
        <v>784.41667500494304</v>
      </c>
      <c r="BH6" s="26">
        <v>102463.88807379</v>
      </c>
      <c r="BI6" s="26">
        <v>86833.328107923997</v>
      </c>
      <c r="BJ6" s="26">
        <v>15630.5599658665</v>
      </c>
      <c r="BK6" s="26">
        <v>30.209941010030999</v>
      </c>
      <c r="BL6" s="26">
        <v>0.34305004630453501</v>
      </c>
      <c r="BM6" s="26">
        <v>458.08424276320699</v>
      </c>
      <c r="BN6" s="26">
        <v>349.22003890395001</v>
      </c>
      <c r="BO6" s="26">
        <v>31266.405049788002</v>
      </c>
      <c r="BP6" s="26">
        <v>143.49182750819</v>
      </c>
      <c r="BQ6" s="26">
        <v>179.458798610027</v>
      </c>
      <c r="BR6" s="26">
        <v>44666.019616470498</v>
      </c>
      <c r="BS6" s="26">
        <v>1172.40300319313</v>
      </c>
      <c r="BT6" s="26">
        <v>6.0455921452391701</v>
      </c>
      <c r="BU6" s="26">
        <v>544.79415146843201</v>
      </c>
      <c r="BV6" s="26">
        <v>0.472845632062798</v>
      </c>
      <c r="BW6" s="26">
        <v>7808.1248342263098</v>
      </c>
      <c r="BX6" s="26">
        <v>3102.0892864469902</v>
      </c>
      <c r="BY6" s="26">
        <v>0</v>
      </c>
      <c r="BZ6" s="26">
        <v>3403.1675475870702</v>
      </c>
      <c r="CA6" s="26">
        <v>10852.1608743341</v>
      </c>
      <c r="CB6" s="95">
        <v>0</v>
      </c>
      <c r="CC6" s="26">
        <v>37563.882204907597</v>
      </c>
      <c r="CD6" s="26">
        <v>235859.53760196501</v>
      </c>
      <c r="CE6" s="26">
        <v>8210.6126428920707</v>
      </c>
      <c r="CF6" s="26"/>
      <c r="CG6" s="49">
        <f t="shared" si="0"/>
        <v>4.6073099274137189E-6</v>
      </c>
      <c r="CH6" s="49">
        <f t="shared" si="1"/>
        <v>4.5921884996341758E-6</v>
      </c>
      <c r="CI6" s="49">
        <f t="shared" si="2"/>
        <v>5.3959220204202377E-6</v>
      </c>
      <c r="CJ6" s="49">
        <f t="shared" si="3"/>
        <v>-2.5619650042163269E-5</v>
      </c>
      <c r="CK6" s="49">
        <f t="shared" si="4"/>
        <v>-3.1088951740252639E-5</v>
      </c>
      <c r="CL6" s="49">
        <f t="shared" si="5"/>
        <v>5.0900093744685429E-6</v>
      </c>
      <c r="CM6" s="49">
        <f t="shared" si="6"/>
        <v>4.6832837431728935E-6</v>
      </c>
      <c r="CN6" s="100">
        <f t="shared" si="7"/>
        <v>5.0596417982296832E-6</v>
      </c>
      <c r="CO6" s="100">
        <f t="shared" si="8"/>
        <v>5.073339051137828E-6</v>
      </c>
      <c r="CP6" s="100">
        <f t="shared" si="9"/>
        <v>5.1910286492987341E-6</v>
      </c>
      <c r="CQ6" s="100">
        <f t="shared" si="10"/>
        <v>8.1386217273340775E-6</v>
      </c>
      <c r="CR6" s="99">
        <f t="shared" si="12"/>
        <v>5.0451280952016219E-6</v>
      </c>
      <c r="CS6" s="99">
        <f t="shared" si="13"/>
        <v>5.1204917247562153E-6</v>
      </c>
      <c r="CT6" s="100">
        <f t="shared" si="11"/>
        <v>5.0148424697954068E-6</v>
      </c>
    </row>
    <row r="7" spans="1:98" x14ac:dyDescent="0.25">
      <c r="A7" s="28" t="s">
        <v>5</v>
      </c>
      <c r="B7" s="26">
        <v>289095.62423999998</v>
      </c>
      <c r="C7" s="26">
        <v>4737.0038029999996</v>
      </c>
      <c r="D7" s="26">
        <v>3543.1277359999999</v>
      </c>
      <c r="E7" s="26">
        <v>29050.811756999999</v>
      </c>
      <c r="F7" s="26">
        <v>24619.334020999999</v>
      </c>
      <c r="G7" s="26">
        <v>2049.76422</v>
      </c>
      <c r="H7" s="26">
        <v>68094.480286000005</v>
      </c>
      <c r="I7" s="91">
        <v>2345.5560119000002</v>
      </c>
      <c r="J7" s="91">
        <v>628.83539235000001</v>
      </c>
      <c r="K7" s="91">
        <v>4684.8236682999996</v>
      </c>
      <c r="L7" s="91">
        <v>5271.7367002000001</v>
      </c>
      <c r="M7" s="91">
        <v>716.87234828999999</v>
      </c>
      <c r="N7" s="91">
        <v>379.39735272000001</v>
      </c>
      <c r="O7" s="91">
        <v>681.23834093999994</v>
      </c>
      <c r="Q7" s="28" t="s">
        <v>5</v>
      </c>
      <c r="R7" s="95">
        <v>4786.6415553270599</v>
      </c>
      <c r="S7" s="26">
        <v>826.842195339809</v>
      </c>
      <c r="T7" s="95">
        <v>716.87157624340898</v>
      </c>
      <c r="U7" s="26">
        <v>2345.5535051799602</v>
      </c>
      <c r="V7" s="26">
        <v>2345.5535051799602</v>
      </c>
      <c r="W7" s="26">
        <v>1347.52458133236</v>
      </c>
      <c r="X7" s="95">
        <v>75.068180995385006</v>
      </c>
      <c r="Y7" s="26">
        <v>628.83470166625204</v>
      </c>
      <c r="Z7" s="95">
        <v>379.39692319046901</v>
      </c>
      <c r="AA7" s="26">
        <v>7848.5416004495601</v>
      </c>
      <c r="AB7" s="26">
        <v>289095.340077275</v>
      </c>
      <c r="AC7" s="26">
        <v>1957.29057692673</v>
      </c>
      <c r="AD7" s="26">
        <v>1156.2871141653</v>
      </c>
      <c r="AE7" s="26">
        <v>403.25348328871701</v>
      </c>
      <c r="AF7" s="26">
        <v>343.207059763622</v>
      </c>
      <c r="AG7" s="95">
        <v>541.60753439194002</v>
      </c>
      <c r="AH7" s="26">
        <v>4684.8193875307297</v>
      </c>
      <c r="AI7" s="26">
        <v>4684.8193875307297</v>
      </c>
      <c r="AJ7" s="26">
        <v>6594691.5817423603</v>
      </c>
      <c r="AK7" s="26">
        <v>0</v>
      </c>
      <c r="AL7" s="26">
        <v>787.91348882060402</v>
      </c>
      <c r="AM7" s="26">
        <v>138.34097496429001</v>
      </c>
      <c r="AN7" s="95">
        <v>6627.7413968362098</v>
      </c>
      <c r="AO7" s="26">
        <v>954.41316707464296</v>
      </c>
      <c r="AP7" s="26">
        <v>5271.7475837571401</v>
      </c>
      <c r="AQ7" s="26">
        <v>681.23773649019802</v>
      </c>
      <c r="AR7" s="26">
        <v>4736.99923664158</v>
      </c>
      <c r="AS7" s="26">
        <v>0</v>
      </c>
      <c r="AT7" s="95">
        <v>70360.963490869093</v>
      </c>
      <c r="AU7" s="26">
        <v>3188.8109168169599</v>
      </c>
      <c r="AV7" s="26">
        <v>354.31235728114899</v>
      </c>
      <c r="AW7" s="26">
        <v>3543.12327409811</v>
      </c>
      <c r="AX7" s="26">
        <v>0</v>
      </c>
      <c r="AY7" s="26">
        <v>3057.0961696050499</v>
      </c>
      <c r="AZ7" s="26">
        <v>9.92593380813174E-2</v>
      </c>
      <c r="BA7" s="26">
        <v>19119.849985529301</v>
      </c>
      <c r="BB7" s="26">
        <v>0</v>
      </c>
      <c r="BC7" s="26">
        <v>179.627753719803</v>
      </c>
      <c r="BD7" s="26">
        <v>2157.3263398828199</v>
      </c>
      <c r="BE7" s="26">
        <v>0.28565252661618001</v>
      </c>
      <c r="BF7" s="26">
        <v>0</v>
      </c>
      <c r="BG7" s="26">
        <v>217.40108089540701</v>
      </c>
      <c r="BH7" s="26">
        <v>29049.891824414499</v>
      </c>
      <c r="BI7" s="26">
        <v>24618.418299290901</v>
      </c>
      <c r="BJ7" s="26">
        <v>4431.4735251236498</v>
      </c>
      <c r="BK7" s="26">
        <v>8.42856318733444</v>
      </c>
      <c r="BL7" s="26">
        <v>9.5066231855861799E-2</v>
      </c>
      <c r="BM7" s="26">
        <v>127.285547467936</v>
      </c>
      <c r="BN7" s="26">
        <v>98.291549546398997</v>
      </c>
      <c r="BO7" s="26">
        <v>8888.4119496744297</v>
      </c>
      <c r="BP7" s="26">
        <v>40.139203142390997</v>
      </c>
      <c r="BQ7" s="26">
        <v>50.447747818438302</v>
      </c>
      <c r="BR7" s="26">
        <v>12697.671860046101</v>
      </c>
      <c r="BS7" s="26">
        <v>545.90953146914001</v>
      </c>
      <c r="BT7" s="26">
        <v>1.6769190474544799</v>
      </c>
      <c r="BU7" s="26">
        <v>151.099065369356</v>
      </c>
      <c r="BV7" s="26">
        <v>0.13074139640150501</v>
      </c>
      <c r="BW7" s="26">
        <v>2049.76211436229</v>
      </c>
      <c r="BX7" s="26">
        <v>775.67018919029101</v>
      </c>
      <c r="BY7" s="26">
        <v>0</v>
      </c>
      <c r="BZ7" s="26">
        <v>859.14068391856699</v>
      </c>
      <c r="CA7" s="26">
        <v>2890.1486318796201</v>
      </c>
      <c r="CB7" s="95">
        <v>0</v>
      </c>
      <c r="CC7" s="26">
        <v>10274.724276963199</v>
      </c>
      <c r="CD7" s="26">
        <v>68094.413408773893</v>
      </c>
      <c r="CE7" s="26">
        <v>2207.5325048138202</v>
      </c>
      <c r="CF7" s="26"/>
      <c r="CG7" s="49">
        <f t="shared" si="0"/>
        <v>-9.82936790273926E-7</v>
      </c>
      <c r="CH7" s="49">
        <f t="shared" si="1"/>
        <v>-9.6397609323426729E-7</v>
      </c>
      <c r="CI7" s="49">
        <f t="shared" si="2"/>
        <v>-1.2593116089546141E-6</v>
      </c>
      <c r="CJ7" s="49">
        <f t="shared" si="3"/>
        <v>-3.1666329780921942E-5</v>
      </c>
      <c r="CK7" s="49">
        <f t="shared" si="4"/>
        <v>-3.7195226658720837E-5</v>
      </c>
      <c r="CL7" s="49">
        <f t="shared" si="5"/>
        <v>-1.0272584960888634E-6</v>
      </c>
      <c r="CM7" s="49">
        <f t="shared" si="6"/>
        <v>-9.8212404047322106E-7</v>
      </c>
      <c r="CN7" s="100">
        <f t="shared" si="7"/>
        <v>-1.0687103728193133E-6</v>
      </c>
      <c r="CO7" s="100">
        <f t="shared" si="8"/>
        <v>-1.0983538082688905E-6</v>
      </c>
      <c r="CP7" s="100">
        <f t="shared" si="9"/>
        <v>-9.1375248524124351E-7</v>
      </c>
      <c r="CQ7" s="100">
        <f t="shared" si="10"/>
        <v>2.0645107597259348E-6</v>
      </c>
      <c r="CR7" s="99">
        <f t="shared" si="12"/>
        <v>-1.076965226586466E-6</v>
      </c>
      <c r="CS7" s="99">
        <f t="shared" si="13"/>
        <v>-1.1321363418194152E-6</v>
      </c>
      <c r="CT7" s="100">
        <f t="shared" si="11"/>
        <v>-8.8728094941394086E-7</v>
      </c>
    </row>
    <row r="8" spans="1:98" x14ac:dyDescent="0.25">
      <c r="A8" s="28" t="s">
        <v>6</v>
      </c>
      <c r="B8" s="26">
        <v>1700.773052</v>
      </c>
      <c r="C8" s="26">
        <v>28.007961000000002</v>
      </c>
      <c r="D8" s="26">
        <v>28.090926</v>
      </c>
      <c r="E8" s="26">
        <v>177.38257100000001</v>
      </c>
      <c r="F8" s="26">
        <v>150.323824</v>
      </c>
      <c r="G8" s="26">
        <v>14.271841999999999</v>
      </c>
      <c r="H8" s="26">
        <v>402.62827299999998</v>
      </c>
      <c r="I8" s="91">
        <v>13.902851549999999</v>
      </c>
      <c r="J8" s="91">
        <v>8.0236816100000006</v>
      </c>
      <c r="K8" s="91">
        <v>28.812309590000002</v>
      </c>
      <c r="L8" s="91">
        <v>19.038007019999998</v>
      </c>
      <c r="M8" s="91">
        <v>4.2452558199999997</v>
      </c>
      <c r="N8" s="91">
        <v>1.0211972199999999</v>
      </c>
      <c r="O8" s="91">
        <v>4.0410173499999997</v>
      </c>
      <c r="Q8" s="28" t="s">
        <v>6</v>
      </c>
      <c r="R8" s="95">
        <v>24.762264530651901</v>
      </c>
      <c r="S8" s="26">
        <v>3.78937700851833</v>
      </c>
      <c r="T8" s="95">
        <v>4.2455936543266697</v>
      </c>
      <c r="U8" s="26">
        <v>13.9039647024433</v>
      </c>
      <c r="V8" s="26">
        <v>13.9039647024433</v>
      </c>
      <c r="W8" s="26">
        <v>8.0875944005307598</v>
      </c>
      <c r="X8" s="95">
        <v>8.2915921993004709</v>
      </c>
      <c r="Y8" s="26">
        <v>8.0243116951508995</v>
      </c>
      <c r="Z8" s="95">
        <v>1.0212766972491201</v>
      </c>
      <c r="AA8" s="26">
        <v>34.592122902953598</v>
      </c>
      <c r="AB8" s="26">
        <v>1700.8967111224199</v>
      </c>
      <c r="AC8" s="26">
        <v>13.4316564899959</v>
      </c>
      <c r="AD8" s="26">
        <v>6.2280807483259899</v>
      </c>
      <c r="AE8" s="26">
        <v>2.4266659485737798</v>
      </c>
      <c r="AF8" s="26">
        <v>0.27637521217927202</v>
      </c>
      <c r="AG8" s="95">
        <v>4.8023778348236501</v>
      </c>
      <c r="AH8" s="26">
        <v>28.8146237095701</v>
      </c>
      <c r="AI8" s="26">
        <v>28.8146237095701</v>
      </c>
      <c r="AJ8" s="26">
        <v>5886.12193585762</v>
      </c>
      <c r="AK8" s="26">
        <v>0</v>
      </c>
      <c r="AL8" s="26">
        <v>3.50151879309256</v>
      </c>
      <c r="AM8" s="26">
        <v>0.757762208016728</v>
      </c>
      <c r="AN8" s="95">
        <v>37.567500015164498</v>
      </c>
      <c r="AO8" s="26">
        <v>4.9337112935476197</v>
      </c>
      <c r="AP8" s="26">
        <v>19.0395596680324</v>
      </c>
      <c r="AQ8" s="26">
        <v>4.0413334923413302</v>
      </c>
      <c r="AR8" s="26">
        <v>28.009994845593699</v>
      </c>
      <c r="AS8" s="26">
        <v>0</v>
      </c>
      <c r="AT8" s="95">
        <v>414.36046726963002</v>
      </c>
      <c r="AU8" s="26">
        <v>25.283943863489799</v>
      </c>
      <c r="AV8" s="26">
        <v>2.8093237222837599</v>
      </c>
      <c r="AW8" s="26">
        <v>28.0932675857735</v>
      </c>
      <c r="AX8" s="26">
        <v>0</v>
      </c>
      <c r="AY8" s="26">
        <v>17.148810753330299</v>
      </c>
      <c r="AZ8" s="26">
        <v>4.1914653163356904E-3</v>
      </c>
      <c r="BA8" s="26">
        <v>107.43624958295899</v>
      </c>
      <c r="BB8" s="26">
        <v>1.75986908789276E-3</v>
      </c>
      <c r="BC8" s="26">
        <v>0.50391260721903397</v>
      </c>
      <c r="BD8" s="26">
        <v>5.3985445160579104</v>
      </c>
      <c r="BE8" s="26">
        <v>1.6969271002055799E-3</v>
      </c>
      <c r="BF8" s="26">
        <v>0</v>
      </c>
      <c r="BG8" s="26">
        <v>0.12204965019262801</v>
      </c>
      <c r="BH8" s="26">
        <v>177.40380104929201</v>
      </c>
      <c r="BI8" s="26">
        <v>150.34304529330001</v>
      </c>
      <c r="BJ8" s="26">
        <v>27.0607557559924</v>
      </c>
      <c r="BK8" s="26">
        <v>1.61398199738752E-3</v>
      </c>
      <c r="BL8" s="26">
        <v>2.92552651983884E-4</v>
      </c>
      <c r="BM8" s="26">
        <v>0.79637848675848899</v>
      </c>
      <c r="BN8" s="26">
        <v>7.4657236925213699E-2</v>
      </c>
      <c r="BO8" s="26">
        <v>58.602276404812699</v>
      </c>
      <c r="BP8" s="26">
        <v>0.38659701268208801</v>
      </c>
      <c r="BQ8" s="26">
        <v>0.17380766263771999</v>
      </c>
      <c r="BR8" s="26">
        <v>83.716262025937297</v>
      </c>
      <c r="BS8" s="26">
        <v>2.35488685332749</v>
      </c>
      <c r="BT8" s="26">
        <v>3.0461826908513702E-3</v>
      </c>
      <c r="BU8" s="26">
        <v>0.55568834459343996</v>
      </c>
      <c r="BV8" s="26">
        <v>2.70366638888429E-4</v>
      </c>
      <c r="BW8" s="26">
        <v>14.2729669260404</v>
      </c>
      <c r="BX8" s="26">
        <v>4.4336689308566299</v>
      </c>
      <c r="BY8" s="26">
        <v>0</v>
      </c>
      <c r="BZ8" s="26">
        <v>12.343617276895399</v>
      </c>
      <c r="CA8" s="26">
        <v>17.033799892161301</v>
      </c>
      <c r="CB8" s="95">
        <v>0</v>
      </c>
      <c r="CC8" s="26">
        <v>66.201406159936496</v>
      </c>
      <c r="CD8" s="26">
        <v>402.65762098689902</v>
      </c>
      <c r="CE8" s="26">
        <v>11.684507701121399</v>
      </c>
      <c r="CF8" s="26"/>
      <c r="CG8" s="49">
        <f t="shared" si="0"/>
        <v>7.270759745074714E-5</v>
      </c>
      <c r="CH8" s="49">
        <f t="shared" si="1"/>
        <v>7.2616696149256863E-5</v>
      </c>
      <c r="CI8" s="49">
        <f t="shared" si="2"/>
        <v>8.3357372181333531E-5</v>
      </c>
      <c r="CJ8" s="49">
        <f t="shared" si="3"/>
        <v>1.196850917895467E-4</v>
      </c>
      <c r="CK8" s="49">
        <f t="shared" si="4"/>
        <v>1.2786591498634598E-4</v>
      </c>
      <c r="CL8" s="49">
        <f t="shared" si="5"/>
        <v>7.8821363100902382E-5</v>
      </c>
      <c r="CM8" s="49">
        <f t="shared" si="6"/>
        <v>7.2891023475244823E-5</v>
      </c>
      <c r="CN8" s="100">
        <f t="shared" si="7"/>
        <v>8.0066484152367369E-5</v>
      </c>
      <c r="CO8" s="100">
        <f t="shared" si="8"/>
        <v>7.8528184632055322E-5</v>
      </c>
      <c r="CP8" s="100">
        <f t="shared" si="9"/>
        <v>8.0317045145910228E-5</v>
      </c>
      <c r="CQ8" s="100">
        <f t="shared" si="10"/>
        <v>8.1555177008296625E-5</v>
      </c>
      <c r="CR8" s="99">
        <f t="shared" si="12"/>
        <v>7.9579262356445154E-5</v>
      </c>
      <c r="CS8" s="99">
        <f t="shared" si="13"/>
        <v>7.782752201397828E-5</v>
      </c>
      <c r="CT8" s="100">
        <f t="shared" si="11"/>
        <v>7.823335411576077E-5</v>
      </c>
    </row>
    <row r="9" spans="1:98" x14ac:dyDescent="0.25">
      <c r="A9" s="28" t="s">
        <v>7</v>
      </c>
      <c r="B9" s="26">
        <v>65.273365999999996</v>
      </c>
      <c r="C9" s="26">
        <v>1.0753140000000001</v>
      </c>
      <c r="D9" s="26">
        <v>1.0976220000000001</v>
      </c>
      <c r="E9" s="26">
        <v>6.8250299999999999</v>
      </c>
      <c r="F9" s="26">
        <v>5.7839099999999997</v>
      </c>
      <c r="G9" s="26">
        <v>0.55378400000000005</v>
      </c>
      <c r="H9" s="26">
        <v>15.457762000000001</v>
      </c>
      <c r="I9" s="91">
        <v>0.53944906000000004</v>
      </c>
      <c r="J9" s="91">
        <v>0.31132949999999998</v>
      </c>
      <c r="K9" s="91">
        <v>1.1179558000000001</v>
      </c>
      <c r="L9" s="91">
        <v>0.73869991000000002</v>
      </c>
      <c r="M9" s="91">
        <v>0.16472160999999999</v>
      </c>
      <c r="N9" s="91">
        <v>3.9623749999999999E-2</v>
      </c>
      <c r="O9" s="91">
        <v>0.15679684999999999</v>
      </c>
      <c r="Q9" s="28" t="s">
        <v>7</v>
      </c>
      <c r="R9" s="95">
        <v>0.94833362309517899</v>
      </c>
      <c r="S9" s="26">
        <v>0.14512381169055899</v>
      </c>
      <c r="T9" s="95">
        <v>0.164722328796783</v>
      </c>
      <c r="U9" s="26">
        <v>0.53944825878741298</v>
      </c>
      <c r="V9" s="26">
        <v>0.53944825878741298</v>
      </c>
      <c r="W9" s="26">
        <v>0.30973296321037003</v>
      </c>
      <c r="X9" s="95">
        <v>0.31754620626200802</v>
      </c>
      <c r="Y9" s="26">
        <v>0.31132982632232598</v>
      </c>
      <c r="Z9" s="95">
        <v>3.9623745331062499E-2</v>
      </c>
      <c r="AA9" s="26">
        <v>1.3247936061905701</v>
      </c>
      <c r="AB9" s="26">
        <v>65.273347773607298</v>
      </c>
      <c r="AC9" s="26">
        <v>0.51439756839068096</v>
      </c>
      <c r="AD9" s="26">
        <v>0.23852248129631701</v>
      </c>
      <c r="AE9" s="26">
        <v>9.2936707767985502E-2</v>
      </c>
      <c r="AF9" s="26">
        <v>1.05845067043657E-2</v>
      </c>
      <c r="AG9" s="95">
        <v>0.18392157407529799</v>
      </c>
      <c r="AH9" s="26">
        <v>1.11795371868802</v>
      </c>
      <c r="AI9" s="26">
        <v>1.11795371868802</v>
      </c>
      <c r="AJ9" s="26">
        <v>182.67718866603801</v>
      </c>
      <c r="AK9" s="26">
        <v>0</v>
      </c>
      <c r="AL9" s="26">
        <v>0.134100262068927</v>
      </c>
      <c r="AM9" s="26">
        <v>2.9020048781009299E-2</v>
      </c>
      <c r="AN9" s="95">
        <v>1.43873279825589</v>
      </c>
      <c r="AO9" s="26">
        <v>0.188951355123817</v>
      </c>
      <c r="AP9" s="26">
        <v>0.73870262599800396</v>
      </c>
      <c r="AQ9" s="26">
        <v>0.156796325820698</v>
      </c>
      <c r="AR9" s="26">
        <v>1.0753128843620601</v>
      </c>
      <c r="AS9" s="26">
        <v>0</v>
      </c>
      <c r="AT9" s="95">
        <v>15.905947959897899</v>
      </c>
      <c r="AU9" s="26">
        <v>0.98786227726428399</v>
      </c>
      <c r="AV9" s="26">
        <v>0.109762520323858</v>
      </c>
      <c r="AW9" s="26">
        <v>1.0976247975881399</v>
      </c>
      <c r="AX9" s="26">
        <v>0</v>
      </c>
      <c r="AY9" s="26">
        <v>0.65675824914433101</v>
      </c>
      <c r="AZ9" s="26">
        <v>1.5314164145130199E-4</v>
      </c>
      <c r="BA9" s="26">
        <v>4.1145399636237299</v>
      </c>
      <c r="BB9" s="26">
        <v>6.9766552577478602E-5</v>
      </c>
      <c r="BC9" s="26">
        <v>1.7956282345938199E-2</v>
      </c>
      <c r="BD9" s="26">
        <v>0.19392344450139701</v>
      </c>
      <c r="BE9" s="26">
        <v>8.7408610151181899E-5</v>
      </c>
      <c r="BF9" s="26">
        <v>0</v>
      </c>
      <c r="BG9" s="26">
        <v>4.3404553646720304E-3</v>
      </c>
      <c r="BH9" s="26">
        <v>6.8253141974040501</v>
      </c>
      <c r="BI9" s="26">
        <v>5.7841947895655199</v>
      </c>
      <c r="BJ9" s="26">
        <v>1.04111940783853</v>
      </c>
      <c r="BK9" s="26">
        <v>6.18842904148547E-5</v>
      </c>
      <c r="BL9" s="26">
        <v>1.26235541813411E-5</v>
      </c>
      <c r="BM9" s="26">
        <v>4.36057557168604E-2</v>
      </c>
      <c r="BN9" s="26">
        <v>2.5861727211098002E-3</v>
      </c>
      <c r="BO9" s="26">
        <v>2.2566435732513201</v>
      </c>
      <c r="BP9" s="26">
        <v>1.41351906171288E-2</v>
      </c>
      <c r="BQ9" s="26">
        <v>6.4075058560271597E-3</v>
      </c>
      <c r="BR9" s="26">
        <v>3.2236990250059199</v>
      </c>
      <c r="BS9" s="26">
        <v>9.0186861752784703E-2</v>
      </c>
      <c r="BT9" s="26">
        <v>1.11912101721258E-4</v>
      </c>
      <c r="BU9" s="26">
        <v>2.0388014572551301E-2</v>
      </c>
      <c r="BV9" s="26">
        <v>1.26328620953829E-5</v>
      </c>
      <c r="BW9" s="26">
        <v>0.55378474732276195</v>
      </c>
      <c r="BX9" s="26">
        <v>0.16979851733957199</v>
      </c>
      <c r="BY9" s="26">
        <v>0</v>
      </c>
      <c r="BZ9" s="26">
        <v>0.472722977174446</v>
      </c>
      <c r="CA9" s="26">
        <v>0.652354559916003</v>
      </c>
      <c r="CB9" s="95">
        <v>0</v>
      </c>
      <c r="CC9" s="26">
        <v>2.5353501331040502</v>
      </c>
      <c r="CD9" s="26">
        <v>15.457757568742799</v>
      </c>
      <c r="CE9" s="26">
        <v>0.44748697586931002</v>
      </c>
      <c r="CF9" s="26"/>
      <c r="CG9" s="49">
        <f t="shared" si="0"/>
        <v>-2.7923169608457418E-7</v>
      </c>
      <c r="CH9" s="49">
        <f t="shared" si="1"/>
        <v>-1.0374996884910936E-6</v>
      </c>
      <c r="CI9" s="49">
        <f t="shared" si="2"/>
        <v>2.5487719267775755E-6</v>
      </c>
      <c r="CJ9" s="49">
        <f t="shared" si="3"/>
        <v>4.1640462247077042E-5</v>
      </c>
      <c r="CK9" s="49">
        <f t="shared" si="4"/>
        <v>4.9238242904929235E-5</v>
      </c>
      <c r="CL9" s="49">
        <f t="shared" si="5"/>
        <v>1.349484206650842E-6</v>
      </c>
      <c r="CM9" s="49">
        <f t="shared" si="6"/>
        <v>-2.8666874293809211E-7</v>
      </c>
      <c r="CN9" s="100">
        <f t="shared" si="7"/>
        <v>-1.4852423453176284E-6</v>
      </c>
      <c r="CO9" s="100">
        <f t="shared" si="8"/>
        <v>1.0481574216197505E-6</v>
      </c>
      <c r="CP9" s="100">
        <f t="shared" si="9"/>
        <v>-1.8617122252020471E-6</v>
      </c>
      <c r="CQ9" s="100">
        <f t="shared" si="10"/>
        <v>3.6767271353041472E-6</v>
      </c>
      <c r="CR9" s="99">
        <f t="shared" si="12"/>
        <v>4.3637066381960695E-6</v>
      </c>
      <c r="CS9" s="99">
        <f t="shared" si="13"/>
        <v>-1.1783179281383311E-7</v>
      </c>
      <c r="CT9" s="100">
        <f t="shared" si="11"/>
        <v>-3.3430474017282073E-6</v>
      </c>
    </row>
    <row r="10" spans="1:98" x14ac:dyDescent="0.25">
      <c r="A10" s="28" t="s">
        <v>8</v>
      </c>
      <c r="B10" s="26"/>
      <c r="C10" s="26"/>
      <c r="D10" s="26"/>
      <c r="E10" s="26"/>
      <c r="F10" s="26"/>
      <c r="G10" s="26"/>
      <c r="H10" s="26"/>
      <c r="I10" s="91"/>
      <c r="J10" s="91"/>
      <c r="K10" s="91"/>
      <c r="L10" s="91"/>
      <c r="M10" s="91"/>
      <c r="N10" s="91"/>
      <c r="O10" s="91"/>
      <c r="S10" s="26"/>
      <c r="T10" s="95"/>
      <c r="U10" s="26"/>
      <c r="V10" s="26"/>
      <c r="W10" s="26"/>
      <c r="X10" s="95"/>
      <c r="Y10" s="26"/>
      <c r="Z10" s="95"/>
      <c r="AA10" s="26"/>
      <c r="AB10" s="26"/>
      <c r="AC10" s="26"/>
      <c r="AD10" s="26"/>
      <c r="AE10" s="26"/>
      <c r="AF10" s="26"/>
      <c r="AG10" s="95"/>
      <c r="AH10" s="26"/>
      <c r="AI10" s="26"/>
      <c r="AJ10" s="26"/>
      <c r="AK10" s="26"/>
      <c r="AL10" s="26"/>
      <c r="AM10" s="26"/>
      <c r="AN10" s="95"/>
      <c r="AO10" s="26"/>
      <c r="AP10" s="26"/>
      <c r="AQ10" s="26"/>
      <c r="AR10" s="26"/>
      <c r="AS10" s="26"/>
      <c r="AT10" s="95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95"/>
      <c r="CC10" s="26"/>
      <c r="CD10" s="26"/>
      <c r="CE10" s="26"/>
      <c r="CF10" s="26"/>
      <c r="CG10" s="49">
        <f t="shared" si="0"/>
        <v>0</v>
      </c>
      <c r="CH10" s="49">
        <f t="shared" si="1"/>
        <v>0</v>
      </c>
      <c r="CI10" s="49">
        <f t="shared" si="2"/>
        <v>0</v>
      </c>
      <c r="CJ10" s="49">
        <f t="shared" si="3"/>
        <v>0</v>
      </c>
      <c r="CK10" s="49">
        <f t="shared" si="4"/>
        <v>0</v>
      </c>
      <c r="CL10" s="49">
        <f t="shared" si="5"/>
        <v>0</v>
      </c>
      <c r="CM10" s="49">
        <f t="shared" si="6"/>
        <v>0</v>
      </c>
      <c r="CN10" s="100">
        <f t="shared" si="7"/>
        <v>0</v>
      </c>
      <c r="CO10" s="100">
        <f t="shared" si="8"/>
        <v>0</v>
      </c>
      <c r="CP10" s="100">
        <f t="shared" si="9"/>
        <v>0</v>
      </c>
      <c r="CQ10" s="100">
        <f t="shared" si="10"/>
        <v>0</v>
      </c>
      <c r="CR10" s="99">
        <f t="shared" si="12"/>
        <v>0</v>
      </c>
      <c r="CS10" s="99">
        <f t="shared" si="13"/>
        <v>0</v>
      </c>
      <c r="CT10" s="100">
        <f t="shared" si="11"/>
        <v>0</v>
      </c>
    </row>
    <row r="11" spans="1:98" x14ac:dyDescent="0.25">
      <c r="A11" s="28" t="s">
        <v>9</v>
      </c>
      <c r="B11" s="26">
        <v>107746.54700000001</v>
      </c>
      <c r="C11" s="26">
        <v>1772.0143740000001</v>
      </c>
      <c r="D11" s="26">
        <v>1656.7752009999999</v>
      </c>
      <c r="E11" s="26">
        <v>11127.590389000001</v>
      </c>
      <c r="F11" s="26">
        <v>9430.1549450000002</v>
      </c>
      <c r="G11" s="26">
        <v>866.76594699999998</v>
      </c>
      <c r="H11" s="26">
        <v>25472.842903000001</v>
      </c>
      <c r="I11" s="91">
        <v>844.14805029000001</v>
      </c>
      <c r="J11" s="91">
        <v>487.17883248999999</v>
      </c>
      <c r="K11" s="91">
        <v>1749.4148990000001</v>
      </c>
      <c r="L11" s="91">
        <v>1155.9425008999999</v>
      </c>
      <c r="M11" s="91">
        <v>257.76189391999998</v>
      </c>
      <c r="N11" s="91">
        <v>62.004575809999999</v>
      </c>
      <c r="O11" s="91">
        <v>245.36097452999999</v>
      </c>
      <c r="Q11" s="28" t="s">
        <v>9</v>
      </c>
      <c r="R11" s="95">
        <v>1580.6469430677</v>
      </c>
      <c r="S11" s="26">
        <v>241.88692357082999</v>
      </c>
      <c r="T11" s="95">
        <v>257.756129724517</v>
      </c>
      <c r="U11" s="26">
        <v>844.12917940866498</v>
      </c>
      <c r="V11" s="26">
        <v>844.12917940866498</v>
      </c>
      <c r="W11" s="26">
        <v>516.25497097545701</v>
      </c>
      <c r="X11" s="95">
        <v>529.27735633825898</v>
      </c>
      <c r="Y11" s="26">
        <v>487.16792397716199</v>
      </c>
      <c r="Z11" s="95">
        <v>62.003189249386999</v>
      </c>
      <c r="AA11" s="26">
        <v>2208.11602242767</v>
      </c>
      <c r="AB11" s="26">
        <v>107744.589823246</v>
      </c>
      <c r="AC11" s="26">
        <v>857.38123316501299</v>
      </c>
      <c r="AD11" s="26">
        <v>397.55670545501698</v>
      </c>
      <c r="AE11" s="26">
        <v>154.90096633197501</v>
      </c>
      <c r="AF11" s="26">
        <v>17.6418584436021</v>
      </c>
      <c r="AG11" s="95">
        <v>306.549712974861</v>
      </c>
      <c r="AH11" s="26">
        <v>1749.3760192260099</v>
      </c>
      <c r="AI11" s="26">
        <v>1749.3760192260099</v>
      </c>
      <c r="AJ11" s="26">
        <v>3131980.72810381</v>
      </c>
      <c r="AK11" s="26">
        <v>0</v>
      </c>
      <c r="AL11" s="26">
        <v>223.51268756818999</v>
      </c>
      <c r="AM11" s="26">
        <v>48.370195924891902</v>
      </c>
      <c r="AN11" s="95">
        <v>2398.0406869521098</v>
      </c>
      <c r="AO11" s="26">
        <v>314.93344908642501</v>
      </c>
      <c r="AP11" s="26">
        <v>1155.9202598542199</v>
      </c>
      <c r="AQ11" s="26">
        <v>245.35550100698799</v>
      </c>
      <c r="AR11" s="26">
        <v>1771.98197647293</v>
      </c>
      <c r="AS11" s="26">
        <v>0</v>
      </c>
      <c r="AT11" s="95">
        <v>26219.399386429399</v>
      </c>
      <c r="AU11" s="26">
        <v>1491.05987592629</v>
      </c>
      <c r="AV11" s="26">
        <v>165.67329649542901</v>
      </c>
      <c r="AW11" s="26">
        <v>1656.7331724217199</v>
      </c>
      <c r="AX11" s="26">
        <v>0</v>
      </c>
      <c r="AY11" s="26">
        <v>1094.6581924325601</v>
      </c>
      <c r="AZ11" s="26">
        <v>0.26369194294074499</v>
      </c>
      <c r="BA11" s="26">
        <v>6857.9714150759401</v>
      </c>
      <c r="BB11" s="26">
        <v>0.110192662802956</v>
      </c>
      <c r="BC11" s="26">
        <v>31.7455463775635</v>
      </c>
      <c r="BD11" s="26">
        <v>339.94956143961798</v>
      </c>
      <c r="BE11" s="26">
        <v>0.104326241513406</v>
      </c>
      <c r="BF11" s="26">
        <v>0</v>
      </c>
      <c r="BG11" s="26">
        <v>7.68973080192022</v>
      </c>
      <c r="BH11" s="26">
        <v>11127.886420266501</v>
      </c>
      <c r="BI11" s="26">
        <v>9430.4832820158899</v>
      </c>
      <c r="BJ11" s="26">
        <v>1697.40313825063</v>
      </c>
      <c r="BK11" s="26">
        <v>0.10125907407585</v>
      </c>
      <c r="BL11" s="26">
        <v>1.8219881960912E-2</v>
      </c>
      <c r="BM11" s="26">
        <v>48.713378720547603</v>
      </c>
      <c r="BN11" s="26">
        <v>4.7103687649046204</v>
      </c>
      <c r="BO11" s="26">
        <v>3675.7186885163401</v>
      </c>
      <c r="BP11" s="26">
        <v>24.320522752723999</v>
      </c>
      <c r="BQ11" s="26">
        <v>10.9290640656977</v>
      </c>
      <c r="BR11" s="26">
        <v>5250.94920334772</v>
      </c>
      <c r="BS11" s="26">
        <v>150.319558857885</v>
      </c>
      <c r="BT11" s="26">
        <v>0.19158160189531301</v>
      </c>
      <c r="BU11" s="26">
        <v>34.951200068905401</v>
      </c>
      <c r="BV11" s="26">
        <v>1.6745754756912801E-2</v>
      </c>
      <c r="BW11" s="26">
        <v>866.74652540859904</v>
      </c>
      <c r="BX11" s="26">
        <v>283.01452536280402</v>
      </c>
      <c r="BY11" s="26">
        <v>0</v>
      </c>
      <c r="BZ11" s="26">
        <v>787.92870640903902</v>
      </c>
      <c r="CA11" s="26">
        <v>1087.31745829025</v>
      </c>
      <c r="CB11" s="95">
        <v>0</v>
      </c>
      <c r="CC11" s="26">
        <v>4225.8316250859198</v>
      </c>
      <c r="CD11" s="26">
        <v>25472.3779603564</v>
      </c>
      <c r="CE11" s="26">
        <v>745.85582950408195</v>
      </c>
      <c r="CF11" s="26"/>
      <c r="CG11" s="49">
        <f t="shared" si="0"/>
        <v>-1.8164635512669745E-5</v>
      </c>
      <c r="CH11" s="49">
        <f t="shared" si="1"/>
        <v>-1.8282880514652343E-5</v>
      </c>
      <c r="CI11" s="49">
        <f t="shared" si="2"/>
        <v>-2.536770121536634E-5</v>
      </c>
      <c r="CJ11" s="49">
        <f t="shared" si="3"/>
        <v>2.6603357613938736E-5</v>
      </c>
      <c r="CK11" s="49">
        <f t="shared" si="4"/>
        <v>3.4817775296872541E-5</v>
      </c>
      <c r="CL11" s="49">
        <f t="shared" si="5"/>
        <v>-2.2406961727283811E-5</v>
      </c>
      <c r="CM11" s="49">
        <f t="shared" si="6"/>
        <v>-1.8252483453507642E-5</v>
      </c>
      <c r="CN11" s="100">
        <f t="shared" si="7"/>
        <v>-2.235494274795776E-5</v>
      </c>
      <c r="CO11" s="100">
        <f t="shared" si="8"/>
        <v>-2.2391188020723617E-5</v>
      </c>
      <c r="CP11" s="100">
        <f t="shared" si="9"/>
        <v>-2.2224444305578493E-5</v>
      </c>
      <c r="CQ11" s="100">
        <f t="shared" si="10"/>
        <v>-1.9240616001813122E-5</v>
      </c>
      <c r="CR11" s="99">
        <f t="shared" si="12"/>
        <v>-2.236248110735446E-5</v>
      </c>
      <c r="CS11" s="99">
        <f t="shared" si="13"/>
        <v>-2.2362230446483683E-5</v>
      </c>
      <c r="CT11" s="100">
        <f t="shared" si="11"/>
        <v>-2.230804235467761E-5</v>
      </c>
    </row>
    <row r="12" spans="1:98" x14ac:dyDescent="0.25">
      <c r="A12" s="28" t="s">
        <v>10</v>
      </c>
      <c r="B12" s="26">
        <v>16118.607005</v>
      </c>
      <c r="C12" s="26">
        <v>142.56660242000001</v>
      </c>
      <c r="D12" s="26">
        <v>679.93304903000001</v>
      </c>
      <c r="E12" s="26">
        <v>2634.2005442999998</v>
      </c>
      <c r="F12" s="26">
        <v>2271.6672385000002</v>
      </c>
      <c r="G12" s="26">
        <v>186.43324817999999</v>
      </c>
      <c r="H12" s="26">
        <v>1302.538953</v>
      </c>
      <c r="I12" s="91">
        <v>179.73680314999999</v>
      </c>
      <c r="J12" s="91">
        <v>103.73057867999999</v>
      </c>
      <c r="K12" s="91">
        <v>372.48708184999998</v>
      </c>
      <c r="L12" s="91">
        <v>246.12436445</v>
      </c>
      <c r="M12" s="91">
        <v>54.88290713</v>
      </c>
      <c r="N12" s="91">
        <v>13.202073439999999</v>
      </c>
      <c r="O12" s="91">
        <v>52.242491569999999</v>
      </c>
      <c r="Q12" s="28" t="s">
        <v>10</v>
      </c>
      <c r="R12" s="95">
        <v>26.222864855332102</v>
      </c>
      <c r="S12" s="26">
        <v>4.0128913697294202</v>
      </c>
      <c r="T12" s="95">
        <v>54.884744707853201</v>
      </c>
      <c r="U12" s="26">
        <v>179.74273083744299</v>
      </c>
      <c r="V12" s="26">
        <v>179.74273083744299</v>
      </c>
      <c r="W12" s="26">
        <v>8.5646508859101491</v>
      </c>
      <c r="X12" s="95">
        <v>8.7806623546906408</v>
      </c>
      <c r="Y12" s="26">
        <v>103.733999279505</v>
      </c>
      <c r="Z12" s="95">
        <v>13.202509083972201</v>
      </c>
      <c r="AA12" s="26">
        <v>36.632507726954401</v>
      </c>
      <c r="AB12" s="26">
        <v>16119.148763681</v>
      </c>
      <c r="AC12" s="26">
        <v>14.2239050614386</v>
      </c>
      <c r="AD12" s="26">
        <v>6.59544485111683</v>
      </c>
      <c r="AE12" s="26">
        <v>2.5697960636314701</v>
      </c>
      <c r="AF12" s="26">
        <v>0.29267649074033902</v>
      </c>
      <c r="AG12" s="95">
        <v>5.0856343060794602</v>
      </c>
      <c r="AH12" s="26">
        <v>372.49945215986799</v>
      </c>
      <c r="AI12" s="26">
        <v>372.49945215986799</v>
      </c>
      <c r="AJ12" s="26">
        <v>8.5532776556049708</v>
      </c>
      <c r="AK12" s="26">
        <v>0</v>
      </c>
      <c r="AL12" s="26">
        <v>3.7080620711691599</v>
      </c>
      <c r="AM12" s="26">
        <v>0.80245801522370697</v>
      </c>
      <c r="AN12" s="95">
        <v>39.783368170473302</v>
      </c>
      <c r="AO12" s="26">
        <v>5.2247225731112996</v>
      </c>
      <c r="AP12" s="26">
        <v>246.13323460039501</v>
      </c>
      <c r="AQ12" s="26">
        <v>52.244232972597601</v>
      </c>
      <c r="AR12" s="26">
        <v>142.57138515958701</v>
      </c>
      <c r="AS12" s="26">
        <v>0</v>
      </c>
      <c r="AT12" s="95">
        <v>1314.9759928052099</v>
      </c>
      <c r="AU12" s="26">
        <v>611.96034266373397</v>
      </c>
      <c r="AV12" s="26">
        <v>67.995596496238306</v>
      </c>
      <c r="AW12" s="26">
        <v>679.95593915997301</v>
      </c>
      <c r="AX12" s="26">
        <v>0</v>
      </c>
      <c r="AY12" s="26">
        <v>18.1603012447124</v>
      </c>
      <c r="AZ12" s="26">
        <v>6.5295583087242301E-2</v>
      </c>
      <c r="BA12" s="26">
        <v>113.773303266836</v>
      </c>
      <c r="BB12" s="26">
        <v>2.6097093148585999E-2</v>
      </c>
      <c r="BC12" s="26">
        <v>7.9597364310476797</v>
      </c>
      <c r="BD12" s="26">
        <v>84.900340824969504</v>
      </c>
      <c r="BE12" s="26">
        <v>2.0308931439122099E-2</v>
      </c>
      <c r="BF12" s="26">
        <v>0</v>
      </c>
      <c r="BG12" s="26">
        <v>1.9299728489999199</v>
      </c>
      <c r="BH12" s="26">
        <v>2634.4169645031402</v>
      </c>
      <c r="BI12" s="26">
        <v>2271.8713778256702</v>
      </c>
      <c r="BJ12" s="26">
        <v>362.54558667746898</v>
      </c>
      <c r="BK12" s="26">
        <v>2.44399776660769E-2</v>
      </c>
      <c r="BL12" s="26">
        <v>4.0910179737319299E-3</v>
      </c>
      <c r="BM12" s="26">
        <v>8.9079883856104303</v>
      </c>
      <c r="BN12" s="26">
        <v>1.1971561817710801</v>
      </c>
      <c r="BO12" s="26">
        <v>885.06671984325101</v>
      </c>
      <c r="BP12" s="26">
        <v>6.0200373918219503</v>
      </c>
      <c r="BQ12" s="26">
        <v>2.6938045130816701</v>
      </c>
      <c r="BR12" s="26">
        <v>1264.36840436735</v>
      </c>
      <c r="BS12" s="26">
        <v>2.4937963009297301</v>
      </c>
      <c r="BT12" s="26">
        <v>4.7305950876612803E-2</v>
      </c>
      <c r="BU12" s="26">
        <v>8.6361307793889797</v>
      </c>
      <c r="BV12" s="26">
        <v>3.5477041862464601E-3</v>
      </c>
      <c r="BW12" s="26">
        <v>186.43950007462601</v>
      </c>
      <c r="BX12" s="26">
        <v>4.6951944819047</v>
      </c>
      <c r="BY12" s="26">
        <v>0</v>
      </c>
      <c r="BZ12" s="26">
        <v>13.0716824665987</v>
      </c>
      <c r="CA12" s="26">
        <v>18.038535544519299</v>
      </c>
      <c r="CB12" s="95">
        <v>0</v>
      </c>
      <c r="CC12" s="26">
        <v>70.106292624690198</v>
      </c>
      <c r="CD12" s="26">
        <v>1302.58286373341</v>
      </c>
      <c r="CE12" s="26">
        <v>12.3737226687625</v>
      </c>
      <c r="CF12" s="26"/>
      <c r="CG12" s="49">
        <f t="shared" si="0"/>
        <v>3.3610763066055613E-5</v>
      </c>
      <c r="CH12" s="49">
        <f t="shared" si="1"/>
        <v>3.3547405253512601E-5</v>
      </c>
      <c r="CI12" s="49">
        <f t="shared" si="2"/>
        <v>3.3665270434584981E-5</v>
      </c>
      <c r="CJ12" s="49">
        <f t="shared" si="3"/>
        <v>8.2157831000637788E-5</v>
      </c>
      <c r="CK12" s="49">
        <f t="shared" si="4"/>
        <v>8.9863216852473359E-5</v>
      </c>
      <c r="CL12" s="49">
        <f t="shared" si="5"/>
        <v>3.3534225719128292E-5</v>
      </c>
      <c r="CM12" s="49">
        <f t="shared" si="6"/>
        <v>3.3711647017461543E-5</v>
      </c>
      <c r="CN12" s="100">
        <f t="shared" si="7"/>
        <v>3.2979820154353432E-5</v>
      </c>
      <c r="CO12" s="100">
        <f t="shared" si="8"/>
        <v>3.2975806638060866E-5</v>
      </c>
      <c r="CP12" s="100">
        <f t="shared" si="9"/>
        <v>3.3210037262407456E-5</v>
      </c>
      <c r="CQ12" s="100">
        <f t="shared" si="10"/>
        <v>3.6039302386147546E-5</v>
      </c>
      <c r="CR12" s="99">
        <f t="shared" si="12"/>
        <v>3.3481787851528876E-5</v>
      </c>
      <c r="CS12" s="99">
        <f t="shared" si="13"/>
        <v>3.2998147918294344E-5</v>
      </c>
      <c r="CT12" s="100">
        <f t="shared" si="11"/>
        <v>3.3333069409008652E-5</v>
      </c>
    </row>
    <row r="13" spans="1:98" x14ac:dyDescent="0.25">
      <c r="A13" s="28" t="s">
        <v>12</v>
      </c>
      <c r="B13" s="26">
        <v>838548.27347000001</v>
      </c>
      <c r="C13" s="26">
        <v>13732.9804</v>
      </c>
      <c r="D13" s="26">
        <v>9909.5582630000008</v>
      </c>
      <c r="E13" s="26">
        <v>83936.239539999995</v>
      </c>
      <c r="F13" s="26">
        <v>71132.406457999998</v>
      </c>
      <c r="G13" s="26">
        <v>5833.131112</v>
      </c>
      <c r="H13" s="26">
        <v>197411.62065999999</v>
      </c>
      <c r="I13" s="91">
        <v>6673.5409381999998</v>
      </c>
      <c r="J13" s="91">
        <v>1789.1530657999999</v>
      </c>
      <c r="K13" s="91">
        <v>13329.190345999999</v>
      </c>
      <c r="L13" s="91">
        <v>14999.066541</v>
      </c>
      <c r="M13" s="91">
        <v>2039.6344938</v>
      </c>
      <c r="N13" s="91">
        <v>1079.4556851</v>
      </c>
      <c r="O13" s="91">
        <v>1938.2491554000001</v>
      </c>
      <c r="Q13" s="28" t="s">
        <v>12</v>
      </c>
      <c r="R13" s="95">
        <v>13941.3427927045</v>
      </c>
      <c r="S13" s="26">
        <v>2408.2211002127401</v>
      </c>
      <c r="T13" s="95">
        <v>2039.6340035691101</v>
      </c>
      <c r="U13" s="26">
        <v>6673.5391906319401</v>
      </c>
      <c r="V13" s="26">
        <v>6673.5391906319401</v>
      </c>
      <c r="W13" s="26">
        <v>3924.7362646097499</v>
      </c>
      <c r="X13" s="95">
        <v>218.640088757005</v>
      </c>
      <c r="Y13" s="26">
        <v>1789.1524788348099</v>
      </c>
      <c r="Z13" s="95">
        <v>1079.45536745758</v>
      </c>
      <c r="AA13" s="26">
        <v>22859.287540408499</v>
      </c>
      <c r="AB13" s="26">
        <v>838547.90943432495</v>
      </c>
      <c r="AC13" s="26">
        <v>5700.7114443271803</v>
      </c>
      <c r="AD13" s="26">
        <v>3367.7464280945901</v>
      </c>
      <c r="AE13" s="26">
        <v>1174.4970007440099</v>
      </c>
      <c r="AF13" s="26">
        <v>999.60859768801197</v>
      </c>
      <c r="AG13" s="95">
        <v>1577.4601744879401</v>
      </c>
      <c r="AH13" s="26">
        <v>13329.187698154899</v>
      </c>
      <c r="AI13" s="26">
        <v>13329.187698154899</v>
      </c>
      <c r="AJ13" s="26">
        <v>21935112.231637198</v>
      </c>
      <c r="AK13" s="26">
        <v>0</v>
      </c>
      <c r="AL13" s="26">
        <v>2294.83939411954</v>
      </c>
      <c r="AM13" s="26">
        <v>402.92555149850602</v>
      </c>
      <c r="AN13" s="95">
        <v>19303.643282487199</v>
      </c>
      <c r="AO13" s="26">
        <v>2779.77799306631</v>
      </c>
      <c r="AP13" s="26">
        <v>14999.108509759801</v>
      </c>
      <c r="AQ13" s="26">
        <v>1938.2482624814099</v>
      </c>
      <c r="AR13" s="26">
        <v>13732.976514352</v>
      </c>
      <c r="AS13" s="26">
        <v>0</v>
      </c>
      <c r="AT13" s="95">
        <v>204012.98492841999</v>
      </c>
      <c r="AU13" s="26">
        <v>8918.5993675338996</v>
      </c>
      <c r="AV13" s="26">
        <v>990.95542811374503</v>
      </c>
      <c r="AW13" s="26">
        <v>9909.5547956476403</v>
      </c>
      <c r="AX13" s="26">
        <v>0</v>
      </c>
      <c r="AY13" s="26">
        <v>8903.9522763081404</v>
      </c>
      <c r="AZ13" s="26">
        <v>0.35177479512519499</v>
      </c>
      <c r="BA13" s="26">
        <v>55687.554008082399</v>
      </c>
      <c r="BB13" s="26">
        <v>0</v>
      </c>
      <c r="BC13" s="26">
        <v>479.43020468508598</v>
      </c>
      <c r="BD13" s="26">
        <v>5822.57276917321</v>
      </c>
      <c r="BE13" s="26">
        <v>0.79201389408588097</v>
      </c>
      <c r="BF13" s="26">
        <v>0</v>
      </c>
      <c r="BG13" s="26">
        <v>578.66056004434597</v>
      </c>
      <c r="BH13" s="26">
        <v>83933.542422468498</v>
      </c>
      <c r="BI13" s="26">
        <v>71129.714294590201</v>
      </c>
      <c r="BJ13" s="26">
        <v>12803.8281278783</v>
      </c>
      <c r="BK13" s="26">
        <v>23.000997713697799</v>
      </c>
      <c r="BL13" s="26">
        <v>0.25293826246172402</v>
      </c>
      <c r="BM13" s="26">
        <v>342.11859277128701</v>
      </c>
      <c r="BN13" s="26">
        <v>276.88583480151198</v>
      </c>
      <c r="BO13" s="26">
        <v>25918.707768464399</v>
      </c>
      <c r="BP13" s="26">
        <v>110.59514286921601</v>
      </c>
      <c r="BQ13" s="26">
        <v>141.48394779392299</v>
      </c>
      <c r="BR13" s="26">
        <v>37026.747345913303</v>
      </c>
      <c r="BS13" s="26">
        <v>1589.98999043971</v>
      </c>
      <c r="BT13" s="26">
        <v>4.4775165888404196</v>
      </c>
      <c r="BU13" s="26">
        <v>403.29200970953002</v>
      </c>
      <c r="BV13" s="26">
        <v>0.34487711016809097</v>
      </c>
      <c r="BW13" s="26">
        <v>5833.1281216348098</v>
      </c>
      <c r="BX13" s="26">
        <v>2259.1799972077902</v>
      </c>
      <c r="BY13" s="26">
        <v>0</v>
      </c>
      <c r="BZ13" s="26">
        <v>2502.2924004444399</v>
      </c>
      <c r="CA13" s="26">
        <v>8417.7103011150502</v>
      </c>
      <c r="CB13" s="95">
        <v>0</v>
      </c>
      <c r="CC13" s="26">
        <v>29925.671960323401</v>
      </c>
      <c r="CD13" s="26">
        <v>197411.57049609101</v>
      </c>
      <c r="CE13" s="26">
        <v>6429.5548431064499</v>
      </c>
      <c r="CF13" s="26"/>
      <c r="CG13" s="49">
        <f t="shared" si="0"/>
        <v>-4.3412608025880219E-7</v>
      </c>
      <c r="CH13" s="49">
        <f t="shared" si="1"/>
        <v>-2.8294280537276313E-7</v>
      </c>
      <c r="CI13" s="49">
        <f t="shared" si="2"/>
        <v>-3.4989979053626758E-7</v>
      </c>
      <c r="CJ13" s="49">
        <f t="shared" si="3"/>
        <v>-3.2132932643619089E-5</v>
      </c>
      <c r="CK13" s="49">
        <f t="shared" si="4"/>
        <v>-3.7847214003448302E-5</v>
      </c>
      <c r="CL13" s="49">
        <f t="shared" si="5"/>
        <v>-5.1265180446905832E-7</v>
      </c>
      <c r="CM13" s="49">
        <f t="shared" si="6"/>
        <v>-2.5410818679407743E-7</v>
      </c>
      <c r="CN13" s="100">
        <f t="shared" si="7"/>
        <v>-2.6186518909683314E-7</v>
      </c>
      <c r="CO13" s="100">
        <f t="shared" si="8"/>
        <v>-3.2806873889977978E-7</v>
      </c>
      <c r="CP13" s="100">
        <f t="shared" si="9"/>
        <v>-1.9865010786606918E-7</v>
      </c>
      <c r="CQ13" s="100">
        <f t="shared" si="10"/>
        <v>2.7980914469436769E-6</v>
      </c>
      <c r="CR13" s="99">
        <f t="shared" si="12"/>
        <v>-2.403523236144788E-7</v>
      </c>
      <c r="CS13" s="99">
        <f t="shared" si="13"/>
        <v>-2.9426165832552468E-7</v>
      </c>
      <c r="CT13" s="100">
        <f t="shared" si="11"/>
        <v>-4.6068307969463194E-7</v>
      </c>
    </row>
    <row r="14" spans="1:98" x14ac:dyDescent="0.25">
      <c r="A14" s="28" t="s">
        <v>13</v>
      </c>
      <c r="B14" s="26">
        <v>4203.0376999999999</v>
      </c>
      <c r="C14" s="26">
        <v>69.350560000000002</v>
      </c>
      <c r="D14" s="26">
        <v>76.293034000000006</v>
      </c>
      <c r="E14" s="26">
        <v>444.48806100000002</v>
      </c>
      <c r="F14" s="26">
        <v>376.68481500000001</v>
      </c>
      <c r="G14" s="26">
        <v>37.378300000000003</v>
      </c>
      <c r="H14" s="26">
        <v>996.91593499999999</v>
      </c>
      <c r="I14" s="91">
        <v>32.010317630000003</v>
      </c>
      <c r="J14" s="91">
        <v>8.5946556899999997</v>
      </c>
      <c r="K14" s="91">
        <v>47.977278089999999</v>
      </c>
      <c r="L14" s="91">
        <v>44.004637180000003</v>
      </c>
      <c r="M14" s="91">
        <v>9.77880824</v>
      </c>
      <c r="N14" s="91">
        <v>5.1949918899999998</v>
      </c>
      <c r="O14" s="91">
        <v>9.2822281699999998</v>
      </c>
      <c r="Q14" s="28" t="s">
        <v>13</v>
      </c>
      <c r="R14" s="95">
        <v>79.235075597823595</v>
      </c>
      <c r="S14" s="26">
        <v>13.7156683345272</v>
      </c>
      <c r="T14" s="95">
        <v>9.7788181048576792</v>
      </c>
      <c r="U14" s="26">
        <v>32.0103604081093</v>
      </c>
      <c r="V14" s="26">
        <v>32.0103604081093</v>
      </c>
      <c r="W14" s="26">
        <v>22.210126664938201</v>
      </c>
      <c r="X14" s="95">
        <v>1.23943934732672</v>
      </c>
      <c r="Y14" s="26">
        <v>8.5946590456853098</v>
      </c>
      <c r="Z14" s="95">
        <v>5.19500203464818</v>
      </c>
      <c r="AA14" s="26">
        <v>100.055271078464</v>
      </c>
      <c r="AB14" s="26">
        <v>4203.04423082833</v>
      </c>
      <c r="AC14" s="26">
        <v>32.957057100253699</v>
      </c>
      <c r="AD14" s="26">
        <v>13.2222871646642</v>
      </c>
      <c r="AE14" s="26">
        <v>9.4042086859922893</v>
      </c>
      <c r="AF14" s="26">
        <v>5.6872281979011001</v>
      </c>
      <c r="AG14" s="95">
        <v>8.9593753080024996</v>
      </c>
      <c r="AH14" s="26">
        <v>47.977342374120603</v>
      </c>
      <c r="AI14" s="26">
        <v>47.977342374120603</v>
      </c>
      <c r="AJ14" s="26">
        <v>142133.989259152</v>
      </c>
      <c r="AK14" s="26">
        <v>0</v>
      </c>
      <c r="AL14" s="26">
        <v>13.0449158233926</v>
      </c>
      <c r="AM14" s="26">
        <v>2.2872672693082299</v>
      </c>
      <c r="AN14" s="95">
        <v>99.617416206867702</v>
      </c>
      <c r="AO14" s="26">
        <v>15.787025792653701</v>
      </c>
      <c r="AP14" s="26">
        <v>44.004819813188902</v>
      </c>
      <c r="AQ14" s="26">
        <v>9.2822481318081103</v>
      </c>
      <c r="AR14" s="26">
        <v>69.350659460528902</v>
      </c>
      <c r="AS14" s="26">
        <v>0</v>
      </c>
      <c r="AT14" s="95">
        <v>1028.5272413068999</v>
      </c>
      <c r="AU14" s="26">
        <v>68.663823454973297</v>
      </c>
      <c r="AV14" s="26">
        <v>7.62932175591527</v>
      </c>
      <c r="AW14" s="26">
        <v>76.293145210888596</v>
      </c>
      <c r="AX14" s="26">
        <v>0</v>
      </c>
      <c r="AY14" s="26">
        <v>52.543081839723897</v>
      </c>
      <c r="AZ14" s="26">
        <v>1.04242140404658E-2</v>
      </c>
      <c r="BA14" s="26">
        <v>293.29491102923299</v>
      </c>
      <c r="BB14" s="26">
        <v>4.4293836108401201E-3</v>
      </c>
      <c r="BC14" s="26">
        <v>1.2488575046985999</v>
      </c>
      <c r="BD14" s="26">
        <v>13.3942667848344</v>
      </c>
      <c r="BE14" s="26">
        <v>4.4647124597518599E-3</v>
      </c>
      <c r="BF14" s="26">
        <v>0</v>
      </c>
      <c r="BG14" s="26">
        <v>0.302395262983845</v>
      </c>
      <c r="BH14" s="26">
        <v>444.50871653406199</v>
      </c>
      <c r="BI14" s="26">
        <v>376.70536902269401</v>
      </c>
      <c r="BJ14" s="26">
        <v>67.803347511367505</v>
      </c>
      <c r="BK14" s="26">
        <v>4.0419921313734203E-3</v>
      </c>
      <c r="BL14" s="26">
        <v>7.4618845625754396E-4</v>
      </c>
      <c r="BM14" s="26">
        <v>2.1201801884731299</v>
      </c>
      <c r="BN14" s="26">
        <v>0.184311801451743</v>
      </c>
      <c r="BO14" s="26">
        <v>146.855570713801</v>
      </c>
      <c r="BP14" s="26">
        <v>0.96156736296345202</v>
      </c>
      <c r="BQ14" s="26">
        <v>0.432811592277209</v>
      </c>
      <c r="BR14" s="26">
        <v>209.79020155536</v>
      </c>
      <c r="BS14" s="26">
        <v>4.8610708793386497</v>
      </c>
      <c r="BT14" s="26">
        <v>7.5817555794022197E-3</v>
      </c>
      <c r="BU14" s="26">
        <v>1.3828191053643899</v>
      </c>
      <c r="BV14" s="26">
        <v>6.98904207355721E-4</v>
      </c>
      <c r="BW14" s="26">
        <v>37.378334386393</v>
      </c>
      <c r="BX14" s="26">
        <v>12.8620046936552</v>
      </c>
      <c r="BY14" s="26">
        <v>0</v>
      </c>
      <c r="BZ14" s="26">
        <v>14.110341728847301</v>
      </c>
      <c r="CA14" s="26">
        <v>44.995677791096199</v>
      </c>
      <c r="CB14" s="95">
        <v>0</v>
      </c>
      <c r="CC14" s="26">
        <v>155.74897317267099</v>
      </c>
      <c r="CD14" s="26">
        <v>996.91751144033503</v>
      </c>
      <c r="CE14" s="26">
        <v>34.043181211886498</v>
      </c>
      <c r="CF14" s="26"/>
      <c r="CG14" s="49">
        <f t="shared" si="0"/>
        <v>1.5538352963481528E-6</v>
      </c>
      <c r="CH14" s="49">
        <f t="shared" si="1"/>
        <v>1.4341705229325214E-6</v>
      </c>
      <c r="CI14" s="49">
        <f t="shared" si="2"/>
        <v>1.4576807705741877E-6</v>
      </c>
      <c r="CJ14" s="49">
        <f t="shared" si="3"/>
        <v>4.6470391163043986E-5</v>
      </c>
      <c r="CK14" s="49">
        <f t="shared" si="4"/>
        <v>5.4565572795920101E-5</v>
      </c>
      <c r="CL14" s="49">
        <f t="shared" si="5"/>
        <v>9.1995604393514881E-7</v>
      </c>
      <c r="CM14" s="49">
        <f t="shared" si="6"/>
        <v>1.5813172201356343E-6</v>
      </c>
      <c r="CN14" s="100">
        <f t="shared" si="7"/>
        <v>1.3363850303239985E-6</v>
      </c>
      <c r="CO14" s="100">
        <f t="shared" si="8"/>
        <v>3.9043859708929589E-7</v>
      </c>
      <c r="CP14" s="100">
        <f t="shared" si="9"/>
        <v>1.3398867789842324E-6</v>
      </c>
      <c r="CQ14" s="100">
        <f t="shared" si="10"/>
        <v>4.1503168893805478E-6</v>
      </c>
      <c r="CR14" s="99">
        <f t="shared" si="12"/>
        <v>1.0087995834527171E-6</v>
      </c>
      <c r="CS14" s="99">
        <f t="shared" si="13"/>
        <v>1.9527745942575316E-6</v>
      </c>
      <c r="CT14" s="100">
        <f t="shared" si="11"/>
        <v>2.1505405539368684E-6</v>
      </c>
    </row>
    <row r="15" spans="1:98" x14ac:dyDescent="0.25">
      <c r="A15" s="28" t="s">
        <v>14</v>
      </c>
      <c r="B15" s="26">
        <v>7967.6845160000003</v>
      </c>
      <c r="C15" s="26">
        <v>131.44697500000001</v>
      </c>
      <c r="D15" s="26">
        <v>143.55870300000001</v>
      </c>
      <c r="E15" s="26">
        <v>841.65879399999994</v>
      </c>
      <c r="F15" s="26">
        <v>713.27036799999996</v>
      </c>
      <c r="G15" s="26">
        <v>70.530810000000002</v>
      </c>
      <c r="H15" s="26">
        <v>1889.551115</v>
      </c>
      <c r="I15" s="91">
        <v>60.403126129999997</v>
      </c>
      <c r="J15" s="91">
        <v>16.218023160000001</v>
      </c>
      <c r="K15" s="91">
        <v>90.532609379999997</v>
      </c>
      <c r="L15" s="91">
        <v>83.036278679999995</v>
      </c>
      <c r="M15" s="91">
        <v>18.452506679999999</v>
      </c>
      <c r="N15" s="91">
        <v>9.8028943399999999</v>
      </c>
      <c r="O15" s="91">
        <v>17.51546531</v>
      </c>
      <c r="Q15" s="28" t="s">
        <v>14</v>
      </c>
      <c r="R15" s="95">
        <v>150.29214335896</v>
      </c>
      <c r="S15" s="26">
        <v>26.0157227812212</v>
      </c>
      <c r="T15" s="95">
        <v>18.452493646719301</v>
      </c>
      <c r="U15" s="26">
        <v>60.403102229010898</v>
      </c>
      <c r="V15" s="26">
        <v>60.403102229010898</v>
      </c>
      <c r="W15" s="26">
        <v>42.127896409470999</v>
      </c>
      <c r="X15" s="95">
        <v>2.3509561711426001</v>
      </c>
      <c r="Y15" s="26">
        <v>16.2180168256792</v>
      </c>
      <c r="Z15" s="95">
        <v>9.8029020129549895</v>
      </c>
      <c r="AA15" s="26">
        <v>189.78360109884801</v>
      </c>
      <c r="AB15" s="26">
        <v>7967.6806860298602</v>
      </c>
      <c r="AC15" s="26">
        <v>62.512542712913501</v>
      </c>
      <c r="AD15" s="26">
        <v>25.0798791430649</v>
      </c>
      <c r="AE15" s="26">
        <v>17.837797851664099</v>
      </c>
      <c r="AF15" s="26">
        <v>10.787444709296601</v>
      </c>
      <c r="AG15" s="95">
        <v>16.994057953286799</v>
      </c>
      <c r="AH15" s="26">
        <v>90.532571894620602</v>
      </c>
      <c r="AI15" s="26">
        <v>90.532571894620602</v>
      </c>
      <c r="AJ15" s="26">
        <v>249486.704884957</v>
      </c>
      <c r="AK15" s="26">
        <v>0</v>
      </c>
      <c r="AL15" s="26">
        <v>24.743429502195699</v>
      </c>
      <c r="AM15" s="26">
        <v>4.33845244990456</v>
      </c>
      <c r="AN15" s="95">
        <v>188.95315167494701</v>
      </c>
      <c r="AO15" s="26">
        <v>29.944637167860499</v>
      </c>
      <c r="AP15" s="26">
        <v>83.036516089904197</v>
      </c>
      <c r="AQ15" s="26">
        <v>17.515465533637698</v>
      </c>
      <c r="AR15" s="26">
        <v>131.44690898758199</v>
      </c>
      <c r="AS15" s="26">
        <v>0</v>
      </c>
      <c r="AT15" s="95">
        <v>1949.5072230691601</v>
      </c>
      <c r="AU15" s="26">
        <v>129.20275007589399</v>
      </c>
      <c r="AV15" s="26">
        <v>14.355861853602001</v>
      </c>
      <c r="AW15" s="26">
        <v>143.55861192949601</v>
      </c>
      <c r="AX15" s="26">
        <v>0</v>
      </c>
      <c r="AY15" s="26">
        <v>99.663089042802696</v>
      </c>
      <c r="AZ15" s="26">
        <v>1.9591946198404899E-2</v>
      </c>
      <c r="BA15" s="26">
        <v>556.31823111112305</v>
      </c>
      <c r="BB15" s="26">
        <v>8.4244343689545108E-3</v>
      </c>
      <c r="BC15" s="26">
        <v>2.3389044513522599</v>
      </c>
      <c r="BD15" s="26">
        <v>25.1136277884885</v>
      </c>
      <c r="BE15" s="26">
        <v>8.8540239047162402E-3</v>
      </c>
      <c r="BF15" s="26">
        <v>0</v>
      </c>
      <c r="BG15" s="26">
        <v>0.56617761431240599</v>
      </c>
      <c r="BH15" s="26">
        <v>841.69579763459603</v>
      </c>
      <c r="BI15" s="26">
        <v>713.30743803208998</v>
      </c>
      <c r="BJ15" s="26">
        <v>128.388359602506</v>
      </c>
      <c r="BK15" s="26">
        <v>7.6499899514431997E-3</v>
      </c>
      <c r="BL15" s="26">
        <v>1.43766832013315E-3</v>
      </c>
      <c r="BM15" s="26">
        <v>4.2489916593418098</v>
      </c>
      <c r="BN15" s="26">
        <v>0.34383073415014498</v>
      </c>
      <c r="BO15" s="26">
        <v>278.11370300324597</v>
      </c>
      <c r="BP15" s="26">
        <v>1.8074198821629499</v>
      </c>
      <c r="BQ15" s="26">
        <v>0.81449834210221606</v>
      </c>
      <c r="BR15" s="26">
        <v>397.29819038123401</v>
      </c>
      <c r="BS15" s="26">
        <v>9.2204167734512303</v>
      </c>
      <c r="BT15" s="26">
        <v>1.42609694770085E-2</v>
      </c>
      <c r="BU15" s="26">
        <v>2.6005114166349701</v>
      </c>
      <c r="BV15" s="26">
        <v>1.3637268436096201E-3</v>
      </c>
      <c r="BW15" s="26">
        <v>70.530784497539003</v>
      </c>
      <c r="BX15" s="26">
        <v>24.3965017744387</v>
      </c>
      <c r="BY15" s="26">
        <v>0</v>
      </c>
      <c r="BZ15" s="26">
        <v>26.7643493894725</v>
      </c>
      <c r="CA15" s="26">
        <v>85.347239760366605</v>
      </c>
      <c r="CB15" s="95">
        <v>0</v>
      </c>
      <c r="CC15" s="26">
        <v>295.42276139015502</v>
      </c>
      <c r="CD15" s="26">
        <v>1889.5503051417199</v>
      </c>
      <c r="CE15" s="26">
        <v>64.572736132572999</v>
      </c>
      <c r="CF15" s="26"/>
      <c r="CG15" s="49">
        <f t="shared" si="0"/>
        <v>-4.8068797557696201E-7</v>
      </c>
      <c r="CH15" s="49">
        <f t="shared" si="1"/>
        <v>-5.0219807657940097E-7</v>
      </c>
      <c r="CI15" s="49">
        <f t="shared" si="2"/>
        <v>-6.3437814702519631E-7</v>
      </c>
      <c r="CJ15" s="49">
        <f t="shared" si="3"/>
        <v>4.3965125606576623E-5</v>
      </c>
      <c r="CK15" s="49">
        <f t="shared" si="4"/>
        <v>5.1971922223487268E-5</v>
      </c>
      <c r="CL15" s="49">
        <f t="shared" si="5"/>
        <v>-3.6157901773508592E-7</v>
      </c>
      <c r="CM15" s="49">
        <f t="shared" si="6"/>
        <v>-4.2859823881280342E-7</v>
      </c>
      <c r="CN15" s="100">
        <f t="shared" si="7"/>
        <v>-3.9569126020978882E-7</v>
      </c>
      <c r="CO15" s="100">
        <f t="shared" si="8"/>
        <v>-3.9057292856989935E-7</v>
      </c>
      <c r="CP15" s="100">
        <f t="shared" si="9"/>
        <v>-4.140538934093576E-7</v>
      </c>
      <c r="CQ15" s="100">
        <f t="shared" si="10"/>
        <v>2.8591105957003276E-6</v>
      </c>
      <c r="CR15" s="99">
        <f t="shared" si="12"/>
        <v>-7.0631491559704231E-7</v>
      </c>
      <c r="CS15" s="99">
        <f t="shared" si="13"/>
        <v>7.8272342060166707E-7</v>
      </c>
      <c r="CT15" s="100">
        <f t="shared" si="11"/>
        <v>1.2768013559670846E-8</v>
      </c>
    </row>
    <row r="16" spans="1:98" x14ac:dyDescent="0.25">
      <c r="A16" s="28" t="s">
        <v>15</v>
      </c>
      <c r="B16" s="26">
        <v>3507.4859019999999</v>
      </c>
      <c r="C16" s="26">
        <v>57.642291</v>
      </c>
      <c r="D16" s="26">
        <v>51.755803</v>
      </c>
      <c r="E16" s="26">
        <v>360.29289899999998</v>
      </c>
      <c r="F16" s="26">
        <v>305.33288900000002</v>
      </c>
      <c r="G16" s="26">
        <v>27.550360000000001</v>
      </c>
      <c r="H16" s="26">
        <v>828.61254599999995</v>
      </c>
      <c r="I16" s="91">
        <v>23.596265280000001</v>
      </c>
      <c r="J16" s="91">
        <v>6.3355127900000001</v>
      </c>
      <c r="K16" s="91">
        <v>35.366240099999999</v>
      </c>
      <c r="L16" s="91">
        <v>32.437825340000003</v>
      </c>
      <c r="M16" s="91">
        <v>7.20840587</v>
      </c>
      <c r="N16" s="91">
        <v>3.82946557</v>
      </c>
      <c r="O16" s="91">
        <v>6.8423537799999998</v>
      </c>
      <c r="Q16" s="28" t="s">
        <v>15</v>
      </c>
      <c r="R16" s="95">
        <v>67.093749225679801</v>
      </c>
      <c r="S16" s="26">
        <v>11.613989920622901</v>
      </c>
      <c r="T16" s="95">
        <v>7.2083320456292697</v>
      </c>
      <c r="U16" s="26">
        <v>23.596045729135199</v>
      </c>
      <c r="V16" s="26">
        <v>23.596045729135199</v>
      </c>
      <c r="W16" s="26">
        <v>18.806835323576699</v>
      </c>
      <c r="X16" s="95">
        <v>1.0495202938228401</v>
      </c>
      <c r="Y16" s="26">
        <v>6.33544439434921</v>
      </c>
      <c r="Z16" s="95">
        <v>3.8294330287200502</v>
      </c>
      <c r="AA16" s="26">
        <v>84.723685734199293</v>
      </c>
      <c r="AB16" s="26">
        <v>3507.45566602181</v>
      </c>
      <c r="AC16" s="26">
        <v>27.906995663916</v>
      </c>
      <c r="AD16" s="26">
        <v>11.1962270922008</v>
      </c>
      <c r="AE16" s="26">
        <v>7.9631882892658901</v>
      </c>
      <c r="AF16" s="26">
        <v>4.8157648930849604</v>
      </c>
      <c r="AG16" s="95">
        <v>7.5865241433773098</v>
      </c>
      <c r="AH16" s="26">
        <v>35.365904784444197</v>
      </c>
      <c r="AI16" s="26">
        <v>35.365904784444197</v>
      </c>
      <c r="AJ16" s="26">
        <v>38259.828572906299</v>
      </c>
      <c r="AK16" s="26">
        <v>0</v>
      </c>
      <c r="AL16" s="26">
        <v>11.0460225394782</v>
      </c>
      <c r="AM16" s="26">
        <v>1.93677115003588</v>
      </c>
      <c r="AN16" s="95">
        <v>84.352878012106402</v>
      </c>
      <c r="AO16" s="26">
        <v>13.3679661320101</v>
      </c>
      <c r="AP16" s="26">
        <v>32.437626021432898</v>
      </c>
      <c r="AQ16" s="26">
        <v>6.84228283061905</v>
      </c>
      <c r="AR16" s="26">
        <v>57.641784305516502</v>
      </c>
      <c r="AS16" s="26">
        <v>0</v>
      </c>
      <c r="AT16" s="95">
        <v>855.37126235552796</v>
      </c>
      <c r="AU16" s="26">
        <v>46.5797152757155</v>
      </c>
      <c r="AV16" s="26">
        <v>5.1755207273929704</v>
      </c>
      <c r="AW16" s="26">
        <v>51.7552360031085</v>
      </c>
      <c r="AX16" s="26">
        <v>0</v>
      </c>
      <c r="AY16" s="26">
        <v>44.491854527571498</v>
      </c>
      <c r="AZ16" s="26">
        <v>0.12037316049096899</v>
      </c>
      <c r="BA16" s="26">
        <v>248.35298578467501</v>
      </c>
      <c r="BB16" s="26">
        <v>2.4138189311992502</v>
      </c>
      <c r="BC16" s="26">
        <v>4.3967530153166097</v>
      </c>
      <c r="BD16" s="26">
        <v>10.564424745228299</v>
      </c>
      <c r="BE16" s="26">
        <v>9.7742010846740196E-2</v>
      </c>
      <c r="BF16" s="26">
        <v>0</v>
      </c>
      <c r="BG16" s="26">
        <v>3.9998245953140699</v>
      </c>
      <c r="BH16" s="26">
        <v>360.27055595796202</v>
      </c>
      <c r="BI16" s="26">
        <v>305.31103621832801</v>
      </c>
      <c r="BJ16" s="26">
        <v>54.959519739634104</v>
      </c>
      <c r="BK16" s="26">
        <v>0.29440261360141501</v>
      </c>
      <c r="BL16" s="26">
        <v>2.0518147718491801E-2</v>
      </c>
      <c r="BM16" s="26">
        <v>78.988916867011696</v>
      </c>
      <c r="BN16" s="26">
        <v>9.5024942145207403E-2</v>
      </c>
      <c r="BO16" s="26">
        <v>81.431553947651196</v>
      </c>
      <c r="BP16" s="26">
        <v>0.48626900510921101</v>
      </c>
      <c r="BQ16" s="26">
        <v>0.812972100398485</v>
      </c>
      <c r="BR16" s="26">
        <v>116.36131437358399</v>
      </c>
      <c r="BS16" s="26">
        <v>4.11620266366414</v>
      </c>
      <c r="BT16" s="26">
        <v>2.6900201703070401</v>
      </c>
      <c r="BU16" s="26">
        <v>2.5283476398970399</v>
      </c>
      <c r="BV16" s="26">
        <v>8.7599525080330892E-3</v>
      </c>
      <c r="BW16" s="26">
        <v>27.550104758786699</v>
      </c>
      <c r="BX16" s="26">
        <v>10.8911333789579</v>
      </c>
      <c r="BY16" s="26">
        <v>0</v>
      </c>
      <c r="BZ16" s="26">
        <v>11.9482256563848</v>
      </c>
      <c r="CA16" s="26">
        <v>38.100882461050801</v>
      </c>
      <c r="CB16" s="95">
        <v>0</v>
      </c>
      <c r="CC16" s="26">
        <v>131.883362316063</v>
      </c>
      <c r="CD16" s="26">
        <v>828.60534297855395</v>
      </c>
      <c r="CE16" s="26">
        <v>28.826722222081798</v>
      </c>
      <c r="CF16" s="26"/>
      <c r="CG16" s="49">
        <f t="shared" si="0"/>
        <v>-8.6204133201734246E-6</v>
      </c>
      <c r="CH16" s="49">
        <f t="shared" si="1"/>
        <v>-8.7903252058100559E-6</v>
      </c>
      <c r="CI16" s="49">
        <f t="shared" si="2"/>
        <v>-1.0955233203513088E-5</v>
      </c>
      <c r="CJ16" s="49">
        <f t="shared" si="3"/>
        <v>-6.2013550919192567E-5</v>
      </c>
      <c r="CK16" s="49">
        <f t="shared" si="4"/>
        <v>-7.1570349802735356E-5</v>
      </c>
      <c r="CL16" s="49">
        <f t="shared" si="5"/>
        <v>-9.2645327793459498E-6</v>
      </c>
      <c r="CM16" s="49">
        <f t="shared" si="6"/>
        <v>-8.6928703659802198E-6</v>
      </c>
      <c r="CN16" s="100">
        <f t="shared" si="7"/>
        <v>-9.3044751869388674E-6</v>
      </c>
      <c r="CO16" s="100">
        <f t="shared" si="8"/>
        <v>-1.0795598250238456E-5</v>
      </c>
      <c r="CP16" s="100">
        <f t="shared" si="9"/>
        <v>-9.4812328043230465E-6</v>
      </c>
      <c r="CQ16" s="100">
        <f t="shared" si="10"/>
        <v>-6.1446340812383829E-6</v>
      </c>
      <c r="CR16" s="99">
        <f t="shared" si="12"/>
        <v>-1.0241428141217502E-5</v>
      </c>
      <c r="CS16" s="99">
        <f t="shared" si="13"/>
        <v>-8.4976034788537405E-6</v>
      </c>
      <c r="CT16" s="100">
        <f t="shared" si="11"/>
        <v>-1.0369148283044431E-5</v>
      </c>
    </row>
    <row r="17" spans="1:98" x14ac:dyDescent="0.25">
      <c r="A17" s="28" t="s">
        <v>16</v>
      </c>
      <c r="B17" s="26">
        <v>267114.58776999998</v>
      </c>
      <c r="C17" s="26">
        <v>4451.9014630000001</v>
      </c>
      <c r="D17" s="26">
        <v>7138.3696849999997</v>
      </c>
      <c r="E17" s="26">
        <v>30293.281056</v>
      </c>
      <c r="F17" s="26">
        <v>25672.272432999998</v>
      </c>
      <c r="G17" s="26">
        <v>3075.6682099999998</v>
      </c>
      <c r="H17" s="26">
        <v>63996.081371</v>
      </c>
      <c r="I17" s="91">
        <v>2633.2061690999999</v>
      </c>
      <c r="J17" s="91">
        <v>707.00643034999996</v>
      </c>
      <c r="K17" s="91">
        <v>3946.6670045999999</v>
      </c>
      <c r="L17" s="91">
        <v>3619.8729211</v>
      </c>
      <c r="M17" s="91">
        <v>804.41620436000005</v>
      </c>
      <c r="N17" s="91">
        <v>427.34610823999998</v>
      </c>
      <c r="O17" s="91">
        <v>763.56694491999997</v>
      </c>
      <c r="Q17" s="28" t="s">
        <v>16</v>
      </c>
      <c r="R17" s="95">
        <v>4848.8893655172997</v>
      </c>
      <c r="S17" s="26">
        <v>839.34715075337203</v>
      </c>
      <c r="T17" s="95">
        <v>804.41621067619496</v>
      </c>
      <c r="U17" s="26">
        <v>2633.2047792120602</v>
      </c>
      <c r="V17" s="26">
        <v>2633.2047792120602</v>
      </c>
      <c r="W17" s="26">
        <v>1359.1769175008501</v>
      </c>
      <c r="X17" s="95">
        <v>75.849194006118694</v>
      </c>
      <c r="Y17" s="26">
        <v>707.00593910738405</v>
      </c>
      <c r="Z17" s="95">
        <v>427.34599508845798</v>
      </c>
      <c r="AA17" s="26">
        <v>6123.0085845465201</v>
      </c>
      <c r="AB17" s="26">
        <v>267114.45341396902</v>
      </c>
      <c r="AC17" s="26">
        <v>2016.84949749269</v>
      </c>
      <c r="AD17" s="26">
        <v>809.15495489988598</v>
      </c>
      <c r="AE17" s="26">
        <v>575.50231322660898</v>
      </c>
      <c r="AF17" s="26">
        <v>348.03593489792399</v>
      </c>
      <c r="AG17" s="95">
        <v>548.28101534333905</v>
      </c>
      <c r="AH17" s="26">
        <v>3946.66632939177</v>
      </c>
      <c r="AI17" s="26">
        <v>3946.66632939177</v>
      </c>
      <c r="AJ17" s="26">
        <v>26734921.701976001</v>
      </c>
      <c r="AK17" s="26">
        <v>0</v>
      </c>
      <c r="AL17" s="26">
        <v>798.29971797625001</v>
      </c>
      <c r="AM17" s="26">
        <v>139.971650506781</v>
      </c>
      <c r="AN17" s="95">
        <v>6096.2138380716397</v>
      </c>
      <c r="AO17" s="26">
        <v>966.10716914861098</v>
      </c>
      <c r="AP17" s="26">
        <v>3619.8845624583</v>
      </c>
      <c r="AQ17" s="26">
        <v>763.56644894200394</v>
      </c>
      <c r="AR17" s="26">
        <v>4451.8984884462297</v>
      </c>
      <c r="AS17" s="26">
        <v>0</v>
      </c>
      <c r="AT17" s="95">
        <v>65930.495322486502</v>
      </c>
      <c r="AU17" s="26">
        <v>6424.5272290009198</v>
      </c>
      <c r="AV17" s="26">
        <v>713.83648239523302</v>
      </c>
      <c r="AW17" s="26">
        <v>7138.3637113961504</v>
      </c>
      <c r="AX17" s="26">
        <v>0</v>
      </c>
      <c r="AY17" s="26">
        <v>3215.4402023110702</v>
      </c>
      <c r="AZ17" s="26">
        <v>0.77263189058350801</v>
      </c>
      <c r="BA17" s="26">
        <v>17948.546323223502</v>
      </c>
      <c r="BB17" s="26">
        <v>0.286102839620474</v>
      </c>
      <c r="BC17" s="26">
        <v>96.074152627633794</v>
      </c>
      <c r="BD17" s="26">
        <v>1018.39202169822</v>
      </c>
      <c r="BE17" s="26">
        <v>0.13483509371352001</v>
      </c>
      <c r="BF17" s="26">
        <v>0</v>
      </c>
      <c r="BG17" s="26">
        <v>23.330298536924602</v>
      </c>
      <c r="BH17" s="26">
        <v>30294.8182363913</v>
      </c>
      <c r="BI17" s="26">
        <v>25673.812607613301</v>
      </c>
      <c r="BJ17" s="26">
        <v>4621.0056287780299</v>
      </c>
      <c r="BK17" s="26">
        <v>0.27709109726714998</v>
      </c>
      <c r="BL17" s="26">
        <v>4.03773832755722E-2</v>
      </c>
      <c r="BM17" s="26">
        <v>45.177941215143498</v>
      </c>
      <c r="BN17" s="26">
        <v>14.7532577723617</v>
      </c>
      <c r="BO17" s="26">
        <v>9993.2532351339505</v>
      </c>
      <c r="BP17" s="26">
        <v>71.191480511913198</v>
      </c>
      <c r="BQ17" s="26">
        <v>31.637430468845899</v>
      </c>
      <c r="BR17" s="26">
        <v>14276.0677262719</v>
      </c>
      <c r="BS17" s="26">
        <v>297.47891200506598</v>
      </c>
      <c r="BT17" s="26">
        <v>0.55720698532493296</v>
      </c>
      <c r="BU17" s="26">
        <v>101.83627323853401</v>
      </c>
      <c r="BV17" s="26">
        <v>3.0544848118630698E-2</v>
      </c>
      <c r="BW17" s="26">
        <v>3075.6662766852601</v>
      </c>
      <c r="BX17" s="26">
        <v>787.10730472584396</v>
      </c>
      <c r="BY17" s="26">
        <v>0</v>
      </c>
      <c r="BZ17" s="26">
        <v>863.50133794225997</v>
      </c>
      <c r="CA17" s="26">
        <v>2753.5668950406398</v>
      </c>
      <c r="CB17" s="95">
        <v>0</v>
      </c>
      <c r="CC17" s="26">
        <v>9531.2479532015404</v>
      </c>
      <c r="CD17" s="26">
        <v>63996.056243125699</v>
      </c>
      <c r="CE17" s="26">
        <v>2083.3160876171901</v>
      </c>
      <c r="CF17" s="26"/>
      <c r="CG17" s="49">
        <f t="shared" si="0"/>
        <v>-5.0299024131615902E-7</v>
      </c>
      <c r="CH17" s="49">
        <f t="shared" si="1"/>
        <v>-6.6815355081910857E-7</v>
      </c>
      <c r="CI17" s="49">
        <f t="shared" si="2"/>
        <v>-8.3683027257927015E-7</v>
      </c>
      <c r="CJ17" s="49">
        <f t="shared" si="3"/>
        <v>5.0743278301836293E-5</v>
      </c>
      <c r="CK17" s="49">
        <f t="shared" si="4"/>
        <v>5.9993700102806633E-5</v>
      </c>
      <c r="CL17" s="49">
        <f t="shared" si="5"/>
        <v>-6.28583646785709E-7</v>
      </c>
      <c r="CM17" s="49">
        <f t="shared" si="6"/>
        <v>-3.926470771861204E-7</v>
      </c>
      <c r="CN17" s="100">
        <f t="shared" si="7"/>
        <v>-5.2783103579382581E-7</v>
      </c>
      <c r="CO17" s="100">
        <f t="shared" si="8"/>
        <v>-6.9482057704179928E-7</v>
      </c>
      <c r="CP17" s="100">
        <f t="shared" si="9"/>
        <v>-1.7108315172345379E-7</v>
      </c>
      <c r="CQ17" s="100">
        <f t="shared" si="10"/>
        <v>3.2159577293950626E-6</v>
      </c>
      <c r="CR17" s="99">
        <f t="shared" si="12"/>
        <v>7.851899152000609E-9</v>
      </c>
      <c r="CS17" s="99">
        <f t="shared" si="13"/>
        <v>-2.6477728429926882E-7</v>
      </c>
      <c r="CT17" s="100">
        <f t="shared" si="11"/>
        <v>-6.4955404280430939E-7</v>
      </c>
    </row>
    <row r="18" spans="1:98" x14ac:dyDescent="0.25">
      <c r="A18" s="28" t="s">
        <v>17</v>
      </c>
      <c r="B18" s="26">
        <v>259070.9399</v>
      </c>
      <c r="C18" s="26">
        <v>4278.5602490000001</v>
      </c>
      <c r="D18" s="26">
        <v>4901.0854380000001</v>
      </c>
      <c r="E18" s="26">
        <v>27575.019527</v>
      </c>
      <c r="F18" s="26">
        <v>23368.659844999998</v>
      </c>
      <c r="G18" s="26">
        <v>2364.652595</v>
      </c>
      <c r="H18" s="26">
        <v>61504.289263999999</v>
      </c>
      <c r="I18" s="91">
        <v>2302.9313029999998</v>
      </c>
      <c r="J18" s="91">
        <v>1329.0789262000001</v>
      </c>
      <c r="K18" s="91">
        <v>4772.6015974000002</v>
      </c>
      <c r="L18" s="91">
        <v>3153.5418155000002</v>
      </c>
      <c r="M18" s="91">
        <v>703.20357701</v>
      </c>
      <c r="N18" s="91">
        <v>169.15549920000001</v>
      </c>
      <c r="O18" s="91">
        <v>669.37247814</v>
      </c>
      <c r="Q18" s="28" t="s">
        <v>17</v>
      </c>
      <c r="R18" s="95">
        <v>3710.8869917692</v>
      </c>
      <c r="S18" s="26">
        <v>567.87828475732897</v>
      </c>
      <c r="T18" s="95">
        <v>703.23832069537696</v>
      </c>
      <c r="U18" s="26">
        <v>2303.0450031201499</v>
      </c>
      <c r="V18" s="26">
        <v>2303.0450031201499</v>
      </c>
      <c r="W18" s="26">
        <v>1212.0124969736901</v>
      </c>
      <c r="X18" s="95">
        <v>1242.5850806312201</v>
      </c>
      <c r="Y18" s="26">
        <v>1329.1445175231499</v>
      </c>
      <c r="Z18" s="95">
        <v>169.16382149456501</v>
      </c>
      <c r="AA18" s="26">
        <v>5183.9973417408601</v>
      </c>
      <c r="AB18" s="26">
        <v>259084.04370158599</v>
      </c>
      <c r="AC18" s="26">
        <v>2012.8749757918299</v>
      </c>
      <c r="AD18" s="26">
        <v>933.34428631174205</v>
      </c>
      <c r="AE18" s="26">
        <v>363.661332040091</v>
      </c>
      <c r="AF18" s="26">
        <v>41.417777326130903</v>
      </c>
      <c r="AG18" s="95">
        <v>719.68713192842404</v>
      </c>
      <c r="AH18" s="26">
        <v>4772.8374221357199</v>
      </c>
      <c r="AI18" s="26">
        <v>4772.8374221357199</v>
      </c>
      <c r="AJ18" s="26">
        <v>7546376.1810572101</v>
      </c>
      <c r="AK18" s="26">
        <v>0</v>
      </c>
      <c r="AL18" s="26">
        <v>524.74101971721302</v>
      </c>
      <c r="AM18" s="26">
        <v>113.55886727668501</v>
      </c>
      <c r="AN18" s="95">
        <v>5629.8829135941396</v>
      </c>
      <c r="AO18" s="26">
        <v>739.369634832614</v>
      </c>
      <c r="AP18" s="26">
        <v>3153.7071949172</v>
      </c>
      <c r="AQ18" s="26">
        <v>669.40535879733704</v>
      </c>
      <c r="AR18" s="26">
        <v>4278.77656210023</v>
      </c>
      <c r="AS18" s="26">
        <v>0</v>
      </c>
      <c r="AT18" s="95">
        <v>63261.191837067403</v>
      </c>
      <c r="AU18" s="26">
        <v>4411.1910995530097</v>
      </c>
      <c r="AV18" s="26">
        <v>490.13231873344398</v>
      </c>
      <c r="AW18" s="26">
        <v>4901.3234182864499</v>
      </c>
      <c r="AX18" s="26">
        <v>0</v>
      </c>
      <c r="AY18" s="26">
        <v>2569.9306686190098</v>
      </c>
      <c r="AZ18" s="26">
        <v>0.64757341909533295</v>
      </c>
      <c r="BA18" s="26">
        <v>16100.468515648001</v>
      </c>
      <c r="BB18" s="26">
        <v>0.274586490887746</v>
      </c>
      <c r="BC18" s="26">
        <v>77.629840555454507</v>
      </c>
      <c r="BD18" s="26">
        <v>832.43239442704498</v>
      </c>
      <c r="BE18" s="26">
        <v>0.27467913560409302</v>
      </c>
      <c r="BF18" s="26">
        <v>0</v>
      </c>
      <c r="BG18" s="26">
        <v>18.797998631591099</v>
      </c>
      <c r="BH18" s="26">
        <v>27577.648265685999</v>
      </c>
      <c r="BI18" s="26">
        <v>23371.077195572401</v>
      </c>
      <c r="BJ18" s="26">
        <v>4206.5710701135904</v>
      </c>
      <c r="BK18" s="26">
        <v>0.250792425174578</v>
      </c>
      <c r="BL18" s="26">
        <v>4.6151123451115203E-2</v>
      </c>
      <c r="BM18" s="26">
        <v>130.18006845439399</v>
      </c>
      <c r="BN18" s="26">
        <v>11.4647842053164</v>
      </c>
      <c r="BO18" s="26">
        <v>9110.8160210442093</v>
      </c>
      <c r="BP18" s="26">
        <v>59.733657242899703</v>
      </c>
      <c r="BQ18" s="26">
        <v>26.881205068425899</v>
      </c>
      <c r="BR18" s="26">
        <v>13015.2384991043</v>
      </c>
      <c r="BS18" s="26">
        <v>352.905359442227</v>
      </c>
      <c r="BT18" s="26">
        <v>0.47093340744831502</v>
      </c>
      <c r="BU18" s="26">
        <v>85.894883856545206</v>
      </c>
      <c r="BV18" s="26">
        <v>4.3126980490087397E-2</v>
      </c>
      <c r="BW18" s="26">
        <v>2364.7693375106501</v>
      </c>
      <c r="BX18" s="26">
        <v>664.433672525867</v>
      </c>
      <c r="BY18" s="26">
        <v>0</v>
      </c>
      <c r="BZ18" s="26">
        <v>1849.82115658982</v>
      </c>
      <c r="CA18" s="26">
        <v>2552.69641647967</v>
      </c>
      <c r="CB18" s="95">
        <v>0</v>
      </c>
      <c r="CC18" s="26">
        <v>9920.9904187166303</v>
      </c>
      <c r="CD18" s="26">
        <v>61507.397581265097</v>
      </c>
      <c r="CE18" s="26">
        <v>1751.04731276488</v>
      </c>
      <c r="CF18" s="26"/>
      <c r="CG18" s="49">
        <f t="shared" si="0"/>
        <v>5.0579974701345594E-5</v>
      </c>
      <c r="CH18" s="49">
        <f t="shared" si="1"/>
        <v>5.0557451021149374E-5</v>
      </c>
      <c r="CI18" s="49">
        <f t="shared" si="2"/>
        <v>4.8556649228073158E-5</v>
      </c>
      <c r="CJ18" s="49">
        <f t="shared" si="3"/>
        <v>9.5330437877827066E-5</v>
      </c>
      <c r="CK18" s="49">
        <f t="shared" si="4"/>
        <v>1.0344412509903339E-4</v>
      </c>
      <c r="CL18" s="49">
        <f t="shared" si="5"/>
        <v>4.9369835931462026E-5</v>
      </c>
      <c r="CM18" s="49">
        <f t="shared" si="6"/>
        <v>5.053821940378462E-5</v>
      </c>
      <c r="CN18" s="100">
        <f t="shared" si="7"/>
        <v>4.9371911355725971E-5</v>
      </c>
      <c r="CO18" s="100">
        <f t="shared" si="8"/>
        <v>4.935096167494584E-5</v>
      </c>
      <c r="CP18" s="100">
        <f t="shared" si="9"/>
        <v>4.9412198128618249E-5</v>
      </c>
      <c r="CQ18" s="100">
        <f t="shared" si="10"/>
        <v>5.2442436750622352E-5</v>
      </c>
      <c r="CR18" s="99">
        <f t="shared" si="12"/>
        <v>4.9407719916160488E-5</v>
      </c>
      <c r="CS18" s="99">
        <f t="shared" si="13"/>
        <v>4.9199077797436422E-5</v>
      </c>
      <c r="CT18" s="100">
        <f t="shared" si="11"/>
        <v>4.9121615260328463E-5</v>
      </c>
    </row>
    <row r="19" spans="1:98" x14ac:dyDescent="0.25">
      <c r="A19" s="28" t="s">
        <v>18</v>
      </c>
      <c r="B19" s="26">
        <v>50093.174301999999</v>
      </c>
      <c r="C19" s="26">
        <v>819.25627999999995</v>
      </c>
      <c r="D19" s="26">
        <v>534.14230199999997</v>
      </c>
      <c r="E19" s="26">
        <v>4962.5334720000001</v>
      </c>
      <c r="F19" s="26">
        <v>4205.5365869999996</v>
      </c>
      <c r="G19" s="26">
        <v>330.77301799999998</v>
      </c>
      <c r="H19" s="26">
        <v>11776.821835999999</v>
      </c>
      <c r="I19" s="91">
        <v>321.47207135999997</v>
      </c>
      <c r="J19" s="91">
        <v>185.52952658000001</v>
      </c>
      <c r="K19" s="91">
        <v>666.21966440999995</v>
      </c>
      <c r="L19" s="91">
        <v>440.21096828999998</v>
      </c>
      <c r="M19" s="91">
        <v>98.161985990000005</v>
      </c>
      <c r="N19" s="91">
        <v>23.61284903</v>
      </c>
      <c r="O19" s="91">
        <v>93.43941633</v>
      </c>
      <c r="Q19" s="28" t="s">
        <v>18</v>
      </c>
      <c r="R19" s="95">
        <v>758.299990079846</v>
      </c>
      <c r="S19" s="26">
        <v>116.042901036091</v>
      </c>
      <c r="T19" s="95">
        <v>98.162130579691095</v>
      </c>
      <c r="U19" s="26">
        <v>321.47248329842398</v>
      </c>
      <c r="V19" s="26">
        <v>321.47248329842398</v>
      </c>
      <c r="W19" s="26">
        <v>247.66826562557199</v>
      </c>
      <c r="X19" s="95">
        <v>253.915645976435</v>
      </c>
      <c r="Y19" s="26">
        <v>185.52977976095201</v>
      </c>
      <c r="Z19" s="95">
        <v>23.612876632998599</v>
      </c>
      <c r="AA19" s="26">
        <v>1059.3222219512199</v>
      </c>
      <c r="AB19" s="26">
        <v>50093.206235345599</v>
      </c>
      <c r="AC19" s="26">
        <v>411.32032897948102</v>
      </c>
      <c r="AD19" s="26">
        <v>190.72396410648599</v>
      </c>
      <c r="AE19" s="26">
        <v>74.312263662024193</v>
      </c>
      <c r="AF19" s="26">
        <v>8.4635055419379093</v>
      </c>
      <c r="AG19" s="95">
        <v>147.06424180533099</v>
      </c>
      <c r="AH19" s="26">
        <v>666.22060222333198</v>
      </c>
      <c r="AI19" s="26">
        <v>666.22060222333198</v>
      </c>
      <c r="AJ19" s="26">
        <v>999088.60646497598</v>
      </c>
      <c r="AK19" s="26">
        <v>0</v>
      </c>
      <c r="AL19" s="26">
        <v>107.228013216078</v>
      </c>
      <c r="AM19" s="26">
        <v>23.205137536382299</v>
      </c>
      <c r="AN19" s="95">
        <v>1150.43692998035</v>
      </c>
      <c r="AO19" s="26">
        <v>151.086224061292</v>
      </c>
      <c r="AP19" s="26">
        <v>440.21288933902002</v>
      </c>
      <c r="AQ19" s="26">
        <v>93.439549102607003</v>
      </c>
      <c r="AR19" s="26">
        <v>819.25682683520995</v>
      </c>
      <c r="AS19" s="26">
        <v>0</v>
      </c>
      <c r="AT19" s="95">
        <v>12135.208059701101</v>
      </c>
      <c r="AU19" s="26">
        <v>480.72894914774798</v>
      </c>
      <c r="AV19" s="26">
        <v>53.414328302826803</v>
      </c>
      <c r="AW19" s="26">
        <v>534.14327745057506</v>
      </c>
      <c r="AX19" s="26">
        <v>0</v>
      </c>
      <c r="AY19" s="26">
        <v>525.15166389544004</v>
      </c>
      <c r="AZ19" s="26">
        <v>0.11395281142324799</v>
      </c>
      <c r="BA19" s="26">
        <v>3290.0445305715998</v>
      </c>
      <c r="BB19" s="26">
        <v>5.0068179845345701E-2</v>
      </c>
      <c r="BC19" s="26">
        <v>13.5149867763466</v>
      </c>
      <c r="BD19" s="26">
        <v>145.42062930604001</v>
      </c>
      <c r="BE19" s="26">
        <v>5.6463911999095999E-2</v>
      </c>
      <c r="BF19" s="26">
        <v>0</v>
      </c>
      <c r="BG19" s="26">
        <v>3.2698584358206899</v>
      </c>
      <c r="BH19" s="26">
        <v>4962.7533947527099</v>
      </c>
      <c r="BI19" s="26">
        <v>4205.7558265973703</v>
      </c>
      <c r="BJ19" s="26">
        <v>756.99756815533704</v>
      </c>
      <c r="BK19" s="26">
        <v>4.5064467668667299E-2</v>
      </c>
      <c r="BL19" s="26">
        <v>8.7400518002392E-3</v>
      </c>
      <c r="BM19" s="26">
        <v>27.549318828243401</v>
      </c>
      <c r="BN19" s="26">
        <v>1.9721741048407899</v>
      </c>
      <c r="BO19" s="26">
        <v>1640.1843687186099</v>
      </c>
      <c r="BP19" s="26">
        <v>10.5145771193306</v>
      </c>
      <c r="BQ19" s="26">
        <v>4.7486027365972703</v>
      </c>
      <c r="BR19" s="26">
        <v>2343.0733698010799</v>
      </c>
      <c r="BS19" s="26">
        <v>72.114320375761395</v>
      </c>
      <c r="BT19" s="26">
        <v>8.3066767695673893E-2</v>
      </c>
      <c r="BU19" s="26">
        <v>15.142114373584199</v>
      </c>
      <c r="BV19" s="26">
        <v>8.4702064349608894E-3</v>
      </c>
      <c r="BW19" s="26">
        <v>330.77348084900001</v>
      </c>
      <c r="BX19" s="26">
        <v>135.77347132820901</v>
      </c>
      <c r="BY19" s="26">
        <v>0</v>
      </c>
      <c r="BZ19" s="26">
        <v>378.00109736290801</v>
      </c>
      <c r="CA19" s="26">
        <v>521.629891927269</v>
      </c>
      <c r="CB19" s="95">
        <v>0</v>
      </c>
      <c r="CC19" s="26">
        <v>2027.3016555658601</v>
      </c>
      <c r="CD19" s="26">
        <v>11776.8300968821</v>
      </c>
      <c r="CE19" s="26">
        <v>357.81718692610002</v>
      </c>
      <c r="CF19" s="26"/>
      <c r="CG19" s="49">
        <f t="shared" si="0"/>
        <v>6.3747897880420475E-7</v>
      </c>
      <c r="CH19" s="49">
        <f t="shared" si="1"/>
        <v>6.6747759321714039E-7</v>
      </c>
      <c r="CI19" s="49">
        <f t="shared" si="2"/>
        <v>1.8261998187206192E-6</v>
      </c>
      <c r="CJ19" s="49">
        <f t="shared" si="3"/>
        <v>4.4316628583107488E-5</v>
      </c>
      <c r="CK19" s="49">
        <f t="shared" si="4"/>
        <v>5.2131182985874716E-5</v>
      </c>
      <c r="CL19" s="49">
        <f t="shared" si="5"/>
        <v>1.3992949087220258E-6</v>
      </c>
      <c r="CM19" s="49">
        <f t="shared" si="6"/>
        <v>7.0145258341156973E-7</v>
      </c>
      <c r="CN19" s="100">
        <f t="shared" si="7"/>
        <v>1.2814127904353205E-6</v>
      </c>
      <c r="CO19" s="100">
        <f t="shared" si="8"/>
        <v>1.3646396703955601E-6</v>
      </c>
      <c r="CP19" s="100">
        <f t="shared" si="9"/>
        <v>1.4076638414151477E-6</v>
      </c>
      <c r="CQ19" s="100">
        <f t="shared" si="10"/>
        <v>4.3639281127025801E-6</v>
      </c>
      <c r="CR19" s="99">
        <f t="shared" si="12"/>
        <v>1.4729703115844243E-6</v>
      </c>
      <c r="CS19" s="99">
        <f t="shared" si="13"/>
        <v>1.168982131916776E-6</v>
      </c>
      <c r="CT19" s="100">
        <f t="shared" si="11"/>
        <v>1.4209485912684762E-6</v>
      </c>
    </row>
    <row r="20" spans="1:98" x14ac:dyDescent="0.25">
      <c r="A20" s="28" t="s">
        <v>19</v>
      </c>
      <c r="B20" s="26">
        <v>3085.8102140000001</v>
      </c>
      <c r="C20" s="26">
        <v>50.557197000000002</v>
      </c>
      <c r="D20" s="26">
        <v>37.563586000000001</v>
      </c>
      <c r="E20" s="26">
        <v>309.862369</v>
      </c>
      <c r="F20" s="26">
        <v>262.59387900000002</v>
      </c>
      <c r="G20" s="26">
        <v>21.798725000000001</v>
      </c>
      <c r="H20" s="26">
        <v>726.77037399999995</v>
      </c>
      <c r="I20" s="91">
        <v>21.237095450000002</v>
      </c>
      <c r="J20" s="91">
        <v>12.2564548</v>
      </c>
      <c r="K20" s="91">
        <v>44.011817219999998</v>
      </c>
      <c r="L20" s="91">
        <v>29.08122491</v>
      </c>
      <c r="M20" s="91">
        <v>6.4847800800000002</v>
      </c>
      <c r="N20" s="91">
        <v>1.5599125</v>
      </c>
      <c r="O20" s="91">
        <v>6.1727982399999997</v>
      </c>
      <c r="Q20" s="28" t="s">
        <v>19</v>
      </c>
      <c r="R20" s="95">
        <v>46.234345815191801</v>
      </c>
      <c r="S20" s="26">
        <v>7.0752392117266698</v>
      </c>
      <c r="T20" s="95">
        <v>6.4844457670553801</v>
      </c>
      <c r="U20" s="26">
        <v>21.2360168797425</v>
      </c>
      <c r="V20" s="26">
        <v>21.2360168797425</v>
      </c>
      <c r="W20" s="26">
        <v>15.1006028533424</v>
      </c>
      <c r="X20" s="95">
        <v>15.4815024729676</v>
      </c>
      <c r="Y20" s="26">
        <v>12.255846683245901</v>
      </c>
      <c r="Z20" s="95">
        <v>1.5598297736264</v>
      </c>
      <c r="AA20" s="26">
        <v>64.587924812586806</v>
      </c>
      <c r="AB20" s="26">
        <v>3085.6341756607499</v>
      </c>
      <c r="AC20" s="26">
        <v>25.078598965730301</v>
      </c>
      <c r="AD20" s="26">
        <v>11.628620825619301</v>
      </c>
      <c r="AE20" s="26">
        <v>4.5308832374786903</v>
      </c>
      <c r="AF20" s="26">
        <v>0.51603004375055705</v>
      </c>
      <c r="AG20" s="95">
        <v>8.9666603858970308</v>
      </c>
      <c r="AH20" s="26">
        <v>44.009617366237897</v>
      </c>
      <c r="AI20" s="26">
        <v>44.009617366237897</v>
      </c>
      <c r="AJ20" s="26">
        <v>11666.0728893877</v>
      </c>
      <c r="AK20" s="26">
        <v>0</v>
      </c>
      <c r="AL20" s="26">
        <v>6.5377941708824396</v>
      </c>
      <c r="AM20" s="26">
        <v>1.41484002181798</v>
      </c>
      <c r="AN20" s="95">
        <v>70.143271639796794</v>
      </c>
      <c r="AO20" s="26">
        <v>9.21188135332131</v>
      </c>
      <c r="AP20" s="26">
        <v>29.079840457735301</v>
      </c>
      <c r="AQ20" s="26">
        <v>6.1724756581074196</v>
      </c>
      <c r="AR20" s="26">
        <v>50.554321620397097</v>
      </c>
      <c r="AS20" s="26">
        <v>0</v>
      </c>
      <c r="AT20" s="95">
        <v>748.57979594018798</v>
      </c>
      <c r="AU20" s="26">
        <v>33.805737435253</v>
      </c>
      <c r="AV20" s="26">
        <v>3.7561935459029798</v>
      </c>
      <c r="AW20" s="26">
        <v>37.561930981155903</v>
      </c>
      <c r="AX20" s="26">
        <v>0</v>
      </c>
      <c r="AY20" s="26">
        <v>32.019028617393303</v>
      </c>
      <c r="AZ20" s="26">
        <v>6.9491573526899103E-3</v>
      </c>
      <c r="BA20" s="26">
        <v>200.59735566645199</v>
      </c>
      <c r="BB20" s="26">
        <v>3.1680946030853601E-3</v>
      </c>
      <c r="BC20" s="26">
        <v>0.81463070895131595</v>
      </c>
      <c r="BD20" s="26">
        <v>8.7984280678141698</v>
      </c>
      <c r="BE20" s="26">
        <v>3.9768106489415003E-3</v>
      </c>
      <c r="BF20" s="26">
        <v>0</v>
      </c>
      <c r="BG20" s="26">
        <v>0.19690970599161101</v>
      </c>
      <c r="BH20" s="26">
        <v>309.85809313341201</v>
      </c>
      <c r="BI20" s="26">
        <v>262.59223240787099</v>
      </c>
      <c r="BJ20" s="26">
        <v>47.265860725541003</v>
      </c>
      <c r="BK20" s="26">
        <v>2.8093708608497702E-3</v>
      </c>
      <c r="BL20" s="26">
        <v>5.7361414724670199E-4</v>
      </c>
      <c r="BM20" s="26">
        <v>1.9846633547071399</v>
      </c>
      <c r="BN20" s="26">
        <v>0.11729649008746799</v>
      </c>
      <c r="BO20" s="26">
        <v>102.448415983619</v>
      </c>
      <c r="BP20" s="26">
        <v>0.64142211367030899</v>
      </c>
      <c r="BQ20" s="26">
        <v>0.29078550193179997</v>
      </c>
      <c r="BR20" s="26">
        <v>146.35135696357401</v>
      </c>
      <c r="BS20" s="26">
        <v>4.3968842545551396</v>
      </c>
      <c r="BT20" s="26">
        <v>5.0785261473679502E-3</v>
      </c>
      <c r="BU20" s="26">
        <v>0.92519356944834796</v>
      </c>
      <c r="BV20" s="26">
        <v>5.7437431552549896E-4</v>
      </c>
      <c r="BW20" s="26">
        <v>21.797619355699201</v>
      </c>
      <c r="BX20" s="26">
        <v>8.2782487435165404</v>
      </c>
      <c r="BY20" s="26">
        <v>0</v>
      </c>
      <c r="BZ20" s="26">
        <v>23.0471332963286</v>
      </c>
      <c r="CA20" s="26">
        <v>31.804311355058701</v>
      </c>
      <c r="CB20" s="95">
        <v>0</v>
      </c>
      <c r="CC20" s="26">
        <v>123.606594713159</v>
      </c>
      <c r="CD20" s="26">
        <v>726.72905724852103</v>
      </c>
      <c r="CE20" s="26">
        <v>21.816470883367</v>
      </c>
      <c r="CF20" s="26"/>
      <c r="CG20" s="49">
        <f t="shared" si="0"/>
        <v>-5.7047688302915916E-5</v>
      </c>
      <c r="CH20" s="49">
        <f t="shared" si="1"/>
        <v>-5.6873793911182816E-5</v>
      </c>
      <c r="CI20" s="49">
        <f t="shared" si="2"/>
        <v>-4.4059128010231924E-5</v>
      </c>
      <c r="CJ20" s="49">
        <f t="shared" si="3"/>
        <v>-1.3799244489700298E-5</v>
      </c>
      <c r="CK20" s="49">
        <f t="shared" si="4"/>
        <v>-6.2704893780883546E-6</v>
      </c>
      <c r="CL20" s="49">
        <f t="shared" si="5"/>
        <v>-5.0720594933886236E-5</v>
      </c>
      <c r="CM20" s="49">
        <f t="shared" si="6"/>
        <v>-5.6849801473768609E-5</v>
      </c>
      <c r="CN20" s="100">
        <f t="shared" si="7"/>
        <v>-5.0787089036761586E-5</v>
      </c>
      <c r="CO20" s="100">
        <f t="shared" si="8"/>
        <v>-4.9616040202705389E-5</v>
      </c>
      <c r="CP20" s="100">
        <f t="shared" si="9"/>
        <v>-4.9983252250273484E-5</v>
      </c>
      <c r="CQ20" s="100">
        <f t="shared" si="10"/>
        <v>-4.7606394468698819E-5</v>
      </c>
      <c r="CR20" s="99">
        <f t="shared" si="12"/>
        <v>-5.1553474519686734E-5</v>
      </c>
      <c r="CS20" s="99">
        <f t="shared" si="13"/>
        <v>-5.3032701257328685E-5</v>
      </c>
      <c r="CT20" s="100">
        <f t="shared" si="11"/>
        <v>-5.2258615953087411E-5</v>
      </c>
    </row>
    <row r="21" spans="1:98" x14ac:dyDescent="0.25">
      <c r="A21" s="28" t="s">
        <v>20</v>
      </c>
      <c r="B21" s="26">
        <v>327.51192900000001</v>
      </c>
      <c r="C21" s="26">
        <v>5.4083329999999998</v>
      </c>
      <c r="D21" s="26">
        <v>6.1755760000000004</v>
      </c>
      <c r="E21" s="26">
        <v>34.841875000000002</v>
      </c>
      <c r="F21" s="26">
        <v>29.527010000000001</v>
      </c>
      <c r="G21" s="26">
        <v>2.9828960000000002</v>
      </c>
      <c r="H21" s="26">
        <v>77.746879000000007</v>
      </c>
      <c r="I21" s="91">
        <v>2.9052541999999999</v>
      </c>
      <c r="J21" s="91">
        <v>1.6766945</v>
      </c>
      <c r="K21" s="91">
        <v>6.0208573300000001</v>
      </c>
      <c r="L21" s="91">
        <v>3.9783385500000001</v>
      </c>
      <c r="M21" s="91">
        <v>0.88712380000000002</v>
      </c>
      <c r="N21" s="91">
        <v>0.21339757000000001</v>
      </c>
      <c r="O21" s="91">
        <v>0.84444428999999999</v>
      </c>
      <c r="Q21" s="28" t="s">
        <v>20</v>
      </c>
      <c r="R21" s="95">
        <v>4.6929948112117303</v>
      </c>
      <c r="S21" s="26">
        <v>0.71816550643962296</v>
      </c>
      <c r="T21" s="95">
        <v>0.88712077204738704</v>
      </c>
      <c r="U21" s="26">
        <v>2.9052443662743599</v>
      </c>
      <c r="V21" s="26">
        <v>2.9052443662743599</v>
      </c>
      <c r="W21" s="26">
        <v>1.5327786396484699</v>
      </c>
      <c r="X21" s="95">
        <v>1.5714377604219001</v>
      </c>
      <c r="Y21" s="26">
        <v>1.6767006994466001</v>
      </c>
      <c r="Z21" s="95">
        <v>0.21339764319840701</v>
      </c>
      <c r="AA21" s="26">
        <v>6.5559674680031099</v>
      </c>
      <c r="AB21" s="26">
        <v>327.51190397548402</v>
      </c>
      <c r="AC21" s="26">
        <v>2.54559030493321</v>
      </c>
      <c r="AD21" s="26">
        <v>1.1803605765970899</v>
      </c>
      <c r="AE21" s="26">
        <v>0.45990732006686602</v>
      </c>
      <c r="AF21" s="26">
        <v>5.2379279162012397E-2</v>
      </c>
      <c r="AG21" s="95">
        <v>0.91015771521574995</v>
      </c>
      <c r="AH21" s="26">
        <v>6.0208531846311297</v>
      </c>
      <c r="AI21" s="26">
        <v>6.0208531846311297</v>
      </c>
      <c r="AJ21" s="26">
        <v>1272.6394942982899</v>
      </c>
      <c r="AK21" s="26">
        <v>0</v>
      </c>
      <c r="AL21" s="26">
        <v>0.663617992707353</v>
      </c>
      <c r="AM21" s="26">
        <v>0.14361169780628399</v>
      </c>
      <c r="AN21" s="95">
        <v>7.1198479883164003</v>
      </c>
      <c r="AO21" s="26">
        <v>0.93504806724692302</v>
      </c>
      <c r="AP21" s="26">
        <v>3.9783437937719399</v>
      </c>
      <c r="AQ21" s="26">
        <v>0.84444468386696503</v>
      </c>
      <c r="AR21" s="26">
        <v>5.4083266829808698</v>
      </c>
      <c r="AS21" s="26">
        <v>0</v>
      </c>
      <c r="AT21" s="95">
        <v>79.964816548994904</v>
      </c>
      <c r="AU21" s="26">
        <v>5.5580193396054796</v>
      </c>
      <c r="AV21" s="26">
        <v>0.61755607841840399</v>
      </c>
      <c r="AW21" s="26">
        <v>6.1755754180238798</v>
      </c>
      <c r="AX21" s="26">
        <v>0</v>
      </c>
      <c r="AY21" s="26">
        <v>3.2500751645584902</v>
      </c>
      <c r="AZ21" s="26">
        <v>8.2917074709127595E-4</v>
      </c>
      <c r="BA21" s="26">
        <v>20.361542563044999</v>
      </c>
      <c r="BB21" s="26">
        <v>3.4414594145626301E-4</v>
      </c>
      <c r="BC21" s="26">
        <v>0.10001835413945299</v>
      </c>
      <c r="BD21" s="26">
        <v>1.0703820456687401</v>
      </c>
      <c r="BE21" s="26">
        <v>3.1713129714446302E-4</v>
      </c>
      <c r="BF21" s="26">
        <v>0</v>
      </c>
      <c r="BG21" s="26">
        <v>2.4231028290811599E-2</v>
      </c>
      <c r="BH21" s="26">
        <v>34.843474607873297</v>
      </c>
      <c r="BI21" s="26">
        <v>29.528610113751299</v>
      </c>
      <c r="BJ21" s="26">
        <v>5.3148644941219203</v>
      </c>
      <c r="BK21" s="26">
        <v>3.1715183882008598E-4</v>
      </c>
      <c r="BL21" s="26">
        <v>5.6460490561462103E-5</v>
      </c>
      <c r="BM21" s="26">
        <v>0.14694319461851699</v>
      </c>
      <c r="BN21" s="26">
        <v>1.4872337417395499E-2</v>
      </c>
      <c r="BO21" s="26">
        <v>11.5084936898207</v>
      </c>
      <c r="BP21" s="26">
        <v>7.6470533606706401E-2</v>
      </c>
      <c r="BQ21" s="26">
        <v>3.43413371583524E-2</v>
      </c>
      <c r="BR21" s="26">
        <v>16.4404737126385</v>
      </c>
      <c r="BS21" s="26">
        <v>0.44630301586083498</v>
      </c>
      <c r="BT21" s="26">
        <v>6.0215694417345899E-4</v>
      </c>
      <c r="BU21" s="26">
        <v>0.109866190468316</v>
      </c>
      <c r="BV21" s="26">
        <v>5.1472664583298798E-5</v>
      </c>
      <c r="BW21" s="26">
        <v>2.9829067977975798</v>
      </c>
      <c r="BX21" s="26">
        <v>0.84027878881406703</v>
      </c>
      <c r="BY21" s="26">
        <v>0</v>
      </c>
      <c r="BZ21" s="26">
        <v>2.3393962324251998</v>
      </c>
      <c r="CA21" s="26">
        <v>3.2282756830141999</v>
      </c>
      <c r="CB21" s="95">
        <v>0</v>
      </c>
      <c r="CC21" s="26">
        <v>12.546628728060901</v>
      </c>
      <c r="CD21" s="26">
        <v>77.746874241747804</v>
      </c>
      <c r="CE21" s="26">
        <v>2.2144659978930901</v>
      </c>
      <c r="CF21" s="26"/>
      <c r="CG21" s="49">
        <f t="shared" si="0"/>
        <v>-7.6407952737028292E-8</v>
      </c>
      <c r="CH21" s="49">
        <f t="shared" si="1"/>
        <v>-1.1680159357807325E-6</v>
      </c>
      <c r="CI21" s="49">
        <f t="shared" si="2"/>
        <v>-9.4238354548348074E-8</v>
      </c>
      <c r="CJ21" s="49">
        <f t="shared" si="3"/>
        <v>4.5910499170764584E-5</v>
      </c>
      <c r="CK21" s="49">
        <f t="shared" si="4"/>
        <v>5.4191526717333801E-5</v>
      </c>
      <c r="CL21" s="49">
        <f t="shared" si="5"/>
        <v>3.6199041400103436E-6</v>
      </c>
      <c r="CM21" s="49">
        <f t="shared" si="6"/>
        <v>-6.1201841979004849E-8</v>
      </c>
      <c r="CN21" s="100">
        <f t="shared" si="7"/>
        <v>-3.3848073053322405E-6</v>
      </c>
      <c r="CO21" s="100">
        <f t="shared" si="8"/>
        <v>3.6974216830047247E-6</v>
      </c>
      <c r="CP21" s="100">
        <f t="shared" si="9"/>
        <v>-6.8850142814954096E-7</v>
      </c>
      <c r="CQ21" s="100">
        <f t="shared" si="10"/>
        <v>1.3180808706634546E-6</v>
      </c>
      <c r="CR21" s="99">
        <f t="shared" si="12"/>
        <v>-3.4132244146502219E-6</v>
      </c>
      <c r="CS21" s="99">
        <f t="shared" si="13"/>
        <v>3.4301424801778568E-7</v>
      </c>
      <c r="CT21" s="100">
        <f t="shared" si="11"/>
        <v>4.6642149127769327E-7</v>
      </c>
    </row>
    <row r="22" spans="1:98" x14ac:dyDescent="0.25">
      <c r="A22" s="28" t="s">
        <v>129</v>
      </c>
      <c r="B22" s="26">
        <v>5358.9668979999997</v>
      </c>
      <c r="C22" s="26">
        <v>88.103134999999995</v>
      </c>
      <c r="D22" s="26">
        <v>80.984415999999996</v>
      </c>
      <c r="E22" s="26">
        <v>552.18679999999995</v>
      </c>
      <c r="F22" s="26">
        <v>467.95678099999998</v>
      </c>
      <c r="G22" s="26">
        <v>42.669423000000002</v>
      </c>
      <c r="H22" s="26">
        <v>1266.542668</v>
      </c>
      <c r="I22" s="91">
        <v>41.568755529999997</v>
      </c>
      <c r="J22" s="91">
        <v>23.990365669999999</v>
      </c>
      <c r="K22" s="91">
        <v>86.147210630000004</v>
      </c>
      <c r="L22" s="91">
        <v>56.922590100000001</v>
      </c>
      <c r="M22" s="91">
        <v>12.693083250000001</v>
      </c>
      <c r="N22" s="91">
        <v>3.0533203800000002</v>
      </c>
      <c r="O22" s="91">
        <v>12.08241933</v>
      </c>
      <c r="Q22" s="28" t="s">
        <v>129</v>
      </c>
      <c r="R22" s="95">
        <v>78.747012847408101</v>
      </c>
      <c r="S22" s="26">
        <v>12.050680191220501</v>
      </c>
      <c r="T22" s="95">
        <v>12.691835301840101</v>
      </c>
      <c r="U22" s="26">
        <v>41.564667914912199</v>
      </c>
      <c r="V22" s="26">
        <v>41.564667914912199</v>
      </c>
      <c r="W22" s="26">
        <v>25.7195468476082</v>
      </c>
      <c r="X22" s="95">
        <v>26.368319083738701</v>
      </c>
      <c r="Y22" s="26">
        <v>23.988013618266098</v>
      </c>
      <c r="Z22" s="95">
        <v>3.0530180881339399</v>
      </c>
      <c r="AA22" s="26">
        <v>110.007175847353</v>
      </c>
      <c r="AB22" s="26">
        <v>5358.4577940181898</v>
      </c>
      <c r="AC22" s="26">
        <v>42.714299778088403</v>
      </c>
      <c r="AD22" s="26">
        <v>19.806061768752102</v>
      </c>
      <c r="AE22" s="26">
        <v>7.7170906683998597</v>
      </c>
      <c r="AF22" s="26">
        <v>0.87890588927241298</v>
      </c>
      <c r="AG22" s="95">
        <v>15.272154904075</v>
      </c>
      <c r="AH22" s="26">
        <v>86.138777763044104</v>
      </c>
      <c r="AI22" s="26">
        <v>86.138777763044104</v>
      </c>
      <c r="AJ22" s="26">
        <v>25537.272004227601</v>
      </c>
      <c r="AK22" s="26">
        <v>0</v>
      </c>
      <c r="AL22" s="26">
        <v>11.135293597845401</v>
      </c>
      <c r="AM22" s="26">
        <v>2.4097796298976202</v>
      </c>
      <c r="AN22" s="95">
        <v>119.469189186243</v>
      </c>
      <c r="AO22" s="26">
        <v>15.6898178468709</v>
      </c>
      <c r="AP22" s="26">
        <v>56.917152255699698</v>
      </c>
      <c r="AQ22" s="26">
        <v>12.0812166998656</v>
      </c>
      <c r="AR22" s="26">
        <v>88.094777676096896</v>
      </c>
      <c r="AS22" s="26">
        <v>0</v>
      </c>
      <c r="AT22" s="95">
        <v>1303.6387032909399</v>
      </c>
      <c r="AU22" s="26">
        <v>72.878628604419106</v>
      </c>
      <c r="AV22" s="26">
        <v>8.0976340999465304</v>
      </c>
      <c r="AW22" s="26">
        <v>80.976262704365595</v>
      </c>
      <c r="AX22" s="26">
        <v>0</v>
      </c>
      <c r="AY22" s="26">
        <v>54.535283693824802</v>
      </c>
      <c r="AZ22" s="26">
        <v>1.26635126763559E-2</v>
      </c>
      <c r="BA22" s="26">
        <v>341.660609422996</v>
      </c>
      <c r="BB22" s="26">
        <v>5.5744505578244697E-3</v>
      </c>
      <c r="BC22" s="26">
        <v>1.50104476113471</v>
      </c>
      <c r="BD22" s="26">
        <v>16.154168906231899</v>
      </c>
      <c r="BE22" s="26">
        <v>6.3231089737153896E-3</v>
      </c>
      <c r="BF22" s="26">
        <v>0</v>
      </c>
      <c r="BG22" s="26">
        <v>0.36315067384271099</v>
      </c>
      <c r="BH22" s="26">
        <v>552.15787662017897</v>
      </c>
      <c r="BI22" s="26">
        <v>467.93592433370998</v>
      </c>
      <c r="BJ22" s="26">
        <v>84.221952286468607</v>
      </c>
      <c r="BK22" s="26">
        <v>5.0135186474643996E-3</v>
      </c>
      <c r="BL22" s="26">
        <v>9.7495870625065404E-4</v>
      </c>
      <c r="BM22" s="26">
        <v>3.0891172803121698</v>
      </c>
      <c r="BN22" s="26">
        <v>0.21889708341076999</v>
      </c>
      <c r="BO22" s="26">
        <v>182.49202512938299</v>
      </c>
      <c r="BP22" s="26">
        <v>1.16849489068933</v>
      </c>
      <c r="BQ22" s="26">
        <v>0.52781724352805603</v>
      </c>
      <c r="BR22" s="26">
        <v>260.69758688084499</v>
      </c>
      <c r="BS22" s="26">
        <v>7.4888373361328799</v>
      </c>
      <c r="BT22" s="26">
        <v>9.2322973079360798E-3</v>
      </c>
      <c r="BU22" s="26">
        <v>1.68289310538644</v>
      </c>
      <c r="BV22" s="26">
        <v>9.4653207559648701E-4</v>
      </c>
      <c r="BW22" s="26">
        <v>42.665221462524102</v>
      </c>
      <c r="BX22" s="26">
        <v>14.099637549860001</v>
      </c>
      <c r="BY22" s="26">
        <v>0</v>
      </c>
      <c r="BZ22" s="26">
        <v>39.2542008246362</v>
      </c>
      <c r="CA22" s="26">
        <v>54.1696241046997</v>
      </c>
      <c r="CB22" s="95">
        <v>0</v>
      </c>
      <c r="CC22" s="26">
        <v>210.52867787931001</v>
      </c>
      <c r="CD22" s="26">
        <v>1266.4222721495601</v>
      </c>
      <c r="CE22" s="26">
        <v>37.158184928052499</v>
      </c>
      <c r="CF22" s="26"/>
      <c r="CG22" s="49">
        <f t="shared" si="0"/>
        <v>-9.5000396811530742E-5</v>
      </c>
      <c r="CH22" s="49">
        <f t="shared" si="1"/>
        <v>-9.4858416821357044E-5</v>
      </c>
      <c r="CI22" s="49">
        <f t="shared" si="2"/>
        <v>-1.0067734061823194E-4</v>
      </c>
      <c r="CJ22" s="49">
        <f t="shared" si="3"/>
        <v>-5.2379701617243844E-5</v>
      </c>
      <c r="CK22" s="49">
        <f t="shared" si="4"/>
        <v>-4.4569642190955151E-5</v>
      </c>
      <c r="CL22" s="49">
        <f t="shared" si="5"/>
        <v>-9.8467173458154149E-5</v>
      </c>
      <c r="CM22" s="49">
        <f t="shared" si="6"/>
        <v>-9.5058661253085135E-5</v>
      </c>
      <c r="CN22" s="100">
        <f t="shared" si="7"/>
        <v>-9.8333833565157934E-5</v>
      </c>
      <c r="CO22" s="100">
        <f t="shared" si="8"/>
        <v>-9.8041512424385264E-5</v>
      </c>
      <c r="CP22" s="100">
        <f t="shared" si="9"/>
        <v>-9.7889030813996927E-5</v>
      </c>
      <c r="CQ22" s="100">
        <f t="shared" si="10"/>
        <v>-9.5530514172845782E-5</v>
      </c>
      <c r="CR22" s="99">
        <f t="shared" si="12"/>
        <v>-9.8317180729130352E-5</v>
      </c>
      <c r="CS22" s="99">
        <f t="shared" si="13"/>
        <v>-9.9004306275987186E-5</v>
      </c>
      <c r="CT22" s="100">
        <f t="shared" si="11"/>
        <v>-9.9535540155831198E-5</v>
      </c>
    </row>
    <row r="23" spans="1:98" x14ac:dyDescent="0.25">
      <c r="A23" s="28" t="s">
        <v>22</v>
      </c>
      <c r="B23" s="26">
        <v>18482.777026</v>
      </c>
      <c r="C23" s="26">
        <v>302.08602200000001</v>
      </c>
      <c r="D23" s="26">
        <v>187.623321</v>
      </c>
      <c r="E23" s="26">
        <v>1822.565746</v>
      </c>
      <c r="F23" s="26">
        <v>1544.5450169999999</v>
      </c>
      <c r="G23" s="26">
        <v>119.151758</v>
      </c>
      <c r="H23" s="26">
        <v>4342.632165</v>
      </c>
      <c r="I23" s="91">
        <v>116.11049945000001</v>
      </c>
      <c r="J23" s="91">
        <v>67.010255909999998</v>
      </c>
      <c r="K23" s="91">
        <v>240.62774346</v>
      </c>
      <c r="L23" s="91">
        <v>158.99706182</v>
      </c>
      <c r="M23" s="91">
        <v>35.454516179999999</v>
      </c>
      <c r="N23" s="91">
        <v>8.5285799099999995</v>
      </c>
      <c r="O23" s="91">
        <v>33.748800780000003</v>
      </c>
      <c r="Q23" s="28" t="s">
        <v>22</v>
      </c>
      <c r="R23" s="95">
        <v>280.56873323627701</v>
      </c>
      <c r="S23" s="26">
        <v>42.9354647129448</v>
      </c>
      <c r="T23" s="95">
        <v>35.451183342796398</v>
      </c>
      <c r="U23" s="26">
        <v>116.09961907606299</v>
      </c>
      <c r="V23" s="26">
        <v>116.09961907606299</v>
      </c>
      <c r="W23" s="26">
        <v>91.636235529798697</v>
      </c>
      <c r="X23" s="95">
        <v>93.947926165928294</v>
      </c>
      <c r="Y23" s="26">
        <v>67.003935957210203</v>
      </c>
      <c r="Z23" s="95">
        <v>8.5277970880260501</v>
      </c>
      <c r="AA23" s="26">
        <v>391.94509002676199</v>
      </c>
      <c r="AB23" s="26">
        <v>18481.299729101302</v>
      </c>
      <c r="AC23" s="26">
        <v>152.18709140112301</v>
      </c>
      <c r="AD23" s="26">
        <v>70.567094095701606</v>
      </c>
      <c r="AE23" s="26">
        <v>27.495223168006099</v>
      </c>
      <c r="AF23" s="26">
        <v>3.1314696002141198</v>
      </c>
      <c r="AG23" s="95">
        <v>54.413163690218902</v>
      </c>
      <c r="AH23" s="26">
        <v>240.60506444160799</v>
      </c>
      <c r="AI23" s="26">
        <v>240.60506444160799</v>
      </c>
      <c r="AJ23" s="26">
        <v>49607.994450731298</v>
      </c>
      <c r="AK23" s="26">
        <v>0</v>
      </c>
      <c r="AL23" s="26">
        <v>39.673978509587201</v>
      </c>
      <c r="AM23" s="26">
        <v>8.5858090588524103</v>
      </c>
      <c r="AN23" s="95">
        <v>425.65759365085597</v>
      </c>
      <c r="AO23" s="26">
        <v>55.901332009320903</v>
      </c>
      <c r="AP23" s="26">
        <v>158.98281287471099</v>
      </c>
      <c r="AQ23" s="26">
        <v>33.745676308077002</v>
      </c>
      <c r="AR23" s="26">
        <v>302.06184583298801</v>
      </c>
      <c r="AS23" s="26">
        <v>0</v>
      </c>
      <c r="AT23" s="95">
        <v>4474.8823725910397</v>
      </c>
      <c r="AU23" s="26">
        <v>168.84282467179199</v>
      </c>
      <c r="AV23" s="26">
        <v>18.760299023925601</v>
      </c>
      <c r="AW23" s="26">
        <v>187.60312369571801</v>
      </c>
      <c r="AX23" s="26">
        <v>0</v>
      </c>
      <c r="AY23" s="26">
        <v>194.30388394392801</v>
      </c>
      <c r="AZ23" s="26">
        <v>0</v>
      </c>
      <c r="BA23" s="26">
        <v>1217.3041726987201</v>
      </c>
      <c r="BB23" s="26">
        <v>0.185852744446832</v>
      </c>
      <c r="BC23" s="26">
        <v>8.2349785965155906</v>
      </c>
      <c r="BD23" s="26">
        <v>68.836546754520796</v>
      </c>
      <c r="BE23" s="26">
        <v>5.6637927223774601E-2</v>
      </c>
      <c r="BF23" s="26">
        <v>0</v>
      </c>
      <c r="BG23" s="26">
        <v>9.49186304809934</v>
      </c>
      <c r="BH23" s="26">
        <v>1822.41938619032</v>
      </c>
      <c r="BI23" s="26">
        <v>1544.42158361522</v>
      </c>
      <c r="BJ23" s="26">
        <v>277.99780257510798</v>
      </c>
      <c r="BK23" s="26">
        <v>2.5172002219613399E-2</v>
      </c>
      <c r="BL23" s="26">
        <v>1.88817958586175E-2</v>
      </c>
      <c r="BM23" s="26">
        <v>3.25459721671985</v>
      </c>
      <c r="BN23" s="26">
        <v>0.40867375989461802</v>
      </c>
      <c r="BO23" s="26">
        <v>593.40160811245698</v>
      </c>
      <c r="BP23" s="26">
        <v>0.90665619999228397</v>
      </c>
      <c r="BQ23" s="26">
        <v>5.8329263526072399</v>
      </c>
      <c r="BR23" s="26">
        <v>847.64226387274903</v>
      </c>
      <c r="BS23" s="26">
        <v>26.681991520445099</v>
      </c>
      <c r="BT23" s="26">
        <v>8.8245163655704104E-2</v>
      </c>
      <c r="BU23" s="26">
        <v>6.0302090614703703</v>
      </c>
      <c r="BV23" s="26">
        <v>6.47100678946411E-3</v>
      </c>
      <c r="BW23" s="26">
        <v>119.14058148104201</v>
      </c>
      <c r="BX23" s="26">
        <v>50.235576549020898</v>
      </c>
      <c r="BY23" s="26">
        <v>0</v>
      </c>
      <c r="BZ23" s="26">
        <v>139.85915852894399</v>
      </c>
      <c r="CA23" s="26">
        <v>193.00117278865901</v>
      </c>
      <c r="CB23" s="95">
        <v>0</v>
      </c>
      <c r="CC23" s="26">
        <v>750.09391260378004</v>
      </c>
      <c r="CD23" s="26">
        <v>4342.28366185508</v>
      </c>
      <c r="CE23" s="26">
        <v>132.391023669601</v>
      </c>
      <c r="CF23" s="26"/>
      <c r="CG23" s="49">
        <f t="shared" si="0"/>
        <v>-7.9928297388426992E-5</v>
      </c>
      <c r="CH23" s="49">
        <f t="shared" si="1"/>
        <v>-8.0030737112362363E-5</v>
      </c>
      <c r="CI23" s="49">
        <f t="shared" si="2"/>
        <v>-1.0764815468751326E-4</v>
      </c>
      <c r="CJ23" s="49">
        <f t="shared" si="3"/>
        <v>-8.0304268859010449E-5</v>
      </c>
      <c r="CK23" s="49">
        <f t="shared" si="4"/>
        <v>-7.99156925964177E-5</v>
      </c>
      <c r="CL23" s="49">
        <f t="shared" si="5"/>
        <v>-9.3800705466683419E-5</v>
      </c>
      <c r="CM23" s="49">
        <f t="shared" si="6"/>
        <v>-8.0251592047966968E-5</v>
      </c>
      <c r="CN23" s="100">
        <f t="shared" si="7"/>
        <v>-9.3707063431403849E-5</v>
      </c>
      <c r="CO23" s="100">
        <f t="shared" si="8"/>
        <v>-9.431321674525784E-5</v>
      </c>
      <c r="CP23" s="100">
        <f t="shared" si="9"/>
        <v>-9.4249391470445969E-5</v>
      </c>
      <c r="CQ23" s="100">
        <f t="shared" si="10"/>
        <v>-8.9617664162517361E-5</v>
      </c>
      <c r="CR23" s="99">
        <f t="shared" si="12"/>
        <v>-9.4003178232088418E-5</v>
      </c>
      <c r="CS23" s="99">
        <f t="shared" si="13"/>
        <v>-9.1788079869138521E-5</v>
      </c>
      <c r="CT23" s="100">
        <f t="shared" si="11"/>
        <v>-9.2580235468790257E-5</v>
      </c>
    </row>
    <row r="24" spans="1:98" x14ac:dyDescent="0.25">
      <c r="A24" s="28" t="s">
        <v>23</v>
      </c>
      <c r="B24" s="26">
        <v>124911.81418</v>
      </c>
      <c r="C24" s="26">
        <v>2033.1219209999999</v>
      </c>
      <c r="D24" s="26">
        <v>829.11247100000003</v>
      </c>
      <c r="E24" s="26">
        <v>11925.476026</v>
      </c>
      <c r="F24" s="26">
        <v>10106.334241</v>
      </c>
      <c r="G24" s="26">
        <v>671.059572</v>
      </c>
      <c r="H24" s="26">
        <v>29226.162270000001</v>
      </c>
      <c r="I24" s="91">
        <v>654.34076272000004</v>
      </c>
      <c r="J24" s="91">
        <v>377.63632654999998</v>
      </c>
      <c r="K24" s="91">
        <v>1356.0577191</v>
      </c>
      <c r="L24" s="91">
        <v>896.02801134000003</v>
      </c>
      <c r="M24" s="91">
        <v>199.80394770000001</v>
      </c>
      <c r="N24" s="91">
        <v>48.062805490000002</v>
      </c>
      <c r="O24" s="91">
        <v>190.19138634000001</v>
      </c>
      <c r="Q24" s="28" t="s">
        <v>23</v>
      </c>
      <c r="R24" s="95">
        <v>1939.1575244589999</v>
      </c>
      <c r="S24" s="26">
        <v>296.74988585104302</v>
      </c>
      <c r="T24" s="95">
        <v>199.79664653016101</v>
      </c>
      <c r="U24" s="26">
        <v>654.31686083452701</v>
      </c>
      <c r="V24" s="26">
        <v>654.31686083452701</v>
      </c>
      <c r="W24" s="26">
        <v>633.34806690947403</v>
      </c>
      <c r="X24" s="95">
        <v>649.32406968355303</v>
      </c>
      <c r="Y24" s="26">
        <v>377.62248278293498</v>
      </c>
      <c r="Z24" s="95">
        <v>48.061052535969601</v>
      </c>
      <c r="AA24" s="26">
        <v>2708.9443717925401</v>
      </c>
      <c r="AB24" s="26">
        <v>124908.82201377601</v>
      </c>
      <c r="AC24" s="26">
        <v>1051.84600920649</v>
      </c>
      <c r="AD24" s="26">
        <v>487.72750690866502</v>
      </c>
      <c r="AE24" s="26">
        <v>190.034478499275</v>
      </c>
      <c r="AF24" s="26">
        <v>21.643264795699501</v>
      </c>
      <c r="AG24" s="95">
        <v>376.07901749031299</v>
      </c>
      <c r="AH24" s="26">
        <v>1356.0083804056601</v>
      </c>
      <c r="AI24" s="26">
        <v>1356.0083804056601</v>
      </c>
      <c r="AJ24" s="26">
        <v>566154.58516892605</v>
      </c>
      <c r="AK24" s="26">
        <v>0</v>
      </c>
      <c r="AL24" s="26">
        <v>274.20810083938898</v>
      </c>
      <c r="AM24" s="26">
        <v>59.341189563163802</v>
      </c>
      <c r="AN24" s="95">
        <v>2941.9458652604799</v>
      </c>
      <c r="AO24" s="26">
        <v>386.36418551915102</v>
      </c>
      <c r="AP24" s="26">
        <v>895.99795999796299</v>
      </c>
      <c r="AQ24" s="26">
        <v>190.184384916683</v>
      </c>
      <c r="AR24" s="26">
        <v>2033.0724616725299</v>
      </c>
      <c r="AS24" s="26">
        <v>0</v>
      </c>
      <c r="AT24" s="95">
        <v>30141.878712048801</v>
      </c>
      <c r="AU24" s="26">
        <v>746.15838818234397</v>
      </c>
      <c r="AV24" s="26">
        <v>82.906499123331997</v>
      </c>
      <c r="AW24" s="26">
        <v>829.06488730567605</v>
      </c>
      <c r="AX24" s="26">
        <v>0</v>
      </c>
      <c r="AY24" s="26">
        <v>1342.9402340832401</v>
      </c>
      <c r="AZ24" s="26">
        <v>0</v>
      </c>
      <c r="BA24" s="26">
        <v>8413.4449640446001</v>
      </c>
      <c r="BB24" s="26">
        <v>1.7968566039804399</v>
      </c>
      <c r="BC24" s="26">
        <v>58.538883355985803</v>
      </c>
      <c r="BD24" s="26">
        <v>420.381663271989</v>
      </c>
      <c r="BE24" s="26">
        <v>0.34316919035036902</v>
      </c>
      <c r="BF24" s="26">
        <v>0</v>
      </c>
      <c r="BG24" s="26">
        <v>76.766084453270196</v>
      </c>
      <c r="BH24" s="26">
        <v>11925.041437039399</v>
      </c>
      <c r="BI24" s="26">
        <v>10105.947239507601</v>
      </c>
      <c r="BJ24" s="26">
        <v>1819.0941975318101</v>
      </c>
      <c r="BK24" s="26">
        <v>0.24336743878382</v>
      </c>
      <c r="BL24" s="26">
        <v>9.7862876258866693E-2</v>
      </c>
      <c r="BM24" s="26">
        <v>15.959346115952</v>
      </c>
      <c r="BN24" s="26">
        <v>3.9511253325573001</v>
      </c>
      <c r="BO24" s="26">
        <v>3888.89361522952</v>
      </c>
      <c r="BP24" s="26">
        <v>5.8982164926448304</v>
      </c>
      <c r="BQ24" s="26">
        <v>34.518705368364699</v>
      </c>
      <c r="BR24" s="26">
        <v>5555.0506987483204</v>
      </c>
      <c r="BS24" s="26">
        <v>184.413838715639</v>
      </c>
      <c r="BT24" s="26">
        <v>0.53974386315470402</v>
      </c>
      <c r="BU24" s="26">
        <v>42.920780276029603</v>
      </c>
      <c r="BV24" s="26">
        <v>4.7120890475713301E-2</v>
      </c>
      <c r="BW24" s="26">
        <v>671.03508103612796</v>
      </c>
      <c r="BX24" s="26">
        <v>347.20575493373201</v>
      </c>
      <c r="BY24" s="26">
        <v>0</v>
      </c>
      <c r="BZ24" s="26">
        <v>966.64058160418301</v>
      </c>
      <c r="CA24" s="26">
        <v>1333.9343280165799</v>
      </c>
      <c r="CB24" s="95">
        <v>0</v>
      </c>
      <c r="CC24" s="26">
        <v>5184.3026333143698</v>
      </c>
      <c r="CD24" s="26">
        <v>29225.453391475799</v>
      </c>
      <c r="CE24" s="26">
        <v>915.02553886618205</v>
      </c>
      <c r="CF24" s="26"/>
      <c r="CG24" s="49">
        <f t="shared" si="0"/>
        <v>-2.3954229178692653E-5</v>
      </c>
      <c r="CH24" s="49">
        <f t="shared" si="1"/>
        <v>-2.4326788747463268E-5</v>
      </c>
      <c r="CI24" s="49">
        <f t="shared" si="2"/>
        <v>-5.739112121493536E-5</v>
      </c>
      <c r="CJ24" s="49">
        <f t="shared" si="3"/>
        <v>-3.6442064002611765E-5</v>
      </c>
      <c r="CK24" s="49">
        <f t="shared" si="4"/>
        <v>-3.8292963914607663E-5</v>
      </c>
      <c r="CL24" s="49">
        <f t="shared" si="5"/>
        <v>-3.649596085642317E-5</v>
      </c>
      <c r="CM24" s="49">
        <f t="shared" si="6"/>
        <v>-2.4254930142810086E-5</v>
      </c>
      <c r="CN24" s="100">
        <f t="shared" si="7"/>
        <v>-3.6528192701431018E-5</v>
      </c>
      <c r="CO24" s="100">
        <f t="shared" si="8"/>
        <v>-3.6658991976411048E-5</v>
      </c>
      <c r="CP24" s="100">
        <f t="shared" si="9"/>
        <v>-3.638391909500733E-5</v>
      </c>
      <c r="CQ24" s="100">
        <f t="shared" si="10"/>
        <v>-3.3538395738431536E-5</v>
      </c>
      <c r="CR24" s="99">
        <f t="shared" si="12"/>
        <v>-3.6541669586822689E-5</v>
      </c>
      <c r="CS24" s="99">
        <f t="shared" si="13"/>
        <v>-3.6472153727393647E-5</v>
      </c>
      <c r="CT24" s="100">
        <f t="shared" si="11"/>
        <v>-3.6812515286527137E-5</v>
      </c>
    </row>
    <row r="25" spans="1:98" x14ac:dyDescent="0.25">
      <c r="A25" s="28" t="s">
        <v>24</v>
      </c>
      <c r="B25" s="26">
        <v>56495.808876000003</v>
      </c>
      <c r="C25" s="26">
        <v>932.95815100000004</v>
      </c>
      <c r="D25" s="26">
        <v>1065.189437</v>
      </c>
      <c r="E25" s="26">
        <v>6010.0985989999999</v>
      </c>
      <c r="F25" s="26">
        <v>5093.3009549999997</v>
      </c>
      <c r="G25" s="26">
        <v>514.56023500000003</v>
      </c>
      <c r="H25" s="26">
        <v>13411.288191</v>
      </c>
      <c r="I25" s="91">
        <v>497.03450278000003</v>
      </c>
      <c r="J25" s="91">
        <v>286.85097380000002</v>
      </c>
      <c r="K25" s="91">
        <v>1030.0557652</v>
      </c>
      <c r="L25" s="91">
        <v>680.61912640000003</v>
      </c>
      <c r="M25" s="91">
        <v>151.77024183</v>
      </c>
      <c r="N25" s="91">
        <v>36.508305729999996</v>
      </c>
      <c r="O25" s="91">
        <v>144.46858201000001</v>
      </c>
      <c r="Q25" s="28" t="s">
        <v>24</v>
      </c>
      <c r="R25" s="95">
        <v>811.24076337408303</v>
      </c>
      <c r="S25" s="26">
        <v>124.144378260547</v>
      </c>
      <c r="T25" s="95">
        <v>151.78182110256</v>
      </c>
      <c r="U25" s="26">
        <v>497.07234498126797</v>
      </c>
      <c r="V25" s="26">
        <v>497.07234498126797</v>
      </c>
      <c r="W25" s="26">
        <v>264.95925746971602</v>
      </c>
      <c r="X25" s="95">
        <v>271.642707981044</v>
      </c>
      <c r="Y25" s="26">
        <v>286.872835509075</v>
      </c>
      <c r="Z25" s="95">
        <v>36.511068298183503</v>
      </c>
      <c r="AA25" s="26">
        <v>1133.27887687477</v>
      </c>
      <c r="AB25" s="26">
        <v>56499.727845535301</v>
      </c>
      <c r="AC25" s="26">
        <v>440.03668126600598</v>
      </c>
      <c r="AD25" s="26">
        <v>204.03934440658699</v>
      </c>
      <c r="AE25" s="26">
        <v>79.500357840364103</v>
      </c>
      <c r="AF25" s="26">
        <v>9.0543855479916004</v>
      </c>
      <c r="AG25" s="95">
        <v>157.33154126450199</v>
      </c>
      <c r="AH25" s="26">
        <v>1030.1345463907601</v>
      </c>
      <c r="AI25" s="26">
        <v>1030.1345463907601</v>
      </c>
      <c r="AJ25" s="26">
        <v>1774173.2335723699</v>
      </c>
      <c r="AK25" s="26">
        <v>0</v>
      </c>
      <c r="AL25" s="26">
        <v>114.714165249133</v>
      </c>
      <c r="AM25" s="26">
        <v>24.825195093750398</v>
      </c>
      <c r="AN25" s="95">
        <v>1230.7545811641401</v>
      </c>
      <c r="AO25" s="26">
        <v>161.63430839150499</v>
      </c>
      <c r="AP25" s="26">
        <v>680.67333563745206</v>
      </c>
      <c r="AQ25" s="26">
        <v>144.47965449678401</v>
      </c>
      <c r="AR25" s="26">
        <v>933.02303407210195</v>
      </c>
      <c r="AS25" s="26">
        <v>0</v>
      </c>
      <c r="AT25" s="95">
        <v>13795.620212293999</v>
      </c>
      <c r="AU25" s="26">
        <v>958.74666662654204</v>
      </c>
      <c r="AV25" s="26">
        <v>106.527361775161</v>
      </c>
      <c r="AW25" s="26">
        <v>1065.2740284017</v>
      </c>
      <c r="AX25" s="26">
        <v>0</v>
      </c>
      <c r="AY25" s="26">
        <v>561.81506883582699</v>
      </c>
      <c r="AZ25" s="26">
        <v>0.14189583377701301</v>
      </c>
      <c r="BA25" s="26">
        <v>3519.7396678177802</v>
      </c>
      <c r="BB25" s="26">
        <v>5.9658140396942103E-2</v>
      </c>
      <c r="BC25" s="26">
        <v>17.0525435237575</v>
      </c>
      <c r="BD25" s="26">
        <v>182.71111906281499</v>
      </c>
      <c r="BE25" s="26">
        <v>5.78213040030423E-2</v>
      </c>
      <c r="BF25" s="26">
        <v>0</v>
      </c>
      <c r="BG25" s="26">
        <v>4.1300691943760004</v>
      </c>
      <c r="BH25" s="26">
        <v>6010.7983620608702</v>
      </c>
      <c r="BI25" s="26">
        <v>5093.9355999208501</v>
      </c>
      <c r="BJ25" s="26">
        <v>916.86276214002601</v>
      </c>
      <c r="BK25" s="26">
        <v>5.4681990719643699E-2</v>
      </c>
      <c r="BL25" s="26">
        <v>9.93243366071969E-3</v>
      </c>
      <c r="BM25" s="26">
        <v>27.173860654993099</v>
      </c>
      <c r="BN25" s="26">
        <v>2.5253351599728799</v>
      </c>
      <c r="BO25" s="26">
        <v>1985.5970374344799</v>
      </c>
      <c r="BP25" s="26">
        <v>13.0878409668369</v>
      </c>
      <c r="BQ25" s="26">
        <v>5.8848542177174403</v>
      </c>
      <c r="BR25" s="26">
        <v>2836.5233291996601</v>
      </c>
      <c r="BS25" s="26">
        <v>77.149002703296503</v>
      </c>
      <c r="BT25" s="26">
        <v>0.10313304961612001</v>
      </c>
      <c r="BU25" s="26">
        <v>18.813294299839601</v>
      </c>
      <c r="BV25" s="26">
        <v>9.1934542183788309E-3</v>
      </c>
      <c r="BW25" s="26">
        <v>514.59926515010704</v>
      </c>
      <c r="BX25" s="26">
        <v>145.252496173813</v>
      </c>
      <c r="BY25" s="26">
        <v>0</v>
      </c>
      <c r="BZ25" s="26">
        <v>404.39124613433199</v>
      </c>
      <c r="CA25" s="26">
        <v>558.04751002615103</v>
      </c>
      <c r="CB25" s="95">
        <v>0</v>
      </c>
      <c r="CC25" s="26">
        <v>2168.8378708555601</v>
      </c>
      <c r="CD25" s="26">
        <v>13412.221648979999</v>
      </c>
      <c r="CE25" s="26">
        <v>382.79830814655202</v>
      </c>
      <c r="CF25" s="26"/>
      <c r="CG25" s="49">
        <f t="shared" si="0"/>
        <v>6.9367438280236134E-5</v>
      </c>
      <c r="CH25" s="49">
        <f t="shared" si="1"/>
        <v>6.9545533240007772E-5</v>
      </c>
      <c r="CI25" s="49">
        <f t="shared" si="2"/>
        <v>7.9414420347825282E-5</v>
      </c>
      <c r="CJ25" s="49">
        <f t="shared" si="3"/>
        <v>1.1643121145911204E-4</v>
      </c>
      <c r="CK25" s="49">
        <f t="shared" si="4"/>
        <v>1.2460385248340495E-4</v>
      </c>
      <c r="CL25" s="49">
        <f t="shared" si="5"/>
        <v>7.5851469764292667E-5</v>
      </c>
      <c r="CM25" s="49">
        <f t="shared" si="6"/>
        <v>6.9602410052313368E-5</v>
      </c>
      <c r="CN25" s="100">
        <f t="shared" si="7"/>
        <v>7.6135964518139824E-5</v>
      </c>
      <c r="CO25" s="100">
        <f t="shared" si="8"/>
        <v>7.6212776220957283E-5</v>
      </c>
      <c r="CP25" s="100">
        <f t="shared" si="9"/>
        <v>7.64824521367405E-5</v>
      </c>
      <c r="CQ25" s="100">
        <f t="shared" si="10"/>
        <v>7.9646949886285164E-5</v>
      </c>
      <c r="CR25" s="99">
        <f t="shared" si="12"/>
        <v>7.6294749355205652E-5</v>
      </c>
      <c r="CS25" s="99">
        <f t="shared" si="13"/>
        <v>7.566958061370918E-5</v>
      </c>
      <c r="CT25" s="100">
        <f t="shared" si="11"/>
        <v>7.6642870234827507E-5</v>
      </c>
    </row>
    <row r="26" spans="1:98" x14ac:dyDescent="0.25">
      <c r="A26" s="28" t="s">
        <v>25</v>
      </c>
      <c r="B26" s="26">
        <v>122807.40488</v>
      </c>
      <c r="C26" s="26">
        <v>2016.93533</v>
      </c>
      <c r="D26" s="26">
        <v>1745.08808</v>
      </c>
      <c r="E26" s="26">
        <v>12555.049623999999</v>
      </c>
      <c r="F26" s="26">
        <v>10639.872791</v>
      </c>
      <c r="G26" s="26">
        <v>944.11796300000003</v>
      </c>
      <c r="H26" s="26">
        <v>28993.441991</v>
      </c>
      <c r="I26" s="91">
        <v>808.55587548000005</v>
      </c>
      <c r="J26" s="91">
        <v>217.09435790000001</v>
      </c>
      <c r="K26" s="91">
        <v>1211.8689497</v>
      </c>
      <c r="L26" s="91">
        <v>1111.5231122</v>
      </c>
      <c r="M26" s="91">
        <v>247.00513577000001</v>
      </c>
      <c r="N26" s="91">
        <v>131.22147827000001</v>
      </c>
      <c r="O26" s="91">
        <v>234.46190738999999</v>
      </c>
      <c r="Q26" s="28" t="s">
        <v>25</v>
      </c>
      <c r="R26" s="95">
        <v>2354.6719721756899</v>
      </c>
      <c r="S26" s="26">
        <v>407.59568668419098</v>
      </c>
      <c r="T26" s="95">
        <v>247.00503914008101</v>
      </c>
      <c r="U26" s="26">
        <v>808.55561326844997</v>
      </c>
      <c r="V26" s="26">
        <v>808.55561326844997</v>
      </c>
      <c r="W26" s="26">
        <v>660.03024052772196</v>
      </c>
      <c r="X26" s="95">
        <v>36.833111875409998</v>
      </c>
      <c r="Y26" s="26">
        <v>217.09427795811499</v>
      </c>
      <c r="Z26" s="95">
        <v>131.221443790043</v>
      </c>
      <c r="AA26" s="26">
        <v>2973.3967888724901</v>
      </c>
      <c r="AB26" s="26">
        <v>122807.372813179</v>
      </c>
      <c r="AC26" s="26">
        <v>979.40293778695298</v>
      </c>
      <c r="AD26" s="26">
        <v>392.93404123772001</v>
      </c>
      <c r="AE26" s="26">
        <v>279.469969034749</v>
      </c>
      <c r="AF26" s="26">
        <v>169.01000376766601</v>
      </c>
      <c r="AG26" s="95">
        <v>266.25093214295299</v>
      </c>
      <c r="AH26" s="26">
        <v>1211.86865792866</v>
      </c>
      <c r="AI26" s="26">
        <v>1211.86865792866</v>
      </c>
      <c r="AJ26" s="26">
        <v>3615005.1221026299</v>
      </c>
      <c r="AK26" s="26">
        <v>0</v>
      </c>
      <c r="AL26" s="26">
        <v>387.66250985347301</v>
      </c>
      <c r="AM26" s="26">
        <v>67.971719157011506</v>
      </c>
      <c r="AN26" s="95">
        <v>2960.38510279621</v>
      </c>
      <c r="AO26" s="26">
        <v>469.15157782071498</v>
      </c>
      <c r="AP26" s="26">
        <v>1111.5262590965001</v>
      </c>
      <c r="AQ26" s="26">
        <v>234.46177886808599</v>
      </c>
      <c r="AR26" s="26">
        <v>2016.93473380104</v>
      </c>
      <c r="AS26" s="26">
        <v>0</v>
      </c>
      <c r="AT26" s="95">
        <v>29932.797889542901</v>
      </c>
      <c r="AU26" s="26">
        <v>1570.5787393334299</v>
      </c>
      <c r="AV26" s="26">
        <v>174.50875140095999</v>
      </c>
      <c r="AW26" s="26">
        <v>1745.08749073439</v>
      </c>
      <c r="AX26" s="26">
        <v>0</v>
      </c>
      <c r="AY26" s="26">
        <v>1561.4515170069501</v>
      </c>
      <c r="AZ26" s="26">
        <v>0.29460200117616497</v>
      </c>
      <c r="BA26" s="26">
        <v>8716.0043092977103</v>
      </c>
      <c r="BB26" s="26">
        <v>0.125071777877169</v>
      </c>
      <c r="BC26" s="26">
        <v>35.303622983845599</v>
      </c>
      <c r="BD26" s="26">
        <v>378.60786115037098</v>
      </c>
      <c r="BE26" s="26">
        <v>0.12567309990233499</v>
      </c>
      <c r="BF26" s="26">
        <v>0</v>
      </c>
      <c r="BG26" s="26">
        <v>8.5484965045387593</v>
      </c>
      <c r="BH26" s="26">
        <v>12555.610861425001</v>
      </c>
      <c r="BI26" s="26">
        <v>10640.434684821101</v>
      </c>
      <c r="BJ26" s="26">
        <v>1915.1761766038801</v>
      </c>
      <c r="BK26" s="26">
        <v>0.114175521004756</v>
      </c>
      <c r="BL26" s="26">
        <v>2.1049938874341999E-2</v>
      </c>
      <c r="BM26" s="26">
        <v>59.6298705193758</v>
      </c>
      <c r="BN26" s="26">
        <v>5.2117421791916696</v>
      </c>
      <c r="BO26" s="26">
        <v>4148.0484100045696</v>
      </c>
      <c r="BP26" s="26">
        <v>27.175094617856299</v>
      </c>
      <c r="BQ26" s="26">
        <v>12.2307506232907</v>
      </c>
      <c r="BR26" s="26">
        <v>5925.6855048441003</v>
      </c>
      <c r="BS26" s="26">
        <v>144.45897597141101</v>
      </c>
      <c r="BT26" s="26">
        <v>0.21426019856842801</v>
      </c>
      <c r="BU26" s="26">
        <v>39.078801633294198</v>
      </c>
      <c r="BV26" s="26">
        <v>1.9697223315167201E-2</v>
      </c>
      <c r="BW26" s="26">
        <v>944.11759406498095</v>
      </c>
      <c r="BX26" s="26">
        <v>382.22745555019998</v>
      </c>
      <c r="BY26" s="26">
        <v>0</v>
      </c>
      <c r="BZ26" s="26">
        <v>419.32527760324302</v>
      </c>
      <c r="CA26" s="26">
        <v>1337.1612544182501</v>
      </c>
      <c r="CB26" s="95">
        <v>0</v>
      </c>
      <c r="CC26" s="26">
        <v>4628.4762915520496</v>
      </c>
      <c r="CD26" s="26">
        <v>28993.433345925001</v>
      </c>
      <c r="CE26" s="26">
        <v>1011.6800341289201</v>
      </c>
      <c r="CF26" s="26"/>
      <c r="CG26" s="49">
        <f t="shared" si="0"/>
        <v>-2.611147189015013E-7</v>
      </c>
      <c r="CH26" s="49">
        <f t="shared" si="1"/>
        <v>-2.9559646813809932E-7</v>
      </c>
      <c r="CI26" s="49">
        <f t="shared" si="2"/>
        <v>-3.3767098446997644E-7</v>
      </c>
      <c r="CJ26" s="49">
        <f t="shared" si="3"/>
        <v>4.4702127176658703E-5</v>
      </c>
      <c r="CK26" s="49">
        <f t="shared" si="4"/>
        <v>5.28102010370141E-5</v>
      </c>
      <c r="CL26" s="49">
        <f t="shared" si="5"/>
        <v>-3.9077216358664709E-7</v>
      </c>
      <c r="CM26" s="49">
        <f t="shared" si="6"/>
        <v>-2.9817346285837047E-7</v>
      </c>
      <c r="CN26" s="100">
        <f t="shared" si="7"/>
        <v>-3.2429614085015531E-7</v>
      </c>
      <c r="CO26" s="100">
        <f t="shared" si="8"/>
        <v>-3.6823566394146427E-7</v>
      </c>
      <c r="CP26" s="100">
        <f t="shared" si="9"/>
        <v>-2.4076146194586067E-7</v>
      </c>
      <c r="CQ26" s="100">
        <f t="shared" si="10"/>
        <v>2.8311570542653805E-6</v>
      </c>
      <c r="CR26" s="99">
        <f t="shared" si="12"/>
        <v>-3.9120611277371092E-7</v>
      </c>
      <c r="CS26" s="99">
        <f t="shared" si="13"/>
        <v>-2.6276153464545696E-7</v>
      </c>
      <c r="CT26" s="100">
        <f t="shared" si="11"/>
        <v>-5.4815690718352013E-7</v>
      </c>
    </row>
    <row r="27" spans="1:98" x14ac:dyDescent="0.25">
      <c r="A27" s="28" t="s">
        <v>26</v>
      </c>
      <c r="B27" s="26">
        <v>240925.21316000001</v>
      </c>
      <c r="C27" s="26">
        <v>3948.2320070000001</v>
      </c>
      <c r="D27" s="26">
        <v>2979.9365299999999</v>
      </c>
      <c r="E27" s="26">
        <v>24234.509228999999</v>
      </c>
      <c r="F27" s="26">
        <v>20537.718488999999</v>
      </c>
      <c r="G27" s="26">
        <v>1716.536302</v>
      </c>
      <c r="H27" s="26">
        <v>56755.862265999996</v>
      </c>
      <c r="I27" s="91">
        <v>1963.5808599</v>
      </c>
      <c r="J27" s="91">
        <v>526.42918555000006</v>
      </c>
      <c r="K27" s="91">
        <v>3921.8974303</v>
      </c>
      <c r="L27" s="91">
        <v>4413.2313362000004</v>
      </c>
      <c r="M27" s="91">
        <v>600.12926934999996</v>
      </c>
      <c r="N27" s="91">
        <v>317.61227481999998</v>
      </c>
      <c r="O27" s="91">
        <v>570.29828283999996</v>
      </c>
      <c r="Q27" s="28" t="s">
        <v>26</v>
      </c>
      <c r="R27" s="95">
        <v>3985.2126986441599</v>
      </c>
      <c r="S27" s="26">
        <v>688.40377160032904</v>
      </c>
      <c r="T27" s="95">
        <v>600.12709133877604</v>
      </c>
      <c r="U27" s="26">
        <v>1963.57396142633</v>
      </c>
      <c r="V27" s="26">
        <v>1963.57396142633</v>
      </c>
      <c r="W27" s="26">
        <v>1121.9081686785801</v>
      </c>
      <c r="X27" s="95">
        <v>62.4995128139198</v>
      </c>
      <c r="Y27" s="26">
        <v>526.427322431265</v>
      </c>
      <c r="Z27" s="95">
        <v>317.61115890517902</v>
      </c>
      <c r="AA27" s="26">
        <v>6534.4575345482199</v>
      </c>
      <c r="AB27" s="26">
        <v>240924.36377867701</v>
      </c>
      <c r="AC27" s="26">
        <v>1629.58091908247</v>
      </c>
      <c r="AD27" s="26">
        <v>962.68964047237796</v>
      </c>
      <c r="AE27" s="26">
        <v>335.73660764916099</v>
      </c>
      <c r="AF27" s="26">
        <v>285.74380976501101</v>
      </c>
      <c r="AG27" s="95">
        <v>450.92599657201498</v>
      </c>
      <c r="AH27" s="26">
        <v>3921.88364131351</v>
      </c>
      <c r="AI27" s="26">
        <v>3921.88364131351</v>
      </c>
      <c r="AJ27" s="26">
        <v>6767693.0241543697</v>
      </c>
      <c r="AK27" s="26">
        <v>0</v>
      </c>
      <c r="AL27" s="26">
        <v>655.99294601394399</v>
      </c>
      <c r="AM27" s="26">
        <v>115.178540653227</v>
      </c>
      <c r="AN27" s="95">
        <v>5518.0566288176997</v>
      </c>
      <c r="AO27" s="26">
        <v>794.61560800537097</v>
      </c>
      <c r="AP27" s="26">
        <v>4413.22924850648</v>
      </c>
      <c r="AQ27" s="26">
        <v>570.29614410406305</v>
      </c>
      <c r="AR27" s="26">
        <v>3948.2181457757702</v>
      </c>
      <c r="AS27" s="26">
        <v>0</v>
      </c>
      <c r="AT27" s="95">
        <v>58642.713003329998</v>
      </c>
      <c r="AU27" s="26">
        <v>2681.9333152951099</v>
      </c>
      <c r="AV27" s="26">
        <v>297.99263647050998</v>
      </c>
      <c r="AW27" s="26">
        <v>2979.9259517656201</v>
      </c>
      <c r="AX27" s="26">
        <v>0</v>
      </c>
      <c r="AY27" s="26">
        <v>2545.2457428678299</v>
      </c>
      <c r="AZ27" s="26">
        <v>0.255495423316633</v>
      </c>
      <c r="BA27" s="26">
        <v>15918.607463863</v>
      </c>
      <c r="BB27" s="26">
        <v>0.99964896433693196</v>
      </c>
      <c r="BC27" s="26">
        <v>156.300608089419</v>
      </c>
      <c r="BD27" s="26">
        <v>2518.0107323157799</v>
      </c>
      <c r="BE27" s="26">
        <v>0.51567700122301396</v>
      </c>
      <c r="BF27" s="26">
        <v>0</v>
      </c>
      <c r="BG27" s="26">
        <v>243.098382087115</v>
      </c>
      <c r="BH27" s="26">
        <v>24251.8335600842</v>
      </c>
      <c r="BI27" s="26">
        <v>20555.056303467001</v>
      </c>
      <c r="BJ27" s="26">
        <v>3696.7772566172198</v>
      </c>
      <c r="BK27" s="26">
        <v>0.44870327739821497</v>
      </c>
      <c r="BL27" s="26">
        <v>6.5097630263386094E-2</v>
      </c>
      <c r="BM27" s="26">
        <v>3.13867530685582</v>
      </c>
      <c r="BN27" s="26">
        <v>39.547625469137998</v>
      </c>
      <c r="BO27" s="26">
        <v>7103.3478157188401</v>
      </c>
      <c r="BP27" s="26">
        <v>47.0285403598714</v>
      </c>
      <c r="BQ27" s="26">
        <v>63.235792849870698</v>
      </c>
      <c r="BR27" s="26">
        <v>10146.7965832768</v>
      </c>
      <c r="BS27" s="26">
        <v>454.50778516218401</v>
      </c>
      <c r="BT27" s="26">
        <v>1.4370941783693501</v>
      </c>
      <c r="BU27" s="26">
        <v>230.79752236633101</v>
      </c>
      <c r="BV27" s="26">
        <v>3.23091520592051E-2</v>
      </c>
      <c r="BW27" s="26">
        <v>1716.5302786704799</v>
      </c>
      <c r="BX27" s="26">
        <v>645.79951123329795</v>
      </c>
      <c r="BY27" s="26">
        <v>0</v>
      </c>
      <c r="BZ27" s="26">
        <v>715.29440347971001</v>
      </c>
      <c r="CA27" s="26">
        <v>2406.2500845988998</v>
      </c>
      <c r="CB27" s="95">
        <v>0</v>
      </c>
      <c r="CC27" s="26">
        <v>8554.4245682466699</v>
      </c>
      <c r="CD27" s="26">
        <v>56755.662759107501</v>
      </c>
      <c r="CE27" s="26">
        <v>1837.92490029738</v>
      </c>
      <c r="CF27" s="26"/>
      <c r="CG27" s="49">
        <f t="shared" si="0"/>
        <v>-3.5254978582814437E-6</v>
      </c>
      <c r="CH27" s="49">
        <f t="shared" si="1"/>
        <v>-3.5107420752726815E-6</v>
      </c>
      <c r="CI27" s="49">
        <f t="shared" si="2"/>
        <v>-3.5498186868643528E-6</v>
      </c>
      <c r="CJ27" s="49">
        <f t="shared" si="3"/>
        <v>7.1486205561240837E-4</v>
      </c>
      <c r="CK27" s="49">
        <f t="shared" si="4"/>
        <v>8.4419379281532416E-4</v>
      </c>
      <c r="CL27" s="49">
        <f t="shared" si="5"/>
        <v>-3.5090021184276729E-6</v>
      </c>
      <c r="CM27" s="49">
        <f t="shared" si="6"/>
        <v>-3.5151768386537365E-6</v>
      </c>
      <c r="CN27" s="100">
        <f t="shared" si="7"/>
        <v>-3.5132108948577869E-6</v>
      </c>
      <c r="CO27" s="100">
        <f t="shared" si="8"/>
        <v>-3.5391630749209853E-6</v>
      </c>
      <c r="CP27" s="100">
        <f t="shared" si="9"/>
        <v>-3.5158967655470186E-6</v>
      </c>
      <c r="CQ27" s="100">
        <f t="shared" si="10"/>
        <v>-4.7305327127430016E-7</v>
      </c>
      <c r="CR27" s="99">
        <f t="shared" si="12"/>
        <v>-3.629236791395758E-6</v>
      </c>
      <c r="CS27" s="99">
        <f t="shared" si="13"/>
        <v>-3.5134499181103999E-6</v>
      </c>
      <c r="CT27" s="100">
        <f t="shared" si="11"/>
        <v>-3.7502058155593032E-6</v>
      </c>
    </row>
    <row r="28" spans="1:98" x14ac:dyDescent="0.25">
      <c r="A28" s="28" t="s">
        <v>27</v>
      </c>
      <c r="B28" s="26">
        <v>17060.459266999998</v>
      </c>
      <c r="C28" s="26">
        <v>281.64619699999997</v>
      </c>
      <c r="D28" s="26">
        <v>317.25873300000001</v>
      </c>
      <c r="E28" s="26">
        <v>1810.980227</v>
      </c>
      <c r="F28" s="26">
        <v>1534.7287369999999</v>
      </c>
      <c r="G28" s="26">
        <v>154.03904700000001</v>
      </c>
      <c r="H28" s="26">
        <v>4048.6758159999999</v>
      </c>
      <c r="I28" s="91">
        <v>176.14535538000001</v>
      </c>
      <c r="J28" s="91">
        <v>47.223955670000002</v>
      </c>
      <c r="K28" s="91">
        <v>351.81847056999999</v>
      </c>
      <c r="L28" s="91">
        <v>395.89416277999999</v>
      </c>
      <c r="M28" s="91">
        <v>53.835309639999998</v>
      </c>
      <c r="N28" s="91">
        <v>28.491786560000001</v>
      </c>
      <c r="O28" s="91">
        <v>51.159285160000003</v>
      </c>
      <c r="Q28" s="28" t="s">
        <v>27</v>
      </c>
      <c r="R28" s="95">
        <v>265.89315896964001</v>
      </c>
      <c r="S28" s="26">
        <v>45.9302753517795</v>
      </c>
      <c r="T28" s="95">
        <v>53.835342541483399</v>
      </c>
      <c r="U28" s="26">
        <v>176.14539344988799</v>
      </c>
      <c r="V28" s="26">
        <v>176.14539344988799</v>
      </c>
      <c r="W28" s="26">
        <v>74.853653327849003</v>
      </c>
      <c r="X28" s="95">
        <v>4.1699571646171698</v>
      </c>
      <c r="Y28" s="26">
        <v>47.223977864686603</v>
      </c>
      <c r="Z28" s="95">
        <v>28.491801980874001</v>
      </c>
      <c r="AA28" s="26">
        <v>435.97872017095898</v>
      </c>
      <c r="AB28" s="26">
        <v>17060.4608046133</v>
      </c>
      <c r="AC28" s="26">
        <v>108.72560768072699</v>
      </c>
      <c r="AD28" s="26">
        <v>64.230596233167702</v>
      </c>
      <c r="AE28" s="26">
        <v>22.400336362551599</v>
      </c>
      <c r="AF28" s="26">
        <v>19.064838654802699</v>
      </c>
      <c r="AG28" s="95">
        <v>30.085741652722401</v>
      </c>
      <c r="AH28" s="26">
        <v>351.81857474354302</v>
      </c>
      <c r="AI28" s="26">
        <v>351.81857474354302</v>
      </c>
      <c r="AJ28" s="26">
        <v>861587.16444082197</v>
      </c>
      <c r="AK28" s="26">
        <v>0</v>
      </c>
      <c r="AL28" s="26">
        <v>43.767860087910499</v>
      </c>
      <c r="AM28" s="26">
        <v>7.6847039732106301</v>
      </c>
      <c r="AN28" s="95">
        <v>368.164602375941</v>
      </c>
      <c r="AO28" s="26">
        <v>53.016718829742501</v>
      </c>
      <c r="AP28" s="26">
        <v>395.89552203880203</v>
      </c>
      <c r="AQ28" s="26">
        <v>51.1593119665758</v>
      </c>
      <c r="AR28" s="26">
        <v>281.64622410304401</v>
      </c>
      <c r="AS28" s="26">
        <v>0</v>
      </c>
      <c r="AT28" s="95">
        <v>4174.58113611104</v>
      </c>
      <c r="AU28" s="26">
        <v>285.53288352287501</v>
      </c>
      <c r="AV28" s="26">
        <v>31.725903271008601</v>
      </c>
      <c r="AW28" s="26">
        <v>317.25878679388398</v>
      </c>
      <c r="AX28" s="26">
        <v>0</v>
      </c>
      <c r="AY28" s="26">
        <v>169.818701319768</v>
      </c>
      <c r="AZ28" s="26">
        <v>2.2168081678389701E-2</v>
      </c>
      <c r="BA28" s="26">
        <v>1062.0888354055901</v>
      </c>
      <c r="BB28" s="26">
        <v>8.1350091187464502E-2</v>
      </c>
      <c r="BC28" s="26">
        <v>12.8883172227494</v>
      </c>
      <c r="BD28" s="26">
        <v>203.99537216951299</v>
      </c>
      <c r="BE28" s="26">
        <v>4.0740756683708301E-2</v>
      </c>
      <c r="BF28" s="26">
        <v>0</v>
      </c>
      <c r="BG28" s="26">
        <v>19.9565955539939</v>
      </c>
      <c r="BH28" s="26">
        <v>1811.64943665895</v>
      </c>
      <c r="BI28" s="26">
        <v>1535.39787231077</v>
      </c>
      <c r="BJ28" s="26">
        <v>276.25156434817598</v>
      </c>
      <c r="BK28" s="26">
        <v>3.5365501137188102E-2</v>
      </c>
      <c r="BL28" s="26">
        <v>4.5996917932439301E-3</v>
      </c>
      <c r="BM28" s="26">
        <v>0.28053579569360099</v>
      </c>
      <c r="BN28" s="26">
        <v>3.5347798333438001</v>
      </c>
      <c r="BO28" s="26">
        <v>521.89942382358595</v>
      </c>
      <c r="BP28" s="26">
        <v>3.6632221904892601</v>
      </c>
      <c r="BQ28" s="26">
        <v>5.0437902206275398</v>
      </c>
      <c r="BR28" s="26">
        <v>745.47371819154796</v>
      </c>
      <c r="BS28" s="26">
        <v>30.3247371652099</v>
      </c>
      <c r="BT28" s="26">
        <v>0.121342996212459</v>
      </c>
      <c r="BU28" s="26">
        <v>18.3547367021831</v>
      </c>
      <c r="BV28" s="26">
        <v>1.81348835697018E-3</v>
      </c>
      <c r="BW28" s="26">
        <v>154.03911279866301</v>
      </c>
      <c r="BX28" s="26">
        <v>43.087687936371097</v>
      </c>
      <c r="BY28" s="26">
        <v>0</v>
      </c>
      <c r="BZ28" s="26">
        <v>47.7244036424988</v>
      </c>
      <c r="CA28" s="26">
        <v>160.54490383293401</v>
      </c>
      <c r="CB28" s="95">
        <v>0</v>
      </c>
      <c r="CC28" s="26">
        <v>570.75085552010103</v>
      </c>
      <c r="CD28" s="26">
        <v>4048.6764020145802</v>
      </c>
      <c r="CE28" s="26">
        <v>122.626298067457</v>
      </c>
      <c r="CF28" s="26"/>
      <c r="CG28" s="49">
        <f t="shared" si="0"/>
        <v>9.0127310022299621E-8</v>
      </c>
      <c r="CH28" s="49">
        <f t="shared" si="1"/>
        <v>9.6230818387664161E-8</v>
      </c>
      <c r="CI28" s="49">
        <f t="shared" si="2"/>
        <v>1.6955840260010957E-7</v>
      </c>
      <c r="CJ28" s="49">
        <f t="shared" si="3"/>
        <v>3.6952897053909521E-4</v>
      </c>
      <c r="CK28" s="49">
        <f t="shared" si="4"/>
        <v>4.3599581778738545E-4</v>
      </c>
      <c r="CL28" s="49">
        <f t="shared" si="5"/>
        <v>4.2715573929586101E-7</v>
      </c>
      <c r="CM28" s="49">
        <f t="shared" si="6"/>
        <v>1.4474228287327811E-7</v>
      </c>
      <c r="CN28" s="100">
        <f t="shared" si="7"/>
        <v>2.1612768554654969E-7</v>
      </c>
      <c r="CO28" s="100">
        <f t="shared" si="8"/>
        <v>4.6998787555369354E-7</v>
      </c>
      <c r="CP28" s="100">
        <f t="shared" si="9"/>
        <v>2.9610026690040081E-7</v>
      </c>
      <c r="CQ28" s="100">
        <f t="shared" si="10"/>
        <v>3.4333893495557208E-6</v>
      </c>
      <c r="CR28" s="99">
        <f t="shared" si="12"/>
        <v>6.1115062996503969E-7</v>
      </c>
      <c r="CS28" s="99">
        <f t="shared" si="13"/>
        <v>5.4123927846705436E-7</v>
      </c>
      <c r="CT28" s="100">
        <f t="shared" si="11"/>
        <v>5.2398261063693871E-7</v>
      </c>
    </row>
    <row r="29" spans="1:98" x14ac:dyDescent="0.25">
      <c r="A29" s="28" t="s">
        <v>28</v>
      </c>
      <c r="B29" s="26">
        <v>96607.290995999996</v>
      </c>
      <c r="C29" s="26">
        <v>1593.210176</v>
      </c>
      <c r="D29" s="26">
        <v>1711.3130269999999</v>
      </c>
      <c r="E29" s="26">
        <v>10178.838471999999</v>
      </c>
      <c r="F29" s="26">
        <v>8626.1340810000002</v>
      </c>
      <c r="G29" s="26">
        <v>846.21313299999997</v>
      </c>
      <c r="H29" s="26">
        <v>22902.414680000002</v>
      </c>
      <c r="I29" s="91">
        <v>724.70737625000004</v>
      </c>
      <c r="J29" s="91">
        <v>194.58133627000001</v>
      </c>
      <c r="K29" s="91">
        <v>1086.1962590000001</v>
      </c>
      <c r="L29" s="91">
        <v>996.25644173000001</v>
      </c>
      <c r="M29" s="91">
        <v>221.39032071</v>
      </c>
      <c r="N29" s="91">
        <v>117.61360768</v>
      </c>
      <c r="O29" s="91">
        <v>210.14784326</v>
      </c>
      <c r="Q29" s="28" t="s">
        <v>28</v>
      </c>
      <c r="R29" s="95">
        <v>1824.6691616735</v>
      </c>
      <c r="S29" s="26">
        <v>315.85181100802902</v>
      </c>
      <c r="T29" s="95">
        <v>221.39021932412999</v>
      </c>
      <c r="U29" s="26">
        <v>724.70723294746006</v>
      </c>
      <c r="V29" s="26">
        <v>724.70723294746006</v>
      </c>
      <c r="W29" s="26">
        <v>511.46684180019099</v>
      </c>
      <c r="X29" s="95">
        <v>28.542527375318599</v>
      </c>
      <c r="Y29" s="26">
        <v>194.581267093158</v>
      </c>
      <c r="Z29" s="95">
        <v>117.61353688573899</v>
      </c>
      <c r="AA29" s="26">
        <v>2304.1278143098898</v>
      </c>
      <c r="AB29" s="26">
        <v>96607.261114480905</v>
      </c>
      <c r="AC29" s="26">
        <v>758.95336262976605</v>
      </c>
      <c r="AD29" s="26">
        <v>304.49017276870001</v>
      </c>
      <c r="AE29" s="26">
        <v>216.56521449631401</v>
      </c>
      <c r="AF29" s="26">
        <v>130.968301448316</v>
      </c>
      <c r="AG29" s="95">
        <v>206.32162780157299</v>
      </c>
      <c r="AH29" s="26">
        <v>1086.19571535505</v>
      </c>
      <c r="AI29" s="26">
        <v>1086.19571535505</v>
      </c>
      <c r="AJ29" s="26">
        <v>5103799.1612890502</v>
      </c>
      <c r="AK29" s="26">
        <v>0</v>
      </c>
      <c r="AL29" s="26">
        <v>300.40528104700502</v>
      </c>
      <c r="AM29" s="26">
        <v>52.672273144658803</v>
      </c>
      <c r="AN29" s="95">
        <v>2294.0453279089102</v>
      </c>
      <c r="AO29" s="26">
        <v>363.55237001058202</v>
      </c>
      <c r="AP29" s="26">
        <v>996.259281508605</v>
      </c>
      <c r="AQ29" s="26">
        <v>210.14778193806299</v>
      </c>
      <c r="AR29" s="26">
        <v>1593.20965126385</v>
      </c>
      <c r="AS29" s="26">
        <v>0</v>
      </c>
      <c r="AT29" s="95">
        <v>23630.320662335602</v>
      </c>
      <c r="AU29" s="26">
        <v>1540.1811585678699</v>
      </c>
      <c r="AV29" s="26">
        <v>171.13126703190599</v>
      </c>
      <c r="AW29" s="26">
        <v>1711.31242559978</v>
      </c>
      <c r="AX29" s="26">
        <v>0</v>
      </c>
      <c r="AY29" s="26">
        <v>1209.9911392010799</v>
      </c>
      <c r="AZ29" s="26">
        <v>2.2083588188186499E-2</v>
      </c>
      <c r="BA29" s="26">
        <v>6754.1574745523803</v>
      </c>
      <c r="BB29" s="26">
        <v>0</v>
      </c>
      <c r="BC29" s="26">
        <v>70.667599257814004</v>
      </c>
      <c r="BD29" s="26">
        <v>836.09238693254395</v>
      </c>
      <c r="BE29" s="26">
        <v>0.10659628355131499</v>
      </c>
      <c r="BF29" s="26">
        <v>0</v>
      </c>
      <c r="BG29" s="26">
        <v>85.8382050395454</v>
      </c>
      <c r="BH29" s="26">
        <v>10178.5411471314</v>
      </c>
      <c r="BI29" s="26">
        <v>8625.83716251031</v>
      </c>
      <c r="BJ29" s="26">
        <v>1552.7039846211001</v>
      </c>
      <c r="BK29" s="26">
        <v>3.2172423286055198</v>
      </c>
      <c r="BL29" s="26">
        <v>3.7555599327149303E-2</v>
      </c>
      <c r="BM29" s="26">
        <v>49.608527150250502</v>
      </c>
      <c r="BN29" s="26">
        <v>35.827887939394898</v>
      </c>
      <c r="BO29" s="26">
        <v>3067.9341109838601</v>
      </c>
      <c r="BP29" s="26">
        <v>15.114759265177399</v>
      </c>
      <c r="BQ29" s="26">
        <v>18.510927824974999</v>
      </c>
      <c r="BR29" s="26">
        <v>4382.7046312163402</v>
      </c>
      <c r="BS29" s="26">
        <v>111.943316328631</v>
      </c>
      <c r="BT29" s="26">
        <v>0.65937065210513801</v>
      </c>
      <c r="BU29" s="26">
        <v>59.443047353957503</v>
      </c>
      <c r="BV29" s="26">
        <v>5.2231094660956601E-2</v>
      </c>
      <c r="BW29" s="26">
        <v>846.21287341108996</v>
      </c>
      <c r="BX29" s="26">
        <v>296.19357294999401</v>
      </c>
      <c r="BY29" s="26">
        <v>0</v>
      </c>
      <c r="BZ29" s="26">
        <v>324.94106108242801</v>
      </c>
      <c r="CA29" s="26">
        <v>1036.1853544196299</v>
      </c>
      <c r="CB29" s="95">
        <v>0</v>
      </c>
      <c r="CC29" s="26">
        <v>3586.6728868868499</v>
      </c>
      <c r="CD29" s="26">
        <v>22902.4135880002</v>
      </c>
      <c r="CE29" s="26">
        <v>783.96543122657295</v>
      </c>
      <c r="CF29" s="26"/>
      <c r="CG29" s="49">
        <f t="shared" si="0"/>
        <v>-3.0930915030095546E-7</v>
      </c>
      <c r="CH29" s="49">
        <f t="shared" si="1"/>
        <v>-3.2935776958978267E-7</v>
      </c>
      <c r="CI29" s="49">
        <f t="shared" si="2"/>
        <v>-3.514261917208169E-7</v>
      </c>
      <c r="CJ29" s="49">
        <f t="shared" si="3"/>
        <v>-2.9210097931829079E-5</v>
      </c>
      <c r="CK29" s="49">
        <f t="shared" si="4"/>
        <v>-3.4420806226990807E-5</v>
      </c>
      <c r="CL29" s="49">
        <f t="shared" si="5"/>
        <v>-3.0676539974250021E-7</v>
      </c>
      <c r="CM29" s="49">
        <f t="shared" si="6"/>
        <v>-4.7680553226117353E-8</v>
      </c>
      <c r="CN29" s="100">
        <f t="shared" si="7"/>
        <v>-1.9773848684068757E-7</v>
      </c>
      <c r="CO29" s="100">
        <f t="shared" si="8"/>
        <v>-3.5551632715707518E-7</v>
      </c>
      <c r="CP29" s="100">
        <f t="shared" si="9"/>
        <v>-5.0050342705595146E-7</v>
      </c>
      <c r="CQ29" s="100">
        <f t="shared" si="10"/>
        <v>2.8504494285249974E-6</v>
      </c>
      <c r="CR29" s="99">
        <f t="shared" si="12"/>
        <v>-4.5795077980542427E-7</v>
      </c>
      <c r="CS29" s="99">
        <f t="shared" si="13"/>
        <v>-6.0192236598105181E-7</v>
      </c>
      <c r="CT29" s="100">
        <f t="shared" si="11"/>
        <v>-2.9180378946381755E-7</v>
      </c>
    </row>
    <row r="30" spans="1:98" x14ac:dyDescent="0.25">
      <c r="A30" s="28" t="s">
        <v>29</v>
      </c>
      <c r="B30" s="26">
        <v>4082.4949270000002</v>
      </c>
      <c r="C30" s="26">
        <v>67.127117999999996</v>
      </c>
      <c r="D30" s="26">
        <v>62.044476000000003</v>
      </c>
      <c r="E30" s="26">
        <v>420.97013399999997</v>
      </c>
      <c r="F30" s="26">
        <v>356.75408700000003</v>
      </c>
      <c r="G30" s="26">
        <v>32.61806</v>
      </c>
      <c r="H30" s="26">
        <v>964.95684500000004</v>
      </c>
      <c r="I30" s="91">
        <v>31.768503429999999</v>
      </c>
      <c r="J30" s="91">
        <v>18.334393200000001</v>
      </c>
      <c r="K30" s="91">
        <v>65.837139690000001</v>
      </c>
      <c r="L30" s="91">
        <v>43.502514959999999</v>
      </c>
      <c r="M30" s="91">
        <v>9.7005608999999993</v>
      </c>
      <c r="N30" s="91">
        <v>2.33346834</v>
      </c>
      <c r="O30" s="91">
        <v>9.2338672000000006</v>
      </c>
      <c r="Q30" s="28" t="s">
        <v>29</v>
      </c>
      <c r="R30" s="95">
        <v>59.962103906552599</v>
      </c>
      <c r="S30" s="26">
        <v>9.1760163385403803</v>
      </c>
      <c r="T30" s="95">
        <v>9.7005080140715005</v>
      </c>
      <c r="U30" s="26">
        <v>31.768303353935099</v>
      </c>
      <c r="V30" s="26">
        <v>31.768303353935099</v>
      </c>
      <c r="W30" s="26">
        <v>19.584238717697001</v>
      </c>
      <c r="X30" s="95">
        <v>20.078208837576199</v>
      </c>
      <c r="Y30" s="26">
        <v>18.334275521658999</v>
      </c>
      <c r="Z30" s="95">
        <v>2.3334485536502698</v>
      </c>
      <c r="AA30" s="26">
        <v>83.765251047706499</v>
      </c>
      <c r="AB30" s="26">
        <v>4082.4699509714101</v>
      </c>
      <c r="AC30" s="26">
        <v>32.524898436155297</v>
      </c>
      <c r="AD30" s="26">
        <v>15.081366130703101</v>
      </c>
      <c r="AE30" s="26">
        <v>5.8761948074278001</v>
      </c>
      <c r="AF30" s="26">
        <v>0.66924698026066298</v>
      </c>
      <c r="AG30" s="95">
        <v>11.629015375319501</v>
      </c>
      <c r="AH30" s="26">
        <v>65.836747134366803</v>
      </c>
      <c r="AI30" s="26">
        <v>65.836747134366803</v>
      </c>
      <c r="AJ30" s="26">
        <v>56172.591237467503</v>
      </c>
      <c r="AK30" s="26">
        <v>0</v>
      </c>
      <c r="AL30" s="26">
        <v>8.4789866976865795</v>
      </c>
      <c r="AM30" s="26">
        <v>1.8349318986623899</v>
      </c>
      <c r="AN30" s="95">
        <v>90.970078645420799</v>
      </c>
      <c r="AO30" s="26">
        <v>11.9470476100841</v>
      </c>
      <c r="AP30" s="26">
        <v>43.502401698223998</v>
      </c>
      <c r="AQ30" s="26">
        <v>9.2337901013679407</v>
      </c>
      <c r="AR30" s="26">
        <v>67.126707118834602</v>
      </c>
      <c r="AS30" s="26">
        <v>0</v>
      </c>
      <c r="AT30" s="95">
        <v>993.28962402376499</v>
      </c>
      <c r="AU30" s="26">
        <v>55.839707457685002</v>
      </c>
      <c r="AV30" s="26">
        <v>6.2044100907091702</v>
      </c>
      <c r="AW30" s="26">
        <v>62.044117548394198</v>
      </c>
      <c r="AX30" s="26">
        <v>0</v>
      </c>
      <c r="AY30" s="26">
        <v>41.526053823040499</v>
      </c>
      <c r="AZ30" s="26">
        <v>9.8548813681883993E-3</v>
      </c>
      <c r="BA30" s="26">
        <v>260.158269766123</v>
      </c>
      <c r="BB30" s="26">
        <v>4.1994757997541798E-3</v>
      </c>
      <c r="BC30" s="26">
        <v>1.1796597079978099</v>
      </c>
      <c r="BD30" s="26">
        <v>12.65551328406</v>
      </c>
      <c r="BE30" s="26">
        <v>4.27657753005175E-3</v>
      </c>
      <c r="BF30" s="26">
        <v>0</v>
      </c>
      <c r="BG30" s="26">
        <v>0.28562050802206801</v>
      </c>
      <c r="BH30" s="26">
        <v>420.98646134344602</v>
      </c>
      <c r="BI30" s="26">
        <v>356.770805563203</v>
      </c>
      <c r="BJ30" s="26">
        <v>64.215655780243296</v>
      </c>
      <c r="BK30" s="26">
        <v>3.8276690775310399E-3</v>
      </c>
      <c r="BL30" s="26">
        <v>7.0968898505817401E-4</v>
      </c>
      <c r="BM30" s="26">
        <v>2.0361764829334699</v>
      </c>
      <c r="BN30" s="26">
        <v>0.17393586574954301</v>
      </c>
      <c r="BO30" s="26">
        <v>139.08863734188699</v>
      </c>
      <c r="BP30" s="26">
        <v>0.90907683526513305</v>
      </c>
      <c r="BQ30" s="26">
        <v>0.40930096176634301</v>
      </c>
      <c r="BR30" s="26">
        <v>198.69469285647301</v>
      </c>
      <c r="BS30" s="26">
        <v>5.7023935245200903</v>
      </c>
      <c r="BT30" s="26">
        <v>7.1689914583023297E-3</v>
      </c>
      <c r="BU30" s="26">
        <v>1.3074876620534901</v>
      </c>
      <c r="BV30" s="26">
        <v>6.6677277553089996E-4</v>
      </c>
      <c r="BW30" s="26">
        <v>32.617860882620398</v>
      </c>
      <c r="BX30" s="26">
        <v>10.7361976366162</v>
      </c>
      <c r="BY30" s="26">
        <v>0</v>
      </c>
      <c r="BZ30" s="26">
        <v>29.890221956225702</v>
      </c>
      <c r="CA30" s="26">
        <v>41.247547619867703</v>
      </c>
      <c r="CB30" s="95">
        <v>0</v>
      </c>
      <c r="CC30" s="26">
        <v>160.30763931156201</v>
      </c>
      <c r="CD30" s="26">
        <v>964.95102702315296</v>
      </c>
      <c r="CE30" s="26">
        <v>28.294152003056301</v>
      </c>
      <c r="CF30" s="26"/>
      <c r="CG30" s="49">
        <f t="shared" si="0"/>
        <v>-6.117834568497798E-6</v>
      </c>
      <c r="CH30" s="49">
        <f t="shared" si="1"/>
        <v>-6.1209415454654526E-6</v>
      </c>
      <c r="CI30" s="49">
        <f t="shared" si="2"/>
        <v>-5.7773331151269411E-6</v>
      </c>
      <c r="CJ30" s="49">
        <f t="shared" si="3"/>
        <v>3.878503990511282E-5</v>
      </c>
      <c r="CK30" s="49">
        <f t="shared" si="4"/>
        <v>4.6862989975981352E-5</v>
      </c>
      <c r="CL30" s="49">
        <f t="shared" si="5"/>
        <v>-6.1045132543576247E-6</v>
      </c>
      <c r="CM30" s="49">
        <f t="shared" si="6"/>
        <v>-6.0292611811916079E-6</v>
      </c>
      <c r="CN30" s="100">
        <f t="shared" si="7"/>
        <v>-6.2979379982612617E-6</v>
      </c>
      <c r="CO30" s="100">
        <f t="shared" si="8"/>
        <v>-6.4184475438436063E-6</v>
      </c>
      <c r="CP30" s="100">
        <f t="shared" si="9"/>
        <v>-5.9625256359287039E-6</v>
      </c>
      <c r="CQ30" s="100">
        <f t="shared" si="10"/>
        <v>-2.6035684627619003E-6</v>
      </c>
      <c r="CR30" s="99">
        <f t="shared" si="12"/>
        <v>-5.4518423258107547E-6</v>
      </c>
      <c r="CS30" s="99">
        <f t="shared" si="13"/>
        <v>-8.4793735535365663E-6</v>
      </c>
      <c r="CT30" s="100">
        <f t="shared" si="11"/>
        <v>-8.3495495863269068E-6</v>
      </c>
    </row>
    <row r="31" spans="1:98" x14ac:dyDescent="0.25">
      <c r="A31" s="28" t="s">
        <v>30</v>
      </c>
      <c r="B31" s="26">
        <v>15174.262476</v>
      </c>
      <c r="C31" s="26">
        <v>247.65085099999999</v>
      </c>
      <c r="D31" s="26">
        <v>135.18405300000001</v>
      </c>
      <c r="E31" s="26">
        <v>1479.4838400000001</v>
      </c>
      <c r="F31" s="26">
        <v>1253.799137</v>
      </c>
      <c r="G31" s="26">
        <v>92.055172999999996</v>
      </c>
      <c r="H31" s="26">
        <v>3560.0136299999999</v>
      </c>
      <c r="I31" s="91">
        <v>89.717255730000005</v>
      </c>
      <c r="J31" s="91">
        <v>51.778058360000003</v>
      </c>
      <c r="K31" s="91">
        <v>185.93030349</v>
      </c>
      <c r="L31" s="91">
        <v>122.85521224</v>
      </c>
      <c r="M31" s="91">
        <v>27.395300219999999</v>
      </c>
      <c r="N31" s="91">
        <v>6.5899351299999998</v>
      </c>
      <c r="O31" s="91">
        <v>26.077311399999999</v>
      </c>
      <c r="Q31" s="28" t="s">
        <v>30</v>
      </c>
      <c r="R31" s="95">
        <v>232.20791709003501</v>
      </c>
      <c r="S31" s="26">
        <v>35.534855133306102</v>
      </c>
      <c r="T31" s="95">
        <v>27.394979862484</v>
      </c>
      <c r="U31" s="26">
        <v>89.716245462283396</v>
      </c>
      <c r="V31" s="26">
        <v>89.716245462283396</v>
      </c>
      <c r="W31" s="26">
        <v>75.841406824357193</v>
      </c>
      <c r="X31" s="95">
        <v>77.754459688688002</v>
      </c>
      <c r="Y31" s="26">
        <v>51.777467007468502</v>
      </c>
      <c r="Z31" s="95">
        <v>6.5898603555363202</v>
      </c>
      <c r="AA31" s="26">
        <v>324.387407713318</v>
      </c>
      <c r="AB31" s="26">
        <v>15174.1701673682</v>
      </c>
      <c r="AC31" s="26">
        <v>125.95519219684699</v>
      </c>
      <c r="AD31" s="26">
        <v>58.403799376337403</v>
      </c>
      <c r="AE31" s="26">
        <v>22.756017267762299</v>
      </c>
      <c r="AF31" s="26">
        <v>2.59171474998137</v>
      </c>
      <c r="AG31" s="95">
        <v>45.034246065315202</v>
      </c>
      <c r="AH31" s="26">
        <v>185.92818135671499</v>
      </c>
      <c r="AI31" s="26">
        <v>185.92818135671499</v>
      </c>
      <c r="AJ31" s="26">
        <v>121473.309515699</v>
      </c>
      <c r="AK31" s="26">
        <v>0</v>
      </c>
      <c r="AL31" s="26">
        <v>32.835522142793401</v>
      </c>
      <c r="AM31" s="26">
        <v>7.1059066221153699</v>
      </c>
      <c r="AN31" s="95">
        <v>352.28861195213398</v>
      </c>
      <c r="AO31" s="26">
        <v>46.265874860133898</v>
      </c>
      <c r="AP31" s="26">
        <v>122.85416723396401</v>
      </c>
      <c r="AQ31" s="26">
        <v>26.0769971006813</v>
      </c>
      <c r="AR31" s="26">
        <v>247.64931143879099</v>
      </c>
      <c r="AS31" s="26">
        <v>0</v>
      </c>
      <c r="AT31" s="95">
        <v>3669.7329036965998</v>
      </c>
      <c r="AU31" s="26">
        <v>121.663492063691</v>
      </c>
      <c r="AV31" s="26">
        <v>13.518164964257499</v>
      </c>
      <c r="AW31" s="26">
        <v>135.181657027949</v>
      </c>
      <c r="AX31" s="26">
        <v>0</v>
      </c>
      <c r="AY31" s="26">
        <v>160.812811455993</v>
      </c>
      <c r="AZ31" s="26">
        <v>2.9955258286898399E-2</v>
      </c>
      <c r="BA31" s="26">
        <v>1007.4827774745499</v>
      </c>
      <c r="BB31" s="26">
        <v>1.59455595051726E-2</v>
      </c>
      <c r="BC31" s="26">
        <v>3.32120183986728</v>
      </c>
      <c r="BD31" s="26">
        <v>36.537235769220104</v>
      </c>
      <c r="BE31" s="26">
        <v>2.7779205086834499E-2</v>
      </c>
      <c r="BF31" s="26">
        <v>0</v>
      </c>
      <c r="BG31" s="26">
        <v>0.79906356352893804</v>
      </c>
      <c r="BH31" s="26">
        <v>1479.52554170537</v>
      </c>
      <c r="BI31" s="26">
        <v>1253.8424009329799</v>
      </c>
      <c r="BJ31" s="26">
        <v>225.68314077238901</v>
      </c>
      <c r="BK31" s="26">
        <v>1.3330707567475199E-2</v>
      </c>
      <c r="BL31" s="26">
        <v>3.2824584982886602E-3</v>
      </c>
      <c r="BM31" s="26">
        <v>14.628716992090901</v>
      </c>
      <c r="BN31" s="26">
        <v>0.44637862394109201</v>
      </c>
      <c r="BO31" s="26">
        <v>489.97991478695002</v>
      </c>
      <c r="BP31" s="26">
        <v>2.76923162563314</v>
      </c>
      <c r="BQ31" s="26">
        <v>1.2774605250307201</v>
      </c>
      <c r="BR31" s="26">
        <v>699.94330036762005</v>
      </c>
      <c r="BS31" s="26">
        <v>22.0829634342162</v>
      </c>
      <c r="BT31" s="26">
        <v>2.2149470908359298E-2</v>
      </c>
      <c r="BU31" s="26">
        <v>4.02382519860888</v>
      </c>
      <c r="BV31" s="26">
        <v>3.6289806437055198E-3</v>
      </c>
      <c r="BW31" s="26">
        <v>92.054117903624899</v>
      </c>
      <c r="BX31" s="26">
        <v>41.576765203848801</v>
      </c>
      <c r="BY31" s="26">
        <v>0</v>
      </c>
      <c r="BZ31" s="26">
        <v>115.75212547068401</v>
      </c>
      <c r="CA31" s="26">
        <v>159.73436125305901</v>
      </c>
      <c r="CB31" s="95">
        <v>0</v>
      </c>
      <c r="CC31" s="26">
        <v>620.80370741581703</v>
      </c>
      <c r="CD31" s="26">
        <v>3559.9919098640298</v>
      </c>
      <c r="CE31" s="26">
        <v>109.571354535542</v>
      </c>
      <c r="CF31" s="26"/>
      <c r="CG31" s="49">
        <f t="shared" si="0"/>
        <v>-6.0832367929460656E-6</v>
      </c>
      <c r="CH31" s="49">
        <f t="shared" si="1"/>
        <v>-6.2166602811324069E-6</v>
      </c>
      <c r="CI31" s="49">
        <f t="shared" si="2"/>
        <v>-1.7723777308296464E-5</v>
      </c>
      <c r="CJ31" s="49">
        <f t="shared" si="3"/>
        <v>2.8186658240119784E-5</v>
      </c>
      <c r="CK31" s="49">
        <f t="shared" si="4"/>
        <v>3.4506271142796147E-5</v>
      </c>
      <c r="CL31" s="49">
        <f t="shared" si="5"/>
        <v>-1.1461565284302538E-5</v>
      </c>
      <c r="CM31" s="49">
        <f t="shared" si="6"/>
        <v>-6.1011384302198201E-6</v>
      </c>
      <c r="CN31" s="100">
        <f t="shared" si="7"/>
        <v>-1.1260573101446522E-5</v>
      </c>
      <c r="CO31" s="100">
        <f t="shared" si="8"/>
        <v>-1.1420909748862361E-5</v>
      </c>
      <c r="CP31" s="100">
        <f t="shared" si="9"/>
        <v>-1.1413595552633204E-5</v>
      </c>
      <c r="CQ31" s="100">
        <f t="shared" si="10"/>
        <v>-8.505996749677127E-6</v>
      </c>
      <c r="CR31" s="99">
        <f t="shared" si="12"/>
        <v>-1.1693885937613123E-5</v>
      </c>
      <c r="CS31" s="99">
        <f t="shared" si="13"/>
        <v>-1.134676779125425E-5</v>
      </c>
      <c r="CT31" s="100">
        <f t="shared" si="11"/>
        <v>-1.205259675271144E-5</v>
      </c>
    </row>
    <row r="32" spans="1:98" x14ac:dyDescent="0.25">
      <c r="A32" s="28" t="s">
        <v>31</v>
      </c>
      <c r="B32" s="26">
        <v>141267.63316999999</v>
      </c>
      <c r="C32" s="26">
        <v>2323.6604609999999</v>
      </c>
      <c r="D32" s="26">
        <v>2189.8937820000001</v>
      </c>
      <c r="E32" s="26">
        <v>14605.277244999999</v>
      </c>
      <c r="F32" s="26">
        <v>12377.354358000001</v>
      </c>
      <c r="G32" s="26">
        <v>1141.836429</v>
      </c>
      <c r="H32" s="26">
        <v>33402.647847</v>
      </c>
      <c r="I32" s="91">
        <v>978.06089143999998</v>
      </c>
      <c r="J32" s="91">
        <v>262.60584782000001</v>
      </c>
      <c r="K32" s="91">
        <v>1465.9242015</v>
      </c>
      <c r="L32" s="91">
        <v>1344.5419426999999</v>
      </c>
      <c r="M32" s="91">
        <v>298.78709887000002</v>
      </c>
      <c r="N32" s="91">
        <v>158.73064636000001</v>
      </c>
      <c r="O32" s="91">
        <v>283.61431621999998</v>
      </c>
      <c r="Q32" s="28" t="s">
        <v>31</v>
      </c>
      <c r="R32" s="95">
        <v>2693.64650369226</v>
      </c>
      <c r="S32" s="26">
        <v>466.27255887056702</v>
      </c>
      <c r="T32" s="95">
        <v>298.78707029477198</v>
      </c>
      <c r="U32" s="26">
        <v>978.06079819241302</v>
      </c>
      <c r="V32" s="26">
        <v>978.06079819241302</v>
      </c>
      <c r="W32" s="26">
        <v>755.04702319080104</v>
      </c>
      <c r="X32" s="95">
        <v>42.135575644815297</v>
      </c>
      <c r="Y32" s="26">
        <v>262.60581309988402</v>
      </c>
      <c r="Z32" s="95">
        <v>158.73063123408801</v>
      </c>
      <c r="AA32" s="26">
        <v>3401.4418919779</v>
      </c>
      <c r="AB32" s="26">
        <v>141267.62066345601</v>
      </c>
      <c r="AC32" s="26">
        <v>1120.3960297864201</v>
      </c>
      <c r="AD32" s="26">
        <v>449.50010054922501</v>
      </c>
      <c r="AE32" s="26">
        <v>319.70193220825399</v>
      </c>
      <c r="AF32" s="26">
        <v>193.34042771330499</v>
      </c>
      <c r="AG32" s="95">
        <v>304.57988852534697</v>
      </c>
      <c r="AH32" s="26">
        <v>1465.9242583770999</v>
      </c>
      <c r="AI32" s="26">
        <v>1465.9242583770999</v>
      </c>
      <c r="AJ32" s="26">
        <v>5282229.7425873103</v>
      </c>
      <c r="AK32" s="26">
        <v>0</v>
      </c>
      <c r="AL32" s="26">
        <v>443.46969519876802</v>
      </c>
      <c r="AM32" s="26">
        <v>77.756820161219906</v>
      </c>
      <c r="AN32" s="95">
        <v>3386.5571712423298</v>
      </c>
      <c r="AO32" s="26">
        <v>536.68981089281499</v>
      </c>
      <c r="AP32" s="26">
        <v>1344.54612411881</v>
      </c>
      <c r="AQ32" s="26">
        <v>283.61431397065297</v>
      </c>
      <c r="AR32" s="26">
        <v>2323.6603976616602</v>
      </c>
      <c r="AS32" s="26">
        <v>0</v>
      </c>
      <c r="AT32" s="95">
        <v>34477.234294981703</v>
      </c>
      <c r="AU32" s="26">
        <v>1970.9043066188201</v>
      </c>
      <c r="AV32" s="26">
        <v>218.98937500516399</v>
      </c>
      <c r="AW32" s="26">
        <v>2189.8936816239898</v>
      </c>
      <c r="AX32" s="26">
        <v>0</v>
      </c>
      <c r="AY32" s="26">
        <v>1786.2353190127601</v>
      </c>
      <c r="AZ32" s="26">
        <v>4.6218638491222798E-2</v>
      </c>
      <c r="BA32" s="26">
        <v>9970.7445187184003</v>
      </c>
      <c r="BB32" s="26">
        <v>0</v>
      </c>
      <c r="BC32" s="26">
        <v>92.550919057524098</v>
      </c>
      <c r="BD32" s="26">
        <v>1107.8714258160101</v>
      </c>
      <c r="BE32" s="26">
        <v>0.145500502531898</v>
      </c>
      <c r="BF32" s="26">
        <v>0</v>
      </c>
      <c r="BG32" s="26">
        <v>112.103155164051</v>
      </c>
      <c r="BH32" s="26">
        <v>14604.834009685699</v>
      </c>
      <c r="BI32" s="26">
        <v>12376.9111521467</v>
      </c>
      <c r="BJ32" s="26">
        <v>2227.9228575389702</v>
      </c>
      <c r="BK32" s="26">
        <v>4.3140810978642703</v>
      </c>
      <c r="BL32" s="26">
        <v>4.9026857307495099E-2</v>
      </c>
      <c r="BM32" s="26">
        <v>65.446722619752293</v>
      </c>
      <c r="BN32" s="26">
        <v>49.818984193036599</v>
      </c>
      <c r="BO32" s="26">
        <v>4455.1841113363798</v>
      </c>
      <c r="BP32" s="26">
        <v>20.484905116685098</v>
      </c>
      <c r="BQ32" s="26">
        <v>25.604917785809899</v>
      </c>
      <c r="BR32" s="26">
        <v>6364.5081042891998</v>
      </c>
      <c r="BS32" s="26">
        <v>165.25502306040201</v>
      </c>
      <c r="BT32" s="26">
        <v>0.86391048541256699</v>
      </c>
      <c r="BU32" s="26">
        <v>77.8515754880206</v>
      </c>
      <c r="BV32" s="26">
        <v>6.7593698686706699E-2</v>
      </c>
      <c r="BW32" s="26">
        <v>1141.8364259006901</v>
      </c>
      <c r="BX32" s="26">
        <v>437.25223922505398</v>
      </c>
      <c r="BY32" s="26">
        <v>0</v>
      </c>
      <c r="BZ32" s="26">
        <v>479.69039430516</v>
      </c>
      <c r="CA32" s="26">
        <v>1529.65654565102</v>
      </c>
      <c r="CB32" s="95">
        <v>0</v>
      </c>
      <c r="CC32" s="26">
        <v>5294.7835416607404</v>
      </c>
      <c r="CD32" s="26">
        <v>33402.645743668603</v>
      </c>
      <c r="CE32" s="26">
        <v>1157.3197154166801</v>
      </c>
      <c r="CF32" s="26"/>
      <c r="CG32" s="49">
        <f t="shared" si="0"/>
        <v>-8.8530852384039411E-8</v>
      </c>
      <c r="CH32" s="49">
        <f t="shared" si="1"/>
        <v>-2.7258001234454721E-8</v>
      </c>
      <c r="CI32" s="49">
        <f t="shared" si="2"/>
        <v>-4.5836017777728384E-8</v>
      </c>
      <c r="CJ32" s="49">
        <f t="shared" si="3"/>
        <v>-3.0347613870316636E-5</v>
      </c>
      <c r="CK32" s="49">
        <f t="shared" si="4"/>
        <v>-3.5807801932549457E-5</v>
      </c>
      <c r="CL32" s="49">
        <f t="shared" si="5"/>
        <v>-2.7143203704549444E-9</v>
      </c>
      <c r="CM32" s="49">
        <f t="shared" si="6"/>
        <v>-6.2969001935791402E-8</v>
      </c>
      <c r="CN32" s="100">
        <f t="shared" si="7"/>
        <v>-9.53392450066163E-8</v>
      </c>
      <c r="CO32" s="100">
        <f t="shared" si="8"/>
        <v>-1.3221379599645358E-7</v>
      </c>
      <c r="CP32" s="100">
        <f t="shared" si="9"/>
        <v>3.8799482191866314E-8</v>
      </c>
      <c r="CQ32" s="100">
        <f t="shared" si="10"/>
        <v>3.1099206928807798E-6</v>
      </c>
      <c r="CR32" s="99">
        <f t="shared" si="12"/>
        <v>-9.5637422604280458E-8</v>
      </c>
      <c r="CS32" s="99">
        <f t="shared" si="13"/>
        <v>-9.529295285519312E-8</v>
      </c>
      <c r="CT32" s="100">
        <f t="shared" si="11"/>
        <v>-7.9310065709105862E-9</v>
      </c>
    </row>
    <row r="33" spans="1:98" x14ac:dyDescent="0.25">
      <c r="A33" s="28" t="s">
        <v>32</v>
      </c>
      <c r="B33" s="26">
        <v>16264.29322</v>
      </c>
      <c r="C33" s="26">
        <v>266.76455299999998</v>
      </c>
      <c r="D33" s="26">
        <v>213.00606400000001</v>
      </c>
      <c r="E33" s="26">
        <v>1646.5871770000001</v>
      </c>
      <c r="F33" s="26">
        <v>1395.4127940000001</v>
      </c>
      <c r="G33" s="26">
        <v>119.496551</v>
      </c>
      <c r="H33" s="26">
        <v>3834.759364</v>
      </c>
      <c r="I33" s="91">
        <v>116.39110049</v>
      </c>
      <c r="J33" s="91">
        <v>67.172198260000002</v>
      </c>
      <c r="K33" s="91">
        <v>241.20925894000001</v>
      </c>
      <c r="L33" s="91">
        <v>159.38130620999999</v>
      </c>
      <c r="M33" s="91">
        <v>35.540199829999999</v>
      </c>
      <c r="N33" s="91">
        <v>8.5491895299999996</v>
      </c>
      <c r="O33" s="91">
        <v>33.830362890000004</v>
      </c>
      <c r="Q33" s="28" t="s">
        <v>32</v>
      </c>
      <c r="R33" s="95">
        <v>242.23490319624901</v>
      </c>
      <c r="S33" s="26">
        <v>37.0692691276383</v>
      </c>
      <c r="T33" s="95">
        <v>35.540223847295699</v>
      </c>
      <c r="U33" s="26">
        <v>116.39120357708001</v>
      </c>
      <c r="V33" s="26">
        <v>116.39120357708001</v>
      </c>
      <c r="W33" s="26">
        <v>79.116316367383703</v>
      </c>
      <c r="X33" s="95">
        <v>81.112047596001304</v>
      </c>
      <c r="Y33" s="26">
        <v>67.172344666511805</v>
      </c>
      <c r="Z33" s="95">
        <v>8.5492006606475996</v>
      </c>
      <c r="AA33" s="26">
        <v>338.39473761705</v>
      </c>
      <c r="AB33" s="26">
        <v>16264.373852266001</v>
      </c>
      <c r="AC33" s="26">
        <v>131.394030046311</v>
      </c>
      <c r="AD33" s="26">
        <v>60.925751528078202</v>
      </c>
      <c r="AE33" s="26">
        <v>23.738653137460801</v>
      </c>
      <c r="AF33" s="26">
        <v>2.7036200997978201</v>
      </c>
      <c r="AG33" s="95">
        <v>46.978913491474401</v>
      </c>
      <c r="AH33" s="26">
        <v>241.209493218235</v>
      </c>
      <c r="AI33" s="26">
        <v>241.209493218235</v>
      </c>
      <c r="AJ33" s="26">
        <v>251116.45963388</v>
      </c>
      <c r="AK33" s="26">
        <v>0</v>
      </c>
      <c r="AL33" s="26">
        <v>34.2534513065971</v>
      </c>
      <c r="AM33" s="26">
        <v>7.4127605406894901</v>
      </c>
      <c r="AN33" s="95">
        <v>367.500717819393</v>
      </c>
      <c r="AO33" s="26">
        <v>48.263703218259302</v>
      </c>
      <c r="AP33" s="26">
        <v>159.38196353203799</v>
      </c>
      <c r="AQ33" s="26">
        <v>33.830413503454999</v>
      </c>
      <c r="AR33" s="26">
        <v>266.76587833991903</v>
      </c>
      <c r="AS33" s="26">
        <v>0</v>
      </c>
      <c r="AT33" s="95">
        <v>3949.2597585233402</v>
      </c>
      <c r="AU33" s="26">
        <v>191.705094912063</v>
      </c>
      <c r="AV33" s="26">
        <v>21.3005545010334</v>
      </c>
      <c r="AW33" s="26">
        <v>213.00564941309599</v>
      </c>
      <c r="AX33" s="26">
        <v>0</v>
      </c>
      <c r="AY33" s="26">
        <v>167.75688921684599</v>
      </c>
      <c r="AZ33" s="26">
        <v>3.8227308942497901E-2</v>
      </c>
      <c r="BA33" s="26">
        <v>1050.9871802878399</v>
      </c>
      <c r="BB33" s="26">
        <v>1.65070914532317E-2</v>
      </c>
      <c r="BC33" s="26">
        <v>4.5578511150978001</v>
      </c>
      <c r="BD33" s="26">
        <v>48.959078282158501</v>
      </c>
      <c r="BE33" s="26">
        <v>1.7598576898758201E-2</v>
      </c>
      <c r="BF33" s="26">
        <v>0</v>
      </c>
      <c r="BG33" s="26">
        <v>1.10320608650936</v>
      </c>
      <c r="BH33" s="26">
        <v>1646.6668475577401</v>
      </c>
      <c r="BI33" s="26">
        <v>1395.49141318648</v>
      </c>
      <c r="BJ33" s="26">
        <v>251.17543437126901</v>
      </c>
      <c r="BK33" s="26">
        <v>1.49635491160016E-2</v>
      </c>
      <c r="BL33" s="26">
        <v>2.8297308820031202E-3</v>
      </c>
      <c r="BM33" s="26">
        <v>8.4748538222633698</v>
      </c>
      <c r="BN33" s="26">
        <v>0.66907749013707196</v>
      </c>
      <c r="BO33" s="26">
        <v>544.11787276244604</v>
      </c>
      <c r="BP33" s="26">
        <v>3.5267347712429098</v>
      </c>
      <c r="BQ33" s="26">
        <v>1.5899636754686199</v>
      </c>
      <c r="BR33" s="26">
        <v>777.29696575009405</v>
      </c>
      <c r="BS33" s="26">
        <v>23.0365409678802</v>
      </c>
      <c r="BT33" s="26">
        <v>2.7833577164415101E-2</v>
      </c>
      <c r="BU33" s="26">
        <v>5.0751537231656103</v>
      </c>
      <c r="BV33" s="26">
        <v>2.6958734386922098E-3</v>
      </c>
      <c r="BW33" s="26">
        <v>119.49661933263801</v>
      </c>
      <c r="BX33" s="26">
        <v>43.372068024734098</v>
      </c>
      <c r="BY33" s="26">
        <v>0</v>
      </c>
      <c r="BZ33" s="26">
        <v>120.75053420900601</v>
      </c>
      <c r="CA33" s="26">
        <v>166.63186650582</v>
      </c>
      <c r="CB33" s="95">
        <v>0</v>
      </c>
      <c r="CC33" s="26">
        <v>647.61060808790398</v>
      </c>
      <c r="CD33" s="26">
        <v>3834.7781134751999</v>
      </c>
      <c r="CE33" s="26">
        <v>114.30278295728201</v>
      </c>
      <c r="CF33" s="26"/>
      <c r="CG33" s="49">
        <f t="shared" si="0"/>
        <v>4.9576249585701649E-6</v>
      </c>
      <c r="CH33" s="49">
        <f t="shared" si="1"/>
        <v>4.9682010002615642E-6</v>
      </c>
      <c r="CI33" s="49">
        <f t="shared" si="2"/>
        <v>-1.946361977818685E-6</v>
      </c>
      <c r="CJ33" s="49">
        <f t="shared" si="3"/>
        <v>4.838526550724708E-5</v>
      </c>
      <c r="CK33" s="49">
        <f t="shared" si="4"/>
        <v>5.6341167873765963E-5</v>
      </c>
      <c r="CL33" s="49">
        <f t="shared" si="5"/>
        <v>5.7183774290212067E-7</v>
      </c>
      <c r="CM33" s="49">
        <f t="shared" si="6"/>
        <v>4.8893485666734794E-6</v>
      </c>
      <c r="CN33" s="100">
        <f t="shared" si="7"/>
        <v>8.8569555208699209E-7</v>
      </c>
      <c r="CO33" s="100">
        <f t="shared" si="8"/>
        <v>2.179570054208699E-6</v>
      </c>
      <c r="CP33" s="100">
        <f t="shared" si="9"/>
        <v>9.7126551449049832E-7</v>
      </c>
      <c r="CQ33" s="100">
        <f t="shared" si="10"/>
        <v>4.1242103834232669E-6</v>
      </c>
      <c r="CR33" s="99">
        <f t="shared" si="12"/>
        <v>6.7577829656433474E-7</v>
      </c>
      <c r="CS33" s="99">
        <f t="shared" si="13"/>
        <v>1.3019535431980299E-6</v>
      </c>
      <c r="CT33" s="100">
        <f t="shared" si="11"/>
        <v>1.4960955387827295E-6</v>
      </c>
    </row>
    <row r="34" spans="1:98" x14ac:dyDescent="0.25">
      <c r="A34" s="28" t="s">
        <v>33</v>
      </c>
      <c r="B34" s="26">
        <v>218211.84977999999</v>
      </c>
      <c r="C34" s="26">
        <v>3600.0820189999999</v>
      </c>
      <c r="D34" s="26">
        <v>3938.8852179999999</v>
      </c>
      <c r="E34" s="26">
        <v>23057.072402000002</v>
      </c>
      <c r="F34" s="26">
        <v>19539.889761999999</v>
      </c>
      <c r="G34" s="26">
        <v>1933.837043</v>
      </c>
      <c r="H34" s="26">
        <v>51751.372751000003</v>
      </c>
      <c r="I34" s="91">
        <v>1883.2629711</v>
      </c>
      <c r="J34" s="91">
        <v>1086.8778947999999</v>
      </c>
      <c r="K34" s="91">
        <v>3902.8797155000002</v>
      </c>
      <c r="L34" s="91">
        <v>2578.8648248999998</v>
      </c>
      <c r="M34" s="91">
        <v>575.05721386000005</v>
      </c>
      <c r="N34" s="91">
        <v>138.32991493</v>
      </c>
      <c r="O34" s="91">
        <v>547.39122996000003</v>
      </c>
      <c r="Q34" s="28" t="s">
        <v>33</v>
      </c>
      <c r="R34" s="95">
        <v>3144.9591332380401</v>
      </c>
      <c r="S34" s="26">
        <v>481.274098679107</v>
      </c>
      <c r="T34" s="95">
        <v>575.23623258744396</v>
      </c>
      <c r="U34" s="26">
        <v>1883.8494231954701</v>
      </c>
      <c r="V34" s="26">
        <v>1883.8494231954701</v>
      </c>
      <c r="W34" s="26">
        <v>1027.17489186535</v>
      </c>
      <c r="X34" s="95">
        <v>1053.08493794838</v>
      </c>
      <c r="Y34" s="26">
        <v>1087.2162316599999</v>
      </c>
      <c r="Z34" s="95">
        <v>138.372947887972</v>
      </c>
      <c r="AA34" s="26">
        <v>4393.4134069587299</v>
      </c>
      <c r="AB34" s="26">
        <v>218274.78259190501</v>
      </c>
      <c r="AC34" s="26">
        <v>1705.90210748712</v>
      </c>
      <c r="AD34" s="26">
        <v>791.00494096858802</v>
      </c>
      <c r="AE34" s="26">
        <v>308.20122869761502</v>
      </c>
      <c r="AF34" s="26">
        <v>35.1013970880282</v>
      </c>
      <c r="AG34" s="95">
        <v>609.93144811337197</v>
      </c>
      <c r="AH34" s="26">
        <v>3904.0951856404699</v>
      </c>
      <c r="AI34" s="26">
        <v>3904.0951856404699</v>
      </c>
      <c r="AJ34" s="26">
        <v>8701192.3899112698</v>
      </c>
      <c r="AK34" s="26">
        <v>0</v>
      </c>
      <c r="AL34" s="26">
        <v>444.71545819353503</v>
      </c>
      <c r="AM34" s="26">
        <v>96.240520664519394</v>
      </c>
      <c r="AN34" s="95">
        <v>4771.2995823791798</v>
      </c>
      <c r="AO34" s="26">
        <v>626.61228394218097</v>
      </c>
      <c r="AP34" s="26">
        <v>2579.6757293811002</v>
      </c>
      <c r="AQ34" s="26">
        <v>547.56166305527597</v>
      </c>
      <c r="AR34" s="26">
        <v>3601.1233048955801</v>
      </c>
      <c r="AS34" s="26">
        <v>0</v>
      </c>
      <c r="AT34" s="95">
        <v>53252.662781290703</v>
      </c>
      <c r="AU34" s="26">
        <v>3546.1494324103701</v>
      </c>
      <c r="AV34" s="26">
        <v>394.01660221925499</v>
      </c>
      <c r="AW34" s="26">
        <v>3940.1660346296198</v>
      </c>
      <c r="AX34" s="26">
        <v>0</v>
      </c>
      <c r="AY34" s="26">
        <v>2178.0041402829902</v>
      </c>
      <c r="AZ34" s="26">
        <v>0.55336326949437997</v>
      </c>
      <c r="BA34" s="26">
        <v>13645.072341213299</v>
      </c>
      <c r="BB34" s="26">
        <v>0.226671110223129</v>
      </c>
      <c r="BC34" s="26">
        <v>66.998757488416302</v>
      </c>
      <c r="BD34" s="26">
        <v>716.16552406864105</v>
      </c>
      <c r="BE34" s="26">
        <v>0.19769623530212899</v>
      </c>
      <c r="BF34" s="26">
        <v>0</v>
      </c>
      <c r="BG34" s="26">
        <v>16.236367295420401</v>
      </c>
      <c r="BH34" s="26">
        <v>23064.926690587799</v>
      </c>
      <c r="BI34" s="26">
        <v>19546.709786463201</v>
      </c>
      <c r="BJ34" s="26">
        <v>3518.2169041246202</v>
      </c>
      <c r="BK34" s="26">
        <v>0.21005812028595</v>
      </c>
      <c r="BL34" s="26">
        <v>3.6618034381283797E-2</v>
      </c>
      <c r="BM34" s="26">
        <v>90.101097499467002</v>
      </c>
      <c r="BN34" s="26">
        <v>10.003082551582001</v>
      </c>
      <c r="BO34" s="26">
        <v>7617.0270907895301</v>
      </c>
      <c r="BP34" s="26">
        <v>51.028555752620399</v>
      </c>
      <c r="BQ34" s="26">
        <v>22.8869810275147</v>
      </c>
      <c r="BR34" s="26">
        <v>10881.328893055899</v>
      </c>
      <c r="BS34" s="26">
        <v>299.08559803106499</v>
      </c>
      <c r="BT34" s="26">
        <v>0.401524178690983</v>
      </c>
      <c r="BU34" s="26">
        <v>73.274666688773493</v>
      </c>
      <c r="BV34" s="26">
        <v>3.2839296866488003E-2</v>
      </c>
      <c r="BW34" s="26">
        <v>1934.4391463847501</v>
      </c>
      <c r="BX34" s="26">
        <v>563.10440024529601</v>
      </c>
      <c r="BY34" s="26">
        <v>0</v>
      </c>
      <c r="BZ34" s="26">
        <v>1567.7149154431099</v>
      </c>
      <c r="CA34" s="26">
        <v>2163.3982556450501</v>
      </c>
      <c r="CB34" s="95">
        <v>0</v>
      </c>
      <c r="CC34" s="26">
        <v>8407.9923299167804</v>
      </c>
      <c r="CD34" s="26">
        <v>51766.341008470299</v>
      </c>
      <c r="CE34" s="26">
        <v>1484.00433379539</v>
      </c>
      <c r="CF34" s="26"/>
      <c r="CG34" s="49">
        <f t="shared" si="0"/>
        <v>2.8840235747264539E-4</v>
      </c>
      <c r="CH34" s="49">
        <f t="shared" si="1"/>
        <v>2.8923949234616904E-4</v>
      </c>
      <c r="CI34" s="49">
        <f t="shared" si="2"/>
        <v>3.2517236698516782E-4</v>
      </c>
      <c r="CJ34" s="49">
        <f t="shared" si="3"/>
        <v>3.406455273617691E-4</v>
      </c>
      <c r="CK34" s="49">
        <f t="shared" si="4"/>
        <v>3.4903085668711113E-4</v>
      </c>
      <c r="CL34" s="49">
        <f t="shared" si="5"/>
        <v>3.1135166581359167E-4</v>
      </c>
      <c r="CM34" s="49">
        <f t="shared" si="6"/>
        <v>2.892340178552517E-4</v>
      </c>
      <c r="CN34" s="100">
        <f t="shared" si="7"/>
        <v>3.1140212730226396E-4</v>
      </c>
      <c r="CO34" s="100">
        <f t="shared" si="8"/>
        <v>3.1129242909322874E-4</v>
      </c>
      <c r="CP34" s="100">
        <f t="shared" si="9"/>
        <v>3.1142905471633753E-4</v>
      </c>
      <c r="CQ34" s="100">
        <f t="shared" si="10"/>
        <v>3.1444241406945235E-4</v>
      </c>
      <c r="CR34" s="99">
        <f t="shared" si="12"/>
        <v>3.113059416162728E-4</v>
      </c>
      <c r="CS34" s="99">
        <f t="shared" si="13"/>
        <v>3.1108931133065902E-4</v>
      </c>
      <c r="CT34" s="100">
        <f t="shared" si="11"/>
        <v>3.1135518062354306E-4</v>
      </c>
    </row>
    <row r="35" spans="1:98" x14ac:dyDescent="0.25">
      <c r="A35" s="28" t="s">
        <v>34</v>
      </c>
      <c r="B35" s="26">
        <v>16624.781918000001</v>
      </c>
      <c r="C35" s="26">
        <v>273.20860199999998</v>
      </c>
      <c r="D35" s="26">
        <v>245.062681</v>
      </c>
      <c r="E35" s="26">
        <v>1707.4930420000001</v>
      </c>
      <c r="F35" s="26">
        <v>1447.0276160000001</v>
      </c>
      <c r="G35" s="26">
        <v>130.50592900000001</v>
      </c>
      <c r="H35" s="26">
        <v>3927.3878110000001</v>
      </c>
      <c r="I35" s="91">
        <v>149.25965153000001</v>
      </c>
      <c r="J35" s="91">
        <v>40.015992310000001</v>
      </c>
      <c r="K35" s="91">
        <v>298.11914192</v>
      </c>
      <c r="L35" s="91">
        <v>335.46740112999998</v>
      </c>
      <c r="M35" s="91">
        <v>45.61823107</v>
      </c>
      <c r="N35" s="91">
        <v>24.142981540000001</v>
      </c>
      <c r="O35" s="91">
        <v>43.350657419999997</v>
      </c>
      <c r="Q35" s="28" t="s">
        <v>34</v>
      </c>
      <c r="R35" s="95">
        <v>268.942238199082</v>
      </c>
      <c r="S35" s="26">
        <v>46.456934769608701</v>
      </c>
      <c r="T35" s="95">
        <v>45.617748814534501</v>
      </c>
      <c r="U35" s="26">
        <v>149.25800102673099</v>
      </c>
      <c r="V35" s="26">
        <v>149.25800102673099</v>
      </c>
      <c r="W35" s="26">
        <v>75.711987472616897</v>
      </c>
      <c r="X35" s="95">
        <v>4.2177851149512504</v>
      </c>
      <c r="Y35" s="26">
        <v>40.015540150408</v>
      </c>
      <c r="Z35" s="95">
        <v>24.142717339727</v>
      </c>
      <c r="AA35" s="26">
        <v>440.9781130179</v>
      </c>
      <c r="AB35" s="26">
        <v>16624.588943635499</v>
      </c>
      <c r="AC35" s="26">
        <v>109.972325045361</v>
      </c>
      <c r="AD35" s="26">
        <v>64.967178476216105</v>
      </c>
      <c r="AE35" s="26">
        <v>22.657195617662701</v>
      </c>
      <c r="AF35" s="26">
        <v>19.283429179912702</v>
      </c>
      <c r="AG35" s="95">
        <v>30.430736467081399</v>
      </c>
      <c r="AH35" s="26">
        <v>298.11585807026</v>
      </c>
      <c r="AI35" s="26">
        <v>298.11585807026</v>
      </c>
      <c r="AJ35" s="26">
        <v>378216.058835676</v>
      </c>
      <c r="AK35" s="26">
        <v>0</v>
      </c>
      <c r="AL35" s="26">
        <v>44.269702989938601</v>
      </c>
      <c r="AM35" s="26">
        <v>7.7728357247680497</v>
      </c>
      <c r="AN35" s="95">
        <v>372.386173978138</v>
      </c>
      <c r="AO35" s="26">
        <v>53.624658228915301</v>
      </c>
      <c r="AP35" s="26">
        <v>335.464741937984</v>
      </c>
      <c r="AQ35" s="26">
        <v>43.3501129904975</v>
      </c>
      <c r="AR35" s="26">
        <v>273.20543819099697</v>
      </c>
      <c r="AS35" s="26">
        <v>0</v>
      </c>
      <c r="AT35" s="95">
        <v>4054.6901093823199</v>
      </c>
      <c r="AU35" s="26">
        <v>220.55393611049499</v>
      </c>
      <c r="AV35" s="26">
        <v>24.505977992779801</v>
      </c>
      <c r="AW35" s="26">
        <v>245.05991410327499</v>
      </c>
      <c r="AX35" s="26">
        <v>0</v>
      </c>
      <c r="AY35" s="26">
        <v>171.76596104634601</v>
      </c>
      <c r="AZ35" s="26">
        <v>1.9529113472996101E-2</v>
      </c>
      <c r="BA35" s="26">
        <v>1074.26784267418</v>
      </c>
      <c r="BB35" s="26">
        <v>7.3734417005351702E-2</v>
      </c>
      <c r="BC35" s="26">
        <v>11.612624222732901</v>
      </c>
      <c r="BD35" s="26">
        <v>185.27380588545799</v>
      </c>
      <c r="BE35" s="26">
        <v>3.7428298895594597E-2</v>
      </c>
      <c r="BF35" s="26">
        <v>0</v>
      </c>
      <c r="BG35" s="26">
        <v>18.017236789960101</v>
      </c>
      <c r="BH35" s="26">
        <v>1708.38613141972</v>
      </c>
      <c r="BI35" s="26">
        <v>1447.9236893948801</v>
      </c>
      <c r="BJ35" s="26">
        <v>260.46244202483501</v>
      </c>
      <c r="BK35" s="26">
        <v>3.2525601031101699E-2</v>
      </c>
      <c r="BL35" s="26">
        <v>4.4550069606309603E-3</v>
      </c>
      <c r="BM35" s="26">
        <v>0.24398483138389601</v>
      </c>
      <c r="BN35" s="26">
        <v>3.07423614402795</v>
      </c>
      <c r="BO35" s="26">
        <v>496.04790233965502</v>
      </c>
      <c r="BP35" s="26">
        <v>3.3874268125685498</v>
      </c>
      <c r="BQ35" s="26">
        <v>4.6134999733240702</v>
      </c>
      <c r="BR35" s="26">
        <v>708.56367097119096</v>
      </c>
      <c r="BS35" s="26">
        <v>30.672457201282999</v>
      </c>
      <c r="BT35" s="26">
        <v>0.108183401419776</v>
      </c>
      <c r="BU35" s="26">
        <v>16.811467682666699</v>
      </c>
      <c r="BV35" s="26">
        <v>1.9779031354023699E-3</v>
      </c>
      <c r="BW35" s="26">
        <v>130.50445667033699</v>
      </c>
      <c r="BX35" s="26">
        <v>43.581817548227399</v>
      </c>
      <c r="BY35" s="26">
        <v>0</v>
      </c>
      <c r="BZ35" s="26">
        <v>48.271661922912202</v>
      </c>
      <c r="CA35" s="26">
        <v>162.385863060199</v>
      </c>
      <c r="CB35" s="95">
        <v>0</v>
      </c>
      <c r="CC35" s="26">
        <v>577.29572145116799</v>
      </c>
      <c r="CD35" s="26">
        <v>3927.3422334430102</v>
      </c>
      <c r="CE35" s="26">
        <v>124.032439217522</v>
      </c>
      <c r="CF35" s="26"/>
      <c r="CG35" s="49">
        <f t="shared" ref="CG35:CG51" si="14">(AB35-B35)/(B35+1E-50)</f>
        <v>-1.1607632837125325E-5</v>
      </c>
      <c r="CH35" s="49">
        <f t="shared" ref="CH35:CH51" si="15">(AR35-C35)/(C35+1E-50)</f>
        <v>-1.1580195425226143E-5</v>
      </c>
      <c r="CI35" s="49">
        <f t="shared" ref="CI35:CI51" si="16">(AW35-D35)/(D35+1E-50)</f>
        <v>-1.1290567432446061E-5</v>
      </c>
      <c r="CJ35" s="49">
        <f t="shared" ref="CJ35:CJ51" si="17">(BH35-E35)/(E35+1E-50)</f>
        <v>5.2304132301108351E-4</v>
      </c>
      <c r="CK35" s="49">
        <f t="shared" ref="CK35:CK51" si="18">(BI35-F35)/(F35+1E-50)</f>
        <v>6.1925106678819392E-4</v>
      </c>
      <c r="CL35" s="49">
        <f t="shared" ref="CL35:CL51" si="19">(BW35-G35)/(G35+1E-50)</f>
        <v>-1.1281707078738013E-5</v>
      </c>
      <c r="CM35" s="49">
        <f t="shared" ref="CM35:CM51" si="20">(CD35-H35)/(H35+1E-50)</f>
        <v>-1.1605056384354935E-5</v>
      </c>
      <c r="CN35" s="100">
        <f t="shared" ref="CN35:CN51" si="21">(V35-I35)/(I35+1E-50)</f>
        <v>-1.1057933286728306E-5</v>
      </c>
      <c r="CO35" s="100">
        <f t="shared" ref="CO35:CO51" si="22">(Y35-J35)/(J35+1E-50)</f>
        <v>-1.1299472183476807E-5</v>
      </c>
      <c r="CP35" s="100">
        <f t="shared" ref="CP35:CP51" si="23">(AI35-K35)/(K35+1E-50)</f>
        <v>-1.1015226056440049E-5</v>
      </c>
      <c r="CQ35" s="100">
        <f t="shared" ref="CQ35:CQ51" si="24">(AP35-L35)/(L35+1E-50)</f>
        <v>-7.9268268899623824E-6</v>
      </c>
      <c r="CR35" s="99">
        <f t="shared" si="12"/>
        <v>-1.0571551201958799E-5</v>
      </c>
      <c r="CS35" s="99">
        <f t="shared" si="13"/>
        <v>-1.0943150188952841E-5</v>
      </c>
      <c r="CT35" s="100">
        <f t="shared" ref="CT35:CT51" si="25">(AQ35-O35)/(O35+1E-50)</f>
        <v>-1.2558736935003176E-5</v>
      </c>
    </row>
    <row r="36" spans="1:98" x14ac:dyDescent="0.25">
      <c r="A36" s="28" t="s">
        <v>35</v>
      </c>
      <c r="B36" s="26">
        <v>2866.1654899999999</v>
      </c>
      <c r="C36" s="26">
        <v>47.357332999999997</v>
      </c>
      <c r="D36" s="26">
        <v>55.375317000000003</v>
      </c>
      <c r="E36" s="26">
        <v>306.09966200000002</v>
      </c>
      <c r="F36" s="26">
        <v>259.40650299999999</v>
      </c>
      <c r="G36" s="26">
        <v>26.513180999999999</v>
      </c>
      <c r="H36" s="26">
        <v>680.75885800000003</v>
      </c>
      <c r="I36" s="91">
        <v>22.705113090000001</v>
      </c>
      <c r="J36" s="91">
        <v>6.0962414200000001</v>
      </c>
      <c r="K36" s="91">
        <v>34.030575140000003</v>
      </c>
      <c r="L36" s="91">
        <v>31.212756599999999</v>
      </c>
      <c r="M36" s="91">
        <v>6.9361683100000002</v>
      </c>
      <c r="N36" s="91">
        <v>3.6848393499999998</v>
      </c>
      <c r="O36" s="91">
        <v>6.5839411600000002</v>
      </c>
      <c r="Q36" s="28" t="s">
        <v>35</v>
      </c>
      <c r="R36" s="95">
        <v>53.747317256646603</v>
      </c>
      <c r="S36" s="26">
        <v>9.3037200996908798</v>
      </c>
      <c r="T36" s="95">
        <v>6.93468289804653</v>
      </c>
      <c r="U36" s="26">
        <v>22.700189021527301</v>
      </c>
      <c r="V36" s="26">
        <v>22.700189021527301</v>
      </c>
      <c r="W36" s="26">
        <v>15.0657385388068</v>
      </c>
      <c r="X36" s="95">
        <v>0.84074723690606901</v>
      </c>
      <c r="Y36" s="26">
        <v>6.0949028892493597</v>
      </c>
      <c r="Z36" s="95">
        <v>3.6840459337586999</v>
      </c>
      <c r="AA36" s="26">
        <v>67.870268774867299</v>
      </c>
      <c r="AB36" s="26">
        <v>2865.5375710559501</v>
      </c>
      <c r="AC36" s="26">
        <v>22.355689402638198</v>
      </c>
      <c r="AD36" s="26">
        <v>8.9690604350611896</v>
      </c>
      <c r="AE36" s="26">
        <v>6.3791370168004704</v>
      </c>
      <c r="AF36" s="26">
        <v>3.8577975481290001</v>
      </c>
      <c r="AG36" s="95">
        <v>6.0773945400985703</v>
      </c>
      <c r="AH36" s="26">
        <v>34.023262252843999</v>
      </c>
      <c r="AI36" s="26">
        <v>34.023262252843999</v>
      </c>
      <c r="AJ36" s="26">
        <v>20325.820026146401</v>
      </c>
      <c r="AK36" s="26">
        <v>0</v>
      </c>
      <c r="AL36" s="26">
        <v>8.8487171928803203</v>
      </c>
      <c r="AM36" s="26">
        <v>1.5515083189486401</v>
      </c>
      <c r="AN36" s="95">
        <v>67.573247929821093</v>
      </c>
      <c r="AO36" s="26">
        <v>10.7087657075478</v>
      </c>
      <c r="AP36" s="26">
        <v>31.206107041391999</v>
      </c>
      <c r="AQ36" s="26">
        <v>6.5825214743387397</v>
      </c>
      <c r="AR36" s="26">
        <v>47.346962625484302</v>
      </c>
      <c r="AS36" s="26">
        <v>0</v>
      </c>
      <c r="AT36" s="95">
        <v>702.05147955709106</v>
      </c>
      <c r="AU36" s="26">
        <v>49.827127151771599</v>
      </c>
      <c r="AV36" s="26">
        <v>5.5363448500008197</v>
      </c>
      <c r="AW36" s="26">
        <v>55.3634720017725</v>
      </c>
      <c r="AX36" s="26">
        <v>0</v>
      </c>
      <c r="AY36" s="26">
        <v>35.641453525175599</v>
      </c>
      <c r="AZ36" s="26">
        <v>7.2318371605571002E-3</v>
      </c>
      <c r="BA36" s="26">
        <v>198.950032365277</v>
      </c>
      <c r="BB36" s="26">
        <v>3.0357680367289999E-3</v>
      </c>
      <c r="BC36" s="26">
        <v>0.86949279889989295</v>
      </c>
      <c r="BD36" s="26">
        <v>9.3149048844502396</v>
      </c>
      <c r="BE36" s="26">
        <v>2.9248534557559901E-3</v>
      </c>
      <c r="BF36" s="26">
        <v>0</v>
      </c>
      <c r="BG36" s="26">
        <v>0.210595183716662</v>
      </c>
      <c r="BH36" s="26">
        <v>306.04679804429702</v>
      </c>
      <c r="BI36" s="26">
        <v>259.36382951902402</v>
      </c>
      <c r="BJ36" s="26">
        <v>46.682968525273203</v>
      </c>
      <c r="BK36" s="26">
        <v>2.7843795908221499E-3</v>
      </c>
      <c r="BL36" s="26">
        <v>5.0453749723595499E-4</v>
      </c>
      <c r="BM36" s="26">
        <v>1.3723454875576599</v>
      </c>
      <c r="BN36" s="26">
        <v>0.12882867975550699</v>
      </c>
      <c r="BO36" s="26">
        <v>101.097293046071</v>
      </c>
      <c r="BP36" s="26">
        <v>0.66702391059155497</v>
      </c>
      <c r="BQ36" s="26">
        <v>0.29987598546051702</v>
      </c>
      <c r="BR36" s="26">
        <v>144.42250390692001</v>
      </c>
      <c r="BS36" s="26">
        <v>3.2973994388135699</v>
      </c>
      <c r="BT36" s="26">
        <v>5.2557416792605701E-3</v>
      </c>
      <c r="BU36" s="26">
        <v>0.95876235624486705</v>
      </c>
      <c r="BV36" s="26">
        <v>4.6616193500774298E-4</v>
      </c>
      <c r="BW36" s="26">
        <v>26.507471573802398</v>
      </c>
      <c r="BX36" s="26">
        <v>8.7246438506953297</v>
      </c>
      <c r="BY36" s="26">
        <v>0</v>
      </c>
      <c r="BZ36" s="26">
        <v>9.5714643212887207</v>
      </c>
      <c r="CA36" s="26">
        <v>30.521813726762101</v>
      </c>
      <c r="CB36" s="95">
        <v>0</v>
      </c>
      <c r="CC36" s="26">
        <v>105.64880390584401</v>
      </c>
      <c r="CD36" s="26">
        <v>680.60978649117806</v>
      </c>
      <c r="CE36" s="26">
        <v>23.092490506830998</v>
      </c>
      <c r="CF36" s="26"/>
      <c r="CG36" s="49">
        <f t="shared" si="14"/>
        <v>-2.1907979362689376E-4</v>
      </c>
      <c r="CH36" s="49">
        <f t="shared" si="15"/>
        <v>-2.1898138807130232E-4</v>
      </c>
      <c r="CI36" s="49">
        <f t="shared" si="16"/>
        <v>-2.139039353490726E-4</v>
      </c>
      <c r="CJ36" s="49">
        <f t="shared" si="17"/>
        <v>-1.7270177744594596E-4</v>
      </c>
      <c r="CK36" s="49">
        <f t="shared" si="18"/>
        <v>-1.6450428374944665E-4</v>
      </c>
      <c r="CL36" s="49">
        <f t="shared" si="19"/>
        <v>-2.1534293442952677E-4</v>
      </c>
      <c r="CM36" s="49">
        <f t="shared" si="20"/>
        <v>-2.18978434243122E-4</v>
      </c>
      <c r="CN36" s="100">
        <f t="shared" si="21"/>
        <v>-2.168704667174299E-4</v>
      </c>
      <c r="CO36" s="100">
        <f t="shared" si="22"/>
        <v>-2.1956655887167729E-4</v>
      </c>
      <c r="CP36" s="100">
        <f t="shared" si="23"/>
        <v>-2.1489167097292911E-4</v>
      </c>
      <c r="CQ36" s="100">
        <f t="shared" si="24"/>
        <v>-2.1303977387246233E-4</v>
      </c>
      <c r="CR36" s="99">
        <f t="shared" si="12"/>
        <v>-2.1415454283723741E-4</v>
      </c>
      <c r="CS36" s="99">
        <f t="shared" si="13"/>
        <v>-2.1531908610884646E-4</v>
      </c>
      <c r="CT36" s="100">
        <f t="shared" si="25"/>
        <v>-2.1562854630075319E-4</v>
      </c>
    </row>
    <row r="37" spans="1:98" x14ac:dyDescent="0.25">
      <c r="A37" s="28" t="s">
        <v>36</v>
      </c>
      <c r="B37" s="26">
        <v>373514.03058000002</v>
      </c>
      <c r="C37" s="26">
        <v>6176.2721069999998</v>
      </c>
      <c r="D37" s="26">
        <v>7461.7424559999999</v>
      </c>
      <c r="E37" s="26">
        <v>40109.444251000001</v>
      </c>
      <c r="F37" s="26">
        <v>33991.053333999997</v>
      </c>
      <c r="G37" s="26">
        <v>3530.2019839999998</v>
      </c>
      <c r="H37" s="26">
        <v>88783.920966000005</v>
      </c>
      <c r="I37" s="91">
        <v>3014.9746629000001</v>
      </c>
      <c r="J37" s="91">
        <v>809.50990423999997</v>
      </c>
      <c r="K37" s="91">
        <v>4518.8641739000004</v>
      </c>
      <c r="L37" s="91">
        <v>4144.6907073000002</v>
      </c>
      <c r="M37" s="91">
        <v>921.04237975000001</v>
      </c>
      <c r="N37" s="91">
        <v>489.30376346000003</v>
      </c>
      <c r="O37" s="91">
        <v>874.27069681</v>
      </c>
      <c r="Q37" s="28" t="s">
        <v>36</v>
      </c>
      <c r="R37" s="95">
        <v>6989.37272774332</v>
      </c>
      <c r="S37" s="26">
        <v>1209.86672521177</v>
      </c>
      <c r="T37" s="95">
        <v>921.040861011321</v>
      </c>
      <c r="U37" s="26">
        <v>3014.34033012904</v>
      </c>
      <c r="V37" s="26">
        <v>3014.34033012904</v>
      </c>
      <c r="W37" s="26">
        <v>1959.1678981331099</v>
      </c>
      <c r="X37" s="95">
        <v>109.33181603473901</v>
      </c>
      <c r="Y37" s="26">
        <v>809.33964388327399</v>
      </c>
      <c r="Z37" s="95">
        <v>489.30297112419601</v>
      </c>
      <c r="AA37" s="26">
        <v>8825.9337587993305</v>
      </c>
      <c r="AB37" s="26">
        <v>373513.55832034198</v>
      </c>
      <c r="AC37" s="26">
        <v>2907.16168820642</v>
      </c>
      <c r="AD37" s="26">
        <v>1166.3461793131701</v>
      </c>
      <c r="AE37" s="26">
        <v>829.55067591581201</v>
      </c>
      <c r="AF37" s="26">
        <v>501.672464675328</v>
      </c>
      <c r="AG37" s="95">
        <v>790.31276802904699</v>
      </c>
      <c r="AH37" s="26">
        <v>4517.9149072361497</v>
      </c>
      <c r="AI37" s="26">
        <v>4517.9149072361497</v>
      </c>
      <c r="AJ37" s="26">
        <v>17216955.220038101</v>
      </c>
      <c r="AK37" s="26">
        <v>0</v>
      </c>
      <c r="AL37" s="26">
        <v>1150.6987639259601</v>
      </c>
      <c r="AM37" s="26">
        <v>201.76041896362599</v>
      </c>
      <c r="AN37" s="95">
        <v>8787.3117608591092</v>
      </c>
      <c r="AO37" s="26">
        <v>1392.5827860755701</v>
      </c>
      <c r="AP37" s="26">
        <v>4143.8316604265301</v>
      </c>
      <c r="AQ37" s="26">
        <v>874.08685149662006</v>
      </c>
      <c r="AR37" s="26">
        <v>6176.2637579397797</v>
      </c>
      <c r="AS37" s="26">
        <v>0</v>
      </c>
      <c r="AT37" s="95">
        <v>91572.117183341805</v>
      </c>
      <c r="AU37" s="26">
        <v>6715.5543075599699</v>
      </c>
      <c r="AV37" s="26">
        <v>746.17282582123801</v>
      </c>
      <c r="AW37" s="26">
        <v>7461.7271333812096</v>
      </c>
      <c r="AX37" s="26">
        <v>0</v>
      </c>
      <c r="AY37" s="26">
        <v>4634.8567432887203</v>
      </c>
      <c r="AZ37" s="26">
        <v>0.97488584791966304</v>
      </c>
      <c r="BA37" s="26">
        <v>25871.719369594401</v>
      </c>
      <c r="BB37" s="26">
        <v>0.39101116492743998</v>
      </c>
      <c r="BC37" s="26">
        <v>118.72738107905199</v>
      </c>
      <c r="BD37" s="26">
        <v>1266.75739631739</v>
      </c>
      <c r="BE37" s="26">
        <v>0.309598083905267</v>
      </c>
      <c r="BF37" s="26">
        <v>0</v>
      </c>
      <c r="BG37" s="26">
        <v>28.785317111228601</v>
      </c>
      <c r="BH37" s="26">
        <v>40111.292240011098</v>
      </c>
      <c r="BI37" s="26">
        <v>33992.910032465901</v>
      </c>
      <c r="BJ37" s="26">
        <v>6118.3822075451999</v>
      </c>
      <c r="BK37" s="26">
        <v>0.36562947385913502</v>
      </c>
      <c r="BL37" s="26">
        <v>6.1565900298141997E-2</v>
      </c>
      <c r="BM37" s="26">
        <v>136.641536222247</v>
      </c>
      <c r="BN37" s="26">
        <v>17.8384182833159</v>
      </c>
      <c r="BO37" s="26">
        <v>13243.3477511202</v>
      </c>
      <c r="BP37" s="26">
        <v>89.883785259015497</v>
      </c>
      <c r="BQ37" s="26">
        <v>40.2338024101809</v>
      </c>
      <c r="BR37" s="26">
        <v>18918.870099670901</v>
      </c>
      <c r="BS37" s="26">
        <v>428.79758506440402</v>
      </c>
      <c r="BT37" s="26">
        <v>0.70644715281447501</v>
      </c>
      <c r="BU37" s="26">
        <v>128.96174722608899</v>
      </c>
      <c r="BV37" s="26">
        <v>5.3660142506765401E-2</v>
      </c>
      <c r="BW37" s="26">
        <v>3530.1961015104898</v>
      </c>
      <c r="BX37" s="26">
        <v>1134.56603594579</v>
      </c>
      <c r="BY37" s="26">
        <v>0</v>
      </c>
      <c r="BZ37" s="26">
        <v>1244.6828225005399</v>
      </c>
      <c r="CA37" s="26">
        <v>3969.0959566480101</v>
      </c>
      <c r="CB37" s="95">
        <v>0</v>
      </c>
      <c r="CC37" s="26">
        <v>13738.706482382</v>
      </c>
      <c r="CD37" s="26">
        <v>88783.802393216305</v>
      </c>
      <c r="CE37" s="26">
        <v>3002.9697747479499</v>
      </c>
      <c r="CF37" s="26"/>
      <c r="CG37" s="49">
        <f t="shared" si="14"/>
        <v>-1.26436925891703E-6</v>
      </c>
      <c r="CH37" s="49">
        <f t="shared" si="15"/>
        <v>-1.3517960471067343E-6</v>
      </c>
      <c r="CI37" s="49">
        <f t="shared" si="16"/>
        <v>-2.0534907068599484E-6</v>
      </c>
      <c r="CJ37" s="49">
        <f t="shared" si="17"/>
        <v>4.6073662839430916E-5</v>
      </c>
      <c r="CK37" s="49">
        <f t="shared" si="18"/>
        <v>5.4623151794105817E-5</v>
      </c>
      <c r="CL37" s="49">
        <f t="shared" si="19"/>
        <v>-1.6663322769199498E-6</v>
      </c>
      <c r="CM37" s="49">
        <f t="shared" si="20"/>
        <v>-1.3355209187650292E-6</v>
      </c>
      <c r="CN37" s="100">
        <f t="shared" si="21"/>
        <v>-2.1039406359387347E-4</v>
      </c>
      <c r="CO37" s="100">
        <f t="shared" si="22"/>
        <v>-2.1032522991281115E-4</v>
      </c>
      <c r="CP37" s="100">
        <f t="shared" si="23"/>
        <v>-2.10067536292302E-4</v>
      </c>
      <c r="CQ37" s="100">
        <f t="shared" si="24"/>
        <v>-2.0726440985260395E-4</v>
      </c>
      <c r="CR37" s="99">
        <f t="shared" si="12"/>
        <v>-1.648934633629503E-6</v>
      </c>
      <c r="CS37" s="99">
        <f t="shared" si="13"/>
        <v>-1.6193127116349615E-6</v>
      </c>
      <c r="CT37" s="100">
        <f t="shared" si="25"/>
        <v>-2.1028419921970869E-4</v>
      </c>
    </row>
    <row r="38" spans="1:98" x14ac:dyDescent="0.25">
      <c r="A38" s="28" t="s">
        <v>37</v>
      </c>
      <c r="B38" s="26">
        <v>317452.56874000002</v>
      </c>
      <c r="C38" s="26">
        <v>5192.4686160000001</v>
      </c>
      <c r="D38" s="26">
        <v>3417.977519</v>
      </c>
      <c r="E38" s="26">
        <v>31478.224655999999</v>
      </c>
      <c r="F38" s="26">
        <v>26676.462269</v>
      </c>
      <c r="G38" s="26">
        <v>2106.283011</v>
      </c>
      <c r="H38" s="26">
        <v>74641.779152999996</v>
      </c>
      <c r="I38" s="91">
        <v>2410.0692116</v>
      </c>
      <c r="J38" s="91">
        <v>646.13115604999996</v>
      </c>
      <c r="K38" s="91">
        <v>4813.6771127000002</v>
      </c>
      <c r="L38" s="91">
        <v>5416.7328582</v>
      </c>
      <c r="M38" s="91">
        <v>736.58951753999997</v>
      </c>
      <c r="N38" s="91">
        <v>389.83246441</v>
      </c>
      <c r="O38" s="91">
        <v>699.97541813999999</v>
      </c>
      <c r="Q38" s="28" t="s">
        <v>37</v>
      </c>
      <c r="R38" s="95">
        <v>5328.9767496438499</v>
      </c>
      <c r="S38" s="26">
        <v>920.52505219418799</v>
      </c>
      <c r="T38" s="95">
        <v>736.58936427773301</v>
      </c>
      <c r="U38" s="26">
        <v>2410.0688708366902</v>
      </c>
      <c r="V38" s="26">
        <v>2410.0688708366902</v>
      </c>
      <c r="W38" s="26">
        <v>1500.2018188964801</v>
      </c>
      <c r="X38" s="95">
        <v>83.573637430822103</v>
      </c>
      <c r="Y38" s="26">
        <v>646.13102739835301</v>
      </c>
      <c r="Z38" s="95">
        <v>389.83238011494097</v>
      </c>
      <c r="AA38" s="26">
        <v>8737.7960474682804</v>
      </c>
      <c r="AB38" s="26">
        <v>317452.534704622</v>
      </c>
      <c r="AC38" s="26">
        <v>2179.0554064614898</v>
      </c>
      <c r="AD38" s="26">
        <v>1287.29672100981</v>
      </c>
      <c r="AE38" s="26">
        <v>448.94288828329098</v>
      </c>
      <c r="AF38" s="26">
        <v>382.09313896619301</v>
      </c>
      <c r="AG38" s="95">
        <v>602.97263415242105</v>
      </c>
      <c r="AH38" s="26">
        <v>4813.6767220148604</v>
      </c>
      <c r="AI38" s="26">
        <v>4813.6767220148604</v>
      </c>
      <c r="AJ38" s="26">
        <v>7184045.6737348204</v>
      </c>
      <c r="AK38" s="26">
        <v>0</v>
      </c>
      <c r="AL38" s="26">
        <v>877.18557772948998</v>
      </c>
      <c r="AM38" s="26">
        <v>154.015370370444</v>
      </c>
      <c r="AN38" s="95">
        <v>7378.6772949137603</v>
      </c>
      <c r="AO38" s="26">
        <v>1062.5500557957801</v>
      </c>
      <c r="AP38" s="26">
        <v>5416.7489843183503</v>
      </c>
      <c r="AQ38" s="26">
        <v>699.975405020567</v>
      </c>
      <c r="AR38" s="26">
        <v>5192.4676129316304</v>
      </c>
      <c r="AS38" s="26">
        <v>0</v>
      </c>
      <c r="AT38" s="95">
        <v>77165.116997485602</v>
      </c>
      <c r="AU38" s="26">
        <v>3076.1789914015299</v>
      </c>
      <c r="AV38" s="26">
        <v>341.797725249059</v>
      </c>
      <c r="AW38" s="26">
        <v>3417.9767166505899</v>
      </c>
      <c r="AX38" s="26">
        <v>0</v>
      </c>
      <c r="AY38" s="26">
        <v>3403.4709445325798</v>
      </c>
      <c r="AZ38" s="26">
        <v>0.14933569531068</v>
      </c>
      <c r="BA38" s="26">
        <v>21286.164462784502</v>
      </c>
      <c r="BB38" s="26">
        <v>0</v>
      </c>
      <c r="BC38" s="26">
        <v>169.19762381876899</v>
      </c>
      <c r="BD38" s="26">
        <v>2073.6103725747198</v>
      </c>
      <c r="BE38" s="26">
        <v>0.28809741949536199</v>
      </c>
      <c r="BF38" s="26">
        <v>0</v>
      </c>
      <c r="BG38" s="26">
        <v>203.75694107012299</v>
      </c>
      <c r="BH38" s="26">
        <v>31477.1954317973</v>
      </c>
      <c r="BI38" s="26">
        <v>26675.434055305799</v>
      </c>
      <c r="BJ38" s="26">
        <v>4801.7613764915604</v>
      </c>
      <c r="BK38" s="26">
        <v>8.2638400434971899</v>
      </c>
      <c r="BL38" s="26">
        <v>8.9034721373049505E-2</v>
      </c>
      <c r="BM38" s="26">
        <v>121.431871328935</v>
      </c>
      <c r="BN38" s="26">
        <v>101.935046698402</v>
      </c>
      <c r="BO38" s="26">
        <v>9783.8072911175695</v>
      </c>
      <c r="BP38" s="26">
        <v>40.034907259346198</v>
      </c>
      <c r="BQ38" s="26">
        <v>51.914886650176101</v>
      </c>
      <c r="BR38" s="26">
        <v>13976.9246324822</v>
      </c>
      <c r="BS38" s="26">
        <v>607.76227609205898</v>
      </c>
      <c r="BT38" s="26">
        <v>1.58069576876954</v>
      </c>
      <c r="BU38" s="26">
        <v>142.32894825489799</v>
      </c>
      <c r="BV38" s="26">
        <v>0.120530402187029</v>
      </c>
      <c r="BW38" s="26">
        <v>2106.2825183488699</v>
      </c>
      <c r="BX38" s="26">
        <v>863.55513448096701</v>
      </c>
      <c r="BY38" s="26">
        <v>0</v>
      </c>
      <c r="BZ38" s="26">
        <v>956.48307671899795</v>
      </c>
      <c r="CA38" s="26">
        <v>3217.6078836624501</v>
      </c>
      <c r="CB38" s="95">
        <v>0</v>
      </c>
      <c r="CC38" s="26">
        <v>11438.8702582439</v>
      </c>
      <c r="CD38" s="26">
        <v>74641.771364825196</v>
      </c>
      <c r="CE38" s="26">
        <v>2457.6503739178902</v>
      </c>
      <c r="CF38" s="26"/>
      <c r="CG38" s="49">
        <f t="shared" si="14"/>
        <v>-1.0721405769187866E-7</v>
      </c>
      <c r="CH38" s="49">
        <f t="shared" si="15"/>
        <v>-1.9317755078272691E-7</v>
      </c>
      <c r="CI38" s="49">
        <f t="shared" si="16"/>
        <v>-2.3474391089193768E-7</v>
      </c>
      <c r="CJ38" s="49">
        <f t="shared" si="17"/>
        <v>-3.2696386595703116E-5</v>
      </c>
      <c r="CK38" s="49">
        <f t="shared" si="18"/>
        <v>-3.8543855022162758E-5</v>
      </c>
      <c r="CL38" s="49">
        <f t="shared" si="19"/>
        <v>-2.3389598052283214E-7</v>
      </c>
      <c r="CM38" s="49">
        <f t="shared" si="20"/>
        <v>-1.0434069081152806E-7</v>
      </c>
      <c r="CN38" s="100">
        <f t="shared" si="21"/>
        <v>-1.4139150370051753E-7</v>
      </c>
      <c r="CO38" s="100">
        <f t="shared" si="22"/>
        <v>-1.9911073122181087E-7</v>
      </c>
      <c r="CP38" s="100">
        <f t="shared" si="23"/>
        <v>-8.1161476070072747E-8</v>
      </c>
      <c r="CQ38" s="100">
        <f t="shared" si="24"/>
        <v>2.9770931615808396E-6</v>
      </c>
      <c r="CR38" s="99">
        <f t="shared" si="12"/>
        <v>-2.0807011681992989E-7</v>
      </c>
      <c r="CS38" s="99">
        <f t="shared" si="13"/>
        <v>-2.1623406648029116E-7</v>
      </c>
      <c r="CT38" s="100">
        <f t="shared" si="25"/>
        <v>-1.8742705318548193E-8</v>
      </c>
    </row>
    <row r="39" spans="1:98" x14ac:dyDescent="0.25">
      <c r="A39" s="28" t="s">
        <v>130</v>
      </c>
      <c r="B39" s="26">
        <v>35510.287966000004</v>
      </c>
      <c r="C39" s="26">
        <v>582.42171399999995</v>
      </c>
      <c r="D39" s="26">
        <v>464.303293</v>
      </c>
      <c r="E39" s="26">
        <v>3594.360396</v>
      </c>
      <c r="F39" s="26">
        <v>3046.0689590000002</v>
      </c>
      <c r="G39" s="26">
        <v>260.67259999999999</v>
      </c>
      <c r="H39" s="26">
        <v>8372.3262479999994</v>
      </c>
      <c r="I39" s="91">
        <v>253.94124993</v>
      </c>
      <c r="J39" s="91">
        <v>146.55581017</v>
      </c>
      <c r="K39" s="91">
        <v>526.26859262000005</v>
      </c>
      <c r="L39" s="91">
        <v>347.73696811999997</v>
      </c>
      <c r="M39" s="91">
        <v>77.541346840000003</v>
      </c>
      <c r="N39" s="91">
        <v>18.652557959999999</v>
      </c>
      <c r="O39" s="91">
        <v>73.810835769999997</v>
      </c>
      <c r="Q39" s="28" t="s">
        <v>130</v>
      </c>
      <c r="R39" s="95">
        <v>528.89604946323698</v>
      </c>
      <c r="S39" s="26">
        <v>80.937116695463303</v>
      </c>
      <c r="T39" s="95">
        <v>77.535970406505598</v>
      </c>
      <c r="U39" s="26">
        <v>253.923696781963</v>
      </c>
      <c r="V39" s="26">
        <v>253.923696781963</v>
      </c>
      <c r="W39" s="26">
        <v>172.742660122827</v>
      </c>
      <c r="X39" s="95">
        <v>177.10003834890301</v>
      </c>
      <c r="Y39" s="26">
        <v>146.545699476518</v>
      </c>
      <c r="Z39" s="95">
        <v>18.651266342609599</v>
      </c>
      <c r="AA39" s="26">
        <v>738.85174617501298</v>
      </c>
      <c r="AB39" s="26">
        <v>35507.937330286499</v>
      </c>
      <c r="AC39" s="26">
        <v>286.88600422153098</v>
      </c>
      <c r="AD39" s="26">
        <v>133.02536925779501</v>
      </c>
      <c r="AE39" s="26">
        <v>51.831000671721696</v>
      </c>
      <c r="AF39" s="26">
        <v>5.9030913386619703</v>
      </c>
      <c r="AG39" s="95">
        <v>102.573759094236</v>
      </c>
      <c r="AH39" s="26">
        <v>526.23229665220003</v>
      </c>
      <c r="AI39" s="26">
        <v>526.23229665220003</v>
      </c>
      <c r="AJ39" s="26">
        <v>795242.39810901205</v>
      </c>
      <c r="AK39" s="26">
        <v>0</v>
      </c>
      <c r="AL39" s="26">
        <v>74.788957639805901</v>
      </c>
      <c r="AM39" s="26">
        <v>16.185018989966999</v>
      </c>
      <c r="AN39" s="95">
        <v>802.40199542482605</v>
      </c>
      <c r="AO39" s="26">
        <v>105.37900658671801</v>
      </c>
      <c r="AP39" s="26">
        <v>347.71404752535102</v>
      </c>
      <c r="AQ39" s="26">
        <v>73.805712206368895</v>
      </c>
      <c r="AR39" s="26">
        <v>582.383210979458</v>
      </c>
      <c r="AS39" s="26">
        <v>0</v>
      </c>
      <c r="AT39" s="95">
        <v>8621.7289449781492</v>
      </c>
      <c r="AU39" s="26">
        <v>417.84305733736699</v>
      </c>
      <c r="AV39" s="26">
        <v>46.427036085671602</v>
      </c>
      <c r="AW39" s="26">
        <v>464.27009342303899</v>
      </c>
      <c r="AX39" s="26">
        <v>0</v>
      </c>
      <c r="AY39" s="26">
        <v>366.28062270484997</v>
      </c>
      <c r="AZ39" s="26">
        <v>7.9034965733560406E-2</v>
      </c>
      <c r="BA39" s="26">
        <v>2294.7270098434401</v>
      </c>
      <c r="BB39" s="26">
        <v>3.7148349645110899E-2</v>
      </c>
      <c r="BC39" s="26">
        <v>9.1721961285735496</v>
      </c>
      <c r="BD39" s="26">
        <v>99.389614041457904</v>
      </c>
      <c r="BE39" s="26">
        <v>5.0418025670618399E-2</v>
      </c>
      <c r="BF39" s="26">
        <v>0</v>
      </c>
      <c r="BG39" s="26">
        <v>2.2152531498426402</v>
      </c>
      <c r="BH39" s="26">
        <v>3594.26632808661</v>
      </c>
      <c r="BI39" s="26">
        <v>3046.0114588408701</v>
      </c>
      <c r="BJ39" s="26">
        <v>548.25486924574295</v>
      </c>
      <c r="BK39" s="26">
        <v>3.2547235170775499E-2</v>
      </c>
      <c r="BL39" s="26">
        <v>6.9189847655549801E-3</v>
      </c>
      <c r="BM39" s="26">
        <v>25.5348596963353</v>
      </c>
      <c r="BN39" s="26">
        <v>1.30515450423011</v>
      </c>
      <c r="BO39" s="26">
        <v>1188.77039956679</v>
      </c>
      <c r="BP39" s="26">
        <v>7.2971970838362603</v>
      </c>
      <c r="BQ39" s="26">
        <v>3.31890066308415</v>
      </c>
      <c r="BR39" s="26">
        <v>1698.19691190771</v>
      </c>
      <c r="BS39" s="26">
        <v>50.297995695831403</v>
      </c>
      <c r="BT39" s="26">
        <v>5.7885480944900897E-2</v>
      </c>
      <c r="BU39" s="26">
        <v>10.5399240757949</v>
      </c>
      <c r="BV39" s="26">
        <v>7.0949812830679504E-3</v>
      </c>
      <c r="BW39" s="26">
        <v>260.654614374267</v>
      </c>
      <c r="BX39" s="26">
        <v>94.698758006203505</v>
      </c>
      <c r="BY39" s="26">
        <v>0</v>
      </c>
      <c r="BZ39" s="26">
        <v>263.646684082425</v>
      </c>
      <c r="CA39" s="26">
        <v>363.824264012968</v>
      </c>
      <c r="CB39" s="95">
        <v>0</v>
      </c>
      <c r="CC39" s="26">
        <v>1413.9941130046</v>
      </c>
      <c r="CD39" s="26">
        <v>8371.7725615613108</v>
      </c>
      <c r="CE39" s="26">
        <v>249.56883206249699</v>
      </c>
      <c r="CF39" s="26"/>
      <c r="CG39" s="49">
        <f t="shared" si="14"/>
        <v>-6.619590682439422E-5</v>
      </c>
      <c r="CH39" s="49">
        <f t="shared" si="15"/>
        <v>-6.610849083479147E-5</v>
      </c>
      <c r="CI39" s="49">
        <f t="shared" si="16"/>
        <v>-7.1504073870547115E-5</v>
      </c>
      <c r="CJ39" s="49">
        <f t="shared" si="17"/>
        <v>-2.6170974255877885E-5</v>
      </c>
      <c r="CK39" s="49">
        <f t="shared" si="18"/>
        <v>-1.8876840906767569E-5</v>
      </c>
      <c r="CL39" s="49">
        <f t="shared" si="19"/>
        <v>-6.8996993673252311E-5</v>
      </c>
      <c r="CM39" s="49">
        <f t="shared" si="20"/>
        <v>-6.6132926774188571E-5</v>
      </c>
      <c r="CN39" s="100">
        <f t="shared" si="21"/>
        <v>-6.9122870119896158E-5</v>
      </c>
      <c r="CO39" s="100">
        <f t="shared" si="22"/>
        <v>-6.8988690863072165E-5</v>
      </c>
      <c r="CP39" s="100">
        <f t="shared" si="23"/>
        <v>-6.8968523504922972E-5</v>
      </c>
      <c r="CQ39" s="100">
        <f t="shared" si="24"/>
        <v>-6.5913597777276969E-5</v>
      </c>
      <c r="CR39" s="99">
        <f t="shared" si="12"/>
        <v>-6.9336343944330483E-5</v>
      </c>
      <c r="CS39" s="99">
        <f t="shared" si="13"/>
        <v>-6.9246126626178314E-5</v>
      </c>
      <c r="CT39" s="100">
        <f t="shared" si="25"/>
        <v>-6.9414789544822435E-5</v>
      </c>
    </row>
    <row r="40" spans="1:98" x14ac:dyDescent="0.25">
      <c r="A40" s="28" t="s">
        <v>39</v>
      </c>
      <c r="B40" s="26">
        <v>184.45245499999999</v>
      </c>
      <c r="C40" s="26">
        <v>3.0376449999999999</v>
      </c>
      <c r="D40" s="26">
        <v>3.0514260000000002</v>
      </c>
      <c r="E40" s="26">
        <v>19.241796999999998</v>
      </c>
      <c r="F40" s="26">
        <v>16.306622999999998</v>
      </c>
      <c r="G40" s="26">
        <v>1.549329</v>
      </c>
      <c r="H40" s="26">
        <v>43.667239000000002</v>
      </c>
      <c r="I40" s="91">
        <v>1.5092531499999999</v>
      </c>
      <c r="J40" s="91">
        <v>0.87102762</v>
      </c>
      <c r="K40" s="91">
        <v>3.12778059</v>
      </c>
      <c r="L40" s="91">
        <v>2.0667107200000001</v>
      </c>
      <c r="M40" s="91">
        <v>0.46085261</v>
      </c>
      <c r="N40" s="91">
        <v>0.11085815</v>
      </c>
      <c r="O40" s="91">
        <v>0.43868111999999998</v>
      </c>
      <c r="Q40" s="28" t="s">
        <v>39</v>
      </c>
      <c r="R40" s="95">
        <v>2.68484519687164</v>
      </c>
      <c r="S40" s="26">
        <v>0.41086053943782103</v>
      </c>
      <c r="T40" s="95">
        <v>0.46085298865444202</v>
      </c>
      <c r="U40" s="26">
        <v>1.5092538517188401</v>
      </c>
      <c r="V40" s="26">
        <v>1.5092538517188401</v>
      </c>
      <c r="W40" s="26">
        <v>0.87690122551629501</v>
      </c>
      <c r="X40" s="95">
        <v>0.89901753449494803</v>
      </c>
      <c r="Y40" s="26">
        <v>0.87103136902801503</v>
      </c>
      <c r="Z40" s="95">
        <v>0.110857854000496</v>
      </c>
      <c r="AA40" s="26">
        <v>3.7506458349037901</v>
      </c>
      <c r="AB40" s="26">
        <v>184.45242635184599</v>
      </c>
      <c r="AC40" s="26">
        <v>1.45632296192</v>
      </c>
      <c r="AD40" s="26">
        <v>0.67527923975694004</v>
      </c>
      <c r="AE40" s="26">
        <v>0.26311165647844698</v>
      </c>
      <c r="AF40" s="26">
        <v>2.9965740072995E-2</v>
      </c>
      <c r="AG40" s="95">
        <v>0.52069359953317096</v>
      </c>
      <c r="AH40" s="26">
        <v>3.1277808775076701</v>
      </c>
      <c r="AI40" s="26">
        <v>3.1277808775076701</v>
      </c>
      <c r="AJ40" s="26">
        <v>326.36277903624898</v>
      </c>
      <c r="AK40" s="26">
        <v>0</v>
      </c>
      <c r="AL40" s="26">
        <v>0.37965377375287201</v>
      </c>
      <c r="AM40" s="26">
        <v>8.2159780747708494E-2</v>
      </c>
      <c r="AN40" s="95">
        <v>4.0732477332247496</v>
      </c>
      <c r="AO40" s="26">
        <v>0.53493883450894797</v>
      </c>
      <c r="AP40" s="26">
        <v>2.0667129205476198</v>
      </c>
      <c r="AQ40" s="26">
        <v>0.43868035431455499</v>
      </c>
      <c r="AR40" s="26">
        <v>3.0376476567623998</v>
      </c>
      <c r="AS40" s="26">
        <v>0</v>
      </c>
      <c r="AT40" s="95">
        <v>44.936101787397199</v>
      </c>
      <c r="AU40" s="26">
        <v>2.74628301129317</v>
      </c>
      <c r="AV40" s="26">
        <v>0.30514476760528397</v>
      </c>
      <c r="AW40" s="26">
        <v>3.0514277788984598</v>
      </c>
      <c r="AX40" s="26">
        <v>0</v>
      </c>
      <c r="AY40" s="26">
        <v>1.8593606806660099</v>
      </c>
      <c r="AZ40" s="26">
        <v>4.5319663574684298E-4</v>
      </c>
      <c r="BA40" s="26">
        <v>11.6487567720035</v>
      </c>
      <c r="BB40" s="26">
        <v>1.9125670949144799E-4</v>
      </c>
      <c r="BC40" s="26">
        <v>5.4403891598736702E-2</v>
      </c>
      <c r="BD40" s="26">
        <v>0.58311912895385098</v>
      </c>
      <c r="BE40" s="26">
        <v>1.88002796562994E-4</v>
      </c>
      <c r="BF40" s="26">
        <v>0</v>
      </c>
      <c r="BG40" s="26">
        <v>1.31753344687136E-2</v>
      </c>
      <c r="BH40" s="26">
        <v>19.242661481116599</v>
      </c>
      <c r="BI40" s="26">
        <v>16.307488831657</v>
      </c>
      <c r="BJ40" s="26">
        <v>2.9351726494595902</v>
      </c>
      <c r="BK40" s="26">
        <v>1.75028518990062E-4</v>
      </c>
      <c r="BL40" s="26">
        <v>3.1976258425789598E-5</v>
      </c>
      <c r="BM40" s="26">
        <v>8.8690600814607806E-2</v>
      </c>
      <c r="BN40" s="26">
        <v>8.0470372636231805E-3</v>
      </c>
      <c r="BO40" s="26">
        <v>6.3568621835678503</v>
      </c>
      <c r="BP40" s="26">
        <v>4.1802084359860402E-2</v>
      </c>
      <c r="BQ40" s="26">
        <v>1.88028879445758E-2</v>
      </c>
      <c r="BR40" s="26">
        <v>9.0810888517777499</v>
      </c>
      <c r="BS40" s="26">
        <v>0.25533095936462702</v>
      </c>
      <c r="BT40" s="26">
        <v>3.2947253316578201E-4</v>
      </c>
      <c r="BU40" s="26">
        <v>6.0098174352530002E-2</v>
      </c>
      <c r="BV40" s="26">
        <v>2.9723102564526499E-5</v>
      </c>
      <c r="BW40" s="26">
        <v>1.54932886941472</v>
      </c>
      <c r="BX40" s="26">
        <v>0.480718217988789</v>
      </c>
      <c r="BY40" s="26">
        <v>0</v>
      </c>
      <c r="BZ40" s="26">
        <v>1.3383569232414501</v>
      </c>
      <c r="CA40" s="26">
        <v>1.8468910336901501</v>
      </c>
      <c r="CB40" s="95">
        <v>0</v>
      </c>
      <c r="CC40" s="26">
        <v>7.1778697204054298</v>
      </c>
      <c r="CD40" s="26">
        <v>43.667228955505202</v>
      </c>
      <c r="CE40" s="26">
        <v>1.2668951946956699</v>
      </c>
      <c r="CF40" s="26"/>
      <c r="CG40" s="49">
        <f t="shared" si="14"/>
        <v>-1.5531457144425625E-7</v>
      </c>
      <c r="CH40" s="49">
        <f t="shared" si="15"/>
        <v>8.7461253696703836E-7</v>
      </c>
      <c r="CI40" s="49">
        <f t="shared" si="16"/>
        <v>5.8297283291413541E-7</v>
      </c>
      <c r="CJ40" s="49">
        <f t="shared" si="17"/>
        <v>4.4927254798538678E-5</v>
      </c>
      <c r="CK40" s="49">
        <f t="shared" si="18"/>
        <v>5.3096932271142074E-5</v>
      </c>
      <c r="CL40" s="49">
        <f t="shared" si="19"/>
        <v>-8.428505496425389E-8</v>
      </c>
      <c r="CM40" s="49">
        <f t="shared" si="20"/>
        <v>-2.3002358359213383E-7</v>
      </c>
      <c r="CN40" s="100">
        <f t="shared" si="21"/>
        <v>4.6494442641773859E-7</v>
      </c>
      <c r="CO40" s="100">
        <f t="shared" si="22"/>
        <v>4.3041436677198299E-6</v>
      </c>
      <c r="CP40" s="100">
        <f t="shared" si="23"/>
        <v>9.1920664459354509E-8</v>
      </c>
      <c r="CQ40" s="100">
        <f t="shared" si="24"/>
        <v>1.0647584097689214E-6</v>
      </c>
      <c r="CR40" s="99">
        <f t="shared" si="12"/>
        <v>8.2163892274294313E-7</v>
      </c>
      <c r="CS40" s="99">
        <f t="shared" si="13"/>
        <v>-2.6700743608360603E-6</v>
      </c>
      <c r="CT40" s="100">
        <f t="shared" si="25"/>
        <v>-1.7454260283465714E-6</v>
      </c>
    </row>
    <row r="41" spans="1:98" x14ac:dyDescent="0.25">
      <c r="A41" s="28" t="s">
        <v>40</v>
      </c>
      <c r="B41" s="26">
        <v>13831.886549999999</v>
      </c>
      <c r="C41" s="26">
        <v>228.48863499999999</v>
      </c>
      <c r="D41" s="26">
        <v>264.65479900000003</v>
      </c>
      <c r="E41" s="26">
        <v>1474.9080429999999</v>
      </c>
      <c r="F41" s="26">
        <v>1249.9202849999999</v>
      </c>
      <c r="G41" s="26">
        <v>127.15901700000001</v>
      </c>
      <c r="H41" s="26">
        <v>3284.5700339999999</v>
      </c>
      <c r="I41" s="91">
        <v>123.84088116</v>
      </c>
      <c r="J41" s="91">
        <v>71.471652039999995</v>
      </c>
      <c r="K41" s="91">
        <v>256.64820478000001</v>
      </c>
      <c r="L41" s="91">
        <v>169.58273868000001</v>
      </c>
      <c r="M41" s="91">
        <v>37.815002139999997</v>
      </c>
      <c r="N41" s="91">
        <v>9.0963915899999996</v>
      </c>
      <c r="O41" s="91">
        <v>35.995723269999999</v>
      </c>
      <c r="Q41" s="28" t="s">
        <v>40</v>
      </c>
      <c r="R41" s="95">
        <v>197.77136208207401</v>
      </c>
      <c r="S41" s="26">
        <v>30.265019382209601</v>
      </c>
      <c r="T41" s="95">
        <v>37.803463510665203</v>
      </c>
      <c r="U41" s="26">
        <v>123.803072801383</v>
      </c>
      <c r="V41" s="26">
        <v>123.803072801383</v>
      </c>
      <c r="W41" s="26">
        <v>64.594101223872698</v>
      </c>
      <c r="X41" s="95">
        <v>66.223487485016804</v>
      </c>
      <c r="Y41" s="26">
        <v>71.449824102928005</v>
      </c>
      <c r="Z41" s="95">
        <v>9.09361787352187</v>
      </c>
      <c r="AA41" s="26">
        <v>276.280657699529</v>
      </c>
      <c r="AB41" s="26">
        <v>13828.123508497099</v>
      </c>
      <c r="AC41" s="26">
        <v>107.27602574445</v>
      </c>
      <c r="AD41" s="26">
        <v>49.742496767970799</v>
      </c>
      <c r="AE41" s="26">
        <v>19.381290655643401</v>
      </c>
      <c r="AF41" s="26">
        <v>2.20735259645337</v>
      </c>
      <c r="AG41" s="95">
        <v>38.355667392107101</v>
      </c>
      <c r="AH41" s="26">
        <v>256.569853676891</v>
      </c>
      <c r="AI41" s="26">
        <v>256.569853676891</v>
      </c>
      <c r="AJ41" s="26">
        <v>260940.35273738601</v>
      </c>
      <c r="AK41" s="26">
        <v>0</v>
      </c>
      <c r="AL41" s="26">
        <v>27.9660042588187</v>
      </c>
      <c r="AM41" s="26">
        <v>6.0521122764312603</v>
      </c>
      <c r="AN41" s="95">
        <v>300.04409796142198</v>
      </c>
      <c r="AO41" s="26">
        <v>39.404644148606003</v>
      </c>
      <c r="AP41" s="26">
        <v>169.53149402291501</v>
      </c>
      <c r="AQ41" s="26">
        <v>35.984737907829</v>
      </c>
      <c r="AR41" s="26">
        <v>228.426206701279</v>
      </c>
      <c r="AS41" s="26">
        <v>0</v>
      </c>
      <c r="AT41" s="95">
        <v>3377.14135340862</v>
      </c>
      <c r="AU41" s="26">
        <v>238.112043368662</v>
      </c>
      <c r="AV41" s="26">
        <v>26.4568784346081</v>
      </c>
      <c r="AW41" s="26">
        <v>264.56892180326997</v>
      </c>
      <c r="AX41" s="26">
        <v>0</v>
      </c>
      <c r="AY41" s="26">
        <v>136.96423264042599</v>
      </c>
      <c r="AZ41" s="26">
        <v>3.4904962342631303E-2</v>
      </c>
      <c r="BA41" s="26">
        <v>858.07303369734905</v>
      </c>
      <c r="BB41" s="26">
        <v>1.46111105602495E-2</v>
      </c>
      <c r="BC41" s="26">
        <v>4.2001156035207803</v>
      </c>
      <c r="BD41" s="26">
        <v>44.984272591808697</v>
      </c>
      <c r="BE41" s="26">
        <v>1.39247558747113E-2</v>
      </c>
      <c r="BF41" s="26">
        <v>0</v>
      </c>
      <c r="BG41" s="26">
        <v>1.0173556289841601</v>
      </c>
      <c r="BH41" s="26">
        <v>1474.56173324615</v>
      </c>
      <c r="BI41" s="26">
        <v>1249.63705208222</v>
      </c>
      <c r="BJ41" s="26">
        <v>224.92468116392999</v>
      </c>
      <c r="BK41" s="26">
        <v>1.34169170395233E-2</v>
      </c>
      <c r="BL41" s="26">
        <v>2.4205402184890598E-3</v>
      </c>
      <c r="BM41" s="26">
        <v>6.51392647442362</v>
      </c>
      <c r="BN41" s="26">
        <v>0.62287312300137199</v>
      </c>
      <c r="BO41" s="26">
        <v>487.08012060825502</v>
      </c>
      <c r="BP41" s="26">
        <v>3.21936713433313</v>
      </c>
      <c r="BQ41" s="26">
        <v>1.4469455320689799</v>
      </c>
      <c r="BR41" s="26">
        <v>695.81830950247104</v>
      </c>
      <c r="BS41" s="26">
        <v>18.808046643960999</v>
      </c>
      <c r="BT41" s="26">
        <v>2.5362671895478799E-2</v>
      </c>
      <c r="BU41" s="26">
        <v>4.6268958033918102</v>
      </c>
      <c r="BV41" s="26">
        <v>2.2291220386690602E-3</v>
      </c>
      <c r="BW41" s="26">
        <v>127.120140991396</v>
      </c>
      <c r="BX41" s="26">
        <v>35.410968983569603</v>
      </c>
      <c r="BY41" s="26">
        <v>0</v>
      </c>
      <c r="BZ41" s="26">
        <v>98.586067673082795</v>
      </c>
      <c r="CA41" s="26">
        <v>136.04576178873</v>
      </c>
      <c r="CB41" s="95">
        <v>0</v>
      </c>
      <c r="CC41" s="26">
        <v>528.73833706790106</v>
      </c>
      <c r="CD41" s="26">
        <v>3283.6726258558001</v>
      </c>
      <c r="CE41" s="26">
        <v>93.321907648645904</v>
      </c>
      <c r="CF41" s="26"/>
      <c r="CG41" s="49">
        <f t="shared" si="14"/>
        <v>-2.7205555000014053E-4</v>
      </c>
      <c r="CH41" s="49">
        <f t="shared" si="15"/>
        <v>-2.7322277416987544E-4</v>
      </c>
      <c r="CI41" s="49">
        <f t="shared" si="16"/>
        <v>-3.2448758554366009E-4</v>
      </c>
      <c r="CJ41" s="49">
        <f t="shared" si="17"/>
        <v>-2.3480091216096033E-4</v>
      </c>
      <c r="CK41" s="49">
        <f t="shared" si="18"/>
        <v>-2.2660078500923706E-4</v>
      </c>
      <c r="CL41" s="49">
        <f t="shared" si="19"/>
        <v>-3.057275018413089E-4</v>
      </c>
      <c r="CM41" s="49">
        <f t="shared" si="20"/>
        <v>-2.7321936658688525E-4</v>
      </c>
      <c r="CN41" s="100">
        <f t="shared" si="21"/>
        <v>-3.0529788114275132E-4</v>
      </c>
      <c r="CO41" s="100">
        <f t="shared" si="22"/>
        <v>-3.0540691937236246E-4</v>
      </c>
      <c r="CP41" s="100">
        <f t="shared" si="23"/>
        <v>-3.0528599713439331E-4</v>
      </c>
      <c r="CQ41" s="100">
        <f t="shared" si="24"/>
        <v>-3.0218085569245947E-4</v>
      </c>
      <c r="CR41" s="99">
        <f t="shared" si="12"/>
        <v>-3.0513364225328275E-4</v>
      </c>
      <c r="CS41" s="99">
        <f t="shared" si="13"/>
        <v>-3.0492492002860542E-4</v>
      </c>
      <c r="CT41" s="100">
        <f t="shared" si="25"/>
        <v>-3.0518520460330145E-4</v>
      </c>
    </row>
    <row r="42" spans="1:98" x14ac:dyDescent="0.25">
      <c r="A42" s="28" t="s">
        <v>41</v>
      </c>
      <c r="B42" s="26">
        <v>23804.809337999999</v>
      </c>
      <c r="C42" s="26">
        <v>391.10932700000001</v>
      </c>
      <c r="D42" s="26">
        <v>345.99291599999998</v>
      </c>
      <c r="E42" s="26">
        <v>2440.5546610000001</v>
      </c>
      <c r="F42" s="26">
        <v>2068.2658809999998</v>
      </c>
      <c r="G42" s="26">
        <v>185.369022</v>
      </c>
      <c r="H42" s="26">
        <v>5622.2048199999999</v>
      </c>
      <c r="I42" s="91">
        <v>212.00038334000001</v>
      </c>
      <c r="J42" s="91">
        <v>56.83656354</v>
      </c>
      <c r="K42" s="91">
        <v>423.43239942000002</v>
      </c>
      <c r="L42" s="91">
        <v>476.47985821999998</v>
      </c>
      <c r="M42" s="91">
        <v>64.793683049999999</v>
      </c>
      <c r="N42" s="91">
        <v>34.29139318</v>
      </c>
      <c r="O42" s="91">
        <v>61.572944069999998</v>
      </c>
      <c r="Q42" s="28" t="s">
        <v>41</v>
      </c>
      <c r="R42" s="95">
        <v>385.64169872209999</v>
      </c>
      <c r="S42" s="26">
        <v>66.6155580985847</v>
      </c>
      <c r="T42" s="95">
        <v>64.760033808568195</v>
      </c>
      <c r="U42" s="26">
        <v>211.89029374505299</v>
      </c>
      <c r="V42" s="26">
        <v>211.89029374505299</v>
      </c>
      <c r="W42" s="26">
        <v>108.565033896033</v>
      </c>
      <c r="X42" s="95">
        <v>6.0479723131944096</v>
      </c>
      <c r="Y42" s="26">
        <v>56.8070345340617</v>
      </c>
      <c r="Z42" s="95">
        <v>34.273581249288299</v>
      </c>
      <c r="AA42" s="26">
        <v>632.32739402606603</v>
      </c>
      <c r="AB42" s="26">
        <v>23791.692020820799</v>
      </c>
      <c r="AC42" s="26">
        <v>157.69155029624699</v>
      </c>
      <c r="AD42" s="26">
        <v>93.1577260642661</v>
      </c>
      <c r="AE42" s="26">
        <v>32.488619318890699</v>
      </c>
      <c r="AF42" s="26">
        <v>27.650870714264499</v>
      </c>
      <c r="AG42" s="95">
        <v>43.635256323950301</v>
      </c>
      <c r="AH42" s="26">
        <v>423.212524282706</v>
      </c>
      <c r="AI42" s="26">
        <v>423.212524282706</v>
      </c>
      <c r="AJ42" s="26">
        <v>652679.30905890802</v>
      </c>
      <c r="AK42" s="26">
        <v>0</v>
      </c>
      <c r="AL42" s="26">
        <v>63.479223028465299</v>
      </c>
      <c r="AM42" s="26">
        <v>11.145612274805201</v>
      </c>
      <c r="AN42" s="95">
        <v>533.972287030031</v>
      </c>
      <c r="AO42" s="26">
        <v>76.893466787885998</v>
      </c>
      <c r="AP42" s="26">
        <v>476.23390017688502</v>
      </c>
      <c r="AQ42" s="26">
        <v>61.5409564701771</v>
      </c>
      <c r="AR42" s="26">
        <v>390.89420396203599</v>
      </c>
      <c r="AS42" s="26">
        <v>0</v>
      </c>
      <c r="AT42" s="95">
        <v>5801.7205219673997</v>
      </c>
      <c r="AU42" s="26">
        <v>311.23937921120802</v>
      </c>
      <c r="AV42" s="26">
        <v>34.582159875990001</v>
      </c>
      <c r="AW42" s="26">
        <v>345.821539087198</v>
      </c>
      <c r="AX42" s="26">
        <v>0</v>
      </c>
      <c r="AY42" s="26">
        <v>246.29873669844201</v>
      </c>
      <c r="AZ42" s="26">
        <v>2.8367038660802299E-2</v>
      </c>
      <c r="BA42" s="26">
        <v>1540.41436688454</v>
      </c>
      <c r="BB42" s="26">
        <v>0.106346979530415</v>
      </c>
      <c r="BC42" s="26">
        <v>16.773392462066699</v>
      </c>
      <c r="BD42" s="26">
        <v>267.08607655351398</v>
      </c>
      <c r="BE42" s="26">
        <v>5.3804696087347101E-2</v>
      </c>
      <c r="BF42" s="26">
        <v>0</v>
      </c>
      <c r="BG42" s="26">
        <v>26.0114271388966</v>
      </c>
      <c r="BH42" s="26">
        <v>2440.43464913257</v>
      </c>
      <c r="BI42" s="26">
        <v>2068.3483642555002</v>
      </c>
      <c r="BJ42" s="26">
        <v>372.08628487706397</v>
      </c>
      <c r="BK42" s="26">
        <v>4.6744427790252202E-2</v>
      </c>
      <c r="BL42" s="26">
        <v>6.3238297142038198E-3</v>
      </c>
      <c r="BM42" s="26">
        <v>0.35555277908254601</v>
      </c>
      <c r="BN42" s="26">
        <v>4.48000044650209</v>
      </c>
      <c r="BO42" s="26">
        <v>707.27550647508394</v>
      </c>
      <c r="BP42" s="26">
        <v>4.8618207025248399</v>
      </c>
      <c r="BQ42" s="26">
        <v>6.6391513349206601</v>
      </c>
      <c r="BR42" s="26">
        <v>1010.27951867888</v>
      </c>
      <c r="BS42" s="26">
        <v>43.981905461064201</v>
      </c>
      <c r="BT42" s="26">
        <v>0.156671732881385</v>
      </c>
      <c r="BU42" s="26">
        <v>24.1849249615017</v>
      </c>
      <c r="BV42" s="26">
        <v>2.73401786989423E-3</v>
      </c>
      <c r="BW42" s="26">
        <v>185.27285424587001</v>
      </c>
      <c r="BX42" s="26">
        <v>62.4928488846002</v>
      </c>
      <c r="BY42" s="26">
        <v>0</v>
      </c>
      <c r="BZ42" s="26">
        <v>69.217763979819495</v>
      </c>
      <c r="CA42" s="26">
        <v>232.848445920849</v>
      </c>
      <c r="CB42" s="95">
        <v>0</v>
      </c>
      <c r="CC42" s="26">
        <v>827.79585624983099</v>
      </c>
      <c r="CD42" s="26">
        <v>5619.1124128838101</v>
      </c>
      <c r="CE42" s="26">
        <v>177.85258941156999</v>
      </c>
      <c r="CF42" s="26"/>
      <c r="CG42" s="49">
        <f t="shared" si="14"/>
        <v>-5.5103643104002353E-4</v>
      </c>
      <c r="CH42" s="49">
        <f t="shared" si="15"/>
        <v>-5.5003300385117037E-4</v>
      </c>
      <c r="CI42" s="49">
        <f t="shared" si="16"/>
        <v>-4.9531913769579859E-4</v>
      </c>
      <c r="CJ42" s="49">
        <f t="shared" si="17"/>
        <v>-4.9174013328969988E-5</v>
      </c>
      <c r="CK42" s="49">
        <f t="shared" si="18"/>
        <v>3.988039267974187E-5</v>
      </c>
      <c r="CL42" s="49">
        <f t="shared" si="19"/>
        <v>-5.1879085886310313E-4</v>
      </c>
      <c r="CM42" s="49">
        <f t="shared" si="20"/>
        <v>-5.5003458877719456E-4</v>
      </c>
      <c r="CN42" s="100">
        <f t="shared" si="21"/>
        <v>-5.1928960321957816E-4</v>
      </c>
      <c r="CO42" s="100">
        <f t="shared" si="22"/>
        <v>-5.1954242303053671E-4</v>
      </c>
      <c r="CP42" s="100">
        <f t="shared" si="23"/>
        <v>-5.192685717843057E-4</v>
      </c>
      <c r="CQ42" s="100">
        <f t="shared" si="24"/>
        <v>-5.1619819573024619E-4</v>
      </c>
      <c r="CR42" s="99">
        <f t="shared" si="12"/>
        <v>-5.1932904332412436E-4</v>
      </c>
      <c r="CS42" s="99">
        <f t="shared" si="13"/>
        <v>-5.1942861050305995E-4</v>
      </c>
      <c r="CT42" s="100">
        <f t="shared" si="25"/>
        <v>-5.195073957570144E-4</v>
      </c>
    </row>
    <row r="43" spans="1:98" x14ac:dyDescent="0.25">
      <c r="A43" s="28" t="s">
        <v>42</v>
      </c>
      <c r="B43" s="26">
        <v>228254.92329999999</v>
      </c>
      <c r="C43" s="26">
        <v>3773.890758</v>
      </c>
      <c r="D43" s="26">
        <v>4537.3231379999997</v>
      </c>
      <c r="E43" s="26">
        <v>24490.789390000002</v>
      </c>
      <c r="F43" s="26">
        <v>20754.906322999999</v>
      </c>
      <c r="G43" s="26">
        <v>2150.412491</v>
      </c>
      <c r="H43" s="26">
        <v>54249.674014999997</v>
      </c>
      <c r="I43" s="91">
        <v>2094.1562468000002</v>
      </c>
      <c r="J43" s="91">
        <v>1208.5896488000001</v>
      </c>
      <c r="K43" s="91">
        <v>4339.9355576999997</v>
      </c>
      <c r="L43" s="91">
        <v>2867.6536210999998</v>
      </c>
      <c r="M43" s="91">
        <v>639.45379582999999</v>
      </c>
      <c r="N43" s="91">
        <v>153.82050154999999</v>
      </c>
      <c r="O43" s="91">
        <v>608.68969632999995</v>
      </c>
      <c r="Q43" s="28" t="s">
        <v>42</v>
      </c>
      <c r="R43" s="95">
        <v>3248.29997050052</v>
      </c>
      <c r="S43" s="26">
        <v>497.08834135094099</v>
      </c>
      <c r="T43" s="95">
        <v>639.53712336220201</v>
      </c>
      <c r="U43" s="26">
        <v>2094.4290027717302</v>
      </c>
      <c r="V43" s="26">
        <v>2094.4290027717302</v>
      </c>
      <c r="W43" s="26">
        <v>1060.9269317634701</v>
      </c>
      <c r="X43" s="95">
        <v>1087.68832891793</v>
      </c>
      <c r="Y43" s="26">
        <v>1208.74705382004</v>
      </c>
      <c r="Z43" s="95">
        <v>153.840546899586</v>
      </c>
      <c r="AA43" s="26">
        <v>4537.7766929003801</v>
      </c>
      <c r="AB43" s="26">
        <v>228284.68470996301</v>
      </c>
      <c r="AC43" s="26">
        <v>1761.95655214825</v>
      </c>
      <c r="AD43" s="26">
        <v>816.99664638437503</v>
      </c>
      <c r="AE43" s="26">
        <v>318.32845668991399</v>
      </c>
      <c r="AF43" s="26">
        <v>36.2547773159325</v>
      </c>
      <c r="AG43" s="95">
        <v>629.97333735949996</v>
      </c>
      <c r="AH43" s="26">
        <v>4340.5012571422103</v>
      </c>
      <c r="AI43" s="26">
        <v>4340.5012571422103</v>
      </c>
      <c r="AJ43" s="26">
        <v>10098773.8439971</v>
      </c>
      <c r="AK43" s="26">
        <v>0</v>
      </c>
      <c r="AL43" s="26">
        <v>459.32841835943901</v>
      </c>
      <c r="AM43" s="26">
        <v>99.402897894477604</v>
      </c>
      <c r="AN43" s="95">
        <v>4928.0800062152803</v>
      </c>
      <c r="AO43" s="26">
        <v>647.20216645782898</v>
      </c>
      <c r="AP43" s="26">
        <v>2868.0360860599098</v>
      </c>
      <c r="AQ43" s="26">
        <v>608.76899831033495</v>
      </c>
      <c r="AR43" s="26">
        <v>3774.3828002089899</v>
      </c>
      <c r="AS43" s="26">
        <v>0</v>
      </c>
      <c r="AT43" s="95">
        <v>55791.917167016603</v>
      </c>
      <c r="AU43" s="26">
        <v>4084.1219680065201</v>
      </c>
      <c r="AV43" s="26">
        <v>453.791377996086</v>
      </c>
      <c r="AW43" s="26">
        <v>4537.9133460026096</v>
      </c>
      <c r="AX43" s="26">
        <v>0</v>
      </c>
      <c r="AY43" s="26">
        <v>2249.5714661709399</v>
      </c>
      <c r="AZ43" s="26">
        <v>0.58576533358576199</v>
      </c>
      <c r="BA43" s="26">
        <v>14093.4357120897</v>
      </c>
      <c r="BB43" s="26">
        <v>0.24121194505089899</v>
      </c>
      <c r="BC43" s="26">
        <v>70.816407447764206</v>
      </c>
      <c r="BD43" s="26">
        <v>757.33058061817599</v>
      </c>
      <c r="BE43" s="26">
        <v>0.21516138014815001</v>
      </c>
      <c r="BF43" s="26">
        <v>0</v>
      </c>
      <c r="BG43" s="26">
        <v>17.159532173922599</v>
      </c>
      <c r="BH43" s="26">
        <v>24495.116460455902</v>
      </c>
      <c r="BI43" s="26">
        <v>20758.746383154099</v>
      </c>
      <c r="BJ43" s="26">
        <v>3736.3700773017599</v>
      </c>
      <c r="BK43" s="26">
        <v>0.22303373321759001</v>
      </c>
      <c r="BL43" s="26">
        <v>3.9210765841807299E-2</v>
      </c>
      <c r="BM43" s="26">
        <v>98.739753739755301</v>
      </c>
      <c r="BN43" s="26">
        <v>10.556001874799501</v>
      </c>
      <c r="BO43" s="26">
        <v>8089.8130013712698</v>
      </c>
      <c r="BP43" s="26">
        <v>54.0188675579953</v>
      </c>
      <c r="BQ43" s="26">
        <v>24.240391014181199</v>
      </c>
      <c r="BR43" s="26">
        <v>11556.721942996101</v>
      </c>
      <c r="BS43" s="26">
        <v>308.91329698235199</v>
      </c>
      <c r="BT43" s="26">
        <v>0.42517788364556203</v>
      </c>
      <c r="BU43" s="26">
        <v>77.584942571911995</v>
      </c>
      <c r="BV43" s="26">
        <v>3.5400746710759101E-2</v>
      </c>
      <c r="BW43" s="26">
        <v>2150.6926739608698</v>
      </c>
      <c r="BX43" s="26">
        <v>581.60747398563603</v>
      </c>
      <c r="BY43" s="26">
        <v>0</v>
      </c>
      <c r="BZ43" s="26">
        <v>1619.2284453083701</v>
      </c>
      <c r="CA43" s="26">
        <v>2234.48565205981</v>
      </c>
      <c r="CB43" s="95">
        <v>0</v>
      </c>
      <c r="CC43" s="26">
        <v>8684.2724101285694</v>
      </c>
      <c r="CD43" s="26">
        <v>54256.7481948555</v>
      </c>
      <c r="CE43" s="26">
        <v>1532.76729312983</v>
      </c>
      <c r="CF43" s="26"/>
      <c r="CG43" s="49">
        <f t="shared" si="14"/>
        <v>1.3038671645167299E-4</v>
      </c>
      <c r="CH43" s="49">
        <f t="shared" si="15"/>
        <v>1.3038061791981388E-4</v>
      </c>
      <c r="CI43" s="49">
        <f t="shared" si="16"/>
        <v>1.3007845918376162E-4</v>
      </c>
      <c r="CJ43" s="49">
        <f t="shared" si="17"/>
        <v>1.7668154288512939E-4</v>
      </c>
      <c r="CK43" s="49">
        <f t="shared" si="18"/>
        <v>1.8501939225060862E-4</v>
      </c>
      <c r="CL43" s="49">
        <f t="shared" si="19"/>
        <v>1.3029265875379054E-4</v>
      </c>
      <c r="CM43" s="49">
        <f t="shared" si="20"/>
        <v>1.3040041224112662E-4</v>
      </c>
      <c r="CN43" s="100">
        <f t="shared" si="21"/>
        <v>1.3024623742703483E-4</v>
      </c>
      <c r="CO43" s="100">
        <f t="shared" si="22"/>
        <v>1.3023859686060195E-4</v>
      </c>
      <c r="CP43" s="100">
        <f t="shared" si="23"/>
        <v>1.3034742905501637E-4</v>
      </c>
      <c r="CQ43" s="100">
        <f t="shared" si="24"/>
        <v>1.3337209106982641E-4</v>
      </c>
      <c r="CR43" s="99">
        <f t="shared" si="12"/>
        <v>1.3031048176649298E-4</v>
      </c>
      <c r="CS43" s="99">
        <f t="shared" si="13"/>
        <v>1.3031650127273375E-4</v>
      </c>
      <c r="CT43" s="100">
        <f t="shared" si="25"/>
        <v>1.3028309960418658E-4</v>
      </c>
    </row>
    <row r="44" spans="1:98" x14ac:dyDescent="0.25">
      <c r="A44" s="28" t="s">
        <v>43</v>
      </c>
      <c r="B44" s="26">
        <v>106664.81838</v>
      </c>
      <c r="C44" s="26">
        <v>1760.5423229999999</v>
      </c>
      <c r="D44" s="26">
        <v>1965.3122060000001</v>
      </c>
      <c r="E44" s="26">
        <v>11306.26922</v>
      </c>
      <c r="F44" s="26">
        <v>9581.5802409999997</v>
      </c>
      <c r="G44" s="26">
        <v>957.48898399999996</v>
      </c>
      <c r="H44" s="26">
        <v>25307.897813</v>
      </c>
      <c r="I44" s="91">
        <v>819.89009117000001</v>
      </c>
      <c r="J44" s="91">
        <v>220.13755316000001</v>
      </c>
      <c r="K44" s="91">
        <v>1228.8567455</v>
      </c>
      <c r="L44" s="91">
        <v>1127.1042775000001</v>
      </c>
      <c r="M44" s="91">
        <v>250.46761839000001</v>
      </c>
      <c r="N44" s="91">
        <v>133.06092237999999</v>
      </c>
      <c r="O44" s="91">
        <v>237.74856068</v>
      </c>
      <c r="Q44" s="28" t="s">
        <v>43</v>
      </c>
      <c r="R44" s="95">
        <v>2008.4871866373801</v>
      </c>
      <c r="S44" s="26">
        <v>347.67086497019</v>
      </c>
      <c r="T44" s="95">
        <v>250.46752055825999</v>
      </c>
      <c r="U44" s="26">
        <v>819.889807664763</v>
      </c>
      <c r="V44" s="26">
        <v>819.889807664763</v>
      </c>
      <c r="W44" s="26">
        <v>562.99232982314095</v>
      </c>
      <c r="X44" s="95">
        <v>31.417936209348898</v>
      </c>
      <c r="Y44" s="26">
        <v>220.13745122583799</v>
      </c>
      <c r="Z44" s="95">
        <v>133.060847117599</v>
      </c>
      <c r="AA44" s="26">
        <v>2536.2467082584099</v>
      </c>
      <c r="AB44" s="26">
        <v>106664.770879627</v>
      </c>
      <c r="AC44" s="26">
        <v>835.41060217204301</v>
      </c>
      <c r="AD44" s="26">
        <v>335.16472303914998</v>
      </c>
      <c r="AE44" s="26">
        <v>238.38216310692499</v>
      </c>
      <c r="AF44" s="26">
        <v>144.16210464551699</v>
      </c>
      <c r="AG44" s="95">
        <v>227.106561391301</v>
      </c>
      <c r="AH44" s="26">
        <v>1228.8562885070801</v>
      </c>
      <c r="AI44" s="26">
        <v>1228.8562885070801</v>
      </c>
      <c r="AJ44" s="26">
        <v>4329264.94345163</v>
      </c>
      <c r="AK44" s="26">
        <v>0</v>
      </c>
      <c r="AL44" s="26">
        <v>330.66817745265502</v>
      </c>
      <c r="AM44" s="26">
        <v>57.978494472164002</v>
      </c>
      <c r="AN44" s="95">
        <v>2525.1482300615398</v>
      </c>
      <c r="AO44" s="26">
        <v>400.17673100746498</v>
      </c>
      <c r="AP44" s="26">
        <v>1127.1072374159301</v>
      </c>
      <c r="AQ44" s="26">
        <v>237.74846148191099</v>
      </c>
      <c r="AR44" s="26">
        <v>1760.54146470706</v>
      </c>
      <c r="AS44" s="26">
        <v>0</v>
      </c>
      <c r="AT44" s="95">
        <v>26109.143448932198</v>
      </c>
      <c r="AU44" s="26">
        <v>1768.7801527332999</v>
      </c>
      <c r="AV44" s="26">
        <v>196.531125860868</v>
      </c>
      <c r="AW44" s="26">
        <v>1965.3112785941701</v>
      </c>
      <c r="AX44" s="26">
        <v>0</v>
      </c>
      <c r="AY44" s="26">
        <v>1331.8862100026699</v>
      </c>
      <c r="AZ44" s="26">
        <v>0.26633449298255502</v>
      </c>
      <c r="BA44" s="26">
        <v>7434.5732756586203</v>
      </c>
      <c r="BB44" s="26">
        <v>0.112369207336078</v>
      </c>
      <c r="BC44" s="26">
        <v>31.974448923912899</v>
      </c>
      <c r="BD44" s="26">
        <v>342.70485339873301</v>
      </c>
      <c r="BE44" s="26">
        <v>0.11035462871247501</v>
      </c>
      <c r="BF44" s="26">
        <v>0</v>
      </c>
      <c r="BG44" s="26">
        <v>7.7434805287940103</v>
      </c>
      <c r="BH44" s="26">
        <v>11306.7758380211</v>
      </c>
      <c r="BI44" s="26">
        <v>9582.0876838223994</v>
      </c>
      <c r="BJ44" s="26">
        <v>1724.68815419875</v>
      </c>
      <c r="BK44" s="26">
        <v>0.10284582675495001</v>
      </c>
      <c r="BL44" s="26">
        <v>1.8781877163366899E-2</v>
      </c>
      <c r="BM44" s="26">
        <v>52.0469099564719</v>
      </c>
      <c r="BN44" s="26">
        <v>4.7298110726059104</v>
      </c>
      <c r="BO44" s="26">
        <v>3735.20700801986</v>
      </c>
      <c r="BP44" s="26">
        <v>24.566224779062601</v>
      </c>
      <c r="BQ44" s="26">
        <v>11.0498142362362</v>
      </c>
      <c r="BR44" s="26">
        <v>5335.9252563992904</v>
      </c>
      <c r="BS44" s="26">
        <v>123.220530256882</v>
      </c>
      <c r="BT44" s="26">
        <v>0.19362232606910301</v>
      </c>
      <c r="BU44" s="26">
        <v>35.318114366769699</v>
      </c>
      <c r="BV44" s="26">
        <v>1.7453781634557401E-2</v>
      </c>
      <c r="BW44" s="26">
        <v>957.48864969398699</v>
      </c>
      <c r="BX44" s="26">
        <v>326.03217691924999</v>
      </c>
      <c r="BY44" s="26">
        <v>0</v>
      </c>
      <c r="BZ44" s="26">
        <v>357.67572404124297</v>
      </c>
      <c r="CA44" s="26">
        <v>1140.57125327016</v>
      </c>
      <c r="CB44" s="95">
        <v>0</v>
      </c>
      <c r="CC44" s="26">
        <v>3947.99541684426</v>
      </c>
      <c r="CD44" s="26">
        <v>25307.8856731411</v>
      </c>
      <c r="CE44" s="26">
        <v>862.94233805536305</v>
      </c>
      <c r="CF44" s="26"/>
      <c r="CG44" s="49">
        <f t="shared" si="14"/>
        <v>-4.453237132608261E-7</v>
      </c>
      <c r="CH44" s="49">
        <f t="shared" si="15"/>
        <v>-4.8751622084015648E-7</v>
      </c>
      <c r="CI44" s="49">
        <f t="shared" si="16"/>
        <v>-4.718872793679436E-7</v>
      </c>
      <c r="CJ44" s="49">
        <f t="shared" si="17"/>
        <v>4.480859346631689E-5</v>
      </c>
      <c r="CK44" s="49">
        <f t="shared" si="18"/>
        <v>5.2960243470944694E-5</v>
      </c>
      <c r="CL44" s="49">
        <f t="shared" si="19"/>
        <v>-3.4914867801098808E-7</v>
      </c>
      <c r="CM44" s="49">
        <f t="shared" si="20"/>
        <v>-4.7968657806355082E-7</v>
      </c>
      <c r="CN44" s="100">
        <f t="shared" si="21"/>
        <v>-3.4578444118382699E-7</v>
      </c>
      <c r="CO44" s="100">
        <f t="shared" si="22"/>
        <v>-4.6304758345243209E-7</v>
      </c>
      <c r="CP44" s="100">
        <f t="shared" si="23"/>
        <v>-3.7188461680447482E-7</v>
      </c>
      <c r="CQ44" s="100">
        <f t="shared" si="24"/>
        <v>2.6261242984039661E-6</v>
      </c>
      <c r="CR44" s="99">
        <f t="shared" si="12"/>
        <v>-3.9059635992050696E-7</v>
      </c>
      <c r="CS44" s="99">
        <f t="shared" si="13"/>
        <v>-5.6562362301012307E-7</v>
      </c>
      <c r="CT44" s="100">
        <f t="shared" si="25"/>
        <v>-4.1723949335285546E-7</v>
      </c>
    </row>
    <row r="45" spans="1:98" x14ac:dyDescent="0.25">
      <c r="A45" s="28" t="s">
        <v>44</v>
      </c>
      <c r="B45" s="26">
        <v>111623.83816</v>
      </c>
      <c r="C45" s="26">
        <v>1830.3357370000001</v>
      </c>
      <c r="D45" s="26">
        <v>1435.672321</v>
      </c>
      <c r="E45" s="26">
        <v>11277.313995</v>
      </c>
      <c r="F45" s="26">
        <v>9557.0450060000003</v>
      </c>
      <c r="G45" s="26">
        <v>812.11730399999999</v>
      </c>
      <c r="H45" s="26">
        <v>26311.106573000001</v>
      </c>
      <c r="I45" s="91">
        <v>929.08938252999997</v>
      </c>
      <c r="J45" s="91">
        <v>249.08562637</v>
      </c>
      <c r="K45" s="91">
        <v>1855.6879085999999</v>
      </c>
      <c r="L45" s="91">
        <v>2088.1678247</v>
      </c>
      <c r="M45" s="91">
        <v>283.95761333000002</v>
      </c>
      <c r="N45" s="91">
        <v>150.28166103000001</v>
      </c>
      <c r="O45" s="91">
        <v>269.84276004999998</v>
      </c>
      <c r="Q45" s="28" t="s">
        <v>44</v>
      </c>
      <c r="R45" s="95">
        <v>1837.89870243066</v>
      </c>
      <c r="S45" s="26">
        <v>317.47774673179902</v>
      </c>
      <c r="T45" s="95">
        <v>283.957544285241</v>
      </c>
      <c r="U45" s="26">
        <v>929.08906425431405</v>
      </c>
      <c r="V45" s="26">
        <v>929.08906425431405</v>
      </c>
      <c r="W45" s="26">
        <v>517.401128869491</v>
      </c>
      <c r="X45" s="95">
        <v>28.823504204706499</v>
      </c>
      <c r="Y45" s="26">
        <v>249.085488644366</v>
      </c>
      <c r="Z45" s="95">
        <v>150.281597020345</v>
      </c>
      <c r="AA45" s="26">
        <v>3013.5583222537698</v>
      </c>
      <c r="AB45" s="26">
        <v>111623.80548071</v>
      </c>
      <c r="AC45" s="26">
        <v>751.52947228883602</v>
      </c>
      <c r="AD45" s="26">
        <v>443.97282133745603</v>
      </c>
      <c r="AE45" s="26">
        <v>154.83488049341</v>
      </c>
      <c r="AF45" s="26">
        <v>131.77921521034099</v>
      </c>
      <c r="AG45" s="95">
        <v>207.95784123613399</v>
      </c>
      <c r="AH45" s="26">
        <v>1855.6875123677</v>
      </c>
      <c r="AI45" s="26">
        <v>1855.6875123677</v>
      </c>
      <c r="AJ45" s="26">
        <v>2474929.5294369799</v>
      </c>
      <c r="AK45" s="26">
        <v>0</v>
      </c>
      <c r="AL45" s="26">
        <v>302.530580858517</v>
      </c>
      <c r="AM45" s="26">
        <v>53.118023164735199</v>
      </c>
      <c r="AN45" s="95">
        <v>2544.8150569415998</v>
      </c>
      <c r="AO45" s="26">
        <v>366.46039802374202</v>
      </c>
      <c r="AP45" s="26">
        <v>2088.1737665453602</v>
      </c>
      <c r="AQ45" s="26">
        <v>269.84274644542103</v>
      </c>
      <c r="AR45" s="26">
        <v>1830.33522244459</v>
      </c>
      <c r="AS45" s="26">
        <v>0</v>
      </c>
      <c r="AT45" s="95">
        <v>27181.3744192595</v>
      </c>
      <c r="AU45" s="26">
        <v>1292.10465537238</v>
      </c>
      <c r="AV45" s="26">
        <v>143.56715397511999</v>
      </c>
      <c r="AW45" s="26">
        <v>1435.6718093474999</v>
      </c>
      <c r="AX45" s="26">
        <v>0</v>
      </c>
      <c r="AY45" s="26">
        <v>1173.81527166859</v>
      </c>
      <c r="AZ45" s="26">
        <v>4.6177859943892299E-2</v>
      </c>
      <c r="BA45" s="26">
        <v>7341.3366094918301</v>
      </c>
      <c r="BB45" s="26">
        <v>0</v>
      </c>
      <c r="BC45" s="26">
        <v>65.074823225582406</v>
      </c>
      <c r="BD45" s="26">
        <v>789.15113727111805</v>
      </c>
      <c r="BE45" s="26">
        <v>0.106967580228839</v>
      </c>
      <c r="BF45" s="26">
        <v>0</v>
      </c>
      <c r="BG45" s="26">
        <v>78.572410454427697</v>
      </c>
      <c r="BH45" s="26">
        <v>11276.9539256635</v>
      </c>
      <c r="BI45" s="26">
        <v>9556.6853413203498</v>
      </c>
      <c r="BJ45" s="26">
        <v>1720.26858434321</v>
      </c>
      <c r="BK45" s="26">
        <v>3.1128824575891301</v>
      </c>
      <c r="BL45" s="26">
        <v>3.4346567476931301E-2</v>
      </c>
      <c r="BM45" s="26">
        <v>46.393801851441502</v>
      </c>
      <c r="BN45" s="26">
        <v>37.319859139403697</v>
      </c>
      <c r="BO45" s="26">
        <v>3478.36136748425</v>
      </c>
      <c r="BP45" s="26">
        <v>14.9488985225615</v>
      </c>
      <c r="BQ45" s="26">
        <v>19.080547128634102</v>
      </c>
      <c r="BR45" s="26">
        <v>4969.08731272562</v>
      </c>
      <c r="BS45" s="26">
        <v>209.60973159872</v>
      </c>
      <c r="BT45" s="26">
        <v>0.60771772796728296</v>
      </c>
      <c r="BU45" s="26">
        <v>54.740206077701899</v>
      </c>
      <c r="BV45" s="26">
        <v>4.6885246397592499E-2</v>
      </c>
      <c r="BW45" s="26">
        <v>812.11703055725104</v>
      </c>
      <c r="BX45" s="26">
        <v>297.82949495673699</v>
      </c>
      <c r="BY45" s="26">
        <v>0</v>
      </c>
      <c r="BZ45" s="26">
        <v>329.87927961447701</v>
      </c>
      <c r="CA45" s="26">
        <v>1109.7133175751001</v>
      </c>
      <c r="CB45" s="95">
        <v>0</v>
      </c>
      <c r="CC45" s="26">
        <v>3945.12598637782</v>
      </c>
      <c r="CD45" s="26">
        <v>26311.0988528491</v>
      </c>
      <c r="CE45" s="26">
        <v>847.61335484642098</v>
      </c>
      <c r="CF45" s="26"/>
      <c r="CG45" s="49">
        <f t="shared" si="14"/>
        <v>-2.9276264407388498E-7</v>
      </c>
      <c r="CH45" s="49">
        <f t="shared" si="15"/>
        <v>-2.811262434874383E-7</v>
      </c>
      <c r="CI45" s="49">
        <f t="shared" si="16"/>
        <v>-3.5638529253817053E-7</v>
      </c>
      <c r="CJ45" s="49">
        <f t="shared" si="17"/>
        <v>-3.1928643350734411E-5</v>
      </c>
      <c r="CK45" s="49">
        <f t="shared" si="18"/>
        <v>-3.7633460910213286E-5</v>
      </c>
      <c r="CL45" s="49">
        <f t="shared" si="19"/>
        <v>-3.3670351265977019E-7</v>
      </c>
      <c r="CM45" s="49">
        <f t="shared" si="20"/>
        <v>-2.9341794803387233E-7</v>
      </c>
      <c r="CN45" s="100">
        <f t="shared" si="21"/>
        <v>-3.4256734809147669E-7</v>
      </c>
      <c r="CO45" s="100">
        <f t="shared" si="22"/>
        <v>-5.5292485564925731E-7</v>
      </c>
      <c r="CP45" s="100">
        <f t="shared" si="23"/>
        <v>-2.1352313502011154E-7</v>
      </c>
      <c r="CQ45" s="100">
        <f t="shared" si="24"/>
        <v>2.8454826714254507E-6</v>
      </c>
      <c r="CR45" s="99">
        <f t="shared" si="12"/>
        <v>-2.4315163874716656E-7</v>
      </c>
      <c r="CS45" s="99">
        <f t="shared" si="13"/>
        <v>-4.259312451501977E-7</v>
      </c>
      <c r="CT45" s="100">
        <f t="shared" si="25"/>
        <v>-5.0416690633622144E-8</v>
      </c>
    </row>
    <row r="46" spans="1:98" x14ac:dyDescent="0.25">
      <c r="A46" s="28" t="s">
        <v>45</v>
      </c>
      <c r="B46" s="26">
        <v>878.47748799999999</v>
      </c>
      <c r="C46" s="26">
        <v>14.427761</v>
      </c>
      <c r="D46" s="26">
        <v>12.491512</v>
      </c>
      <c r="E46" s="26">
        <v>89.817561999999995</v>
      </c>
      <c r="F46" s="26">
        <v>76.116524999999996</v>
      </c>
      <c r="G46" s="26">
        <v>6.7559509999999996</v>
      </c>
      <c r="H46" s="26">
        <v>207.400904</v>
      </c>
      <c r="I46" s="91">
        <v>6.5804840000000002</v>
      </c>
      <c r="J46" s="91">
        <v>3.7977608200000001</v>
      </c>
      <c r="K46" s="91">
        <v>13.6374142</v>
      </c>
      <c r="L46" s="91">
        <v>9.0110507399999999</v>
      </c>
      <c r="M46" s="91">
        <v>2.0093608399999998</v>
      </c>
      <c r="N46" s="91">
        <v>0.48335138</v>
      </c>
      <c r="O46" s="91">
        <v>1.9126906699999999</v>
      </c>
      <c r="Q46" s="28" t="s">
        <v>45</v>
      </c>
      <c r="R46" s="95">
        <v>12.986661021212701</v>
      </c>
      <c r="S46" s="26">
        <v>1.98734819832208</v>
      </c>
      <c r="T46" s="95">
        <v>2.00932729642249</v>
      </c>
      <c r="U46" s="26">
        <v>6.58032903687557</v>
      </c>
      <c r="V46" s="26">
        <v>6.58032903687557</v>
      </c>
      <c r="W46" s="26">
        <v>4.2415651848244798</v>
      </c>
      <c r="X46" s="95">
        <v>4.3485479135558398</v>
      </c>
      <c r="Y46" s="26">
        <v>3.7976789966839499</v>
      </c>
      <c r="Z46" s="95">
        <v>0.48334058705782501</v>
      </c>
      <c r="AA46" s="26">
        <v>18.141934494559699</v>
      </c>
      <c r="AB46" s="26">
        <v>878.458950771893</v>
      </c>
      <c r="AC46" s="26">
        <v>7.0442651866463999</v>
      </c>
      <c r="AD46" s="26">
        <v>3.2663384881039601</v>
      </c>
      <c r="AE46" s="26">
        <v>1.27266965186593</v>
      </c>
      <c r="AF46" s="26">
        <v>0.14494515934128399</v>
      </c>
      <c r="AG46" s="95">
        <v>2.5186192500270002</v>
      </c>
      <c r="AH46" s="26">
        <v>13.637128619272101</v>
      </c>
      <c r="AI46" s="26">
        <v>13.637128619272101</v>
      </c>
      <c r="AJ46" s="26">
        <v>3694.0563363988599</v>
      </c>
      <c r="AK46" s="26">
        <v>0</v>
      </c>
      <c r="AL46" s="26">
        <v>1.8363898625689301</v>
      </c>
      <c r="AM46" s="26">
        <v>0.39741090607705798</v>
      </c>
      <c r="AN46" s="95">
        <v>19.702379980218701</v>
      </c>
      <c r="AO46" s="26">
        <v>2.58750829110225</v>
      </c>
      <c r="AP46" s="26">
        <v>9.0108732339189892</v>
      </c>
      <c r="AQ46" s="26">
        <v>1.9126444333835799</v>
      </c>
      <c r="AR46" s="26">
        <v>14.427465628950999</v>
      </c>
      <c r="AS46" s="26">
        <v>0</v>
      </c>
      <c r="AT46" s="95">
        <v>213.534106019169</v>
      </c>
      <c r="AU46" s="26">
        <v>11.242119061712801</v>
      </c>
      <c r="AV46" s="26">
        <v>1.24912419133914</v>
      </c>
      <c r="AW46" s="26">
        <v>12.491243253052</v>
      </c>
      <c r="AX46" s="26">
        <v>0</v>
      </c>
      <c r="AY46" s="26">
        <v>8.9937504151027596</v>
      </c>
      <c r="AZ46" s="26">
        <v>2.0687925968793501E-3</v>
      </c>
      <c r="BA46" s="26">
        <v>56.345241232980001</v>
      </c>
      <c r="BB46" s="26">
        <v>9.0455315365664101E-4</v>
      </c>
      <c r="BC46" s="26">
        <v>0.245729577098386</v>
      </c>
      <c r="BD46" s="26">
        <v>2.6427647755419201</v>
      </c>
      <c r="BE46" s="26">
        <v>1.0045335385836401E-3</v>
      </c>
      <c r="BF46" s="26">
        <v>0</v>
      </c>
      <c r="BG46" s="26">
        <v>5.9459671511323399E-2</v>
      </c>
      <c r="BH46" s="26">
        <v>89.819582203823401</v>
      </c>
      <c r="BI46" s="26">
        <v>76.118833733555405</v>
      </c>
      <c r="BJ46" s="26">
        <v>13.7007484702679</v>
      </c>
      <c r="BK46" s="26">
        <v>8.1577495328957099E-4</v>
      </c>
      <c r="BL46" s="26">
        <v>1.57108334970265E-4</v>
      </c>
      <c r="BM46" s="26">
        <v>0.48840880197534098</v>
      </c>
      <c r="BN46" s="26">
        <v>3.5918815236142501E-2</v>
      </c>
      <c r="BO46" s="26">
        <v>29.683663647436799</v>
      </c>
      <c r="BP46" s="26">
        <v>0.19088109478220999</v>
      </c>
      <c r="BQ46" s="26">
        <v>8.6163578476275496E-2</v>
      </c>
      <c r="BR46" s="26">
        <v>42.404401582918503</v>
      </c>
      <c r="BS46" s="26">
        <v>1.2350250609706199</v>
      </c>
      <c r="BT46" s="26">
        <v>1.5075453654987601E-3</v>
      </c>
      <c r="BU46" s="26">
        <v>0.27483233309633598</v>
      </c>
      <c r="BV46" s="26">
        <v>1.51547539234004E-4</v>
      </c>
      <c r="BW46" s="26">
        <v>6.7557925523018998</v>
      </c>
      <c r="BX46" s="26">
        <v>2.3252624805768698</v>
      </c>
      <c r="BY46" s="26">
        <v>0</v>
      </c>
      <c r="BZ46" s="26">
        <v>6.4736477628857099</v>
      </c>
      <c r="CA46" s="26">
        <v>8.9334387903468002</v>
      </c>
      <c r="CB46" s="95">
        <v>0</v>
      </c>
      <c r="CC46" s="26">
        <v>34.719522225228502</v>
      </c>
      <c r="CD46" s="26">
        <v>207.39651379266601</v>
      </c>
      <c r="CE46" s="26">
        <v>6.1279570468796303</v>
      </c>
      <c r="CF46" s="26"/>
      <c r="CG46" s="49">
        <f t="shared" si="14"/>
        <v>-2.1101540290117371E-5</v>
      </c>
      <c r="CH46" s="49">
        <f t="shared" si="15"/>
        <v>-2.0472410722688858E-5</v>
      </c>
      <c r="CI46" s="49">
        <f t="shared" si="16"/>
        <v>-2.1514364954418473E-5</v>
      </c>
      <c r="CJ46" s="49">
        <f t="shared" si="17"/>
        <v>2.2492303046547442E-5</v>
      </c>
      <c r="CK46" s="49">
        <f t="shared" si="18"/>
        <v>3.0331568019027452E-5</v>
      </c>
      <c r="CL46" s="49">
        <f t="shared" si="19"/>
        <v>-2.3453056142622436E-5</v>
      </c>
      <c r="CM46" s="49">
        <f t="shared" si="20"/>
        <v>-2.1167734804008634E-5</v>
      </c>
      <c r="CN46" s="100">
        <f t="shared" si="21"/>
        <v>-2.3548894645165359E-5</v>
      </c>
      <c r="CO46" s="100">
        <f t="shared" si="22"/>
        <v>-2.154514724026839E-5</v>
      </c>
      <c r="CP46" s="100">
        <f t="shared" si="23"/>
        <v>-2.0940973392112335E-5</v>
      </c>
      <c r="CQ46" s="100">
        <f t="shared" si="24"/>
        <v>-1.9698710631247383E-5</v>
      </c>
      <c r="CR46" s="99">
        <f t="shared" si="12"/>
        <v>-1.6693655436144806E-5</v>
      </c>
      <c r="CS46" s="99">
        <f t="shared" si="13"/>
        <v>-2.2329391456348767E-5</v>
      </c>
      <c r="CT46" s="100">
        <f t="shared" si="25"/>
        <v>-2.417359855684528E-5</v>
      </c>
    </row>
    <row r="47" spans="1:98" x14ac:dyDescent="0.25">
      <c r="A47" s="28" t="s">
        <v>46</v>
      </c>
      <c r="B47" s="26">
        <v>97617.749893999993</v>
      </c>
      <c r="C47" s="26">
        <v>1608.7664199999999</v>
      </c>
      <c r="D47" s="26">
        <v>1672.1119409999999</v>
      </c>
      <c r="E47" s="26">
        <v>10234.309542000001</v>
      </c>
      <c r="F47" s="26">
        <v>8673.1437069999993</v>
      </c>
      <c r="G47" s="26">
        <v>837.60477800000001</v>
      </c>
      <c r="H47" s="26">
        <v>23126.017716999999</v>
      </c>
      <c r="I47" s="91">
        <v>815.72593588999996</v>
      </c>
      <c r="J47" s="91">
        <v>470.77572392000002</v>
      </c>
      <c r="K47" s="91">
        <v>1690.5128264</v>
      </c>
      <c r="L47" s="91">
        <v>1117.0223991</v>
      </c>
      <c r="M47" s="91">
        <v>249.08315562000001</v>
      </c>
      <c r="N47" s="91">
        <v>59.916910389999998</v>
      </c>
      <c r="O47" s="91">
        <v>237.09977375</v>
      </c>
      <c r="Q47" s="28" t="s">
        <v>46</v>
      </c>
      <c r="R47" s="95">
        <v>1415.3143483067199</v>
      </c>
      <c r="S47" s="26">
        <v>216.58600405092301</v>
      </c>
      <c r="T47" s="95">
        <v>249.08307884579801</v>
      </c>
      <c r="U47" s="26">
        <v>815.72571937217401</v>
      </c>
      <c r="V47" s="26">
        <v>815.72571937217401</v>
      </c>
      <c r="W47" s="26">
        <v>462.25573561751997</v>
      </c>
      <c r="X47" s="95">
        <v>473.91590254379503</v>
      </c>
      <c r="Y47" s="26">
        <v>470.775566792147</v>
      </c>
      <c r="Z47" s="95">
        <v>59.916902240431</v>
      </c>
      <c r="AA47" s="26">
        <v>1977.1516611198699</v>
      </c>
      <c r="AB47" s="26">
        <v>97617.725571300194</v>
      </c>
      <c r="AC47" s="26">
        <v>767.70090940038403</v>
      </c>
      <c r="AD47" s="26">
        <v>355.97306712540001</v>
      </c>
      <c r="AE47" s="26">
        <v>138.69864817532201</v>
      </c>
      <c r="AF47" s="26">
        <v>15.796536867709399</v>
      </c>
      <c r="AG47" s="95">
        <v>274.485247874278</v>
      </c>
      <c r="AH47" s="26">
        <v>1690.51253414234</v>
      </c>
      <c r="AI47" s="26">
        <v>1690.51253414234</v>
      </c>
      <c r="AJ47" s="26">
        <v>4132329.9650643398</v>
      </c>
      <c r="AK47" s="26">
        <v>0</v>
      </c>
      <c r="AL47" s="26">
        <v>200.13367781902301</v>
      </c>
      <c r="AM47" s="26">
        <v>43.310767231839598</v>
      </c>
      <c r="AN47" s="95">
        <v>2147.2103767447102</v>
      </c>
      <c r="AO47" s="26">
        <v>281.99200849653101</v>
      </c>
      <c r="AP47" s="26">
        <v>1117.0255693716899</v>
      </c>
      <c r="AQ47" s="26">
        <v>237.09965295795399</v>
      </c>
      <c r="AR47" s="26">
        <v>1608.7660542855001</v>
      </c>
      <c r="AS47" s="26">
        <v>0</v>
      </c>
      <c r="AT47" s="95">
        <v>23794.900943027002</v>
      </c>
      <c r="AU47" s="26">
        <v>1504.90024657815</v>
      </c>
      <c r="AV47" s="26">
        <v>167.21115647392699</v>
      </c>
      <c r="AW47" s="26">
        <v>1672.11140305207</v>
      </c>
      <c r="AX47" s="26">
        <v>0</v>
      </c>
      <c r="AY47" s="26">
        <v>980.15914785517805</v>
      </c>
      <c r="AZ47" s="26">
        <v>0.24290475159972799</v>
      </c>
      <c r="BA47" s="26">
        <v>6140.6411169632402</v>
      </c>
      <c r="BB47" s="26">
        <v>0.101253468079829</v>
      </c>
      <c r="BC47" s="26">
        <v>29.263980902461999</v>
      </c>
      <c r="BD47" s="26">
        <v>313.30393989098098</v>
      </c>
      <c r="BE47" s="26">
        <v>9.4928462728109494E-2</v>
      </c>
      <c r="BF47" s="26">
        <v>0</v>
      </c>
      <c r="BG47" s="26">
        <v>7.0890221998820504</v>
      </c>
      <c r="BH47" s="26">
        <v>10234.775691938499</v>
      </c>
      <c r="BI47" s="26">
        <v>8673.6104316222609</v>
      </c>
      <c r="BJ47" s="26">
        <v>1561.1652603162499</v>
      </c>
      <c r="BK47" s="26">
        <v>9.3142087677816496E-2</v>
      </c>
      <c r="BL47" s="26">
        <v>1.6694207499021702E-2</v>
      </c>
      <c r="BM47" s="26">
        <v>44.203162093729397</v>
      </c>
      <c r="BN47" s="26">
        <v>4.3455762976680603</v>
      </c>
      <c r="BO47" s="26">
        <v>3380.6188208579201</v>
      </c>
      <c r="BP47" s="26">
        <v>22.402808543020399</v>
      </c>
      <c r="BQ47" s="26">
        <v>10.0648559362202</v>
      </c>
      <c r="BR47" s="26">
        <v>4829.38560139332</v>
      </c>
      <c r="BS47" s="26">
        <v>134.59642624891001</v>
      </c>
      <c r="BT47" s="26">
        <v>0.176450510182597</v>
      </c>
      <c r="BU47" s="26">
        <v>32.191991556297701</v>
      </c>
      <c r="BV47" s="26">
        <v>1.52984629860502E-2</v>
      </c>
      <c r="BW47" s="26">
        <v>837.60461043249097</v>
      </c>
      <c r="BX47" s="26">
        <v>253.411829824807</v>
      </c>
      <c r="BY47" s="26">
        <v>0</v>
      </c>
      <c r="BZ47" s="26">
        <v>705.51285431093697</v>
      </c>
      <c r="CA47" s="26">
        <v>973.58620221078797</v>
      </c>
      <c r="CB47" s="95">
        <v>0</v>
      </c>
      <c r="CC47" s="26">
        <v>3783.8178545288702</v>
      </c>
      <c r="CD47" s="26">
        <v>23126.010964907899</v>
      </c>
      <c r="CE47" s="26">
        <v>667.84095171837896</v>
      </c>
      <c r="CF47" s="26"/>
      <c r="CG47" s="49">
        <f t="shared" si="14"/>
        <v>-2.491626761065197E-7</v>
      </c>
      <c r="CH47" s="49">
        <f t="shared" si="15"/>
        <v>-2.2732604017274241E-7</v>
      </c>
      <c r="CI47" s="49">
        <f t="shared" si="16"/>
        <v>-3.2171765337726896E-7</v>
      </c>
      <c r="CJ47" s="49">
        <f t="shared" si="17"/>
        <v>4.5547766225492881E-5</v>
      </c>
      <c r="CK47" s="49">
        <f t="shared" si="18"/>
        <v>5.3812624122083929E-5</v>
      </c>
      <c r="CL47" s="49">
        <f t="shared" si="19"/>
        <v>-2.000555792414971E-7</v>
      </c>
      <c r="CM47" s="49">
        <f t="shared" si="20"/>
        <v>-2.9196951169205113E-7</v>
      </c>
      <c r="CN47" s="100">
        <f t="shared" si="21"/>
        <v>-2.6542962093171206E-7</v>
      </c>
      <c r="CO47" s="100">
        <f t="shared" si="22"/>
        <v>-3.3376371174510207E-7</v>
      </c>
      <c r="CP47" s="100">
        <f t="shared" si="23"/>
        <v>-1.7288106629965635E-7</v>
      </c>
      <c r="CQ47" s="100">
        <f t="shared" si="24"/>
        <v>2.838145136973604E-6</v>
      </c>
      <c r="CR47" s="99">
        <f t="shared" si="12"/>
        <v>-3.082271934814326E-7</v>
      </c>
      <c r="CS47" s="99">
        <f t="shared" si="13"/>
        <v>-1.3601450651010058E-7</v>
      </c>
      <c r="CT47" s="100">
        <f t="shared" si="25"/>
        <v>-5.0945660594364338E-7</v>
      </c>
    </row>
    <row r="48" spans="1:98" x14ac:dyDescent="0.25">
      <c r="A48" s="28" t="s">
        <v>47</v>
      </c>
      <c r="B48" s="26">
        <v>216764.89512999999</v>
      </c>
      <c r="C48" s="26">
        <v>3560.3729429999999</v>
      </c>
      <c r="D48" s="26">
        <v>3096.8344910000001</v>
      </c>
      <c r="E48" s="26">
        <v>22175.506728</v>
      </c>
      <c r="F48" s="26">
        <v>18792.801536999999</v>
      </c>
      <c r="G48" s="26">
        <v>1671.5252250000001</v>
      </c>
      <c r="H48" s="26">
        <v>51180.385102</v>
      </c>
      <c r="I48" s="91">
        <v>1911.9097454</v>
      </c>
      <c r="J48" s="91">
        <v>512.57633896000004</v>
      </c>
      <c r="K48" s="91">
        <v>3818.6937290000001</v>
      </c>
      <c r="L48" s="91">
        <v>4297.0983124000004</v>
      </c>
      <c r="M48" s="91">
        <v>584.33702647999996</v>
      </c>
      <c r="N48" s="91">
        <v>309.25439154999998</v>
      </c>
      <c r="O48" s="91">
        <v>555.29103362000001</v>
      </c>
      <c r="Q48" s="28" t="s">
        <v>47</v>
      </c>
      <c r="R48" s="95">
        <v>3521.72703328542</v>
      </c>
      <c r="S48" s="26">
        <v>608.34146751977596</v>
      </c>
      <c r="T48" s="95">
        <v>584.33682963221497</v>
      </c>
      <c r="U48" s="26">
        <v>1911.90925164082</v>
      </c>
      <c r="V48" s="26">
        <v>1911.90925164082</v>
      </c>
      <c r="W48" s="26">
        <v>991.42872208959102</v>
      </c>
      <c r="X48" s="95">
        <v>55.230739153845597</v>
      </c>
      <c r="Y48" s="26">
        <v>512.57628830975</v>
      </c>
      <c r="Z48" s="95">
        <v>309.25428962852698</v>
      </c>
      <c r="AA48" s="26">
        <v>5774.4909321345103</v>
      </c>
      <c r="AB48" s="26">
        <v>216764.830879096</v>
      </c>
      <c r="AC48" s="26">
        <v>1440.0584584307501</v>
      </c>
      <c r="AD48" s="26">
        <v>850.72752690197296</v>
      </c>
      <c r="AE48" s="26">
        <v>296.69001777871301</v>
      </c>
      <c r="AF48" s="26">
        <v>252.51140146251299</v>
      </c>
      <c r="AG48" s="95">
        <v>398.48268021913202</v>
      </c>
      <c r="AH48" s="26">
        <v>3818.6928330660098</v>
      </c>
      <c r="AI48" s="26">
        <v>3818.6928330660098</v>
      </c>
      <c r="AJ48" s="26">
        <v>7330014.8233276904</v>
      </c>
      <c r="AK48" s="26">
        <v>0</v>
      </c>
      <c r="AL48" s="26">
        <v>579.70010664952599</v>
      </c>
      <c r="AM48" s="26">
        <v>101.783151442064</v>
      </c>
      <c r="AN48" s="95">
        <v>4876.2997312253101</v>
      </c>
      <c r="AO48" s="26">
        <v>702.20061124209406</v>
      </c>
      <c r="AP48" s="26">
        <v>4297.1110057827</v>
      </c>
      <c r="AQ48" s="26">
        <v>555.29073722218402</v>
      </c>
      <c r="AR48" s="26">
        <v>3560.3718126723602</v>
      </c>
      <c r="AS48" s="26">
        <v>0</v>
      </c>
      <c r="AT48" s="95">
        <v>52847.963608852602</v>
      </c>
      <c r="AU48" s="26">
        <v>2787.1499484032602</v>
      </c>
      <c r="AV48" s="26">
        <v>309.68335743475899</v>
      </c>
      <c r="AW48" s="26">
        <v>3096.8333058380199</v>
      </c>
      <c r="AX48" s="26">
        <v>0</v>
      </c>
      <c r="AY48" s="26">
        <v>2249.2302200423601</v>
      </c>
      <c r="AZ48" s="26">
        <v>6.9995832697520299E-2</v>
      </c>
      <c r="BA48" s="26">
        <v>14067.253623967599</v>
      </c>
      <c r="BB48" s="26">
        <v>0</v>
      </c>
      <c r="BC48" s="26">
        <v>140.630781292812</v>
      </c>
      <c r="BD48" s="26">
        <v>1683.2333470162</v>
      </c>
      <c r="BE48" s="26">
        <v>0.22100794191776699</v>
      </c>
      <c r="BF48" s="26">
        <v>0</v>
      </c>
      <c r="BG48" s="26">
        <v>170.34462322042299</v>
      </c>
      <c r="BH48" s="26">
        <v>22174.828698732501</v>
      </c>
      <c r="BI48" s="26">
        <v>18792.124164627199</v>
      </c>
      <c r="BJ48" s="26">
        <v>3382.7045341052799</v>
      </c>
      <c r="BK48" s="26">
        <v>6.5538775176584698</v>
      </c>
      <c r="BL48" s="26">
        <v>7.4498197390432994E-2</v>
      </c>
      <c r="BM48" s="26">
        <v>99.439660094368804</v>
      </c>
      <c r="BN48" s="26">
        <v>75.660743485749805</v>
      </c>
      <c r="BO48" s="26">
        <v>6763.7458591849499</v>
      </c>
      <c r="BP48" s="26">
        <v>31.117448744804999</v>
      </c>
      <c r="BQ48" s="26">
        <v>38.8882349228547</v>
      </c>
      <c r="BR48" s="26">
        <v>9662.4334899849491</v>
      </c>
      <c r="BS48" s="26">
        <v>401.64796503686603</v>
      </c>
      <c r="BT48" s="26">
        <v>1.31270435107039</v>
      </c>
      <c r="BU48" s="26">
        <v>118.295173047327</v>
      </c>
      <c r="BV48" s="26">
        <v>0.10271979205041901</v>
      </c>
      <c r="BW48" s="26">
        <v>1671.52472941682</v>
      </c>
      <c r="BX48" s="26">
        <v>570.69219586989198</v>
      </c>
      <c r="BY48" s="26">
        <v>0</v>
      </c>
      <c r="BZ48" s="26">
        <v>632.10488830880797</v>
      </c>
      <c r="CA48" s="26">
        <v>2126.3997879571898</v>
      </c>
      <c r="CB48" s="95">
        <v>0</v>
      </c>
      <c r="CC48" s="26">
        <v>7559.5335088653501</v>
      </c>
      <c r="CD48" s="26">
        <v>51180.371572069598</v>
      </c>
      <c r="CE48" s="26">
        <v>1624.17157970263</v>
      </c>
      <c r="CF48" s="26"/>
      <c r="CG48" s="49">
        <f t="shared" si="14"/>
        <v>-2.9640825351980449E-7</v>
      </c>
      <c r="CH48" s="49">
        <f t="shared" si="15"/>
        <v>-3.1747450555139222E-7</v>
      </c>
      <c r="CI48" s="49">
        <f t="shared" si="16"/>
        <v>-3.8270110450490918E-7</v>
      </c>
      <c r="CJ48" s="49">
        <f t="shared" si="17"/>
        <v>-3.0575592964613173E-5</v>
      </c>
      <c r="CK48" s="49">
        <f t="shared" si="18"/>
        <v>-3.6044246594448788E-5</v>
      </c>
      <c r="CL48" s="49">
        <f t="shared" si="19"/>
        <v>-2.9648561244678907E-7</v>
      </c>
      <c r="CM48" s="49">
        <f t="shared" si="20"/>
        <v>-2.6435772952931892E-7</v>
      </c>
      <c r="CN48" s="100">
        <f t="shared" si="21"/>
        <v>-2.5825443968007421E-7</v>
      </c>
      <c r="CO48" s="100">
        <f t="shared" si="22"/>
        <v>-9.8815037284903599E-8</v>
      </c>
      <c r="CP48" s="100">
        <f t="shared" si="23"/>
        <v>-2.3461792273269308E-7</v>
      </c>
      <c r="CQ48" s="100">
        <f t="shared" si="24"/>
        <v>2.9539428183321029E-6</v>
      </c>
      <c r="CR48" s="99">
        <f t="shared" si="12"/>
        <v>-3.3687371511814114E-7</v>
      </c>
      <c r="CS48" s="99">
        <f t="shared" si="13"/>
        <v>-3.295716270761736E-7</v>
      </c>
      <c r="CT48" s="100">
        <f t="shared" si="25"/>
        <v>-5.3377021785251022E-7</v>
      </c>
    </row>
    <row r="49" spans="1:98" x14ac:dyDescent="0.25">
      <c r="A49" s="28" t="s">
        <v>48</v>
      </c>
      <c r="B49" s="26">
        <v>63007.105357</v>
      </c>
      <c r="C49" s="26">
        <v>1040.2838019999999</v>
      </c>
      <c r="D49" s="26">
        <v>1177.602637</v>
      </c>
      <c r="E49" s="26">
        <v>6693.5335219999997</v>
      </c>
      <c r="F49" s="26">
        <v>5672.4856170000003</v>
      </c>
      <c r="G49" s="26">
        <v>570.70091200000002</v>
      </c>
      <c r="H49" s="26">
        <v>14954.083715000001</v>
      </c>
      <c r="I49" s="91">
        <v>556.04882275</v>
      </c>
      <c r="J49" s="91">
        <v>320.90960346999998</v>
      </c>
      <c r="K49" s="91">
        <v>1152.3572119</v>
      </c>
      <c r="L49" s="91">
        <v>761.43096791999994</v>
      </c>
      <c r="M49" s="91">
        <v>169.79035408999999</v>
      </c>
      <c r="N49" s="91">
        <v>40.843040459999997</v>
      </c>
      <c r="O49" s="91">
        <v>161.62174662000001</v>
      </c>
      <c r="Q49" s="28" t="s">
        <v>48</v>
      </c>
      <c r="R49" s="95">
        <v>903.76739050517699</v>
      </c>
      <c r="S49" s="26">
        <v>138.30382724910899</v>
      </c>
      <c r="T49" s="95">
        <v>169.79026486761401</v>
      </c>
      <c r="U49" s="26">
        <v>556.04864387391001</v>
      </c>
      <c r="V49" s="26">
        <v>556.04864387391001</v>
      </c>
      <c r="W49" s="26">
        <v>295.179370894545</v>
      </c>
      <c r="X49" s="95">
        <v>302.62501950304801</v>
      </c>
      <c r="Y49" s="26">
        <v>320.909497882697</v>
      </c>
      <c r="Z49" s="95">
        <v>40.843004175402697</v>
      </c>
      <c r="AA49" s="26">
        <v>1262.53572266997</v>
      </c>
      <c r="AB49" s="26">
        <v>63007.083419891598</v>
      </c>
      <c r="AC49" s="26">
        <v>490.22529113715302</v>
      </c>
      <c r="AD49" s="26">
        <v>227.31115956213901</v>
      </c>
      <c r="AE49" s="26">
        <v>88.567821531854605</v>
      </c>
      <c r="AF49" s="26">
        <v>10.0870915908922</v>
      </c>
      <c r="AG49" s="95">
        <v>175.27609014854301</v>
      </c>
      <c r="AH49" s="26">
        <v>1152.3568497126901</v>
      </c>
      <c r="AI49" s="26">
        <v>1152.3568497126901</v>
      </c>
      <c r="AJ49" s="26">
        <v>1255273.4051661899</v>
      </c>
      <c r="AK49" s="26">
        <v>0</v>
      </c>
      <c r="AL49" s="26">
        <v>127.79794753041701</v>
      </c>
      <c r="AM49" s="26">
        <v>27.656630135735501</v>
      </c>
      <c r="AN49" s="95">
        <v>1371.1289577012001</v>
      </c>
      <c r="AO49" s="26">
        <v>180.069634696138</v>
      </c>
      <c r="AP49" s="26">
        <v>761.433080626064</v>
      </c>
      <c r="AQ49" s="26">
        <v>161.62168538633699</v>
      </c>
      <c r="AR49" s="26">
        <v>1040.2834008212201</v>
      </c>
      <c r="AS49" s="26">
        <v>0</v>
      </c>
      <c r="AT49" s="95">
        <v>15381.206190839701</v>
      </c>
      <c r="AU49" s="26">
        <v>1059.8418840992699</v>
      </c>
      <c r="AV49" s="26">
        <v>117.760201451082</v>
      </c>
      <c r="AW49" s="26">
        <v>1177.60208555035</v>
      </c>
      <c r="AX49" s="26">
        <v>0</v>
      </c>
      <c r="AY49" s="26">
        <v>625.89328428891099</v>
      </c>
      <c r="AZ49" s="26">
        <v>0.156769350442963</v>
      </c>
      <c r="BA49" s="26">
        <v>3921.18566001503</v>
      </c>
      <c r="BB49" s="26">
        <v>6.6754440886919397E-2</v>
      </c>
      <c r="BC49" s="26">
        <v>18.769900924001099</v>
      </c>
      <c r="BD49" s="26">
        <v>201.351328656889</v>
      </c>
      <c r="BE49" s="26">
        <v>6.7799586267299303E-2</v>
      </c>
      <c r="BF49" s="26">
        <v>0</v>
      </c>
      <c r="BG49" s="26">
        <v>4.5446672895054396</v>
      </c>
      <c r="BH49" s="26">
        <v>6693.8313827623097</v>
      </c>
      <c r="BI49" s="26">
        <v>5672.7839373554798</v>
      </c>
      <c r="BJ49" s="26">
        <v>1021.04744540683</v>
      </c>
      <c r="BK49" s="26">
        <v>6.0863069213225499E-2</v>
      </c>
      <c r="BL49" s="26">
        <v>1.12718359794639E-2</v>
      </c>
      <c r="BM49" s="26">
        <v>32.259107148817399</v>
      </c>
      <c r="BN49" s="26">
        <v>2.76822368754994</v>
      </c>
      <c r="BO49" s="26">
        <v>2211.5410818730402</v>
      </c>
      <c r="BP49" s="26">
        <v>14.461305030374101</v>
      </c>
      <c r="BQ49" s="26">
        <v>6.5105459657291496</v>
      </c>
      <c r="BR49" s="26">
        <v>3159.2912394935902</v>
      </c>
      <c r="BS49" s="26">
        <v>85.948261682732905</v>
      </c>
      <c r="BT49" s="26">
        <v>0.114038512333206</v>
      </c>
      <c r="BU49" s="26">
        <v>20.798458676168501</v>
      </c>
      <c r="BV49" s="26">
        <v>1.05818146813163E-2</v>
      </c>
      <c r="BW49" s="26">
        <v>570.70069406174002</v>
      </c>
      <c r="BX49" s="26">
        <v>161.81939535074099</v>
      </c>
      <c r="BY49" s="26">
        <v>0</v>
      </c>
      <c r="BZ49" s="26">
        <v>450.514399410811</v>
      </c>
      <c r="CA49" s="26">
        <v>621.69599144402503</v>
      </c>
      <c r="CB49" s="95">
        <v>0</v>
      </c>
      <c r="CC49" s="26">
        <v>2416.20594268272</v>
      </c>
      <c r="CD49" s="26">
        <v>14954.0781226861</v>
      </c>
      <c r="CE49" s="26">
        <v>426.45856365867201</v>
      </c>
      <c r="CF49" s="26"/>
      <c r="CG49" s="49">
        <f t="shared" si="14"/>
        <v>-3.4816880219940884E-7</v>
      </c>
      <c r="CH49" s="49">
        <f t="shared" si="15"/>
        <v>-3.8564358982398995E-7</v>
      </c>
      <c r="CI49" s="49">
        <f t="shared" si="16"/>
        <v>-4.6828160248697231E-7</v>
      </c>
      <c r="CJ49" s="49">
        <f t="shared" si="17"/>
        <v>4.4499778977866134E-5</v>
      </c>
      <c r="CK49" s="49">
        <f t="shared" si="18"/>
        <v>5.2590764546934269E-5</v>
      </c>
      <c r="CL49" s="49">
        <f t="shared" si="19"/>
        <v>-3.8187824026709945E-7</v>
      </c>
      <c r="CM49" s="49">
        <f t="shared" si="20"/>
        <v>-3.7396566765885315E-7</v>
      </c>
      <c r="CN49" s="100">
        <f t="shared" si="21"/>
        <v>-3.2169133837069868E-7</v>
      </c>
      <c r="CO49" s="100">
        <f t="shared" si="22"/>
        <v>-3.290250645072494E-7</v>
      </c>
      <c r="CP49" s="100">
        <f t="shared" si="23"/>
        <v>-3.1430124811510741E-7</v>
      </c>
      <c r="CQ49" s="100">
        <f t="shared" si="24"/>
        <v>2.7746521392806737E-6</v>
      </c>
      <c r="CR49" s="99">
        <f t="shared" si="12"/>
        <v>-5.2548559933771961E-7</v>
      </c>
      <c r="CS49" s="99">
        <f t="shared" si="13"/>
        <v>-8.8839118957442604E-7</v>
      </c>
      <c r="CT49" s="100">
        <f t="shared" si="25"/>
        <v>-3.7887019722863767E-7</v>
      </c>
    </row>
    <row r="50" spans="1:98" x14ac:dyDescent="0.25">
      <c r="A50" s="28" t="s">
        <v>49</v>
      </c>
      <c r="B50" s="26">
        <v>1832.99623</v>
      </c>
      <c r="C50" s="26">
        <v>30.090669999999999</v>
      </c>
      <c r="D50" s="26">
        <v>25.408303</v>
      </c>
      <c r="E50" s="26">
        <v>186.82544300000001</v>
      </c>
      <c r="F50" s="26">
        <v>158.32633799999999</v>
      </c>
      <c r="G50" s="26">
        <v>13.894102999999999</v>
      </c>
      <c r="H50" s="26">
        <v>432.57111900000001</v>
      </c>
      <c r="I50" s="91">
        <v>13.53711232</v>
      </c>
      <c r="J50" s="91">
        <v>7.8126042399999998</v>
      </c>
      <c r="K50" s="91">
        <v>28.054351189999998</v>
      </c>
      <c r="L50" s="91">
        <v>18.537177589999999</v>
      </c>
      <c r="M50" s="91">
        <v>4.13357829</v>
      </c>
      <c r="N50" s="91">
        <v>0.99433150000000003</v>
      </c>
      <c r="O50" s="91">
        <v>3.9347122200000002</v>
      </c>
      <c r="Q50" s="28" t="s">
        <v>49</v>
      </c>
      <c r="R50" s="95">
        <v>27.154515985894299</v>
      </c>
      <c r="S50" s="26">
        <v>4.1554560245896903</v>
      </c>
      <c r="T50" s="95">
        <v>4.13239291762648</v>
      </c>
      <c r="U50" s="26">
        <v>13.533252482666599</v>
      </c>
      <c r="V50" s="26">
        <v>13.533252482666599</v>
      </c>
      <c r="W50" s="26">
        <v>8.8689228100993702</v>
      </c>
      <c r="X50" s="95">
        <v>9.0926465100547897</v>
      </c>
      <c r="Y50" s="26">
        <v>7.8103909484238798</v>
      </c>
      <c r="Z50" s="95">
        <v>0.99404656136748704</v>
      </c>
      <c r="AA50" s="26">
        <v>37.934047392750699</v>
      </c>
      <c r="AB50" s="26">
        <v>1832.51797935371</v>
      </c>
      <c r="AC50" s="26">
        <v>14.7292587818614</v>
      </c>
      <c r="AD50" s="26">
        <v>6.8297704770736596</v>
      </c>
      <c r="AE50" s="26">
        <v>2.6611015909260698</v>
      </c>
      <c r="AF50" s="26">
        <v>0.30307620078807701</v>
      </c>
      <c r="AG50" s="95">
        <v>5.26631733430336</v>
      </c>
      <c r="AH50" s="26">
        <v>28.0463864571363</v>
      </c>
      <c r="AI50" s="26">
        <v>28.0463864571363</v>
      </c>
      <c r="AJ50" s="26">
        <v>5797.93330109404</v>
      </c>
      <c r="AK50" s="26">
        <v>0</v>
      </c>
      <c r="AL50" s="26">
        <v>3.8398132219094201</v>
      </c>
      <c r="AM50" s="26">
        <v>0.83096880211770097</v>
      </c>
      <c r="AN50" s="95">
        <v>41.196865937631898</v>
      </c>
      <c r="AO50" s="26">
        <v>5.4103629285482002</v>
      </c>
      <c r="AP50" s="26">
        <v>18.531976680134701</v>
      </c>
      <c r="AQ50" s="26">
        <v>3.93359615926515</v>
      </c>
      <c r="AR50" s="26">
        <v>30.082800881297601</v>
      </c>
      <c r="AS50" s="26">
        <v>0</v>
      </c>
      <c r="AT50" s="95">
        <v>445.29135609385003</v>
      </c>
      <c r="AU50" s="26">
        <v>22.860544034347999</v>
      </c>
      <c r="AV50" s="26">
        <v>2.5400623484515199</v>
      </c>
      <c r="AW50" s="26">
        <v>25.400606382799499</v>
      </c>
      <c r="AX50" s="26">
        <v>0</v>
      </c>
      <c r="AY50" s="26">
        <v>18.805539721798699</v>
      </c>
      <c r="AZ50" s="26">
        <v>0</v>
      </c>
      <c r="BA50" s="26">
        <v>117.81560089411199</v>
      </c>
      <c r="BB50" s="26">
        <v>1.24712941671213E-2</v>
      </c>
      <c r="BC50" s="26">
        <v>0.79129958200367001</v>
      </c>
      <c r="BD50" s="26">
        <v>7.3953152420950499</v>
      </c>
      <c r="BE50" s="26">
        <v>6.1154918853375999E-3</v>
      </c>
      <c r="BF50" s="26">
        <v>0</v>
      </c>
      <c r="BG50" s="26">
        <v>0.80683668601222402</v>
      </c>
      <c r="BH50" s="26">
        <v>186.77779763580199</v>
      </c>
      <c r="BI50" s="26">
        <v>158.28627380758601</v>
      </c>
      <c r="BJ50" s="26">
        <v>28.491523828215801</v>
      </c>
      <c r="BK50" s="26">
        <v>1.68912084205536E-3</v>
      </c>
      <c r="BL50" s="26">
        <v>2.2261222093619198E-3</v>
      </c>
      <c r="BM50" s="26">
        <v>0.39400259436608798</v>
      </c>
      <c r="BN50" s="26">
        <v>2.7423286820218499E-2</v>
      </c>
      <c r="BO50" s="26">
        <v>60.749654218268603</v>
      </c>
      <c r="BP50" s="26">
        <v>9.33129640922193E-2</v>
      </c>
      <c r="BQ50" s="26">
        <v>0.63913703114579701</v>
      </c>
      <c r="BR50" s="26">
        <v>86.777887272165998</v>
      </c>
      <c r="BS50" s="26">
        <v>2.58239260328771</v>
      </c>
      <c r="BT50" s="26">
        <v>9.4709735941401092E-3</v>
      </c>
      <c r="BU50" s="26">
        <v>0.57882282753793302</v>
      </c>
      <c r="BV50" s="26">
        <v>6.0910038084844805E-4</v>
      </c>
      <c r="BW50" s="26">
        <v>13.890150249309601</v>
      </c>
      <c r="BX50" s="26">
        <v>4.8620086671121401</v>
      </c>
      <c r="BY50" s="26">
        <v>0</v>
      </c>
      <c r="BZ50" s="26">
        <v>13.536137711315099</v>
      </c>
      <c r="CA50" s="26">
        <v>18.679441531693499</v>
      </c>
      <c r="CB50" s="95">
        <v>0</v>
      </c>
      <c r="CC50" s="26">
        <v>72.597119918503907</v>
      </c>
      <c r="CD50" s="26">
        <v>432.45795141894899</v>
      </c>
      <c r="CE50" s="26">
        <v>12.813365457384901</v>
      </c>
      <c r="CF50" s="26"/>
      <c r="CG50" s="49">
        <f t="shared" si="14"/>
        <v>-2.6091196395423432E-4</v>
      </c>
      <c r="CH50" s="49">
        <f t="shared" si="15"/>
        <v>-2.6151357555011175E-4</v>
      </c>
      <c r="CI50" s="49">
        <f t="shared" si="16"/>
        <v>-3.0291740461775509E-4</v>
      </c>
      <c r="CJ50" s="49">
        <f t="shared" si="17"/>
        <v>-2.5502610047614644E-4</v>
      </c>
      <c r="CK50" s="49">
        <f t="shared" si="18"/>
        <v>-2.5304818465503239E-4</v>
      </c>
      <c r="CL50" s="49">
        <f t="shared" si="19"/>
        <v>-2.844912471426682E-4</v>
      </c>
      <c r="CM50" s="49">
        <f t="shared" si="20"/>
        <v>-2.6161612756910843E-4</v>
      </c>
      <c r="CN50" s="100">
        <f t="shared" si="21"/>
        <v>-2.8513003675817303E-4</v>
      </c>
      <c r="CO50" s="100">
        <f t="shared" si="22"/>
        <v>-2.8329754178357504E-4</v>
      </c>
      <c r="CP50" s="100">
        <f t="shared" si="23"/>
        <v>-2.8390365579144346E-4</v>
      </c>
      <c r="CQ50" s="100">
        <f t="shared" si="24"/>
        <v>-2.8056643682929116E-4</v>
      </c>
      <c r="CR50" s="99">
        <f t="shared" si="12"/>
        <v>-2.8676664389971202E-4</v>
      </c>
      <c r="CS50" s="99">
        <f t="shared" si="13"/>
        <v>-2.8656301496331833E-4</v>
      </c>
      <c r="CT50" s="100">
        <f t="shared" si="25"/>
        <v>-2.8364481884526611E-4</v>
      </c>
    </row>
    <row r="51" spans="1:98" x14ac:dyDescent="0.25">
      <c r="A51" s="28" t="s">
        <v>50</v>
      </c>
      <c r="B51" s="26">
        <v>585366.86106999998</v>
      </c>
      <c r="C51" s="26">
        <v>9587.6557290000001</v>
      </c>
      <c r="D51" s="26">
        <v>6971.6581390000001</v>
      </c>
      <c r="E51" s="26">
        <v>58641.807822000002</v>
      </c>
      <c r="F51" s="26">
        <v>49696.447373000003</v>
      </c>
      <c r="G51" s="26">
        <v>4088.479022</v>
      </c>
      <c r="H51" s="26">
        <v>137822.57482000001</v>
      </c>
      <c r="I51" s="91">
        <v>4674.7959338000001</v>
      </c>
      <c r="J51" s="91">
        <v>1253.2964970999999</v>
      </c>
      <c r="K51" s="91">
        <v>9337.0589029000002</v>
      </c>
      <c r="L51" s="91">
        <v>10506.802298000001</v>
      </c>
      <c r="M51" s="91">
        <v>1428.7580055999999</v>
      </c>
      <c r="N51" s="91">
        <v>756.15555289999998</v>
      </c>
      <c r="O51" s="91">
        <v>1357.7378712</v>
      </c>
      <c r="Q51" s="28" t="s">
        <v>50</v>
      </c>
      <c r="R51" s="95">
        <v>9725.1037877035706</v>
      </c>
      <c r="S51" s="26">
        <v>1679.90972224456</v>
      </c>
      <c r="T51" s="95">
        <v>1428.7485970959001</v>
      </c>
      <c r="U51" s="26">
        <v>4674.7654713780503</v>
      </c>
      <c r="V51" s="26">
        <v>4674.7654713780503</v>
      </c>
      <c r="W51" s="26">
        <v>2737.7893207330899</v>
      </c>
      <c r="X51" s="95">
        <v>152.51743266959599</v>
      </c>
      <c r="Y51" s="26">
        <v>1253.28834984887</v>
      </c>
      <c r="Z51" s="95">
        <v>756.15070983829901</v>
      </c>
      <c r="AA51" s="26">
        <v>15946.017858089501</v>
      </c>
      <c r="AB51" s="26">
        <v>585364.60729411896</v>
      </c>
      <c r="AC51" s="26">
        <v>3976.6615890439798</v>
      </c>
      <c r="AD51" s="26">
        <v>2349.2487020615299</v>
      </c>
      <c r="AE51" s="26">
        <v>819.29714339295799</v>
      </c>
      <c r="AF51" s="26">
        <v>697.29984239722103</v>
      </c>
      <c r="AG51" s="95">
        <v>1100.3933740324001</v>
      </c>
      <c r="AH51" s="26">
        <v>9336.9991390824798</v>
      </c>
      <c r="AI51" s="26">
        <v>9336.9991390824798</v>
      </c>
      <c r="AJ51" s="26">
        <v>14356555.3424934</v>
      </c>
      <c r="AK51" s="26">
        <v>0</v>
      </c>
      <c r="AL51" s="26">
        <v>1600.8177507314099</v>
      </c>
      <c r="AM51" s="26">
        <v>281.06990699436</v>
      </c>
      <c r="AN51" s="95">
        <v>13465.698175322999</v>
      </c>
      <c r="AO51" s="26">
        <v>1939.0980119169601</v>
      </c>
      <c r="AP51" s="26">
        <v>10506.7673323116</v>
      </c>
      <c r="AQ51" s="26">
        <v>1357.7291118164501</v>
      </c>
      <c r="AR51" s="26">
        <v>9587.6191161341903</v>
      </c>
      <c r="AS51" s="26">
        <v>0</v>
      </c>
      <c r="AT51" s="95">
        <v>142427.00479074201</v>
      </c>
      <c r="AU51" s="26">
        <v>6274.4357689734697</v>
      </c>
      <c r="AV51" s="26">
        <v>697.15955426564597</v>
      </c>
      <c r="AW51" s="26">
        <v>6971.5953232391103</v>
      </c>
      <c r="AX51" s="26">
        <v>0</v>
      </c>
      <c r="AY51" s="26">
        <v>6211.1558676109998</v>
      </c>
      <c r="AZ51" s="26">
        <v>0.60896413552913597</v>
      </c>
      <c r="BA51" s="26">
        <v>38846.1332249798</v>
      </c>
      <c r="BB51" s="26">
        <v>2.39886595662185</v>
      </c>
      <c r="BC51" s="26">
        <v>374.56719305224402</v>
      </c>
      <c r="BD51" s="26">
        <v>6045.2596278873598</v>
      </c>
      <c r="BE51" s="26">
        <v>1.2411667579347101</v>
      </c>
      <c r="BF51" s="26">
        <v>0</v>
      </c>
      <c r="BG51" s="26">
        <v>582.84218594696699</v>
      </c>
      <c r="BH51" s="26">
        <v>58685.589227295699</v>
      </c>
      <c r="BI51" s="26">
        <v>49740.267842696099</v>
      </c>
      <c r="BJ51" s="26">
        <v>8945.3213845996106</v>
      </c>
      <c r="BK51" s="26">
        <v>1.08022274115533</v>
      </c>
      <c r="BL51" s="26">
        <v>0.15831971091331901</v>
      </c>
      <c r="BM51" s="26">
        <v>7.4561863916400704</v>
      </c>
      <c r="BN51" s="26">
        <v>93.948720019841602</v>
      </c>
      <c r="BO51" s="26">
        <v>17215.301725987501</v>
      </c>
      <c r="BP51" s="26">
        <v>113.348995677728</v>
      </c>
      <c r="BQ51" s="26">
        <v>152.05582802493399</v>
      </c>
      <c r="BR51" s="26">
        <v>24591.349212689802</v>
      </c>
      <c r="BS51" s="26">
        <v>1109.1341612236199</v>
      </c>
      <c r="BT51" s="26">
        <v>3.4353601681134398</v>
      </c>
      <c r="BU51" s="26">
        <v>555.13527531672105</v>
      </c>
      <c r="BV51" s="26">
        <v>7.9992231063652899E-2</v>
      </c>
      <c r="BW51" s="26">
        <v>4088.4524462745699</v>
      </c>
      <c r="BX51" s="26">
        <v>1575.9428490079599</v>
      </c>
      <c r="BY51" s="26">
        <v>0</v>
      </c>
      <c r="BZ51" s="26">
        <v>1745.5313105743201</v>
      </c>
      <c r="CA51" s="26">
        <v>5871.9651370697302</v>
      </c>
      <c r="CB51" s="95">
        <v>0</v>
      </c>
      <c r="CC51" s="26">
        <v>20875.338490971099</v>
      </c>
      <c r="CD51" s="26">
        <v>137822.040538556</v>
      </c>
      <c r="CE51" s="26">
        <v>4485.0826144865896</v>
      </c>
      <c r="CF51" s="26"/>
      <c r="CG51" s="49">
        <f t="shared" si="14"/>
        <v>-3.8501938372486207E-6</v>
      </c>
      <c r="CH51" s="49">
        <f t="shared" si="15"/>
        <v>-3.8187505730922096E-6</v>
      </c>
      <c r="CI51" s="49">
        <f t="shared" si="16"/>
        <v>-9.010160802129062E-6</v>
      </c>
      <c r="CJ51" s="49">
        <f t="shared" si="17"/>
        <v>7.4659030684370322E-4</v>
      </c>
      <c r="CK51" s="49">
        <f t="shared" si="18"/>
        <v>8.8176262112257429E-4</v>
      </c>
      <c r="CL51" s="49">
        <f t="shared" si="19"/>
        <v>-6.5001496368496366E-6</v>
      </c>
      <c r="CM51" s="49">
        <f t="shared" si="20"/>
        <v>-3.8765887570016399E-6</v>
      </c>
      <c r="CN51" s="100">
        <f t="shared" si="21"/>
        <v>-6.5163105258834771E-6</v>
      </c>
      <c r="CO51" s="100">
        <f t="shared" si="22"/>
        <v>-6.5006573853549053E-6</v>
      </c>
      <c r="CP51" s="100">
        <f t="shared" si="23"/>
        <v>-6.4007112027398411E-6</v>
      </c>
      <c r="CQ51" s="100">
        <f t="shared" si="24"/>
        <v>-3.3279096159991725E-6</v>
      </c>
      <c r="CR51" s="99">
        <f t="shared" si="12"/>
        <v>-6.5850928309492828E-6</v>
      </c>
      <c r="CS51" s="99">
        <f t="shared" si="13"/>
        <v>-6.4048484235724978E-6</v>
      </c>
      <c r="CT51" s="100">
        <f t="shared" si="25"/>
        <v>-6.4514540955867533E-6</v>
      </c>
    </row>
    <row r="52" spans="1:98" x14ac:dyDescent="0.25">
      <c r="I52" s="90"/>
      <c r="J52" s="90"/>
      <c r="K52" s="90"/>
      <c r="L52" s="90"/>
      <c r="M52" s="90"/>
      <c r="N52" s="90"/>
      <c r="O52" s="90"/>
      <c r="CR52" s="90"/>
      <c r="CS52" s="90"/>
    </row>
    <row r="53" spans="1:98" x14ac:dyDescent="0.25">
      <c r="I53" s="90"/>
      <c r="J53" s="90"/>
      <c r="K53" s="90"/>
      <c r="L53" s="90"/>
      <c r="M53" s="90"/>
      <c r="N53" s="90"/>
      <c r="O53" s="90"/>
      <c r="CR53" s="90"/>
      <c r="CS53" s="90"/>
    </row>
    <row r="54" spans="1:98" x14ac:dyDescent="0.25">
      <c r="A54" s="28" t="s">
        <v>229</v>
      </c>
      <c r="I54" s="90"/>
      <c r="J54" s="90"/>
      <c r="K54" s="90"/>
      <c r="L54" s="90"/>
      <c r="M54" s="90"/>
      <c r="N54" s="90"/>
      <c r="O54" s="90"/>
      <c r="CR54" s="90"/>
      <c r="CS54" s="90"/>
    </row>
    <row r="55" spans="1:98" x14ac:dyDescent="0.25">
      <c r="A55" s="28" t="s">
        <v>1</v>
      </c>
      <c r="B55" s="26">
        <v>3135209.9336000001</v>
      </c>
      <c r="C55" s="26">
        <v>51193.804824999999</v>
      </c>
      <c r="D55" s="26">
        <v>29234.423247999999</v>
      </c>
      <c r="E55" s="26">
        <v>306845.32127999997</v>
      </c>
      <c r="F55" s="26">
        <v>260038.40755</v>
      </c>
      <c r="G55" s="26">
        <v>19419.215630999999</v>
      </c>
      <c r="H55" s="26">
        <v>735910.94449000002</v>
      </c>
      <c r="I55" s="91">
        <v>18910.665395</v>
      </c>
      <c r="J55" s="91">
        <v>10913.815286999999</v>
      </c>
      <c r="K55" s="91">
        <v>39190.518526</v>
      </c>
      <c r="L55" s="91">
        <v>25895.507177</v>
      </c>
      <c r="M55" s="91">
        <v>5774.4004507</v>
      </c>
      <c r="N55" s="91">
        <v>1389.0310379</v>
      </c>
      <c r="O55" s="91">
        <v>5496.5942468000003</v>
      </c>
      <c r="Q55" s="95" t="s">
        <v>1</v>
      </c>
      <c r="R55" s="95">
        <v>0</v>
      </c>
      <c r="S55" s="95">
        <v>0</v>
      </c>
      <c r="T55" s="95">
        <v>0</v>
      </c>
      <c r="U55" s="95">
        <v>0</v>
      </c>
      <c r="V55" s="95">
        <v>0</v>
      </c>
      <c r="W55" s="95">
        <v>0</v>
      </c>
      <c r="X55" s="95">
        <v>0</v>
      </c>
      <c r="Y55" s="95">
        <v>0</v>
      </c>
      <c r="Z55" s="95">
        <v>0</v>
      </c>
      <c r="AA55" s="95">
        <v>0</v>
      </c>
      <c r="AB55" s="95">
        <v>0</v>
      </c>
      <c r="AC55" s="95">
        <v>0</v>
      </c>
      <c r="AD55" s="95">
        <v>0</v>
      </c>
      <c r="AE55" s="95">
        <v>0</v>
      </c>
      <c r="AF55" s="95">
        <v>0</v>
      </c>
      <c r="AG55" s="95">
        <v>0</v>
      </c>
      <c r="AH55" s="95">
        <v>0</v>
      </c>
      <c r="AI55" s="95">
        <v>0</v>
      </c>
      <c r="AJ55" s="95">
        <v>0</v>
      </c>
      <c r="AK55" s="95">
        <v>0</v>
      </c>
      <c r="AL55" s="95">
        <v>0</v>
      </c>
      <c r="AM55" s="95">
        <v>0</v>
      </c>
      <c r="AN55" s="95">
        <v>0</v>
      </c>
      <c r="AO55" s="95">
        <v>0</v>
      </c>
      <c r="AP55" s="95">
        <v>0</v>
      </c>
      <c r="AQ55" s="95">
        <v>0</v>
      </c>
      <c r="AR55" s="95">
        <v>0</v>
      </c>
      <c r="AS55" s="95">
        <v>0</v>
      </c>
      <c r="AT55" s="95">
        <v>0</v>
      </c>
      <c r="AU55" s="95">
        <v>0</v>
      </c>
      <c r="AV55" s="95">
        <v>0</v>
      </c>
      <c r="AW55" s="95">
        <v>0</v>
      </c>
      <c r="AX55" s="95">
        <v>0</v>
      </c>
      <c r="AY55" s="95">
        <v>0</v>
      </c>
      <c r="AZ55" s="95">
        <v>0</v>
      </c>
      <c r="BA55" s="95">
        <v>0</v>
      </c>
      <c r="BB55" s="95">
        <v>0</v>
      </c>
      <c r="BC55" s="95">
        <v>0</v>
      </c>
      <c r="BD55" s="95">
        <v>0</v>
      </c>
      <c r="BE55" s="95">
        <v>0</v>
      </c>
      <c r="BF55" s="95">
        <v>0</v>
      </c>
      <c r="BG55" s="95">
        <v>0</v>
      </c>
      <c r="BH55" s="95">
        <v>0</v>
      </c>
      <c r="BI55" s="95">
        <v>0</v>
      </c>
      <c r="BJ55" s="95">
        <v>0</v>
      </c>
      <c r="BK55" s="95">
        <v>0</v>
      </c>
      <c r="BL55" s="95">
        <v>0</v>
      </c>
      <c r="BM55" s="95">
        <v>0</v>
      </c>
      <c r="BN55" s="95">
        <v>0</v>
      </c>
      <c r="BO55" s="95">
        <v>0</v>
      </c>
      <c r="BP55" s="95">
        <v>0</v>
      </c>
      <c r="BQ55" s="95">
        <v>0</v>
      </c>
      <c r="BR55" s="95">
        <v>0</v>
      </c>
      <c r="BS55" s="95">
        <v>0</v>
      </c>
      <c r="BT55" s="95">
        <v>0</v>
      </c>
      <c r="BU55" s="95">
        <v>0</v>
      </c>
      <c r="BV55" s="95">
        <v>0</v>
      </c>
      <c r="BW55" s="95">
        <v>0</v>
      </c>
      <c r="BX55" s="95">
        <v>0</v>
      </c>
      <c r="BY55" s="95">
        <v>0</v>
      </c>
      <c r="BZ55" s="95">
        <v>0</v>
      </c>
      <c r="CA55" s="95">
        <v>0</v>
      </c>
      <c r="CB55" s="95">
        <v>0</v>
      </c>
      <c r="CC55" s="95">
        <v>0</v>
      </c>
      <c r="CD55" s="95">
        <v>0</v>
      </c>
      <c r="CE55" s="95">
        <v>0</v>
      </c>
      <c r="CG55" s="49">
        <f>(AB55-B55)/(B55+1E-50)</f>
        <v>-1</v>
      </c>
      <c r="CH55" s="49">
        <f>(AR55-C55)/(C55+1E-50)</f>
        <v>-1</v>
      </c>
      <c r="CI55" s="49">
        <f>(AW55-D55)/(D55+1E-50)</f>
        <v>-1</v>
      </c>
      <c r="CJ55" s="49">
        <f>(BH55-E55)/(E55+1E-50)</f>
        <v>-1</v>
      </c>
      <c r="CK55" s="49">
        <f>(BI55-F55)/(F55+1E-50)</f>
        <v>-1</v>
      </c>
      <c r="CL55" s="49">
        <f>(BW55-G55)/(G55+1E-50)</f>
        <v>-1</v>
      </c>
      <c r="CM55" s="49">
        <f>(CD55-H55)/(H55+1E-50)</f>
        <v>-1</v>
      </c>
      <c r="CN55" s="100">
        <f>(V55-I55)/(I55+1E-50)</f>
        <v>-1</v>
      </c>
      <c r="CO55" s="100">
        <f>(Y55-J55)/(J55+1E-50)</f>
        <v>-1</v>
      </c>
      <c r="CP55" s="100">
        <f>(AI55-K55)/(K55+1E-50)</f>
        <v>-1</v>
      </c>
      <c r="CQ55" s="100">
        <f>(AP55-L55)/(L55+1E-50)</f>
        <v>-1</v>
      </c>
      <c r="CR55" s="99">
        <f>(T55-M55)/(M55+1E-50)</f>
        <v>-1</v>
      </c>
      <c r="CS55" s="99">
        <f>(Z55-N55)/(N55+1E-50)</f>
        <v>-1</v>
      </c>
      <c r="CT55" s="100">
        <f>(AQ55-O55)/(O55+1E-50)</f>
        <v>-1</v>
      </c>
    </row>
    <row r="56" spans="1:98" x14ac:dyDescent="0.25">
      <c r="A56" s="28" t="s">
        <v>11</v>
      </c>
      <c r="B56" s="26"/>
      <c r="C56" s="26"/>
      <c r="D56" s="26"/>
      <c r="E56" s="26"/>
      <c r="F56" s="26"/>
      <c r="G56" s="26"/>
      <c r="H56" s="26"/>
      <c r="I56" s="67"/>
      <c r="J56" s="67"/>
      <c r="K56" s="67"/>
      <c r="L56" s="67"/>
      <c r="M56" s="26"/>
      <c r="N56" s="26"/>
      <c r="O56" s="67"/>
    </row>
    <row r="57" spans="1:98" x14ac:dyDescent="0.25">
      <c r="A57" s="28" t="s">
        <v>58</v>
      </c>
      <c r="B57" s="26"/>
      <c r="C57" s="26"/>
      <c r="D57" s="26"/>
      <c r="E57" s="26"/>
      <c r="F57" s="26"/>
      <c r="G57" s="26"/>
      <c r="H57" s="26"/>
      <c r="I57" s="67"/>
      <c r="J57" s="67"/>
      <c r="K57" s="67"/>
      <c r="L57" s="67"/>
      <c r="M57" s="26"/>
      <c r="N57" s="26"/>
      <c r="O57" s="67"/>
    </row>
    <row r="58" spans="1:98" x14ac:dyDescent="0.25">
      <c r="A58" s="28" t="s">
        <v>75</v>
      </c>
    </row>
    <row r="59" spans="1:98" x14ac:dyDescent="0.25">
      <c r="A59" s="28" t="s">
        <v>235</v>
      </c>
    </row>
    <row r="61" spans="1:98" x14ac:dyDescent="0.25">
      <c r="A61" s="2" t="s">
        <v>55</v>
      </c>
      <c r="B61" s="1">
        <f t="shared" ref="B61:H61" si="26">SUM(B3:B57)</f>
        <v>9778720.2550399974</v>
      </c>
      <c r="C61" s="1">
        <f t="shared" si="26"/>
        <v>160282.18461442</v>
      </c>
      <c r="D61" s="1">
        <f t="shared" si="26"/>
        <v>129264.55770703004</v>
      </c>
      <c r="E61" s="1">
        <f t="shared" si="26"/>
        <v>991643.81582430005</v>
      </c>
      <c r="F61" s="1">
        <f t="shared" si="26"/>
        <v>840415.38108349999</v>
      </c>
      <c r="G61" s="1">
        <f t="shared" si="26"/>
        <v>72138.124160179999</v>
      </c>
      <c r="H61" s="1">
        <f t="shared" si="26"/>
        <v>2303310.9244970004</v>
      </c>
      <c r="I61" s="1">
        <f t="shared" ref="I61:O61" si="27">SUM(I3:I57)</f>
        <v>70976.090676639986</v>
      </c>
      <c r="J61" s="1">
        <f t="shared" si="27"/>
        <v>28822.760564389995</v>
      </c>
      <c r="K61" s="1">
        <f t="shared" si="27"/>
        <v>135236.76247520995</v>
      </c>
      <c r="L61" s="1">
        <f t="shared" si="27"/>
        <v>116120.67023612998</v>
      </c>
      <c r="M61" s="1">
        <f t="shared" si="27"/>
        <v>21681.09001865</v>
      </c>
      <c r="N61" s="1">
        <f t="shared" si="27"/>
        <v>8693.6207326900021</v>
      </c>
      <c r="O61" s="1">
        <f t="shared" si="27"/>
        <v>20612.967681320002</v>
      </c>
      <c r="R61" s="1">
        <f t="shared" ref="R61:AV61" si="28">SUM(R3:R57)</f>
        <v>112558.5468692703</v>
      </c>
      <c r="S61" s="1">
        <f t="shared" si="28"/>
        <v>19021.378367181187</v>
      </c>
      <c r="T61" s="1">
        <f t="shared" si="28"/>
        <v>15906.945904291993</v>
      </c>
      <c r="U61" s="1">
        <f t="shared" si="28"/>
        <v>52065.634879180303</v>
      </c>
      <c r="V61" s="1">
        <f t="shared" si="28"/>
        <v>52065.634879180303</v>
      </c>
      <c r="W61" s="1">
        <f t="shared" si="28"/>
        <v>32634.778062529022</v>
      </c>
      <c r="X61" s="1">
        <f t="shared" si="28"/>
        <v>8866.6928271211564</v>
      </c>
      <c r="Y61" s="1">
        <f t="shared" si="28"/>
        <v>17909.301434954141</v>
      </c>
      <c r="Z61" s="1">
        <f t="shared" si="28"/>
        <v>7304.6395468906121</v>
      </c>
      <c r="AA61" s="1">
        <f t="shared" si="28"/>
        <v>161723.77288954568</v>
      </c>
      <c r="AB61" s="1">
        <f t="shared" si="28"/>
        <v>6643600.7304637721</v>
      </c>
      <c r="AC61" s="1">
        <f t="shared" si="28"/>
        <v>49322.844560998266</v>
      </c>
      <c r="AD61" s="1">
        <f t="shared" si="28"/>
        <v>23956.831113951979</v>
      </c>
      <c r="AE61" s="1">
        <f t="shared" si="28"/>
        <v>11381.760939026353</v>
      </c>
      <c r="AF61" s="1">
        <f t="shared" si="28"/>
        <v>6726.6833318298395</v>
      </c>
      <c r="AG61" s="1">
        <f t="shared" si="28"/>
        <v>14530.490419187932</v>
      </c>
      <c r="AH61" s="1">
        <f t="shared" si="28"/>
        <v>96047.048540746298</v>
      </c>
      <c r="AI61" s="1">
        <f t="shared" si="28"/>
        <v>96047.048540746298</v>
      </c>
      <c r="AJ61" s="1">
        <f t="shared" si="28"/>
        <v>222252751.38587493</v>
      </c>
      <c r="AK61" s="1">
        <f t="shared" si="28"/>
        <v>0</v>
      </c>
      <c r="AL61" s="1">
        <f t="shared" si="28"/>
        <v>18012.867838758681</v>
      </c>
      <c r="AM61" s="1">
        <f t="shared" si="28"/>
        <v>3289.3381105507633</v>
      </c>
      <c r="AN61" s="1">
        <f t="shared" si="28"/>
        <v>152908.37916010938</v>
      </c>
      <c r="AO61" s="1">
        <f t="shared" si="28"/>
        <v>22433.023242322866</v>
      </c>
      <c r="AP61" s="1">
        <f t="shared" si="28"/>
        <v>90225.594331923625</v>
      </c>
      <c r="AQ61" s="1">
        <f t="shared" si="28"/>
        <v>15116.434055526504</v>
      </c>
      <c r="AR61" s="1">
        <f t="shared" si="28"/>
        <v>109089.87327351311</v>
      </c>
      <c r="AS61" s="1">
        <f t="shared" si="28"/>
        <v>0</v>
      </c>
      <c r="AT61" s="1">
        <f t="shared" si="28"/>
        <v>1617249.5652566182</v>
      </c>
      <c r="AU61" s="1">
        <f t="shared" si="28"/>
        <v>90028.844037069313</v>
      </c>
      <c r="AV61" s="1">
        <f t="shared" si="28"/>
        <v>10003.205270798062</v>
      </c>
      <c r="AW61" s="1">
        <f t="shared" ref="AW61:CE61" si="29">SUM(AW3:AW57)</f>
        <v>100032.0493078673</v>
      </c>
      <c r="AX61" s="1">
        <f t="shared" si="29"/>
        <v>0</v>
      </c>
      <c r="AY61" s="1">
        <f t="shared" si="29"/>
        <v>74218.121497395128</v>
      </c>
      <c r="AZ61" s="1">
        <f t="shared" si="29"/>
        <v>8.152810324345694</v>
      </c>
      <c r="BA61" s="1">
        <f t="shared" si="29"/>
        <v>443723.11181674647</v>
      </c>
      <c r="BB61" s="1">
        <f t="shared" si="29"/>
        <v>10.471624657616829</v>
      </c>
      <c r="BC61" s="1">
        <f t="shared" si="29"/>
        <v>3384.5489831724349</v>
      </c>
      <c r="BD61" s="1">
        <f t="shared" si="29"/>
        <v>41793.723861783081</v>
      </c>
      <c r="BE61" s="1">
        <f t="shared" si="29"/>
        <v>7.7753046589574666</v>
      </c>
      <c r="BF61" s="1">
        <f t="shared" si="29"/>
        <v>0</v>
      </c>
      <c r="BG61" s="1">
        <f t="shared" si="29"/>
        <v>3609.6081253420898</v>
      </c>
      <c r="BH61" s="1">
        <f t="shared" si="29"/>
        <v>684873.32179031381</v>
      </c>
      <c r="BI61" s="1">
        <f t="shared" si="29"/>
        <v>580450.30192039616</v>
      </c>
      <c r="BJ61" s="1">
        <f t="shared" si="29"/>
        <v>104423.01986991848</v>
      </c>
      <c r="BK61" s="1">
        <f t="shared" si="29"/>
        <v>100.46629006179626</v>
      </c>
      <c r="BL61" s="1">
        <f t="shared" si="29"/>
        <v>1.8414412156841491</v>
      </c>
      <c r="BM61" s="1">
        <f t="shared" si="29"/>
        <v>2517.3998222357513</v>
      </c>
      <c r="BN61" s="1">
        <f t="shared" si="29"/>
        <v>1386.6412659082405</v>
      </c>
      <c r="BO61" s="1">
        <f t="shared" si="29"/>
        <v>214918.6758087652</v>
      </c>
      <c r="BP61" s="1">
        <f t="shared" si="29"/>
        <v>1178.4490861078568</v>
      </c>
      <c r="BQ61" s="1">
        <f t="shared" si="29"/>
        <v>1095.6636981767142</v>
      </c>
      <c r="BR61" s="1">
        <f t="shared" si="29"/>
        <v>307021.16055858077</v>
      </c>
      <c r="BS61" s="1">
        <f t="shared" si="29"/>
        <v>9977.8334084545204</v>
      </c>
      <c r="BT61" s="1">
        <f t="shared" si="29"/>
        <v>31.805983760414939</v>
      </c>
      <c r="BU61" s="1">
        <f t="shared" si="29"/>
        <v>3381.9126680892173</v>
      </c>
      <c r="BV61" s="1">
        <f t="shared" si="29"/>
        <v>2.0045875556407622</v>
      </c>
      <c r="BW61" s="1">
        <f t="shared" si="29"/>
        <v>52719.795196651583</v>
      </c>
      <c r="BX61" s="1">
        <f t="shared" si="29"/>
        <v>18631.237325121496</v>
      </c>
      <c r="BY61" s="1">
        <f t="shared" si="29"/>
        <v>0</v>
      </c>
      <c r="BZ61" s="1">
        <f t="shared" si="29"/>
        <v>27237.407071920141</v>
      </c>
      <c r="CA61" s="1">
        <f t="shared" si="29"/>
        <v>68172.516850598418</v>
      </c>
      <c r="CB61" s="1"/>
      <c r="CC61" s="1">
        <f t="shared" si="29"/>
        <v>244972.23759299581</v>
      </c>
      <c r="CD61" s="1">
        <f t="shared" si="29"/>
        <v>1567421.483414233</v>
      </c>
      <c r="CE61" s="1">
        <f t="shared" si="29"/>
        <v>50689.359270418863</v>
      </c>
      <c r="CF61" s="1"/>
    </row>
    <row r="62" spans="1:98" x14ac:dyDescent="0.25">
      <c r="A62" s="28" t="s">
        <v>56</v>
      </c>
      <c r="B62" s="1">
        <f>SUM(B2:B51)</f>
        <v>6643510.3214399982</v>
      </c>
      <c r="C62" s="1">
        <f t="shared" ref="C62:H62" si="30">SUM(C2:C51)</f>
        <v>109088.37978942001</v>
      </c>
      <c r="D62" s="1">
        <f t="shared" si="30"/>
        <v>100030.13445903003</v>
      </c>
      <c r="E62" s="1">
        <f t="shared" si="30"/>
        <v>684798.49454430002</v>
      </c>
      <c r="F62" s="1">
        <f t="shared" si="30"/>
        <v>580376.97353349999</v>
      </c>
      <c r="G62" s="1">
        <f t="shared" si="30"/>
        <v>52718.90852918</v>
      </c>
      <c r="H62" s="1">
        <f t="shared" si="30"/>
        <v>1567399.9800070005</v>
      </c>
      <c r="I62" s="1">
        <f t="shared" ref="I62:O62" si="31">SUM(I2:I51)</f>
        <v>52065.425281639989</v>
      </c>
      <c r="J62" s="1">
        <f t="shared" si="31"/>
        <v>17908.945277389997</v>
      </c>
      <c r="K62" s="1">
        <f t="shared" si="31"/>
        <v>96046.243949209951</v>
      </c>
      <c r="L62" s="1">
        <f t="shared" si="31"/>
        <v>90225.163059129991</v>
      </c>
      <c r="M62" s="1">
        <f t="shared" si="31"/>
        <v>15906.689567950001</v>
      </c>
      <c r="N62" s="1">
        <f t="shared" si="31"/>
        <v>7304.5896947900019</v>
      </c>
      <c r="O62" s="1">
        <f t="shared" si="31"/>
        <v>15116.373434520003</v>
      </c>
      <c r="R62" s="1">
        <f>SUM(R2:R51)</f>
        <v>112558.5468692703</v>
      </c>
      <c r="S62" s="1">
        <f t="shared" ref="S62:CE62" si="32">SUM(S2:S51)</f>
        <v>19021.378367181187</v>
      </c>
      <c r="T62" s="1">
        <f t="shared" ref="T62:AV62" si="33">SUM(T2:T51)</f>
        <v>15906.945904291993</v>
      </c>
      <c r="U62" s="1">
        <f t="shared" si="33"/>
        <v>52065.634879180303</v>
      </c>
      <c r="V62" s="1">
        <f t="shared" si="33"/>
        <v>52065.634879180303</v>
      </c>
      <c r="W62" s="1">
        <f t="shared" si="33"/>
        <v>32634.778062529022</v>
      </c>
      <c r="X62" s="1">
        <f t="shared" si="33"/>
        <v>8866.6928271211564</v>
      </c>
      <c r="Y62" s="1">
        <f t="shared" si="33"/>
        <v>17909.301434954141</v>
      </c>
      <c r="Z62" s="1">
        <f t="shared" si="33"/>
        <v>7304.6395468906121</v>
      </c>
      <c r="AA62" s="1">
        <f t="shared" si="33"/>
        <v>161723.77288954568</v>
      </c>
      <c r="AB62" s="1">
        <f t="shared" si="33"/>
        <v>6643600.7304637721</v>
      </c>
      <c r="AC62" s="1">
        <f t="shared" si="33"/>
        <v>49322.844560998266</v>
      </c>
      <c r="AD62" s="1">
        <f t="shared" si="33"/>
        <v>23956.831113951979</v>
      </c>
      <c r="AE62" s="1">
        <f t="shared" si="33"/>
        <v>11381.760939026353</v>
      </c>
      <c r="AF62" s="1">
        <f t="shared" si="33"/>
        <v>6726.6833318298395</v>
      </c>
      <c r="AG62" s="1">
        <f t="shared" si="33"/>
        <v>14530.490419187932</v>
      </c>
      <c r="AH62" s="1">
        <f t="shared" si="33"/>
        <v>96047.048540746298</v>
      </c>
      <c r="AI62" s="1">
        <f t="shared" si="33"/>
        <v>96047.048540746298</v>
      </c>
      <c r="AJ62" s="1">
        <f t="shared" si="33"/>
        <v>222252751.38587493</v>
      </c>
      <c r="AK62" s="1">
        <f t="shared" si="33"/>
        <v>0</v>
      </c>
      <c r="AL62" s="1">
        <f t="shared" si="33"/>
        <v>18012.867838758681</v>
      </c>
      <c r="AM62" s="1">
        <f t="shared" si="33"/>
        <v>3289.3381105507633</v>
      </c>
      <c r="AN62" s="1">
        <f t="shared" si="33"/>
        <v>152908.37916010938</v>
      </c>
      <c r="AO62" s="1">
        <f t="shared" si="33"/>
        <v>22433.023242322866</v>
      </c>
      <c r="AP62" s="1">
        <f t="shared" si="33"/>
        <v>90225.594331923625</v>
      </c>
      <c r="AQ62" s="1">
        <f t="shared" si="33"/>
        <v>15116.434055526504</v>
      </c>
      <c r="AR62" s="1">
        <f t="shared" si="33"/>
        <v>109089.87327351311</v>
      </c>
      <c r="AS62" s="1">
        <f t="shared" si="33"/>
        <v>0</v>
      </c>
      <c r="AT62" s="1">
        <f t="shared" si="33"/>
        <v>1617249.5652566182</v>
      </c>
      <c r="AU62" s="1">
        <f t="shared" si="33"/>
        <v>90028.844037069313</v>
      </c>
      <c r="AV62" s="1">
        <f t="shared" si="33"/>
        <v>10003.205270798062</v>
      </c>
      <c r="AW62" s="1">
        <f t="shared" si="32"/>
        <v>100032.0493078673</v>
      </c>
      <c r="AX62" s="1">
        <f t="shared" si="32"/>
        <v>0</v>
      </c>
      <c r="AY62" s="1">
        <f t="shared" si="32"/>
        <v>74218.121497395128</v>
      </c>
      <c r="AZ62" s="1">
        <f t="shared" si="32"/>
        <v>8.152810324345694</v>
      </c>
      <c r="BA62" s="1">
        <f t="shared" si="32"/>
        <v>443723.11181674647</v>
      </c>
      <c r="BB62" s="1">
        <f t="shared" si="32"/>
        <v>10.471624657616829</v>
      </c>
      <c r="BC62" s="1">
        <f t="shared" si="32"/>
        <v>3384.5489831724349</v>
      </c>
      <c r="BD62" s="1">
        <f t="shared" si="32"/>
        <v>41793.723861783081</v>
      </c>
      <c r="BE62" s="1">
        <f t="shared" si="32"/>
        <v>7.7753046589574666</v>
      </c>
      <c r="BF62" s="1">
        <f t="shared" si="32"/>
        <v>0</v>
      </c>
      <c r="BG62" s="1">
        <f t="shared" si="32"/>
        <v>3609.6081253420898</v>
      </c>
      <c r="BH62" s="1">
        <f t="shared" si="32"/>
        <v>684873.32179031381</v>
      </c>
      <c r="BI62" s="1">
        <f t="shared" si="32"/>
        <v>580450.30192039616</v>
      </c>
      <c r="BJ62" s="1">
        <f t="shared" si="32"/>
        <v>104423.01986991848</v>
      </c>
      <c r="BK62" s="1">
        <f t="shared" si="32"/>
        <v>100.46629006179626</v>
      </c>
      <c r="BL62" s="1">
        <f t="shared" si="32"/>
        <v>1.8414412156841491</v>
      </c>
      <c r="BM62" s="1">
        <f t="shared" si="32"/>
        <v>2517.3998222357513</v>
      </c>
      <c r="BN62" s="1">
        <f t="shared" si="32"/>
        <v>1386.6412659082405</v>
      </c>
      <c r="BO62" s="1">
        <f t="shared" si="32"/>
        <v>214918.6758087652</v>
      </c>
      <c r="BP62" s="1">
        <f t="shared" si="32"/>
        <v>1178.4490861078568</v>
      </c>
      <c r="BQ62" s="1">
        <f t="shared" si="32"/>
        <v>1095.6636981767142</v>
      </c>
      <c r="BR62" s="1">
        <f t="shared" si="32"/>
        <v>307021.16055858077</v>
      </c>
      <c r="BS62" s="1">
        <f t="shared" si="32"/>
        <v>9977.8334084545204</v>
      </c>
      <c r="BT62" s="1">
        <f t="shared" si="32"/>
        <v>31.805983760414939</v>
      </c>
      <c r="BU62" s="1">
        <f t="shared" si="32"/>
        <v>3381.9126680892173</v>
      </c>
      <c r="BV62" s="1">
        <f t="shared" si="32"/>
        <v>2.0045875556407622</v>
      </c>
      <c r="BW62" s="1">
        <f t="shared" si="32"/>
        <v>52719.795196651583</v>
      </c>
      <c r="BX62" s="1">
        <f t="shared" si="32"/>
        <v>18631.237325121496</v>
      </c>
      <c r="BY62" s="1">
        <f t="shared" si="32"/>
        <v>0</v>
      </c>
      <c r="BZ62" s="1">
        <f t="shared" si="32"/>
        <v>27237.407071920141</v>
      </c>
      <c r="CA62" s="1">
        <f t="shared" si="32"/>
        <v>68172.516850598418</v>
      </c>
      <c r="CB62" s="1"/>
      <c r="CC62" s="1">
        <f t="shared" si="32"/>
        <v>244972.23759299581</v>
      </c>
      <c r="CD62" s="1">
        <f t="shared" si="32"/>
        <v>1567421.483414233</v>
      </c>
      <c r="CE62" s="1">
        <f t="shared" si="32"/>
        <v>50689.359270418863</v>
      </c>
      <c r="CF62" s="23"/>
    </row>
    <row r="63" spans="1:98" x14ac:dyDescent="0.25">
      <c r="A63" s="28" t="s">
        <v>238</v>
      </c>
      <c r="B63" s="26">
        <f>+B3+B5+B8+B9+B11+B12+B14+B15+B16+B17+B18+B19+B20+B21+B22+B23+B24+B25+B26+B28+B30+B31+B33+B34+B35+B36+B37+B39+B40+B41+B42+B43+B44+B46+B47+B49+B50+B10</f>
        <v>2490964.3429040005</v>
      </c>
      <c r="C63" s="26">
        <f t="shared" ref="C63:O63" si="34">+C3+C5+C8+C9+C11+C12+C14+C15+C16+C17+C18+C19+C20+C21+C22+C23+C24+C25+C26+C28+C30+C31+C33+C34+C35+C36+C37+C39+C40+C41+C42+C43+C44+C46+C47+C49+C50+C10</f>
        <v>40981.059021419991</v>
      </c>
      <c r="D63" s="26">
        <f t="shared" si="34"/>
        <v>45771.809639030012</v>
      </c>
      <c r="E63" s="26">
        <f t="shared" si="34"/>
        <v>264509.7821063</v>
      </c>
      <c r="F63" s="26">
        <f t="shared" si="34"/>
        <v>224200.0983215</v>
      </c>
      <c r="G63" s="26">
        <f t="shared" si="34"/>
        <v>22247.226467180004</v>
      </c>
      <c r="H63" s="26">
        <f t="shared" si="34"/>
        <v>588356.79399699986</v>
      </c>
      <c r="I63" s="26">
        <f t="shared" si="34"/>
        <v>20712.884128319994</v>
      </c>
      <c r="J63" s="26">
        <f t="shared" si="34"/>
        <v>9499.2616491900008</v>
      </c>
      <c r="K63" s="26">
        <f t="shared" si="34"/>
        <v>38631.679239810008</v>
      </c>
      <c r="L63" s="26">
        <f t="shared" si="34"/>
        <v>28874.944209599998</v>
      </c>
      <c r="M63" s="26">
        <f t="shared" si="34"/>
        <v>6325.8817372900003</v>
      </c>
      <c r="N63" s="26">
        <f t="shared" si="34"/>
        <v>2227.6314869899993</v>
      </c>
      <c r="O63" s="26">
        <f t="shared" si="34"/>
        <v>6015.2300996199983</v>
      </c>
    </row>
    <row r="64" spans="1:98" x14ac:dyDescent="0.25">
      <c r="C64" s="26"/>
    </row>
    <row r="65" spans="2:20" x14ac:dyDescent="0.25">
      <c r="C65" s="26"/>
      <c r="Q65" s="36"/>
      <c r="S65" s="36"/>
      <c r="T65" s="36"/>
    </row>
    <row r="66" spans="2:20" x14ac:dyDescent="0.25">
      <c r="B66" s="95">
        <f>B62+'ptfire-rx'!B62</f>
        <v>13737843.574548054</v>
      </c>
      <c r="C66" s="95">
        <f>C62+'ptfire-rx'!C62</f>
        <v>239937.38861532998</v>
      </c>
      <c r="D66" s="95">
        <f>D62+'ptfire-rx'!D62</f>
        <v>227499.65105611001</v>
      </c>
      <c r="E66" s="95">
        <f>E62+'ptfire-rx'!E62</f>
        <v>1463662.2964916301</v>
      </c>
      <c r="F66" s="95">
        <f>F62+'ptfire-rx'!F62</f>
        <v>1235731.0452908599</v>
      </c>
      <c r="G66" s="95">
        <f>G62+'ptfire-rx'!G62</f>
        <v>111409.20115682999</v>
      </c>
      <c r="H66" s="95">
        <f>H62+'ptfire-rx'!H62</f>
        <v>3114240.0002189009</v>
      </c>
    </row>
    <row r="67" spans="2:20" x14ac:dyDescent="0.25">
      <c r="C67" s="26"/>
    </row>
    <row r="68" spans="2:20" x14ac:dyDescent="0.25">
      <c r="C68" s="26"/>
    </row>
    <row r="69" spans="2:20" x14ac:dyDescent="0.25">
      <c r="C69" s="26"/>
    </row>
    <row r="70" spans="2:20" x14ac:dyDescent="0.25">
      <c r="C70" s="26"/>
    </row>
    <row r="71" spans="2:20" x14ac:dyDescent="0.25">
      <c r="C71" s="26"/>
    </row>
    <row r="72" spans="2:20" x14ac:dyDescent="0.25">
      <c r="C72" s="26"/>
    </row>
    <row r="73" spans="2:20" x14ac:dyDescent="0.25">
      <c r="C73" s="26"/>
    </row>
    <row r="74" spans="2:20" x14ac:dyDescent="0.25">
      <c r="C74" s="26"/>
    </row>
    <row r="75" spans="2:20" x14ac:dyDescent="0.25">
      <c r="C75" s="26"/>
    </row>
    <row r="76" spans="2:20" x14ac:dyDescent="0.25">
      <c r="C76" s="26"/>
    </row>
    <row r="77" spans="2:20" x14ac:dyDescent="0.25">
      <c r="C77" s="26"/>
    </row>
    <row r="78" spans="2:20" x14ac:dyDescent="0.25">
      <c r="C78" s="26"/>
    </row>
    <row r="79" spans="2:20" x14ac:dyDescent="0.25">
      <c r="C79" s="26"/>
    </row>
    <row r="80" spans="2:20" x14ac:dyDescent="0.25">
      <c r="C80" s="26"/>
    </row>
    <row r="81" spans="3:3" x14ac:dyDescent="0.25">
      <c r="C81" s="26"/>
    </row>
    <row r="82" spans="3:3" x14ac:dyDescent="0.25">
      <c r="C82" s="26"/>
    </row>
    <row r="83" spans="3:3" x14ac:dyDescent="0.25">
      <c r="C83" s="26"/>
    </row>
    <row r="84" spans="3:3" x14ac:dyDescent="0.25">
      <c r="C84" s="26"/>
    </row>
    <row r="85" spans="3:3" x14ac:dyDescent="0.25">
      <c r="C85" s="26"/>
    </row>
    <row r="86" spans="3:3" x14ac:dyDescent="0.25">
      <c r="C86" s="26"/>
    </row>
    <row r="87" spans="3:3" x14ac:dyDescent="0.25">
      <c r="C87" s="26"/>
    </row>
    <row r="88" spans="3:3" x14ac:dyDescent="0.25">
      <c r="C88" s="26"/>
    </row>
    <row r="89" spans="3:3" x14ac:dyDescent="0.25">
      <c r="C89" s="26"/>
    </row>
    <row r="90" spans="3:3" x14ac:dyDescent="0.25">
      <c r="C90" s="26"/>
    </row>
    <row r="91" spans="3:3" x14ac:dyDescent="0.25">
      <c r="C91" s="26"/>
    </row>
    <row r="92" spans="3:3" x14ac:dyDescent="0.25">
      <c r="C92" s="26"/>
    </row>
    <row r="93" spans="3:3" x14ac:dyDescent="0.25">
      <c r="C93" s="26"/>
    </row>
    <row r="94" spans="3:3" x14ac:dyDescent="0.25">
      <c r="C94" s="26"/>
    </row>
    <row r="95" spans="3:3" x14ac:dyDescent="0.25">
      <c r="C95" s="26"/>
    </row>
    <row r="96" spans="3:3" x14ac:dyDescent="0.25">
      <c r="C96" s="26"/>
    </row>
    <row r="97" spans="3:3" x14ac:dyDescent="0.25">
      <c r="C97" s="26"/>
    </row>
    <row r="98" spans="3:3" x14ac:dyDescent="0.25">
      <c r="C98" s="26"/>
    </row>
    <row r="99" spans="3:3" x14ac:dyDescent="0.25">
      <c r="C99" s="26"/>
    </row>
    <row r="100" spans="3:3" x14ac:dyDescent="0.25">
      <c r="C100" s="26"/>
    </row>
    <row r="101" spans="3:3" x14ac:dyDescent="0.25">
      <c r="C101" s="26"/>
    </row>
    <row r="102" spans="3:3" x14ac:dyDescent="0.25">
      <c r="C102" s="26"/>
    </row>
    <row r="103" spans="3:3" x14ac:dyDescent="0.25">
      <c r="C103" s="26"/>
    </row>
    <row r="104" spans="3:3" x14ac:dyDescent="0.25">
      <c r="C104" s="26"/>
    </row>
    <row r="105" spans="3:3" x14ac:dyDescent="0.25">
      <c r="C105" s="26"/>
    </row>
    <row r="106" spans="3:3" x14ac:dyDescent="0.25">
      <c r="C106" s="26"/>
    </row>
    <row r="107" spans="3:3" x14ac:dyDescent="0.25">
      <c r="C107" s="26"/>
    </row>
    <row r="108" spans="3:3" x14ac:dyDescent="0.25">
      <c r="C108" s="26"/>
    </row>
    <row r="109" spans="3:3" x14ac:dyDescent="0.25">
      <c r="C109" s="26"/>
    </row>
    <row r="110" spans="3:3" x14ac:dyDescent="0.25">
      <c r="C110" s="26"/>
    </row>
    <row r="111" spans="3:3" x14ac:dyDescent="0.25">
      <c r="C111" s="26"/>
    </row>
    <row r="112" spans="3:3" x14ac:dyDescent="0.25">
      <c r="C112" s="26"/>
    </row>
    <row r="113" spans="3:3" x14ac:dyDescent="0.25">
      <c r="C113" s="26"/>
    </row>
    <row r="114" spans="3:3" x14ac:dyDescent="0.25">
      <c r="C114" s="26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F813D-36CB-4C96-AA92-DA0D90872BEA}">
  <dimension ref="A1:V73"/>
  <sheetViews>
    <sheetView workbookViewId="0">
      <selection activeCell="E27" sqref="E27"/>
    </sheetView>
  </sheetViews>
  <sheetFormatPr defaultRowHeight="15" x14ac:dyDescent="0.25"/>
  <cols>
    <col min="1" max="1" width="20.28515625" style="94" customWidth="1"/>
    <col min="2" max="2" width="10.140625" style="94" bestFit="1" customWidth="1"/>
    <col min="3" max="3" width="9.28515625" style="94" bestFit="1" customWidth="1"/>
    <col min="4" max="4" width="10.5703125" style="94" customWidth="1"/>
    <col min="5" max="6" width="10.140625" style="94" bestFit="1" customWidth="1"/>
    <col min="7" max="7" width="9.28515625" style="94" bestFit="1" customWidth="1"/>
    <col min="8" max="8" width="10.42578125" style="94" customWidth="1"/>
    <col min="9" max="11" width="9.140625" style="94"/>
    <col min="12" max="12" width="15.42578125" style="94" customWidth="1"/>
    <col min="13" max="13" width="10.28515625" style="94" bestFit="1" customWidth="1"/>
    <col min="14" max="14" width="9.28515625" style="94" bestFit="1" customWidth="1"/>
    <col min="15" max="16" width="10.28515625" style="94" bestFit="1" customWidth="1"/>
    <col min="17" max="18" width="9.28515625" style="94" bestFit="1" customWidth="1"/>
    <col min="19" max="19" width="10.140625" style="94" bestFit="1" customWidth="1"/>
    <col min="20" max="20" width="9.140625" style="94"/>
    <col min="21" max="21" width="10.140625" style="94" bestFit="1" customWidth="1"/>
    <col min="22" max="16384" width="9.140625" style="94"/>
  </cols>
  <sheetData>
    <row r="1" spans="1:19" x14ac:dyDescent="0.25">
      <c r="L1" s="103"/>
    </row>
    <row r="2" spans="1:19" x14ac:dyDescent="0.25">
      <c r="A2" s="8" t="s">
        <v>520</v>
      </c>
    </row>
    <row r="3" spans="1:19" x14ac:dyDescent="0.25">
      <c r="A3" s="2" t="s">
        <v>242</v>
      </c>
      <c r="L3" s="2"/>
    </row>
    <row r="4" spans="1:19" x14ac:dyDescent="0.25">
      <c r="A4" s="2" t="s">
        <v>213</v>
      </c>
      <c r="B4" s="2" t="s">
        <v>59</v>
      </c>
      <c r="C4" s="2" t="s">
        <v>57</v>
      </c>
      <c r="D4" s="2" t="s">
        <v>60</v>
      </c>
      <c r="E4" s="2" t="s">
        <v>54</v>
      </c>
      <c r="F4" s="2" t="s">
        <v>53</v>
      </c>
      <c r="G4" s="2" t="s">
        <v>61</v>
      </c>
      <c r="H4" s="2" t="s">
        <v>62</v>
      </c>
      <c r="L4" s="2"/>
      <c r="M4" s="2"/>
      <c r="N4" s="2"/>
      <c r="O4" s="2"/>
      <c r="P4" s="2"/>
      <c r="Q4" s="2"/>
      <c r="R4" s="2"/>
      <c r="S4" s="2"/>
    </row>
    <row r="5" spans="1:19" x14ac:dyDescent="0.25">
      <c r="A5" s="2" t="s">
        <v>214</v>
      </c>
      <c r="B5" s="95"/>
      <c r="C5" s="95"/>
      <c r="D5" s="95"/>
      <c r="E5" s="95">
        <f>afdust!BA61</f>
        <v>6318693.3851576904</v>
      </c>
      <c r="F5" s="95">
        <f>afdust!BB61</f>
        <v>880412.82548538793</v>
      </c>
      <c r="G5" s="95"/>
      <c r="H5" s="95"/>
      <c r="L5" s="2"/>
      <c r="P5" s="95"/>
      <c r="Q5" s="95"/>
    </row>
    <row r="6" spans="1:19" x14ac:dyDescent="0.25">
      <c r="A6" s="2" t="s">
        <v>451</v>
      </c>
      <c r="B6" s="95">
        <f>airports!B62+airports!AB55</f>
        <v>486975.50343416043</v>
      </c>
      <c r="C6" s="95">
        <f>airports!C62</f>
        <v>0</v>
      </c>
      <c r="D6" s="95">
        <f>airports!D62+airports!AT55</f>
        <v>126863.38426532778</v>
      </c>
      <c r="E6" s="95">
        <f>airports!E62+airports!BE55</f>
        <v>10035.712065450625</v>
      </c>
      <c r="F6" s="95">
        <f>airports!F62+airports!BF55</f>
        <v>8756.2963859211322</v>
      </c>
      <c r="G6" s="95">
        <f>airports!G62+airports!BT55</f>
        <v>15268.278870066755</v>
      </c>
      <c r="H6" s="95">
        <f>airports!H62+airports!CA55</f>
        <v>54284.333752735671</v>
      </c>
      <c r="L6" s="2"/>
      <c r="M6" s="95"/>
      <c r="N6" s="95"/>
      <c r="O6" s="95"/>
      <c r="P6" s="95"/>
      <c r="Q6" s="95"/>
      <c r="R6" s="95"/>
      <c r="S6" s="95"/>
    </row>
    <row r="7" spans="1:19" x14ac:dyDescent="0.25">
      <c r="A7" s="2" t="s">
        <v>376</v>
      </c>
      <c r="B7" s="95">
        <f>+'cmv_c1c2 36'!B62</f>
        <v>22299.261766079988</v>
      </c>
      <c r="C7" s="95">
        <f>'cmv_c1c2 36'!AO62</f>
        <v>78.66418398002979</v>
      </c>
      <c r="D7" s="95">
        <f>+'cmv_c1c2 36'!D62</f>
        <v>154052.76688183</v>
      </c>
      <c r="E7" s="95">
        <f>+'cmv_c1c2 36'!E62</f>
        <v>4230.1817029441809</v>
      </c>
      <c r="F7" s="95">
        <f>+'cmv_c1c2 36'!F62</f>
        <v>4099.7484303210013</v>
      </c>
      <c r="G7" s="95">
        <f>+'cmv_c1c2 36'!G62</f>
        <v>608.15504744000009</v>
      </c>
      <c r="H7" s="95">
        <f>+'cmv_c1c2 36'!H62</f>
        <v>6125.9859180099993</v>
      </c>
      <c r="L7" s="2"/>
      <c r="M7" s="95"/>
      <c r="N7" s="95"/>
      <c r="O7" s="95"/>
      <c r="P7" s="95"/>
      <c r="Q7" s="95"/>
      <c r="R7" s="95"/>
      <c r="S7" s="95"/>
    </row>
    <row r="8" spans="1:19" x14ac:dyDescent="0.25">
      <c r="A8" s="2" t="s">
        <v>377</v>
      </c>
      <c r="B8" s="95">
        <f>'cmv_c3 36'!B62</f>
        <v>13634.428519999998</v>
      </c>
      <c r="C8" s="95">
        <f>'cmv_c3 36'!AO62</f>
        <v>37.833482204198631</v>
      </c>
      <c r="D8" s="95">
        <f>'cmv_c3 36'!D62</f>
        <v>107651.10774000001</v>
      </c>
      <c r="E8" s="95">
        <f>'cmv_c3 36'!E62</f>
        <v>2136.8763905700002</v>
      </c>
      <c r="F8" s="95">
        <f>'cmv_c3 36'!F62</f>
        <v>1965.9260225999999</v>
      </c>
      <c r="G8" s="95">
        <f>'cmv_c3 36'!G62</f>
        <v>4394.0053551000001</v>
      </c>
      <c r="H8" s="95">
        <f>'cmv_c3 36'!H62</f>
        <v>8426.3512865000012</v>
      </c>
      <c r="L8" s="2"/>
      <c r="M8" s="95"/>
      <c r="N8" s="95"/>
      <c r="O8" s="95"/>
      <c r="P8" s="95"/>
      <c r="Q8" s="95"/>
      <c r="R8" s="95"/>
      <c r="S8" s="95"/>
    </row>
    <row r="9" spans="1:19" x14ac:dyDescent="0.25">
      <c r="A9" s="2" t="s">
        <v>507</v>
      </c>
      <c r="B9" s="95"/>
      <c r="C9" s="95">
        <f>fertilizer!B62</f>
        <v>1183386.5656929561</v>
      </c>
      <c r="D9" s="95"/>
      <c r="E9" s="95"/>
      <c r="F9" s="95"/>
      <c r="G9" s="95"/>
      <c r="H9" s="95"/>
      <c r="L9" s="2"/>
      <c r="M9" s="95"/>
      <c r="N9" s="95"/>
      <c r="O9" s="95"/>
      <c r="P9" s="95"/>
      <c r="Q9" s="95"/>
      <c r="R9" s="95"/>
      <c r="S9" s="95"/>
    </row>
    <row r="10" spans="1:19" x14ac:dyDescent="0.25">
      <c r="A10" s="2" t="s">
        <v>506</v>
      </c>
      <c r="B10" s="95"/>
      <c r="C10" s="95">
        <f>livestock!B62+livestock!AD55</f>
        <v>2493167.6121006934</v>
      </c>
      <c r="D10" s="95"/>
      <c r="E10" s="95"/>
      <c r="F10" s="95"/>
      <c r="G10" s="95"/>
      <c r="H10" s="95">
        <f>livestock!C62+livestock!AP55</f>
        <v>224458.7567121397</v>
      </c>
      <c r="L10" s="2"/>
      <c r="M10" s="95"/>
      <c r="N10" s="95"/>
      <c r="O10" s="95"/>
      <c r="P10" s="95"/>
      <c r="Q10" s="95"/>
      <c r="R10" s="95"/>
      <c r="S10" s="95"/>
    </row>
    <row r="11" spans="1:19" x14ac:dyDescent="0.25">
      <c r="A11" s="2" t="s">
        <v>215</v>
      </c>
      <c r="B11" s="95">
        <f>+nonpt!B62+nonpt!AE55</f>
        <v>1879030.0991730434</v>
      </c>
      <c r="C11" s="95">
        <f>+nonpt!C62+nonpt!AU55</f>
        <v>109453.02326605498</v>
      </c>
      <c r="D11" s="95">
        <f>+nonpt!D62+nonpt!AZ55</f>
        <v>686373.98620237969</v>
      </c>
      <c r="E11" s="95">
        <f>+nonpt!E62+nonpt!BK55</f>
        <v>517360.22038229468</v>
      </c>
      <c r="F11" s="95">
        <f>+nonpt!F62+nonpt!BL55</f>
        <v>438157.18099524564</v>
      </c>
      <c r="G11" s="95">
        <f>+nonpt!G62+nonpt!BZ55</f>
        <v>134419.14312569547</v>
      </c>
      <c r="H11" s="95">
        <f>+nonpt!H62+nonpt!CG55</f>
        <v>823601.37203916116</v>
      </c>
      <c r="L11" s="2"/>
      <c r="M11" s="95"/>
      <c r="N11" s="95"/>
      <c r="O11" s="95"/>
      <c r="P11" s="95"/>
      <c r="Q11" s="95"/>
      <c r="R11" s="95"/>
      <c r="S11" s="95"/>
    </row>
    <row r="12" spans="1:19" x14ac:dyDescent="0.25">
      <c r="A12" s="2" t="s">
        <v>216</v>
      </c>
      <c r="B12" s="95">
        <f>+nonroad!B62+nonroad!Y55</f>
        <v>10598517.7953605</v>
      </c>
      <c r="C12" s="95">
        <f>+nonroad!C62+nonroad!AM55</f>
        <v>1845.4113502883699</v>
      </c>
      <c r="D12" s="95">
        <f>+nonroad!D62+nonroad!AR55</f>
        <v>1110424.0137554933</v>
      </c>
      <c r="E12" s="95">
        <f>+nonroad!E62+nonroad!BA55</f>
        <v>109045.14407622789</v>
      </c>
      <c r="F12" s="95">
        <f>+nonroad!F62+nonroad!BB55</f>
        <v>103081.78396569336</v>
      </c>
      <c r="G12" s="95">
        <f>+nonroad!G62+nonroad!BN55</f>
        <v>1513.5822025657528</v>
      </c>
      <c r="H12" s="95">
        <f>+nonroad!H62+nonroad!BS55</f>
        <v>1135706.4891711797</v>
      </c>
      <c r="L12" s="2"/>
      <c r="M12" s="95"/>
      <c r="N12" s="95"/>
      <c r="O12" s="95"/>
      <c r="P12" s="95"/>
      <c r="Q12" s="95"/>
      <c r="R12" s="95"/>
      <c r="S12" s="95"/>
    </row>
    <row r="13" spans="1:19" x14ac:dyDescent="0.25">
      <c r="A13" s="2" t="s">
        <v>232</v>
      </c>
      <c r="B13" s="95">
        <f>+np_oilgas!B62</f>
        <v>767275.68994589511</v>
      </c>
      <c r="C13" s="95">
        <f>+np_oilgas!C62</f>
        <v>20.017456884999998</v>
      </c>
      <c r="D13" s="95">
        <f>+np_oilgas!D62</f>
        <v>573036.74841923092</v>
      </c>
      <c r="E13" s="95">
        <f>+np_oilgas!E62</f>
        <v>12539.764997940101</v>
      </c>
      <c r="F13" s="95">
        <f>+np_oilgas!F62</f>
        <v>12454.4185515757</v>
      </c>
      <c r="G13" s="95">
        <f>+np_oilgas!G62</f>
        <v>42740.5997710675</v>
      </c>
      <c r="H13" s="95">
        <f>+np_oilgas!H62</f>
        <v>2394023.8994654021</v>
      </c>
      <c r="L13" s="2"/>
      <c r="M13" s="95"/>
      <c r="N13" s="95"/>
      <c r="O13" s="95"/>
      <c r="P13" s="95"/>
      <c r="Q13" s="95"/>
      <c r="R13" s="95"/>
      <c r="S13" s="95"/>
    </row>
    <row r="14" spans="1:19" x14ac:dyDescent="0.25">
      <c r="A14" s="2" t="s">
        <v>309</v>
      </c>
      <c r="B14" s="95">
        <f>'onroad all'!Q64</f>
        <v>18316814.359216142</v>
      </c>
      <c r="C14" s="95">
        <f>'onroad all'!AR64</f>
        <v>107917.98088563999</v>
      </c>
      <c r="D14" s="95">
        <f>'onroad all'!AG64+'onroad all'!AT64+'onroad all'!AU64</f>
        <v>3394861.1828287523</v>
      </c>
      <c r="E14" s="95">
        <f>'onroad all'!BI64</f>
        <v>225566.12797803993</v>
      </c>
      <c r="F14" s="95">
        <f>'onroad all'!BL64</f>
        <v>106475.93089606284</v>
      </c>
      <c r="G14" s="95">
        <f>'onroad all'!CB64</f>
        <v>25960.657269908217</v>
      </c>
      <c r="H14" s="95">
        <f>'onroad all'!CN64</f>
        <v>1311039.4105630186</v>
      </c>
      <c r="L14" s="2"/>
      <c r="M14" s="95"/>
      <c r="N14" s="95"/>
      <c r="O14" s="95"/>
      <c r="P14" s="95"/>
      <c r="Q14" s="95"/>
      <c r="R14" s="95"/>
      <c r="S14" s="95"/>
    </row>
    <row r="15" spans="1:19" x14ac:dyDescent="0.25">
      <c r="A15" s="2" t="s">
        <v>228</v>
      </c>
      <c r="B15" s="95">
        <f>+pt_oilgas!B62</f>
        <v>195387.51841932398</v>
      </c>
      <c r="C15" s="95">
        <f>+pt_oilgas!C62</f>
        <v>282.9327265739999</v>
      </c>
      <c r="D15" s="95">
        <f>+pt_oilgas!D62</f>
        <v>369113.31518015009</v>
      </c>
      <c r="E15" s="95">
        <f>+pt_oilgas!E62</f>
        <v>13003.232911888597</v>
      </c>
      <c r="F15" s="95">
        <f>+pt_oilgas!F62</f>
        <v>12453.0125489321</v>
      </c>
      <c r="G15" s="95">
        <f>+pt_oilgas!G62</f>
        <v>44162.429393665203</v>
      </c>
      <c r="H15" s="95">
        <f>+pt_oilgas!H62</f>
        <v>225116.29781724096</v>
      </c>
      <c r="L15" s="2"/>
      <c r="M15" s="95"/>
      <c r="N15" s="95"/>
      <c r="O15" s="95"/>
      <c r="P15" s="95"/>
      <c r="Q15" s="95"/>
      <c r="R15" s="95"/>
      <c r="S15" s="95"/>
    </row>
    <row r="16" spans="1:19" x14ac:dyDescent="0.25">
      <c r="A16" s="2" t="s">
        <v>369</v>
      </c>
      <c r="B16" s="95">
        <f>ptagfire!B62</f>
        <v>262644.92189470009</v>
      </c>
      <c r="C16" s="95">
        <f>ptagfire!C62</f>
        <v>51276.23660425</v>
      </c>
      <c r="D16" s="95">
        <f>ptagfire!D62</f>
        <v>10239.719775980004</v>
      </c>
      <c r="E16" s="95">
        <f>ptagfire!E62</f>
        <v>38688.481814789986</v>
      </c>
      <c r="F16" s="95">
        <f>ptagfire!F62</f>
        <v>26951.283707839997</v>
      </c>
      <c r="G16" s="95">
        <f>ptagfire!G62</f>
        <v>3694.3607044599985</v>
      </c>
      <c r="H16" s="95">
        <f>ptagfire!H62</f>
        <v>17180.735428470001</v>
      </c>
      <c r="L16" s="2"/>
      <c r="M16" s="95"/>
      <c r="N16" s="95"/>
      <c r="O16" s="95"/>
      <c r="P16" s="95"/>
      <c r="Q16" s="95"/>
      <c r="R16" s="95"/>
      <c r="S16" s="95"/>
    </row>
    <row r="17" spans="1:19" x14ac:dyDescent="0.25">
      <c r="A17" s="2" t="s">
        <v>231</v>
      </c>
      <c r="B17" s="95">
        <f>+ptegu!B62+ptegu!AE55</f>
        <v>658548.00817281415</v>
      </c>
      <c r="C17" s="95">
        <f>+ptegu!C62+ptegu!AU55</f>
        <v>24038.562165319006</v>
      </c>
      <c r="D17" s="95">
        <f>ptegu!AZ61</f>
        <v>1319935.4724204522</v>
      </c>
      <c r="E17" s="95">
        <f>+ptegu!E62+ptegu!BK55</f>
        <v>164095.87622912685</v>
      </c>
      <c r="F17" s="95">
        <f>+ptegu!F62+ptegu!BL55</f>
        <v>133548.32516398819</v>
      </c>
      <c r="G17" s="95">
        <f>ptegu!BZ61</f>
        <v>1565683.6451859267</v>
      </c>
      <c r="H17" s="95">
        <f>+ptegu!H62+ptegu!CG55</f>
        <v>33753.875155810201</v>
      </c>
      <c r="L17" s="2"/>
      <c r="M17" s="95"/>
      <c r="N17" s="95"/>
      <c r="O17" s="95"/>
      <c r="P17" s="95"/>
      <c r="Q17" s="95"/>
      <c r="R17" s="95"/>
      <c r="S17" s="95"/>
    </row>
    <row r="18" spans="1:19" x14ac:dyDescent="0.25">
      <c r="A18" s="2" t="s">
        <v>486</v>
      </c>
      <c r="B18" s="95">
        <f>'ptfire-rx'!B62</f>
        <v>7094333.2531080572</v>
      </c>
      <c r="C18" s="95">
        <f>'ptfire-rx'!C62</f>
        <v>130849.00882590999</v>
      </c>
      <c r="D18" s="95">
        <f>'ptfire-rx'!D62</f>
        <v>127469.51659707999</v>
      </c>
      <c r="E18" s="95">
        <f>'ptfire-rx'!E62</f>
        <v>778863.80194733012</v>
      </c>
      <c r="F18" s="95">
        <f>'ptfire-rx'!F62</f>
        <v>655354.0717573599</v>
      </c>
      <c r="G18" s="95">
        <f>'ptfire-rx'!G62</f>
        <v>58690.292627649993</v>
      </c>
      <c r="H18" s="95">
        <f>'ptfire-rx'!H62</f>
        <v>1546840.0202119001</v>
      </c>
      <c r="L18" s="2"/>
      <c r="M18" s="95"/>
      <c r="N18" s="95"/>
      <c r="O18" s="95"/>
      <c r="P18" s="95"/>
      <c r="Q18" s="95"/>
      <c r="R18" s="95"/>
      <c r="S18" s="95"/>
    </row>
    <row r="19" spans="1:19" x14ac:dyDescent="0.25">
      <c r="A19" s="2" t="s">
        <v>485</v>
      </c>
      <c r="B19" s="95">
        <f>'ptfire-wild'!B62</f>
        <v>6643510.3214399982</v>
      </c>
      <c r="C19" s="95">
        <f>'ptfire-wild'!C62</f>
        <v>109088.37978942001</v>
      </c>
      <c r="D19" s="95">
        <f>'ptfire-wild'!D62</f>
        <v>100030.13445903003</v>
      </c>
      <c r="E19" s="95">
        <f>'ptfire-wild'!E62</f>
        <v>684798.49454430002</v>
      </c>
      <c r="F19" s="95">
        <f>'ptfire-wild'!F62</f>
        <v>580376.97353349999</v>
      </c>
      <c r="G19" s="95">
        <f>'ptfire-wild'!G62</f>
        <v>52718.90852918</v>
      </c>
      <c r="H19" s="95">
        <f>'ptfire-wild'!H62</f>
        <v>1567399.9800070005</v>
      </c>
      <c r="L19" s="2"/>
      <c r="M19" s="95"/>
      <c r="N19" s="95"/>
      <c r="O19" s="95"/>
      <c r="P19" s="95"/>
      <c r="Q19" s="95"/>
      <c r="R19" s="95"/>
      <c r="S19" s="95"/>
    </row>
    <row r="20" spans="1:19" x14ac:dyDescent="0.25">
      <c r="A20" s="2" t="s">
        <v>217</v>
      </c>
      <c r="B20" s="95">
        <f>+ptnonipm!B62+ptnonipm!AE55</f>
        <v>1403835.9135002946</v>
      </c>
      <c r="C20" s="95">
        <f>+ptnonipm!C62+ptnonipm!AU55</f>
        <v>62974.273224780998</v>
      </c>
      <c r="D20" s="95">
        <f>+ptnonipm!D62+ptnonipm!AZ55</f>
        <v>933635.36480190267</v>
      </c>
      <c r="E20" s="95">
        <f>+ptnonipm!E62+ptnonipm!BK55</f>
        <v>391097.8186867141</v>
      </c>
      <c r="F20" s="95">
        <f>+ptnonipm!F62+ptnonipm!BL55</f>
        <v>249037.81376715394</v>
      </c>
      <c r="G20" s="95">
        <f>+ptnonipm!G62+ptnonipm!BZ55</f>
        <v>644851.62703739235</v>
      </c>
      <c r="H20" s="95">
        <f>+ptnonipm!H62+ptnonipm!CG55</f>
        <v>593789.52892177727</v>
      </c>
      <c r="L20" s="2"/>
      <c r="M20" s="95"/>
      <c r="N20" s="95"/>
      <c r="O20" s="95"/>
      <c r="P20" s="95"/>
      <c r="Q20" s="95"/>
      <c r="R20" s="95"/>
      <c r="S20" s="95"/>
    </row>
    <row r="21" spans="1:19" x14ac:dyDescent="0.25">
      <c r="A21" s="2" t="s">
        <v>358</v>
      </c>
      <c r="B21" s="95">
        <f>+rail!B61</f>
        <v>104551.275968481</v>
      </c>
      <c r="C21" s="95">
        <f>+rail!C61</f>
        <v>326.09999785729985</v>
      </c>
      <c r="D21" s="95">
        <f>+rail!D61</f>
        <v>559381.19000270206</v>
      </c>
      <c r="E21" s="95">
        <f>+rail!E61</f>
        <v>16344.117673274995</v>
      </c>
      <c r="F21" s="95">
        <f>+rail!F61</f>
        <v>15818.578245368999</v>
      </c>
      <c r="G21" s="95">
        <f>+rail!G61</f>
        <v>456.80868369799987</v>
      </c>
      <c r="H21" s="95">
        <f>+rail!H61</f>
        <v>26081.999321246993</v>
      </c>
      <c r="L21" s="2"/>
      <c r="M21" s="95"/>
      <c r="N21" s="95"/>
      <c r="O21" s="95"/>
      <c r="P21" s="95"/>
      <c r="Q21" s="95"/>
      <c r="R21" s="95"/>
      <c r="S21" s="95"/>
    </row>
    <row r="22" spans="1:19" x14ac:dyDescent="0.25">
      <c r="A22" s="2" t="s">
        <v>218</v>
      </c>
      <c r="B22" s="95">
        <f>+rwc!B62+rwc!AA55</f>
        <v>2255921.2779814485</v>
      </c>
      <c r="C22" s="95">
        <f>+rwc!C62+rwc!AP55</f>
        <v>16971.601024712007</v>
      </c>
      <c r="D22" s="95">
        <f>+rwc!D62+rwc!AU55</f>
        <v>35692.753748249743</v>
      </c>
      <c r="E22" s="95">
        <f>+rwc!E62+rwc!BF55</f>
        <v>314353.2296269529</v>
      </c>
      <c r="F22" s="95">
        <f>+rwc!F62+rwc!BG55</f>
        <v>313464.34656827489</v>
      </c>
      <c r="G22" s="95">
        <f>+rwc!G62+rwc!BU55</f>
        <v>8325.3932737711257</v>
      </c>
      <c r="H22" s="95">
        <f>+rwc!H62+rwc!CB55</f>
        <v>334818.95422701573</v>
      </c>
      <c r="L22" s="2"/>
      <c r="M22" s="95"/>
      <c r="N22" s="95"/>
      <c r="O22" s="95"/>
      <c r="P22" s="95"/>
      <c r="Q22" s="95"/>
      <c r="R22" s="95"/>
      <c r="S22" s="95"/>
    </row>
    <row r="23" spans="1:19" x14ac:dyDescent="0.25">
      <c r="A23" s="2" t="s">
        <v>509</v>
      </c>
      <c r="B23" s="95">
        <f>solvents!B62</f>
        <v>0</v>
      </c>
      <c r="C23" s="95">
        <f>solvents!C62</f>
        <v>0</v>
      </c>
      <c r="D23" s="95">
        <f>solvents!D62</f>
        <v>0</v>
      </c>
      <c r="E23" s="95">
        <f>solvents!E62</f>
        <v>0</v>
      </c>
      <c r="F23" s="95">
        <f>solvents!F62</f>
        <v>0</v>
      </c>
      <c r="G23" s="95">
        <f>solvents!G62</f>
        <v>0</v>
      </c>
      <c r="H23" s="95">
        <f>solvents!H62+solvents!BV55</f>
        <v>2842494.2164924257</v>
      </c>
      <c r="L23" s="2"/>
      <c r="M23" s="95"/>
      <c r="N23" s="95"/>
      <c r="O23" s="95"/>
      <c r="P23" s="95"/>
      <c r="Q23" s="95"/>
      <c r="R23" s="95"/>
      <c r="S23" s="95"/>
    </row>
    <row r="24" spans="1:19" x14ac:dyDescent="0.25">
      <c r="B24" s="95"/>
      <c r="C24" s="95"/>
      <c r="D24" s="95"/>
      <c r="E24" s="95"/>
      <c r="F24" s="95"/>
      <c r="G24" s="95"/>
      <c r="H24" s="95"/>
    </row>
    <row r="25" spans="1:19" x14ac:dyDescent="0.25">
      <c r="A25" s="2" t="s">
        <v>240</v>
      </c>
      <c r="B25" s="1">
        <f>SUM(B5:B23)</f>
        <v>50703279.627900936</v>
      </c>
      <c r="C25" s="1">
        <f t="shared" ref="C25:H25" si="0">SUM(C5:C23)</f>
        <v>4291714.2027775263</v>
      </c>
      <c r="D25" s="1">
        <f t="shared" si="0"/>
        <v>9608760.6570785604</v>
      </c>
      <c r="E25" s="1">
        <f t="shared" si="0"/>
        <v>9600852.4661855362</v>
      </c>
      <c r="F25" s="1">
        <f t="shared" si="0"/>
        <v>3542408.5160252252</v>
      </c>
      <c r="G25" s="1">
        <f t="shared" si="0"/>
        <v>2603487.8870775877</v>
      </c>
      <c r="H25" s="1">
        <f t="shared" si="0"/>
        <v>13145142.206491034</v>
      </c>
      <c r="L25" s="2"/>
      <c r="M25" s="1"/>
      <c r="N25" s="1"/>
      <c r="O25" s="1"/>
      <c r="P25" s="1"/>
      <c r="Q25" s="1"/>
      <c r="R25" s="1"/>
      <c r="S25" s="1"/>
    </row>
    <row r="26" spans="1:19" x14ac:dyDescent="0.25">
      <c r="B26" s="95"/>
    </row>
    <row r="27" spans="1:19" x14ac:dyDescent="0.25">
      <c r="A27" s="2" t="s">
        <v>430</v>
      </c>
      <c r="B27" s="95">
        <f>'biogenics 36'!H53</f>
        <v>4135928.0239199949</v>
      </c>
      <c r="D27" s="95">
        <f>'biogenics 36'!T53</f>
        <v>997794.22454214422</v>
      </c>
      <c r="H27" s="95">
        <f>'biogenics 36'!Z53</f>
        <v>27766643.980135955</v>
      </c>
      <c r="L27" s="2"/>
      <c r="M27" s="95"/>
      <c r="O27" s="95"/>
      <c r="S27" s="95"/>
    </row>
    <row r="28" spans="1:19" x14ac:dyDescent="0.25">
      <c r="A28" s="2" t="s">
        <v>346</v>
      </c>
      <c r="B28" s="1">
        <f>B27+B25</f>
        <v>54839207.651820928</v>
      </c>
      <c r="C28" s="1">
        <f t="shared" ref="C28:H28" si="1">C27+C25</f>
        <v>4291714.2027775263</v>
      </c>
      <c r="D28" s="1">
        <f t="shared" si="1"/>
        <v>10606554.881620705</v>
      </c>
      <c r="E28" s="1">
        <f t="shared" si="1"/>
        <v>9600852.4661855362</v>
      </c>
      <c r="F28" s="1">
        <f t="shared" si="1"/>
        <v>3542408.5160252252</v>
      </c>
      <c r="G28" s="1">
        <f t="shared" si="1"/>
        <v>2603487.8870775877</v>
      </c>
      <c r="H28" s="1">
        <f t="shared" si="1"/>
        <v>40911786.186626986</v>
      </c>
      <c r="L28" s="2"/>
      <c r="M28" s="1"/>
      <c r="N28" s="1"/>
      <c r="O28" s="1"/>
      <c r="P28" s="1"/>
      <c r="Q28" s="1"/>
      <c r="R28" s="1"/>
      <c r="S28" s="1"/>
    </row>
    <row r="29" spans="1:19" x14ac:dyDescent="0.25">
      <c r="B29" s="95"/>
      <c r="C29" s="95"/>
      <c r="D29" s="95"/>
      <c r="E29" s="95"/>
      <c r="F29" s="95"/>
      <c r="G29" s="95"/>
      <c r="H29" s="95"/>
      <c r="M29" s="95"/>
      <c r="N29" s="95"/>
      <c r="O29" s="95"/>
      <c r="P29" s="95"/>
      <c r="Q29" s="95"/>
      <c r="R29" s="95"/>
      <c r="S29" s="95"/>
    </row>
    <row r="30" spans="1:19" x14ac:dyDescent="0.25">
      <c r="A30" s="2" t="s">
        <v>431</v>
      </c>
      <c r="B30" s="95"/>
      <c r="E30" s="95"/>
      <c r="H30" s="95"/>
    </row>
    <row r="31" spans="1:19" x14ac:dyDescent="0.25">
      <c r="N31" s="95"/>
    </row>
    <row r="32" spans="1:19" x14ac:dyDescent="0.25">
      <c r="B32" s="95"/>
      <c r="C32" s="95"/>
      <c r="D32" s="95"/>
      <c r="E32" s="95"/>
      <c r="F32" s="95"/>
      <c r="G32" s="95"/>
      <c r="H32" s="95"/>
      <c r="M32" s="95"/>
      <c r="N32" s="95"/>
      <c r="O32" s="95"/>
      <c r="P32" s="95"/>
      <c r="Q32" s="95"/>
      <c r="R32" s="95"/>
      <c r="S32" s="95"/>
    </row>
    <row r="34" spans="1:16" x14ac:dyDescent="0.25">
      <c r="A34" s="2" t="s">
        <v>521</v>
      </c>
    </row>
    <row r="35" spans="1:16" x14ac:dyDescent="0.25">
      <c r="A35" s="2" t="s">
        <v>213</v>
      </c>
      <c r="B35" s="2" t="s">
        <v>59</v>
      </c>
      <c r="C35" s="2" t="s">
        <v>57</v>
      </c>
      <c r="D35" s="2" t="s">
        <v>60</v>
      </c>
      <c r="E35" s="2" t="s">
        <v>54</v>
      </c>
      <c r="F35" s="2" t="s">
        <v>53</v>
      </c>
      <c r="G35" s="2" t="s">
        <v>61</v>
      </c>
      <c r="H35" s="2" t="s">
        <v>62</v>
      </c>
    </row>
    <row r="36" spans="1:16" x14ac:dyDescent="0.25">
      <c r="A36" s="94" t="s">
        <v>518</v>
      </c>
      <c r="B36" s="95"/>
      <c r="C36" s="95">
        <f>'canada_ag 36US3'!AA18</f>
        <v>507030.49742470664</v>
      </c>
      <c r="D36" s="95"/>
      <c r="E36" s="95"/>
      <c r="F36" s="95"/>
      <c r="G36" s="95"/>
      <c r="H36" s="95">
        <f>'canada_ag 36US3'!AM18</f>
        <v>107660.65659088251</v>
      </c>
    </row>
    <row r="37" spans="1:16" x14ac:dyDescent="0.25">
      <c r="A37" s="94" t="s">
        <v>519</v>
      </c>
      <c r="B37" s="95">
        <f>'canada_og2D 36US3'!U11</f>
        <v>732.35972450088616</v>
      </c>
      <c r="C37" s="95">
        <f>'canada_og2D 36US3'!AJ11</f>
        <v>7.4388147952181303</v>
      </c>
      <c r="D37" s="95">
        <f>'canada_og2D 36US3'!AO11</f>
        <v>3547.8778980342695</v>
      </c>
      <c r="E37" s="95">
        <f>'canada_og2D 36US3'!AZ11</f>
        <v>203.29845259260466</v>
      </c>
      <c r="F37" s="95">
        <f>'canada_og2D 36US3'!BA11</f>
        <v>203.29825656107636</v>
      </c>
      <c r="G37" s="95">
        <f>'canada_og2D 36US3'!BO11</f>
        <v>4431.7298723932236</v>
      </c>
      <c r="H37" s="95">
        <f>'canada_og2D 36US3'!BV11</f>
        <v>606217.72340655851</v>
      </c>
    </row>
    <row r="38" spans="1:16" x14ac:dyDescent="0.25">
      <c r="A38" s="33" t="s">
        <v>345</v>
      </c>
      <c r="B38" s="33"/>
      <c r="C38" s="33"/>
      <c r="D38" s="33"/>
      <c r="E38" s="31">
        <f>'othafdust 36US3'!AZ18</f>
        <v>722628.85440456693</v>
      </c>
      <c r="F38" s="31">
        <f>'othafdust 36US3'!BA18</f>
        <v>112358.27504608178</v>
      </c>
      <c r="G38" s="2"/>
      <c r="H38" s="2"/>
    </row>
    <row r="39" spans="1:16" x14ac:dyDescent="0.25">
      <c r="A39" s="94" t="s">
        <v>337</v>
      </c>
      <c r="B39" s="95">
        <f>'othar 36US3'!S50</f>
        <v>2352756.6228161887</v>
      </c>
      <c r="C39" s="95">
        <f>'othar 36US3'!AH50</f>
        <v>4114.9934968964499</v>
      </c>
      <c r="D39" s="95">
        <f>'othar 36US3'!AM50</f>
        <v>358975.61417141557</v>
      </c>
      <c r="E39" s="95">
        <f>'othar 36US3'!AX50</f>
        <v>239648.86904669364</v>
      </c>
      <c r="F39" s="95">
        <f>'othar 36US3'!AY50</f>
        <v>188729.36994740018</v>
      </c>
      <c r="G39" s="95">
        <f>'othar 36US3'!BM50</f>
        <v>17031.483569602213</v>
      </c>
      <c r="H39" s="95">
        <f>'othar 36US3'!BT50</f>
        <v>779607.29060295201</v>
      </c>
    </row>
    <row r="40" spans="1:16" x14ac:dyDescent="0.25">
      <c r="A40" s="94" t="s">
        <v>382</v>
      </c>
      <c r="B40" s="95">
        <f>'onroad_can 36US3'!S50</f>
        <v>1926698.3171044961</v>
      </c>
      <c r="C40" s="95">
        <f>'onroad_can 36US3'!AH50</f>
        <v>7979.6490876446214</v>
      </c>
      <c r="D40" s="95">
        <f>'onroad_can 36US3'!AM50</f>
        <v>428161.01384252671</v>
      </c>
      <c r="E40" s="95">
        <f>'onroad_can 36US3'!AX50</f>
        <v>27152.452018480592</v>
      </c>
      <c r="F40" s="95">
        <f>'onroad_can 36US3'!AY50</f>
        <v>14691.811593837099</v>
      </c>
      <c r="G40" s="95">
        <f>'onroad_can 36US3'!BM50</f>
        <v>1802.1597697236894</v>
      </c>
      <c r="H40" s="95">
        <f>'onroad_can 36US3'!BT50</f>
        <v>164478.94278717542</v>
      </c>
    </row>
    <row r="41" spans="1:16" x14ac:dyDescent="0.25">
      <c r="A41" s="94" t="s">
        <v>338</v>
      </c>
      <c r="B41" s="95">
        <f>'othpt 36US3'!V50</f>
        <v>1379994.418303194</v>
      </c>
      <c r="C41" s="95">
        <f>'othpt 36US3'!AK50</f>
        <v>21393.807852876504</v>
      </c>
      <c r="D41" s="95">
        <f>'othpt 36US3'!AP50</f>
        <v>832839.96685039962</v>
      </c>
      <c r="E41" s="95">
        <f>'othpt 36US3'!BA50</f>
        <v>102218.18838777317</v>
      </c>
      <c r="F41" s="95">
        <f>'othpt 36US3'!BB50</f>
        <v>50224.354441208372</v>
      </c>
      <c r="G41" s="95">
        <f>'othpt 36US3'!BP50</f>
        <v>1124153.004466793</v>
      </c>
      <c r="H41" s="95">
        <f>'othpt 36US3'!BW50</f>
        <v>203401.51016542094</v>
      </c>
    </row>
    <row r="42" spans="1:16" x14ac:dyDescent="0.25">
      <c r="A42" s="94" t="s">
        <v>445</v>
      </c>
      <c r="B42" s="95"/>
      <c r="C42" s="95"/>
      <c r="D42" s="95"/>
      <c r="E42" s="95">
        <f>'othptdust 36US3'!AZ18</f>
        <v>152833.54714158224</v>
      </c>
      <c r="F42" s="95">
        <f>'othptdust 36US3'!BA18</f>
        <v>52952.891530197208</v>
      </c>
      <c r="G42" s="95"/>
      <c r="H42" s="95"/>
    </row>
    <row r="43" spans="1:16" x14ac:dyDescent="0.25">
      <c r="A43" s="94" t="s">
        <v>446</v>
      </c>
      <c r="B43" s="95">
        <f>'ptfire_othna 36US3'!S60</f>
        <v>6282820.8355382038</v>
      </c>
      <c r="C43" s="95">
        <f>'ptfire_othna 36US3'!AI60</f>
        <v>104682.92340667988</v>
      </c>
      <c r="D43" s="95">
        <f>'ptfire_othna 36US3'!AN60</f>
        <v>134300.71477510882</v>
      </c>
      <c r="E43" s="95">
        <f>'ptfire_othna 36US3'!AY60</f>
        <v>685169.0927075434</v>
      </c>
      <c r="F43" s="95">
        <f>'ptfire_othna 36US3'!AZ60</f>
        <v>580962.64185648249</v>
      </c>
      <c r="G43" s="95">
        <f>'ptfire_othna 36US3'!BN60</f>
        <v>60914.272950218699</v>
      </c>
      <c r="H43" s="95">
        <f>'ptfire_othna 36US3'!BU60</f>
        <v>1501987.9991796692</v>
      </c>
      <c r="J43" s="95"/>
      <c r="K43" s="95"/>
      <c r="L43" s="95"/>
      <c r="M43" s="95"/>
      <c r="N43" s="95"/>
      <c r="O43" s="95"/>
      <c r="P43" s="95"/>
    </row>
    <row r="44" spans="1:16" x14ac:dyDescent="0.25">
      <c r="A44" s="94" t="s">
        <v>466</v>
      </c>
      <c r="B44" s="95">
        <f>'cmv_c1c2 36'!Z64+'cmv_c3 36'!Z64</f>
        <v>13768.135061593806</v>
      </c>
      <c r="C44" s="95">
        <f>'cmv_c1c2 36'!AO64+'cmv_c3 36'!AO64</f>
        <v>48.568631348004971</v>
      </c>
      <c r="D44" s="95">
        <f>'cmv_c1c2 36'!AT64+'cmv_c3 36'!AT64</f>
        <v>121622.83490950812</v>
      </c>
      <c r="E44" s="95">
        <f>'cmv_c1c2 36'!BE64+'cmv_c3 36'!BE64</f>
        <v>2287.8369489133916</v>
      </c>
      <c r="F44" s="95">
        <f>'cmv_c1c2 36'!BF64+'cmv_c3 36'!BF64</f>
        <v>2121.7144754724732</v>
      </c>
      <c r="G44" s="95">
        <f>'cmv_c1c2 36'!BT64+'cmv_c3 36'!BT64</f>
        <v>5165.2131202095898</v>
      </c>
      <c r="H44" s="95">
        <f>'cmv_c1c2 36'!CA64+'cmv_c3 36'!CA64</f>
        <v>6733.2199656685061</v>
      </c>
      <c r="J44" s="95"/>
      <c r="K44" s="95"/>
      <c r="L44" s="95"/>
      <c r="M44" s="95"/>
      <c r="N44" s="95"/>
      <c r="O44" s="95"/>
      <c r="P44" s="95"/>
    </row>
    <row r="45" spans="1:16" x14ac:dyDescent="0.25">
      <c r="A45" s="2" t="s">
        <v>339</v>
      </c>
      <c r="B45" s="1">
        <f>SUM(B36:B44)</f>
        <v>11956770.688548176</v>
      </c>
      <c r="C45" s="1">
        <f t="shared" ref="C45:H45" si="2">SUM(C36:C44)</f>
        <v>645257.87871494738</v>
      </c>
      <c r="D45" s="1">
        <f t="shared" si="2"/>
        <v>1879448.0224469928</v>
      </c>
      <c r="E45" s="1">
        <f t="shared" si="2"/>
        <v>1932142.1391081458</v>
      </c>
      <c r="F45" s="1">
        <f t="shared" si="2"/>
        <v>1002244.3571472407</v>
      </c>
      <c r="G45" s="1">
        <f t="shared" si="2"/>
        <v>1213497.8637489404</v>
      </c>
      <c r="H45" s="1">
        <f t="shared" si="2"/>
        <v>3370087.3426983268</v>
      </c>
    </row>
    <row r="46" spans="1:16" x14ac:dyDescent="0.25">
      <c r="A46" s="94" t="s">
        <v>340</v>
      </c>
      <c r="B46" s="95">
        <f>'othar 36US3'!S51</f>
        <v>1699433.3354690005</v>
      </c>
      <c r="C46" s="95">
        <f>'othar 36US3'!AH51</f>
        <v>562057.09457858221</v>
      </c>
      <c r="D46" s="95">
        <f>'othar 36US3'!AM51</f>
        <v>235175.73288358783</v>
      </c>
      <c r="E46" s="95">
        <f>'othar 36US3'!AX51</f>
        <v>465425.16226799594</v>
      </c>
      <c r="F46" s="95">
        <f>'othar 36US3'!AY51</f>
        <v>252428.5013735448</v>
      </c>
      <c r="G46" s="95">
        <f>'othar 36US3'!BM51</f>
        <v>12630.282065560979</v>
      </c>
      <c r="H46" s="95">
        <f>'othar 36US3'!BT51</f>
        <v>1588163.7728833123</v>
      </c>
    </row>
    <row r="47" spans="1:16" x14ac:dyDescent="0.25">
      <c r="A47" s="94" t="s">
        <v>383</v>
      </c>
      <c r="B47" s="95">
        <f>'onroad_mex 36US3'!Y38</f>
        <v>6273194.1046213116</v>
      </c>
      <c r="C47" s="95">
        <f>'onroad_mex 36US3'!AL38</f>
        <v>10318.638540816135</v>
      </c>
      <c r="D47" s="95">
        <f>'onroad_mex 36US3'!AQ38</f>
        <v>1497027.973331925</v>
      </c>
      <c r="E47" s="95">
        <f>'onroad_mex 36US3'!BA38</f>
        <v>74168.73668044919</v>
      </c>
      <c r="F47" s="95">
        <f>'onroad_mex 36US3'!BB38</f>
        <v>56781.986355164037</v>
      </c>
      <c r="G47" s="95">
        <f>'onroad_mex 36US3'!BP38</f>
        <v>26399.53319436908</v>
      </c>
      <c r="H47" s="95">
        <f>'onroad_mex 36US3'!BU38</f>
        <v>552952.44456729363</v>
      </c>
    </row>
    <row r="48" spans="1:16" x14ac:dyDescent="0.25">
      <c r="A48" s="94" t="s">
        <v>341</v>
      </c>
      <c r="B48" s="95">
        <f>'othpt 36US3'!V51</f>
        <v>319500.18876035057</v>
      </c>
      <c r="C48" s="95">
        <f>'othpt 36US3'!AK51</f>
        <v>3314.1039324777971</v>
      </c>
      <c r="D48" s="95">
        <f>'othpt 36US3'!AP51</f>
        <v>485612.6885433459</v>
      </c>
      <c r="E48" s="95">
        <f>'othpt 36US3'!BA51</f>
        <v>213413.29388023756</v>
      </c>
      <c r="F48" s="95">
        <f>'othpt 36US3'!BB51</f>
        <v>141638.17378194898</v>
      </c>
      <c r="G48" s="95">
        <f>'othpt 36US3'!BP51</f>
        <v>1453379.9679952301</v>
      </c>
      <c r="H48" s="95">
        <f>'othpt 36US3'!BW51</f>
        <v>111716.23821498713</v>
      </c>
    </row>
    <row r="49" spans="1:22" x14ac:dyDescent="0.25">
      <c r="A49" s="94" t="s">
        <v>447</v>
      </c>
      <c r="B49" s="95">
        <f>'ptfire_othna 36US3'!S61</f>
        <v>7133495.701788309</v>
      </c>
      <c r="C49" s="95">
        <f>'ptfire_othna 36US3'!AI61</f>
        <v>120584.1340488766</v>
      </c>
      <c r="D49" s="95">
        <f>'ptfire_othna 36US3'!AN61</f>
        <v>346989.65044853429</v>
      </c>
      <c r="E49" s="95">
        <f>'ptfire_othna 36US3'!AY61</f>
        <v>1155562.6084483429</v>
      </c>
      <c r="F49" s="95">
        <f>'ptfire_othna 36US3'!AZ61</f>
        <v>745859.61870713276</v>
      </c>
      <c r="G49" s="95">
        <f>'ptfire_othna 36US3'!BN61</f>
        <v>45208.354674231108</v>
      </c>
      <c r="H49" s="95">
        <f>'ptfire_othna 36US3'!BU61</f>
        <v>2259747.4077874045</v>
      </c>
    </row>
    <row r="50" spans="1:22" x14ac:dyDescent="0.25">
      <c r="A50" s="94" t="s">
        <v>467</v>
      </c>
      <c r="B50" s="95">
        <f>'cmv_c1c2 36'!Z65+'cmv_c3 36'!Z65</f>
        <v>64730.391513109549</v>
      </c>
      <c r="C50" s="95">
        <f>'cmv_c1c2 36'!AO65+'cmv_c3 36'!AO65</f>
        <v>0</v>
      </c>
      <c r="D50" s="95">
        <f>'cmv_c1c2 36'!AT65+'cmv_c3 36'!AT65</f>
        <v>204996.78611872226</v>
      </c>
      <c r="E50" s="95">
        <f>'cmv_c1c2 36'!BE65+'cmv_c3 36'!BE65</f>
        <v>16285.852516356019</v>
      </c>
      <c r="F50" s="95">
        <f>'cmv_c1c2 36'!BF65+'cmv_c3 36'!BF65</f>
        <v>15087.353918719355</v>
      </c>
      <c r="G50" s="95">
        <f>'cmv_c1c2 36'!BT65+'cmv_c3 36'!BT65</f>
        <v>109777.66763054339</v>
      </c>
      <c r="H50" s="95">
        <f>'cmv_c1c2 36'!CA65+'cmv_c3 36'!CA65</f>
        <v>8817.4285156797996</v>
      </c>
    </row>
    <row r="51" spans="1:22" x14ac:dyDescent="0.25">
      <c r="A51" s="2" t="s">
        <v>342</v>
      </c>
      <c r="B51" s="1">
        <f>SUM(B46:B50)</f>
        <v>15490353.72215208</v>
      </c>
      <c r="C51" s="1">
        <f t="shared" ref="C51:H51" si="3">SUM(C46:C50)</f>
        <v>696273.97110075271</v>
      </c>
      <c r="D51" s="1">
        <f t="shared" si="3"/>
        <v>2769802.8313261149</v>
      </c>
      <c r="E51" s="1">
        <f t="shared" si="3"/>
        <v>1924855.6537933815</v>
      </c>
      <c r="F51" s="1">
        <f t="shared" si="3"/>
        <v>1211795.6341365098</v>
      </c>
      <c r="G51" s="1">
        <f t="shared" si="3"/>
        <v>1647395.8055599346</v>
      </c>
      <c r="H51" s="1">
        <f t="shared" si="3"/>
        <v>4521397.2919686772</v>
      </c>
    </row>
    <row r="52" spans="1:22" x14ac:dyDescent="0.25">
      <c r="A52" s="94" t="s">
        <v>468</v>
      </c>
      <c r="B52" s="95">
        <f>'cmv_c1c2 36'!Z59+'cmv_c3 36'!Z59</f>
        <v>36315.397496219979</v>
      </c>
      <c r="C52" s="95">
        <f>'cmv_c1c2 36'!AO59+'cmv_c3 36'!AO59</f>
        <v>162.9440469348587</v>
      </c>
      <c r="D52" s="95">
        <f>'cmv_c1c2 36'!AT59+'cmv_c3 36'!AT59</f>
        <v>322278.44885938353</v>
      </c>
      <c r="E52" s="95">
        <f>'cmv_c1c2 36'!BE59+'cmv_c3 36'!BE59</f>
        <v>9142.6566073241011</v>
      </c>
      <c r="F52" s="95">
        <f>'cmv_c1c2 36'!BF59+'cmv_c3 36'!BF59</f>
        <v>8465.6650698856592</v>
      </c>
      <c r="G52" s="95">
        <f>'cmv_c1c2 36'!BT59+'cmv_c3 36'!BT59</f>
        <v>40886.68083922613</v>
      </c>
      <c r="H52" s="95">
        <f>'cmv_c1c2 36'!CA59+'cmv_c3 36'!CA59</f>
        <v>17402.666530222559</v>
      </c>
    </row>
    <row r="53" spans="1:22" x14ac:dyDescent="0.25">
      <c r="A53" s="94" t="s">
        <v>469</v>
      </c>
      <c r="B53" s="95">
        <f>'cmv_c1c2 36'!Z60+'cmv_c3 36'!Z60</f>
        <v>88394.810628482534</v>
      </c>
      <c r="C53" s="95">
        <f>'cmv_c1c2 36'!AO60+'cmv_c3 36'!AO60</f>
        <v>1174.748170461362</v>
      </c>
      <c r="D53" s="95">
        <f>'cmv_c1c2 36'!AT60+'cmv_c3 36'!AT60</f>
        <v>1006879.6848533428</v>
      </c>
      <c r="E53" s="95">
        <f>'cmv_c1c2 36'!BE60+'cmv_c3 36'!BE60</f>
        <v>92499.005832518829</v>
      </c>
      <c r="F53" s="95">
        <f>'cmv_c1c2 36'!BF60+'cmv_c3 36'!BF60</f>
        <v>85124.582340066889</v>
      </c>
      <c r="G53" s="95">
        <f>'cmv_c1c2 36'!BT60+'cmv_c3 36'!BT60</f>
        <v>683739.82268641505</v>
      </c>
      <c r="H53" s="95">
        <f>'cmv_c1c2 36'!CA60+'cmv_c3 36'!CA60</f>
        <v>40266.226250985157</v>
      </c>
    </row>
    <row r="54" spans="1:22" x14ac:dyDescent="0.25">
      <c r="A54" s="94" t="s">
        <v>470</v>
      </c>
      <c r="B54" s="95">
        <f>pt_oilgas!B59</f>
        <v>50051.887477999997</v>
      </c>
      <c r="C54" s="95">
        <f>pt_oilgas!C59</f>
        <v>14.822471386</v>
      </c>
      <c r="D54" s="95">
        <f>pt_oilgas!D59</f>
        <v>48691.175812000001</v>
      </c>
      <c r="E54" s="95">
        <f>pt_oilgas!E59</f>
        <v>667.61019500999998</v>
      </c>
      <c r="F54" s="95">
        <f>pt_oilgas!F59</f>
        <v>666.51847902999998</v>
      </c>
      <c r="G54" s="95">
        <f>pt_oilgas!G59</f>
        <v>501.91039482999997</v>
      </c>
      <c r="H54" s="95">
        <f>pt_oilgas!H59</f>
        <v>48209.665652000003</v>
      </c>
    </row>
    <row r="55" spans="1:22" x14ac:dyDescent="0.25">
      <c r="A55" s="2" t="s">
        <v>432</v>
      </c>
      <c r="B55" s="1">
        <f t="shared" ref="B55:H55" si="4">B53+B52+B51+B45+B54</f>
        <v>27621886.50630296</v>
      </c>
      <c r="C55" s="1">
        <f t="shared" si="4"/>
        <v>1342884.3645044824</v>
      </c>
      <c r="D55" s="1">
        <f t="shared" si="4"/>
        <v>6027100.1632978348</v>
      </c>
      <c r="E55" s="1">
        <f t="shared" si="4"/>
        <v>3959307.0655363803</v>
      </c>
      <c r="F55" s="1">
        <f t="shared" si="4"/>
        <v>2308296.7571727331</v>
      </c>
      <c r="G55" s="1">
        <f t="shared" si="4"/>
        <v>3586022.0832293467</v>
      </c>
      <c r="H55" s="1">
        <f t="shared" si="4"/>
        <v>7997363.1931002112</v>
      </c>
    </row>
    <row r="58" spans="1:22" x14ac:dyDescent="0.25"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</row>
    <row r="59" spans="1:22" x14ac:dyDescent="0.25">
      <c r="A59" s="33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</row>
    <row r="60" spans="1:22" x14ac:dyDescent="0.25">
      <c r="A60" s="33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</row>
    <row r="61" spans="1:22" x14ac:dyDescent="0.25">
      <c r="A61" s="33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</row>
    <row r="62" spans="1:22" x14ac:dyDescent="0.25">
      <c r="A62" s="33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</row>
    <row r="63" spans="1:22" x14ac:dyDescent="0.25">
      <c r="A63" s="33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</row>
    <row r="64" spans="1:22" x14ac:dyDescent="0.25">
      <c r="A64" s="33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N64" s="95"/>
      <c r="O64" s="95"/>
      <c r="P64" s="95"/>
      <c r="Q64" s="95"/>
      <c r="R64" s="95"/>
      <c r="S64" s="95"/>
      <c r="T64" s="95"/>
      <c r="U64" s="95"/>
      <c r="V64" s="95"/>
    </row>
    <row r="65" spans="1:22" x14ac:dyDescent="0.25">
      <c r="A65" s="33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</row>
    <row r="66" spans="1:22" x14ac:dyDescent="0.25">
      <c r="A66" s="33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</row>
    <row r="67" spans="1:22" x14ac:dyDescent="0.25">
      <c r="A67" s="33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</row>
    <row r="68" spans="1:22" x14ac:dyDescent="0.25">
      <c r="A68" s="33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</row>
    <row r="69" spans="1:22" x14ac:dyDescent="0.25">
      <c r="A69" s="33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</row>
    <row r="70" spans="1:22" x14ac:dyDescent="0.25"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</row>
    <row r="71" spans="1:22" x14ac:dyDescent="0.25"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</row>
    <row r="72" spans="1:22" x14ac:dyDescent="0.25">
      <c r="A72" s="33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</row>
    <row r="73" spans="1:22" x14ac:dyDescent="0.25">
      <c r="A73" s="33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D65"/>
  <sheetViews>
    <sheetView zoomScale="85" zoomScaleNormal="85" workbookViewId="0">
      <pane xSplit="1" ySplit="2" topLeftCell="J3" activePane="bottomRight" state="frozen"/>
      <selection pane="topRight" activeCell="B1" sqref="B1"/>
      <selection pane="bottomLeft" activeCell="A3" sqref="A3"/>
      <selection pane="bottomRight" activeCell="X16" sqref="X16"/>
    </sheetView>
  </sheetViews>
  <sheetFormatPr defaultColWidth="9.140625" defaultRowHeight="15" x14ac:dyDescent="0.25"/>
  <cols>
    <col min="1" max="1" width="20.7109375" style="94" bestFit="1" customWidth="1"/>
    <col min="2" max="2" width="10.140625" style="95" customWidth="1"/>
    <col min="3" max="7" width="9.140625" style="95"/>
    <col min="8" max="8" width="10.28515625" style="95" bestFit="1" customWidth="1"/>
    <col min="9" max="9" width="9.140625" style="28"/>
    <col min="10" max="10" width="20.7109375" style="28" customWidth="1"/>
    <col min="11" max="11" width="6.7109375" style="95" bestFit="1" customWidth="1"/>
    <col min="12" max="12" width="5.7109375" style="26" bestFit="1" customWidth="1"/>
    <col min="13" max="13" width="6.7109375" style="26" bestFit="1" customWidth="1"/>
    <col min="14" max="14" width="14.5703125" style="26" bestFit="1" customWidth="1"/>
    <col min="15" max="15" width="6.7109375" style="26" bestFit="1" customWidth="1"/>
    <col min="16" max="16" width="5.42578125" style="95" bestFit="1" customWidth="1"/>
    <col min="17" max="17" width="5.7109375" style="26" bestFit="1" customWidth="1"/>
    <col min="18" max="18" width="6.7109375" style="26" bestFit="1" customWidth="1"/>
    <col min="19" max="19" width="9.28515625" style="26" bestFit="1" customWidth="1"/>
    <col min="20" max="21" width="6.7109375" style="26" bestFit="1" customWidth="1"/>
    <col min="22" max="22" width="5.7109375" style="26" bestFit="1" customWidth="1"/>
    <col min="23" max="23" width="5.85546875" style="26" bestFit="1" customWidth="1"/>
    <col min="24" max="24" width="6.7109375" style="95" customWidth="1"/>
    <col min="25" max="25" width="6.7109375" style="26" bestFit="1" customWidth="1"/>
    <col min="26" max="26" width="15.42578125" style="26" bestFit="1" customWidth="1"/>
    <col min="27" max="27" width="11.28515625" style="26" bestFit="1" customWidth="1"/>
    <col min="28" max="28" width="6.5703125" style="26" bestFit="1" customWidth="1"/>
    <col min="29" max="30" width="5.7109375" style="26" bestFit="1" customWidth="1"/>
    <col min="31" max="31" width="5.42578125" style="95" bestFit="1" customWidth="1"/>
    <col min="32" max="33" width="6.7109375" style="26" bestFit="1" customWidth="1"/>
    <col min="34" max="34" width="6.140625" style="26" bestFit="1" customWidth="1"/>
    <col min="35" max="35" width="6.7109375" style="26" bestFit="1" customWidth="1"/>
    <col min="36" max="36" width="10" style="26" bestFit="1" customWidth="1"/>
    <col min="37" max="37" width="7.7109375" style="95" bestFit="1" customWidth="1"/>
    <col min="38" max="38" width="6.7109375" style="26" bestFit="1" customWidth="1"/>
    <col min="39" max="39" width="5.7109375" style="26" bestFit="1" customWidth="1"/>
    <col min="40" max="40" width="6.7109375" style="26" bestFit="1" customWidth="1"/>
    <col min="41" max="41" width="6" style="26" bestFit="1" customWidth="1"/>
    <col min="42" max="42" width="6.7109375" style="26" bestFit="1" customWidth="1"/>
    <col min="43" max="43" width="4.28515625" style="26" bestFit="1" customWidth="1"/>
    <col min="44" max="44" width="6.7109375" style="26" bestFit="1" customWidth="1"/>
    <col min="45" max="45" width="4.5703125" style="26" bestFit="1" customWidth="1"/>
    <col min="46" max="46" width="4.140625" style="26" bestFit="1" customWidth="1"/>
    <col min="47" max="47" width="5.7109375" style="26" bestFit="1" customWidth="1"/>
    <col min="48" max="48" width="4.140625" style="26" bestFit="1" customWidth="1"/>
    <col min="49" max="49" width="5.85546875" style="26" bestFit="1" customWidth="1"/>
    <col min="50" max="50" width="4.140625" style="26" bestFit="1" customWidth="1"/>
    <col min="51" max="52" width="7.7109375" style="26" bestFit="1" customWidth="1"/>
    <col min="53" max="53" width="6.7109375" style="26" bestFit="1" customWidth="1"/>
    <col min="54" max="54" width="5.140625" style="26" bestFit="1" customWidth="1"/>
    <col min="55" max="55" width="5.28515625" style="26" bestFit="1" customWidth="1"/>
    <col min="56" max="56" width="8.7109375" style="26" bestFit="1" customWidth="1"/>
    <col min="57" max="57" width="4.85546875" style="26" bestFit="1" customWidth="1"/>
    <col min="58" max="58" width="7.85546875" style="26" bestFit="1" customWidth="1"/>
    <col min="59" max="59" width="5.85546875" style="26" bestFit="1" customWidth="1"/>
    <col min="60" max="60" width="6" style="26" bestFit="1" customWidth="1"/>
    <col min="61" max="61" width="6.7109375" style="26" bestFit="1" customWidth="1"/>
    <col min="62" max="62" width="5.7109375" style="26" bestFit="1" customWidth="1"/>
    <col min="63" max="63" width="3.85546875" style="26" bestFit="1" customWidth="1"/>
    <col min="64" max="64" width="5.5703125" style="26" bestFit="1" customWidth="1"/>
    <col min="65" max="65" width="3.85546875" style="26" bestFit="1" customWidth="1"/>
    <col min="66" max="66" width="5.7109375" style="26" bestFit="1" customWidth="1"/>
    <col min="67" max="67" width="8" style="26" bestFit="1" customWidth="1"/>
    <col min="68" max="68" width="5.28515625" style="26" bestFit="1" customWidth="1"/>
    <col min="69" max="69" width="5.7109375" style="26" bestFit="1" customWidth="1"/>
    <col min="70" max="70" width="6.7109375" style="26" bestFit="1" customWidth="1"/>
    <col min="71" max="71" width="4.85546875" style="95" bestFit="1" customWidth="1"/>
    <col min="72" max="72" width="6.7109375" style="26" bestFit="1" customWidth="1"/>
    <col min="73" max="73" width="9.140625" style="26" bestFit="1" customWidth="1"/>
    <col min="74" max="74" width="7.140625" style="26" bestFit="1" customWidth="1"/>
    <col min="75" max="75" width="7.7109375" style="26" customWidth="1"/>
    <col min="76" max="76" width="10.28515625" style="28" bestFit="1" customWidth="1"/>
    <col min="77" max="80" width="9.140625" style="28"/>
    <col min="81" max="81" width="8.5703125" style="28" customWidth="1"/>
    <col min="82" max="16384" width="9.140625" style="28"/>
  </cols>
  <sheetData>
    <row r="1" spans="1:82" x14ac:dyDescent="0.25">
      <c r="B1" s="95" t="s">
        <v>489</v>
      </c>
      <c r="J1" s="28" t="s">
        <v>475</v>
      </c>
      <c r="BX1" s="28" t="s">
        <v>310</v>
      </c>
    </row>
    <row r="2" spans="1:82" x14ac:dyDescent="0.25">
      <c r="A2" s="80" t="s">
        <v>52</v>
      </c>
      <c r="B2" s="95" t="s">
        <v>59</v>
      </c>
      <c r="C2" s="95" t="s">
        <v>57</v>
      </c>
      <c r="D2" s="95" t="s">
        <v>60</v>
      </c>
      <c r="E2" s="95" t="s">
        <v>54</v>
      </c>
      <c r="F2" s="95" t="s">
        <v>53</v>
      </c>
      <c r="G2" s="95" t="s">
        <v>61</v>
      </c>
      <c r="H2" s="95" t="s">
        <v>62</v>
      </c>
      <c r="J2" s="28" t="s">
        <v>226</v>
      </c>
      <c r="K2" s="95" t="s">
        <v>471</v>
      </c>
      <c r="L2" s="26" t="s">
        <v>359</v>
      </c>
      <c r="M2" s="26" t="s">
        <v>131</v>
      </c>
      <c r="N2" s="26" t="s">
        <v>132</v>
      </c>
      <c r="O2" s="26" t="s">
        <v>133</v>
      </c>
      <c r="P2" s="95" t="s">
        <v>335</v>
      </c>
      <c r="Q2" s="26" t="s">
        <v>360</v>
      </c>
      <c r="R2" s="26" t="s">
        <v>134</v>
      </c>
      <c r="S2" s="26" t="s">
        <v>59</v>
      </c>
      <c r="T2" s="26" t="s">
        <v>136</v>
      </c>
      <c r="U2" s="26" t="s">
        <v>137</v>
      </c>
      <c r="V2" s="26" t="s">
        <v>361</v>
      </c>
      <c r="W2" s="26" t="s">
        <v>138</v>
      </c>
      <c r="X2" s="95" t="s">
        <v>472</v>
      </c>
      <c r="Y2" s="26" t="s">
        <v>139</v>
      </c>
      <c r="Z2" s="26" t="s">
        <v>140</v>
      </c>
      <c r="AA2" s="26" t="s">
        <v>212</v>
      </c>
      <c r="AB2" s="26" t="s">
        <v>141</v>
      </c>
      <c r="AC2" s="26" t="s">
        <v>142</v>
      </c>
      <c r="AD2" s="26" t="s">
        <v>143</v>
      </c>
      <c r="AE2" s="95" t="s">
        <v>473</v>
      </c>
      <c r="AF2" s="26" t="s">
        <v>362</v>
      </c>
      <c r="AG2" s="26" t="s">
        <v>144</v>
      </c>
      <c r="AH2" s="26" t="s">
        <v>366</v>
      </c>
      <c r="AI2" s="26" t="s">
        <v>57</v>
      </c>
      <c r="AJ2" s="26" t="s">
        <v>128</v>
      </c>
      <c r="AK2" s="95" t="s">
        <v>474</v>
      </c>
      <c r="AL2" s="26" t="s">
        <v>145</v>
      </c>
      <c r="AM2" s="26" t="s">
        <v>146</v>
      </c>
      <c r="AN2" s="26" t="s">
        <v>60</v>
      </c>
      <c r="AO2" s="26" t="s">
        <v>147</v>
      </c>
      <c r="AP2" s="26" t="s">
        <v>148</v>
      </c>
      <c r="AQ2" s="26" t="s">
        <v>149</v>
      </c>
      <c r="AR2" s="26" t="s">
        <v>150</v>
      </c>
      <c r="AS2" s="26" t="s">
        <v>151</v>
      </c>
      <c r="AT2" s="26" t="s">
        <v>152</v>
      </c>
      <c r="AU2" s="26" t="s">
        <v>153</v>
      </c>
      <c r="AV2" s="26" t="s">
        <v>154</v>
      </c>
      <c r="AW2" s="26" t="s">
        <v>155</v>
      </c>
      <c r="AX2" s="26" t="s">
        <v>156</v>
      </c>
      <c r="AY2" s="26" t="s">
        <v>54</v>
      </c>
      <c r="AZ2" s="26" t="s">
        <v>53</v>
      </c>
      <c r="BA2" s="26" t="s">
        <v>157</v>
      </c>
      <c r="BB2" s="26" t="s">
        <v>158</v>
      </c>
      <c r="BC2" s="26" t="s">
        <v>159</v>
      </c>
      <c r="BD2" s="26" t="s">
        <v>160</v>
      </c>
      <c r="BE2" s="26" t="s">
        <v>161</v>
      </c>
      <c r="BF2" s="26" t="s">
        <v>162</v>
      </c>
      <c r="BG2" s="26" t="s">
        <v>163</v>
      </c>
      <c r="BH2" s="26" t="s">
        <v>164</v>
      </c>
      <c r="BI2" s="26" t="s">
        <v>165</v>
      </c>
      <c r="BJ2" s="26" t="s">
        <v>363</v>
      </c>
      <c r="BK2" s="26" t="s">
        <v>166</v>
      </c>
      <c r="BL2" s="26" t="s">
        <v>167</v>
      </c>
      <c r="BM2" s="26" t="s">
        <v>168</v>
      </c>
      <c r="BN2" s="26" t="s">
        <v>61</v>
      </c>
      <c r="BO2" s="26" t="s">
        <v>367</v>
      </c>
      <c r="BP2" s="26" t="s">
        <v>169</v>
      </c>
      <c r="BQ2" s="26" t="s">
        <v>170</v>
      </c>
      <c r="BR2" s="26" t="s">
        <v>171</v>
      </c>
      <c r="BS2" s="95" t="s">
        <v>172</v>
      </c>
      <c r="BT2" s="31" t="s">
        <v>173</v>
      </c>
      <c r="BU2" s="26" t="s">
        <v>174</v>
      </c>
      <c r="BV2" s="26" t="s">
        <v>368</v>
      </c>
      <c r="BX2" s="26" t="s">
        <v>59</v>
      </c>
      <c r="BY2" s="26" t="s">
        <v>57</v>
      </c>
      <c r="BZ2" s="26" t="s">
        <v>60</v>
      </c>
      <c r="CA2" s="26" t="s">
        <v>54</v>
      </c>
      <c r="CB2" s="26" t="s">
        <v>53</v>
      </c>
      <c r="CC2" s="26" t="s">
        <v>61</v>
      </c>
      <c r="CD2" s="26" t="s">
        <v>62</v>
      </c>
    </row>
    <row r="3" spans="1:82" x14ac:dyDescent="0.25">
      <c r="A3" s="25" t="s">
        <v>121</v>
      </c>
      <c r="B3" s="95">
        <v>15941.570755999999</v>
      </c>
      <c r="C3" s="95">
        <v>262.350121</v>
      </c>
      <c r="D3" s="95">
        <v>253.95003600000001</v>
      </c>
      <c r="E3" s="95">
        <v>1654.252864</v>
      </c>
      <c r="F3" s="95">
        <v>1401.9093849999999</v>
      </c>
      <c r="G3" s="95">
        <v>130.94072299999999</v>
      </c>
      <c r="H3" s="95">
        <v>3771.2812560000002</v>
      </c>
      <c r="J3" s="28" t="s">
        <v>121</v>
      </c>
      <c r="K3" s="95">
        <v>52.001127099147297</v>
      </c>
      <c r="L3" s="26">
        <v>7.5940393193009097</v>
      </c>
      <c r="M3" s="26">
        <v>6.8345708881694396</v>
      </c>
      <c r="N3" s="26">
        <v>6.8345708881694396</v>
      </c>
      <c r="O3" s="26">
        <v>9.7477195605085996</v>
      </c>
      <c r="P3" s="95">
        <v>0</v>
      </c>
      <c r="Q3" s="26">
        <v>6.6899698088564001</v>
      </c>
      <c r="R3" s="26">
        <v>64.3324208405121</v>
      </c>
      <c r="S3" s="26">
        <v>1170.4943102013301</v>
      </c>
      <c r="T3" s="26">
        <v>15.332737554986</v>
      </c>
      <c r="U3" s="26">
        <v>8.2088030259759606</v>
      </c>
      <c r="V3" s="26">
        <v>3.6885375453628502</v>
      </c>
      <c r="W3" s="26">
        <v>0.24639137468516301</v>
      </c>
      <c r="X3" s="95">
        <v>39.706007496541503</v>
      </c>
      <c r="Y3" s="26">
        <v>30.123024109657798</v>
      </c>
      <c r="Z3" s="26">
        <v>30.123024109657798</v>
      </c>
      <c r="AA3" s="26">
        <v>30798.3428506864</v>
      </c>
      <c r="AB3" s="26">
        <v>0</v>
      </c>
      <c r="AC3" s="26">
        <v>3.3996910980230002</v>
      </c>
      <c r="AD3" s="26">
        <v>1.36859429820268</v>
      </c>
      <c r="AE3" s="95">
        <v>0.31562598363224698</v>
      </c>
      <c r="AF3" s="26">
        <v>11.4499302468625</v>
      </c>
      <c r="AG3" s="26">
        <v>27.374720852879999</v>
      </c>
      <c r="AH3" s="26">
        <v>0</v>
      </c>
      <c r="AI3" s="26">
        <v>19.4582372724416</v>
      </c>
      <c r="AJ3" s="26">
        <v>0</v>
      </c>
      <c r="AK3" s="95">
        <v>297.24674768652397</v>
      </c>
      <c r="AL3" s="26">
        <v>25.837922915392099</v>
      </c>
      <c r="AM3" s="26">
        <v>2.8708814056669798</v>
      </c>
      <c r="AN3" s="26">
        <v>28.708804321058999</v>
      </c>
      <c r="AO3" s="26">
        <v>0</v>
      </c>
      <c r="AP3" s="26">
        <v>20.7644988183226</v>
      </c>
      <c r="AQ3" s="26">
        <v>1.7024610195274299E-2</v>
      </c>
      <c r="AR3" s="26">
        <v>27.319255493642402</v>
      </c>
      <c r="AS3" s="26">
        <v>0.40825920843047397</v>
      </c>
      <c r="AT3" s="26">
        <v>0.228837469755342</v>
      </c>
      <c r="AU3" s="26">
        <v>3.5707484140500498</v>
      </c>
      <c r="AV3" s="26">
        <v>1.9898939025667299E-2</v>
      </c>
      <c r="AW3" s="26">
        <v>0</v>
      </c>
      <c r="AX3" s="26">
        <v>0.13299091144584599</v>
      </c>
      <c r="AY3" s="26">
        <v>130.45496396864999</v>
      </c>
      <c r="AZ3" s="26">
        <v>110.556019321196</v>
      </c>
      <c r="BA3" s="26">
        <v>19.898944647453298</v>
      </c>
      <c r="BB3" s="26">
        <v>1.9788429041485402E-2</v>
      </c>
      <c r="BC3" s="26">
        <v>5.5275307682556404E-4</v>
      </c>
      <c r="BD3" s="26">
        <v>17.6768717516272</v>
      </c>
      <c r="BE3" s="26">
        <v>1.34870285553663E-2</v>
      </c>
      <c r="BF3" s="26">
        <v>36.271301333245098</v>
      </c>
      <c r="BG3" s="26">
        <v>0.122157139943892</v>
      </c>
      <c r="BH3" s="26">
        <v>3.1064387087529E-2</v>
      </c>
      <c r="BI3" s="26">
        <v>51.825586181429301</v>
      </c>
      <c r="BJ3" s="26">
        <v>3.4213707188544702</v>
      </c>
      <c r="BK3" s="26">
        <v>6.8540746374774697E-2</v>
      </c>
      <c r="BL3" s="26">
        <v>0.147251773342813</v>
      </c>
      <c r="BM3" s="26">
        <v>1.65824456974046E-3</v>
      </c>
      <c r="BN3" s="26">
        <v>12.6912279016959</v>
      </c>
      <c r="BO3" s="26">
        <v>6.24469733154847</v>
      </c>
      <c r="BP3" s="26">
        <v>0</v>
      </c>
      <c r="BQ3" s="26">
        <v>3.01107317110842</v>
      </c>
      <c r="BR3" s="26">
        <v>8.9133200339886507</v>
      </c>
      <c r="BS3" s="95">
        <v>0</v>
      </c>
      <c r="BT3" s="26">
        <v>4.8525186216703302</v>
      </c>
      <c r="BU3" s="26">
        <v>279.71216245859398</v>
      </c>
      <c r="BV3" s="26">
        <v>2.0527674513357201</v>
      </c>
      <c r="BX3" s="23">
        <f>IF(B3&lt;&gt;0,(S3-B3)/B3,"")</f>
        <v>-0.92657597371571521</v>
      </c>
      <c r="BY3" s="23">
        <f>IF(C3&lt;&gt;0,(AI3-C3)/C3,"")</f>
        <v>-0.92583103374119802</v>
      </c>
      <c r="BZ3" s="23">
        <f>IF(D3&lt;&gt;0,(AN3-D3)/D3,"")</f>
        <v>-0.88695097361175801</v>
      </c>
      <c r="CA3" s="23">
        <f>IF(E3&lt;&gt;0,(AY3-E3)/E3,"")</f>
        <v>-0.92113964750636212</v>
      </c>
      <c r="CB3" s="23">
        <f>IF(F3&lt;&gt;0,(AZ3-F3)/F3,"")</f>
        <v>-0.92113896910591275</v>
      </c>
      <c r="CC3" s="23">
        <f>IF(G3&lt;&gt;0,(BN3-G3)/G3,"")</f>
        <v>-0.90307654020135586</v>
      </c>
      <c r="CD3" s="23">
        <f>IF(H3&lt;&gt;0,(BU3-H3)/H3,"")</f>
        <v>-0.92583099920919987</v>
      </c>
    </row>
    <row r="4" spans="1:82" x14ac:dyDescent="0.25">
      <c r="A4" s="25" t="s">
        <v>77</v>
      </c>
      <c r="B4" s="95">
        <v>158.47557599999999</v>
      </c>
      <c r="C4" s="95">
        <v>2.5784400000000001</v>
      </c>
      <c r="D4" s="95">
        <v>1.000238</v>
      </c>
      <c r="E4" s="95">
        <v>15.083665999999999</v>
      </c>
      <c r="F4" s="95">
        <v>12.782778</v>
      </c>
      <c r="G4" s="95">
        <v>0.835538</v>
      </c>
      <c r="H4" s="95">
        <v>37.064833999999998</v>
      </c>
      <c r="J4" s="28" t="s">
        <v>77</v>
      </c>
      <c r="K4" s="95">
        <v>6.8906910455089001</v>
      </c>
      <c r="L4" s="26">
        <v>1.0062842246245201</v>
      </c>
      <c r="M4" s="26">
        <v>0.90565771658327598</v>
      </c>
      <c r="N4" s="26">
        <v>0.90565771658327598</v>
      </c>
      <c r="O4" s="26">
        <v>1.29167210602027</v>
      </c>
      <c r="P4" s="95">
        <v>0</v>
      </c>
      <c r="Q4" s="26">
        <v>0.88649059734453195</v>
      </c>
      <c r="R4" s="26">
        <v>8.5247202323451106</v>
      </c>
      <c r="S4" s="26">
        <v>158.475496839123</v>
      </c>
      <c r="T4" s="26">
        <v>2.0317501636931801</v>
      </c>
      <c r="U4" s="26">
        <v>1.0877529236660599</v>
      </c>
      <c r="V4" s="26">
        <v>0.48876906614196602</v>
      </c>
      <c r="W4" s="26">
        <v>3.26495785119022E-2</v>
      </c>
      <c r="X4" s="95">
        <v>5.2614633820554699</v>
      </c>
      <c r="Y4" s="26">
        <v>3.99161924116911</v>
      </c>
      <c r="Z4" s="26">
        <v>3.99161924116911</v>
      </c>
      <c r="AA4" s="26">
        <v>957.64534356277898</v>
      </c>
      <c r="AB4" s="26">
        <v>0</v>
      </c>
      <c r="AC4" s="26">
        <v>0.45049739501865599</v>
      </c>
      <c r="AD4" s="26">
        <v>0.181349201192369</v>
      </c>
      <c r="AE4" s="95">
        <v>4.1824743244354701E-2</v>
      </c>
      <c r="AF4" s="26">
        <v>1.5172382931816499</v>
      </c>
      <c r="AG4" s="26">
        <v>3.6274386573631601</v>
      </c>
      <c r="AH4" s="26">
        <v>0</v>
      </c>
      <c r="AI4" s="26">
        <v>2.57843967878657</v>
      </c>
      <c r="AJ4" s="26">
        <v>0</v>
      </c>
      <c r="AK4" s="95">
        <v>39.3883083384315</v>
      </c>
      <c r="AL4" s="26">
        <v>0.90021521078942002</v>
      </c>
      <c r="AM4" s="26">
        <v>0.100023862167033</v>
      </c>
      <c r="AN4" s="26">
        <v>1.0002390729564501</v>
      </c>
      <c r="AO4" s="26">
        <v>0</v>
      </c>
      <c r="AP4" s="26">
        <v>2.7515140015542499</v>
      </c>
      <c r="AQ4" s="26">
        <v>1.9685440125222502E-3</v>
      </c>
      <c r="AR4" s="26">
        <v>3.6200909876155301</v>
      </c>
      <c r="AS4" s="26">
        <v>4.7206694334672603E-2</v>
      </c>
      <c r="AT4" s="26">
        <v>2.6460376880129099E-2</v>
      </c>
      <c r="AU4" s="26">
        <v>0.41288356840115298</v>
      </c>
      <c r="AV4" s="26">
        <v>2.3008746837745301E-3</v>
      </c>
      <c r="AW4" s="26">
        <v>0</v>
      </c>
      <c r="AX4" s="26">
        <v>1.5377791740383701E-2</v>
      </c>
      <c r="AY4" s="26">
        <v>15.0844156253906</v>
      </c>
      <c r="AZ4" s="26">
        <v>12.7835285957329</v>
      </c>
      <c r="BA4" s="26">
        <v>2.30088702965767</v>
      </c>
      <c r="BB4" s="26">
        <v>2.2881207251001698E-3</v>
      </c>
      <c r="BC4" s="26">
        <v>6.3913667002871497E-5</v>
      </c>
      <c r="BD4" s="26">
        <v>2.04396545357341</v>
      </c>
      <c r="BE4" s="26">
        <v>1.55949844849727E-3</v>
      </c>
      <c r="BF4" s="26">
        <v>4.1940284506467798</v>
      </c>
      <c r="BG4" s="26">
        <v>1.41249238027524E-2</v>
      </c>
      <c r="BH4" s="26">
        <v>3.59193604391607E-3</v>
      </c>
      <c r="BI4" s="26">
        <v>5.9925648021076103</v>
      </c>
      <c r="BJ4" s="26">
        <v>0.45336687138345499</v>
      </c>
      <c r="BK4" s="26">
        <v>7.9252919746248002E-3</v>
      </c>
      <c r="BL4" s="26">
        <v>1.70266130943523E-2</v>
      </c>
      <c r="BM4" s="26">
        <v>1.9174159625655099E-4</v>
      </c>
      <c r="BN4" s="26">
        <v>0.83554340955813799</v>
      </c>
      <c r="BO4" s="26">
        <v>0.82748711664875396</v>
      </c>
      <c r="BP4" s="26">
        <v>0</v>
      </c>
      <c r="BQ4" s="26">
        <v>0.39900614459388101</v>
      </c>
      <c r="BR4" s="26">
        <v>1.1811054928796201</v>
      </c>
      <c r="BS4" s="95">
        <v>0</v>
      </c>
      <c r="BT4" s="26">
        <v>0.64301359506605604</v>
      </c>
      <c r="BU4" s="26">
        <v>37.064818532052399</v>
      </c>
      <c r="BV4" s="26">
        <v>0.27201753034055898</v>
      </c>
      <c r="BX4" s="23">
        <f t="shared" ref="BX4:BX48" si="0">IF(B4&lt;&gt;0,(S4-B4)/B4,"")</f>
        <v>-4.9951468226877302E-7</v>
      </c>
      <c r="BY4" s="23">
        <f t="shared" ref="BY4:BY48" si="1">IF(C4&lt;&gt;0,(AI4-C4)/C4,"")</f>
        <v>-1.2457665490635379E-7</v>
      </c>
      <c r="BZ4" s="23">
        <f t="shared" ref="BZ4:BZ48" si="2">IF(D4&lt;&gt;0,(AN4-D4)/D4,"")</f>
        <v>1.07270114725912E-6</v>
      </c>
      <c r="CA4" s="23">
        <f t="shared" ref="CA4:CA48" si="3">IF(E4&lt;&gt;0,(AY4-E4)/E4,"")</f>
        <v>4.9697824825909561E-5</v>
      </c>
      <c r="CB4" s="23">
        <f t="shared" ref="CB4:CB48" si="4">IF(F4&lt;&gt;0,(AZ4-F4)/F4,"")</f>
        <v>5.8719296611384777E-5</v>
      </c>
      <c r="CC4" s="23">
        <f t="shared" ref="CC4:CC48" si="5">IF(G4&lt;&gt;0,(BN4-G4)/G4,"")</f>
        <v>6.4743412483837276E-6</v>
      </c>
      <c r="CD4" s="23">
        <f t="shared" ref="CD4:CD48" si="6">IF(H4&lt;&gt;0,(BU4-H4)/H4,"")</f>
        <v>-4.173213779488227E-7</v>
      </c>
    </row>
    <row r="5" spans="1:82" x14ac:dyDescent="0.25">
      <c r="A5" s="80" t="s">
        <v>71</v>
      </c>
      <c r="B5" s="95">
        <v>6434.28024</v>
      </c>
      <c r="C5" s="95">
        <v>105.641082</v>
      </c>
      <c r="D5" s="95">
        <v>89.743403999999998</v>
      </c>
      <c r="E5" s="95">
        <v>656.29297999999994</v>
      </c>
      <c r="F5" s="95">
        <v>556.18055400000003</v>
      </c>
      <c r="G5" s="95">
        <v>48.949418000000001</v>
      </c>
      <c r="H5" s="95">
        <v>1518.589768</v>
      </c>
      <c r="J5" s="28" t="s">
        <v>71</v>
      </c>
      <c r="K5" s="95">
        <v>282.31991041619898</v>
      </c>
      <c r="L5" s="26">
        <v>41.228928597485599</v>
      </c>
      <c r="M5" s="26">
        <v>37.105674477511798</v>
      </c>
      <c r="N5" s="26">
        <v>37.105674477511798</v>
      </c>
      <c r="O5" s="26">
        <v>52.921416136014102</v>
      </c>
      <c r="P5" s="95">
        <v>0</v>
      </c>
      <c r="Q5" s="26">
        <v>36.320642580013697</v>
      </c>
      <c r="R5" s="26">
        <v>349.26782433838702</v>
      </c>
      <c r="S5" s="26">
        <v>6434.2791862740196</v>
      </c>
      <c r="T5" s="26">
        <v>83.243142536318402</v>
      </c>
      <c r="U5" s="26">
        <v>44.566501736774697</v>
      </c>
      <c r="V5" s="26">
        <v>20.0254795355875</v>
      </c>
      <c r="W5" s="26">
        <v>1.3376975231300301</v>
      </c>
      <c r="X5" s="95">
        <v>215.568350072752</v>
      </c>
      <c r="Y5" s="26">
        <v>163.54138264034299</v>
      </c>
      <c r="Z5" s="26">
        <v>163.54138264034299</v>
      </c>
      <c r="AA5" s="26">
        <v>91955.483150845699</v>
      </c>
      <c r="AB5" s="26">
        <v>0</v>
      </c>
      <c r="AC5" s="26">
        <v>18.457325138819499</v>
      </c>
      <c r="AD5" s="26">
        <v>7.43024662326658</v>
      </c>
      <c r="AE5" s="95">
        <v>1.7136000313108199</v>
      </c>
      <c r="AF5" s="26">
        <v>62.162975953019497</v>
      </c>
      <c r="AG5" s="26">
        <v>148.62041193776301</v>
      </c>
      <c r="AH5" s="26">
        <v>0</v>
      </c>
      <c r="AI5" s="26">
        <v>105.64101796215699</v>
      </c>
      <c r="AJ5" s="26">
        <v>0</v>
      </c>
      <c r="AK5" s="95">
        <v>1613.7854208347801</v>
      </c>
      <c r="AL5" s="26">
        <v>80.769029606971003</v>
      </c>
      <c r="AM5" s="26">
        <v>8.9743382895440202</v>
      </c>
      <c r="AN5" s="26">
        <v>89.743367896514997</v>
      </c>
      <c r="AO5" s="26">
        <v>0</v>
      </c>
      <c r="AP5" s="26">
        <v>112.732708839431</v>
      </c>
      <c r="AQ5" s="26">
        <v>8.5651653190914695E-2</v>
      </c>
      <c r="AR5" s="26">
        <v>148.319313750227</v>
      </c>
      <c r="AS5" s="26">
        <v>2.05397376279369</v>
      </c>
      <c r="AT5" s="26">
        <v>1.1512928829290601</v>
      </c>
      <c r="AU5" s="26">
        <v>17.964629000699901</v>
      </c>
      <c r="AV5" s="26">
        <v>0.10011259280080601</v>
      </c>
      <c r="AW5" s="26">
        <v>0</v>
      </c>
      <c r="AX5" s="26">
        <v>0.66908494849451805</v>
      </c>
      <c r="AY5" s="26">
        <v>656.32555242753097</v>
      </c>
      <c r="AZ5" s="26">
        <v>556.21318218331396</v>
      </c>
      <c r="BA5" s="26">
        <v>100.112370244216</v>
      </c>
      <c r="BB5" s="26">
        <v>9.9556240347889305E-2</v>
      </c>
      <c r="BC5" s="26">
        <v>2.7808984606226901E-3</v>
      </c>
      <c r="BD5" s="26">
        <v>88.933234566268197</v>
      </c>
      <c r="BE5" s="26">
        <v>6.7854022498167396E-2</v>
      </c>
      <c r="BF5" s="26">
        <v>182.48281122373001</v>
      </c>
      <c r="BG5" s="26">
        <v>0.61457944741149795</v>
      </c>
      <c r="BH5" s="26">
        <v>0.156286670304292</v>
      </c>
      <c r="BI5" s="26">
        <v>260.73732711629901</v>
      </c>
      <c r="BJ5" s="26">
        <v>18.5750056797852</v>
      </c>
      <c r="BK5" s="26">
        <v>0.34483198355352002</v>
      </c>
      <c r="BL5" s="26">
        <v>0.740832534709017</v>
      </c>
      <c r="BM5" s="26">
        <v>8.3426388222909292E-3</v>
      </c>
      <c r="BN5" s="26">
        <v>48.949395168570902</v>
      </c>
      <c r="BO5" s="26">
        <v>33.903077921355802</v>
      </c>
      <c r="BP5" s="26">
        <v>0</v>
      </c>
      <c r="BQ5" s="26">
        <v>16.347470045428601</v>
      </c>
      <c r="BR5" s="26">
        <v>48.391374353096602</v>
      </c>
      <c r="BS5" s="95">
        <v>0</v>
      </c>
      <c r="BT5" s="26">
        <v>26.344918212271999</v>
      </c>
      <c r="BU5" s="26">
        <v>1518.5892188473099</v>
      </c>
      <c r="BV5" s="26">
        <v>11.1447671325071</v>
      </c>
      <c r="BX5" s="23">
        <f t="shared" si="0"/>
        <v>-1.6376749864022956E-7</v>
      </c>
      <c r="BY5" s="23">
        <f t="shared" si="1"/>
        <v>-6.0618314192826622E-7</v>
      </c>
      <c r="BZ5" s="23">
        <f t="shared" si="2"/>
        <v>-4.0229680837161009E-7</v>
      </c>
      <c r="CA5" s="23">
        <f t="shared" si="3"/>
        <v>4.963092479066619E-5</v>
      </c>
      <c r="CB5" s="23">
        <f t="shared" si="4"/>
        <v>5.8664732305495011E-5</v>
      </c>
      <c r="CC5" s="23">
        <f t="shared" si="5"/>
        <v>-4.6642902065378124E-7</v>
      </c>
      <c r="CD5" s="23">
        <f t="shared" si="6"/>
        <v>-3.6162017005971091E-7</v>
      </c>
    </row>
    <row r="6" spans="1:82" x14ac:dyDescent="0.25">
      <c r="A6" s="80" t="s">
        <v>122</v>
      </c>
      <c r="B6" s="95">
        <v>3733.4864819999998</v>
      </c>
      <c r="C6" s="95">
        <v>62.283967081</v>
      </c>
      <c r="D6" s="95">
        <v>64.3918058</v>
      </c>
      <c r="E6" s="95">
        <v>397.06755695999999</v>
      </c>
      <c r="F6" s="95">
        <v>337.56994365000003</v>
      </c>
      <c r="G6" s="95">
        <v>31.576463827000001</v>
      </c>
      <c r="H6" s="95">
        <v>892.99486189000004</v>
      </c>
      <c r="J6" s="28" t="s">
        <v>122</v>
      </c>
      <c r="K6" s="95">
        <v>166.01608128516199</v>
      </c>
      <c r="L6" s="26">
        <v>24.2443566318424</v>
      </c>
      <c r="M6" s="26">
        <v>21.819712324392899</v>
      </c>
      <c r="N6" s="26">
        <v>21.819712324392899</v>
      </c>
      <c r="O6" s="26">
        <v>31.120006531523298</v>
      </c>
      <c r="P6" s="95">
        <v>0</v>
      </c>
      <c r="Q6" s="26">
        <v>21.358066460998501</v>
      </c>
      <c r="R6" s="26">
        <v>205.38434396380001</v>
      </c>
      <c r="S6" s="26">
        <v>3733.48539140307</v>
      </c>
      <c r="T6" s="26">
        <v>48.950488138858098</v>
      </c>
      <c r="U6" s="26">
        <v>26.206973814877799</v>
      </c>
      <c r="V6" s="26">
        <v>11.7758251982969</v>
      </c>
      <c r="W6" s="26">
        <v>0.78662553329060703</v>
      </c>
      <c r="X6" s="95">
        <v>126.763287985085</v>
      </c>
      <c r="Y6" s="26">
        <v>96.169182620215295</v>
      </c>
      <c r="Z6" s="26">
        <v>96.169182620215295</v>
      </c>
      <c r="AA6" s="26">
        <v>125057.18529902901</v>
      </c>
      <c r="AB6" s="26">
        <v>0</v>
      </c>
      <c r="AC6" s="26">
        <v>10.853661447576799</v>
      </c>
      <c r="AD6" s="26">
        <v>4.3692899220564696</v>
      </c>
      <c r="AE6" s="95">
        <v>1.0076602877404901</v>
      </c>
      <c r="AF6" s="26">
        <v>36.554467289913298</v>
      </c>
      <c r="AG6" s="26">
        <v>87.395103964968499</v>
      </c>
      <c r="AH6" s="26">
        <v>0</v>
      </c>
      <c r="AI6" s="26">
        <v>62.283938259561097</v>
      </c>
      <c r="AJ6" s="26">
        <v>0</v>
      </c>
      <c r="AK6" s="95">
        <v>948.97374714088096</v>
      </c>
      <c r="AL6" s="26">
        <v>57.952599110435003</v>
      </c>
      <c r="AM6" s="26">
        <v>6.4391643093745996</v>
      </c>
      <c r="AN6" s="26">
        <v>64.391763419809607</v>
      </c>
      <c r="AO6" s="26">
        <v>0</v>
      </c>
      <c r="AP6" s="26">
        <v>66.291602607516595</v>
      </c>
      <c r="AQ6" s="26">
        <v>5.1985784597408401E-2</v>
      </c>
      <c r="AR6" s="26">
        <v>87.217989766034407</v>
      </c>
      <c r="AS6" s="26">
        <v>1.24664538104135</v>
      </c>
      <c r="AT6" s="26">
        <v>0.69876952440792095</v>
      </c>
      <c r="AU6" s="26">
        <v>10.9035082149726</v>
      </c>
      <c r="AV6" s="26">
        <v>6.0762310995000998E-2</v>
      </c>
      <c r="AW6" s="26">
        <v>0</v>
      </c>
      <c r="AX6" s="26">
        <v>0.40609675204065299</v>
      </c>
      <c r="AY6" s="26">
        <v>397.08744813670802</v>
      </c>
      <c r="AZ6" s="26">
        <v>337.58986737864899</v>
      </c>
      <c r="BA6" s="26">
        <v>59.4975807580592</v>
      </c>
      <c r="BB6" s="26">
        <v>6.0425050788979098E-2</v>
      </c>
      <c r="BC6" s="26">
        <v>1.68785870577666E-3</v>
      </c>
      <c r="BD6" s="26">
        <v>53.9774393315586</v>
      </c>
      <c r="BE6" s="26">
        <v>4.1183672679773103E-2</v>
      </c>
      <c r="BF6" s="26">
        <v>110.75665051781</v>
      </c>
      <c r="BG6" s="26">
        <v>0.37301515898080301</v>
      </c>
      <c r="BH6" s="26">
        <v>9.4857130574248896E-2</v>
      </c>
      <c r="BI6" s="26">
        <v>158.25284071054901</v>
      </c>
      <c r="BJ6" s="26">
        <v>10.922884722476599</v>
      </c>
      <c r="BK6" s="26">
        <v>0.20929342747069199</v>
      </c>
      <c r="BL6" s="26">
        <v>0.44964299674267</v>
      </c>
      <c r="BM6" s="26">
        <v>5.0635547324966697E-3</v>
      </c>
      <c r="BN6" s="26">
        <v>31.5764602280681</v>
      </c>
      <c r="BO6" s="26">
        <v>19.9364225684836</v>
      </c>
      <c r="BP6" s="26">
        <v>0</v>
      </c>
      <c r="BQ6" s="26">
        <v>9.61300419710577</v>
      </c>
      <c r="BR6" s="26">
        <v>28.4561592756957</v>
      </c>
      <c r="BS6" s="95">
        <v>0</v>
      </c>
      <c r="BT6" s="26">
        <v>15.4919142912415</v>
      </c>
      <c r="BU6" s="26">
        <v>892.994274265998</v>
      </c>
      <c r="BV6" s="26">
        <v>6.5535860993871102</v>
      </c>
      <c r="BX6" s="23">
        <f t="shared" si="0"/>
        <v>-2.9211219460121287E-7</v>
      </c>
      <c r="BY6" s="23">
        <f t="shared" si="1"/>
        <v>-4.6274250427168667E-7</v>
      </c>
      <c r="BZ6" s="23">
        <f t="shared" si="2"/>
        <v>-6.5816123444525736E-7</v>
      </c>
      <c r="CA6" s="23">
        <f t="shared" si="3"/>
        <v>5.0095195035117885E-5</v>
      </c>
      <c r="CB6" s="23">
        <f t="shared" si="4"/>
        <v>5.9021038524742983E-5</v>
      </c>
      <c r="CC6" s="23">
        <f t="shared" si="5"/>
        <v>-1.1397514049250575E-7</v>
      </c>
      <c r="CD6" s="23">
        <f t="shared" si="6"/>
        <v>-6.5803738309686951E-7</v>
      </c>
    </row>
    <row r="7" spans="1:82" x14ac:dyDescent="0.25">
      <c r="A7" s="80" t="s">
        <v>123</v>
      </c>
      <c r="B7" s="95">
        <v>82054.484563000005</v>
      </c>
      <c r="C7" s="95">
        <v>1361.5601698999999</v>
      </c>
      <c r="D7" s="95">
        <v>1900.8079207000001</v>
      </c>
      <c r="E7" s="95">
        <v>9043.8216374000003</v>
      </c>
      <c r="F7" s="95">
        <v>7663.8535260999997</v>
      </c>
      <c r="G7" s="95">
        <v>854.90666745999999</v>
      </c>
      <c r="H7" s="95">
        <v>19574.782747000001</v>
      </c>
      <c r="J7" s="28" t="s">
        <v>123</v>
      </c>
      <c r="K7" s="95">
        <v>3006.8637651465501</v>
      </c>
      <c r="L7" s="26">
        <v>439.32672447980298</v>
      </c>
      <c r="M7" s="26">
        <v>395.709774011528</v>
      </c>
      <c r="N7" s="26">
        <v>395.709774011528</v>
      </c>
      <c r="O7" s="26">
        <v>564.65032094412902</v>
      </c>
      <c r="P7" s="95">
        <v>4.9846670326339102E-4</v>
      </c>
      <c r="Q7" s="26">
        <v>386.913395803659</v>
      </c>
      <c r="R7" s="26">
        <v>3721.32285923781</v>
      </c>
      <c r="S7" s="26">
        <v>67832.788879445798</v>
      </c>
      <c r="T7" s="26">
        <v>886.97744496985695</v>
      </c>
      <c r="U7" s="26">
        <v>474.97090165640299</v>
      </c>
      <c r="V7" s="26">
        <v>213.34054218633199</v>
      </c>
      <c r="W7" s="26">
        <v>14.247221493169199</v>
      </c>
      <c r="X7" s="95">
        <v>2295.9243476264401</v>
      </c>
      <c r="Y7" s="26">
        <v>1742.1563416307499</v>
      </c>
      <c r="Z7" s="26">
        <v>1742.1563416307499</v>
      </c>
      <c r="AA7" s="26">
        <v>1679166.0776266099</v>
      </c>
      <c r="AB7" s="26">
        <v>0</v>
      </c>
      <c r="AC7" s="26">
        <v>196.71201803721399</v>
      </c>
      <c r="AD7" s="26">
        <v>79.163486709637695</v>
      </c>
      <c r="AE7" s="95">
        <v>18.306655204139101</v>
      </c>
      <c r="AF7" s="26">
        <v>662.15803221448698</v>
      </c>
      <c r="AG7" s="26">
        <v>1582.8982826674801</v>
      </c>
      <c r="AH7" s="26">
        <v>0</v>
      </c>
      <c r="AI7" s="26">
        <v>1125.4442670679</v>
      </c>
      <c r="AJ7" s="26">
        <v>0</v>
      </c>
      <c r="AK7" s="95">
        <v>17195.032133357501</v>
      </c>
      <c r="AL7" s="26">
        <v>1410.8341180553</v>
      </c>
      <c r="AM7" s="26">
        <v>156.75948554418301</v>
      </c>
      <c r="AN7" s="26">
        <v>1567.59360359948</v>
      </c>
      <c r="AO7" s="26">
        <v>0</v>
      </c>
      <c r="AP7" s="26">
        <v>1200.93044781549</v>
      </c>
      <c r="AQ7" s="26">
        <v>0.97569359292757196</v>
      </c>
      <c r="AR7" s="26">
        <v>1581.8751078414</v>
      </c>
      <c r="AS7" s="26">
        <v>23.3744963783572</v>
      </c>
      <c r="AT7" s="26">
        <v>13.4073491823608</v>
      </c>
      <c r="AU7" s="26">
        <v>204.79789651504299</v>
      </c>
      <c r="AV7" s="26">
        <v>1.13957485154626</v>
      </c>
      <c r="AW7" s="26">
        <v>0</v>
      </c>
      <c r="AX7" s="26">
        <v>7.8520260773712103</v>
      </c>
      <c r="AY7" s="26">
        <v>7473.1654853917698</v>
      </c>
      <c r="AZ7" s="26">
        <v>6332.8468470765401</v>
      </c>
      <c r="BA7" s="26">
        <v>1140.3186383152199</v>
      </c>
      <c r="BB7" s="26">
        <v>1.13563367549066</v>
      </c>
      <c r="BC7" s="26">
        <v>3.1645594713316398E-2</v>
      </c>
      <c r="BD7" s="26">
        <v>1012.09992107453</v>
      </c>
      <c r="BE7" s="26">
        <v>0.79430255449549902</v>
      </c>
      <c r="BF7" s="26">
        <v>2077.4898951150999</v>
      </c>
      <c r="BG7" s="26">
        <v>7.0545296494099903</v>
      </c>
      <c r="BH7" s="26">
        <v>1.7903126719467299</v>
      </c>
      <c r="BI7" s="26">
        <v>2968.39788686982</v>
      </c>
      <c r="BJ7" s="26">
        <v>197.93290236098599</v>
      </c>
      <c r="BK7" s="26">
        <v>3.92454574425282</v>
      </c>
      <c r="BL7" s="26">
        <v>8.4861671334953694</v>
      </c>
      <c r="BM7" s="26">
        <v>9.4970395674531596E-2</v>
      </c>
      <c r="BN7" s="26">
        <v>705.48194556126896</v>
      </c>
      <c r="BO7" s="26">
        <v>361.30918790212502</v>
      </c>
      <c r="BP7" s="26">
        <v>0</v>
      </c>
      <c r="BQ7" s="26">
        <v>174.11020964157399</v>
      </c>
      <c r="BR7" s="26">
        <v>515.664810947207</v>
      </c>
      <c r="BS7" s="95">
        <v>0</v>
      </c>
      <c r="BT7" s="26">
        <v>281.44098503103498</v>
      </c>
      <c r="BU7" s="26">
        <v>16180.584589361501</v>
      </c>
      <c r="BV7" s="26">
        <v>118.8937741869</v>
      </c>
      <c r="BX7" s="23">
        <f t="shared" si="0"/>
        <v>-0.17332015135181353</v>
      </c>
      <c r="BY7" s="23">
        <f t="shared" si="1"/>
        <v>-0.17341569476833438</v>
      </c>
      <c r="BZ7" s="23">
        <f t="shared" si="2"/>
        <v>-0.17530141445212888</v>
      </c>
      <c r="CA7" s="23">
        <f t="shared" si="3"/>
        <v>-0.17367173026864083</v>
      </c>
      <c r="CB7" s="23">
        <f t="shared" si="4"/>
        <v>-0.17367329300991813</v>
      </c>
      <c r="CC7" s="23">
        <f t="shared" si="5"/>
        <v>-0.17478483627070604</v>
      </c>
      <c r="CD7" s="23">
        <f t="shared" si="6"/>
        <v>-0.17339646633670505</v>
      </c>
    </row>
    <row r="8" spans="1:82" x14ac:dyDescent="0.25">
      <c r="A8" s="80" t="s">
        <v>72</v>
      </c>
      <c r="B8" s="95">
        <v>151959.17806000001</v>
      </c>
      <c r="C8" s="95">
        <v>2536.8532309000002</v>
      </c>
      <c r="D8" s="95">
        <v>4290.9327548000001</v>
      </c>
      <c r="E8" s="95">
        <v>17432.794422999999</v>
      </c>
      <c r="F8" s="95">
        <v>14772.902984</v>
      </c>
      <c r="G8" s="95">
        <v>1818.1974196000001</v>
      </c>
      <c r="H8" s="95">
        <v>36487.444025999997</v>
      </c>
      <c r="J8" s="28" t="s">
        <v>72</v>
      </c>
      <c r="K8" s="95">
        <v>6775.0102187634302</v>
      </c>
      <c r="L8" s="26">
        <v>990.82967530532801</v>
      </c>
      <c r="M8" s="26">
        <v>893.85263182788799</v>
      </c>
      <c r="N8" s="26">
        <v>893.85263182788799</v>
      </c>
      <c r="O8" s="26">
        <v>1276.66551729605</v>
      </c>
      <c r="P8" s="95">
        <v>3.3071530521337901E-3</v>
      </c>
      <c r="Q8" s="26">
        <v>872.11734113611601</v>
      </c>
      <c r="R8" s="26">
        <v>8391.0009365784099</v>
      </c>
      <c r="S8" s="26">
        <v>151959.20438545101</v>
      </c>
      <c r="T8" s="26">
        <v>2000.22373455919</v>
      </c>
      <c r="U8" s="26">
        <v>1071.5629290740801</v>
      </c>
      <c r="V8" s="26">
        <v>480.95156160078102</v>
      </c>
      <c r="W8" s="26">
        <v>32.101432013872198</v>
      </c>
      <c r="X8" s="95">
        <v>5173.1221090606596</v>
      </c>
      <c r="Y8" s="26">
        <v>3926.8799983423801</v>
      </c>
      <c r="Z8" s="26">
        <v>3926.8799983423801</v>
      </c>
      <c r="AA8" s="26">
        <v>4653815.0987251699</v>
      </c>
      <c r="AB8" s="26">
        <v>0</v>
      </c>
      <c r="AC8" s="26">
        <v>443.79863717776499</v>
      </c>
      <c r="AD8" s="26">
        <v>178.48792067299999</v>
      </c>
      <c r="AE8" s="95">
        <v>41.492847513108202</v>
      </c>
      <c r="AF8" s="26">
        <v>1492.33135501226</v>
      </c>
      <c r="AG8" s="26">
        <v>3566.5304340462799</v>
      </c>
      <c r="AH8" s="26">
        <v>0</v>
      </c>
      <c r="AI8" s="26">
        <v>2536.84854904347</v>
      </c>
      <c r="AJ8" s="26">
        <v>0</v>
      </c>
      <c r="AK8" s="95">
        <v>38775.3785554434</v>
      </c>
      <c r="AL8" s="26">
        <v>3861.8143718487599</v>
      </c>
      <c r="AM8" s="26">
        <v>429.09135929372002</v>
      </c>
      <c r="AN8" s="26">
        <v>4290.9057311424804</v>
      </c>
      <c r="AO8" s="26">
        <v>0</v>
      </c>
      <c r="AP8" s="26">
        <v>2707.0784794780502</v>
      </c>
      <c r="AQ8" s="26">
        <v>2.2761941046523</v>
      </c>
      <c r="AR8" s="26">
        <v>3573.8493531895701</v>
      </c>
      <c r="AS8" s="26">
        <v>54.529331940783798</v>
      </c>
      <c r="AT8" s="26">
        <v>31.287855681255699</v>
      </c>
      <c r="AU8" s="26">
        <v>477.77715891686898</v>
      </c>
      <c r="AV8" s="26">
        <v>2.6584788760296898</v>
      </c>
      <c r="AW8" s="26">
        <v>0</v>
      </c>
      <c r="AX8" s="26">
        <v>18.325691929165501</v>
      </c>
      <c r="AY8" s="26">
        <v>17433.601959550499</v>
      </c>
      <c r="AZ8" s="26">
        <v>14773.724440555699</v>
      </c>
      <c r="BA8" s="26">
        <v>2659.8775189948001</v>
      </c>
      <c r="BB8" s="26">
        <v>2.64935370459167</v>
      </c>
      <c r="BC8" s="26">
        <v>7.3824085279408203E-2</v>
      </c>
      <c r="BD8" s="26">
        <v>2361.0948258942699</v>
      </c>
      <c r="BE8" s="26">
        <v>1.8537550967024301</v>
      </c>
      <c r="BF8" s="26">
        <v>4846.5211267602499</v>
      </c>
      <c r="BG8" s="26">
        <v>16.4592717630692</v>
      </c>
      <c r="BH8" s="26">
        <v>4.1769463280257</v>
      </c>
      <c r="BI8" s="26">
        <v>6924.8647663188904</v>
      </c>
      <c r="BJ8" s="26">
        <v>446.40851799198998</v>
      </c>
      <c r="BK8" s="26">
        <v>9.1553941587658603</v>
      </c>
      <c r="BL8" s="26">
        <v>19.798911682534399</v>
      </c>
      <c r="BM8" s="26">
        <v>0.22155331455282001</v>
      </c>
      <c r="BN8" s="26">
        <v>1818.1961654642801</v>
      </c>
      <c r="BO8" s="26">
        <v>815.06659433179505</v>
      </c>
      <c r="BP8" s="26">
        <v>0</v>
      </c>
      <c r="BQ8" s="26">
        <v>392.29953639515497</v>
      </c>
      <c r="BR8" s="26">
        <v>1163.0518836932799</v>
      </c>
      <c r="BS8" s="95">
        <v>0</v>
      </c>
      <c r="BT8" s="26">
        <v>637.87456435102695</v>
      </c>
      <c r="BU8" s="26">
        <v>36487.283329100399</v>
      </c>
      <c r="BV8" s="26">
        <v>268.74534856173301</v>
      </c>
      <c r="BX8" s="23">
        <f t="shared" si="0"/>
        <v>1.7324028296612628E-7</v>
      </c>
      <c r="BY8" s="23">
        <f t="shared" si="1"/>
        <v>-1.8455370114211088E-6</v>
      </c>
      <c r="BZ8" s="23">
        <f t="shared" si="2"/>
        <v>-6.2978515544246131E-6</v>
      </c>
      <c r="CA8" s="23">
        <f t="shared" si="3"/>
        <v>4.6322840211652038E-5</v>
      </c>
      <c r="CB8" s="23">
        <f t="shared" si="4"/>
        <v>5.560562853413474E-5</v>
      </c>
      <c r="CC8" s="23">
        <f t="shared" si="5"/>
        <v>-6.8976872727169874E-7</v>
      </c>
      <c r="CD8" s="23">
        <f t="shared" si="6"/>
        <v>-4.4041698147970505E-6</v>
      </c>
    </row>
    <row r="9" spans="1:82" x14ac:dyDescent="0.25">
      <c r="A9" s="80" t="s">
        <v>124</v>
      </c>
      <c r="B9" s="95">
        <v>163368.38094</v>
      </c>
      <c r="C9" s="95">
        <v>2707.200155</v>
      </c>
      <c r="D9" s="95">
        <v>3595.9027194999999</v>
      </c>
      <c r="E9" s="95">
        <v>17806.272534</v>
      </c>
      <c r="F9" s="95">
        <v>15087.260732000001</v>
      </c>
      <c r="G9" s="95">
        <v>1636.3088279999999</v>
      </c>
      <c r="H9" s="95">
        <v>39029.527453000002</v>
      </c>
      <c r="J9" s="28" t="s">
        <v>124</v>
      </c>
      <c r="K9" s="95">
        <v>5824.1553394909697</v>
      </c>
      <c r="L9" s="26">
        <v>858.48345551379305</v>
      </c>
      <c r="M9" s="26">
        <v>784.35671189051595</v>
      </c>
      <c r="N9" s="26">
        <v>784.35671189051595</v>
      </c>
      <c r="O9" s="26">
        <v>1128.7942427057301</v>
      </c>
      <c r="P9" s="95">
        <v>1.8341556365239702E-2</v>
      </c>
      <c r="Q9" s="26">
        <v>752.10791214886899</v>
      </c>
      <c r="R9" s="26">
        <v>7257.5295077024002</v>
      </c>
      <c r="S9" s="26">
        <v>132216.908820582</v>
      </c>
      <c r="T9" s="26">
        <v>1731.66902875861</v>
      </c>
      <c r="U9" s="26">
        <v>930.89917762116397</v>
      </c>
      <c r="V9" s="26">
        <v>415.26525871008403</v>
      </c>
      <c r="W9" s="26">
        <v>27.5960597046464</v>
      </c>
      <c r="X9" s="95">
        <v>4447.0811467754602</v>
      </c>
      <c r="Y9" s="26">
        <v>3386.5136328233102</v>
      </c>
      <c r="Z9" s="26">
        <v>3386.5136328233102</v>
      </c>
      <c r="AA9" s="26">
        <v>3056588.7649083701</v>
      </c>
      <c r="AB9" s="26">
        <v>0</v>
      </c>
      <c r="AC9" s="26">
        <v>385.57937477329301</v>
      </c>
      <c r="AD9" s="26">
        <v>154.28055403758501</v>
      </c>
      <c r="AE9" s="95">
        <v>37.406944232615203</v>
      </c>
      <c r="AF9" s="26">
        <v>1285.54196482102</v>
      </c>
      <c r="AG9" s="26">
        <v>3065.9872934877399</v>
      </c>
      <c r="AH9" s="26">
        <v>0</v>
      </c>
      <c r="AI9" s="26">
        <v>2188.7474718827998</v>
      </c>
      <c r="AJ9" s="26">
        <v>0</v>
      </c>
      <c r="AK9" s="95">
        <v>33559.967245269698</v>
      </c>
      <c r="AL9" s="26">
        <v>2521.3924425888799</v>
      </c>
      <c r="AM9" s="26">
        <v>280.15720180999398</v>
      </c>
      <c r="AN9" s="26">
        <v>2801.54964439888</v>
      </c>
      <c r="AO9" s="26">
        <v>0</v>
      </c>
      <c r="AP9" s="26">
        <v>2335.34624935487</v>
      </c>
      <c r="AQ9" s="26">
        <v>1.87246958690895</v>
      </c>
      <c r="AR9" s="26">
        <v>3140.4610789622802</v>
      </c>
      <c r="AS9" s="26">
        <v>44.6368464635107</v>
      </c>
      <c r="AT9" s="26">
        <v>28.5171539884367</v>
      </c>
      <c r="AU9" s="26">
        <v>394.51507542562899</v>
      </c>
      <c r="AV9" s="26">
        <v>2.1788850010747498</v>
      </c>
      <c r="AW9" s="26">
        <v>0</v>
      </c>
      <c r="AX9" s="26">
        <v>17.2625289351124</v>
      </c>
      <c r="AY9" s="26">
        <v>14308.1396718142</v>
      </c>
      <c r="AZ9" s="26">
        <v>12122.853673588899</v>
      </c>
      <c r="BA9" s="26">
        <v>2185.2859982252699</v>
      </c>
      <c r="BB9" s="26">
        <v>2.1941424919944601</v>
      </c>
      <c r="BC9" s="26">
        <v>6.0417376610062898E-2</v>
      </c>
      <c r="BD9" s="26">
        <v>1933.0581906667301</v>
      </c>
      <c r="BE9" s="26">
        <v>1.7278151802554</v>
      </c>
      <c r="BF9" s="26">
        <v>3975.1004188781699</v>
      </c>
      <c r="BG9" s="26">
        <v>14.049182736707399</v>
      </c>
      <c r="BH9" s="26">
        <v>3.5309786022696499</v>
      </c>
      <c r="BI9" s="26">
        <v>5679.7364131902496</v>
      </c>
      <c r="BJ9" s="26">
        <v>386.81730318881301</v>
      </c>
      <c r="BK9" s="26">
        <v>7.4975257483313698</v>
      </c>
      <c r="BL9" s="26">
        <v>16.733990790191601</v>
      </c>
      <c r="BM9" s="26">
        <v>0.181638526761355</v>
      </c>
      <c r="BN9" s="26">
        <v>1289.2803117511801</v>
      </c>
      <c r="BO9" s="26">
        <v>707.57700674952298</v>
      </c>
      <c r="BP9" s="26">
        <v>0</v>
      </c>
      <c r="BQ9" s="26">
        <v>337.24299813643898</v>
      </c>
      <c r="BR9" s="26">
        <v>1008.14508224783</v>
      </c>
      <c r="BS9" s="95">
        <v>0</v>
      </c>
      <c r="BT9" s="26">
        <v>574.88060239587196</v>
      </c>
      <c r="BU9" s="26">
        <v>31576.799972001299</v>
      </c>
      <c r="BV9" s="26">
        <v>237.110093567989</v>
      </c>
      <c r="BX9" s="23">
        <f t="shared" si="0"/>
        <v>-0.19068238260167947</v>
      </c>
      <c r="BY9" s="23">
        <f t="shared" si="1"/>
        <v>-0.19150881110864895</v>
      </c>
      <c r="BZ9" s="23">
        <f t="shared" si="2"/>
        <v>-0.22090505140572114</v>
      </c>
      <c r="CA9" s="23">
        <f t="shared" si="3"/>
        <v>-0.19645508937967371</v>
      </c>
      <c r="CB9" s="23">
        <f t="shared" si="4"/>
        <v>-0.19648411405283198</v>
      </c>
      <c r="CC9" s="23">
        <f t="shared" si="5"/>
        <v>-0.21208008556244243</v>
      </c>
      <c r="CD9" s="23">
        <f t="shared" si="6"/>
        <v>-0.19095100472260138</v>
      </c>
    </row>
    <row r="10" spans="1:82" x14ac:dyDescent="0.25">
      <c r="A10" s="80" t="s">
        <v>125</v>
      </c>
      <c r="B10" s="95">
        <v>1354397.2471</v>
      </c>
      <c r="C10" s="95">
        <v>22292.169242</v>
      </c>
      <c r="D10" s="95">
        <v>21089.127386</v>
      </c>
      <c r="E10" s="95">
        <v>140168.50925999999</v>
      </c>
      <c r="F10" s="95">
        <v>118798.71279000001</v>
      </c>
      <c r="G10" s="95">
        <v>10956.031047</v>
      </c>
      <c r="H10" s="95">
        <v>320412.88108999998</v>
      </c>
      <c r="J10" s="28" t="s">
        <v>125</v>
      </c>
      <c r="K10" s="95">
        <v>6421.2852937588204</v>
      </c>
      <c r="L10" s="26">
        <v>938.88506277719205</v>
      </c>
      <c r="M10" s="26">
        <v>846.67790061216397</v>
      </c>
      <c r="N10" s="26">
        <v>846.67790061216397</v>
      </c>
      <c r="O10" s="26">
        <v>1209.0191321208999</v>
      </c>
      <c r="P10" s="95">
        <v>2.6421903907141299E-3</v>
      </c>
      <c r="Q10" s="26">
        <v>826.50963038280599</v>
      </c>
      <c r="R10" s="26">
        <v>7951.52809855344</v>
      </c>
      <c r="S10" s="26">
        <v>146507.89730782501</v>
      </c>
      <c r="T10" s="26">
        <v>1895.4133205913699</v>
      </c>
      <c r="U10" s="26">
        <v>1015.30949967578</v>
      </c>
      <c r="V10" s="26">
        <v>455.78295152379502</v>
      </c>
      <c r="W10" s="26">
        <v>30.425466497640102</v>
      </c>
      <c r="X10" s="95">
        <v>4903.0397280551897</v>
      </c>
      <c r="Y10" s="26">
        <v>3721.5352511889</v>
      </c>
      <c r="Z10" s="26">
        <v>3721.5352511889</v>
      </c>
      <c r="AA10" s="26">
        <v>2443292.5914554298</v>
      </c>
      <c r="AB10" s="26">
        <v>0</v>
      </c>
      <c r="AC10" s="26">
        <v>420.49992908372599</v>
      </c>
      <c r="AD10" s="26">
        <v>169.14249477928499</v>
      </c>
      <c r="AE10" s="95">
        <v>39.271349025538001</v>
      </c>
      <c r="AF10" s="26">
        <v>1414.3333691437699</v>
      </c>
      <c r="AG10" s="26">
        <v>3380.3345509963201</v>
      </c>
      <c r="AH10" s="26">
        <v>0</v>
      </c>
      <c r="AI10" s="26">
        <v>2407.8464742913502</v>
      </c>
      <c r="AJ10" s="26">
        <v>0</v>
      </c>
      <c r="AK10" s="95">
        <v>36743.750250059202</v>
      </c>
      <c r="AL10" s="26">
        <v>1379.10756156462</v>
      </c>
      <c r="AM10" s="26">
        <v>153.23437087076999</v>
      </c>
      <c r="AN10" s="26">
        <v>1532.3419324353899</v>
      </c>
      <c r="AO10" s="26">
        <v>0</v>
      </c>
      <c r="AP10" s="26">
        <v>2565.4760080871001</v>
      </c>
      <c r="AQ10" s="26">
        <v>1.90076525427558</v>
      </c>
      <c r="AR10" s="26">
        <v>3385.1028011243502</v>
      </c>
      <c r="AS10" s="26">
        <v>45.547095870191903</v>
      </c>
      <c r="AT10" s="26">
        <v>25.9792636683807</v>
      </c>
      <c r="AU10" s="26">
        <v>398.89579821094901</v>
      </c>
      <c r="AV10" s="26">
        <v>2.2204233608359898</v>
      </c>
      <c r="AW10" s="26">
        <v>0</v>
      </c>
      <c r="AX10" s="26">
        <v>15.1866426373892</v>
      </c>
      <c r="AY10" s="26">
        <v>14545.466086628699</v>
      </c>
      <c r="AZ10" s="26">
        <v>12338.6200971117</v>
      </c>
      <c r="BA10" s="26">
        <v>2206.8459895170199</v>
      </c>
      <c r="BB10" s="26">
        <v>2.21159935525829</v>
      </c>
      <c r="BC10" s="26">
        <v>6.1664718662676303E-2</v>
      </c>
      <c r="BD10" s="26">
        <v>1972.1516765598999</v>
      </c>
      <c r="BE10" s="26">
        <v>1.5371950065311899</v>
      </c>
      <c r="BF10" s="26">
        <v>4047.7821651592499</v>
      </c>
      <c r="BG10" s="26">
        <v>13.717384357104599</v>
      </c>
      <c r="BH10" s="26">
        <v>3.48296183578872</v>
      </c>
      <c r="BI10" s="26">
        <v>5783.6037602032602</v>
      </c>
      <c r="BJ10" s="26">
        <v>423.00480097088001</v>
      </c>
      <c r="BK10" s="26">
        <v>7.6471486389214904</v>
      </c>
      <c r="BL10" s="26">
        <v>16.509508971157999</v>
      </c>
      <c r="BM10" s="26">
        <v>0.18504330384651399</v>
      </c>
      <c r="BN10" s="26">
        <v>938.35743467539703</v>
      </c>
      <c r="BO10" s="26">
        <v>772.29320987354902</v>
      </c>
      <c r="BP10" s="26">
        <v>0</v>
      </c>
      <c r="BQ10" s="26">
        <v>371.81914112994298</v>
      </c>
      <c r="BR10" s="26">
        <v>1102.0670729337701</v>
      </c>
      <c r="BS10" s="95">
        <v>0</v>
      </c>
      <c r="BT10" s="26">
        <v>603.729930159162</v>
      </c>
      <c r="BU10" s="26">
        <v>34575.739507046499</v>
      </c>
      <c r="BV10" s="26">
        <v>254.52135646913601</v>
      </c>
      <c r="BX10" s="23">
        <f t="shared" si="0"/>
        <v>-0.89182797172578143</v>
      </c>
      <c r="BY10" s="23">
        <f t="shared" si="1"/>
        <v>-0.89198689243060303</v>
      </c>
      <c r="BZ10" s="23">
        <f t="shared" si="2"/>
        <v>-0.92733971850098296</v>
      </c>
      <c r="CA10" s="23">
        <f t="shared" si="3"/>
        <v>-0.89622871668237425</v>
      </c>
      <c r="CB10" s="23">
        <f t="shared" si="4"/>
        <v>-0.89613843612158817</v>
      </c>
      <c r="CC10" s="23">
        <f t="shared" si="5"/>
        <v>-0.91435243012273681</v>
      </c>
      <c r="CD10" s="23">
        <f t="shared" si="6"/>
        <v>-0.89209004522719371</v>
      </c>
    </row>
    <row r="11" spans="1:82" x14ac:dyDescent="0.25">
      <c r="A11" s="80" t="s">
        <v>126</v>
      </c>
      <c r="B11" s="95">
        <v>3108372.5558000002</v>
      </c>
      <c r="C11" s="95">
        <v>52012.515821000001</v>
      </c>
      <c r="D11" s="95">
        <v>73558.368833</v>
      </c>
      <c r="E11" s="95">
        <v>345734.17868999997</v>
      </c>
      <c r="F11" s="95">
        <v>293211.25332999998</v>
      </c>
      <c r="G11" s="95">
        <v>32173.231565999999</v>
      </c>
      <c r="H11" s="95">
        <v>745972.01323000004</v>
      </c>
      <c r="J11" s="28" t="s">
        <v>126</v>
      </c>
      <c r="K11" s="95">
        <v>6027.8856879862797</v>
      </c>
      <c r="L11" s="26">
        <v>893.79618822495399</v>
      </c>
      <c r="M11" s="26">
        <v>824.33174572044697</v>
      </c>
      <c r="N11" s="26">
        <v>824.33174572044697</v>
      </c>
      <c r="O11" s="26">
        <v>1192.8834870312</v>
      </c>
      <c r="P11" s="95">
        <v>3.1162811366149099E-2</v>
      </c>
      <c r="Q11" s="26">
        <v>780.29382878825004</v>
      </c>
      <c r="R11" s="26">
        <v>7546.1376560886702</v>
      </c>
      <c r="S11" s="26">
        <v>123996.92420443401</v>
      </c>
      <c r="T11" s="26">
        <v>1801.79975438939</v>
      </c>
      <c r="U11" s="26">
        <v>971.10312073771104</v>
      </c>
      <c r="V11" s="26">
        <v>431.21446312134702</v>
      </c>
      <c r="W11" s="26">
        <v>28.56144907893</v>
      </c>
      <c r="X11" s="95">
        <v>4602.6543587945098</v>
      </c>
      <c r="Y11" s="26">
        <v>3513.43582636264</v>
      </c>
      <c r="Z11" s="26">
        <v>3513.43582636264</v>
      </c>
      <c r="AA11" s="26">
        <v>24504563.284082901</v>
      </c>
      <c r="AB11" s="26">
        <v>0</v>
      </c>
      <c r="AC11" s="26">
        <v>402.26348258333098</v>
      </c>
      <c r="AD11" s="26">
        <v>160.340634847742</v>
      </c>
      <c r="AE11" s="95">
        <v>40.080814739456798</v>
      </c>
      <c r="AF11" s="26">
        <v>1332.60336132167</v>
      </c>
      <c r="AG11" s="26">
        <v>3173.23247764504</v>
      </c>
      <c r="AH11" s="26">
        <v>0</v>
      </c>
      <c r="AI11" s="26">
        <v>2378.6046119810198</v>
      </c>
      <c r="AJ11" s="26">
        <v>0</v>
      </c>
      <c r="AK11" s="95">
        <v>34912.166022917001</v>
      </c>
      <c r="AL11" s="26">
        <v>3322.3631347586202</v>
      </c>
      <c r="AM11" s="26">
        <v>369.15146496602102</v>
      </c>
      <c r="AN11" s="26">
        <v>3691.51459972464</v>
      </c>
      <c r="AO11" s="26">
        <v>0</v>
      </c>
      <c r="AP11" s="26">
        <v>2423.5038917177799</v>
      </c>
      <c r="AQ11" s="26">
        <v>2.0767642347481399</v>
      </c>
      <c r="AR11" s="26">
        <v>3303.9027056780001</v>
      </c>
      <c r="AS11" s="26">
        <v>49.425872330340503</v>
      </c>
      <c r="AT11" s="26">
        <v>32.651565564906797</v>
      </c>
      <c r="AU11" s="26">
        <v>438.105215584473</v>
      </c>
      <c r="AV11" s="26">
        <v>2.4136560855834199</v>
      </c>
      <c r="AW11" s="26">
        <v>0</v>
      </c>
      <c r="AX11" s="26">
        <v>19.951110692967799</v>
      </c>
      <c r="AY11" s="26">
        <v>15690.297073882901</v>
      </c>
      <c r="AZ11" s="26">
        <v>13434.3357804312</v>
      </c>
      <c r="BA11" s="26">
        <v>2255.9612934517199</v>
      </c>
      <c r="BB11" s="26">
        <v>2.43895105254165</v>
      </c>
      <c r="BC11" s="26">
        <v>6.6893947541019794E-2</v>
      </c>
      <c r="BD11" s="26">
        <v>2140.5746338398399</v>
      </c>
      <c r="BE11" s="26">
        <v>1.9910134384938001</v>
      </c>
      <c r="BF11" s="26">
        <v>4404.4579968804601</v>
      </c>
      <c r="BG11" s="26">
        <v>15.769564551883001</v>
      </c>
      <c r="BH11" s="26">
        <v>3.9511600566587801</v>
      </c>
      <c r="BI11" s="26">
        <v>6293.2327223223401</v>
      </c>
      <c r="BJ11" s="26">
        <v>402.75398051874299</v>
      </c>
      <c r="BK11" s="26">
        <v>8.3030537575025996</v>
      </c>
      <c r="BL11" s="26">
        <v>18.724377017917998</v>
      </c>
      <c r="BM11" s="26">
        <v>0.201229073011568</v>
      </c>
      <c r="BN11" s="26">
        <v>971.52746869491796</v>
      </c>
      <c r="BO11" s="26">
        <v>737.75994652698103</v>
      </c>
      <c r="BP11" s="26">
        <v>0</v>
      </c>
      <c r="BQ11" s="26">
        <v>349.04400809515403</v>
      </c>
      <c r="BR11" s="26">
        <v>1049.9540937491499</v>
      </c>
      <c r="BS11" s="95">
        <v>0</v>
      </c>
      <c r="BT11" s="26">
        <v>615.83752825952797</v>
      </c>
      <c r="BU11" s="26">
        <v>32846.549523085101</v>
      </c>
      <c r="BV11" s="26">
        <v>250.18464144371299</v>
      </c>
      <c r="BX11" s="23">
        <f t="shared" si="0"/>
        <v>-0.96010873150547404</v>
      </c>
      <c r="BY11" s="23">
        <f t="shared" si="1"/>
        <v>-0.95426861065196422</v>
      </c>
      <c r="BZ11" s="23">
        <f t="shared" si="2"/>
        <v>-0.9498151650411728</v>
      </c>
      <c r="CA11" s="23">
        <f t="shared" si="3"/>
        <v>-0.95461745456195846</v>
      </c>
      <c r="CB11" s="23">
        <f t="shared" si="4"/>
        <v>-0.95418205942692347</v>
      </c>
      <c r="CC11" s="23">
        <f t="shared" si="5"/>
        <v>-0.96980323637363153</v>
      </c>
      <c r="CD11" s="23">
        <f t="shared" si="6"/>
        <v>-0.95596812086707894</v>
      </c>
    </row>
    <row r="12" spans="1:82" x14ac:dyDescent="0.25">
      <c r="A12" s="80" t="s">
        <v>73</v>
      </c>
      <c r="B12" s="95">
        <v>894762.33530999999</v>
      </c>
      <c r="C12" s="95">
        <v>15048.02455</v>
      </c>
      <c r="D12" s="95">
        <v>19624.109443000001</v>
      </c>
      <c r="E12" s="95">
        <v>98522.760041999994</v>
      </c>
      <c r="F12" s="95">
        <v>83573.959189000001</v>
      </c>
      <c r="G12" s="95">
        <v>8580.0868759999994</v>
      </c>
      <c r="H12" s="95">
        <v>215105.13316</v>
      </c>
      <c r="J12" s="28" t="s">
        <v>73</v>
      </c>
      <c r="K12" s="95">
        <v>5776.5909198314703</v>
      </c>
      <c r="L12" s="26">
        <v>843.85509342715602</v>
      </c>
      <c r="M12" s="26">
        <v>759.85212974528395</v>
      </c>
      <c r="N12" s="26">
        <v>759.85212974528395</v>
      </c>
      <c r="O12" s="26">
        <v>1084.06340743497</v>
      </c>
      <c r="P12" s="95">
        <v>6.0914364126390995E-4</v>
      </c>
      <c r="Q12" s="26">
        <v>743.25557599428305</v>
      </c>
      <c r="R12" s="26">
        <v>7148.15830551414</v>
      </c>
      <c r="S12" s="26">
        <v>127392.03041452399</v>
      </c>
      <c r="T12" s="26">
        <v>1703.72849772982</v>
      </c>
      <c r="U12" s="26">
        <v>912.26408857786305</v>
      </c>
      <c r="V12" s="26">
        <v>409.81552278780998</v>
      </c>
      <c r="W12" s="26">
        <v>27.370779985435401</v>
      </c>
      <c r="X12" s="95">
        <v>4410.77592045861</v>
      </c>
      <c r="Y12" s="26">
        <v>3346.6676975148598</v>
      </c>
      <c r="Z12" s="26">
        <v>3346.6676975148598</v>
      </c>
      <c r="AA12" s="26">
        <v>8819739.6516068894</v>
      </c>
      <c r="AB12" s="26">
        <v>0</v>
      </c>
      <c r="AC12" s="26">
        <v>377.81779988925001</v>
      </c>
      <c r="AD12" s="26">
        <v>152.064347460292</v>
      </c>
      <c r="AE12" s="95">
        <v>35.130406225214003</v>
      </c>
      <c r="AF12" s="26">
        <v>1272.03039959029</v>
      </c>
      <c r="AG12" s="26">
        <v>3040.9448820478501</v>
      </c>
      <c r="AH12" s="26">
        <v>0</v>
      </c>
      <c r="AI12" s="26">
        <v>2204.7783072581601</v>
      </c>
      <c r="AJ12" s="26">
        <v>0</v>
      </c>
      <c r="AK12" s="95">
        <v>33028.812470334</v>
      </c>
      <c r="AL12" s="26">
        <v>2062.1830699625698</v>
      </c>
      <c r="AM12" s="26">
        <v>229.13150998550401</v>
      </c>
      <c r="AN12" s="26">
        <v>2291.3145799480799</v>
      </c>
      <c r="AO12" s="26">
        <v>0</v>
      </c>
      <c r="AP12" s="26">
        <v>2306.9650169827501</v>
      </c>
      <c r="AQ12" s="26">
        <v>1.80689625589047</v>
      </c>
      <c r="AR12" s="26">
        <v>3037.4639541444099</v>
      </c>
      <c r="AS12" s="26">
        <v>43.3019344389512</v>
      </c>
      <c r="AT12" s="26">
        <v>24.644906176799601</v>
      </c>
      <c r="AU12" s="26">
        <v>379.169293374559</v>
      </c>
      <c r="AV12" s="26">
        <v>2.1109204074141399</v>
      </c>
      <c r="AW12" s="26">
        <v>0</v>
      </c>
      <c r="AX12" s="26">
        <v>14.396215764149501</v>
      </c>
      <c r="AY12" s="26">
        <v>13831.089055152401</v>
      </c>
      <c r="AZ12" s="26">
        <v>11729.864817428001</v>
      </c>
      <c r="BA12" s="26">
        <v>2101.2242377243801</v>
      </c>
      <c r="BB12" s="26">
        <v>2.1021144307941602</v>
      </c>
      <c r="BC12" s="26">
        <v>5.86252283712803E-2</v>
      </c>
      <c r="BD12" s="26">
        <v>1874.9327139447801</v>
      </c>
      <c r="BE12" s="26">
        <v>1.4575285963722899</v>
      </c>
      <c r="BF12" s="26">
        <v>3848.1089049091402</v>
      </c>
      <c r="BG12" s="26">
        <v>13.030570548454801</v>
      </c>
      <c r="BH12" s="26">
        <v>3.3092026359562801</v>
      </c>
      <c r="BI12" s="26">
        <v>5498.3029759089904</v>
      </c>
      <c r="BJ12" s="26">
        <v>380.186238883226</v>
      </c>
      <c r="BK12" s="26">
        <v>7.2701448800410002</v>
      </c>
      <c r="BL12" s="26">
        <v>15.685952839828699</v>
      </c>
      <c r="BM12" s="26">
        <v>0.17591708758412</v>
      </c>
      <c r="BN12" s="26">
        <v>914.166696142462</v>
      </c>
      <c r="BO12" s="26">
        <v>693.96725118364498</v>
      </c>
      <c r="BP12" s="26">
        <v>0</v>
      </c>
      <c r="BQ12" s="26">
        <v>334.48807009173998</v>
      </c>
      <c r="BR12" s="26">
        <v>990.47080958849403</v>
      </c>
      <c r="BS12" s="95">
        <v>0</v>
      </c>
      <c r="BT12" s="26">
        <v>540.08995191170402</v>
      </c>
      <c r="BU12" s="26">
        <v>31080.3462268445</v>
      </c>
      <c r="BV12" s="26">
        <v>228.27376566892801</v>
      </c>
      <c r="BX12" s="23">
        <f t="shared" si="0"/>
        <v>-0.85762472850358895</v>
      </c>
      <c r="BY12" s="23">
        <f t="shared" si="1"/>
        <v>-0.85348387092722011</v>
      </c>
      <c r="BZ12" s="23">
        <f t="shared" si="2"/>
        <v>-0.883239818519999</v>
      </c>
      <c r="CA12" s="23">
        <f t="shared" si="3"/>
        <v>-0.85961529042369245</v>
      </c>
      <c r="CB12" s="23">
        <f t="shared" si="4"/>
        <v>-0.8596468932278144</v>
      </c>
      <c r="CC12" s="23">
        <f t="shared" si="5"/>
        <v>-0.89345484383152973</v>
      </c>
      <c r="CD12" s="23">
        <f t="shared" si="6"/>
        <v>-0.85551090403906704</v>
      </c>
    </row>
    <row r="13" spans="1:82" x14ac:dyDescent="0.25">
      <c r="A13" s="80" t="s">
        <v>86</v>
      </c>
      <c r="B13" s="95">
        <v>152668.39546999999</v>
      </c>
      <c r="C13" s="95">
        <v>2540.3200919999999</v>
      </c>
      <c r="D13" s="95">
        <v>3866.3351259999999</v>
      </c>
      <c r="E13" s="95">
        <v>17123.284533999999</v>
      </c>
      <c r="F13" s="95">
        <v>14511.257958</v>
      </c>
      <c r="G13" s="95">
        <v>1692.579352</v>
      </c>
      <c r="H13" s="95">
        <v>36517.099382</v>
      </c>
      <c r="J13" s="28" t="s">
        <v>86</v>
      </c>
      <c r="K13" s="95">
        <v>0</v>
      </c>
      <c r="L13" s="26">
        <v>0</v>
      </c>
      <c r="M13" s="26">
        <v>0</v>
      </c>
      <c r="N13" s="26">
        <v>0</v>
      </c>
      <c r="O13" s="26">
        <v>0</v>
      </c>
      <c r="P13" s="95">
        <v>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95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  <c r="AD13" s="26">
        <v>0</v>
      </c>
      <c r="AE13" s="95">
        <v>0</v>
      </c>
      <c r="AF13" s="26">
        <v>0</v>
      </c>
      <c r="AG13" s="26">
        <v>0</v>
      </c>
      <c r="AH13" s="26">
        <v>0</v>
      </c>
      <c r="AI13" s="26">
        <v>0</v>
      </c>
      <c r="AJ13" s="26">
        <v>0</v>
      </c>
      <c r="AK13" s="95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v>0</v>
      </c>
      <c r="BN13" s="26">
        <v>0</v>
      </c>
      <c r="BO13" s="26">
        <v>0</v>
      </c>
      <c r="BP13" s="26">
        <v>0</v>
      </c>
      <c r="BQ13" s="26">
        <v>0</v>
      </c>
      <c r="BR13" s="26">
        <v>0</v>
      </c>
      <c r="BS13" s="95">
        <v>0</v>
      </c>
      <c r="BT13" s="26">
        <v>0</v>
      </c>
      <c r="BU13" s="26">
        <v>0</v>
      </c>
      <c r="BV13" s="26">
        <v>0</v>
      </c>
      <c r="BX13" s="23">
        <f t="shared" si="0"/>
        <v>-1</v>
      </c>
      <c r="BY13" s="23">
        <f t="shared" si="1"/>
        <v>-1</v>
      </c>
      <c r="BZ13" s="23">
        <f t="shared" si="2"/>
        <v>-1</v>
      </c>
      <c r="CA13" s="23">
        <f t="shared" si="3"/>
        <v>-1</v>
      </c>
      <c r="CB13" s="23">
        <f t="shared" si="4"/>
        <v>-1</v>
      </c>
      <c r="CC13" s="23">
        <f t="shared" si="5"/>
        <v>-1</v>
      </c>
      <c r="CD13" s="23">
        <f t="shared" si="6"/>
        <v>-1</v>
      </c>
    </row>
    <row r="14" spans="1:82" x14ac:dyDescent="0.25">
      <c r="A14" s="80" t="s">
        <v>180</v>
      </c>
      <c r="B14" s="95">
        <v>1931352.6743999999</v>
      </c>
      <c r="C14" s="95">
        <v>31810.205475999999</v>
      </c>
      <c r="D14" s="95">
        <v>32104.53196</v>
      </c>
      <c r="E14" s="95">
        <v>201610.93411</v>
      </c>
      <c r="F14" s="95">
        <v>170856.72425</v>
      </c>
      <c r="G14" s="95">
        <v>16272.841281999999</v>
      </c>
      <c r="H14" s="95">
        <v>457271.76030999998</v>
      </c>
      <c r="J14" s="28" t="s">
        <v>180</v>
      </c>
      <c r="K14" s="95">
        <v>0</v>
      </c>
      <c r="L14" s="26">
        <v>0</v>
      </c>
      <c r="M14" s="26">
        <v>0</v>
      </c>
      <c r="N14" s="26">
        <v>0</v>
      </c>
      <c r="O14" s="26">
        <v>0</v>
      </c>
      <c r="P14" s="95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95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  <c r="AE14" s="95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95">
        <v>0</v>
      </c>
      <c r="AL14" s="26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v>0</v>
      </c>
      <c r="BG14" s="26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6">
        <v>0</v>
      </c>
      <c r="BN14" s="26">
        <v>0</v>
      </c>
      <c r="BO14" s="26">
        <v>0</v>
      </c>
      <c r="BP14" s="26">
        <v>0</v>
      </c>
      <c r="BQ14" s="26">
        <v>0</v>
      </c>
      <c r="BR14" s="26">
        <v>0</v>
      </c>
      <c r="BS14" s="95">
        <v>0</v>
      </c>
      <c r="BT14" s="26">
        <v>0</v>
      </c>
      <c r="BU14" s="26">
        <v>0</v>
      </c>
      <c r="BV14" s="26">
        <v>0</v>
      </c>
      <c r="BX14" s="23">
        <f t="shared" si="0"/>
        <v>-1</v>
      </c>
      <c r="BY14" s="23">
        <f t="shared" si="1"/>
        <v>-1</v>
      </c>
      <c r="BZ14" s="23">
        <f t="shared" si="2"/>
        <v>-1</v>
      </c>
      <c r="CA14" s="23">
        <f t="shared" si="3"/>
        <v>-1</v>
      </c>
      <c r="CB14" s="23">
        <f t="shared" si="4"/>
        <v>-1</v>
      </c>
      <c r="CC14" s="23">
        <f t="shared" si="5"/>
        <v>-1</v>
      </c>
      <c r="CD14" s="23">
        <f t="shared" si="6"/>
        <v>-1</v>
      </c>
    </row>
    <row r="15" spans="1:82" s="53" customFormat="1" x14ac:dyDescent="0.25">
      <c r="A15" s="80" t="s">
        <v>88</v>
      </c>
      <c r="B15" s="95">
        <v>108.47972</v>
      </c>
      <c r="C15" s="95">
        <v>1.7656780000000001</v>
      </c>
      <c r="D15" s="95">
        <v>0.71761600000000003</v>
      </c>
      <c r="E15" s="95">
        <v>10.354509999999999</v>
      </c>
      <c r="F15" s="95">
        <v>8.774972</v>
      </c>
      <c r="G15" s="95">
        <v>0.58207200000000003</v>
      </c>
      <c r="H15" s="95">
        <v>25.380762000000001</v>
      </c>
      <c r="J15" s="53" t="s">
        <v>88</v>
      </c>
      <c r="K15" s="96">
        <v>0</v>
      </c>
      <c r="L15" s="96">
        <v>0</v>
      </c>
      <c r="M15" s="96">
        <v>0</v>
      </c>
      <c r="N15" s="96">
        <v>0</v>
      </c>
      <c r="O15" s="96">
        <v>0</v>
      </c>
      <c r="P15" s="96">
        <v>0</v>
      </c>
      <c r="Q15" s="96">
        <v>0</v>
      </c>
      <c r="R15" s="96">
        <v>0</v>
      </c>
      <c r="S15" s="96">
        <v>0</v>
      </c>
      <c r="T15" s="96">
        <v>0</v>
      </c>
      <c r="U15" s="96">
        <v>0</v>
      </c>
      <c r="V15" s="96">
        <v>0</v>
      </c>
      <c r="W15" s="96">
        <v>0</v>
      </c>
      <c r="X15" s="96">
        <v>0</v>
      </c>
      <c r="Y15" s="96">
        <v>0</v>
      </c>
      <c r="Z15" s="96">
        <v>0</v>
      </c>
      <c r="AA15" s="96">
        <v>0</v>
      </c>
      <c r="AB15" s="96">
        <v>0</v>
      </c>
      <c r="AC15" s="96">
        <v>0</v>
      </c>
      <c r="AD15" s="96">
        <v>0</v>
      </c>
      <c r="AE15" s="96">
        <v>0</v>
      </c>
      <c r="AF15" s="96">
        <v>0</v>
      </c>
      <c r="AG15" s="96">
        <v>0</v>
      </c>
      <c r="AH15" s="96">
        <v>0</v>
      </c>
      <c r="AI15" s="96">
        <v>0</v>
      </c>
      <c r="AJ15" s="96">
        <v>0</v>
      </c>
      <c r="AK15" s="96">
        <v>0</v>
      </c>
      <c r="AL15" s="96">
        <v>0</v>
      </c>
      <c r="AM15" s="96">
        <v>0</v>
      </c>
      <c r="AN15" s="96">
        <v>0</v>
      </c>
      <c r="AO15" s="96">
        <v>0</v>
      </c>
      <c r="AP15" s="96">
        <v>0</v>
      </c>
      <c r="AQ15" s="96">
        <v>0</v>
      </c>
      <c r="AR15" s="96">
        <v>0</v>
      </c>
      <c r="AS15" s="96">
        <v>0</v>
      </c>
      <c r="AT15" s="96">
        <v>0</v>
      </c>
      <c r="AU15" s="96">
        <v>0</v>
      </c>
      <c r="AV15" s="96">
        <v>0</v>
      </c>
      <c r="AW15" s="96">
        <v>0</v>
      </c>
      <c r="AX15" s="96">
        <v>0</v>
      </c>
      <c r="AY15" s="96">
        <v>0</v>
      </c>
      <c r="AZ15" s="96">
        <v>0</v>
      </c>
      <c r="BA15" s="96">
        <v>0</v>
      </c>
      <c r="BB15" s="96">
        <v>0</v>
      </c>
      <c r="BC15" s="96">
        <v>0</v>
      </c>
      <c r="BD15" s="96">
        <v>0</v>
      </c>
      <c r="BE15" s="96">
        <v>0</v>
      </c>
      <c r="BF15" s="96">
        <v>0</v>
      </c>
      <c r="BG15" s="96">
        <v>0</v>
      </c>
      <c r="BH15" s="96">
        <v>0</v>
      </c>
      <c r="BI15" s="96">
        <v>0</v>
      </c>
      <c r="BJ15" s="96">
        <v>0</v>
      </c>
      <c r="BK15" s="96">
        <v>0</v>
      </c>
      <c r="BL15" s="96">
        <v>0</v>
      </c>
      <c r="BM15" s="96">
        <v>0</v>
      </c>
      <c r="BN15" s="96">
        <v>0</v>
      </c>
      <c r="BO15" s="96">
        <v>0</v>
      </c>
      <c r="BP15" s="96">
        <v>0</v>
      </c>
      <c r="BQ15" s="96">
        <v>0</v>
      </c>
      <c r="BR15" s="96">
        <v>0</v>
      </c>
      <c r="BS15" s="96">
        <v>0</v>
      </c>
      <c r="BT15" s="96">
        <v>0</v>
      </c>
      <c r="BU15" s="96">
        <v>0</v>
      </c>
      <c r="BV15" s="96">
        <v>0</v>
      </c>
      <c r="BW15" s="96"/>
      <c r="BX15" s="75">
        <f>IF(B15&lt;&gt;0,(S15-B15)/B15,"")</f>
        <v>-1</v>
      </c>
      <c r="BY15" s="75">
        <f>IF(C15&lt;&gt;0,(AI15-C15)/C15,"")</f>
        <v>-1</v>
      </c>
      <c r="BZ15" s="75">
        <f>IF(D15&lt;&gt;0,(AN15-D15)/D15,"")</f>
        <v>-1</v>
      </c>
      <c r="CA15" s="75">
        <f t="shared" si="3"/>
        <v>-1</v>
      </c>
      <c r="CB15" s="75">
        <f>IF(F15&lt;&gt;0,(AZ15-F15)/F15,"")</f>
        <v>-1</v>
      </c>
      <c r="CC15" s="75">
        <f>IF(G15&lt;&gt;0,(BN15-G15)/G15,"")</f>
        <v>-1</v>
      </c>
      <c r="CD15" s="75">
        <f>IF(H15&lt;&gt;0,(BU15-H15)/H15,"")</f>
        <v>-1</v>
      </c>
    </row>
    <row r="16" spans="1:82" s="14" customFormat="1" x14ac:dyDescent="0.25">
      <c r="A16" s="13" t="s">
        <v>435</v>
      </c>
      <c r="B16" s="85">
        <v>1.2278519999999999</v>
      </c>
      <c r="C16" s="85">
        <v>1.9928000000000001E-2</v>
      </c>
      <c r="D16" s="85">
        <v>5.3460000000000001E-3</v>
      </c>
      <c r="E16" s="85">
        <v>0.114708</v>
      </c>
      <c r="F16" s="85">
        <v>9.7212000000000007E-2</v>
      </c>
      <c r="G16" s="85">
        <v>5.7359999999999998E-3</v>
      </c>
      <c r="H16" s="85">
        <v>0.28649400000000003</v>
      </c>
      <c r="J16" s="14" t="s">
        <v>435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85">
        <v>0</v>
      </c>
      <c r="AC16" s="85">
        <v>0</v>
      </c>
      <c r="AD16" s="85">
        <v>0</v>
      </c>
      <c r="AE16" s="85">
        <v>0</v>
      </c>
      <c r="AF16" s="85">
        <v>0</v>
      </c>
      <c r="AG16" s="85">
        <v>0</v>
      </c>
      <c r="AH16" s="85">
        <v>0</v>
      </c>
      <c r="AI16" s="85">
        <v>0</v>
      </c>
      <c r="AJ16" s="85">
        <v>0</v>
      </c>
      <c r="AK16" s="85">
        <v>0</v>
      </c>
      <c r="AL16" s="85">
        <v>0</v>
      </c>
      <c r="AM16" s="85">
        <v>0</v>
      </c>
      <c r="AN16" s="85">
        <v>0</v>
      </c>
      <c r="AO16" s="85">
        <v>0</v>
      </c>
      <c r="AP16" s="85">
        <v>0</v>
      </c>
      <c r="AQ16" s="85">
        <v>0</v>
      </c>
      <c r="AR16" s="85">
        <v>0</v>
      </c>
      <c r="AS16" s="85">
        <v>0</v>
      </c>
      <c r="AT16" s="85">
        <v>0</v>
      </c>
      <c r="AU16" s="85">
        <v>0</v>
      </c>
      <c r="AV16" s="85">
        <v>0</v>
      </c>
      <c r="AW16" s="85">
        <v>0</v>
      </c>
      <c r="AX16" s="85">
        <v>0</v>
      </c>
      <c r="AY16" s="85">
        <v>0</v>
      </c>
      <c r="AZ16" s="85">
        <v>0</v>
      </c>
      <c r="BA16" s="85">
        <v>0</v>
      </c>
      <c r="BB16" s="85">
        <v>0</v>
      </c>
      <c r="BC16" s="85">
        <v>0</v>
      </c>
      <c r="BD16" s="85">
        <v>0</v>
      </c>
      <c r="BE16" s="85">
        <v>0</v>
      </c>
      <c r="BF16" s="85">
        <v>0</v>
      </c>
      <c r="BG16" s="85">
        <v>0</v>
      </c>
      <c r="BH16" s="85">
        <v>0</v>
      </c>
      <c r="BI16" s="85">
        <v>0</v>
      </c>
      <c r="BJ16" s="85">
        <v>0</v>
      </c>
      <c r="BK16" s="85">
        <v>0</v>
      </c>
      <c r="BL16" s="85">
        <v>0</v>
      </c>
      <c r="BM16" s="85">
        <v>0</v>
      </c>
      <c r="BN16" s="85">
        <v>0</v>
      </c>
      <c r="BO16" s="85">
        <v>0</v>
      </c>
      <c r="BP16" s="85">
        <v>0</v>
      </c>
      <c r="BQ16" s="85">
        <v>0</v>
      </c>
      <c r="BR16" s="85">
        <v>0</v>
      </c>
      <c r="BS16" s="85">
        <v>0</v>
      </c>
      <c r="BT16" s="85">
        <v>0</v>
      </c>
      <c r="BU16" s="85">
        <v>0</v>
      </c>
      <c r="BV16" s="85">
        <v>0</v>
      </c>
      <c r="BW16" s="85"/>
      <c r="BX16" s="74">
        <f t="shared" si="0"/>
        <v>-1</v>
      </c>
      <c r="BY16" s="74">
        <f t="shared" si="1"/>
        <v>-1</v>
      </c>
      <c r="BZ16" s="74">
        <f t="shared" si="2"/>
        <v>-1</v>
      </c>
      <c r="CA16" s="74">
        <f t="shared" si="3"/>
        <v>-1</v>
      </c>
      <c r="CB16" s="74">
        <f>IF(F16&lt;&gt;0,(AZ16-F16)/F16,"")</f>
        <v>-1</v>
      </c>
      <c r="CC16" s="74">
        <f t="shared" si="5"/>
        <v>-1</v>
      </c>
      <c r="CD16" s="74">
        <f t="shared" si="6"/>
        <v>-1</v>
      </c>
    </row>
    <row r="17" spans="1:82" x14ac:dyDescent="0.25">
      <c r="A17" s="94" t="s">
        <v>181</v>
      </c>
      <c r="B17" s="95">
        <v>3074.1307357999999</v>
      </c>
      <c r="C17" s="95">
        <v>59.170986845000002</v>
      </c>
      <c r="D17" s="95">
        <v>161.32133578</v>
      </c>
      <c r="E17" s="95">
        <v>258.80704692</v>
      </c>
      <c r="F17" s="95">
        <v>211.00164555000001</v>
      </c>
      <c r="G17" s="95">
        <v>15.246944554000001</v>
      </c>
      <c r="H17" s="95">
        <v>1431.1220566</v>
      </c>
      <c r="J17" s="28" t="s">
        <v>181</v>
      </c>
      <c r="K17" s="95">
        <v>0</v>
      </c>
      <c r="L17" s="26">
        <v>0</v>
      </c>
      <c r="M17" s="26">
        <v>0</v>
      </c>
      <c r="N17" s="26">
        <v>0</v>
      </c>
      <c r="O17" s="26">
        <v>0</v>
      </c>
      <c r="P17" s="95">
        <v>0</v>
      </c>
      <c r="Q17" s="26">
        <v>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95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  <c r="AD17" s="26">
        <v>0</v>
      </c>
      <c r="AE17" s="95">
        <v>0</v>
      </c>
      <c r="AF17" s="26">
        <v>0</v>
      </c>
      <c r="AG17" s="26">
        <v>0</v>
      </c>
      <c r="AH17" s="26">
        <v>0</v>
      </c>
      <c r="AI17" s="26">
        <v>0</v>
      </c>
      <c r="AJ17" s="26">
        <v>0</v>
      </c>
      <c r="AK17" s="95">
        <v>0</v>
      </c>
      <c r="AL17" s="26">
        <v>0</v>
      </c>
      <c r="AM17" s="26">
        <v>0</v>
      </c>
      <c r="AN17" s="26">
        <v>0</v>
      </c>
      <c r="AO17" s="26">
        <v>0</v>
      </c>
      <c r="AP17" s="26">
        <v>0</v>
      </c>
      <c r="AQ17" s="26">
        <v>0</v>
      </c>
      <c r="AR17" s="26">
        <v>0</v>
      </c>
      <c r="AS17" s="26">
        <v>0</v>
      </c>
      <c r="AT17" s="26">
        <v>0</v>
      </c>
      <c r="AU17" s="26">
        <v>0</v>
      </c>
      <c r="AV17" s="26">
        <v>0</v>
      </c>
      <c r="AW17" s="26">
        <v>0</v>
      </c>
      <c r="AX17" s="26">
        <v>0</v>
      </c>
      <c r="AY17" s="26">
        <v>0</v>
      </c>
      <c r="AZ17" s="26">
        <v>0</v>
      </c>
      <c r="BA17" s="26">
        <v>0</v>
      </c>
      <c r="BB17" s="26">
        <v>0</v>
      </c>
      <c r="BC17" s="26">
        <v>0</v>
      </c>
      <c r="BD17" s="26">
        <v>0</v>
      </c>
      <c r="BE17" s="26">
        <v>0</v>
      </c>
      <c r="BF17" s="26">
        <v>0</v>
      </c>
      <c r="BG17" s="26">
        <v>0</v>
      </c>
      <c r="BH17" s="26">
        <v>0</v>
      </c>
      <c r="BI17" s="26">
        <v>0</v>
      </c>
      <c r="BJ17" s="26">
        <v>0</v>
      </c>
      <c r="BK17" s="26">
        <v>0</v>
      </c>
      <c r="BL17" s="26">
        <v>0</v>
      </c>
      <c r="BM17" s="26">
        <v>0</v>
      </c>
      <c r="BN17" s="26">
        <v>0</v>
      </c>
      <c r="BO17" s="26">
        <v>0</v>
      </c>
      <c r="BP17" s="26">
        <v>0</v>
      </c>
      <c r="BQ17" s="26">
        <v>0</v>
      </c>
      <c r="BR17" s="26">
        <v>0</v>
      </c>
      <c r="BS17" s="95">
        <v>0</v>
      </c>
      <c r="BT17" s="26">
        <v>0</v>
      </c>
      <c r="BU17" s="26">
        <v>0</v>
      </c>
      <c r="BV17" s="26">
        <v>0</v>
      </c>
      <c r="BX17" s="23">
        <f t="shared" si="0"/>
        <v>-1</v>
      </c>
      <c r="BY17" s="23">
        <f t="shared" si="1"/>
        <v>-1</v>
      </c>
      <c r="BZ17" s="23">
        <f t="shared" si="2"/>
        <v>-1</v>
      </c>
      <c r="CA17" s="23">
        <f t="shared" si="3"/>
        <v>-1</v>
      </c>
      <c r="CB17" s="23">
        <f t="shared" si="4"/>
        <v>-1</v>
      </c>
      <c r="CC17" s="23">
        <f t="shared" si="5"/>
        <v>-1</v>
      </c>
      <c r="CD17" s="23">
        <f t="shared" si="6"/>
        <v>-1</v>
      </c>
    </row>
    <row r="18" spans="1:82" x14ac:dyDescent="0.25">
      <c r="A18" s="94" t="s">
        <v>90</v>
      </c>
      <c r="B18" s="95">
        <v>15788.142963</v>
      </c>
      <c r="C18" s="95">
        <v>318.35340036999997</v>
      </c>
      <c r="D18" s="95">
        <v>809.34155274</v>
      </c>
      <c r="E18" s="95">
        <v>1253.9635903999999</v>
      </c>
      <c r="F18" s="95">
        <v>1031.5047368999999</v>
      </c>
      <c r="G18" s="95">
        <v>72.589446108000004</v>
      </c>
      <c r="H18" s="95">
        <v>7831.7496354000004</v>
      </c>
      <c r="J18" s="28" t="s">
        <v>330</v>
      </c>
      <c r="K18" s="95">
        <v>49.878407068900799</v>
      </c>
      <c r="L18" s="26">
        <v>248.93135206886501</v>
      </c>
      <c r="M18" s="26">
        <v>580.46259028660199</v>
      </c>
      <c r="N18" s="26">
        <v>580.46259028660199</v>
      </c>
      <c r="O18" s="26">
        <v>1135.46828776955</v>
      </c>
      <c r="P18" s="95">
        <v>0.55752349839992899</v>
      </c>
      <c r="Q18" s="26">
        <v>92.345602578197997</v>
      </c>
      <c r="R18" s="26">
        <v>1650.92720661781</v>
      </c>
      <c r="S18" s="26">
        <v>15788.499137794301</v>
      </c>
      <c r="T18" s="26">
        <v>452.20533110769497</v>
      </c>
      <c r="U18" s="26">
        <v>357.677672064891</v>
      </c>
      <c r="V18" s="26">
        <v>68.756428442414702</v>
      </c>
      <c r="W18" s="26">
        <v>0.23633464730699899</v>
      </c>
      <c r="X18" s="95">
        <v>38.0851825458561</v>
      </c>
      <c r="Y18" s="26">
        <v>415.723936276068</v>
      </c>
      <c r="Z18" s="26">
        <v>415.723936276068</v>
      </c>
      <c r="AA18" s="26">
        <v>2542722.7113223802</v>
      </c>
      <c r="AB18" s="26">
        <v>0</v>
      </c>
      <c r="AC18" s="26">
        <v>149.54526480205001</v>
      </c>
      <c r="AD18" s="26">
        <v>31.651174488876801</v>
      </c>
      <c r="AE18" s="95">
        <v>62.802408489618301</v>
      </c>
      <c r="AF18" s="26">
        <v>106.62286105737201</v>
      </c>
      <c r="AG18" s="26">
        <v>26.257264758990001</v>
      </c>
      <c r="AH18" s="26">
        <v>0</v>
      </c>
      <c r="AI18" s="26">
        <v>318.35966277109901</v>
      </c>
      <c r="AJ18" s="26">
        <v>0</v>
      </c>
      <c r="AK18" s="95">
        <v>8440.0325345987803</v>
      </c>
      <c r="AL18" s="26">
        <v>728.42131475718804</v>
      </c>
      <c r="AM18" s="26">
        <v>80.935688308999801</v>
      </c>
      <c r="AN18" s="26">
        <v>809.35700306618799</v>
      </c>
      <c r="AO18" s="26">
        <v>0</v>
      </c>
      <c r="AP18" s="26">
        <v>315.43052396278</v>
      </c>
      <c r="AQ18" s="26">
        <v>0.26146171299128601</v>
      </c>
      <c r="AR18" s="26">
        <v>2478.9816243631599</v>
      </c>
      <c r="AS18" s="26">
        <v>1.4461704834184801</v>
      </c>
      <c r="AT18" s="26">
        <v>64.279748631315499</v>
      </c>
      <c r="AU18" s="26">
        <v>87.2203265265629</v>
      </c>
      <c r="AV18" s="26">
        <v>0.12945946350523799</v>
      </c>
      <c r="AW18" s="26">
        <v>0</v>
      </c>
      <c r="AX18" s="26">
        <v>49.869344695403903</v>
      </c>
      <c r="AY18" s="26">
        <v>1254.0051446001501</v>
      </c>
      <c r="AZ18" s="26">
        <v>1031.5352115324699</v>
      </c>
      <c r="BA18" s="26">
        <v>222.46993306767601</v>
      </c>
      <c r="BB18" s="26">
        <v>0.62527419732469103</v>
      </c>
      <c r="BC18" s="26">
        <v>1.6440059524793699E-3</v>
      </c>
      <c r="BD18" s="26">
        <v>69.371062297105894</v>
      </c>
      <c r="BE18" s="26">
        <v>4.64314551298797</v>
      </c>
      <c r="BF18" s="26">
        <v>298.81752487089102</v>
      </c>
      <c r="BG18" s="26">
        <v>13.0128759569437</v>
      </c>
      <c r="BH18" s="26">
        <v>2.5520280237217299</v>
      </c>
      <c r="BI18" s="26">
        <v>426.95053203040101</v>
      </c>
      <c r="BJ18" s="26">
        <v>113.38711511253599</v>
      </c>
      <c r="BK18" s="26">
        <v>0.30926967751891798</v>
      </c>
      <c r="BL18" s="26">
        <v>12.033383919266701</v>
      </c>
      <c r="BM18" s="26">
        <v>1.1959527163698601E-2</v>
      </c>
      <c r="BN18" s="26">
        <v>72.593020337858306</v>
      </c>
      <c r="BO18" s="26">
        <v>254.43209940548101</v>
      </c>
      <c r="BP18" s="26">
        <v>0</v>
      </c>
      <c r="BQ18" s="26">
        <v>2.9810857728514</v>
      </c>
      <c r="BR18" s="26">
        <v>307.98356971944099</v>
      </c>
      <c r="BS18" s="95">
        <v>0</v>
      </c>
      <c r="BT18" s="26">
        <v>958.94687776007504</v>
      </c>
      <c r="BU18" s="26">
        <v>7831.7867847241696</v>
      </c>
      <c r="BV18" s="26">
        <v>220.76836693050601</v>
      </c>
      <c r="BX18" s="23">
        <f t="shared" si="0"/>
        <v>2.2559638276337703E-5</v>
      </c>
      <c r="BY18" s="23">
        <f t="shared" si="1"/>
        <v>1.9671224154533434E-5</v>
      </c>
      <c r="BZ18" s="23">
        <f t="shared" si="2"/>
        <v>1.908999499121422E-5</v>
      </c>
      <c r="CA18" s="23">
        <f t="shared" si="3"/>
        <v>3.3138282856263368E-5</v>
      </c>
      <c r="CB18" s="23">
        <f t="shared" si="4"/>
        <v>2.9543860905203173E-5</v>
      </c>
      <c r="CC18" s="23">
        <f t="shared" si="5"/>
        <v>4.9238974120065365E-5</v>
      </c>
      <c r="CD18" s="23">
        <f t="shared" si="6"/>
        <v>4.7434259135701096E-6</v>
      </c>
    </row>
    <row r="19" spans="1:82" x14ac:dyDescent="0.25">
      <c r="A19" s="94" t="s">
        <v>91</v>
      </c>
      <c r="B19" s="94"/>
      <c r="C19" s="94"/>
      <c r="D19" s="94"/>
      <c r="E19" s="94"/>
      <c r="F19" s="94"/>
      <c r="G19" s="94"/>
      <c r="H19" s="94"/>
      <c r="BX19" s="23" t="str">
        <f t="shared" si="0"/>
        <v/>
      </c>
      <c r="BY19" s="23" t="str">
        <f t="shared" si="1"/>
        <v/>
      </c>
      <c r="BZ19" s="23" t="str">
        <f t="shared" si="2"/>
        <v/>
      </c>
      <c r="CA19" s="23" t="str">
        <f t="shared" si="3"/>
        <v/>
      </c>
      <c r="CB19" s="23" t="str">
        <f t="shared" si="4"/>
        <v/>
      </c>
      <c r="CC19" s="23" t="str">
        <f t="shared" si="5"/>
        <v/>
      </c>
      <c r="CD19" s="23" t="str">
        <f t="shared" si="6"/>
        <v/>
      </c>
    </row>
    <row r="20" spans="1:82" x14ac:dyDescent="0.25">
      <c r="A20" s="94" t="s">
        <v>183</v>
      </c>
      <c r="B20" s="95">
        <v>1283550.6287</v>
      </c>
      <c r="C20" s="95">
        <v>21096.894973999999</v>
      </c>
      <c r="D20" s="95">
        <v>64910.199392000002</v>
      </c>
      <c r="E20" s="95">
        <v>219936.56659999999</v>
      </c>
      <c r="F20" s="95">
        <v>130920.59581</v>
      </c>
      <c r="G20" s="95">
        <v>7295.5789562999998</v>
      </c>
      <c r="H20" s="95">
        <v>430766.00096999999</v>
      </c>
      <c r="J20" s="28" t="s">
        <v>183</v>
      </c>
      <c r="K20" s="95">
        <v>0</v>
      </c>
      <c r="L20" s="26">
        <v>0</v>
      </c>
      <c r="M20" s="26">
        <v>0</v>
      </c>
      <c r="N20" s="26">
        <v>0</v>
      </c>
      <c r="O20" s="26">
        <v>0</v>
      </c>
      <c r="P20" s="95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95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  <c r="AD20" s="26">
        <v>0</v>
      </c>
      <c r="AE20" s="95">
        <v>0</v>
      </c>
      <c r="AF20" s="26">
        <v>0</v>
      </c>
      <c r="AG20" s="26">
        <v>0</v>
      </c>
      <c r="AH20" s="26">
        <v>0</v>
      </c>
      <c r="AI20" s="26">
        <v>0</v>
      </c>
      <c r="AJ20" s="26">
        <v>0</v>
      </c>
      <c r="AK20" s="95">
        <v>0</v>
      </c>
      <c r="AL20" s="26">
        <v>0</v>
      </c>
      <c r="AM20" s="26">
        <v>0</v>
      </c>
      <c r="AN20" s="26">
        <v>0</v>
      </c>
      <c r="AO20" s="26">
        <v>0</v>
      </c>
      <c r="AP20" s="26">
        <v>0</v>
      </c>
      <c r="AQ20" s="26">
        <v>0</v>
      </c>
      <c r="AR20" s="26">
        <v>0</v>
      </c>
      <c r="AS20" s="26">
        <v>0</v>
      </c>
      <c r="AT20" s="26">
        <v>0</v>
      </c>
      <c r="AU20" s="26">
        <v>0</v>
      </c>
      <c r="AV20" s="26">
        <v>0</v>
      </c>
      <c r="AW20" s="26">
        <v>0</v>
      </c>
      <c r="AX20" s="26">
        <v>0</v>
      </c>
      <c r="AY20" s="26">
        <v>0</v>
      </c>
      <c r="AZ20" s="26">
        <v>0</v>
      </c>
      <c r="BA20" s="26">
        <v>0</v>
      </c>
      <c r="BB20" s="26">
        <v>0</v>
      </c>
      <c r="BC20" s="26">
        <v>0</v>
      </c>
      <c r="BD20" s="26">
        <v>0</v>
      </c>
      <c r="BE20" s="26">
        <v>0</v>
      </c>
      <c r="BF20" s="26">
        <v>0</v>
      </c>
      <c r="BG20" s="26">
        <v>0</v>
      </c>
      <c r="BH20" s="26">
        <v>0</v>
      </c>
      <c r="BI20" s="26">
        <v>0</v>
      </c>
      <c r="BJ20" s="26">
        <v>0</v>
      </c>
      <c r="BK20" s="26">
        <v>0</v>
      </c>
      <c r="BL20" s="26">
        <v>0</v>
      </c>
      <c r="BM20" s="26">
        <v>0</v>
      </c>
      <c r="BN20" s="26">
        <v>0</v>
      </c>
      <c r="BO20" s="26">
        <v>0</v>
      </c>
      <c r="BP20" s="26">
        <v>0</v>
      </c>
      <c r="BQ20" s="26">
        <v>0</v>
      </c>
      <c r="BR20" s="26">
        <v>0</v>
      </c>
      <c r="BS20" s="95">
        <v>0</v>
      </c>
      <c r="BT20" s="26">
        <v>0</v>
      </c>
      <c r="BU20" s="26">
        <v>0</v>
      </c>
      <c r="BV20" s="26">
        <v>0</v>
      </c>
      <c r="BX20" s="23">
        <f t="shared" si="0"/>
        <v>-1</v>
      </c>
      <c r="BY20" s="23">
        <f t="shared" si="1"/>
        <v>-1</v>
      </c>
      <c r="BZ20" s="23">
        <f t="shared" si="2"/>
        <v>-1</v>
      </c>
      <c r="CA20" s="23">
        <f t="shared" si="3"/>
        <v>-1</v>
      </c>
      <c r="CB20" s="23">
        <f t="shared" si="4"/>
        <v>-1</v>
      </c>
      <c r="CC20" s="23">
        <f t="shared" si="5"/>
        <v>-1</v>
      </c>
      <c r="CD20" s="23">
        <f t="shared" si="6"/>
        <v>-1</v>
      </c>
    </row>
    <row r="21" spans="1:82" x14ac:dyDescent="0.25">
      <c r="A21" s="94" t="s">
        <v>184</v>
      </c>
      <c r="B21" s="95">
        <v>5613.5404368999998</v>
      </c>
      <c r="C21" s="95">
        <v>86.332378414000004</v>
      </c>
      <c r="D21" s="95">
        <v>310.16362982999999</v>
      </c>
      <c r="E21" s="95">
        <v>670.07088936000002</v>
      </c>
      <c r="F21" s="95">
        <v>534.21237401999997</v>
      </c>
      <c r="G21" s="95">
        <v>41.418855141000002</v>
      </c>
      <c r="H21" s="95">
        <v>1550.3473432000001</v>
      </c>
      <c r="J21" s="28" t="s">
        <v>184</v>
      </c>
      <c r="K21" s="95">
        <v>39.538594430400799</v>
      </c>
      <c r="L21" s="26">
        <v>48.511129407469603</v>
      </c>
      <c r="M21" s="26">
        <v>106.69622828896</v>
      </c>
      <c r="N21" s="26">
        <v>106.69622828896</v>
      </c>
      <c r="O21" s="26">
        <v>206.573764786239</v>
      </c>
      <c r="P21" s="95">
        <v>9.8602391317056601E-2</v>
      </c>
      <c r="Q21" s="26">
        <v>20.283797975754901</v>
      </c>
      <c r="R21" s="26">
        <v>329.979624238079</v>
      </c>
      <c r="S21" s="26">
        <v>5613.4706301360802</v>
      </c>
      <c r="T21" s="26">
        <v>89.032863868965805</v>
      </c>
      <c r="U21" s="26">
        <v>68.106825949326193</v>
      </c>
      <c r="V21" s="26">
        <v>14.338904978451</v>
      </c>
      <c r="W21" s="26">
        <v>0.18734211797058301</v>
      </c>
      <c r="X21" s="95">
        <v>30.190078940962898</v>
      </c>
      <c r="Y21" s="26">
        <v>91.317516810476207</v>
      </c>
      <c r="Z21" s="26">
        <v>91.317516810476207</v>
      </c>
      <c r="AA21" s="26">
        <v>1316788.1089270599</v>
      </c>
      <c r="AB21" s="26">
        <v>0</v>
      </c>
      <c r="AC21" s="26">
        <v>28.456366265879598</v>
      </c>
      <c r="AD21" s="26">
        <v>6.4061565125728501</v>
      </c>
      <c r="AE21" s="95">
        <v>11.293529283049599</v>
      </c>
      <c r="AF21" s="26">
        <v>25.620502514721899</v>
      </c>
      <c r="AG21" s="26">
        <v>20.8141046976166</v>
      </c>
      <c r="AH21" s="26">
        <v>0</v>
      </c>
      <c r="AI21" s="26">
        <v>86.331772412462797</v>
      </c>
      <c r="AJ21" s="26">
        <v>0</v>
      </c>
      <c r="AK21" s="95">
        <v>1668.26458451142</v>
      </c>
      <c r="AL21" s="26">
        <v>279.14289741122201</v>
      </c>
      <c r="AM21" s="26">
        <v>31.015871968782498</v>
      </c>
      <c r="AN21" s="26">
        <v>310.15876938000503</v>
      </c>
      <c r="AO21" s="26">
        <v>0</v>
      </c>
      <c r="AP21" s="26">
        <v>68.051818886004398</v>
      </c>
      <c r="AQ21" s="26">
        <v>0.121204007892546</v>
      </c>
      <c r="AR21" s="26">
        <v>454.56326597480103</v>
      </c>
      <c r="AS21" s="26">
        <v>1.0759476832178601</v>
      </c>
      <c r="AT21" s="26">
        <v>24.6891134785077</v>
      </c>
      <c r="AU21" s="26">
        <v>37.709896933921897</v>
      </c>
      <c r="AV21" s="26">
        <v>7.48218830778727E-2</v>
      </c>
      <c r="AW21" s="26">
        <v>0</v>
      </c>
      <c r="AX21" s="26">
        <v>19.096726549931901</v>
      </c>
      <c r="AY21" s="26">
        <v>670.06384257960701</v>
      </c>
      <c r="AZ21" s="26">
        <v>534.20736380184906</v>
      </c>
      <c r="BA21" s="26">
        <v>135.85647877775699</v>
      </c>
      <c r="BB21" s="26">
        <v>0.26283700204478599</v>
      </c>
      <c r="BC21" s="26">
        <v>1.3375847605504899E-3</v>
      </c>
      <c r="BD21" s="26">
        <v>49.149833606155298</v>
      </c>
      <c r="BE21" s="26">
        <v>1.7794500800828901</v>
      </c>
      <c r="BF21" s="26">
        <v>160.231725392285</v>
      </c>
      <c r="BG21" s="26">
        <v>5.0960082372393698</v>
      </c>
      <c r="BH21" s="26">
        <v>1.00858401924635</v>
      </c>
      <c r="BI21" s="26">
        <v>228.940633277666</v>
      </c>
      <c r="BJ21" s="26">
        <v>22.074321051795099</v>
      </c>
      <c r="BK21" s="26">
        <v>0.205863553850648</v>
      </c>
      <c r="BL21" s="26">
        <v>4.7567008719279897</v>
      </c>
      <c r="BM21" s="26">
        <v>6.6796400403445798E-3</v>
      </c>
      <c r="BN21" s="26">
        <v>41.4182649951222</v>
      </c>
      <c r="BO21" s="26">
        <v>48.686894049492999</v>
      </c>
      <c r="BP21" s="26">
        <v>0</v>
      </c>
      <c r="BQ21" s="26">
        <v>2.3058697794124901</v>
      </c>
      <c r="BR21" s="26">
        <v>59.734264077105202</v>
      </c>
      <c r="BS21" s="95">
        <v>0</v>
      </c>
      <c r="BT21" s="26">
        <v>172.4630325286</v>
      </c>
      <c r="BU21" s="26">
        <v>1550.33445350176</v>
      </c>
      <c r="BV21" s="26">
        <v>40.257071023208503</v>
      </c>
      <c r="BX21" s="23">
        <f t="shared" si="0"/>
        <v>-1.2435425504503318E-5</v>
      </c>
      <c r="BY21" s="23">
        <f t="shared" si="1"/>
        <v>-7.0194004652704334E-6</v>
      </c>
      <c r="BZ21" s="23">
        <f t="shared" si="2"/>
        <v>-1.5670599411119583E-5</v>
      </c>
      <c r="CA21" s="23">
        <f t="shared" si="3"/>
        <v>-1.0516469980873176E-5</v>
      </c>
      <c r="CB21" s="23">
        <f t="shared" si="4"/>
        <v>-9.3787010458261137E-6</v>
      </c>
      <c r="CC21" s="23">
        <f t="shared" si="5"/>
        <v>-1.4248242154261878E-5</v>
      </c>
      <c r="CD21" s="23">
        <f t="shared" si="6"/>
        <v>-8.3140712283754592E-6</v>
      </c>
    </row>
    <row r="22" spans="1:82" x14ac:dyDescent="0.25">
      <c r="A22" s="94" t="s">
        <v>185</v>
      </c>
      <c r="B22" s="95">
        <v>47531.137287999998</v>
      </c>
      <c r="C22" s="95">
        <v>892.10476986000003</v>
      </c>
      <c r="D22" s="95">
        <v>1807.5224426</v>
      </c>
      <c r="E22" s="95">
        <v>6439.3757027000001</v>
      </c>
      <c r="F22" s="95">
        <v>5426.3907448</v>
      </c>
      <c r="G22" s="95">
        <v>397.66107419000002</v>
      </c>
      <c r="H22" s="95">
        <v>13200.583500000001</v>
      </c>
      <c r="J22" s="28" t="s">
        <v>185</v>
      </c>
      <c r="K22" s="95">
        <v>0</v>
      </c>
      <c r="L22" s="26">
        <v>0</v>
      </c>
      <c r="M22" s="26">
        <v>0</v>
      </c>
      <c r="N22" s="26">
        <v>0</v>
      </c>
      <c r="O22" s="26">
        <v>0</v>
      </c>
      <c r="P22" s="95">
        <v>0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95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95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95">
        <v>0</v>
      </c>
      <c r="AL22" s="26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0</v>
      </c>
      <c r="BN22" s="26">
        <v>0</v>
      </c>
      <c r="BO22" s="26">
        <v>0</v>
      </c>
      <c r="BP22" s="26">
        <v>0</v>
      </c>
      <c r="BQ22" s="26">
        <v>0</v>
      </c>
      <c r="BR22" s="26">
        <v>0</v>
      </c>
      <c r="BS22" s="95">
        <v>0</v>
      </c>
      <c r="BT22" s="26">
        <v>0</v>
      </c>
      <c r="BU22" s="26">
        <v>0</v>
      </c>
      <c r="BV22" s="26">
        <v>0</v>
      </c>
      <c r="BX22" s="23">
        <f t="shared" si="0"/>
        <v>-1</v>
      </c>
      <c r="BY22" s="23">
        <f t="shared" si="1"/>
        <v>-1</v>
      </c>
      <c r="BZ22" s="23">
        <f t="shared" si="2"/>
        <v>-1</v>
      </c>
      <c r="CA22" s="23">
        <f t="shared" si="3"/>
        <v>-1</v>
      </c>
      <c r="CB22" s="23">
        <f t="shared" si="4"/>
        <v>-1</v>
      </c>
      <c r="CC22" s="23">
        <f t="shared" si="5"/>
        <v>-1</v>
      </c>
      <c r="CD22" s="23">
        <f t="shared" si="6"/>
        <v>-1</v>
      </c>
    </row>
    <row r="23" spans="1:82" x14ac:dyDescent="0.25">
      <c r="A23" s="94" t="s">
        <v>186</v>
      </c>
      <c r="B23" s="95">
        <v>1004002.8617</v>
      </c>
      <c r="C23" s="95">
        <v>14935.639654000001</v>
      </c>
      <c r="D23" s="95">
        <v>57330.250367000001</v>
      </c>
      <c r="E23" s="95">
        <v>189363.65852999999</v>
      </c>
      <c r="F23" s="95">
        <v>100607.72206</v>
      </c>
      <c r="G23" s="95">
        <v>5004.9045281999997</v>
      </c>
      <c r="H23" s="95">
        <v>324891.93745999999</v>
      </c>
      <c r="J23" s="28" t="s">
        <v>186</v>
      </c>
      <c r="K23" s="95">
        <v>0</v>
      </c>
      <c r="L23" s="26">
        <v>0</v>
      </c>
      <c r="M23" s="26">
        <v>0</v>
      </c>
      <c r="N23" s="26">
        <v>0</v>
      </c>
      <c r="O23" s="26">
        <v>0</v>
      </c>
      <c r="P23" s="95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95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  <c r="AD23" s="26">
        <v>0</v>
      </c>
      <c r="AE23" s="95">
        <v>0</v>
      </c>
      <c r="AF23" s="26">
        <v>0</v>
      </c>
      <c r="AG23" s="26">
        <v>0</v>
      </c>
      <c r="AH23" s="26">
        <v>0</v>
      </c>
      <c r="AI23" s="26">
        <v>0</v>
      </c>
      <c r="AJ23" s="26">
        <v>0</v>
      </c>
      <c r="AK23" s="95">
        <v>0</v>
      </c>
      <c r="AL23" s="26">
        <v>0</v>
      </c>
      <c r="AM23" s="26">
        <v>0</v>
      </c>
      <c r="AN23" s="26">
        <v>0</v>
      </c>
      <c r="AO23" s="26">
        <v>0</v>
      </c>
      <c r="AP23" s="26">
        <v>0</v>
      </c>
      <c r="AQ23" s="26">
        <v>0</v>
      </c>
      <c r="AR23" s="26">
        <v>0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v>0</v>
      </c>
      <c r="AY23" s="26">
        <v>0</v>
      </c>
      <c r="AZ23" s="26">
        <v>0</v>
      </c>
      <c r="BA23" s="26">
        <v>0</v>
      </c>
      <c r="BB23" s="26">
        <v>0</v>
      </c>
      <c r="BC23" s="26">
        <v>0</v>
      </c>
      <c r="BD23" s="26">
        <v>0</v>
      </c>
      <c r="BE23" s="26">
        <v>0</v>
      </c>
      <c r="BF23" s="26">
        <v>0</v>
      </c>
      <c r="BG23" s="26">
        <v>0</v>
      </c>
      <c r="BH23" s="26">
        <v>0</v>
      </c>
      <c r="BI23" s="26">
        <v>0</v>
      </c>
      <c r="BJ23" s="26">
        <v>0</v>
      </c>
      <c r="BK23" s="26">
        <v>0</v>
      </c>
      <c r="BL23" s="26">
        <v>0</v>
      </c>
      <c r="BM23" s="26">
        <v>0</v>
      </c>
      <c r="BN23" s="26">
        <v>0</v>
      </c>
      <c r="BO23" s="26">
        <v>0</v>
      </c>
      <c r="BP23" s="26">
        <v>0</v>
      </c>
      <c r="BQ23" s="26">
        <v>0</v>
      </c>
      <c r="BR23" s="26">
        <v>0</v>
      </c>
      <c r="BS23" s="95">
        <v>0</v>
      </c>
      <c r="BT23" s="26">
        <v>0</v>
      </c>
      <c r="BU23" s="26">
        <v>0</v>
      </c>
      <c r="BV23" s="26">
        <v>0</v>
      </c>
      <c r="BX23" s="23">
        <f t="shared" si="0"/>
        <v>-1</v>
      </c>
      <c r="BY23" s="23">
        <f t="shared" si="1"/>
        <v>-1</v>
      </c>
      <c r="BZ23" s="23">
        <f t="shared" si="2"/>
        <v>-1</v>
      </c>
      <c r="CA23" s="23">
        <f t="shared" si="3"/>
        <v>-1</v>
      </c>
      <c r="CB23" s="23">
        <f t="shared" si="4"/>
        <v>-1</v>
      </c>
      <c r="CC23" s="23">
        <f t="shared" si="5"/>
        <v>-1</v>
      </c>
      <c r="CD23" s="23">
        <f t="shared" si="6"/>
        <v>-1</v>
      </c>
    </row>
    <row r="24" spans="1:82" x14ac:dyDescent="0.25">
      <c r="A24" s="94" t="s">
        <v>187</v>
      </c>
      <c r="B24" s="95">
        <v>102591.00046</v>
      </c>
      <c r="C24" s="95">
        <v>2005.7027734000001</v>
      </c>
      <c r="D24" s="95">
        <v>4468.1303017</v>
      </c>
      <c r="E24" s="95">
        <v>11955.877704</v>
      </c>
      <c r="F24" s="95">
        <v>10132.994936999999</v>
      </c>
      <c r="G24" s="95">
        <v>736.27872639999998</v>
      </c>
      <c r="H24" s="95">
        <v>35686.292329000004</v>
      </c>
      <c r="J24" s="28" t="s">
        <v>187</v>
      </c>
      <c r="K24" s="95">
        <v>2490.0029825275201</v>
      </c>
      <c r="L24" s="26">
        <v>1075.7353779489799</v>
      </c>
      <c r="M24" s="26">
        <v>2018.4978049418501</v>
      </c>
      <c r="N24" s="26">
        <v>2018.4978049418501</v>
      </c>
      <c r="O24" s="26">
        <v>3785.2893638137002</v>
      </c>
      <c r="P24" s="95">
        <v>1.6429524850527299</v>
      </c>
      <c r="Q24" s="26">
        <v>573.56177764641996</v>
      </c>
      <c r="R24" s="26">
        <v>7763.7088371724803</v>
      </c>
      <c r="S24" s="26">
        <v>102584.306573411</v>
      </c>
      <c r="T24" s="26">
        <v>2023.4413477414</v>
      </c>
      <c r="U24" s="26">
        <v>1423.8965932523299</v>
      </c>
      <c r="V24" s="26">
        <v>368.811238979775</v>
      </c>
      <c r="W24" s="26">
        <v>11.798186369133401</v>
      </c>
      <c r="X24" s="95">
        <v>1901.2672699317</v>
      </c>
      <c r="Y24" s="26">
        <v>2582.34284961205</v>
      </c>
      <c r="Z24" s="26">
        <v>2582.34284961205</v>
      </c>
      <c r="AA24" s="26">
        <v>24976447.580733798</v>
      </c>
      <c r="AB24" s="26">
        <v>0</v>
      </c>
      <c r="AC24" s="26">
        <v>593.87176735607602</v>
      </c>
      <c r="AD24" s="26">
        <v>154.93675048482601</v>
      </c>
      <c r="AE24" s="95">
        <v>199.292427737232</v>
      </c>
      <c r="AF24" s="26">
        <v>830.10442266428595</v>
      </c>
      <c r="AG24" s="26">
        <v>1310.8002527456799</v>
      </c>
      <c r="AH24" s="26">
        <v>0</v>
      </c>
      <c r="AI24" s="26">
        <v>2005.5588779730699</v>
      </c>
      <c r="AJ24" s="26">
        <v>0</v>
      </c>
      <c r="AK24" s="95">
        <v>38264.793562944702</v>
      </c>
      <c r="AL24" s="26">
        <v>4021.0073827455199</v>
      </c>
      <c r="AM24" s="26">
        <v>446.77856021649399</v>
      </c>
      <c r="AN24" s="26">
        <v>4467.7859429620203</v>
      </c>
      <c r="AO24" s="26">
        <v>0</v>
      </c>
      <c r="AP24" s="26">
        <v>1865.12178761878</v>
      </c>
      <c r="AQ24" s="26">
        <v>1.8856856393128201</v>
      </c>
      <c r="AR24" s="26">
        <v>8536.1805126279905</v>
      </c>
      <c r="AS24" s="26">
        <v>29.927900106372999</v>
      </c>
      <c r="AT24" s="26">
        <v>217.97706467809701</v>
      </c>
      <c r="AU24" s="26">
        <v>498.15555860160799</v>
      </c>
      <c r="AV24" s="26">
        <v>1.6456571677221199</v>
      </c>
      <c r="AW24" s="26">
        <v>0</v>
      </c>
      <c r="AX24" s="26">
        <v>166.34520266208099</v>
      </c>
      <c r="AY24" s="26">
        <v>11955.825201355001</v>
      </c>
      <c r="AZ24" s="26">
        <v>10133.0076813343</v>
      </c>
      <c r="BA24" s="26">
        <v>1822.8175200207199</v>
      </c>
      <c r="BB24" s="26">
        <v>3.21056443878591</v>
      </c>
      <c r="BC24" s="26">
        <v>3.95245975076748E-2</v>
      </c>
      <c r="BD24" s="26">
        <v>1317.2347686635001</v>
      </c>
      <c r="BE24" s="26">
        <v>15.5563463299106</v>
      </c>
      <c r="BF24" s="26">
        <v>3198.8800509267699</v>
      </c>
      <c r="BG24" s="26">
        <v>48.8349083483523</v>
      </c>
      <c r="BH24" s="26">
        <v>10.0184988089529</v>
      </c>
      <c r="BI24" s="26">
        <v>4570.6322570368802</v>
      </c>
      <c r="BJ24" s="26">
        <v>488.29479787027498</v>
      </c>
      <c r="BK24" s="26">
        <v>5.2351946046286004</v>
      </c>
      <c r="BL24" s="26">
        <v>47.287647386144997</v>
      </c>
      <c r="BM24" s="26">
        <v>0.140851337731554</v>
      </c>
      <c r="BN24" s="26">
        <v>736.25657313116801</v>
      </c>
      <c r="BO24" s="26">
        <v>1031.1471107858699</v>
      </c>
      <c r="BP24" s="26">
        <v>0</v>
      </c>
      <c r="BQ24" s="26">
        <v>144.45494306488499</v>
      </c>
      <c r="BR24" s="26">
        <v>1309.1975995306</v>
      </c>
      <c r="BS24" s="95">
        <v>0</v>
      </c>
      <c r="BT24" s="26">
        <v>3044.54000994846</v>
      </c>
      <c r="BU24" s="26">
        <v>35682.326070206102</v>
      </c>
      <c r="BV24" s="26">
        <v>743.06956991033496</v>
      </c>
      <c r="BX24" s="23">
        <f t="shared" si="0"/>
        <v>-6.5248282587973268E-5</v>
      </c>
      <c r="BY24" s="23">
        <f t="shared" si="1"/>
        <v>-7.174314601272194E-5</v>
      </c>
      <c r="BZ24" s="23">
        <f t="shared" si="2"/>
        <v>-7.7069985593018037E-5</v>
      </c>
      <c r="CA24" s="23">
        <f t="shared" si="3"/>
        <v>-4.3913668489586431E-6</v>
      </c>
      <c r="CB24" s="23">
        <f t="shared" si="4"/>
        <v>1.257706569483244E-6</v>
      </c>
      <c r="CC24" s="23">
        <f t="shared" si="5"/>
        <v>-3.0088155528122587E-5</v>
      </c>
      <c r="CD24" s="23">
        <f t="shared" si="6"/>
        <v>-1.1114236125557976E-4</v>
      </c>
    </row>
    <row r="25" spans="1:82" x14ac:dyDescent="0.25">
      <c r="A25" s="94" t="s">
        <v>188</v>
      </c>
      <c r="B25" s="95">
        <v>1069.0319913999999</v>
      </c>
      <c r="C25" s="95">
        <v>19.637100484000001</v>
      </c>
      <c r="D25" s="95">
        <v>46.160459727999999</v>
      </c>
      <c r="E25" s="95">
        <v>132.16977747999999</v>
      </c>
      <c r="F25" s="95">
        <v>112.63979507000001</v>
      </c>
      <c r="G25" s="95">
        <v>8.4206172060999993</v>
      </c>
      <c r="H25" s="95">
        <v>330.54392222000001</v>
      </c>
      <c r="J25" s="28" t="s">
        <v>188</v>
      </c>
      <c r="K25" s="95">
        <v>0</v>
      </c>
      <c r="L25" s="26">
        <v>0</v>
      </c>
      <c r="M25" s="26">
        <v>0</v>
      </c>
      <c r="N25" s="26">
        <v>0</v>
      </c>
      <c r="O25" s="26">
        <v>0</v>
      </c>
      <c r="P25" s="95">
        <v>0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95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  <c r="AD25" s="26">
        <v>0</v>
      </c>
      <c r="AE25" s="95">
        <v>0</v>
      </c>
      <c r="AF25" s="26">
        <v>0</v>
      </c>
      <c r="AG25" s="26">
        <v>0</v>
      </c>
      <c r="AH25" s="26">
        <v>0</v>
      </c>
      <c r="AI25" s="26">
        <v>0</v>
      </c>
      <c r="AJ25" s="26">
        <v>0</v>
      </c>
      <c r="AK25" s="95">
        <v>0</v>
      </c>
      <c r="AL25" s="26">
        <v>0</v>
      </c>
      <c r="AM25" s="26">
        <v>0</v>
      </c>
      <c r="AN25" s="26">
        <v>0</v>
      </c>
      <c r="AO25" s="26">
        <v>0</v>
      </c>
      <c r="AP25" s="26">
        <v>0</v>
      </c>
      <c r="AQ25" s="26"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v>0</v>
      </c>
      <c r="BF25" s="26">
        <v>0</v>
      </c>
      <c r="BG25" s="26">
        <v>0</v>
      </c>
      <c r="BH25" s="26">
        <v>0</v>
      </c>
      <c r="BI25" s="26">
        <v>0</v>
      </c>
      <c r="BJ25" s="26">
        <v>0</v>
      </c>
      <c r="BK25" s="26">
        <v>0</v>
      </c>
      <c r="BL25" s="26">
        <v>0</v>
      </c>
      <c r="BM25" s="26">
        <v>0</v>
      </c>
      <c r="BN25" s="26">
        <v>0</v>
      </c>
      <c r="BO25" s="26">
        <v>0</v>
      </c>
      <c r="BP25" s="26">
        <v>0</v>
      </c>
      <c r="BQ25" s="26">
        <v>0</v>
      </c>
      <c r="BR25" s="26">
        <v>0</v>
      </c>
      <c r="BS25" s="95">
        <v>0</v>
      </c>
      <c r="BT25" s="26">
        <v>0</v>
      </c>
      <c r="BU25" s="26">
        <v>0</v>
      </c>
      <c r="BV25" s="26">
        <v>0</v>
      </c>
      <c r="BX25" s="23">
        <f t="shared" si="0"/>
        <v>-1</v>
      </c>
      <c r="BY25" s="23">
        <f t="shared" si="1"/>
        <v>-1</v>
      </c>
      <c r="BZ25" s="23">
        <f t="shared" si="2"/>
        <v>-1</v>
      </c>
      <c r="CA25" s="23">
        <f t="shared" si="3"/>
        <v>-1</v>
      </c>
      <c r="CB25" s="23">
        <f t="shared" si="4"/>
        <v>-1</v>
      </c>
      <c r="CC25" s="23">
        <f t="shared" si="5"/>
        <v>-1</v>
      </c>
      <c r="CD25" s="23">
        <f t="shared" si="6"/>
        <v>-1</v>
      </c>
    </row>
    <row r="26" spans="1:82" x14ac:dyDescent="0.25">
      <c r="A26" s="94" t="s">
        <v>189</v>
      </c>
      <c r="B26" s="95">
        <v>118505.42602</v>
      </c>
      <c r="C26" s="95">
        <v>2324.0971982000001</v>
      </c>
      <c r="D26" s="95">
        <v>4268.6423080000004</v>
      </c>
      <c r="E26" s="95">
        <v>16857.428411000001</v>
      </c>
      <c r="F26" s="95">
        <v>14603.281532999999</v>
      </c>
      <c r="G26" s="95">
        <v>1069.9035085</v>
      </c>
      <c r="H26" s="95">
        <v>30097.662101000002</v>
      </c>
      <c r="J26" s="28" t="s">
        <v>189</v>
      </c>
      <c r="K26" s="95">
        <v>2829.8660993445501</v>
      </c>
      <c r="L26" s="26">
        <v>441.40177926973399</v>
      </c>
      <c r="M26" s="26">
        <v>438.76276375322101</v>
      </c>
      <c r="N26" s="26">
        <v>438.76276375322101</v>
      </c>
      <c r="O26" s="26">
        <v>661.59682403000397</v>
      </c>
      <c r="P26" s="95">
        <v>6.49218291829428E-2</v>
      </c>
      <c r="Q26" s="26">
        <v>374.069968816433</v>
      </c>
      <c r="R26" s="26">
        <v>3685.9863042254201</v>
      </c>
      <c r="S26" s="26">
        <v>61961.6836805282</v>
      </c>
      <c r="T26" s="26">
        <v>885.34235456887097</v>
      </c>
      <c r="U26" s="26">
        <v>487.45093440376797</v>
      </c>
      <c r="V26" s="26">
        <v>208.322112222687</v>
      </c>
      <c r="W26" s="26">
        <v>13.408515952409999</v>
      </c>
      <c r="X26" s="95">
        <v>2160.7735180483501</v>
      </c>
      <c r="Y26" s="26">
        <v>1684.3207654498101</v>
      </c>
      <c r="Z26" s="26">
        <v>1684.3207654498101</v>
      </c>
      <c r="AA26" s="26">
        <v>18836786.4987651</v>
      </c>
      <c r="AB26" s="26">
        <v>0</v>
      </c>
      <c r="AC26" s="26">
        <v>202.04333253206801</v>
      </c>
      <c r="AD26" s="26">
        <v>78.010610637125296</v>
      </c>
      <c r="AE26" s="95">
        <v>24.454266824097498</v>
      </c>
      <c r="AF26" s="26">
        <v>634.23466453488902</v>
      </c>
      <c r="AG26" s="26">
        <v>1489.7136752844101</v>
      </c>
      <c r="AH26" s="26">
        <v>0</v>
      </c>
      <c r="AI26" s="26">
        <v>1226.4756008258501</v>
      </c>
      <c r="AJ26" s="26">
        <v>0</v>
      </c>
      <c r="AK26" s="95">
        <v>17125.5712429548</v>
      </c>
      <c r="AL26" s="26">
        <v>1961.2625362050701</v>
      </c>
      <c r="AM26" s="26">
        <v>217.91812613656501</v>
      </c>
      <c r="AN26" s="26">
        <v>2179.1806623416401</v>
      </c>
      <c r="AO26" s="26">
        <v>0</v>
      </c>
      <c r="AP26" s="26">
        <v>1164.40138726022</v>
      </c>
      <c r="AQ26" s="26">
        <v>1.1906260306662899</v>
      </c>
      <c r="AR26" s="26">
        <v>1772.31394996429</v>
      </c>
      <c r="AS26" s="26">
        <v>27.9040655348137</v>
      </c>
      <c r="AT26" s="26">
        <v>24.163679708879599</v>
      </c>
      <c r="AU26" s="26">
        <v>254.070472576707</v>
      </c>
      <c r="AV26" s="26">
        <v>1.3679867655770299</v>
      </c>
      <c r="AW26" s="26">
        <v>0</v>
      </c>
      <c r="AX26" s="26">
        <v>15.7231866694224</v>
      </c>
      <c r="AY26" s="26">
        <v>8778.8165844113992</v>
      </c>
      <c r="AZ26" s="26">
        <v>7642.31032142204</v>
      </c>
      <c r="BA26" s="26">
        <v>1136.50626298935</v>
      </c>
      <c r="BB26" s="26">
        <v>1.42706365160358</v>
      </c>
      <c r="BC26" s="26">
        <v>3.7737472711409398E-2</v>
      </c>
      <c r="BD26" s="26">
        <v>1209.1009226431199</v>
      </c>
      <c r="BE26" s="26">
        <v>1.53890917040074</v>
      </c>
      <c r="BF26" s="26">
        <v>2501.9751533700301</v>
      </c>
      <c r="BG26" s="26">
        <v>10.038622274618699</v>
      </c>
      <c r="BH26" s="26">
        <v>2.4511374768101302</v>
      </c>
      <c r="BI26" s="26">
        <v>3574.9026427189601</v>
      </c>
      <c r="BJ26" s="26">
        <v>199.01008170826299</v>
      </c>
      <c r="BK26" s="26">
        <v>4.6936060142087896</v>
      </c>
      <c r="BL26" s="26">
        <v>11.610353289792</v>
      </c>
      <c r="BM26" s="26">
        <v>0.114156053709</v>
      </c>
      <c r="BN26" s="26">
        <v>559.50955051505503</v>
      </c>
      <c r="BO26" s="26">
        <v>368.76162512498502</v>
      </c>
      <c r="BP26" s="26">
        <v>0</v>
      </c>
      <c r="BQ26" s="26">
        <v>163.871481423874</v>
      </c>
      <c r="BR26" s="26">
        <v>519.92481180733296</v>
      </c>
      <c r="BS26" s="95">
        <v>0</v>
      </c>
      <c r="BT26" s="26">
        <v>375.19571473534</v>
      </c>
      <c r="BU26" s="26">
        <v>16102.498220186601</v>
      </c>
      <c r="BV26" s="26">
        <v>137.189323999045</v>
      </c>
      <c r="BX26" s="23">
        <f t="shared" si="0"/>
        <v>-0.47714053472900886</v>
      </c>
      <c r="BY26" s="23">
        <f t="shared" si="1"/>
        <v>-0.47227869739021744</v>
      </c>
      <c r="BZ26" s="23">
        <f t="shared" si="2"/>
        <v>-0.48949091886720814</v>
      </c>
      <c r="CA26" s="23">
        <f t="shared" si="3"/>
        <v>-0.47923156662003408</v>
      </c>
      <c r="CB26" s="23">
        <f t="shared" si="4"/>
        <v>-0.47667171216604931</v>
      </c>
      <c r="CC26" s="23">
        <f t="shared" si="5"/>
        <v>-0.47704671863401504</v>
      </c>
      <c r="CD26" s="23">
        <f t="shared" si="6"/>
        <v>-0.46499172706003661</v>
      </c>
    </row>
    <row r="27" spans="1:82" x14ac:dyDescent="0.25">
      <c r="A27" s="94" t="s">
        <v>190</v>
      </c>
      <c r="B27" s="95">
        <v>70600.422038999997</v>
      </c>
      <c r="C27" s="95">
        <v>1415.8423829000001</v>
      </c>
      <c r="D27" s="95">
        <v>3715.9953151</v>
      </c>
      <c r="E27" s="95">
        <v>5067.5980539000002</v>
      </c>
      <c r="F27" s="95">
        <v>4158.5304714000004</v>
      </c>
      <c r="G27" s="95">
        <v>293.66807385999999</v>
      </c>
      <c r="H27" s="95">
        <v>37100.637549999999</v>
      </c>
      <c r="J27" s="28" t="s">
        <v>190</v>
      </c>
      <c r="K27" s="95">
        <v>0</v>
      </c>
      <c r="L27" s="26">
        <v>0</v>
      </c>
      <c r="M27" s="26">
        <v>0</v>
      </c>
      <c r="N27" s="26">
        <v>0</v>
      </c>
      <c r="O27" s="26">
        <v>0</v>
      </c>
      <c r="P27" s="95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95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26">
        <v>0</v>
      </c>
      <c r="AE27" s="95">
        <v>0</v>
      </c>
      <c r="AF27" s="26">
        <v>0</v>
      </c>
      <c r="AG27" s="26">
        <v>0</v>
      </c>
      <c r="AH27" s="26">
        <v>0</v>
      </c>
      <c r="AI27" s="26">
        <v>0</v>
      </c>
      <c r="AJ27" s="26">
        <v>0</v>
      </c>
      <c r="AK27" s="95">
        <v>0</v>
      </c>
      <c r="AL27" s="26">
        <v>0</v>
      </c>
      <c r="AM27" s="26">
        <v>0</v>
      </c>
      <c r="AN27" s="26">
        <v>0</v>
      </c>
      <c r="AO27" s="26">
        <v>0</v>
      </c>
      <c r="AP27" s="26">
        <v>0</v>
      </c>
      <c r="AQ27" s="26"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v>0</v>
      </c>
      <c r="AY27" s="26">
        <v>0</v>
      </c>
      <c r="AZ27" s="26">
        <v>0</v>
      </c>
      <c r="BA27" s="26">
        <v>0</v>
      </c>
      <c r="BB27" s="26">
        <v>0</v>
      </c>
      <c r="BC27" s="26">
        <v>0</v>
      </c>
      <c r="BD27" s="26">
        <v>0</v>
      </c>
      <c r="BE27" s="26">
        <v>0</v>
      </c>
      <c r="BF27" s="26">
        <v>0</v>
      </c>
      <c r="BG27" s="26">
        <v>0</v>
      </c>
      <c r="BH27" s="26">
        <v>0</v>
      </c>
      <c r="BI27" s="26">
        <v>0</v>
      </c>
      <c r="BJ27" s="26">
        <v>0</v>
      </c>
      <c r="BK27" s="26">
        <v>0</v>
      </c>
      <c r="BL27" s="26">
        <v>0</v>
      </c>
      <c r="BM27" s="26">
        <v>0</v>
      </c>
      <c r="BN27" s="26">
        <v>0</v>
      </c>
      <c r="BO27" s="26">
        <v>0</v>
      </c>
      <c r="BP27" s="26">
        <v>0</v>
      </c>
      <c r="BQ27" s="26">
        <v>0</v>
      </c>
      <c r="BR27" s="26">
        <v>0</v>
      </c>
      <c r="BS27" s="95">
        <v>0</v>
      </c>
      <c r="BT27" s="26">
        <v>0</v>
      </c>
      <c r="BU27" s="26">
        <v>0</v>
      </c>
      <c r="BV27" s="26">
        <v>0</v>
      </c>
      <c r="BX27" s="23">
        <f t="shared" si="0"/>
        <v>-1</v>
      </c>
      <c r="BY27" s="23">
        <f t="shared" si="1"/>
        <v>-1</v>
      </c>
      <c r="BZ27" s="23">
        <f t="shared" si="2"/>
        <v>-1</v>
      </c>
      <c r="CA27" s="23">
        <f t="shared" si="3"/>
        <v>-1</v>
      </c>
      <c r="CB27" s="23">
        <f t="shared" si="4"/>
        <v>-1</v>
      </c>
      <c r="CC27" s="23">
        <f t="shared" si="5"/>
        <v>-1</v>
      </c>
      <c r="CD27" s="23">
        <f t="shared" si="6"/>
        <v>-1</v>
      </c>
    </row>
    <row r="28" spans="1:82" x14ac:dyDescent="0.25">
      <c r="A28" s="94" t="s">
        <v>191</v>
      </c>
      <c r="B28" s="95">
        <v>411083.58682999999</v>
      </c>
      <c r="C28" s="95">
        <v>7365.6151275000002</v>
      </c>
      <c r="D28" s="95">
        <v>16811.403760000001</v>
      </c>
      <c r="E28" s="95">
        <v>63061.655917999997</v>
      </c>
      <c r="F28" s="95">
        <v>49391.205256000001</v>
      </c>
      <c r="G28" s="95">
        <v>3481.8777025999998</v>
      </c>
      <c r="H28" s="95">
        <v>97671.109674000007</v>
      </c>
      <c r="J28" s="28" t="s">
        <v>191</v>
      </c>
      <c r="K28" s="95">
        <v>0</v>
      </c>
      <c r="L28" s="26">
        <v>0</v>
      </c>
      <c r="M28" s="26">
        <v>0</v>
      </c>
      <c r="N28" s="26">
        <v>0</v>
      </c>
      <c r="O28" s="26">
        <v>0</v>
      </c>
      <c r="P28" s="95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95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95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95">
        <v>0</v>
      </c>
      <c r="AL28" s="26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26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v>0</v>
      </c>
      <c r="BN28" s="26">
        <v>0</v>
      </c>
      <c r="BO28" s="26">
        <v>0</v>
      </c>
      <c r="BP28" s="26">
        <v>0</v>
      </c>
      <c r="BQ28" s="26">
        <v>0</v>
      </c>
      <c r="BR28" s="26">
        <v>0</v>
      </c>
      <c r="BS28" s="95">
        <v>0</v>
      </c>
      <c r="BT28" s="26">
        <v>0</v>
      </c>
      <c r="BU28" s="26">
        <v>0</v>
      </c>
      <c r="BV28" s="26">
        <v>0</v>
      </c>
      <c r="BX28" s="23">
        <f t="shared" si="0"/>
        <v>-1</v>
      </c>
      <c r="BY28" s="23">
        <f t="shared" si="1"/>
        <v>-1</v>
      </c>
      <c r="BZ28" s="23">
        <f t="shared" si="2"/>
        <v>-1</v>
      </c>
      <c r="CA28" s="23">
        <f t="shared" si="3"/>
        <v>-1</v>
      </c>
      <c r="CB28" s="23">
        <f t="shared" si="4"/>
        <v>-1</v>
      </c>
      <c r="CC28" s="23">
        <f t="shared" si="5"/>
        <v>-1</v>
      </c>
      <c r="CD28" s="23">
        <f t="shared" si="6"/>
        <v>-1</v>
      </c>
    </row>
    <row r="29" spans="1:82" x14ac:dyDescent="0.25">
      <c r="A29" s="94" t="s">
        <v>192</v>
      </c>
      <c r="B29" s="95">
        <v>34493.008569999998</v>
      </c>
      <c r="C29" s="95">
        <v>554.05517996000003</v>
      </c>
      <c r="D29" s="95">
        <v>1783.6517039</v>
      </c>
      <c r="E29" s="95">
        <v>5870.6000664000003</v>
      </c>
      <c r="F29" s="95">
        <v>3599.0572861000001</v>
      </c>
      <c r="G29" s="95">
        <v>210.27878222999999</v>
      </c>
      <c r="H29" s="95">
        <v>10742.141755000001</v>
      </c>
      <c r="J29" s="28" t="s">
        <v>192</v>
      </c>
      <c r="K29" s="95">
        <v>0</v>
      </c>
      <c r="L29" s="26">
        <v>0</v>
      </c>
      <c r="M29" s="26">
        <v>0</v>
      </c>
      <c r="N29" s="26">
        <v>0</v>
      </c>
      <c r="O29" s="26">
        <v>0</v>
      </c>
      <c r="P29" s="95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95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  <c r="AD29" s="26">
        <v>0</v>
      </c>
      <c r="AE29" s="95">
        <v>0</v>
      </c>
      <c r="AF29" s="26">
        <v>0</v>
      </c>
      <c r="AG29" s="26">
        <v>0</v>
      </c>
      <c r="AH29" s="26">
        <v>0</v>
      </c>
      <c r="AI29" s="26">
        <v>0</v>
      </c>
      <c r="AJ29" s="26">
        <v>0</v>
      </c>
      <c r="AK29" s="95">
        <v>0</v>
      </c>
      <c r="AL29" s="26">
        <v>0</v>
      </c>
      <c r="AM29" s="26">
        <v>0</v>
      </c>
      <c r="AN29" s="26">
        <v>0</v>
      </c>
      <c r="AO29" s="26">
        <v>0</v>
      </c>
      <c r="AP29" s="26">
        <v>0</v>
      </c>
      <c r="AQ29" s="26">
        <v>0</v>
      </c>
      <c r="AR29" s="26">
        <v>0</v>
      </c>
      <c r="AS29" s="26">
        <v>0</v>
      </c>
      <c r="AT29" s="26">
        <v>0</v>
      </c>
      <c r="AU29" s="26">
        <v>0</v>
      </c>
      <c r="AV29" s="26">
        <v>0</v>
      </c>
      <c r="AW29" s="26">
        <v>0</v>
      </c>
      <c r="AX29" s="26">
        <v>0</v>
      </c>
      <c r="AY29" s="26">
        <v>0</v>
      </c>
      <c r="AZ29" s="26">
        <v>0</v>
      </c>
      <c r="BA29" s="26">
        <v>0</v>
      </c>
      <c r="BB29" s="26">
        <v>0</v>
      </c>
      <c r="BC29" s="26">
        <v>0</v>
      </c>
      <c r="BD29" s="26">
        <v>0</v>
      </c>
      <c r="BE29" s="26">
        <v>0</v>
      </c>
      <c r="BF29" s="26">
        <v>0</v>
      </c>
      <c r="BG29" s="26">
        <v>0</v>
      </c>
      <c r="BH29" s="26">
        <v>0</v>
      </c>
      <c r="BI29" s="26">
        <v>0</v>
      </c>
      <c r="BJ29" s="26">
        <v>0</v>
      </c>
      <c r="BK29" s="26">
        <v>0</v>
      </c>
      <c r="BL29" s="26">
        <v>0</v>
      </c>
      <c r="BM29" s="26">
        <v>0</v>
      </c>
      <c r="BN29" s="26">
        <v>0</v>
      </c>
      <c r="BO29" s="26">
        <v>0</v>
      </c>
      <c r="BP29" s="26">
        <v>0</v>
      </c>
      <c r="BQ29" s="26">
        <v>0</v>
      </c>
      <c r="BR29" s="26">
        <v>0</v>
      </c>
      <c r="BS29" s="95">
        <v>0</v>
      </c>
      <c r="BT29" s="26">
        <v>0</v>
      </c>
      <c r="BU29" s="26">
        <v>0</v>
      </c>
      <c r="BV29" s="26">
        <v>0</v>
      </c>
      <c r="BX29" s="23">
        <f t="shared" si="0"/>
        <v>-1</v>
      </c>
      <c r="BY29" s="23">
        <f t="shared" si="1"/>
        <v>-1</v>
      </c>
      <c r="BZ29" s="23">
        <f t="shared" si="2"/>
        <v>-1</v>
      </c>
      <c r="CA29" s="23">
        <f t="shared" si="3"/>
        <v>-1</v>
      </c>
      <c r="CB29" s="23">
        <f t="shared" si="4"/>
        <v>-1</v>
      </c>
      <c r="CC29" s="23">
        <f t="shared" si="5"/>
        <v>-1</v>
      </c>
      <c r="CD29" s="23">
        <f t="shared" si="6"/>
        <v>-1</v>
      </c>
    </row>
    <row r="30" spans="1:82" x14ac:dyDescent="0.25">
      <c r="A30" s="94" t="s">
        <v>193</v>
      </c>
      <c r="B30" s="95">
        <v>666117.55489999999</v>
      </c>
      <c r="C30" s="95">
        <v>12838.494978000001</v>
      </c>
      <c r="D30" s="95">
        <v>23656.703680999999</v>
      </c>
      <c r="E30" s="95">
        <v>93214.051101000005</v>
      </c>
      <c r="F30" s="95">
        <v>78769.758530999999</v>
      </c>
      <c r="G30" s="95">
        <v>5714.5970852999999</v>
      </c>
      <c r="H30" s="95">
        <v>180666.54461000001</v>
      </c>
      <c r="J30" s="28" t="s">
        <v>193</v>
      </c>
      <c r="K30" s="95">
        <v>0</v>
      </c>
      <c r="L30" s="26">
        <v>0</v>
      </c>
      <c r="M30" s="26">
        <v>0</v>
      </c>
      <c r="N30" s="26">
        <v>0</v>
      </c>
      <c r="O30" s="26">
        <v>0</v>
      </c>
      <c r="P30" s="95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95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26">
        <v>0</v>
      </c>
      <c r="AE30" s="95">
        <v>0</v>
      </c>
      <c r="AF30" s="26">
        <v>0</v>
      </c>
      <c r="AG30" s="26">
        <v>0</v>
      </c>
      <c r="AH30" s="26">
        <v>0</v>
      </c>
      <c r="AI30" s="26">
        <v>0</v>
      </c>
      <c r="AJ30" s="26">
        <v>0</v>
      </c>
      <c r="AK30" s="95">
        <v>0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0</v>
      </c>
      <c r="BG30" s="26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v>0</v>
      </c>
      <c r="BN30" s="26">
        <v>0</v>
      </c>
      <c r="BO30" s="26">
        <v>0</v>
      </c>
      <c r="BP30" s="26">
        <v>0</v>
      </c>
      <c r="BQ30" s="26">
        <v>0</v>
      </c>
      <c r="BR30" s="26">
        <v>0</v>
      </c>
      <c r="BS30" s="95">
        <v>0</v>
      </c>
      <c r="BT30" s="26">
        <v>0</v>
      </c>
      <c r="BU30" s="26">
        <v>0</v>
      </c>
      <c r="BV30" s="26">
        <v>0</v>
      </c>
      <c r="BX30" s="23">
        <f t="shared" si="0"/>
        <v>-1</v>
      </c>
      <c r="BY30" s="23">
        <f t="shared" si="1"/>
        <v>-1</v>
      </c>
      <c r="BZ30" s="23">
        <f t="shared" si="2"/>
        <v>-1</v>
      </c>
      <c r="CA30" s="23">
        <f t="shared" si="3"/>
        <v>-1</v>
      </c>
      <c r="CB30" s="23">
        <f t="shared" si="4"/>
        <v>-1</v>
      </c>
      <c r="CC30" s="23">
        <f t="shared" si="5"/>
        <v>-1</v>
      </c>
      <c r="CD30" s="23">
        <f t="shared" si="6"/>
        <v>-1</v>
      </c>
    </row>
    <row r="31" spans="1:82" x14ac:dyDescent="0.25">
      <c r="A31" s="94" t="s">
        <v>194</v>
      </c>
      <c r="B31" s="95">
        <v>30367.711017000001</v>
      </c>
      <c r="C31" s="95">
        <v>572.52184753999995</v>
      </c>
      <c r="D31" s="95">
        <v>1406.5452427</v>
      </c>
      <c r="E31" s="95">
        <v>3515.6916697000001</v>
      </c>
      <c r="F31" s="95">
        <v>2932.9608413999999</v>
      </c>
      <c r="G31" s="95">
        <v>214.82335986999999</v>
      </c>
      <c r="H31" s="95">
        <v>10301.847791</v>
      </c>
      <c r="J31" s="28" t="s">
        <v>194</v>
      </c>
      <c r="K31" s="95">
        <v>0</v>
      </c>
      <c r="L31" s="26">
        <v>0</v>
      </c>
      <c r="M31" s="26">
        <v>0</v>
      </c>
      <c r="N31" s="26">
        <v>0</v>
      </c>
      <c r="O31" s="26">
        <v>0</v>
      </c>
      <c r="P31" s="95">
        <v>0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95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  <c r="AE31" s="95">
        <v>0</v>
      </c>
      <c r="AF31" s="26">
        <v>0</v>
      </c>
      <c r="AG31" s="26">
        <v>0</v>
      </c>
      <c r="AH31" s="26">
        <v>0</v>
      </c>
      <c r="AI31" s="26">
        <v>0</v>
      </c>
      <c r="AJ31" s="26">
        <v>0</v>
      </c>
      <c r="AK31" s="95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</v>
      </c>
      <c r="BN31" s="26">
        <v>0</v>
      </c>
      <c r="BO31" s="26">
        <v>0</v>
      </c>
      <c r="BP31" s="26">
        <v>0</v>
      </c>
      <c r="BQ31" s="26">
        <v>0</v>
      </c>
      <c r="BR31" s="26">
        <v>0</v>
      </c>
      <c r="BS31" s="95">
        <v>0</v>
      </c>
      <c r="BT31" s="26">
        <v>0</v>
      </c>
      <c r="BU31" s="26">
        <v>0</v>
      </c>
      <c r="BV31" s="26">
        <v>0</v>
      </c>
      <c r="BX31" s="23">
        <f t="shared" si="0"/>
        <v>-1</v>
      </c>
      <c r="BY31" s="23">
        <f t="shared" si="1"/>
        <v>-1</v>
      </c>
      <c r="BZ31" s="23">
        <f t="shared" si="2"/>
        <v>-1</v>
      </c>
      <c r="CA31" s="23">
        <f t="shared" si="3"/>
        <v>-1</v>
      </c>
      <c r="CB31" s="23">
        <f t="shared" si="4"/>
        <v>-1</v>
      </c>
      <c r="CC31" s="23">
        <f t="shared" si="5"/>
        <v>-1</v>
      </c>
      <c r="CD31" s="23">
        <f t="shared" si="6"/>
        <v>-1</v>
      </c>
    </row>
    <row r="32" spans="1:82" x14ac:dyDescent="0.25">
      <c r="A32" s="94" t="s">
        <v>195</v>
      </c>
      <c r="B32" s="95">
        <v>336988.35797000001</v>
      </c>
      <c r="C32" s="95">
        <v>6286.2055595000002</v>
      </c>
      <c r="D32" s="95">
        <v>13540.667767000001</v>
      </c>
      <c r="E32" s="95">
        <v>48705.483487999998</v>
      </c>
      <c r="F32" s="95">
        <v>40400.259899999997</v>
      </c>
      <c r="G32" s="95">
        <v>2934.3053851999998</v>
      </c>
      <c r="H32" s="95">
        <v>79846.112452999994</v>
      </c>
      <c r="J32" s="28" t="s">
        <v>195</v>
      </c>
      <c r="K32" s="95">
        <v>0</v>
      </c>
      <c r="L32" s="26">
        <v>0</v>
      </c>
      <c r="M32" s="26">
        <v>0</v>
      </c>
      <c r="N32" s="26">
        <v>0</v>
      </c>
      <c r="O32" s="26">
        <v>0</v>
      </c>
      <c r="P32" s="95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95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95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95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95">
        <v>0</v>
      </c>
      <c r="BT32" s="26">
        <v>0</v>
      </c>
      <c r="BU32" s="26">
        <v>0</v>
      </c>
      <c r="BV32" s="26">
        <v>0</v>
      </c>
      <c r="BX32" s="23">
        <f t="shared" si="0"/>
        <v>-1</v>
      </c>
      <c r="BY32" s="23">
        <f t="shared" si="1"/>
        <v>-1</v>
      </c>
      <c r="BZ32" s="23">
        <f t="shared" si="2"/>
        <v>-1</v>
      </c>
      <c r="CA32" s="23">
        <f t="shared" si="3"/>
        <v>-1</v>
      </c>
      <c r="CB32" s="23">
        <f t="shared" si="4"/>
        <v>-1</v>
      </c>
      <c r="CC32" s="23">
        <f t="shared" si="5"/>
        <v>-1</v>
      </c>
      <c r="CD32" s="23">
        <f t="shared" si="6"/>
        <v>-1</v>
      </c>
    </row>
    <row r="33" spans="1:82" x14ac:dyDescent="0.25">
      <c r="A33" s="94" t="s">
        <v>196</v>
      </c>
      <c r="B33" s="95">
        <v>8913.2498959000004</v>
      </c>
      <c r="C33" s="95">
        <v>155.34282447000001</v>
      </c>
      <c r="D33" s="95">
        <v>466.32045353000001</v>
      </c>
      <c r="E33" s="95">
        <v>941.61385021000001</v>
      </c>
      <c r="F33" s="95">
        <v>765.04382520000001</v>
      </c>
      <c r="G33" s="95">
        <v>57.565506433000003</v>
      </c>
      <c r="H33" s="95">
        <v>3196.1133568999999</v>
      </c>
      <c r="J33" s="28" t="s">
        <v>196</v>
      </c>
      <c r="K33" s="95">
        <v>0</v>
      </c>
      <c r="L33" s="26">
        <v>0</v>
      </c>
      <c r="M33" s="26">
        <v>0</v>
      </c>
      <c r="N33" s="26">
        <v>0</v>
      </c>
      <c r="O33" s="26">
        <v>0</v>
      </c>
      <c r="P33" s="95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95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  <c r="AD33" s="26">
        <v>0</v>
      </c>
      <c r="AE33" s="95">
        <v>0</v>
      </c>
      <c r="AF33" s="26">
        <v>0</v>
      </c>
      <c r="AG33" s="26">
        <v>0</v>
      </c>
      <c r="AH33" s="26">
        <v>0</v>
      </c>
      <c r="AI33" s="26">
        <v>0</v>
      </c>
      <c r="AJ33" s="26">
        <v>0</v>
      </c>
      <c r="AK33" s="95">
        <v>0</v>
      </c>
      <c r="AL33" s="26">
        <v>0</v>
      </c>
      <c r="AM33" s="26">
        <v>0</v>
      </c>
      <c r="AN33" s="26">
        <v>0</v>
      </c>
      <c r="AO33" s="26">
        <v>0</v>
      </c>
      <c r="AP33" s="26">
        <v>0</v>
      </c>
      <c r="AQ33" s="26"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6">
        <v>0</v>
      </c>
      <c r="BF33" s="26">
        <v>0</v>
      </c>
      <c r="BG33" s="26">
        <v>0</v>
      </c>
      <c r="BH33" s="26">
        <v>0</v>
      </c>
      <c r="BI33" s="26">
        <v>0</v>
      </c>
      <c r="BJ33" s="26">
        <v>0</v>
      </c>
      <c r="BK33" s="26">
        <v>0</v>
      </c>
      <c r="BL33" s="26">
        <v>0</v>
      </c>
      <c r="BM33" s="26">
        <v>0</v>
      </c>
      <c r="BN33" s="26">
        <v>0</v>
      </c>
      <c r="BO33" s="26">
        <v>0</v>
      </c>
      <c r="BP33" s="26">
        <v>0</v>
      </c>
      <c r="BQ33" s="26">
        <v>0</v>
      </c>
      <c r="BR33" s="26">
        <v>0</v>
      </c>
      <c r="BS33" s="95">
        <v>0</v>
      </c>
      <c r="BT33" s="26">
        <v>0</v>
      </c>
      <c r="BU33" s="26">
        <v>0</v>
      </c>
      <c r="BV33" s="26">
        <v>0</v>
      </c>
      <c r="BX33" s="23">
        <f t="shared" si="0"/>
        <v>-1</v>
      </c>
      <c r="BY33" s="23">
        <f t="shared" si="1"/>
        <v>-1</v>
      </c>
      <c r="BZ33" s="23">
        <f t="shared" si="2"/>
        <v>-1</v>
      </c>
      <c r="CA33" s="23">
        <f t="shared" si="3"/>
        <v>-1</v>
      </c>
      <c r="CB33" s="23">
        <f t="shared" si="4"/>
        <v>-1</v>
      </c>
      <c r="CC33" s="23">
        <f t="shared" si="5"/>
        <v>-1</v>
      </c>
      <c r="CD33" s="23">
        <f t="shared" si="6"/>
        <v>-1</v>
      </c>
    </row>
    <row r="34" spans="1:82" x14ac:dyDescent="0.25">
      <c r="A34" s="94" t="s">
        <v>197</v>
      </c>
      <c r="B34" s="95">
        <v>150842.63454999999</v>
      </c>
      <c r="C34" s="95">
        <v>2879.1583945000002</v>
      </c>
      <c r="D34" s="95">
        <v>5524.3858780999999</v>
      </c>
      <c r="E34" s="95">
        <v>21470.199925000001</v>
      </c>
      <c r="F34" s="95">
        <v>18212.962273000001</v>
      </c>
      <c r="G34" s="95">
        <v>1330.35996</v>
      </c>
      <c r="H34" s="95">
        <v>37827.35658</v>
      </c>
      <c r="J34" s="28" t="s">
        <v>197</v>
      </c>
      <c r="K34" s="95">
        <v>0</v>
      </c>
      <c r="L34" s="26">
        <v>0</v>
      </c>
      <c r="M34" s="26">
        <v>0</v>
      </c>
      <c r="N34" s="26">
        <v>0</v>
      </c>
      <c r="O34" s="26">
        <v>0</v>
      </c>
      <c r="P34" s="95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95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  <c r="AD34" s="26">
        <v>0</v>
      </c>
      <c r="AE34" s="95">
        <v>0</v>
      </c>
      <c r="AF34" s="26">
        <v>0</v>
      </c>
      <c r="AG34" s="26">
        <v>0</v>
      </c>
      <c r="AH34" s="26">
        <v>0</v>
      </c>
      <c r="AI34" s="26">
        <v>0</v>
      </c>
      <c r="AJ34" s="26">
        <v>0</v>
      </c>
      <c r="AK34" s="95">
        <v>0</v>
      </c>
      <c r="AL34" s="26">
        <v>0</v>
      </c>
      <c r="AM34" s="26">
        <v>0</v>
      </c>
      <c r="AN34" s="26">
        <v>0</v>
      </c>
      <c r="AO34" s="26">
        <v>0</v>
      </c>
      <c r="AP34" s="26">
        <v>0</v>
      </c>
      <c r="AQ34" s="26">
        <v>0</v>
      </c>
      <c r="AR34" s="26">
        <v>0</v>
      </c>
      <c r="AS34" s="26">
        <v>0</v>
      </c>
      <c r="AT34" s="26">
        <v>0</v>
      </c>
      <c r="AU34" s="26">
        <v>0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0</v>
      </c>
      <c r="BB34" s="26">
        <v>0</v>
      </c>
      <c r="BC34" s="26">
        <v>0</v>
      </c>
      <c r="BD34" s="26">
        <v>0</v>
      </c>
      <c r="BE34" s="26">
        <v>0</v>
      </c>
      <c r="BF34" s="26">
        <v>0</v>
      </c>
      <c r="BG34" s="26">
        <v>0</v>
      </c>
      <c r="BH34" s="26">
        <v>0</v>
      </c>
      <c r="BI34" s="26">
        <v>0</v>
      </c>
      <c r="BJ34" s="26">
        <v>0</v>
      </c>
      <c r="BK34" s="26">
        <v>0</v>
      </c>
      <c r="BL34" s="26">
        <v>0</v>
      </c>
      <c r="BM34" s="26">
        <v>0</v>
      </c>
      <c r="BN34" s="26">
        <v>0</v>
      </c>
      <c r="BO34" s="26">
        <v>0</v>
      </c>
      <c r="BP34" s="26">
        <v>0</v>
      </c>
      <c r="BQ34" s="26">
        <v>0</v>
      </c>
      <c r="BR34" s="26">
        <v>0</v>
      </c>
      <c r="BS34" s="95">
        <v>0</v>
      </c>
      <c r="BT34" s="26">
        <v>0</v>
      </c>
      <c r="BU34" s="26">
        <v>0</v>
      </c>
      <c r="BV34" s="26">
        <v>0</v>
      </c>
      <c r="BX34" s="23">
        <f t="shared" si="0"/>
        <v>-1</v>
      </c>
      <c r="BY34" s="23">
        <f t="shared" si="1"/>
        <v>-1</v>
      </c>
      <c r="BZ34" s="23">
        <f t="shared" si="2"/>
        <v>-1</v>
      </c>
      <c r="CA34" s="23">
        <f t="shared" si="3"/>
        <v>-1</v>
      </c>
      <c r="CB34" s="23">
        <f t="shared" si="4"/>
        <v>-1</v>
      </c>
      <c r="CC34" s="23">
        <f t="shared" si="5"/>
        <v>-1</v>
      </c>
      <c r="CD34" s="23">
        <f t="shared" si="6"/>
        <v>-1</v>
      </c>
    </row>
    <row r="35" spans="1:82" x14ac:dyDescent="0.25">
      <c r="A35" s="94" t="s">
        <v>198</v>
      </c>
      <c r="B35" s="95">
        <v>13117.534768</v>
      </c>
      <c r="C35" s="95">
        <v>210.66935968000001</v>
      </c>
      <c r="D35" s="95">
        <v>728.81744512</v>
      </c>
      <c r="E35" s="95">
        <v>1409.3216097</v>
      </c>
      <c r="F35" s="95">
        <v>1125.1369969</v>
      </c>
      <c r="G35" s="95">
        <v>86.859611704000002</v>
      </c>
      <c r="H35" s="95">
        <v>4364.9262212000003</v>
      </c>
      <c r="J35" s="28" t="s">
        <v>198</v>
      </c>
      <c r="K35" s="95">
        <v>67.349944203539494</v>
      </c>
      <c r="L35" s="26">
        <v>133.983968533774</v>
      </c>
      <c r="M35" s="26">
        <v>303.701703728626</v>
      </c>
      <c r="N35" s="26">
        <v>303.701703728626</v>
      </c>
      <c r="O35" s="26">
        <v>591.17818667239806</v>
      </c>
      <c r="P35" s="95">
        <v>0.28643206361516499</v>
      </c>
      <c r="Q35" s="26">
        <v>52.811242869778098</v>
      </c>
      <c r="R35" s="26">
        <v>899.79718999345403</v>
      </c>
      <c r="S35" s="26">
        <v>12830.5045893395</v>
      </c>
      <c r="T35" s="26">
        <v>244.62709742509799</v>
      </c>
      <c r="U35" s="26">
        <v>190.34659539050301</v>
      </c>
      <c r="V35" s="26">
        <v>38.283814407550999</v>
      </c>
      <c r="W35" s="26">
        <v>0.31911913325551</v>
      </c>
      <c r="X35" s="95">
        <v>51.425761321836198</v>
      </c>
      <c r="Y35" s="26">
        <v>237.75188571435001</v>
      </c>
      <c r="Z35" s="26">
        <v>237.75188571435001</v>
      </c>
      <c r="AA35" s="26">
        <v>2718256.2195106801</v>
      </c>
      <c r="AB35" s="26">
        <v>0</v>
      </c>
      <c r="AC35" s="26">
        <v>79.558050524715398</v>
      </c>
      <c r="AD35" s="26">
        <v>17.359186339298901</v>
      </c>
      <c r="AE35" s="95">
        <v>32.518569786190099</v>
      </c>
      <c r="AF35" s="26">
        <v>63.965583482603897</v>
      </c>
      <c r="AG35" s="26">
        <v>35.454734034299499</v>
      </c>
      <c r="AH35" s="26">
        <v>0</v>
      </c>
      <c r="AI35" s="26">
        <v>205.38808816162</v>
      </c>
      <c r="AJ35" s="26">
        <v>0</v>
      </c>
      <c r="AK35" s="95">
        <v>4574.6446956243699</v>
      </c>
      <c r="AL35" s="26">
        <v>642.38095389363798</v>
      </c>
      <c r="AM35" s="26">
        <v>71.375706578261301</v>
      </c>
      <c r="AN35" s="26">
        <v>713.75666047189895</v>
      </c>
      <c r="AO35" s="26">
        <v>0</v>
      </c>
      <c r="AP35" s="26">
        <v>178.71618257907599</v>
      </c>
      <c r="AQ35" s="26">
        <v>0.26633962907234998</v>
      </c>
      <c r="AR35" s="26">
        <v>1295.5189913484301</v>
      </c>
      <c r="AS35" s="26">
        <v>1.8494096868885599</v>
      </c>
      <c r="AT35" s="26">
        <v>60.739195386828499</v>
      </c>
      <c r="AU35" s="26">
        <v>86.321711635443705</v>
      </c>
      <c r="AV35" s="26">
        <v>0.14561412225731199</v>
      </c>
      <c r="AW35" s="26">
        <v>0</v>
      </c>
      <c r="AX35" s="26">
        <v>47.069160377431302</v>
      </c>
      <c r="AY35" s="26">
        <v>1381.7272535438501</v>
      </c>
      <c r="AZ35" s="26">
        <v>1102.7561031279999</v>
      </c>
      <c r="BA35" s="26">
        <v>278.97115041584601</v>
      </c>
      <c r="BB35" s="26">
        <v>0.61187200085980198</v>
      </c>
      <c r="BC35" s="26">
        <v>2.2085837177642899E-3</v>
      </c>
      <c r="BD35" s="26">
        <v>86.429721474671595</v>
      </c>
      <c r="BE35" s="26">
        <v>4.3837533623241098</v>
      </c>
      <c r="BF35" s="26">
        <v>324.53432932643199</v>
      </c>
      <c r="BG35" s="26">
        <v>12.3869616517028</v>
      </c>
      <c r="BH35" s="26">
        <v>2.4377900825079699</v>
      </c>
      <c r="BI35" s="26">
        <v>463.69611871889401</v>
      </c>
      <c r="BJ35" s="26">
        <v>60.9988856708733</v>
      </c>
      <c r="BK35" s="26">
        <v>0.37302198790764801</v>
      </c>
      <c r="BL35" s="26">
        <v>11.495658843565501</v>
      </c>
      <c r="BM35" s="26">
        <v>1.32362574998484E-2</v>
      </c>
      <c r="BN35" s="26">
        <v>85.213298643165302</v>
      </c>
      <c r="BO35" s="26">
        <v>135.72732197781801</v>
      </c>
      <c r="BP35" s="26">
        <v>0</v>
      </c>
      <c r="BQ35" s="26">
        <v>3.9475677084552299</v>
      </c>
      <c r="BR35" s="26">
        <v>165.38110621044299</v>
      </c>
      <c r="BS35" s="95">
        <v>0</v>
      </c>
      <c r="BT35" s="26">
        <v>496.56098763775799</v>
      </c>
      <c r="BU35" s="26">
        <v>4248.0842650616996</v>
      </c>
      <c r="BV35" s="26">
        <v>115.06880480653901</v>
      </c>
      <c r="BX35" s="23">
        <f t="shared" si="0"/>
        <v>-2.1881411693354516E-2</v>
      </c>
      <c r="BY35" s="23">
        <f t="shared" si="1"/>
        <v>-2.5069006363346292E-2</v>
      </c>
      <c r="BZ35" s="23">
        <f t="shared" si="2"/>
        <v>-2.0664687362994288E-2</v>
      </c>
      <c r="CA35" s="23">
        <f t="shared" si="3"/>
        <v>-1.9579885787761254E-2</v>
      </c>
      <c r="CB35" s="23">
        <f t="shared" si="4"/>
        <v>-1.9891705484455957E-2</v>
      </c>
      <c r="CC35" s="23">
        <f t="shared" si="5"/>
        <v>-1.895372346868188E-2</v>
      </c>
      <c r="CD35" s="23">
        <f t="shared" si="6"/>
        <v>-2.6768369089679288E-2</v>
      </c>
    </row>
    <row r="36" spans="1:82" x14ac:dyDescent="0.25">
      <c r="A36" s="94" t="s">
        <v>199</v>
      </c>
      <c r="B36" s="95">
        <v>794179.79229000001</v>
      </c>
      <c r="C36" s="95">
        <v>12474.342118</v>
      </c>
      <c r="D36" s="95">
        <v>41478.949758000002</v>
      </c>
      <c r="E36" s="95">
        <v>144225.78400000001</v>
      </c>
      <c r="F36" s="95">
        <v>83179.348937999996</v>
      </c>
      <c r="G36" s="95">
        <v>4527.2205142000003</v>
      </c>
      <c r="H36" s="95">
        <v>249140.49341</v>
      </c>
      <c r="J36" s="28" t="s">
        <v>199</v>
      </c>
      <c r="K36" s="95">
        <v>0</v>
      </c>
      <c r="L36" s="26">
        <v>0</v>
      </c>
      <c r="M36" s="26">
        <v>0</v>
      </c>
      <c r="N36" s="26">
        <v>0</v>
      </c>
      <c r="O36" s="26">
        <v>0</v>
      </c>
      <c r="P36" s="95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95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  <c r="AD36" s="26">
        <v>0</v>
      </c>
      <c r="AE36" s="95">
        <v>0</v>
      </c>
      <c r="AF36" s="26">
        <v>0</v>
      </c>
      <c r="AG36" s="26">
        <v>0</v>
      </c>
      <c r="AH36" s="26">
        <v>0</v>
      </c>
      <c r="AI36" s="26">
        <v>0</v>
      </c>
      <c r="AJ36" s="26">
        <v>0</v>
      </c>
      <c r="AK36" s="95">
        <v>0</v>
      </c>
      <c r="AL36" s="26">
        <v>0</v>
      </c>
      <c r="AM36" s="26">
        <v>0</v>
      </c>
      <c r="AN36" s="26">
        <v>0</v>
      </c>
      <c r="AO36" s="26">
        <v>0</v>
      </c>
      <c r="AP36" s="26">
        <v>0</v>
      </c>
      <c r="AQ36" s="26">
        <v>0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v>0</v>
      </c>
      <c r="AY36" s="26">
        <v>0</v>
      </c>
      <c r="AZ36" s="26">
        <v>0</v>
      </c>
      <c r="BA36" s="26">
        <v>0</v>
      </c>
      <c r="BB36" s="26">
        <v>0</v>
      </c>
      <c r="BC36" s="26">
        <v>0</v>
      </c>
      <c r="BD36" s="26">
        <v>0</v>
      </c>
      <c r="BE36" s="26">
        <v>0</v>
      </c>
      <c r="BF36" s="26">
        <v>0</v>
      </c>
      <c r="BG36" s="26">
        <v>0</v>
      </c>
      <c r="BH36" s="26">
        <v>0</v>
      </c>
      <c r="BI36" s="26">
        <v>0</v>
      </c>
      <c r="BJ36" s="26">
        <v>0</v>
      </c>
      <c r="BK36" s="26">
        <v>0</v>
      </c>
      <c r="BL36" s="26">
        <v>0</v>
      </c>
      <c r="BM36" s="26">
        <v>0</v>
      </c>
      <c r="BN36" s="26">
        <v>0</v>
      </c>
      <c r="BO36" s="26">
        <v>0</v>
      </c>
      <c r="BP36" s="26">
        <v>0</v>
      </c>
      <c r="BQ36" s="26">
        <v>0</v>
      </c>
      <c r="BR36" s="26">
        <v>0</v>
      </c>
      <c r="BS36" s="95">
        <v>0</v>
      </c>
      <c r="BT36" s="26">
        <v>0</v>
      </c>
      <c r="BU36" s="26">
        <v>0</v>
      </c>
      <c r="BV36" s="26">
        <v>0</v>
      </c>
      <c r="BX36" s="23">
        <f t="shared" si="0"/>
        <v>-1</v>
      </c>
      <c r="BY36" s="23">
        <f t="shared" si="1"/>
        <v>-1</v>
      </c>
      <c r="BZ36" s="23">
        <f t="shared" si="2"/>
        <v>-1</v>
      </c>
      <c r="CA36" s="23">
        <f t="shared" si="3"/>
        <v>-1</v>
      </c>
      <c r="CB36" s="23">
        <f t="shared" si="4"/>
        <v>-1</v>
      </c>
      <c r="CC36" s="23">
        <f t="shared" si="5"/>
        <v>-1</v>
      </c>
      <c r="CD36" s="23">
        <f t="shared" si="6"/>
        <v>-1</v>
      </c>
    </row>
    <row r="37" spans="1:82" x14ac:dyDescent="0.25">
      <c r="A37" s="94" t="s">
        <v>200</v>
      </c>
      <c r="B37" s="95">
        <v>28990.79739</v>
      </c>
      <c r="C37" s="95">
        <v>466.27249485999999</v>
      </c>
      <c r="D37" s="95">
        <v>1509.6240272</v>
      </c>
      <c r="E37" s="95">
        <v>4709.5616031999998</v>
      </c>
      <c r="F37" s="95">
        <v>2965.8048051999999</v>
      </c>
      <c r="G37" s="95">
        <v>179.48327044000001</v>
      </c>
      <c r="H37" s="95">
        <v>9004.9575115000007</v>
      </c>
      <c r="J37" s="28" t="s">
        <v>200</v>
      </c>
      <c r="K37" s="95">
        <v>0</v>
      </c>
      <c r="L37" s="26">
        <v>0</v>
      </c>
      <c r="M37" s="26">
        <v>0</v>
      </c>
      <c r="N37" s="26">
        <v>0</v>
      </c>
      <c r="O37" s="26">
        <v>0</v>
      </c>
      <c r="P37" s="95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95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95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95">
        <v>0</v>
      </c>
      <c r="AL37" s="26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6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26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26">
        <v>0</v>
      </c>
      <c r="BO37" s="26">
        <v>0</v>
      </c>
      <c r="BP37" s="26">
        <v>0</v>
      </c>
      <c r="BQ37" s="26">
        <v>0</v>
      </c>
      <c r="BR37" s="26">
        <v>0</v>
      </c>
      <c r="BS37" s="95">
        <v>0</v>
      </c>
      <c r="BT37" s="26">
        <v>0</v>
      </c>
      <c r="BU37" s="26">
        <v>0</v>
      </c>
      <c r="BV37" s="26">
        <v>0</v>
      </c>
      <c r="BX37" s="23">
        <f t="shared" si="0"/>
        <v>-1</v>
      </c>
      <c r="BY37" s="23">
        <f t="shared" si="1"/>
        <v>-1</v>
      </c>
      <c r="BZ37" s="23">
        <f t="shared" si="2"/>
        <v>-1</v>
      </c>
      <c r="CA37" s="23">
        <f t="shared" si="3"/>
        <v>-1</v>
      </c>
      <c r="CB37" s="23">
        <f t="shared" si="4"/>
        <v>-1</v>
      </c>
      <c r="CC37" s="23">
        <f t="shared" si="5"/>
        <v>-1</v>
      </c>
      <c r="CD37" s="23">
        <f t="shared" si="6"/>
        <v>-1</v>
      </c>
    </row>
    <row r="38" spans="1:82" x14ac:dyDescent="0.25">
      <c r="A38" s="94" t="s">
        <v>201</v>
      </c>
      <c r="B38" s="95">
        <v>17914.388977999999</v>
      </c>
      <c r="C38" s="95">
        <v>338.71570809000002</v>
      </c>
      <c r="D38" s="95">
        <v>812.73862086999998</v>
      </c>
      <c r="E38" s="95">
        <v>2145.6599339999998</v>
      </c>
      <c r="F38" s="95">
        <v>1732.6596317000001</v>
      </c>
      <c r="G38" s="95">
        <v>123.45961943</v>
      </c>
      <c r="H38" s="95">
        <v>6338.1997334999996</v>
      </c>
      <c r="J38" s="28" t="s">
        <v>201</v>
      </c>
      <c r="K38" s="95">
        <v>0</v>
      </c>
      <c r="L38" s="26">
        <v>0</v>
      </c>
      <c r="M38" s="26">
        <v>0</v>
      </c>
      <c r="N38" s="26">
        <v>0</v>
      </c>
      <c r="O38" s="26">
        <v>0</v>
      </c>
      <c r="P38" s="95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95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  <c r="AD38" s="26">
        <v>0</v>
      </c>
      <c r="AE38" s="95">
        <v>0</v>
      </c>
      <c r="AF38" s="26">
        <v>0</v>
      </c>
      <c r="AG38" s="26">
        <v>0</v>
      </c>
      <c r="AH38" s="26">
        <v>0</v>
      </c>
      <c r="AI38" s="26">
        <v>0</v>
      </c>
      <c r="AJ38" s="26">
        <v>0</v>
      </c>
      <c r="AK38" s="95">
        <v>0</v>
      </c>
      <c r="AL38" s="26">
        <v>0</v>
      </c>
      <c r="AM38" s="26">
        <v>0</v>
      </c>
      <c r="AN38" s="26">
        <v>0</v>
      </c>
      <c r="AO38" s="26">
        <v>0</v>
      </c>
      <c r="AP38" s="26">
        <v>0</v>
      </c>
      <c r="AQ38" s="26">
        <v>0</v>
      </c>
      <c r="AR38" s="26">
        <v>0</v>
      </c>
      <c r="AS38" s="26">
        <v>0</v>
      </c>
      <c r="AT38" s="26">
        <v>0</v>
      </c>
      <c r="AU38" s="26">
        <v>0</v>
      </c>
      <c r="AV38" s="26">
        <v>0</v>
      </c>
      <c r="AW38" s="26">
        <v>0</v>
      </c>
      <c r="AX38" s="26">
        <v>0</v>
      </c>
      <c r="AY38" s="26">
        <v>0</v>
      </c>
      <c r="AZ38" s="26">
        <v>0</v>
      </c>
      <c r="BA38" s="26">
        <v>0</v>
      </c>
      <c r="BB38" s="26">
        <v>0</v>
      </c>
      <c r="BC38" s="26">
        <v>0</v>
      </c>
      <c r="BD38" s="26">
        <v>0</v>
      </c>
      <c r="BE38" s="26">
        <v>0</v>
      </c>
      <c r="BF38" s="26">
        <v>0</v>
      </c>
      <c r="BG38" s="26">
        <v>0</v>
      </c>
      <c r="BH38" s="26">
        <v>0</v>
      </c>
      <c r="BI38" s="26">
        <v>0</v>
      </c>
      <c r="BJ38" s="26">
        <v>0</v>
      </c>
      <c r="BK38" s="26">
        <v>0</v>
      </c>
      <c r="BL38" s="26">
        <v>0</v>
      </c>
      <c r="BM38" s="26">
        <v>0</v>
      </c>
      <c r="BN38" s="26">
        <v>0</v>
      </c>
      <c r="BO38" s="26">
        <v>0</v>
      </c>
      <c r="BP38" s="26">
        <v>0</v>
      </c>
      <c r="BQ38" s="26">
        <v>0</v>
      </c>
      <c r="BR38" s="26">
        <v>0</v>
      </c>
      <c r="BS38" s="95">
        <v>0</v>
      </c>
      <c r="BT38" s="26">
        <v>0</v>
      </c>
      <c r="BU38" s="26">
        <v>0</v>
      </c>
      <c r="BV38" s="26">
        <v>0</v>
      </c>
      <c r="BX38" s="23">
        <f t="shared" si="0"/>
        <v>-1</v>
      </c>
      <c r="BY38" s="23">
        <f t="shared" si="1"/>
        <v>-1</v>
      </c>
      <c r="BZ38" s="23">
        <f t="shared" si="2"/>
        <v>-1</v>
      </c>
      <c r="CA38" s="23">
        <f t="shared" si="3"/>
        <v>-1</v>
      </c>
      <c r="CB38" s="23">
        <f t="shared" si="4"/>
        <v>-1</v>
      </c>
      <c r="CC38" s="23">
        <f t="shared" si="5"/>
        <v>-1</v>
      </c>
      <c r="CD38" s="23">
        <f t="shared" si="6"/>
        <v>-1</v>
      </c>
    </row>
    <row r="39" spans="1:82" x14ac:dyDescent="0.25">
      <c r="A39" s="94" t="s">
        <v>202</v>
      </c>
      <c r="B39" s="95">
        <v>401258.47265000001</v>
      </c>
      <c r="C39" s="95">
        <v>5825.6106659999996</v>
      </c>
      <c r="D39" s="95">
        <v>23456.062592999999</v>
      </c>
      <c r="E39" s="95">
        <v>79455.972024999995</v>
      </c>
      <c r="F39" s="95">
        <v>39742.896945</v>
      </c>
      <c r="G39" s="95">
        <v>1798.5932163</v>
      </c>
      <c r="H39" s="95">
        <v>134916.81622000001</v>
      </c>
      <c r="J39" s="28" t="s">
        <v>202</v>
      </c>
      <c r="K39" s="95">
        <v>0</v>
      </c>
      <c r="L39" s="26">
        <v>0</v>
      </c>
      <c r="M39" s="26">
        <v>0</v>
      </c>
      <c r="N39" s="26">
        <v>0</v>
      </c>
      <c r="O39" s="26">
        <v>0</v>
      </c>
      <c r="P39" s="95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95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95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95">
        <v>0</v>
      </c>
      <c r="AL39" s="26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6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26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v>0</v>
      </c>
      <c r="BN39" s="26">
        <v>0</v>
      </c>
      <c r="BO39" s="26">
        <v>0</v>
      </c>
      <c r="BP39" s="26">
        <v>0</v>
      </c>
      <c r="BQ39" s="26">
        <v>0</v>
      </c>
      <c r="BR39" s="26">
        <v>0</v>
      </c>
      <c r="BS39" s="95">
        <v>0</v>
      </c>
      <c r="BT39" s="26">
        <v>0</v>
      </c>
      <c r="BU39" s="26">
        <v>0</v>
      </c>
      <c r="BV39" s="26">
        <v>0</v>
      </c>
      <c r="BX39" s="23">
        <f t="shared" si="0"/>
        <v>-1</v>
      </c>
      <c r="BY39" s="23">
        <f t="shared" si="1"/>
        <v>-1</v>
      </c>
      <c r="BZ39" s="23">
        <f t="shared" si="2"/>
        <v>-1</v>
      </c>
      <c r="CA39" s="23">
        <f t="shared" si="3"/>
        <v>-1</v>
      </c>
      <c r="CB39" s="23">
        <f t="shared" si="4"/>
        <v>-1</v>
      </c>
      <c r="CC39" s="23">
        <f t="shared" si="5"/>
        <v>-1</v>
      </c>
      <c r="CD39" s="23">
        <f t="shared" si="6"/>
        <v>-1</v>
      </c>
    </row>
    <row r="40" spans="1:82" x14ac:dyDescent="0.25">
      <c r="A40" s="94" t="s">
        <v>203</v>
      </c>
      <c r="B40" s="95">
        <v>45153.671575</v>
      </c>
      <c r="C40" s="95">
        <v>757.15673673000003</v>
      </c>
      <c r="D40" s="95">
        <v>2328.2278184000002</v>
      </c>
      <c r="E40" s="95">
        <v>6540.4575862000002</v>
      </c>
      <c r="F40" s="95">
        <v>4415.8449253999997</v>
      </c>
      <c r="G40" s="95">
        <v>284.48726508999999</v>
      </c>
      <c r="H40" s="95">
        <v>14716.656239</v>
      </c>
      <c r="J40" s="28" t="s">
        <v>203</v>
      </c>
      <c r="K40" s="95">
        <v>0</v>
      </c>
      <c r="L40" s="26">
        <v>0</v>
      </c>
      <c r="M40" s="26">
        <v>0</v>
      </c>
      <c r="N40" s="26">
        <v>0</v>
      </c>
      <c r="O40" s="26">
        <v>0</v>
      </c>
      <c r="P40" s="95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95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95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95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95">
        <v>0</v>
      </c>
      <c r="BT40" s="26">
        <v>0</v>
      </c>
      <c r="BU40" s="26">
        <v>0</v>
      </c>
      <c r="BV40" s="26">
        <v>0</v>
      </c>
      <c r="BX40" s="23">
        <f t="shared" si="0"/>
        <v>-1</v>
      </c>
      <c r="BY40" s="23">
        <f t="shared" si="1"/>
        <v>-1</v>
      </c>
      <c r="BZ40" s="23">
        <f t="shared" si="2"/>
        <v>-1</v>
      </c>
      <c r="CA40" s="23">
        <f t="shared" si="3"/>
        <v>-1</v>
      </c>
      <c r="CB40" s="23">
        <f t="shared" si="4"/>
        <v>-1</v>
      </c>
      <c r="CC40" s="23">
        <f t="shared" si="5"/>
        <v>-1</v>
      </c>
      <c r="CD40" s="23">
        <f t="shared" si="6"/>
        <v>-1</v>
      </c>
    </row>
    <row r="41" spans="1:82" x14ac:dyDescent="0.25">
      <c r="A41" s="94" t="s">
        <v>204</v>
      </c>
      <c r="B41" s="95">
        <v>166340.52807</v>
      </c>
      <c r="C41" s="95">
        <v>3280.0854976999999</v>
      </c>
      <c r="D41" s="95">
        <v>6471.3525651</v>
      </c>
      <c r="E41" s="95">
        <v>20993.484218000001</v>
      </c>
      <c r="F41" s="95">
        <v>18058.270444000002</v>
      </c>
      <c r="G41" s="95">
        <v>1316.7785134000001</v>
      </c>
      <c r="H41" s="95">
        <v>52528.218682999999</v>
      </c>
      <c r="J41" s="28" t="s">
        <v>204</v>
      </c>
      <c r="K41" s="95">
        <v>3690.6231400194401</v>
      </c>
      <c r="L41" s="26">
        <v>1212.52155515555</v>
      </c>
      <c r="M41" s="26">
        <v>2084.747285208</v>
      </c>
      <c r="N41" s="26">
        <v>2084.747285208</v>
      </c>
      <c r="O41" s="26">
        <v>3830.7082139079798</v>
      </c>
      <c r="P41" s="95">
        <v>1.5540144299416701</v>
      </c>
      <c r="Q41" s="26">
        <v>714.314882945764</v>
      </c>
      <c r="R41" s="26">
        <v>8995.5243236387505</v>
      </c>
      <c r="S41" s="26">
        <v>122088.428278245</v>
      </c>
      <c r="T41" s="26">
        <v>2307.6586577979901</v>
      </c>
      <c r="U41" s="26">
        <v>1557.62332269333</v>
      </c>
      <c r="V41" s="26">
        <v>443.56984052080003</v>
      </c>
      <c r="W41" s="26">
        <v>17.486997845090698</v>
      </c>
      <c r="X41" s="95">
        <v>2818.01398418591</v>
      </c>
      <c r="Y41" s="26">
        <v>3216.1272891407398</v>
      </c>
      <c r="Z41" s="26">
        <v>3216.1272891407398</v>
      </c>
      <c r="AA41" s="26">
        <v>31242655.030914299</v>
      </c>
      <c r="AB41" s="26">
        <v>0</v>
      </c>
      <c r="AC41" s="26">
        <v>649.02974716735696</v>
      </c>
      <c r="AD41" s="26">
        <v>181.69566200397699</v>
      </c>
      <c r="AE41" s="95">
        <v>196.609803902789</v>
      </c>
      <c r="AF41" s="26">
        <v>1079.2082870480799</v>
      </c>
      <c r="AG41" s="26">
        <v>1942.8385622518799</v>
      </c>
      <c r="AH41" s="26">
        <v>0</v>
      </c>
      <c r="AI41" s="26">
        <v>2415.1603070377</v>
      </c>
      <c r="AJ41" s="26">
        <v>0</v>
      </c>
      <c r="AK41" s="95">
        <v>43826.854326074601</v>
      </c>
      <c r="AL41" s="26">
        <v>4489.3141350374999</v>
      </c>
      <c r="AM41" s="26">
        <v>498.812759061051</v>
      </c>
      <c r="AN41" s="26">
        <v>4988.1268940985501</v>
      </c>
      <c r="AO41" s="26">
        <v>0</v>
      </c>
      <c r="AP41" s="26">
        <v>2297.3994101110002</v>
      </c>
      <c r="AQ41" s="26">
        <v>2.2490470202880299</v>
      </c>
      <c r="AR41" s="26">
        <v>8775.6687343174399</v>
      </c>
      <c r="AS41" s="26">
        <v>39.963855936110001</v>
      </c>
      <c r="AT41" s="26">
        <v>206.20347692477199</v>
      </c>
      <c r="AU41" s="26">
        <v>565.490405562261</v>
      </c>
      <c r="AV41" s="26">
        <v>2.1186514134382701</v>
      </c>
      <c r="AW41" s="26">
        <v>0</v>
      </c>
      <c r="AX41" s="26">
        <v>156.072737655494</v>
      </c>
      <c r="AY41" s="26">
        <v>14790.3222464264</v>
      </c>
      <c r="AZ41" s="26">
        <v>12675.3092872174</v>
      </c>
      <c r="BA41" s="26">
        <v>2115.0129592089802</v>
      </c>
      <c r="BB41" s="26">
        <v>3.54481416921575</v>
      </c>
      <c r="BC41" s="26">
        <v>5.3198361150151197E-2</v>
      </c>
      <c r="BD41" s="26">
        <v>1749.9214403456799</v>
      </c>
      <c r="BE41" s="26">
        <v>14.628146510358899</v>
      </c>
      <c r="BF41" s="26">
        <v>4043.8175398623098</v>
      </c>
      <c r="BG41" s="26">
        <v>48.3891808418349</v>
      </c>
      <c r="BH41" s="26">
        <v>10.112703029040301</v>
      </c>
      <c r="BI41" s="26">
        <v>5777.9105986099803</v>
      </c>
      <c r="BJ41" s="26">
        <v>549.72460933821503</v>
      </c>
      <c r="BK41" s="26">
        <v>6.9018580016203899</v>
      </c>
      <c r="BL41" s="26">
        <v>47.7516865710963</v>
      </c>
      <c r="BM41" s="26">
        <v>0.179946402773414</v>
      </c>
      <c r="BN41" s="26">
        <v>921.39108882091102</v>
      </c>
      <c r="BO41" s="26">
        <v>1135.6947726655701</v>
      </c>
      <c r="BP41" s="26">
        <v>0</v>
      </c>
      <c r="BQ41" s="26">
        <v>213.961008606842</v>
      </c>
      <c r="BR41" s="26">
        <v>1467.22536538599</v>
      </c>
      <c r="BS41" s="95">
        <v>0</v>
      </c>
      <c r="BT41" s="26">
        <v>3004.3472823623101</v>
      </c>
      <c r="BU41" s="26">
        <v>40933.893525355903</v>
      </c>
      <c r="BV41" s="26">
        <v>755.56184001362999</v>
      </c>
      <c r="BX41" s="23">
        <f t="shared" si="0"/>
        <v>-0.26603318088020422</v>
      </c>
      <c r="BY41" s="23">
        <f t="shared" si="1"/>
        <v>-0.26368983103299792</v>
      </c>
      <c r="BZ41" s="23">
        <f t="shared" si="2"/>
        <v>-0.22919871171916747</v>
      </c>
      <c r="CA41" s="23">
        <f t="shared" si="3"/>
        <v>-0.2954803455757456</v>
      </c>
      <c r="CB41" s="23">
        <f t="shared" si="4"/>
        <v>-0.29808841181527057</v>
      </c>
      <c r="CC41" s="23">
        <f t="shared" si="5"/>
        <v>-0.30026873962134704</v>
      </c>
      <c r="CD41" s="23">
        <f t="shared" si="6"/>
        <v>-0.2207256489624011</v>
      </c>
    </row>
    <row r="42" spans="1:82" x14ac:dyDescent="0.25">
      <c r="A42" s="94" t="s">
        <v>205</v>
      </c>
      <c r="B42" s="95">
        <v>40729.371150999999</v>
      </c>
      <c r="C42" s="95">
        <v>784.03558242999998</v>
      </c>
      <c r="D42" s="95">
        <v>1960.8637771000001</v>
      </c>
      <c r="E42" s="95">
        <v>4380.3941821999997</v>
      </c>
      <c r="F42" s="95">
        <v>3616.7787647</v>
      </c>
      <c r="G42" s="95">
        <v>261.26718339000001</v>
      </c>
      <c r="H42" s="95">
        <v>15218.305517000001</v>
      </c>
      <c r="J42" s="28" t="s">
        <v>205</v>
      </c>
      <c r="K42" s="95">
        <v>482.39737934048497</v>
      </c>
      <c r="L42" s="26">
        <v>473.75780412959898</v>
      </c>
      <c r="M42" s="26">
        <v>1021.25551591519</v>
      </c>
      <c r="N42" s="26">
        <v>1021.25551591519</v>
      </c>
      <c r="O42" s="26">
        <v>1969.9228435195801</v>
      </c>
      <c r="P42" s="95">
        <v>0.93051060464271296</v>
      </c>
      <c r="Q42" s="26">
        <v>205.476207922848</v>
      </c>
      <c r="R42" s="26">
        <v>3249.2072977115999</v>
      </c>
      <c r="S42" s="26">
        <v>40729.3608885949</v>
      </c>
      <c r="T42" s="26">
        <v>872.423630407921</v>
      </c>
      <c r="U42" s="26">
        <v>659.97469979561504</v>
      </c>
      <c r="V42" s="26">
        <v>143.067230415268</v>
      </c>
      <c r="W42" s="26">
        <v>2.2857000499550102</v>
      </c>
      <c r="X42" s="95">
        <v>368.33952337570298</v>
      </c>
      <c r="Y42" s="26">
        <v>925.06344166201802</v>
      </c>
      <c r="Z42" s="26">
        <v>925.06344166201802</v>
      </c>
      <c r="AA42" s="26">
        <v>8915156.2554082107</v>
      </c>
      <c r="AB42" s="26">
        <v>0</v>
      </c>
      <c r="AC42" s="26">
        <v>275.68706172881298</v>
      </c>
      <c r="AD42" s="26">
        <v>63.3309505513255</v>
      </c>
      <c r="AE42" s="95">
        <v>107.24015483557601</v>
      </c>
      <c r="AF42" s="26">
        <v>265.841387226329</v>
      </c>
      <c r="AG42" s="26">
        <v>253.94627220672601</v>
      </c>
      <c r="AH42" s="26">
        <v>0</v>
      </c>
      <c r="AI42" s="26">
        <v>784.03533350529403</v>
      </c>
      <c r="AJ42" s="26">
        <v>0</v>
      </c>
      <c r="AK42" s="95">
        <v>16368.056094622299</v>
      </c>
      <c r="AL42" s="26">
        <v>1764.77682362164</v>
      </c>
      <c r="AM42" s="26">
        <v>196.08633357429801</v>
      </c>
      <c r="AN42" s="26">
        <v>1960.8631571959399</v>
      </c>
      <c r="AO42" s="26">
        <v>0</v>
      </c>
      <c r="AP42" s="26">
        <v>685.83897367213399</v>
      </c>
      <c r="AQ42" s="26">
        <v>0.73954515043789204</v>
      </c>
      <c r="AR42" s="26">
        <v>4347.1283595376199</v>
      </c>
      <c r="AS42" s="26">
        <v>9.1516058172258106</v>
      </c>
      <c r="AT42" s="26">
        <v>118.061171795829</v>
      </c>
      <c r="AU42" s="26">
        <v>212.72895378340701</v>
      </c>
      <c r="AV42" s="26">
        <v>0.55098698347084696</v>
      </c>
      <c r="AW42" s="26">
        <v>0</v>
      </c>
      <c r="AX42" s="26">
        <v>90.876136758213505</v>
      </c>
      <c r="AY42" s="26">
        <v>4380.4650820420102</v>
      </c>
      <c r="AZ42" s="26">
        <v>3616.8498821213798</v>
      </c>
      <c r="BA42" s="26">
        <v>763.61519992063302</v>
      </c>
      <c r="BB42" s="26">
        <v>1.43141504257676</v>
      </c>
      <c r="BC42" s="26">
        <v>1.18317977005792E-2</v>
      </c>
      <c r="BD42" s="26">
        <v>408.26593712418003</v>
      </c>
      <c r="BE42" s="26">
        <v>8.4789329335251296</v>
      </c>
      <c r="BF42" s="26">
        <v>1116.1411870125701</v>
      </c>
      <c r="BG42" s="26">
        <v>25.1223483030473</v>
      </c>
      <c r="BH42" s="26">
        <v>5.0414099527659699</v>
      </c>
      <c r="BI42" s="26">
        <v>1594.7618292520201</v>
      </c>
      <c r="BJ42" s="26">
        <v>215.505375111576</v>
      </c>
      <c r="BK42" s="26">
        <v>1.6547064283470301</v>
      </c>
      <c r="BL42" s="26">
        <v>23.783884367907302</v>
      </c>
      <c r="BM42" s="26">
        <v>4.7999618148448199E-2</v>
      </c>
      <c r="BN42" s="26">
        <v>261.26708535965599</v>
      </c>
      <c r="BO42" s="26">
        <v>472.58122131440899</v>
      </c>
      <c r="BP42" s="26">
        <v>0</v>
      </c>
      <c r="BQ42" s="26">
        <v>28.087834743859599</v>
      </c>
      <c r="BR42" s="26">
        <v>582.44269881206799</v>
      </c>
      <c r="BS42" s="95">
        <v>0</v>
      </c>
      <c r="BT42" s="26">
        <v>1637.73362612796</v>
      </c>
      <c r="BU42" s="26">
        <v>15218.300740311999</v>
      </c>
      <c r="BV42" s="26">
        <v>384.22013814331399</v>
      </c>
      <c r="BX42" s="23">
        <f t="shared" si="0"/>
        <v>-2.5196571441261512E-7</v>
      </c>
      <c r="BY42" s="23">
        <f t="shared" si="1"/>
        <v>-3.1749159288338662E-7</v>
      </c>
      <c r="BZ42" s="23">
        <f t="shared" si="2"/>
        <v>-3.1613825876036184E-7</v>
      </c>
      <c r="CA42" s="23">
        <f t="shared" si="3"/>
        <v>1.6185721892011942E-5</v>
      </c>
      <c r="CB42" s="23">
        <f t="shared" si="4"/>
        <v>1.9663193688781398E-5</v>
      </c>
      <c r="CC42" s="23">
        <f t="shared" si="5"/>
        <v>-3.7521108754705168E-7</v>
      </c>
      <c r="CD42" s="23">
        <f t="shared" si="6"/>
        <v>-3.1387778332143085E-7</v>
      </c>
    </row>
    <row r="43" spans="1:82" x14ac:dyDescent="0.25">
      <c r="A43" s="94" t="s">
        <v>206</v>
      </c>
      <c r="B43" s="95">
        <v>130392.95776</v>
      </c>
      <c r="C43" s="95">
        <v>2194.5747944</v>
      </c>
      <c r="D43" s="95">
        <v>6981.3595564999996</v>
      </c>
      <c r="E43" s="95">
        <v>17150.690963000001</v>
      </c>
      <c r="F43" s="95">
        <v>11050.475570000001</v>
      </c>
      <c r="G43" s="95">
        <v>686.33419765999997</v>
      </c>
      <c r="H43" s="95">
        <v>51064.416384999997</v>
      </c>
      <c r="J43" s="28" t="s">
        <v>206</v>
      </c>
      <c r="K43" s="95">
        <v>0</v>
      </c>
      <c r="L43" s="26">
        <v>0</v>
      </c>
      <c r="M43" s="26">
        <v>0</v>
      </c>
      <c r="N43" s="26">
        <v>0</v>
      </c>
      <c r="O43" s="26">
        <v>0</v>
      </c>
      <c r="P43" s="95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95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95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95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95">
        <v>0</v>
      </c>
      <c r="BT43" s="26">
        <v>0</v>
      </c>
      <c r="BU43" s="26">
        <v>0</v>
      </c>
      <c r="BV43" s="26">
        <v>0</v>
      </c>
      <c r="BX43" s="23">
        <f t="shared" si="0"/>
        <v>-1</v>
      </c>
      <c r="BY43" s="23">
        <f t="shared" si="1"/>
        <v>-1</v>
      </c>
      <c r="BZ43" s="23">
        <f t="shared" si="2"/>
        <v>-1</v>
      </c>
      <c r="CA43" s="23">
        <f t="shared" si="3"/>
        <v>-1</v>
      </c>
      <c r="CB43" s="23">
        <f t="shared" si="4"/>
        <v>-1</v>
      </c>
      <c r="CC43" s="23">
        <f t="shared" si="5"/>
        <v>-1</v>
      </c>
      <c r="CD43" s="23">
        <f t="shared" si="6"/>
        <v>-1</v>
      </c>
    </row>
    <row r="44" spans="1:82" x14ac:dyDescent="0.25">
      <c r="A44" s="94" t="s">
        <v>207</v>
      </c>
      <c r="B44" s="95">
        <v>82200.448887000006</v>
      </c>
      <c r="C44" s="95">
        <v>1424.1797311</v>
      </c>
      <c r="D44" s="95">
        <v>4344.3220434000004</v>
      </c>
      <c r="E44" s="95">
        <v>9302.3329505999991</v>
      </c>
      <c r="F44" s="95">
        <v>6879.1688345000002</v>
      </c>
      <c r="G44" s="95">
        <v>482.45645882999997</v>
      </c>
      <c r="H44" s="95">
        <v>31414.171951</v>
      </c>
      <c r="J44" s="28" t="s">
        <v>207</v>
      </c>
      <c r="K44" s="95">
        <v>52.536328811772599</v>
      </c>
      <c r="L44" s="26">
        <v>315.88682974199202</v>
      </c>
      <c r="M44" s="26">
        <v>738.90796451270103</v>
      </c>
      <c r="N44" s="26">
        <v>738.90796451270103</v>
      </c>
      <c r="O44" s="26">
        <v>1446.18205011331</v>
      </c>
      <c r="P44" s="95">
        <v>0.71110552471202804</v>
      </c>
      <c r="Q44" s="26">
        <v>116.358651741085</v>
      </c>
      <c r="R44" s="26">
        <v>2092.0033365200802</v>
      </c>
      <c r="S44" s="26">
        <v>21547.332352338199</v>
      </c>
      <c r="T44" s="26">
        <v>573.50815599848795</v>
      </c>
      <c r="U44" s="26">
        <v>454.45887673363598</v>
      </c>
      <c r="V44" s="26">
        <v>86.910904902726301</v>
      </c>
      <c r="W44" s="26">
        <v>0.24892851493801099</v>
      </c>
      <c r="X44" s="95">
        <v>40.114673992983803</v>
      </c>
      <c r="Y44" s="26">
        <v>523.82512648253896</v>
      </c>
      <c r="Z44" s="26">
        <v>523.82512648253896</v>
      </c>
      <c r="AA44" s="26">
        <v>3547748.7431621999</v>
      </c>
      <c r="AB44" s="26">
        <v>0</v>
      </c>
      <c r="AC44" s="26">
        <v>190.01650168849801</v>
      </c>
      <c r="AD44" s="26">
        <v>40.078551679047997</v>
      </c>
      <c r="AE44" s="95">
        <v>80.035629074866904</v>
      </c>
      <c r="AF44" s="26">
        <v>133.55445077761101</v>
      </c>
      <c r="AG44" s="26">
        <v>27.656473515911301</v>
      </c>
      <c r="AH44" s="26">
        <v>0</v>
      </c>
      <c r="AI44" s="26">
        <v>394.44215782811602</v>
      </c>
      <c r="AJ44" s="26">
        <v>0</v>
      </c>
      <c r="AK44" s="95">
        <v>10701.688188043199</v>
      </c>
      <c r="AL44" s="26">
        <v>1056.6081022318499</v>
      </c>
      <c r="AM44" s="26">
        <v>117.400883967878</v>
      </c>
      <c r="AN44" s="26">
        <v>1174.0089861997201</v>
      </c>
      <c r="AO44" s="26">
        <v>0</v>
      </c>
      <c r="AP44" s="26">
        <v>397.89802056200199</v>
      </c>
      <c r="AQ44" s="26">
        <v>0.39190241590193797</v>
      </c>
      <c r="AR44" s="26">
        <v>3156.0525283501602</v>
      </c>
      <c r="AS44" s="26">
        <v>1.3936120425051099</v>
      </c>
      <c r="AT44" s="26">
        <v>106.09908840159299</v>
      </c>
      <c r="AU44" s="26">
        <v>135.93000011023099</v>
      </c>
      <c r="AV44" s="26">
        <v>0.165781118911798</v>
      </c>
      <c r="AW44" s="26">
        <v>0</v>
      </c>
      <c r="AX44" s="26">
        <v>82.423290858865599</v>
      </c>
      <c r="AY44" s="26">
        <v>1779.4793858589801</v>
      </c>
      <c r="AZ44" s="26">
        <v>1439.23453469522</v>
      </c>
      <c r="BA44" s="26">
        <v>340.244851163764</v>
      </c>
      <c r="BB44" s="26">
        <v>0.98878719972221796</v>
      </c>
      <c r="BC44" s="26">
        <v>1.3658220539360701E-3</v>
      </c>
      <c r="BD44" s="26">
        <v>71.549098079774197</v>
      </c>
      <c r="BE44" s="26">
        <v>7.6713961602098797</v>
      </c>
      <c r="BF44" s="26">
        <v>406.45918962725301</v>
      </c>
      <c r="BG44" s="26">
        <v>21.2919615352987</v>
      </c>
      <c r="BH44" s="26">
        <v>4.1581707705705</v>
      </c>
      <c r="BI44" s="26">
        <v>580.74605908166404</v>
      </c>
      <c r="BJ44" s="26">
        <v>143.89311117591299</v>
      </c>
      <c r="BK44" s="26">
        <v>0.34427910882565299</v>
      </c>
      <c r="BL44" s="26">
        <v>19.604793768635901</v>
      </c>
      <c r="BM44" s="26">
        <v>1.5758593204252699E-2</v>
      </c>
      <c r="BN44" s="26">
        <v>107.08708911721401</v>
      </c>
      <c r="BO44" s="26">
        <v>323.19048063431597</v>
      </c>
      <c r="BP44" s="26">
        <v>0</v>
      </c>
      <c r="BQ44" s="26">
        <v>3.1605872350536801</v>
      </c>
      <c r="BR44" s="26">
        <v>390.92523146729297</v>
      </c>
      <c r="BS44" s="95">
        <v>0</v>
      </c>
      <c r="BT44" s="26">
        <v>1222.07689979008</v>
      </c>
      <c r="BU44" s="26">
        <v>9929.6236654926997</v>
      </c>
      <c r="BV44" s="26">
        <v>281.14672761703099</v>
      </c>
      <c r="BX44" s="23">
        <f t="shared" si="0"/>
        <v>-0.73786843449043615</v>
      </c>
      <c r="BY44" s="23">
        <f t="shared" si="1"/>
        <v>-0.72303905945673097</v>
      </c>
      <c r="BZ44" s="23">
        <f t="shared" si="2"/>
        <v>-0.72976013875782908</v>
      </c>
      <c r="CA44" s="23">
        <f t="shared" si="3"/>
        <v>-0.80870611756116473</v>
      </c>
      <c r="CB44" s="23">
        <f t="shared" si="4"/>
        <v>-0.79078365870637513</v>
      </c>
      <c r="CC44" s="23">
        <f t="shared" si="5"/>
        <v>-0.77803781635153191</v>
      </c>
      <c r="CD44" s="23">
        <f t="shared" si="6"/>
        <v>-0.68391260858376324</v>
      </c>
    </row>
    <row r="45" spans="1:82" x14ac:dyDescent="0.25">
      <c r="A45" s="94" t="s">
        <v>208</v>
      </c>
      <c r="B45" s="95">
        <v>4326.5750668000001</v>
      </c>
      <c r="C45" s="95">
        <v>85.426029524</v>
      </c>
      <c r="D45" s="95">
        <v>207.04788238</v>
      </c>
      <c r="E45" s="95">
        <v>391.16647952</v>
      </c>
      <c r="F45" s="95">
        <v>330.85920234999998</v>
      </c>
      <c r="G45" s="95">
        <v>23.989279195999998</v>
      </c>
      <c r="H45" s="95">
        <v>1961.6232692999999</v>
      </c>
      <c r="J45" s="28" t="s">
        <v>208</v>
      </c>
      <c r="K45" s="95">
        <v>0</v>
      </c>
      <c r="L45" s="26">
        <v>0</v>
      </c>
      <c r="M45" s="26">
        <v>0</v>
      </c>
      <c r="N45" s="26">
        <v>0</v>
      </c>
      <c r="O45" s="26">
        <v>0</v>
      </c>
      <c r="P45" s="95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95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95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95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95">
        <v>0</v>
      </c>
      <c r="BT45" s="26">
        <v>0</v>
      </c>
      <c r="BU45" s="26">
        <v>0</v>
      </c>
      <c r="BV45" s="26">
        <v>0</v>
      </c>
      <c r="BX45" s="23">
        <f t="shared" si="0"/>
        <v>-1</v>
      </c>
      <c r="BY45" s="23">
        <f t="shared" si="1"/>
        <v>-1</v>
      </c>
      <c r="BZ45" s="23">
        <f t="shared" si="2"/>
        <v>-1</v>
      </c>
      <c r="CA45" s="23">
        <f t="shared" si="3"/>
        <v>-1</v>
      </c>
      <c r="CB45" s="23">
        <f t="shared" si="4"/>
        <v>-1</v>
      </c>
      <c r="CC45" s="23">
        <f t="shared" si="5"/>
        <v>-1</v>
      </c>
      <c r="CD45" s="23">
        <f t="shared" si="6"/>
        <v>-1</v>
      </c>
    </row>
    <row r="46" spans="1:82" x14ac:dyDescent="0.25">
      <c r="A46" s="94" t="s">
        <v>209</v>
      </c>
      <c r="B46" s="95">
        <v>303071.47209</v>
      </c>
      <c r="C46" s="95">
        <v>5333.0941271000002</v>
      </c>
      <c r="D46" s="95">
        <v>15563.567876999999</v>
      </c>
      <c r="E46" s="95">
        <v>36590.329569000001</v>
      </c>
      <c r="F46" s="95">
        <v>25898.516291</v>
      </c>
      <c r="G46" s="95">
        <v>1726.0759029000001</v>
      </c>
      <c r="H46" s="95">
        <v>118259.28051</v>
      </c>
      <c r="J46" s="28" t="s">
        <v>209</v>
      </c>
      <c r="K46" s="95">
        <v>0</v>
      </c>
      <c r="L46" s="26">
        <v>0</v>
      </c>
      <c r="M46" s="26">
        <v>0</v>
      </c>
      <c r="N46" s="26">
        <v>0</v>
      </c>
      <c r="O46" s="26">
        <v>0</v>
      </c>
      <c r="P46" s="95">
        <v>0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95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  <c r="AD46" s="26">
        <v>0</v>
      </c>
      <c r="AE46" s="95">
        <v>0</v>
      </c>
      <c r="AF46" s="26">
        <v>0</v>
      </c>
      <c r="AG46" s="26">
        <v>0</v>
      </c>
      <c r="AH46" s="26">
        <v>0</v>
      </c>
      <c r="AI46" s="26">
        <v>0</v>
      </c>
      <c r="AJ46" s="26">
        <v>0</v>
      </c>
      <c r="AK46" s="95">
        <v>0</v>
      </c>
      <c r="AL46" s="26">
        <v>0</v>
      </c>
      <c r="AM46" s="26">
        <v>0</v>
      </c>
      <c r="AN46" s="26">
        <v>0</v>
      </c>
      <c r="AO46" s="26">
        <v>0</v>
      </c>
      <c r="AP46" s="26">
        <v>0</v>
      </c>
      <c r="AQ46" s="26"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v>0</v>
      </c>
      <c r="AY46" s="26">
        <v>0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v>0</v>
      </c>
      <c r="BF46" s="26">
        <v>0</v>
      </c>
      <c r="BG46" s="26">
        <v>0</v>
      </c>
      <c r="BH46" s="26">
        <v>0</v>
      </c>
      <c r="BI46" s="26">
        <v>0</v>
      </c>
      <c r="BJ46" s="26">
        <v>0</v>
      </c>
      <c r="BK46" s="26">
        <v>0</v>
      </c>
      <c r="BL46" s="26">
        <v>0</v>
      </c>
      <c r="BM46" s="26">
        <v>0</v>
      </c>
      <c r="BN46" s="26">
        <v>0</v>
      </c>
      <c r="BO46" s="26">
        <v>0</v>
      </c>
      <c r="BP46" s="26">
        <v>0</v>
      </c>
      <c r="BQ46" s="26">
        <v>0</v>
      </c>
      <c r="BR46" s="26">
        <v>0</v>
      </c>
      <c r="BS46" s="95">
        <v>0</v>
      </c>
      <c r="BT46" s="26">
        <v>0</v>
      </c>
      <c r="BU46" s="26">
        <v>0</v>
      </c>
      <c r="BV46" s="26">
        <v>0</v>
      </c>
      <c r="BX46" s="23">
        <f t="shared" si="0"/>
        <v>-1</v>
      </c>
      <c r="BY46" s="23">
        <f t="shared" si="1"/>
        <v>-1</v>
      </c>
      <c r="BZ46" s="23">
        <f t="shared" si="2"/>
        <v>-1</v>
      </c>
      <c r="CA46" s="23">
        <f t="shared" si="3"/>
        <v>-1</v>
      </c>
      <c r="CB46" s="23">
        <f t="shared" si="4"/>
        <v>-1</v>
      </c>
      <c r="CC46" s="23">
        <f t="shared" si="5"/>
        <v>-1</v>
      </c>
      <c r="CD46" s="23">
        <f t="shared" si="6"/>
        <v>-1</v>
      </c>
    </row>
    <row r="47" spans="1:82" x14ac:dyDescent="0.25">
      <c r="A47" s="94" t="s">
        <v>210</v>
      </c>
      <c r="B47" s="95">
        <v>827053.73309999995</v>
      </c>
      <c r="C47" s="95">
        <v>13825.325545</v>
      </c>
      <c r="D47" s="95">
        <v>40812.820198000001</v>
      </c>
      <c r="E47" s="95">
        <v>140470.33561000001</v>
      </c>
      <c r="F47" s="95">
        <v>85653.832634999999</v>
      </c>
      <c r="G47" s="95">
        <v>4873.5354932</v>
      </c>
      <c r="H47" s="95">
        <v>274662.54888000002</v>
      </c>
      <c r="J47" s="28" t="s">
        <v>210</v>
      </c>
      <c r="K47" s="95">
        <v>0</v>
      </c>
      <c r="L47" s="26">
        <v>0</v>
      </c>
      <c r="M47" s="26">
        <v>0</v>
      </c>
      <c r="N47" s="26">
        <v>0</v>
      </c>
      <c r="O47" s="26">
        <v>0</v>
      </c>
      <c r="P47" s="95">
        <v>0</v>
      </c>
      <c r="Q47" s="26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95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95">
        <v>0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95">
        <v>0</v>
      </c>
      <c r="AL47" s="26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26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26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v>0</v>
      </c>
      <c r="BG47" s="26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v>0</v>
      </c>
      <c r="BN47" s="26">
        <v>0</v>
      </c>
      <c r="BO47" s="26">
        <v>0</v>
      </c>
      <c r="BP47" s="26">
        <v>0</v>
      </c>
      <c r="BQ47" s="26">
        <v>0</v>
      </c>
      <c r="BR47" s="26">
        <v>0</v>
      </c>
      <c r="BS47" s="95">
        <v>0</v>
      </c>
      <c r="BT47" s="26">
        <v>0</v>
      </c>
      <c r="BU47" s="26">
        <v>0</v>
      </c>
      <c r="BV47" s="26">
        <v>0</v>
      </c>
      <c r="BX47" s="23">
        <f t="shared" si="0"/>
        <v>-1</v>
      </c>
      <c r="BY47" s="23">
        <f t="shared" si="1"/>
        <v>-1</v>
      </c>
      <c r="BZ47" s="23">
        <f t="shared" si="2"/>
        <v>-1</v>
      </c>
      <c r="CA47" s="23">
        <f t="shared" si="3"/>
        <v>-1</v>
      </c>
      <c r="CB47" s="23">
        <f t="shared" si="4"/>
        <v>-1</v>
      </c>
      <c r="CC47" s="23">
        <f t="shared" si="5"/>
        <v>-1</v>
      </c>
      <c r="CD47" s="23">
        <f t="shared" si="6"/>
        <v>-1</v>
      </c>
    </row>
    <row r="48" spans="1:82" s="14" customFormat="1" x14ac:dyDescent="0.25">
      <c r="A48" s="14" t="s">
        <v>211</v>
      </c>
      <c r="B48" s="85">
        <v>12226.945696000001</v>
      </c>
      <c r="C48" s="85">
        <v>225.25647588000001</v>
      </c>
      <c r="D48" s="85">
        <v>592.59021934999998</v>
      </c>
      <c r="E48" s="85">
        <v>1501.7902342</v>
      </c>
      <c r="F48" s="85">
        <v>1224.7413057000001</v>
      </c>
      <c r="G48" s="85">
        <v>89.259591963999995</v>
      </c>
      <c r="H48" s="85">
        <v>3664.5177856999999</v>
      </c>
      <c r="J48" s="14" t="s">
        <v>211</v>
      </c>
      <c r="K48" s="85">
        <v>0.37546995264692401</v>
      </c>
      <c r="L48" s="39">
        <v>5.4832149678731401E-2</v>
      </c>
      <c r="M48" s="39">
        <v>4.9348725908364803E-2</v>
      </c>
      <c r="N48" s="39">
        <v>4.9348725908364803E-2</v>
      </c>
      <c r="O48" s="39">
        <v>7.03832763438548E-2</v>
      </c>
      <c r="P48" s="85">
        <v>0</v>
      </c>
      <c r="Q48" s="39">
        <v>4.8305309745090501E-2</v>
      </c>
      <c r="R48" s="39">
        <v>0.46450934283525402</v>
      </c>
      <c r="S48" s="39">
        <v>18.568628008619999</v>
      </c>
      <c r="T48" s="39">
        <v>0.11071126956133499</v>
      </c>
      <c r="U48" s="39">
        <v>5.92721761404785E-2</v>
      </c>
      <c r="V48" s="39">
        <v>2.6632821479521802E-2</v>
      </c>
      <c r="W48" s="39">
        <v>1.7790506652116101E-3</v>
      </c>
      <c r="X48" s="85">
        <v>0.28669746876326202</v>
      </c>
      <c r="Y48" s="39">
        <v>0.21750301058990101</v>
      </c>
      <c r="Z48" s="39">
        <v>0.21750301058990101</v>
      </c>
      <c r="AA48" s="39">
        <v>6262.0440990536599</v>
      </c>
      <c r="AB48" s="39">
        <v>0</v>
      </c>
      <c r="AC48" s="39">
        <v>2.4547677355776301E-2</v>
      </c>
      <c r="AD48" s="39">
        <v>9.8818812635790895E-3</v>
      </c>
      <c r="AE48" s="85">
        <v>2.2789627953835202E-3</v>
      </c>
      <c r="AF48" s="39">
        <v>8.2674675661524394E-2</v>
      </c>
      <c r="AG48" s="39">
        <v>0.19765638660471599</v>
      </c>
      <c r="AH48" s="39">
        <v>0</v>
      </c>
      <c r="AI48" s="39">
        <v>0.32722074328830297</v>
      </c>
      <c r="AJ48" s="39">
        <v>0</v>
      </c>
      <c r="AK48" s="85">
        <v>2.1462604650650001</v>
      </c>
      <c r="AL48" s="39">
        <v>0.72835653146822299</v>
      </c>
      <c r="AM48" s="39">
        <v>8.0930813450398695E-2</v>
      </c>
      <c r="AN48" s="39">
        <v>0.80928734491862098</v>
      </c>
      <c r="AO48" s="39">
        <v>0</v>
      </c>
      <c r="AP48" s="39">
        <v>0.14992893500223201</v>
      </c>
      <c r="AQ48" s="39">
        <v>3.91224943093194E-4</v>
      </c>
      <c r="AR48" s="39">
        <v>0.19725748044775801</v>
      </c>
      <c r="AS48" s="39">
        <v>9.3817909246735696E-3</v>
      </c>
      <c r="AT48" s="39">
        <v>5.2586694003979298E-3</v>
      </c>
      <c r="AU48" s="39">
        <v>8.2056239906964895E-2</v>
      </c>
      <c r="AV48" s="39">
        <v>4.5727806346004297E-4</v>
      </c>
      <c r="AW48" s="39">
        <v>0</v>
      </c>
      <c r="AX48" s="39">
        <v>3.0561936099031601E-3</v>
      </c>
      <c r="AY48" s="39">
        <v>3.1142373120146298</v>
      </c>
      <c r="AZ48" s="39">
        <v>2.5405898200477299</v>
      </c>
      <c r="BA48" s="39">
        <v>0.57364749196690801</v>
      </c>
      <c r="BB48" s="39">
        <v>4.54742197016044E-4</v>
      </c>
      <c r="BC48" s="39">
        <v>1.2702260288695199E-5</v>
      </c>
      <c r="BD48" s="39">
        <v>0.40621637262520799</v>
      </c>
      <c r="BE48" s="39">
        <v>3.0993579038454103E-4</v>
      </c>
      <c r="BF48" s="39">
        <v>0.83351830111829395</v>
      </c>
      <c r="BG48" s="39">
        <v>2.8071859653764101E-3</v>
      </c>
      <c r="BH48" s="39">
        <v>7.1386089937554005E-4</v>
      </c>
      <c r="BI48" s="39">
        <v>1.1909582940635</v>
      </c>
      <c r="BJ48" s="39">
        <v>2.4704064791194701E-2</v>
      </c>
      <c r="BK48" s="39">
        <v>1.5750756460920299E-3</v>
      </c>
      <c r="BL48" s="39">
        <v>3.38384673467925E-3</v>
      </c>
      <c r="BM48" s="39">
        <v>3.8105899017289699E-5</v>
      </c>
      <c r="BN48" s="39">
        <v>0.18557569624718201</v>
      </c>
      <c r="BO48" s="39">
        <v>4.5089227749135999E-2</v>
      </c>
      <c r="BP48" s="39">
        <v>0</v>
      </c>
      <c r="BQ48" s="39">
        <v>2.17413807042665E-2</v>
      </c>
      <c r="BR48" s="39">
        <v>6.4358532905416196E-2</v>
      </c>
      <c r="BS48" s="85">
        <v>0</v>
      </c>
      <c r="BT48" s="39">
        <v>3.5037723209709097E-2</v>
      </c>
      <c r="BU48" s="39">
        <v>2.01965442550306</v>
      </c>
      <c r="BV48" s="39">
        <v>1.48220703875174E-2</v>
      </c>
      <c r="BW48" s="39"/>
      <c r="BX48" s="74">
        <f t="shared" si="0"/>
        <v>-0.99848133552971496</v>
      </c>
      <c r="BY48" s="74">
        <f t="shared" si="1"/>
        <v>-0.99854734146039548</v>
      </c>
      <c r="BZ48" s="74">
        <f t="shared" si="2"/>
        <v>-0.99863432213611913</v>
      </c>
      <c r="CA48" s="74">
        <f t="shared" si="3"/>
        <v>-0.99792631671115262</v>
      </c>
      <c r="CB48" s="74">
        <f t="shared" si="4"/>
        <v>-0.99792561105906719</v>
      </c>
      <c r="CC48" s="74">
        <f t="shared" si="5"/>
        <v>-0.99792094393259123</v>
      </c>
      <c r="CD48" s="74">
        <f t="shared" si="6"/>
        <v>-0.99944886215769391</v>
      </c>
    </row>
    <row r="49" spans="1:82" x14ac:dyDescent="0.25">
      <c r="A49" s="94" t="s">
        <v>490</v>
      </c>
      <c r="B49" s="95">
        <v>266179.53555999999</v>
      </c>
      <c r="C49" s="95">
        <v>4886.1242472000004</v>
      </c>
      <c r="D49" s="95">
        <v>14009.839153000001</v>
      </c>
      <c r="E49" s="95">
        <v>26116.088606000001</v>
      </c>
      <c r="F49" s="95">
        <v>19752.661034000001</v>
      </c>
      <c r="G49" s="95">
        <v>1379.3917604999999</v>
      </c>
      <c r="H49" s="95">
        <v>116676.17529</v>
      </c>
      <c r="J49" s="28" t="s">
        <v>406</v>
      </c>
      <c r="K49" s="95">
        <v>0</v>
      </c>
      <c r="L49" s="26">
        <v>0</v>
      </c>
      <c r="M49" s="26">
        <v>0</v>
      </c>
      <c r="N49" s="26">
        <v>0</v>
      </c>
      <c r="O49" s="26">
        <v>0</v>
      </c>
      <c r="P49" s="95">
        <v>0</v>
      </c>
      <c r="Q49" s="26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95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95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95">
        <v>0</v>
      </c>
      <c r="AL49" s="26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26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26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v>0</v>
      </c>
      <c r="BN49" s="26">
        <v>0</v>
      </c>
      <c r="BO49" s="26">
        <v>0</v>
      </c>
      <c r="BP49" s="26">
        <v>0</v>
      </c>
      <c r="BQ49" s="26">
        <v>0</v>
      </c>
      <c r="BR49" s="26">
        <v>0</v>
      </c>
      <c r="BS49" s="95">
        <v>0</v>
      </c>
      <c r="BT49" s="26">
        <v>0</v>
      </c>
      <c r="BU49" s="26">
        <v>0</v>
      </c>
      <c r="BV49" s="26">
        <v>0</v>
      </c>
      <c r="BX49" s="75">
        <f t="shared" ref="BX49:BX56" si="7">IF(B49&lt;&gt;0,(S49-B49)/B49,"")</f>
        <v>-1</v>
      </c>
      <c r="BY49" s="75">
        <f t="shared" ref="BY49:BY56" si="8">IF(C49&lt;&gt;0,(AI49-C49)/C49,"")</f>
        <v>-1</v>
      </c>
      <c r="BZ49" s="75">
        <f t="shared" ref="BZ49:BZ56" si="9">IF(D49&lt;&gt;0,(AN49-D49)/D49,"")</f>
        <v>-1</v>
      </c>
      <c r="CA49" s="75">
        <f t="shared" ref="CA49:CA56" si="10">IF(E49&lt;&gt;0,(AY49-E49)/E49,"")</f>
        <v>-1</v>
      </c>
      <c r="CB49" s="75">
        <f t="shared" ref="CB49:CB56" si="11">IF(F49&lt;&gt;0,(AZ49-F49)/F49,"")</f>
        <v>-1</v>
      </c>
      <c r="CC49" s="75">
        <f t="shared" ref="CC49:CC56" si="12">IF(G49&lt;&gt;0,(BN49-G49)/G49,"")</f>
        <v>-1</v>
      </c>
      <c r="CD49" s="75">
        <f t="shared" ref="CD49:CD56" si="13">IF(H49&lt;&gt;0,(BU49-H49)/H49,"")</f>
        <v>-1</v>
      </c>
    </row>
    <row r="50" spans="1:82" x14ac:dyDescent="0.25">
      <c r="A50" s="94" t="s">
        <v>491</v>
      </c>
      <c r="B50" s="95">
        <v>9661.5360108999994</v>
      </c>
      <c r="C50" s="95">
        <v>182.05683109</v>
      </c>
      <c r="D50" s="95">
        <v>528.34463274999996</v>
      </c>
      <c r="E50" s="95">
        <v>766.99326902999996</v>
      </c>
      <c r="F50" s="95">
        <v>591.68596961000003</v>
      </c>
      <c r="G50" s="95">
        <v>41.800187260999998</v>
      </c>
      <c r="H50" s="95">
        <v>4829.4406218000004</v>
      </c>
      <c r="J50" s="28" t="s">
        <v>408</v>
      </c>
      <c r="K50" s="95">
        <v>0</v>
      </c>
      <c r="L50" s="26">
        <v>0</v>
      </c>
      <c r="M50" s="26">
        <v>0</v>
      </c>
      <c r="N50" s="26">
        <v>0</v>
      </c>
      <c r="O50" s="26">
        <v>0</v>
      </c>
      <c r="P50" s="95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95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  <c r="AD50" s="26">
        <v>0</v>
      </c>
      <c r="AE50" s="95">
        <v>0</v>
      </c>
      <c r="AF50" s="26">
        <v>0</v>
      </c>
      <c r="AG50" s="26">
        <v>0</v>
      </c>
      <c r="AH50" s="26">
        <v>0</v>
      </c>
      <c r="AI50" s="26">
        <v>0</v>
      </c>
      <c r="AJ50" s="26">
        <v>0</v>
      </c>
      <c r="AK50" s="95">
        <v>0</v>
      </c>
      <c r="AL50" s="26">
        <v>0</v>
      </c>
      <c r="AM50" s="26">
        <v>0</v>
      </c>
      <c r="AN50" s="26">
        <v>0</v>
      </c>
      <c r="AO50" s="26">
        <v>0</v>
      </c>
      <c r="AP50" s="26">
        <v>0</v>
      </c>
      <c r="AQ50" s="26">
        <v>0</v>
      </c>
      <c r="AR50" s="26">
        <v>0</v>
      </c>
      <c r="AS50" s="26">
        <v>0</v>
      </c>
      <c r="AT50" s="26">
        <v>0</v>
      </c>
      <c r="AU50" s="26">
        <v>0</v>
      </c>
      <c r="AV50" s="26">
        <v>0</v>
      </c>
      <c r="AW50" s="26">
        <v>0</v>
      </c>
      <c r="AX50" s="26">
        <v>0</v>
      </c>
      <c r="AY50" s="26">
        <v>0</v>
      </c>
      <c r="AZ50" s="26">
        <v>0</v>
      </c>
      <c r="BA50" s="26">
        <v>0</v>
      </c>
      <c r="BB50" s="26">
        <v>0</v>
      </c>
      <c r="BC50" s="26">
        <v>0</v>
      </c>
      <c r="BD50" s="26">
        <v>0</v>
      </c>
      <c r="BE50" s="26">
        <v>0</v>
      </c>
      <c r="BF50" s="26">
        <v>0</v>
      </c>
      <c r="BG50" s="26">
        <v>0</v>
      </c>
      <c r="BH50" s="26">
        <v>0</v>
      </c>
      <c r="BI50" s="26">
        <v>0</v>
      </c>
      <c r="BJ50" s="26">
        <v>0</v>
      </c>
      <c r="BK50" s="26">
        <v>0</v>
      </c>
      <c r="BL50" s="26">
        <v>0</v>
      </c>
      <c r="BM50" s="26">
        <v>0</v>
      </c>
      <c r="BN50" s="26">
        <v>0</v>
      </c>
      <c r="BO50" s="26">
        <v>0</v>
      </c>
      <c r="BP50" s="26">
        <v>0</v>
      </c>
      <c r="BQ50" s="26">
        <v>0</v>
      </c>
      <c r="BR50" s="26">
        <v>0</v>
      </c>
      <c r="BS50" s="95">
        <v>0</v>
      </c>
      <c r="BT50" s="26">
        <v>0</v>
      </c>
      <c r="BU50" s="26">
        <v>0</v>
      </c>
      <c r="BV50" s="26">
        <v>0</v>
      </c>
      <c r="BX50" s="75">
        <f t="shared" si="7"/>
        <v>-1</v>
      </c>
      <c r="BY50" s="75">
        <f t="shared" si="8"/>
        <v>-1</v>
      </c>
      <c r="BZ50" s="75">
        <f t="shared" si="9"/>
        <v>-1</v>
      </c>
      <c r="CA50" s="75">
        <f t="shared" si="10"/>
        <v>-1</v>
      </c>
      <c r="CB50" s="75">
        <f t="shared" si="11"/>
        <v>-1</v>
      </c>
      <c r="CC50" s="75">
        <f t="shared" si="12"/>
        <v>-1</v>
      </c>
      <c r="CD50" s="75">
        <f t="shared" si="13"/>
        <v>-1</v>
      </c>
    </row>
    <row r="51" spans="1:82" x14ac:dyDescent="0.25">
      <c r="A51" s="94" t="s">
        <v>492</v>
      </c>
      <c r="B51" s="95">
        <v>63745.150728000001</v>
      </c>
      <c r="C51" s="95">
        <v>958.94219759999999</v>
      </c>
      <c r="D51" s="95">
        <v>3633.9851290000001</v>
      </c>
      <c r="E51" s="95">
        <v>10657.947356000001</v>
      </c>
      <c r="F51" s="95">
        <v>6189.6148574999997</v>
      </c>
      <c r="G51" s="95">
        <v>352.58804182</v>
      </c>
      <c r="H51" s="95">
        <v>20266.623716999999</v>
      </c>
      <c r="J51" s="28" t="s">
        <v>409</v>
      </c>
      <c r="K51" s="95">
        <v>0</v>
      </c>
      <c r="L51" s="26">
        <v>0</v>
      </c>
      <c r="M51" s="26">
        <v>0</v>
      </c>
      <c r="N51" s="26">
        <v>0</v>
      </c>
      <c r="O51" s="26">
        <v>0</v>
      </c>
      <c r="P51" s="95">
        <v>0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95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  <c r="AD51" s="26">
        <v>0</v>
      </c>
      <c r="AE51" s="95">
        <v>0</v>
      </c>
      <c r="AF51" s="26">
        <v>0</v>
      </c>
      <c r="AG51" s="26">
        <v>0</v>
      </c>
      <c r="AH51" s="26">
        <v>0</v>
      </c>
      <c r="AI51" s="26">
        <v>0</v>
      </c>
      <c r="AJ51" s="26">
        <v>0</v>
      </c>
      <c r="AK51" s="95">
        <v>0</v>
      </c>
      <c r="AL51" s="26">
        <v>0</v>
      </c>
      <c r="AM51" s="26">
        <v>0</v>
      </c>
      <c r="AN51" s="26">
        <v>0</v>
      </c>
      <c r="AO51" s="26">
        <v>0</v>
      </c>
      <c r="AP51" s="26">
        <v>0</v>
      </c>
      <c r="AQ51" s="26">
        <v>0</v>
      </c>
      <c r="AR51" s="26">
        <v>0</v>
      </c>
      <c r="AS51" s="26">
        <v>0</v>
      </c>
      <c r="AT51" s="26">
        <v>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26">
        <v>0</v>
      </c>
      <c r="BA51" s="26">
        <v>0</v>
      </c>
      <c r="BB51" s="26">
        <v>0</v>
      </c>
      <c r="BC51" s="26">
        <v>0</v>
      </c>
      <c r="BD51" s="26">
        <v>0</v>
      </c>
      <c r="BE51" s="26">
        <v>0</v>
      </c>
      <c r="BF51" s="26">
        <v>0</v>
      </c>
      <c r="BG51" s="26">
        <v>0</v>
      </c>
      <c r="BH51" s="26">
        <v>0</v>
      </c>
      <c r="BI51" s="26">
        <v>0</v>
      </c>
      <c r="BJ51" s="26">
        <v>0</v>
      </c>
      <c r="BK51" s="26">
        <v>0</v>
      </c>
      <c r="BL51" s="26">
        <v>0</v>
      </c>
      <c r="BM51" s="26">
        <v>0</v>
      </c>
      <c r="BN51" s="26">
        <v>0</v>
      </c>
      <c r="BO51" s="26">
        <v>0</v>
      </c>
      <c r="BP51" s="26">
        <v>0</v>
      </c>
      <c r="BQ51" s="26">
        <v>0</v>
      </c>
      <c r="BR51" s="26">
        <v>0</v>
      </c>
      <c r="BS51" s="95">
        <v>0</v>
      </c>
      <c r="BT51" s="26">
        <v>0</v>
      </c>
      <c r="BU51" s="26">
        <v>0</v>
      </c>
      <c r="BV51" s="26">
        <v>0</v>
      </c>
      <c r="BX51" s="75">
        <f t="shared" si="7"/>
        <v>-1</v>
      </c>
      <c r="BY51" s="75">
        <f t="shared" si="8"/>
        <v>-1</v>
      </c>
      <c r="BZ51" s="75">
        <f t="shared" si="9"/>
        <v>-1</v>
      </c>
      <c r="CA51" s="75">
        <f t="shared" si="10"/>
        <v>-1</v>
      </c>
      <c r="CB51" s="75">
        <f t="shared" si="11"/>
        <v>-1</v>
      </c>
      <c r="CC51" s="75">
        <f t="shared" si="12"/>
        <v>-1</v>
      </c>
      <c r="CD51" s="75">
        <f t="shared" si="13"/>
        <v>-1</v>
      </c>
    </row>
    <row r="52" spans="1:82" x14ac:dyDescent="0.25">
      <c r="A52" s="94" t="s">
        <v>493</v>
      </c>
      <c r="B52" s="95">
        <v>6041.9680888000003</v>
      </c>
      <c r="C52" s="95">
        <v>87.287094049999993</v>
      </c>
      <c r="D52" s="95">
        <v>360.24709240999999</v>
      </c>
      <c r="E52" s="95">
        <v>915.19488398999999</v>
      </c>
      <c r="F52" s="95">
        <v>530.60473045000003</v>
      </c>
      <c r="G52" s="95">
        <v>31.346942152</v>
      </c>
      <c r="H52" s="95">
        <v>2099.3914174000001</v>
      </c>
      <c r="J52" s="28" t="s">
        <v>410</v>
      </c>
      <c r="K52" s="95">
        <v>0</v>
      </c>
      <c r="L52" s="26">
        <v>0</v>
      </c>
      <c r="M52" s="26">
        <v>0</v>
      </c>
      <c r="N52" s="26">
        <v>0</v>
      </c>
      <c r="O52" s="26">
        <v>0</v>
      </c>
      <c r="P52" s="95">
        <v>0</v>
      </c>
      <c r="Q52" s="26">
        <v>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95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95">
        <v>0</v>
      </c>
      <c r="AF52" s="26">
        <v>0</v>
      </c>
      <c r="AG52" s="26">
        <v>0</v>
      </c>
      <c r="AH52" s="26">
        <v>0</v>
      </c>
      <c r="AI52" s="26">
        <v>0</v>
      </c>
      <c r="AJ52" s="26">
        <v>0</v>
      </c>
      <c r="AK52" s="95">
        <v>0</v>
      </c>
      <c r="AL52" s="26">
        <v>0</v>
      </c>
      <c r="AM52" s="26">
        <v>0</v>
      </c>
      <c r="AN52" s="26">
        <v>0</v>
      </c>
      <c r="AO52" s="26">
        <v>0</v>
      </c>
      <c r="AP52" s="26">
        <v>0</v>
      </c>
      <c r="AQ52" s="26">
        <v>0</v>
      </c>
      <c r="AR52" s="26">
        <v>0</v>
      </c>
      <c r="AS52" s="26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26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  <c r="BF52" s="26">
        <v>0</v>
      </c>
      <c r="BG52" s="26">
        <v>0</v>
      </c>
      <c r="BH52" s="26">
        <v>0</v>
      </c>
      <c r="BI52" s="26">
        <v>0</v>
      </c>
      <c r="BJ52" s="26">
        <v>0</v>
      </c>
      <c r="BK52" s="26">
        <v>0</v>
      </c>
      <c r="BL52" s="26">
        <v>0</v>
      </c>
      <c r="BM52" s="26">
        <v>0</v>
      </c>
      <c r="BN52" s="26">
        <v>0</v>
      </c>
      <c r="BO52" s="26">
        <v>0</v>
      </c>
      <c r="BP52" s="26">
        <v>0</v>
      </c>
      <c r="BQ52" s="26">
        <v>0</v>
      </c>
      <c r="BR52" s="26">
        <v>0</v>
      </c>
      <c r="BS52" s="95">
        <v>0</v>
      </c>
      <c r="BT52" s="26">
        <v>0</v>
      </c>
      <c r="BU52" s="26">
        <v>0</v>
      </c>
      <c r="BV52" s="26">
        <v>0</v>
      </c>
      <c r="BX52" s="75">
        <f t="shared" si="7"/>
        <v>-1</v>
      </c>
      <c r="BY52" s="75">
        <f t="shared" si="8"/>
        <v>-1</v>
      </c>
      <c r="BZ52" s="75">
        <f t="shared" si="9"/>
        <v>-1</v>
      </c>
      <c r="CA52" s="75">
        <f t="shared" si="10"/>
        <v>-1</v>
      </c>
      <c r="CB52" s="75">
        <f t="shared" si="11"/>
        <v>-1</v>
      </c>
      <c r="CC52" s="75">
        <f t="shared" si="12"/>
        <v>-1</v>
      </c>
      <c r="CD52" s="75">
        <f t="shared" si="13"/>
        <v>-1</v>
      </c>
    </row>
    <row r="53" spans="1:82" x14ac:dyDescent="0.25">
      <c r="A53" s="94" t="s">
        <v>494</v>
      </c>
      <c r="B53" s="95">
        <v>250959.78257000001</v>
      </c>
      <c r="C53" s="95">
        <v>3629.0447758999999</v>
      </c>
      <c r="D53" s="95">
        <v>14727.750033</v>
      </c>
      <c r="E53" s="95">
        <v>49767.030062999998</v>
      </c>
      <c r="F53" s="95">
        <v>24855.769205000001</v>
      </c>
      <c r="G53" s="95">
        <v>1124.3588467</v>
      </c>
      <c r="H53" s="95">
        <v>84024.444405999995</v>
      </c>
      <c r="J53" s="28" t="s">
        <v>411</v>
      </c>
      <c r="K53" s="95">
        <v>0</v>
      </c>
      <c r="L53" s="26">
        <v>0</v>
      </c>
      <c r="M53" s="26">
        <v>0</v>
      </c>
      <c r="N53" s="26">
        <v>0</v>
      </c>
      <c r="O53" s="26">
        <v>0</v>
      </c>
      <c r="P53" s="95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95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  <c r="AD53" s="26">
        <v>0</v>
      </c>
      <c r="AE53" s="95">
        <v>0</v>
      </c>
      <c r="AF53" s="26">
        <v>0</v>
      </c>
      <c r="AG53" s="26">
        <v>0</v>
      </c>
      <c r="AH53" s="26">
        <v>0</v>
      </c>
      <c r="AI53" s="26">
        <v>0</v>
      </c>
      <c r="AJ53" s="26">
        <v>0</v>
      </c>
      <c r="AK53" s="95">
        <v>0</v>
      </c>
      <c r="AL53" s="26">
        <v>0</v>
      </c>
      <c r="AM53" s="26">
        <v>0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v>0</v>
      </c>
      <c r="BH53" s="26">
        <v>0</v>
      </c>
      <c r="BI53" s="26">
        <v>0</v>
      </c>
      <c r="BJ53" s="26">
        <v>0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95">
        <v>0</v>
      </c>
      <c r="BT53" s="26">
        <v>0</v>
      </c>
      <c r="BU53" s="26">
        <v>0</v>
      </c>
      <c r="BV53" s="26">
        <v>0</v>
      </c>
      <c r="BX53" s="75">
        <f t="shared" si="7"/>
        <v>-1</v>
      </c>
      <c r="BY53" s="75">
        <f t="shared" si="8"/>
        <v>-1</v>
      </c>
      <c r="BZ53" s="75">
        <f t="shared" si="9"/>
        <v>-1</v>
      </c>
      <c r="CA53" s="75">
        <f t="shared" si="10"/>
        <v>-1</v>
      </c>
      <c r="CB53" s="75">
        <f t="shared" si="11"/>
        <v>-1</v>
      </c>
      <c r="CC53" s="75">
        <f t="shared" si="12"/>
        <v>-1</v>
      </c>
      <c r="CD53" s="75">
        <f t="shared" si="13"/>
        <v>-1</v>
      </c>
    </row>
    <row r="54" spans="1:82" x14ac:dyDescent="0.25">
      <c r="A54" s="94" t="s">
        <v>495</v>
      </c>
      <c r="B54" s="95">
        <v>161955.91226000001</v>
      </c>
      <c r="C54" s="95">
        <v>2346.3343696000002</v>
      </c>
      <c r="D54" s="95">
        <v>9127.8818224999995</v>
      </c>
      <c r="E54" s="95">
        <v>29613.826784000001</v>
      </c>
      <c r="F54" s="95">
        <v>16447.761307000001</v>
      </c>
      <c r="G54" s="95">
        <v>886.78664444000003</v>
      </c>
      <c r="H54" s="95">
        <v>49735.781594</v>
      </c>
      <c r="J54" s="28" t="s">
        <v>412</v>
      </c>
      <c r="K54" s="95">
        <v>0</v>
      </c>
      <c r="L54" s="26">
        <v>0</v>
      </c>
      <c r="M54" s="26">
        <v>0</v>
      </c>
      <c r="N54" s="26">
        <v>0</v>
      </c>
      <c r="O54" s="26">
        <v>0</v>
      </c>
      <c r="P54" s="95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95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95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95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95">
        <v>0</v>
      </c>
      <c r="BT54" s="26">
        <v>0</v>
      </c>
      <c r="BU54" s="26">
        <v>0</v>
      </c>
      <c r="BV54" s="26">
        <v>0</v>
      </c>
      <c r="BX54" s="75">
        <f t="shared" si="7"/>
        <v>-1</v>
      </c>
      <c r="BY54" s="75">
        <f t="shared" si="8"/>
        <v>-1</v>
      </c>
      <c r="BZ54" s="75">
        <f t="shared" si="9"/>
        <v>-1</v>
      </c>
      <c r="CA54" s="75">
        <f t="shared" si="10"/>
        <v>-1</v>
      </c>
      <c r="CB54" s="75">
        <f t="shared" si="11"/>
        <v>-1</v>
      </c>
      <c r="CC54" s="75">
        <f t="shared" si="12"/>
        <v>-1</v>
      </c>
      <c r="CD54" s="75">
        <f t="shared" si="13"/>
        <v>-1</v>
      </c>
    </row>
    <row r="55" spans="1:82" x14ac:dyDescent="0.25">
      <c r="A55" s="94" t="s">
        <v>496</v>
      </c>
      <c r="B55" s="95">
        <v>1557452.7723000001</v>
      </c>
      <c r="C55" s="95">
        <v>22749.960155000001</v>
      </c>
      <c r="D55" s="95">
        <v>89635.372701</v>
      </c>
      <c r="E55" s="95">
        <v>297924.44040999998</v>
      </c>
      <c r="F55" s="95">
        <v>156095.18496000001</v>
      </c>
      <c r="G55" s="95">
        <v>7652.9400474000004</v>
      </c>
      <c r="H55" s="95">
        <v>503884.98762999999</v>
      </c>
      <c r="J55" s="28" t="s">
        <v>413</v>
      </c>
      <c r="K55" s="95">
        <v>0</v>
      </c>
      <c r="L55" s="26">
        <v>0</v>
      </c>
      <c r="M55" s="26">
        <v>0</v>
      </c>
      <c r="N55" s="26">
        <v>0</v>
      </c>
      <c r="O55" s="26">
        <v>0</v>
      </c>
      <c r="P55" s="95">
        <v>0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95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  <c r="AD55" s="26">
        <v>0</v>
      </c>
      <c r="AE55" s="95">
        <v>0</v>
      </c>
      <c r="AF55" s="26">
        <v>0</v>
      </c>
      <c r="AG55" s="26">
        <v>0</v>
      </c>
      <c r="AH55" s="26">
        <v>0</v>
      </c>
      <c r="AI55" s="26">
        <v>0</v>
      </c>
      <c r="AJ55" s="26">
        <v>0</v>
      </c>
      <c r="AK55" s="95">
        <v>0</v>
      </c>
      <c r="AL55" s="26">
        <v>0</v>
      </c>
      <c r="AM55" s="26">
        <v>0</v>
      </c>
      <c r="AN55" s="26">
        <v>0</v>
      </c>
      <c r="AO55" s="26">
        <v>0</v>
      </c>
      <c r="AP55" s="26">
        <v>0</v>
      </c>
      <c r="AQ55" s="26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v>0</v>
      </c>
      <c r="BG55" s="26">
        <v>0</v>
      </c>
      <c r="BH55" s="26">
        <v>0</v>
      </c>
      <c r="BI55" s="26">
        <v>0</v>
      </c>
      <c r="BJ55" s="26">
        <v>0</v>
      </c>
      <c r="BK55" s="26">
        <v>0</v>
      </c>
      <c r="BL55" s="26">
        <v>0</v>
      </c>
      <c r="BM55" s="26">
        <v>0</v>
      </c>
      <c r="BN55" s="26">
        <v>0</v>
      </c>
      <c r="BO55" s="26">
        <v>0</v>
      </c>
      <c r="BP55" s="26">
        <v>0</v>
      </c>
      <c r="BQ55" s="26">
        <v>0</v>
      </c>
      <c r="BR55" s="26">
        <v>0</v>
      </c>
      <c r="BS55" s="95">
        <v>0</v>
      </c>
      <c r="BT55" s="26">
        <v>0</v>
      </c>
      <c r="BU55" s="26">
        <v>0</v>
      </c>
      <c r="BV55" s="26">
        <v>0</v>
      </c>
      <c r="BX55" s="75">
        <f t="shared" si="7"/>
        <v>-1</v>
      </c>
      <c r="BY55" s="75">
        <f t="shared" si="8"/>
        <v>-1</v>
      </c>
      <c r="BZ55" s="75">
        <f t="shared" si="9"/>
        <v>-1</v>
      </c>
      <c r="CA55" s="75">
        <f t="shared" si="10"/>
        <v>-1</v>
      </c>
      <c r="CB55" s="75">
        <f t="shared" si="11"/>
        <v>-1</v>
      </c>
      <c r="CC55" s="75">
        <f t="shared" si="12"/>
        <v>-1</v>
      </c>
      <c r="CD55" s="75">
        <f t="shared" si="13"/>
        <v>-1</v>
      </c>
    </row>
    <row r="56" spans="1:82" x14ac:dyDescent="0.25">
      <c r="A56" s="94" t="s">
        <v>497</v>
      </c>
      <c r="B56" s="95">
        <v>1628998.6732999999</v>
      </c>
      <c r="C56" s="95">
        <v>23871.357437999999</v>
      </c>
      <c r="D56" s="95">
        <v>93944.757668999999</v>
      </c>
      <c r="E56" s="95">
        <v>318664.14127999998</v>
      </c>
      <c r="F56" s="95">
        <v>164320.0417</v>
      </c>
      <c r="G56" s="95">
        <v>7807.3521338</v>
      </c>
      <c r="H56" s="95">
        <v>528455.69244999997</v>
      </c>
      <c r="J56" s="28" t="s">
        <v>414</v>
      </c>
      <c r="K56" s="95">
        <v>0</v>
      </c>
      <c r="L56" s="26">
        <v>0</v>
      </c>
      <c r="M56" s="26">
        <v>0</v>
      </c>
      <c r="N56" s="26">
        <v>0</v>
      </c>
      <c r="O56" s="26">
        <v>0</v>
      </c>
      <c r="P56" s="95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95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  <c r="AD56" s="26">
        <v>0</v>
      </c>
      <c r="AE56" s="95">
        <v>0</v>
      </c>
      <c r="AF56" s="26">
        <v>0</v>
      </c>
      <c r="AG56" s="26">
        <v>0</v>
      </c>
      <c r="AH56" s="26">
        <v>0</v>
      </c>
      <c r="AI56" s="26">
        <v>0</v>
      </c>
      <c r="AJ56" s="26">
        <v>0</v>
      </c>
      <c r="AK56" s="95">
        <v>0</v>
      </c>
      <c r="AL56" s="26">
        <v>0</v>
      </c>
      <c r="AM56" s="26">
        <v>0</v>
      </c>
      <c r="AN56" s="26">
        <v>0</v>
      </c>
      <c r="AO56" s="26">
        <v>0</v>
      </c>
      <c r="AP56" s="26">
        <v>0</v>
      </c>
      <c r="AQ56" s="26">
        <v>0</v>
      </c>
      <c r="AR56" s="26">
        <v>0</v>
      </c>
      <c r="AS56" s="26">
        <v>0</v>
      </c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26">
        <v>0</v>
      </c>
      <c r="BH56" s="26">
        <v>0</v>
      </c>
      <c r="BI56" s="26">
        <v>0</v>
      </c>
      <c r="BJ56" s="26">
        <v>0</v>
      </c>
      <c r="BK56" s="26">
        <v>0</v>
      </c>
      <c r="BL56" s="26">
        <v>0</v>
      </c>
      <c r="BM56" s="26">
        <v>0</v>
      </c>
      <c r="BN56" s="26">
        <v>0</v>
      </c>
      <c r="BO56" s="26">
        <v>0</v>
      </c>
      <c r="BP56" s="26">
        <v>0</v>
      </c>
      <c r="BQ56" s="26">
        <v>0</v>
      </c>
      <c r="BR56" s="26">
        <v>0</v>
      </c>
      <c r="BS56" s="95">
        <v>0</v>
      </c>
      <c r="BT56" s="26">
        <v>0</v>
      </c>
      <c r="BU56" s="26">
        <v>0</v>
      </c>
      <c r="BV56" s="26">
        <v>0</v>
      </c>
      <c r="BX56" s="75">
        <f t="shared" si="7"/>
        <v>-1</v>
      </c>
      <c r="BY56" s="75">
        <f t="shared" si="8"/>
        <v>-1</v>
      </c>
      <c r="BZ56" s="75">
        <f t="shared" si="9"/>
        <v>-1</v>
      </c>
      <c r="CA56" s="75">
        <f t="shared" si="10"/>
        <v>-1</v>
      </c>
      <c r="CB56" s="75">
        <f t="shared" si="11"/>
        <v>-1</v>
      </c>
      <c r="CC56" s="75">
        <f t="shared" si="12"/>
        <v>-1</v>
      </c>
      <c r="CD56" s="75">
        <f t="shared" si="13"/>
        <v>-1</v>
      </c>
    </row>
    <row r="57" spans="1:82" x14ac:dyDescent="0.25">
      <c r="BX57" s="23"/>
      <c r="BY57" s="23"/>
      <c r="BZ57" s="23"/>
      <c r="CA57" s="23"/>
      <c r="CB57" s="23"/>
      <c r="CC57" s="23"/>
      <c r="CD57" s="23"/>
    </row>
    <row r="58" spans="1:82" x14ac:dyDescent="0.25">
      <c r="A58" s="3"/>
      <c r="BX58" s="23"/>
      <c r="BY58" s="23" t="str">
        <f>IF(AI58&lt;&gt;0,(AI58-C58)/C58,"")</f>
        <v/>
      </c>
      <c r="BZ58" s="23" t="str">
        <f>IF(AN58&lt;&gt;0,(AN58-D58)/D58,"")</f>
        <v/>
      </c>
      <c r="CA58" s="23" t="str">
        <f t="shared" ref="CA58:CB61" si="14">IF(AY58&lt;&gt;0,(AY58-E58)/E58,"")</f>
        <v/>
      </c>
      <c r="CB58" s="23" t="str">
        <f t="shared" si="14"/>
        <v/>
      </c>
      <c r="CC58" s="23" t="str">
        <f>IF(BN58&lt;&gt;0,(BN58-G58)/G58,"")</f>
        <v/>
      </c>
      <c r="CD58" s="23" t="str">
        <f>IF(BU58&lt;&gt;0,(BU58-H58)/H58,"")</f>
        <v/>
      </c>
    </row>
    <row r="59" spans="1:82" x14ac:dyDescent="0.25">
      <c r="A59" s="4" t="s">
        <v>55</v>
      </c>
      <c r="B59" s="1">
        <f t="shared" ref="B59:H59" si="15">SUM(B3:B56)</f>
        <v>18968397.218625508</v>
      </c>
      <c r="C59" s="1">
        <f t="shared" si="15"/>
        <v>310484.50945775787</v>
      </c>
      <c r="D59" s="1">
        <f t="shared" si="15"/>
        <v>734673.85279358807</v>
      </c>
      <c r="E59" s="1">
        <f t="shared" si="15"/>
        <v>2742583.47745607</v>
      </c>
      <c r="F59" s="1">
        <f t="shared" si="15"/>
        <v>1857261.0206772001</v>
      </c>
      <c r="G59" s="1">
        <f t="shared" si="15"/>
        <v>138812.91622275615</v>
      </c>
      <c r="H59" s="1">
        <f t="shared" si="15"/>
        <v>5456982.011903611</v>
      </c>
      <c r="K59" s="1">
        <f t="shared" ref="K59:BV59" si="16">SUM(K3:K56)</f>
        <v>44041.587380522797</v>
      </c>
      <c r="L59" s="1">
        <f t="shared" si="16"/>
        <v>8990.0344369071208</v>
      </c>
      <c r="M59" s="1">
        <f t="shared" si="16"/>
        <v>11864.527714575543</v>
      </c>
      <c r="N59" s="1">
        <f t="shared" si="16"/>
        <v>11864.527714575543</v>
      </c>
      <c r="O59" s="1">
        <f t="shared" si="16"/>
        <v>20178.146839756151</v>
      </c>
      <c r="P59" s="1">
        <f t="shared" si="16"/>
        <v>5.9026241483829986</v>
      </c>
      <c r="Q59" s="1">
        <f t="shared" si="16"/>
        <v>6575.7232915072218</v>
      </c>
      <c r="R59" s="1">
        <f t="shared" si="16"/>
        <v>71310.785302510441</v>
      </c>
      <c r="S59" s="1">
        <f t="shared" si="16"/>
        <v>1144564.6431553753</v>
      </c>
      <c r="T59" s="1">
        <f t="shared" si="16"/>
        <v>17617.720049578082</v>
      </c>
      <c r="U59" s="1">
        <f t="shared" si="16"/>
        <v>10655.774541303836</v>
      </c>
      <c r="V59" s="1">
        <f t="shared" si="16"/>
        <v>3814.4360189666904</v>
      </c>
      <c r="W59" s="1">
        <f t="shared" si="16"/>
        <v>208.67867646403641</v>
      </c>
      <c r="X59" s="1">
        <f t="shared" si="16"/>
        <v>33628.393409519369</v>
      </c>
      <c r="Y59" s="1">
        <f t="shared" si="16"/>
        <v>29607.704270632861</v>
      </c>
      <c r="Z59" s="1">
        <f t="shared" si="16"/>
        <v>29607.704270632861</v>
      </c>
      <c r="AA59" s="1">
        <f t="shared" si="16"/>
        <v>139508757.31789228</v>
      </c>
      <c r="AB59" s="1">
        <f t="shared" si="16"/>
        <v>0</v>
      </c>
      <c r="AC59" s="1">
        <f t="shared" si="16"/>
        <v>4428.0650563668296</v>
      </c>
      <c r="AD59" s="1">
        <f t="shared" si="16"/>
        <v>1480.3078431305735</v>
      </c>
      <c r="AE59" s="1">
        <f t="shared" si="16"/>
        <v>929.01679688221407</v>
      </c>
      <c r="AF59" s="1">
        <f t="shared" si="16"/>
        <v>10709.917927868029</v>
      </c>
      <c r="AG59" s="1">
        <f t="shared" si="16"/>
        <v>23184.624592185803</v>
      </c>
      <c r="AH59" s="1">
        <f t="shared" si="16"/>
        <v>0</v>
      </c>
      <c r="AI59" s="1">
        <f t="shared" si="16"/>
        <v>20468.310335956143</v>
      </c>
      <c r="AJ59" s="1">
        <f t="shared" si="16"/>
        <v>0</v>
      </c>
      <c r="AK59" s="1">
        <f t="shared" si="16"/>
        <v>338086.5523912207</v>
      </c>
      <c r="AL59" s="1">
        <f t="shared" si="16"/>
        <v>29666.796968057435</v>
      </c>
      <c r="AM59" s="1">
        <f t="shared" si="16"/>
        <v>3296.3146609627242</v>
      </c>
      <c r="AN59" s="1">
        <f t="shared" si="16"/>
        <v>32963.111629020175</v>
      </c>
      <c r="AO59" s="1">
        <f t="shared" si="16"/>
        <v>0</v>
      </c>
      <c r="AP59" s="1">
        <f t="shared" si="16"/>
        <v>20714.848451289861</v>
      </c>
      <c r="AQ59" s="1">
        <f t="shared" si="16"/>
        <v>18.171616452905376</v>
      </c>
      <c r="AR59" s="1">
        <f t="shared" si="16"/>
        <v>49105.736874901871</v>
      </c>
      <c r="AS59" s="1">
        <f t="shared" si="16"/>
        <v>377.29361155021269</v>
      </c>
      <c r="AT59" s="1">
        <f t="shared" si="16"/>
        <v>980.81125219133537</v>
      </c>
      <c r="AU59" s="1">
        <f t="shared" si="16"/>
        <v>4203.8215891956943</v>
      </c>
      <c r="AV59" s="1">
        <f t="shared" si="16"/>
        <v>19.104429496013449</v>
      </c>
      <c r="AW59" s="1">
        <f t="shared" si="16"/>
        <v>0</v>
      </c>
      <c r="AX59" s="1">
        <f t="shared" si="16"/>
        <v>721.67660886033048</v>
      </c>
      <c r="AY59" s="1">
        <f t="shared" si="16"/>
        <v>129474.53069070815</v>
      </c>
      <c r="AZ59" s="1">
        <f t="shared" si="16"/>
        <v>109927.13922874365</v>
      </c>
      <c r="BA59" s="1">
        <f t="shared" si="16"/>
        <v>19547.391461964493</v>
      </c>
      <c r="BB59" s="1">
        <f t="shared" si="16"/>
        <v>25.016934995904855</v>
      </c>
      <c r="BC59" s="1">
        <f t="shared" si="16"/>
        <v>0.50701730290282532</v>
      </c>
      <c r="BD59" s="1">
        <f t="shared" si="16"/>
        <v>16417.972473689893</v>
      </c>
      <c r="BE59" s="1">
        <f t="shared" si="16"/>
        <v>68.166084090623016</v>
      </c>
      <c r="BF59" s="1">
        <f t="shared" si="16"/>
        <v>35584.855517917451</v>
      </c>
      <c r="BG59" s="1">
        <f t="shared" si="16"/>
        <v>265.38005461177107</v>
      </c>
      <c r="BH59" s="1">
        <f t="shared" si="16"/>
        <v>58.308398279171065</v>
      </c>
      <c r="BI59" s="1">
        <f t="shared" si="16"/>
        <v>50844.67847264446</v>
      </c>
      <c r="BJ59" s="1">
        <f t="shared" si="16"/>
        <v>4063.3893730113759</v>
      </c>
      <c r="BK59" s="1">
        <f t="shared" si="16"/>
        <v>64.147778829742535</v>
      </c>
      <c r="BL59" s="1">
        <f t="shared" si="16"/>
        <v>275.6211552180863</v>
      </c>
      <c r="BM59" s="1">
        <f t="shared" si="16"/>
        <v>1.6062334173212709</v>
      </c>
      <c r="BN59" s="1">
        <f t="shared" si="16"/>
        <v>9515.9841956137952</v>
      </c>
      <c r="BO59" s="1">
        <f t="shared" si="16"/>
        <v>7919.1514966913455</v>
      </c>
      <c r="BP59" s="1">
        <f t="shared" si="16"/>
        <v>0</v>
      </c>
      <c r="BQ59" s="1">
        <f t="shared" si="16"/>
        <v>2551.1666367641787</v>
      </c>
      <c r="BR59" s="1">
        <f t="shared" si="16"/>
        <v>10719.17471785857</v>
      </c>
      <c r="BS59" s="1">
        <f t="shared" si="16"/>
        <v>0</v>
      </c>
      <c r="BT59" s="1">
        <f t="shared" si="16"/>
        <v>14213.085395442369</v>
      </c>
      <c r="BU59" s="1">
        <f t="shared" si="16"/>
        <v>316974.53100080963</v>
      </c>
      <c r="BV59" s="1">
        <f t="shared" si="16"/>
        <v>4055.0487826259655</v>
      </c>
      <c r="BW59" s="1"/>
      <c r="BX59" s="75">
        <f>IF(B59&lt;&gt;0,(S59-B59)/B59,"")</f>
        <v>-0.9396593908297376</v>
      </c>
      <c r="BY59" s="23">
        <f>IF(AI59&lt;&gt;0,(AI59-C59)/C59,"")</f>
        <v>-0.93407622695347081</v>
      </c>
      <c r="BZ59" s="23">
        <f>IF(AN59&lt;&gt;0,(AN59-D59)/D59,"")</f>
        <v>-0.9551323195950443</v>
      </c>
      <c r="CA59" s="23">
        <f t="shared" si="14"/>
        <v>-0.95279103379897678</v>
      </c>
      <c r="CB59" s="23">
        <f t="shared" si="14"/>
        <v>-0.94081222940399523</v>
      </c>
      <c r="CC59" s="23">
        <f>IF(BN59&lt;&gt;0,(BN59-G59)/G59,"")</f>
        <v>-0.93144741530864972</v>
      </c>
      <c r="CD59" s="23">
        <f>IF(BU59&lt;&gt;0,(BU59-H59)/H59,"")</f>
        <v>-0.94191394981523191</v>
      </c>
    </row>
    <row r="60" spans="1:82" x14ac:dyDescent="0.25">
      <c r="A60" s="4" t="s">
        <v>74</v>
      </c>
      <c r="B60" s="1">
        <f t="shared" ref="B60:H60" si="17">SUM(B3:B16)</f>
        <v>7865312.7722690003</v>
      </c>
      <c r="C60" s="1">
        <f t="shared" si="17"/>
        <v>130743.48795288098</v>
      </c>
      <c r="D60" s="1">
        <f t="shared" si="17"/>
        <v>160439.9245888</v>
      </c>
      <c r="E60" s="1">
        <f t="shared" si="17"/>
        <v>850175.72151535994</v>
      </c>
      <c r="F60" s="1">
        <f t="shared" si="17"/>
        <v>720793.23960374994</v>
      </c>
      <c r="G60" s="1">
        <f t="shared" si="17"/>
        <v>74197.072988887012</v>
      </c>
      <c r="H60" s="1">
        <f t="shared" si="17"/>
        <v>1876616.2393738902</v>
      </c>
      <c r="K60" s="1">
        <f t="shared" ref="K60:BV60" si="18">SUM(K3:K16)</f>
        <v>34339.019034823541</v>
      </c>
      <c r="L60" s="1">
        <f t="shared" si="18"/>
        <v>5039.2498085014795</v>
      </c>
      <c r="M60" s="1">
        <f t="shared" si="18"/>
        <v>4571.4465092144846</v>
      </c>
      <c r="N60" s="1">
        <f t="shared" si="18"/>
        <v>4571.4465092144846</v>
      </c>
      <c r="O60" s="1">
        <f t="shared" si="18"/>
        <v>6551.1569218670456</v>
      </c>
      <c r="P60" s="1">
        <f t="shared" si="18"/>
        <v>5.6561321518764023E-2</v>
      </c>
      <c r="Q60" s="1">
        <f t="shared" si="18"/>
        <v>4426.4528537011965</v>
      </c>
      <c r="R60" s="1">
        <f t="shared" si="18"/>
        <v>42643.186673049917</v>
      </c>
      <c r="S60" s="1">
        <f t="shared" si="18"/>
        <v>761402.4883969794</v>
      </c>
      <c r="T60" s="1">
        <f t="shared" si="18"/>
        <v>10169.369899392093</v>
      </c>
      <c r="U60" s="1">
        <f t="shared" si="18"/>
        <v>5456.1797488442953</v>
      </c>
      <c r="V60" s="1">
        <f t="shared" si="18"/>
        <v>2442.3489112755383</v>
      </c>
      <c r="W60" s="1">
        <f t="shared" si="18"/>
        <v>162.70577278331101</v>
      </c>
      <c r="X60" s="1">
        <f t="shared" si="18"/>
        <v>26219.896719707303</v>
      </c>
      <c r="Y60" s="1">
        <f t="shared" si="18"/>
        <v>19931.01395647422</v>
      </c>
      <c r="Z60" s="1">
        <f t="shared" si="18"/>
        <v>19931.01395647422</v>
      </c>
      <c r="AA60" s="1">
        <f t="shared" si="18"/>
        <v>45405934.125049494</v>
      </c>
      <c r="AB60" s="1">
        <f t="shared" si="18"/>
        <v>0</v>
      </c>
      <c r="AC60" s="1">
        <f t="shared" si="18"/>
        <v>2259.8324166240172</v>
      </c>
      <c r="AD60" s="1">
        <f t="shared" si="18"/>
        <v>906.82891855225978</v>
      </c>
      <c r="AE60" s="1">
        <f t="shared" si="18"/>
        <v>214.76772798599922</v>
      </c>
      <c r="AF60" s="1">
        <f t="shared" si="18"/>
        <v>7570.683093886475</v>
      </c>
      <c r="AG60" s="1">
        <f t="shared" si="18"/>
        <v>18076.945596303685</v>
      </c>
      <c r="AH60" s="1">
        <f t="shared" si="18"/>
        <v>0</v>
      </c>
      <c r="AI60" s="1">
        <f t="shared" si="18"/>
        <v>13032.231314697647</v>
      </c>
      <c r="AJ60" s="1">
        <f t="shared" si="18"/>
        <v>0</v>
      </c>
      <c r="AK60" s="1">
        <f t="shared" si="18"/>
        <v>197114.50090138143</v>
      </c>
      <c r="AL60" s="1">
        <f t="shared" si="18"/>
        <v>14723.154465622338</v>
      </c>
      <c r="AM60" s="1">
        <f t="shared" si="18"/>
        <v>1635.9098003369445</v>
      </c>
      <c r="AN60" s="1">
        <f t="shared" si="18"/>
        <v>16359.064265959292</v>
      </c>
      <c r="AO60" s="1">
        <f t="shared" si="18"/>
        <v>0</v>
      </c>
      <c r="AP60" s="1">
        <f t="shared" si="18"/>
        <v>13741.840417702864</v>
      </c>
      <c r="AQ60" s="1">
        <f t="shared" si="18"/>
        <v>11.065413621399131</v>
      </c>
      <c r="AR60" s="1">
        <f t="shared" si="18"/>
        <v>18289.131650937528</v>
      </c>
      <c r="AS60" s="1">
        <f t="shared" si="18"/>
        <v>264.5716624687355</v>
      </c>
      <c r="AT60" s="1">
        <f t="shared" si="18"/>
        <v>158.59345451611273</v>
      </c>
      <c r="AU60" s="1">
        <f t="shared" si="18"/>
        <v>2326.1122072256458</v>
      </c>
      <c r="AV60" s="1">
        <f t="shared" si="18"/>
        <v>12.905013299989497</v>
      </c>
      <c r="AW60" s="1">
        <f t="shared" si="18"/>
        <v>0</v>
      </c>
      <c r="AX60" s="1">
        <f t="shared" si="18"/>
        <v>94.197766439877014</v>
      </c>
      <c r="AY60" s="1">
        <f t="shared" si="18"/>
        <v>84480.711712578748</v>
      </c>
      <c r="AZ60" s="1">
        <f t="shared" si="18"/>
        <v>71749.388253670928</v>
      </c>
      <c r="BA60" s="1">
        <f t="shared" si="18"/>
        <v>12731.323458907797</v>
      </c>
      <c r="BB60" s="1">
        <f t="shared" si="18"/>
        <v>12.913852551574344</v>
      </c>
      <c r="BC60" s="1">
        <f t="shared" si="18"/>
        <v>0.3581563750879917</v>
      </c>
      <c r="BD60" s="1">
        <f t="shared" si="18"/>
        <v>11456.543473083077</v>
      </c>
      <c r="BE60" s="1">
        <f t="shared" si="18"/>
        <v>9.4856940950324145</v>
      </c>
      <c r="BF60" s="1">
        <f t="shared" si="18"/>
        <v>23533.1652992278</v>
      </c>
      <c r="BG60" s="1">
        <f t="shared" si="18"/>
        <v>81.204380276767935</v>
      </c>
      <c r="BH60" s="1">
        <f t="shared" si="18"/>
        <v>20.527362254655845</v>
      </c>
      <c r="BI60" s="1">
        <f t="shared" si="18"/>
        <v>33624.946843623933</v>
      </c>
      <c r="BJ60" s="1">
        <f t="shared" si="18"/>
        <v>2270.4763719071379</v>
      </c>
      <c r="BK60" s="1">
        <f t="shared" si="18"/>
        <v>44.428404377188755</v>
      </c>
      <c r="BL60" s="1">
        <f t="shared" si="18"/>
        <v>97.293662353014923</v>
      </c>
      <c r="BM60" s="1">
        <f t="shared" si="18"/>
        <v>1.0756078811516934</v>
      </c>
      <c r="BN60" s="1">
        <f t="shared" si="18"/>
        <v>6731.0626489973984</v>
      </c>
      <c r="BO60" s="1">
        <f t="shared" si="18"/>
        <v>4148.8848815056544</v>
      </c>
      <c r="BP60" s="1">
        <f t="shared" si="18"/>
        <v>0</v>
      </c>
      <c r="BQ60" s="1">
        <f t="shared" si="18"/>
        <v>1988.3745170482414</v>
      </c>
      <c r="BR60" s="1">
        <f t="shared" si="18"/>
        <v>5916.2957123153919</v>
      </c>
      <c r="BS60" s="1">
        <f t="shared" si="18"/>
        <v>0</v>
      </c>
      <c r="BT60" s="1">
        <f t="shared" si="18"/>
        <v>3301.185926828578</v>
      </c>
      <c r="BU60" s="1">
        <f t="shared" si="18"/>
        <v>185475.66362154327</v>
      </c>
      <c r="BV60" s="1">
        <f t="shared" si="18"/>
        <v>1377.7521181119696</v>
      </c>
      <c r="BW60" s="1"/>
      <c r="BX60" s="75">
        <f>IF(B60&lt;&gt;0,(S60-B60)/B60,"")</f>
        <v>-0.90319488741992793</v>
      </c>
      <c r="BY60" s="23">
        <f>IF(AI60&lt;&gt;0,(AI60-C60)/C60,"")</f>
        <v>-0.90032213826669227</v>
      </c>
      <c r="BZ60" s="23">
        <f>IF(AN60&lt;&gt;0,(AN60-D60)/D60,"")</f>
        <v>-0.89803620072817414</v>
      </c>
      <c r="CA60" s="23">
        <f t="shared" si="14"/>
        <v>-0.90063146997187871</v>
      </c>
      <c r="CB60" s="23">
        <f t="shared" si="14"/>
        <v>-0.90045773973530263</v>
      </c>
      <c r="CC60" s="23">
        <f>IF(BN60&lt;&gt;0,(BN60-G60)/G60,"")</f>
        <v>-0.90928129132525815</v>
      </c>
      <c r="CD60" s="23">
        <f>IF(BU60&lt;&gt;0,(BU60-H60)/H60,"")</f>
        <v>-0.90116484141508613</v>
      </c>
    </row>
    <row r="61" spans="1:82" x14ac:dyDescent="0.25">
      <c r="A61" s="4" t="s">
        <v>127</v>
      </c>
      <c r="B61" s="1">
        <f t="shared" ref="B61:H61" si="19">SUM(B17:B48)</f>
        <v>7158089.1155387992</v>
      </c>
      <c r="C61" s="1">
        <f t="shared" si="19"/>
        <v>121029.91439643702</v>
      </c>
      <c r="D61" s="1">
        <f t="shared" si="19"/>
        <v>348265.74997212808</v>
      </c>
      <c r="E61" s="1">
        <f t="shared" si="19"/>
        <v>1157982.0932886899</v>
      </c>
      <c r="F61" s="1">
        <f t="shared" si="19"/>
        <v>747684.45730989019</v>
      </c>
      <c r="G61" s="1">
        <f t="shared" si="19"/>
        <v>45339.278629796107</v>
      </c>
      <c r="H61" s="1">
        <f t="shared" si="19"/>
        <v>2270393.2354035196</v>
      </c>
      <c r="K61" s="1">
        <f t="shared" ref="K61:BV61" si="20">SUM(K17:K48)</f>
        <v>9702.5683456992574</v>
      </c>
      <c r="L61" s="1">
        <f t="shared" si="20"/>
        <v>3950.7846284056427</v>
      </c>
      <c r="M61" s="1">
        <f t="shared" si="20"/>
        <v>7293.0812053610589</v>
      </c>
      <c r="N61" s="1">
        <f t="shared" si="20"/>
        <v>7293.0812053610589</v>
      </c>
      <c r="O61" s="1">
        <f t="shared" si="20"/>
        <v>13626.989917889105</v>
      </c>
      <c r="P61" s="1">
        <f t="shared" si="20"/>
        <v>5.8460628268642347</v>
      </c>
      <c r="Q61" s="1">
        <f t="shared" si="20"/>
        <v>2149.2704378060262</v>
      </c>
      <c r="R61" s="1">
        <f t="shared" si="20"/>
        <v>28667.598629460506</v>
      </c>
      <c r="S61" s="1">
        <f t="shared" si="20"/>
        <v>383162.15475839569</v>
      </c>
      <c r="T61" s="1">
        <f t="shared" si="20"/>
        <v>7448.3501501859919</v>
      </c>
      <c r="U61" s="1">
        <f t="shared" si="20"/>
        <v>5199.5947924595403</v>
      </c>
      <c r="V61" s="1">
        <f t="shared" si="20"/>
        <v>1372.0871076911526</v>
      </c>
      <c r="W61" s="1">
        <f t="shared" si="20"/>
        <v>45.972903680725423</v>
      </c>
      <c r="X61" s="1">
        <f t="shared" si="20"/>
        <v>7408.4966898120647</v>
      </c>
      <c r="Y61" s="1">
        <f t="shared" si="20"/>
        <v>9676.6903141586408</v>
      </c>
      <c r="Z61" s="1">
        <f t="shared" si="20"/>
        <v>9676.6903141586408</v>
      </c>
      <c r="AA61" s="1">
        <f t="shared" si="20"/>
        <v>94102823.192842782</v>
      </c>
      <c r="AB61" s="1">
        <f t="shared" si="20"/>
        <v>0</v>
      </c>
      <c r="AC61" s="1">
        <f t="shared" si="20"/>
        <v>2168.2326397428128</v>
      </c>
      <c r="AD61" s="1">
        <f t="shared" si="20"/>
        <v>573.47892457831392</v>
      </c>
      <c r="AE61" s="1">
        <f t="shared" si="20"/>
        <v>714.24906889621479</v>
      </c>
      <c r="AF61" s="1">
        <f t="shared" si="20"/>
        <v>3139.2348339815549</v>
      </c>
      <c r="AG61" s="1">
        <f t="shared" si="20"/>
        <v>5107.6789958821182</v>
      </c>
      <c r="AH61" s="1">
        <f t="shared" si="20"/>
        <v>0</v>
      </c>
      <c r="AI61" s="1">
        <f t="shared" si="20"/>
        <v>7436.0790212585007</v>
      </c>
      <c r="AJ61" s="1">
        <f t="shared" si="20"/>
        <v>0</v>
      </c>
      <c r="AK61" s="1">
        <f t="shared" si="20"/>
        <v>140972.05148983921</v>
      </c>
      <c r="AL61" s="1">
        <f t="shared" si="20"/>
        <v>14943.642502435097</v>
      </c>
      <c r="AM61" s="1">
        <f t="shared" si="20"/>
        <v>1660.40486062578</v>
      </c>
      <c r="AN61" s="1">
        <f t="shared" si="20"/>
        <v>16604.047363060879</v>
      </c>
      <c r="AO61" s="1">
        <f t="shared" si="20"/>
        <v>0</v>
      </c>
      <c r="AP61" s="1">
        <f t="shared" si="20"/>
        <v>6973.008033586998</v>
      </c>
      <c r="AQ61" s="1">
        <f t="shared" si="20"/>
        <v>7.1062028315062449</v>
      </c>
      <c r="AR61" s="1">
        <f t="shared" si="20"/>
        <v>30816.60522396434</v>
      </c>
      <c r="AS61" s="1">
        <f t="shared" si="20"/>
        <v>112.72194908147722</v>
      </c>
      <c r="AT61" s="1">
        <f t="shared" si="20"/>
        <v>822.21779767522264</v>
      </c>
      <c r="AU61" s="1">
        <f t="shared" si="20"/>
        <v>1877.7093819700494</v>
      </c>
      <c r="AV61" s="1">
        <f t="shared" si="20"/>
        <v>6.1994161960239476</v>
      </c>
      <c r="AW61" s="1">
        <f t="shared" si="20"/>
        <v>0</v>
      </c>
      <c r="AX61" s="1">
        <f t="shared" si="20"/>
        <v>627.47884242045347</v>
      </c>
      <c r="AY61" s="1">
        <f t="shared" si="20"/>
        <v>44993.818978129413</v>
      </c>
      <c r="AZ61" s="1">
        <f t="shared" si="20"/>
        <v>38177.750975072704</v>
      </c>
      <c r="BA61" s="1">
        <f t="shared" si="20"/>
        <v>6816.0680030566928</v>
      </c>
      <c r="BB61" s="1">
        <f t="shared" si="20"/>
        <v>12.103082444330513</v>
      </c>
      <c r="BC61" s="1">
        <f t="shared" si="20"/>
        <v>0.14886092781483351</v>
      </c>
      <c r="BD61" s="1">
        <f t="shared" si="20"/>
        <v>4961.4290006068113</v>
      </c>
      <c r="BE61" s="1">
        <f t="shared" si="20"/>
        <v>58.680389995590602</v>
      </c>
      <c r="BF61" s="1">
        <f t="shared" si="20"/>
        <v>12051.690218689659</v>
      </c>
      <c r="BG61" s="1">
        <f t="shared" si="20"/>
        <v>184.17567433500312</v>
      </c>
      <c r="BH61" s="1">
        <f t="shared" si="20"/>
        <v>37.781036024515224</v>
      </c>
      <c r="BI61" s="1">
        <f t="shared" si="20"/>
        <v>17219.731629020527</v>
      </c>
      <c r="BJ61" s="1">
        <f t="shared" si="20"/>
        <v>1792.9130011042378</v>
      </c>
      <c r="BK61" s="1">
        <f t="shared" si="20"/>
        <v>19.719374452553769</v>
      </c>
      <c r="BL61" s="1">
        <f t="shared" si="20"/>
        <v>178.32749286507138</v>
      </c>
      <c r="BM61" s="1">
        <f t="shared" si="20"/>
        <v>0.53062553616957775</v>
      </c>
      <c r="BN61" s="1">
        <f t="shared" si="20"/>
        <v>2784.9215466163969</v>
      </c>
      <c r="BO61" s="1">
        <f t="shared" si="20"/>
        <v>3770.2666151856911</v>
      </c>
      <c r="BP61" s="1">
        <f t="shared" si="20"/>
        <v>0</v>
      </c>
      <c r="BQ61" s="1">
        <f t="shared" si="20"/>
        <v>562.79211971593759</v>
      </c>
      <c r="BR61" s="1">
        <f t="shared" si="20"/>
        <v>4802.8790055431782</v>
      </c>
      <c r="BS61" s="1">
        <f t="shared" si="20"/>
        <v>0</v>
      </c>
      <c r="BT61" s="1">
        <f t="shared" si="20"/>
        <v>10911.899468613792</v>
      </c>
      <c r="BU61" s="1">
        <f t="shared" si="20"/>
        <v>131498.86737926642</v>
      </c>
      <c r="BV61" s="1">
        <f t="shared" si="20"/>
        <v>2677.2966645139963</v>
      </c>
      <c r="BW61" s="1"/>
      <c r="BX61" s="75">
        <f>IF(B61&lt;&gt;0,(S61-B61)/B61,"")</f>
        <v>-0.94647144669844552</v>
      </c>
      <c r="BY61" s="23">
        <f>IF(AI61&lt;&gt;0,(AI61-C61)/C61,"")</f>
        <v>-0.9385599910704604</v>
      </c>
      <c r="BZ61" s="23">
        <f>IF(AN61&lt;&gt;0,(AN61-D61)/D61,"")</f>
        <v>-0.9523236282511568</v>
      </c>
      <c r="CA61" s="23">
        <f t="shared" si="14"/>
        <v>-0.96114463320382948</v>
      </c>
      <c r="CB61" s="23">
        <f t="shared" si="14"/>
        <v>-0.94893868582953655</v>
      </c>
      <c r="CC61" s="23">
        <f>IF(BN61&lt;&gt;0,(BN61-G61)/G61,"")</f>
        <v>-0.93857596259182219</v>
      </c>
      <c r="CD61" s="23">
        <f>IF(BU61&lt;&gt;0,(BU61-H61)/H61,"")</f>
        <v>-0.94208101692309043</v>
      </c>
    </row>
    <row r="62" spans="1:82" x14ac:dyDescent="0.25">
      <c r="A62" s="4" t="s">
        <v>407</v>
      </c>
      <c r="B62" s="1">
        <f t="shared" ref="B62:H62" si="21">SUM(B49:B56)</f>
        <v>3944995.3308176999</v>
      </c>
      <c r="C62" s="1">
        <f t="shared" si="21"/>
        <v>58711.107108439995</v>
      </c>
      <c r="D62" s="1">
        <f t="shared" si="21"/>
        <v>225968.17823265999</v>
      </c>
      <c r="E62" s="1">
        <f t="shared" si="21"/>
        <v>734425.66265201999</v>
      </c>
      <c r="F62" s="1">
        <f t="shared" si="21"/>
        <v>388783.32376356004</v>
      </c>
      <c r="G62" s="1">
        <f t="shared" si="21"/>
        <v>19276.564604072999</v>
      </c>
      <c r="H62" s="1">
        <f t="shared" si="21"/>
        <v>1309972.5371262</v>
      </c>
      <c r="K62" s="1">
        <f t="shared" ref="K62:BV62" si="22">SUM(K49:K56)</f>
        <v>0</v>
      </c>
      <c r="L62" s="1">
        <f t="shared" si="22"/>
        <v>0</v>
      </c>
      <c r="M62" s="1">
        <f t="shared" si="22"/>
        <v>0</v>
      </c>
      <c r="N62" s="1">
        <f t="shared" si="22"/>
        <v>0</v>
      </c>
      <c r="O62" s="1">
        <f t="shared" si="22"/>
        <v>0</v>
      </c>
      <c r="P62" s="1">
        <f t="shared" si="22"/>
        <v>0</v>
      </c>
      <c r="Q62" s="1">
        <f t="shared" si="22"/>
        <v>0</v>
      </c>
      <c r="R62" s="1">
        <f t="shared" si="22"/>
        <v>0</v>
      </c>
      <c r="S62" s="1">
        <f t="shared" si="22"/>
        <v>0</v>
      </c>
      <c r="T62" s="1">
        <f t="shared" si="22"/>
        <v>0</v>
      </c>
      <c r="U62" s="1">
        <f t="shared" si="22"/>
        <v>0</v>
      </c>
      <c r="V62" s="1">
        <f t="shared" si="22"/>
        <v>0</v>
      </c>
      <c r="W62" s="1">
        <f t="shared" si="22"/>
        <v>0</v>
      </c>
      <c r="X62" s="1">
        <f t="shared" si="22"/>
        <v>0</v>
      </c>
      <c r="Y62" s="1">
        <f t="shared" si="22"/>
        <v>0</v>
      </c>
      <c r="Z62" s="1">
        <f t="shared" si="22"/>
        <v>0</v>
      </c>
      <c r="AA62" s="1">
        <f t="shared" si="22"/>
        <v>0</v>
      </c>
      <c r="AB62" s="1">
        <f t="shared" si="22"/>
        <v>0</v>
      </c>
      <c r="AC62" s="1">
        <f t="shared" si="22"/>
        <v>0</v>
      </c>
      <c r="AD62" s="1">
        <f t="shared" si="22"/>
        <v>0</v>
      </c>
      <c r="AE62" s="1">
        <f t="shared" si="22"/>
        <v>0</v>
      </c>
      <c r="AF62" s="1">
        <f t="shared" si="22"/>
        <v>0</v>
      </c>
      <c r="AG62" s="1">
        <f t="shared" si="22"/>
        <v>0</v>
      </c>
      <c r="AH62" s="1">
        <f t="shared" si="22"/>
        <v>0</v>
      </c>
      <c r="AI62" s="1">
        <f t="shared" si="22"/>
        <v>0</v>
      </c>
      <c r="AJ62" s="1">
        <f t="shared" si="22"/>
        <v>0</v>
      </c>
      <c r="AK62" s="1">
        <f t="shared" si="22"/>
        <v>0</v>
      </c>
      <c r="AL62" s="1">
        <f t="shared" si="22"/>
        <v>0</v>
      </c>
      <c r="AM62" s="1">
        <f t="shared" si="22"/>
        <v>0</v>
      </c>
      <c r="AN62" s="1">
        <f t="shared" si="22"/>
        <v>0</v>
      </c>
      <c r="AO62" s="1">
        <f t="shared" si="22"/>
        <v>0</v>
      </c>
      <c r="AP62" s="1">
        <f t="shared" si="22"/>
        <v>0</v>
      </c>
      <c r="AQ62" s="1">
        <f t="shared" si="22"/>
        <v>0</v>
      </c>
      <c r="AR62" s="1">
        <f t="shared" si="22"/>
        <v>0</v>
      </c>
      <c r="AS62" s="1">
        <f t="shared" si="22"/>
        <v>0</v>
      </c>
      <c r="AT62" s="1">
        <f t="shared" si="22"/>
        <v>0</v>
      </c>
      <c r="AU62" s="1">
        <f t="shared" si="22"/>
        <v>0</v>
      </c>
      <c r="AV62" s="1">
        <f t="shared" si="22"/>
        <v>0</v>
      </c>
      <c r="AW62" s="1">
        <f t="shared" si="22"/>
        <v>0</v>
      </c>
      <c r="AX62" s="1">
        <f t="shared" si="22"/>
        <v>0</v>
      </c>
      <c r="AY62" s="1">
        <f t="shared" si="22"/>
        <v>0</v>
      </c>
      <c r="AZ62" s="1">
        <f t="shared" si="22"/>
        <v>0</v>
      </c>
      <c r="BA62" s="1">
        <f t="shared" si="22"/>
        <v>0</v>
      </c>
      <c r="BB62" s="1">
        <f t="shared" si="22"/>
        <v>0</v>
      </c>
      <c r="BC62" s="1">
        <f t="shared" si="22"/>
        <v>0</v>
      </c>
      <c r="BD62" s="1">
        <f t="shared" si="22"/>
        <v>0</v>
      </c>
      <c r="BE62" s="1">
        <f t="shared" si="22"/>
        <v>0</v>
      </c>
      <c r="BF62" s="1">
        <f t="shared" si="22"/>
        <v>0</v>
      </c>
      <c r="BG62" s="1">
        <f t="shared" si="22"/>
        <v>0</v>
      </c>
      <c r="BH62" s="1">
        <f t="shared" si="22"/>
        <v>0</v>
      </c>
      <c r="BI62" s="1">
        <f t="shared" si="22"/>
        <v>0</v>
      </c>
      <c r="BJ62" s="1">
        <f t="shared" si="22"/>
        <v>0</v>
      </c>
      <c r="BK62" s="1">
        <f t="shared" si="22"/>
        <v>0</v>
      </c>
      <c r="BL62" s="1">
        <f t="shared" si="22"/>
        <v>0</v>
      </c>
      <c r="BM62" s="1">
        <f t="shared" si="22"/>
        <v>0</v>
      </c>
      <c r="BN62" s="1">
        <f t="shared" si="22"/>
        <v>0</v>
      </c>
      <c r="BO62" s="1">
        <f t="shared" si="22"/>
        <v>0</v>
      </c>
      <c r="BP62" s="1">
        <f t="shared" si="22"/>
        <v>0</v>
      </c>
      <c r="BQ62" s="1">
        <f t="shared" si="22"/>
        <v>0</v>
      </c>
      <c r="BR62" s="1">
        <f t="shared" si="22"/>
        <v>0</v>
      </c>
      <c r="BS62" s="1">
        <f t="shared" si="22"/>
        <v>0</v>
      </c>
      <c r="BT62" s="1">
        <f t="shared" si="22"/>
        <v>0</v>
      </c>
      <c r="BU62" s="1">
        <f t="shared" si="22"/>
        <v>0</v>
      </c>
      <c r="BV62" s="1">
        <f t="shared" si="22"/>
        <v>0</v>
      </c>
    </row>
    <row r="63" spans="1:82" x14ac:dyDescent="0.25">
      <c r="A63" s="80"/>
    </row>
    <row r="64" spans="1:82" x14ac:dyDescent="0.25">
      <c r="A64" s="80"/>
    </row>
    <row r="65" spans="1:1" x14ac:dyDescent="0.25">
      <c r="A65" s="12"/>
    </row>
  </sheetData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CD65"/>
  <sheetViews>
    <sheetView zoomScale="85" zoomScaleNormal="85" workbookViewId="0">
      <pane xSplit="1" ySplit="2" topLeftCell="AI39" activePane="bottomRight" state="frozen"/>
      <selection pane="topRight" activeCell="B1" sqref="B1"/>
      <selection pane="bottomLeft" activeCell="A3" sqref="A3"/>
      <selection pane="bottomRight" activeCell="AN69" sqref="AN69"/>
    </sheetView>
  </sheetViews>
  <sheetFormatPr defaultColWidth="9.140625" defaultRowHeight="15" x14ac:dyDescent="0.25"/>
  <cols>
    <col min="1" max="1" width="20.7109375" style="28" bestFit="1" customWidth="1"/>
    <col min="2" max="2" width="10.140625" style="26" customWidth="1"/>
    <col min="3" max="7" width="9.140625" style="26"/>
    <col min="8" max="8" width="10.28515625" style="26" bestFit="1" customWidth="1"/>
    <col min="9" max="9" width="9.140625" style="28"/>
    <col min="10" max="10" width="20.7109375" style="28" customWidth="1"/>
    <col min="11" max="11" width="7.7109375" style="95" bestFit="1" customWidth="1"/>
    <col min="12" max="13" width="7.7109375" style="26" bestFit="1" customWidth="1"/>
    <col min="14" max="14" width="14.5703125" style="26" bestFit="1" customWidth="1"/>
    <col min="15" max="15" width="7.7109375" style="26" bestFit="1" customWidth="1"/>
    <col min="16" max="16" width="5.42578125" style="95" bestFit="1" customWidth="1"/>
    <col min="17" max="17" width="7.7109375" style="26" bestFit="1" customWidth="1"/>
    <col min="18" max="18" width="9.28515625" style="26" bestFit="1" customWidth="1"/>
    <col min="19" max="19" width="10.28515625" style="26" bestFit="1" customWidth="1"/>
    <col min="20" max="21" width="7.7109375" style="26" bestFit="1" customWidth="1"/>
    <col min="22" max="22" width="6.7109375" style="26" bestFit="1" customWidth="1"/>
    <col min="23" max="23" width="5.85546875" style="26" bestFit="1" customWidth="1"/>
    <col min="24" max="24" width="7.7109375" style="95" bestFit="1" customWidth="1"/>
    <col min="25" max="25" width="7.7109375" style="26" bestFit="1" customWidth="1"/>
    <col min="26" max="26" width="15.42578125" style="26" bestFit="1" customWidth="1"/>
    <col min="27" max="27" width="12.7109375" style="26" bestFit="1" customWidth="1"/>
    <col min="28" max="28" width="6.5703125" style="26" bestFit="1" customWidth="1"/>
    <col min="29" max="30" width="6.7109375" style="26" bestFit="1" customWidth="1"/>
    <col min="31" max="31" width="5.7109375" style="95" customWidth="1"/>
    <col min="32" max="33" width="7.7109375" style="26" bestFit="1" customWidth="1"/>
    <col min="34" max="34" width="6.140625" style="26" bestFit="1" customWidth="1"/>
    <col min="35" max="35" width="7.7109375" style="26" bestFit="1" customWidth="1"/>
    <col min="36" max="36" width="10" style="26" bestFit="1" customWidth="1"/>
    <col min="37" max="37" width="9.28515625" style="95" bestFit="1" customWidth="1"/>
    <col min="38" max="38" width="7.7109375" style="26" bestFit="1" customWidth="1"/>
    <col min="39" max="39" width="6.7109375" style="26" bestFit="1" customWidth="1"/>
    <col min="40" max="40" width="7.7109375" style="26" bestFit="1" customWidth="1"/>
    <col min="41" max="41" width="6" style="26" bestFit="1" customWidth="1"/>
    <col min="42" max="42" width="7.7109375" style="26" bestFit="1" customWidth="1"/>
    <col min="43" max="43" width="4.28515625" style="26" bestFit="1" customWidth="1"/>
    <col min="44" max="44" width="7.7109375" style="26" bestFit="1" customWidth="1"/>
    <col min="45" max="45" width="5.7109375" style="26" bestFit="1" customWidth="1"/>
    <col min="46" max="47" width="6.7109375" style="26" bestFit="1" customWidth="1"/>
    <col min="48" max="48" width="4.140625" style="26" bestFit="1" customWidth="1"/>
    <col min="49" max="49" width="5.85546875" style="26" bestFit="1" customWidth="1"/>
    <col min="50" max="50" width="5.7109375" style="26" bestFit="1" customWidth="1"/>
    <col min="51" max="52" width="9.28515625" style="26" bestFit="1" customWidth="1"/>
    <col min="53" max="53" width="7.7109375" style="26" bestFit="1" customWidth="1"/>
    <col min="54" max="54" width="5.140625" style="26" bestFit="1" customWidth="1"/>
    <col min="55" max="55" width="5.28515625" style="26" bestFit="1" customWidth="1"/>
    <col min="56" max="56" width="8.7109375" style="26" bestFit="1" customWidth="1"/>
    <col min="57" max="57" width="4.85546875" style="26" bestFit="1" customWidth="1"/>
    <col min="58" max="58" width="7.85546875" style="26" bestFit="1" customWidth="1"/>
    <col min="59" max="59" width="5.85546875" style="26" bestFit="1" customWidth="1"/>
    <col min="60" max="60" width="6" style="26" bestFit="1" customWidth="1"/>
    <col min="61" max="61" width="7.7109375" style="26" bestFit="1" customWidth="1"/>
    <col min="62" max="62" width="6.7109375" style="26" bestFit="1" customWidth="1"/>
    <col min="63" max="63" width="4.140625" style="26" bestFit="1" customWidth="1"/>
    <col min="64" max="64" width="5.7109375" style="26" bestFit="1" customWidth="1"/>
    <col min="65" max="65" width="3.85546875" style="26" bestFit="1" customWidth="1"/>
    <col min="66" max="66" width="7.7109375" style="26" bestFit="1" customWidth="1"/>
    <col min="67" max="67" width="8" style="26" bestFit="1" customWidth="1"/>
    <col min="68" max="68" width="5.28515625" style="26" bestFit="1" customWidth="1"/>
    <col min="69" max="69" width="6.7109375" style="26" bestFit="1" customWidth="1"/>
    <col min="70" max="70" width="7.7109375" style="26" bestFit="1" customWidth="1"/>
    <col min="71" max="71" width="4.85546875" style="95" bestFit="1" customWidth="1"/>
    <col min="72" max="72" width="7.7109375" style="26" bestFit="1" customWidth="1"/>
    <col min="73" max="73" width="9.28515625" style="26" bestFit="1" customWidth="1"/>
    <col min="74" max="74" width="7.140625" style="26" bestFit="1" customWidth="1"/>
    <col min="75" max="75" width="7.7109375" style="26" customWidth="1"/>
    <col min="76" max="76" width="10.28515625" style="28" bestFit="1" customWidth="1"/>
    <col min="77" max="80" width="9.140625" style="28"/>
    <col min="81" max="81" width="8.5703125" style="28" customWidth="1"/>
    <col min="82" max="16384" width="9.140625" style="28"/>
  </cols>
  <sheetData>
    <row r="1" spans="1:82" x14ac:dyDescent="0.25">
      <c r="B1" s="26" t="s">
        <v>489</v>
      </c>
      <c r="J1" s="28" t="s">
        <v>498</v>
      </c>
      <c r="BX1" s="28" t="s">
        <v>310</v>
      </c>
    </row>
    <row r="2" spans="1:82" x14ac:dyDescent="0.25">
      <c r="A2" s="6" t="s">
        <v>52</v>
      </c>
      <c r="B2" s="26" t="s">
        <v>59</v>
      </c>
      <c r="C2" s="26" t="s">
        <v>57</v>
      </c>
      <c r="D2" s="26" t="s">
        <v>60</v>
      </c>
      <c r="E2" s="26" t="s">
        <v>54</v>
      </c>
      <c r="F2" s="26" t="s">
        <v>53</v>
      </c>
      <c r="G2" s="26" t="s">
        <v>61</v>
      </c>
      <c r="H2" s="26" t="s">
        <v>62</v>
      </c>
      <c r="J2" s="28" t="s">
        <v>226</v>
      </c>
      <c r="K2" s="95" t="s">
        <v>471</v>
      </c>
      <c r="L2" s="26" t="s">
        <v>359</v>
      </c>
      <c r="M2" s="26" t="s">
        <v>131</v>
      </c>
      <c r="N2" s="26" t="s">
        <v>132</v>
      </c>
      <c r="O2" s="26" t="s">
        <v>133</v>
      </c>
      <c r="P2" s="95" t="s">
        <v>335</v>
      </c>
      <c r="Q2" s="26" t="s">
        <v>360</v>
      </c>
      <c r="R2" s="26" t="s">
        <v>134</v>
      </c>
      <c r="S2" s="26" t="s">
        <v>59</v>
      </c>
      <c r="T2" s="26" t="s">
        <v>136</v>
      </c>
      <c r="U2" s="26" t="s">
        <v>137</v>
      </c>
      <c r="V2" s="26" t="s">
        <v>361</v>
      </c>
      <c r="W2" s="26" t="s">
        <v>138</v>
      </c>
      <c r="X2" s="95" t="s">
        <v>472</v>
      </c>
      <c r="Y2" s="26" t="s">
        <v>139</v>
      </c>
      <c r="Z2" s="26" t="s">
        <v>140</v>
      </c>
      <c r="AA2" s="26" t="s">
        <v>212</v>
      </c>
      <c r="AB2" s="26" t="s">
        <v>141</v>
      </c>
      <c r="AC2" s="26" t="s">
        <v>142</v>
      </c>
      <c r="AD2" s="26" t="s">
        <v>143</v>
      </c>
      <c r="AE2" s="95" t="s">
        <v>473</v>
      </c>
      <c r="AF2" s="26" t="s">
        <v>362</v>
      </c>
      <c r="AG2" s="26" t="s">
        <v>144</v>
      </c>
      <c r="AH2" s="26" t="s">
        <v>366</v>
      </c>
      <c r="AI2" s="26" t="s">
        <v>57</v>
      </c>
      <c r="AJ2" s="26" t="s">
        <v>128</v>
      </c>
      <c r="AK2" s="95" t="s">
        <v>474</v>
      </c>
      <c r="AL2" s="26" t="s">
        <v>145</v>
      </c>
      <c r="AM2" s="26" t="s">
        <v>146</v>
      </c>
      <c r="AN2" s="26" t="s">
        <v>60</v>
      </c>
      <c r="AO2" s="26" t="s">
        <v>147</v>
      </c>
      <c r="AP2" s="26" t="s">
        <v>148</v>
      </c>
      <c r="AQ2" s="26" t="s">
        <v>149</v>
      </c>
      <c r="AR2" s="26" t="s">
        <v>150</v>
      </c>
      <c r="AS2" s="26" t="s">
        <v>151</v>
      </c>
      <c r="AT2" s="26" t="s">
        <v>152</v>
      </c>
      <c r="AU2" s="26" t="s">
        <v>153</v>
      </c>
      <c r="AV2" s="26" t="s">
        <v>154</v>
      </c>
      <c r="AW2" s="26" t="s">
        <v>155</v>
      </c>
      <c r="AX2" s="26" t="s">
        <v>156</v>
      </c>
      <c r="AY2" s="26" t="s">
        <v>54</v>
      </c>
      <c r="AZ2" s="26" t="s">
        <v>53</v>
      </c>
      <c r="BA2" s="26" t="s">
        <v>157</v>
      </c>
      <c r="BB2" s="26" t="s">
        <v>158</v>
      </c>
      <c r="BC2" s="26" t="s">
        <v>159</v>
      </c>
      <c r="BD2" s="26" t="s">
        <v>160</v>
      </c>
      <c r="BE2" s="26" t="s">
        <v>161</v>
      </c>
      <c r="BF2" s="26" t="s">
        <v>162</v>
      </c>
      <c r="BG2" s="26" t="s">
        <v>163</v>
      </c>
      <c r="BH2" s="26" t="s">
        <v>164</v>
      </c>
      <c r="BI2" s="26" t="s">
        <v>165</v>
      </c>
      <c r="BJ2" s="26" t="s">
        <v>363</v>
      </c>
      <c r="BK2" s="26" t="s">
        <v>166</v>
      </c>
      <c r="BL2" s="26" t="s">
        <v>167</v>
      </c>
      <c r="BM2" s="26" t="s">
        <v>168</v>
      </c>
      <c r="BN2" s="26" t="s">
        <v>61</v>
      </c>
      <c r="BO2" s="26" t="s">
        <v>367</v>
      </c>
      <c r="BP2" s="26" t="s">
        <v>169</v>
      </c>
      <c r="BQ2" s="26" t="s">
        <v>170</v>
      </c>
      <c r="BR2" s="26" t="s">
        <v>171</v>
      </c>
      <c r="BS2" s="95" t="s">
        <v>172</v>
      </c>
      <c r="BT2" s="26" t="s">
        <v>173</v>
      </c>
      <c r="BU2" s="26" t="s">
        <v>174</v>
      </c>
      <c r="BV2" s="26" t="s">
        <v>368</v>
      </c>
      <c r="BX2" s="26" t="s">
        <v>59</v>
      </c>
      <c r="BY2" s="26" t="s">
        <v>57</v>
      </c>
      <c r="BZ2" s="26" t="s">
        <v>60</v>
      </c>
      <c r="CA2" s="26" t="s">
        <v>54</v>
      </c>
      <c r="CB2" s="26" t="s">
        <v>53</v>
      </c>
      <c r="CC2" s="26" t="s">
        <v>61</v>
      </c>
      <c r="CD2" s="26" t="s">
        <v>62</v>
      </c>
    </row>
    <row r="3" spans="1:82" x14ac:dyDescent="0.25">
      <c r="A3" s="25" t="s">
        <v>121</v>
      </c>
      <c r="B3" s="84">
        <v>15941.570755999999</v>
      </c>
      <c r="C3" s="84">
        <v>262.350121</v>
      </c>
      <c r="D3" s="84">
        <v>253.95003600000001</v>
      </c>
      <c r="E3" s="84">
        <v>1654.252864</v>
      </c>
      <c r="F3" s="84">
        <v>1401.9093849999999</v>
      </c>
      <c r="G3" s="84">
        <v>130.94072299999999</v>
      </c>
      <c r="H3" s="84">
        <v>3771.2812560000002</v>
      </c>
      <c r="J3" s="28" t="s">
        <v>121</v>
      </c>
      <c r="K3" s="95">
        <v>701.11557096715205</v>
      </c>
      <c r="L3" s="26">
        <v>102.387823937059</v>
      </c>
      <c r="M3" s="26">
        <v>92.148654656196001</v>
      </c>
      <c r="N3" s="26">
        <v>92.148654656196001</v>
      </c>
      <c r="O3" s="26">
        <v>131.426028923427</v>
      </c>
      <c r="P3" s="95">
        <v>0</v>
      </c>
      <c r="Q3" s="26">
        <v>90.199468876828504</v>
      </c>
      <c r="R3" s="26">
        <v>867.37064490759803</v>
      </c>
      <c r="S3" s="26">
        <v>15941.483814216501</v>
      </c>
      <c r="T3" s="26">
        <v>206.72505744431899</v>
      </c>
      <c r="U3" s="26">
        <v>110.676204937902</v>
      </c>
      <c r="V3" s="26">
        <v>49.731294530961101</v>
      </c>
      <c r="W3" s="26">
        <v>3.3220535235703799</v>
      </c>
      <c r="X3" s="95">
        <v>535.34623564722199</v>
      </c>
      <c r="Y3" s="26">
        <v>406.13879335865698</v>
      </c>
      <c r="Z3" s="26">
        <v>406.13879335865698</v>
      </c>
      <c r="AA3" s="26">
        <v>265925.15547920199</v>
      </c>
      <c r="AB3" s="26">
        <v>0</v>
      </c>
      <c r="AC3" s="26">
        <v>45.837241776219798</v>
      </c>
      <c r="AD3" s="26">
        <v>18.452360206288301</v>
      </c>
      <c r="AE3" s="95">
        <v>4.2555577737947896</v>
      </c>
      <c r="AF3" s="26">
        <v>154.37766231994499</v>
      </c>
      <c r="AG3" s="26">
        <v>369.08772366800798</v>
      </c>
      <c r="AH3" s="26">
        <v>0</v>
      </c>
      <c r="AI3" s="26">
        <v>262.351052511891</v>
      </c>
      <c r="AJ3" s="26">
        <v>0</v>
      </c>
      <c r="AK3" s="95">
        <v>4007.6960794104798</v>
      </c>
      <c r="AL3" s="26">
        <v>228.55399917150299</v>
      </c>
      <c r="AM3" s="26">
        <v>25.39526466972</v>
      </c>
      <c r="AN3" s="26">
        <v>253.949263841223</v>
      </c>
      <c r="AO3" s="26">
        <v>0</v>
      </c>
      <c r="AP3" s="26">
        <v>279.96285163808898</v>
      </c>
      <c r="AQ3" s="26">
        <v>0.21589567497258</v>
      </c>
      <c r="AR3" s="26">
        <v>368.33450668298002</v>
      </c>
      <c r="AS3" s="26">
        <v>5.1772811300892299</v>
      </c>
      <c r="AT3" s="26">
        <v>2.9019663541614902</v>
      </c>
      <c r="AU3" s="26">
        <v>45.281386773370301</v>
      </c>
      <c r="AV3" s="26">
        <v>0.252345622557692</v>
      </c>
      <c r="AW3" s="26">
        <v>0</v>
      </c>
      <c r="AX3" s="26">
        <v>1.6864697349493201</v>
      </c>
      <c r="AY3" s="26">
        <v>1654.33321813609</v>
      </c>
      <c r="AZ3" s="26">
        <v>1401.99021191354</v>
      </c>
      <c r="BA3" s="26">
        <v>252.343006222545</v>
      </c>
      <c r="BB3" s="26">
        <v>0.25093957483864898</v>
      </c>
      <c r="BC3" s="26">
        <v>7.0095407111008196E-3</v>
      </c>
      <c r="BD3" s="26">
        <v>224.166377199799</v>
      </c>
      <c r="BE3" s="26">
        <v>0.17103136636959301</v>
      </c>
      <c r="BF3" s="26">
        <v>459.969736272094</v>
      </c>
      <c r="BG3" s="26">
        <v>1.5491074339853499</v>
      </c>
      <c r="BH3" s="26">
        <v>0.39393586754630999</v>
      </c>
      <c r="BI3" s="26">
        <v>657.20918688029406</v>
      </c>
      <c r="BJ3" s="26">
        <v>46.129409400446399</v>
      </c>
      <c r="BK3" s="26">
        <v>0.86917697404608696</v>
      </c>
      <c r="BL3" s="26">
        <v>1.8673366766425801</v>
      </c>
      <c r="BM3" s="26">
        <v>2.1028837117015801E-2</v>
      </c>
      <c r="BN3" s="26">
        <v>130.93942970220999</v>
      </c>
      <c r="BO3" s="26">
        <v>84.195606441092394</v>
      </c>
      <c r="BP3" s="26">
        <v>0</v>
      </c>
      <c r="BQ3" s="26">
        <v>40.597498797534499</v>
      </c>
      <c r="BR3" s="26">
        <v>120.174172093005</v>
      </c>
      <c r="BS3" s="95">
        <v>0</v>
      </c>
      <c r="BT3" s="26">
        <v>65.425571644703098</v>
      </c>
      <c r="BU3" s="26">
        <v>3771.2633223653302</v>
      </c>
      <c r="BV3" s="26">
        <v>27.676949942679201</v>
      </c>
      <c r="BX3" s="23">
        <f t="shared" ref="BX3:BX14" si="0">IF(B3&lt;&gt;0,(S3-B3)/B3,"")</f>
        <v>-5.4537777254860349E-6</v>
      </c>
      <c r="BY3" s="23">
        <f t="shared" ref="BY3:BY14" si="1">IF(C3&lt;&gt;0,(AI3-C3)/C3,"")</f>
        <v>3.5506440303746488E-6</v>
      </c>
      <c r="BZ3" s="23">
        <f t="shared" ref="BZ3:BZ14" si="2">IF(D3&lt;&gt;0,(AN3-D3)/D3,"")</f>
        <v>-3.0405932961184745E-6</v>
      </c>
      <c r="CA3" s="23">
        <f t="shared" ref="CA3:CA14" si="3">IF(E3&lt;&gt;0,(AY3-E3)/E3,"")</f>
        <v>4.8574276544162556E-5</v>
      </c>
      <c r="CB3" s="23">
        <f t="shared" ref="CB3:CB14" si="4">IF(F3&lt;&gt;0,(AZ3-F3)/F3,"")</f>
        <v>5.765487727298606E-5</v>
      </c>
      <c r="CC3" s="23">
        <f t="shared" ref="CC3:CC14" si="5">IF(G3&lt;&gt;0,(BN3-G3)/G3,"")</f>
        <v>-9.8769715056431664E-6</v>
      </c>
      <c r="CD3" s="23">
        <f t="shared" ref="CD3:CD14" si="6">IF(H3&lt;&gt;0,(BU3-H3)/H3,"")</f>
        <v>-4.7553161519077718E-6</v>
      </c>
    </row>
    <row r="4" spans="1:82" x14ac:dyDescent="0.25">
      <c r="A4" s="25" t="s">
        <v>77</v>
      </c>
      <c r="B4" s="84">
        <v>158.47557599999999</v>
      </c>
      <c r="C4" s="84">
        <v>2.5784400000000001</v>
      </c>
      <c r="D4" s="84">
        <v>1.000238</v>
      </c>
      <c r="E4" s="84">
        <v>15.083665999999999</v>
      </c>
      <c r="F4" s="84">
        <v>12.782778</v>
      </c>
      <c r="G4" s="84">
        <v>0.835538</v>
      </c>
      <c r="H4" s="84">
        <v>37.064833999999998</v>
      </c>
      <c r="J4" s="28" t="s">
        <v>77</v>
      </c>
      <c r="K4" s="95">
        <v>6.8906910455089001</v>
      </c>
      <c r="L4" s="26">
        <v>1.0062842246245201</v>
      </c>
      <c r="M4" s="26">
        <v>0.90565771658327598</v>
      </c>
      <c r="N4" s="26">
        <v>0.90565771658327598</v>
      </c>
      <c r="O4" s="26">
        <v>1.29167210602027</v>
      </c>
      <c r="P4" s="95">
        <v>0</v>
      </c>
      <c r="Q4" s="26">
        <v>0.88649059734453195</v>
      </c>
      <c r="R4" s="26">
        <v>8.5247202323451106</v>
      </c>
      <c r="S4" s="26">
        <v>158.475496839123</v>
      </c>
      <c r="T4" s="26">
        <v>2.0317501636931801</v>
      </c>
      <c r="U4" s="26">
        <v>1.0877529236660599</v>
      </c>
      <c r="V4" s="26">
        <v>0.48876906614196602</v>
      </c>
      <c r="W4" s="26">
        <v>3.26495785119022E-2</v>
      </c>
      <c r="X4" s="95">
        <v>5.2614633820554699</v>
      </c>
      <c r="Y4" s="26">
        <v>3.99161924116911</v>
      </c>
      <c r="Z4" s="26">
        <v>3.99161924116911</v>
      </c>
      <c r="AA4" s="26">
        <v>957.64534356277898</v>
      </c>
      <c r="AB4" s="26">
        <v>0</v>
      </c>
      <c r="AC4" s="26">
        <v>0.45049739501865599</v>
      </c>
      <c r="AD4" s="26">
        <v>0.181349201192369</v>
      </c>
      <c r="AE4" s="95">
        <v>4.1824743244354701E-2</v>
      </c>
      <c r="AF4" s="26">
        <v>1.5172382931816499</v>
      </c>
      <c r="AG4" s="26">
        <v>3.6274386573631601</v>
      </c>
      <c r="AH4" s="26">
        <v>0</v>
      </c>
      <c r="AI4" s="26">
        <v>2.57843967878657</v>
      </c>
      <c r="AJ4" s="26">
        <v>0</v>
      </c>
      <c r="AK4" s="95">
        <v>39.3883083384315</v>
      </c>
      <c r="AL4" s="26">
        <v>0.90021521078942002</v>
      </c>
      <c r="AM4" s="26">
        <v>0.100023862167033</v>
      </c>
      <c r="AN4" s="26">
        <v>1.0002390729564501</v>
      </c>
      <c r="AO4" s="26">
        <v>0</v>
      </c>
      <c r="AP4" s="26">
        <v>2.7515140015542499</v>
      </c>
      <c r="AQ4" s="26">
        <v>1.9685440125222502E-3</v>
      </c>
      <c r="AR4" s="26">
        <v>3.6200909876155301</v>
      </c>
      <c r="AS4" s="26">
        <v>4.7206694334672603E-2</v>
      </c>
      <c r="AT4" s="26">
        <v>2.6460487111228601E-2</v>
      </c>
      <c r="AU4" s="26">
        <v>0.41288356840115298</v>
      </c>
      <c r="AV4" s="26">
        <v>2.3008746837745301E-3</v>
      </c>
      <c r="AW4" s="26">
        <v>0</v>
      </c>
      <c r="AX4" s="26">
        <v>1.5377791740383701E-2</v>
      </c>
      <c r="AY4" s="26">
        <v>15.084415294697299</v>
      </c>
      <c r="AZ4" s="26">
        <v>12.7835282650396</v>
      </c>
      <c r="BA4" s="26">
        <v>2.30088702965767</v>
      </c>
      <c r="BB4" s="26">
        <v>2.2881207251001698E-3</v>
      </c>
      <c r="BC4" s="26">
        <v>6.3913667002871497E-5</v>
      </c>
      <c r="BD4" s="26">
        <v>2.0439653433423102</v>
      </c>
      <c r="BE4" s="26">
        <v>1.55949844849727E-3</v>
      </c>
      <c r="BF4" s="26">
        <v>4.1940282301845802</v>
      </c>
      <c r="BG4" s="26">
        <v>1.41249238027524E-2</v>
      </c>
      <c r="BH4" s="26">
        <v>3.59193604391607E-3</v>
      </c>
      <c r="BI4" s="26">
        <v>5.9925646918765096</v>
      </c>
      <c r="BJ4" s="26">
        <v>0.45336687138345499</v>
      </c>
      <c r="BK4" s="26">
        <v>7.9252919746248002E-3</v>
      </c>
      <c r="BL4" s="26">
        <v>1.70266130943523E-2</v>
      </c>
      <c r="BM4" s="26">
        <v>1.9174159625655099E-4</v>
      </c>
      <c r="BN4" s="26">
        <v>0.83554340955813799</v>
      </c>
      <c r="BO4" s="26">
        <v>0.82748711664875396</v>
      </c>
      <c r="BP4" s="26">
        <v>0</v>
      </c>
      <c r="BQ4" s="26">
        <v>0.39900614459388101</v>
      </c>
      <c r="BR4" s="26">
        <v>1.1811054928796201</v>
      </c>
      <c r="BS4" s="95">
        <v>0</v>
      </c>
      <c r="BT4" s="26">
        <v>0.64301359506605604</v>
      </c>
      <c r="BU4" s="26">
        <v>37.064818532052399</v>
      </c>
      <c r="BV4" s="26">
        <v>0.27201753034055898</v>
      </c>
      <c r="BX4" s="23">
        <f t="shared" si="0"/>
        <v>-4.9951468226877302E-7</v>
      </c>
      <c r="BY4" s="23">
        <f t="shared" si="1"/>
        <v>-1.2457665490635379E-7</v>
      </c>
      <c r="BZ4" s="23">
        <f t="shared" si="2"/>
        <v>1.07270114725912E-6</v>
      </c>
      <c r="CA4" s="23">
        <f t="shared" si="3"/>
        <v>4.9675900891748003E-5</v>
      </c>
      <c r="CB4" s="23">
        <f t="shared" si="4"/>
        <v>5.8693426389724129E-5</v>
      </c>
      <c r="CC4" s="23">
        <f t="shared" si="5"/>
        <v>6.4743412483837276E-6</v>
      </c>
      <c r="CD4" s="23">
        <f t="shared" si="6"/>
        <v>-4.173213779488227E-7</v>
      </c>
    </row>
    <row r="5" spans="1:82" x14ac:dyDescent="0.25">
      <c r="A5" s="6" t="s">
        <v>71</v>
      </c>
      <c r="B5" s="84">
        <v>6434.28024</v>
      </c>
      <c r="C5" s="84">
        <v>105.641082</v>
      </c>
      <c r="D5" s="84">
        <v>89.743403999999998</v>
      </c>
      <c r="E5" s="84">
        <v>656.29297999999994</v>
      </c>
      <c r="F5" s="84">
        <v>556.18055400000003</v>
      </c>
      <c r="G5" s="84">
        <v>48.949418000000001</v>
      </c>
      <c r="H5" s="84">
        <v>1518.589768</v>
      </c>
      <c r="J5" s="28" t="s">
        <v>71</v>
      </c>
      <c r="K5" s="95">
        <v>282.31991041619898</v>
      </c>
      <c r="L5" s="26">
        <v>41.228928597485599</v>
      </c>
      <c r="M5" s="26">
        <v>37.105674477511798</v>
      </c>
      <c r="N5" s="26">
        <v>37.105674477511798</v>
      </c>
      <c r="O5" s="26">
        <v>52.921416136014102</v>
      </c>
      <c r="P5" s="95">
        <v>0</v>
      </c>
      <c r="Q5" s="26">
        <v>36.320642580013697</v>
      </c>
      <c r="R5" s="26">
        <v>349.26782257005999</v>
      </c>
      <c r="S5" s="26">
        <v>6434.2791862740196</v>
      </c>
      <c r="T5" s="26">
        <v>83.243142536318402</v>
      </c>
      <c r="U5" s="26">
        <v>44.566501736774697</v>
      </c>
      <c r="V5" s="26">
        <v>20.0254795355875</v>
      </c>
      <c r="W5" s="26">
        <v>1.3376975231300301</v>
      </c>
      <c r="X5" s="95">
        <v>215.568350072752</v>
      </c>
      <c r="Y5" s="26">
        <v>163.54138264034299</v>
      </c>
      <c r="Z5" s="26">
        <v>163.54138264034299</v>
      </c>
      <c r="AA5" s="26">
        <v>91955.483150845699</v>
      </c>
      <c r="AB5" s="26">
        <v>0</v>
      </c>
      <c r="AC5" s="26">
        <v>18.457325138819499</v>
      </c>
      <c r="AD5" s="26">
        <v>7.43024662326658</v>
      </c>
      <c r="AE5" s="95">
        <v>1.7136000313108199</v>
      </c>
      <c r="AF5" s="26">
        <v>62.162975953019497</v>
      </c>
      <c r="AG5" s="26">
        <v>148.62041193776301</v>
      </c>
      <c r="AH5" s="26">
        <v>0</v>
      </c>
      <c r="AI5" s="26">
        <v>105.64101796215699</v>
      </c>
      <c r="AJ5" s="26">
        <v>0</v>
      </c>
      <c r="AK5" s="95">
        <v>1613.7854208347801</v>
      </c>
      <c r="AL5" s="26">
        <v>80.769029606971003</v>
      </c>
      <c r="AM5" s="26">
        <v>8.9743382895440202</v>
      </c>
      <c r="AN5" s="26">
        <v>89.743367896514997</v>
      </c>
      <c r="AO5" s="26">
        <v>0</v>
      </c>
      <c r="AP5" s="26">
        <v>112.732708839431</v>
      </c>
      <c r="AQ5" s="26">
        <v>8.5651653190914695E-2</v>
      </c>
      <c r="AR5" s="26">
        <v>148.319313750227</v>
      </c>
      <c r="AS5" s="26">
        <v>2.05397376279369</v>
      </c>
      <c r="AT5" s="26">
        <v>1.1512928829290601</v>
      </c>
      <c r="AU5" s="26">
        <v>17.964629000699901</v>
      </c>
      <c r="AV5" s="26">
        <v>0.10011259280080601</v>
      </c>
      <c r="AW5" s="26">
        <v>0</v>
      </c>
      <c r="AX5" s="26">
        <v>0.66908494849451805</v>
      </c>
      <c r="AY5" s="26">
        <v>656.32555242753097</v>
      </c>
      <c r="AZ5" s="26">
        <v>556.21318218331396</v>
      </c>
      <c r="BA5" s="26">
        <v>100.112370244216</v>
      </c>
      <c r="BB5" s="26">
        <v>9.9556240347889305E-2</v>
      </c>
      <c r="BC5" s="26">
        <v>2.7808984606226901E-3</v>
      </c>
      <c r="BD5" s="26">
        <v>88.933234566268197</v>
      </c>
      <c r="BE5" s="26">
        <v>6.7854022498167396E-2</v>
      </c>
      <c r="BF5" s="26">
        <v>182.482811113499</v>
      </c>
      <c r="BG5" s="26">
        <v>0.61457944741149795</v>
      </c>
      <c r="BH5" s="26">
        <v>0.156286670304292</v>
      </c>
      <c r="BI5" s="26">
        <v>260.73732722653</v>
      </c>
      <c r="BJ5" s="26">
        <v>18.5750056797852</v>
      </c>
      <c r="BK5" s="26">
        <v>0.34483198355352002</v>
      </c>
      <c r="BL5" s="26">
        <v>0.740832534709017</v>
      </c>
      <c r="BM5" s="26">
        <v>8.3426388222909292E-3</v>
      </c>
      <c r="BN5" s="26">
        <v>48.949395168570902</v>
      </c>
      <c r="BO5" s="26">
        <v>33.903077921355802</v>
      </c>
      <c r="BP5" s="26">
        <v>0</v>
      </c>
      <c r="BQ5" s="26">
        <v>16.347470045428601</v>
      </c>
      <c r="BR5" s="26">
        <v>48.391374353096602</v>
      </c>
      <c r="BS5" s="95">
        <v>0</v>
      </c>
      <c r="BT5" s="26">
        <v>26.344918212271999</v>
      </c>
      <c r="BU5" s="26">
        <v>1518.58921994962</v>
      </c>
      <c r="BV5" s="26">
        <v>11.1447671325071</v>
      </c>
      <c r="BX5" s="23">
        <f t="shared" si="0"/>
        <v>-1.6376749864022956E-7</v>
      </c>
      <c r="BY5" s="23">
        <f t="shared" si="1"/>
        <v>-6.0618314192826622E-7</v>
      </c>
      <c r="BZ5" s="23">
        <f t="shared" si="2"/>
        <v>-4.0229680837161009E-7</v>
      </c>
      <c r="CA5" s="23">
        <f t="shared" si="3"/>
        <v>4.963092479066619E-5</v>
      </c>
      <c r="CB5" s="23">
        <f t="shared" si="4"/>
        <v>5.8664732305495011E-5</v>
      </c>
      <c r="CC5" s="23">
        <f t="shared" si="5"/>
        <v>-4.6642902065378124E-7</v>
      </c>
      <c r="CD5" s="23">
        <f t="shared" si="6"/>
        <v>-3.608942926022913E-7</v>
      </c>
    </row>
    <row r="6" spans="1:82" x14ac:dyDescent="0.25">
      <c r="A6" s="6" t="s">
        <v>122</v>
      </c>
      <c r="B6" s="84">
        <v>3733.4864819999998</v>
      </c>
      <c r="C6" s="84">
        <v>62.283967081</v>
      </c>
      <c r="D6" s="84">
        <v>64.3918058</v>
      </c>
      <c r="E6" s="84">
        <v>397.06755695999999</v>
      </c>
      <c r="F6" s="84">
        <v>337.56994365000003</v>
      </c>
      <c r="G6" s="84">
        <v>31.576463827000001</v>
      </c>
      <c r="H6" s="84">
        <v>892.99486189000004</v>
      </c>
      <c r="J6" s="28" t="s">
        <v>122</v>
      </c>
      <c r="K6" s="95">
        <v>166.01608128516199</v>
      </c>
      <c r="L6" s="26">
        <v>24.2443566318424</v>
      </c>
      <c r="M6" s="26">
        <v>21.819712324392899</v>
      </c>
      <c r="N6" s="26">
        <v>21.819712324392899</v>
      </c>
      <c r="O6" s="26">
        <v>31.120006531523298</v>
      </c>
      <c r="P6" s="95">
        <v>0</v>
      </c>
      <c r="Q6" s="26">
        <v>21.358066460998501</v>
      </c>
      <c r="R6" s="26">
        <v>205.38435103710901</v>
      </c>
      <c r="S6" s="26">
        <v>3733.4851475718801</v>
      </c>
      <c r="T6" s="26">
        <v>48.950485046544998</v>
      </c>
      <c r="U6" s="26">
        <v>26.206973814877799</v>
      </c>
      <c r="V6" s="26">
        <v>11.775822328209699</v>
      </c>
      <c r="W6" s="26">
        <v>0.78662553329060703</v>
      </c>
      <c r="X6" s="95">
        <v>126.763287985085</v>
      </c>
      <c r="Y6" s="26">
        <v>96.169169381019302</v>
      </c>
      <c r="Z6" s="26">
        <v>96.169169381019302</v>
      </c>
      <c r="AA6" s="26">
        <v>125057.18219933</v>
      </c>
      <c r="AB6" s="26">
        <v>0</v>
      </c>
      <c r="AC6" s="26">
        <v>10.853661447576799</v>
      </c>
      <c r="AD6" s="26">
        <v>4.3692899220564696</v>
      </c>
      <c r="AE6" s="95">
        <v>1.0076602877404901</v>
      </c>
      <c r="AF6" s="26">
        <v>36.554467289913298</v>
      </c>
      <c r="AG6" s="26">
        <v>87.395107496993404</v>
      </c>
      <c r="AH6" s="26">
        <v>0</v>
      </c>
      <c r="AI6" s="26">
        <v>62.2839401334898</v>
      </c>
      <c r="AJ6" s="26">
        <v>0</v>
      </c>
      <c r="AK6" s="95">
        <v>948.97384370332395</v>
      </c>
      <c r="AL6" s="26">
        <v>57.952604181065503</v>
      </c>
      <c r="AM6" s="26">
        <v>6.4391643093745996</v>
      </c>
      <c r="AN6" s="26">
        <v>64.391768490440199</v>
      </c>
      <c r="AO6" s="26">
        <v>0</v>
      </c>
      <c r="AP6" s="26">
        <v>66.291608703296404</v>
      </c>
      <c r="AQ6" s="26">
        <v>5.1985784597408401E-2</v>
      </c>
      <c r="AR6" s="26">
        <v>87.217986584764901</v>
      </c>
      <c r="AS6" s="26">
        <v>1.24664538104135</v>
      </c>
      <c r="AT6" s="26">
        <v>0.69876963463901998</v>
      </c>
      <c r="AU6" s="26">
        <v>10.9035070024305</v>
      </c>
      <c r="AV6" s="26">
        <v>6.0762310995000998E-2</v>
      </c>
      <c r="AW6" s="26">
        <v>0</v>
      </c>
      <c r="AX6" s="26">
        <v>0.40609674101754301</v>
      </c>
      <c r="AY6" s="26">
        <v>397.08747193560299</v>
      </c>
      <c r="AZ6" s="26">
        <v>337.58988687853002</v>
      </c>
      <c r="BA6" s="26">
        <v>59.497585057072101</v>
      </c>
      <c r="BB6" s="26">
        <v>6.0425050788979098E-2</v>
      </c>
      <c r="BC6" s="26">
        <v>1.68785870577666E-3</v>
      </c>
      <c r="BD6" s="26">
        <v>53.977441205487203</v>
      </c>
      <c r="BE6" s="26">
        <v>4.1183672679773103E-2</v>
      </c>
      <c r="BF6" s="26">
        <v>110.756650407579</v>
      </c>
      <c r="BG6" s="26">
        <v>0.37301515898080301</v>
      </c>
      <c r="BH6" s="26">
        <v>9.4857130574248896E-2</v>
      </c>
      <c r="BI6" s="26">
        <v>158.25285956006701</v>
      </c>
      <c r="BJ6" s="26">
        <v>10.922884722476599</v>
      </c>
      <c r="BK6" s="26">
        <v>0.20929342747069199</v>
      </c>
      <c r="BL6" s="26">
        <v>0.44964299674267</v>
      </c>
      <c r="BM6" s="26">
        <v>5.0635547324966697E-3</v>
      </c>
      <c r="BN6" s="26">
        <v>31.5764602280681</v>
      </c>
      <c r="BO6" s="26">
        <v>19.9364225684836</v>
      </c>
      <c r="BP6" s="26">
        <v>0</v>
      </c>
      <c r="BQ6" s="26">
        <v>9.61300419710577</v>
      </c>
      <c r="BR6" s="26">
        <v>28.4561592756957</v>
      </c>
      <c r="BS6" s="95">
        <v>0</v>
      </c>
      <c r="BT6" s="26">
        <v>15.491911109971999</v>
      </c>
      <c r="BU6" s="26">
        <v>892.99426511681702</v>
      </c>
      <c r="BV6" s="26">
        <v>6.5535860993871102</v>
      </c>
      <c r="BX6" s="23">
        <f t="shared" si="0"/>
        <v>-3.5742144135138031E-7</v>
      </c>
      <c r="BY6" s="23">
        <f t="shared" si="1"/>
        <v>-4.3265564900697765E-7</v>
      </c>
      <c r="BZ6" s="23">
        <f t="shared" si="2"/>
        <v>-5.7941471491931178E-7</v>
      </c>
      <c r="CA6" s="23">
        <f t="shared" si="3"/>
        <v>5.015513167450053E-5</v>
      </c>
      <c r="CB6" s="23">
        <f t="shared" si="4"/>
        <v>5.907880397869155E-5</v>
      </c>
      <c r="CC6" s="23">
        <f t="shared" si="5"/>
        <v>-1.1397514049250575E-7</v>
      </c>
      <c r="CD6" s="23">
        <f t="shared" si="6"/>
        <v>-6.6828288547662542E-7</v>
      </c>
    </row>
    <row r="7" spans="1:82" x14ac:dyDescent="0.25">
      <c r="A7" s="6" t="s">
        <v>123</v>
      </c>
      <c r="B7" s="84">
        <v>82054.484563000005</v>
      </c>
      <c r="C7" s="84">
        <v>1361.5601698999999</v>
      </c>
      <c r="D7" s="84">
        <v>1900.8079207000001</v>
      </c>
      <c r="E7" s="84">
        <v>9043.8216374000003</v>
      </c>
      <c r="F7" s="84">
        <v>7663.8535260999997</v>
      </c>
      <c r="G7" s="84">
        <v>854.90666745999999</v>
      </c>
      <c r="H7" s="84">
        <v>19574.782747000001</v>
      </c>
      <c r="J7" s="28" t="s">
        <v>123</v>
      </c>
      <c r="K7" s="95">
        <v>3637.8707248241499</v>
      </c>
      <c r="L7" s="26">
        <v>531.47689829428805</v>
      </c>
      <c r="M7" s="26">
        <v>478.64495964211198</v>
      </c>
      <c r="N7" s="26">
        <v>478.64495964211198</v>
      </c>
      <c r="O7" s="26">
        <v>682.93320839498006</v>
      </c>
      <c r="P7" s="95">
        <v>4.9846670326339102E-4</v>
      </c>
      <c r="Q7" s="26">
        <v>468.09295108644397</v>
      </c>
      <c r="R7" s="26">
        <v>4501.9599794038204</v>
      </c>
      <c r="S7" s="26">
        <v>82054.793213732599</v>
      </c>
      <c r="T7" s="26">
        <v>1073.03236004729</v>
      </c>
      <c r="U7" s="26">
        <v>574.58094310222396</v>
      </c>
      <c r="V7" s="26">
        <v>258.099524320603</v>
      </c>
      <c r="W7" s="26">
        <v>17.237052609347401</v>
      </c>
      <c r="X7" s="95">
        <v>2777.7395363194901</v>
      </c>
      <c r="Y7" s="26">
        <v>2107.68102052212</v>
      </c>
      <c r="Z7" s="26">
        <v>2107.68102052212</v>
      </c>
      <c r="AA7" s="26">
        <v>2035229.71000799</v>
      </c>
      <c r="AB7" s="26">
        <v>0</v>
      </c>
      <c r="AC7" s="26">
        <v>237.965675517287</v>
      </c>
      <c r="AD7" s="26">
        <v>95.770726648807596</v>
      </c>
      <c r="AE7" s="95">
        <v>22.136569220931701</v>
      </c>
      <c r="AF7" s="26">
        <v>801.09895883143997</v>
      </c>
      <c r="AG7" s="26">
        <v>1915.0811257338401</v>
      </c>
      <c r="AH7" s="26">
        <v>0</v>
      </c>
      <c r="AI7" s="26">
        <v>1361.5602335907199</v>
      </c>
      <c r="AJ7" s="26">
        <v>0</v>
      </c>
      <c r="AK7" s="95">
        <v>20801.9575148398</v>
      </c>
      <c r="AL7" s="26">
        <v>1710.7252284925301</v>
      </c>
      <c r="AM7" s="26">
        <v>190.08105688652199</v>
      </c>
      <c r="AN7" s="26">
        <v>1900.80628537905</v>
      </c>
      <c r="AO7" s="26">
        <v>0</v>
      </c>
      <c r="AP7" s="26">
        <v>1452.89743551425</v>
      </c>
      <c r="AQ7" s="26">
        <v>1.1807251032589801</v>
      </c>
      <c r="AR7" s="26">
        <v>1913.3765681</v>
      </c>
      <c r="AS7" s="26">
        <v>28.291300295970501</v>
      </c>
      <c r="AT7" s="26">
        <v>16.1633153821987</v>
      </c>
      <c r="AU7" s="26">
        <v>247.801056410765</v>
      </c>
      <c r="AV7" s="26">
        <v>1.37922296642911</v>
      </c>
      <c r="AW7" s="26">
        <v>0</v>
      </c>
      <c r="AX7" s="26">
        <v>9.4536736597276096</v>
      </c>
      <c r="AY7" s="26">
        <v>9044.2631591122408</v>
      </c>
      <c r="AZ7" s="26">
        <v>7664.3029408546599</v>
      </c>
      <c r="BA7" s="26">
        <v>1379.96021825757</v>
      </c>
      <c r="BB7" s="26">
        <v>1.37394683631232</v>
      </c>
      <c r="BC7" s="26">
        <v>3.8302431852378499E-2</v>
      </c>
      <c r="BD7" s="26">
        <v>1224.9846266197001</v>
      </c>
      <c r="BE7" s="26">
        <v>0.956731754603526</v>
      </c>
      <c r="BF7" s="26">
        <v>2514.3133855828701</v>
      </c>
      <c r="BG7" s="26">
        <v>8.5257048121386507</v>
      </c>
      <c r="BH7" s="26">
        <v>2.1644296147974198</v>
      </c>
      <c r="BI7" s="26">
        <v>3592.5520183865401</v>
      </c>
      <c r="BJ7" s="26">
        <v>239.44978033476201</v>
      </c>
      <c r="BK7" s="26">
        <v>4.7499935867546199</v>
      </c>
      <c r="BL7" s="26">
        <v>10.2595660851976</v>
      </c>
      <c r="BM7" s="26">
        <v>0.114941325528971</v>
      </c>
      <c r="BN7" s="26">
        <v>854.91023348049202</v>
      </c>
      <c r="BO7" s="26">
        <v>437.08571942511497</v>
      </c>
      <c r="BP7" s="26">
        <v>0</v>
      </c>
      <c r="BQ7" s="26">
        <v>210.647817699299</v>
      </c>
      <c r="BR7" s="26">
        <v>623.82389011336102</v>
      </c>
      <c r="BS7" s="95">
        <v>0</v>
      </c>
      <c r="BT7" s="26">
        <v>340.32460291856597</v>
      </c>
      <c r="BU7" s="26">
        <v>19574.767395184001</v>
      </c>
      <c r="BV7" s="26">
        <v>143.80343200374199</v>
      </c>
      <c r="BX7" s="23">
        <f t="shared" si="0"/>
        <v>3.76153398850981E-6</v>
      </c>
      <c r="BY7" s="23">
        <f t="shared" si="1"/>
        <v>4.6777749110174244E-8</v>
      </c>
      <c r="BZ7" s="23">
        <f t="shared" si="2"/>
        <v>-8.6032940638730983E-7</v>
      </c>
      <c r="CA7" s="23">
        <f t="shared" si="3"/>
        <v>4.8820258729409632E-5</v>
      </c>
      <c r="CB7" s="23">
        <f t="shared" si="4"/>
        <v>5.8640832986915136E-5</v>
      </c>
      <c r="CC7" s="23">
        <f t="shared" si="5"/>
        <v>4.1712395373233241E-6</v>
      </c>
      <c r="CD7" s="23">
        <f t="shared" si="6"/>
        <v>-7.8426494939402974E-7</v>
      </c>
    </row>
    <row r="8" spans="1:82" x14ac:dyDescent="0.25">
      <c r="A8" s="6" t="s">
        <v>72</v>
      </c>
      <c r="B8" s="84">
        <v>151959.17806000001</v>
      </c>
      <c r="C8" s="84">
        <v>2536.8532309000002</v>
      </c>
      <c r="D8" s="84">
        <v>4290.9327548000001</v>
      </c>
      <c r="E8" s="84">
        <v>17432.794422999999</v>
      </c>
      <c r="F8" s="84">
        <v>14772.902984</v>
      </c>
      <c r="G8" s="84">
        <v>1818.1974196000001</v>
      </c>
      <c r="H8" s="84">
        <v>36487.444025999997</v>
      </c>
      <c r="J8" s="28" t="s">
        <v>72</v>
      </c>
      <c r="K8" s="95">
        <v>6775.0094641292599</v>
      </c>
      <c r="L8" s="26">
        <v>990.82945123140701</v>
      </c>
      <c r="M8" s="26">
        <v>893.85254442048995</v>
      </c>
      <c r="N8" s="26">
        <v>893.85254442048995</v>
      </c>
      <c r="O8" s="26">
        <v>1276.66492547079</v>
      </c>
      <c r="P8" s="95">
        <v>3.3071530521337901E-3</v>
      </c>
      <c r="Q8" s="26">
        <v>872.11711726702595</v>
      </c>
      <c r="R8" s="26">
        <v>8391.0035819960503</v>
      </c>
      <c r="S8" s="26">
        <v>151959.18474006499</v>
      </c>
      <c r="T8" s="26">
        <v>2000.2235273742101</v>
      </c>
      <c r="U8" s="26">
        <v>1071.56251807125</v>
      </c>
      <c r="V8" s="26">
        <v>480.95144105712097</v>
      </c>
      <c r="W8" s="26">
        <v>32.101432013872198</v>
      </c>
      <c r="X8" s="95">
        <v>5173.1201405867496</v>
      </c>
      <c r="Y8" s="26">
        <v>3926.8815870458998</v>
      </c>
      <c r="Z8" s="26">
        <v>3926.8815870458998</v>
      </c>
      <c r="AA8" s="26">
        <v>4653813.9168355903</v>
      </c>
      <c r="AB8" s="26">
        <v>0</v>
      </c>
      <c r="AC8" s="26">
        <v>443.79848255108999</v>
      </c>
      <c r="AD8" s="26">
        <v>178.48792067299999</v>
      </c>
      <c r="AE8" s="95">
        <v>41.4928197474595</v>
      </c>
      <c r="AF8" s="26">
        <v>1492.3310722716999</v>
      </c>
      <c r="AG8" s="26">
        <v>3566.5313735649002</v>
      </c>
      <c r="AH8" s="26">
        <v>0</v>
      </c>
      <c r="AI8" s="26">
        <v>2536.84808805701</v>
      </c>
      <c r="AJ8" s="26">
        <v>0</v>
      </c>
      <c r="AK8" s="95">
        <v>38775.375598494204</v>
      </c>
      <c r="AL8" s="26">
        <v>3861.81538597487</v>
      </c>
      <c r="AM8" s="26">
        <v>429.09134408182803</v>
      </c>
      <c r="AN8" s="26">
        <v>4290.9067300567003</v>
      </c>
      <c r="AO8" s="26">
        <v>0</v>
      </c>
      <c r="AP8" s="26">
        <v>2707.0790067630001</v>
      </c>
      <c r="AQ8" s="26">
        <v>2.2761942148833998</v>
      </c>
      <c r="AR8" s="26">
        <v>3573.8491543602199</v>
      </c>
      <c r="AS8" s="26">
        <v>54.529312209417</v>
      </c>
      <c r="AT8" s="26">
        <v>31.287846972998899</v>
      </c>
      <c r="AU8" s="26">
        <v>477.77707447984699</v>
      </c>
      <c r="AV8" s="26">
        <v>2.6584790964918898</v>
      </c>
      <c r="AW8" s="26">
        <v>0</v>
      </c>
      <c r="AX8" s="26">
        <v>18.325692921245299</v>
      </c>
      <c r="AY8" s="26">
        <v>17433.602414363999</v>
      </c>
      <c r="AZ8" s="26">
        <v>14773.7248606464</v>
      </c>
      <c r="BA8" s="26">
        <v>2659.8775537175902</v>
      </c>
      <c r="BB8" s="26">
        <v>2.6493548069026698</v>
      </c>
      <c r="BC8" s="26">
        <v>7.3823975048308704E-2</v>
      </c>
      <c r="BD8" s="26">
        <v>2361.0952066324899</v>
      </c>
      <c r="BE8" s="26">
        <v>1.8537549864713301</v>
      </c>
      <c r="BF8" s="26">
        <v>4846.5210692196097</v>
      </c>
      <c r="BG8" s="26">
        <v>16.459267574287399</v>
      </c>
      <c r="BH8" s="26">
        <v>4.1769455564079996</v>
      </c>
      <c r="BI8" s="26">
        <v>6924.8649743249698</v>
      </c>
      <c r="BJ8" s="26">
        <v>446.408731865015</v>
      </c>
      <c r="BK8" s="26">
        <v>9.1553965838500506</v>
      </c>
      <c r="BL8" s="26">
        <v>19.798913666694201</v>
      </c>
      <c r="BM8" s="26">
        <v>0.22155342478391901</v>
      </c>
      <c r="BN8" s="26">
        <v>1818.19724484721</v>
      </c>
      <c r="BO8" s="26">
        <v>815.06633037068502</v>
      </c>
      <c r="BP8" s="26">
        <v>0</v>
      </c>
      <c r="BQ8" s="26">
        <v>392.29941625736598</v>
      </c>
      <c r="BR8" s="26">
        <v>1163.0518938497501</v>
      </c>
      <c r="BS8" s="95">
        <v>0</v>
      </c>
      <c r="BT8" s="26">
        <v>637.87446255040197</v>
      </c>
      <c r="BU8" s="26">
        <v>36487.287050502302</v>
      </c>
      <c r="BV8" s="26">
        <v>268.74529004830998</v>
      </c>
      <c r="BX8" s="23">
        <f t="shared" si="0"/>
        <v>4.3959601950044157E-8</v>
      </c>
      <c r="BY8" s="23">
        <f t="shared" si="1"/>
        <v>-2.0272528688342417E-6</v>
      </c>
      <c r="BZ8" s="23">
        <f t="shared" si="2"/>
        <v>-6.0650550327719546E-6</v>
      </c>
      <c r="CA8" s="23">
        <f t="shared" si="3"/>
        <v>4.6348929746652528E-5</v>
      </c>
      <c r="CB8" s="23">
        <f t="shared" si="4"/>
        <v>5.5634065104863425E-5</v>
      </c>
      <c r="CC8" s="23">
        <f t="shared" si="5"/>
        <v>-9.6113209853077651E-8</v>
      </c>
      <c r="CD8" s="23">
        <f t="shared" si="6"/>
        <v>-4.3021785133408608E-6</v>
      </c>
    </row>
    <row r="9" spans="1:82" x14ac:dyDescent="0.25">
      <c r="A9" s="6" t="s">
        <v>124</v>
      </c>
      <c r="B9" s="84">
        <v>163368.38094</v>
      </c>
      <c r="C9" s="84">
        <v>2707.200155</v>
      </c>
      <c r="D9" s="84">
        <v>3595.9027194999999</v>
      </c>
      <c r="E9" s="84">
        <v>17806.272534</v>
      </c>
      <c r="F9" s="84">
        <v>15087.260732000001</v>
      </c>
      <c r="G9" s="84">
        <v>1636.3088279999999</v>
      </c>
      <c r="H9" s="84">
        <v>39029.527453000002</v>
      </c>
      <c r="J9" s="28" t="s">
        <v>124</v>
      </c>
      <c r="K9" s="95">
        <v>7209.6996276363898</v>
      </c>
      <c r="L9" s="26">
        <v>1060.82300769893</v>
      </c>
      <c r="M9" s="26">
        <v>966.46069504054799</v>
      </c>
      <c r="N9" s="26">
        <v>966.46069504054799</v>
      </c>
      <c r="O9" s="26">
        <v>1388.5177345756299</v>
      </c>
      <c r="P9" s="95">
        <v>1.8341556365239702E-2</v>
      </c>
      <c r="Q9" s="26">
        <v>930.35897689331705</v>
      </c>
      <c r="R9" s="26">
        <v>8971.6356487036301</v>
      </c>
      <c r="S9" s="26">
        <v>163368.761403682</v>
      </c>
      <c r="T9" s="26">
        <v>2140.2030796285899</v>
      </c>
      <c r="U9" s="26">
        <v>1149.6182586396301</v>
      </c>
      <c r="V9" s="26">
        <v>513.54452146446101</v>
      </c>
      <c r="W9" s="26">
        <v>34.1610886497443</v>
      </c>
      <c r="X9" s="95">
        <v>5505.0286246906599</v>
      </c>
      <c r="Y9" s="26">
        <v>4189.1282548254403</v>
      </c>
      <c r="Z9" s="26">
        <v>4189.1282548254403</v>
      </c>
      <c r="AA9" s="26">
        <v>3910026.4413084402</v>
      </c>
      <c r="AB9" s="26">
        <v>0</v>
      </c>
      <c r="AC9" s="26">
        <v>476.16243923938299</v>
      </c>
      <c r="AD9" s="26">
        <v>190.74606532081299</v>
      </c>
      <c r="AE9" s="95">
        <v>45.816771873851302</v>
      </c>
      <c r="AF9" s="26">
        <v>1590.6202089487299</v>
      </c>
      <c r="AG9" s="26">
        <v>3795.3728634344402</v>
      </c>
      <c r="AH9" s="26">
        <v>0</v>
      </c>
      <c r="AI9" s="26">
        <v>2707.2028873713698</v>
      </c>
      <c r="AJ9" s="26">
        <v>0</v>
      </c>
      <c r="AK9" s="95">
        <v>41479.964756141198</v>
      </c>
      <c r="AL9" s="26">
        <v>3236.2973040669699</v>
      </c>
      <c r="AM9" s="26">
        <v>359.59115700105201</v>
      </c>
      <c r="AN9" s="26">
        <v>3595.8884610680202</v>
      </c>
      <c r="AO9" s="26">
        <v>0</v>
      </c>
      <c r="AP9" s="26">
        <v>2888.6061798062101</v>
      </c>
      <c r="AQ9" s="26">
        <v>2.3290968624922099</v>
      </c>
      <c r="AR9" s="26">
        <v>3868.3691928927401</v>
      </c>
      <c r="AS9" s="26">
        <v>55.5870155800636</v>
      </c>
      <c r="AT9" s="26">
        <v>34.654935278912198</v>
      </c>
      <c r="AU9" s="26">
        <v>490.28810529274602</v>
      </c>
      <c r="AV9" s="26">
        <v>2.71260504384442</v>
      </c>
      <c r="AW9" s="26">
        <v>0</v>
      </c>
      <c r="AX9" s="26">
        <v>20.8295595848696</v>
      </c>
      <c r="AY9" s="26">
        <v>17807.1461269182</v>
      </c>
      <c r="AZ9" s="26">
        <v>15088.140390491701</v>
      </c>
      <c r="BA9" s="26">
        <v>2719.0057364264098</v>
      </c>
      <c r="BB9" s="26">
        <v>2.7248972729928198</v>
      </c>
      <c r="BC9" s="26">
        <v>7.5242830624403997E-2</v>
      </c>
      <c r="BD9" s="26">
        <v>2407.1791593776302</v>
      </c>
      <c r="BE9" s="26">
        <v>2.0895594926062402</v>
      </c>
      <c r="BF9" s="26">
        <v>4947.9531613728204</v>
      </c>
      <c r="BG9" s="26">
        <v>17.325632744148098</v>
      </c>
      <c r="BH9" s="26">
        <v>4.3641760493173898</v>
      </c>
      <c r="BI9" s="26">
        <v>7069.7817156368301</v>
      </c>
      <c r="BJ9" s="26">
        <v>477.97804256505998</v>
      </c>
      <c r="BK9" s="26">
        <v>9.3358927594702301</v>
      </c>
      <c r="BL9" s="26">
        <v>20.683520279766501</v>
      </c>
      <c r="BM9" s="26">
        <v>0.226115032655963</v>
      </c>
      <c r="BN9" s="26">
        <v>1636.3070993634101</v>
      </c>
      <c r="BO9" s="26">
        <v>873.96348196247698</v>
      </c>
      <c r="BP9" s="26">
        <v>0</v>
      </c>
      <c r="BQ9" s="26">
        <v>417.47160537552901</v>
      </c>
      <c r="BR9" s="26">
        <v>1245.63596441253</v>
      </c>
      <c r="BS9" s="95">
        <v>0</v>
      </c>
      <c r="BT9" s="26">
        <v>704.17380737148403</v>
      </c>
      <c r="BU9" s="26">
        <v>39029.612283271803</v>
      </c>
      <c r="BV9" s="26">
        <v>291.80541017449701</v>
      </c>
      <c r="BX9" s="23">
        <f t="shared" si="0"/>
        <v>2.3288697593103702E-6</v>
      </c>
      <c r="BY9" s="23">
        <f t="shared" si="1"/>
        <v>1.0092978772758759E-6</v>
      </c>
      <c r="BZ9" s="23">
        <f t="shared" si="2"/>
        <v>-3.9651884636223667E-6</v>
      </c>
      <c r="CA9" s="23">
        <f t="shared" si="3"/>
        <v>4.9060965259979546E-5</v>
      </c>
      <c r="CB9" s="23">
        <f t="shared" si="4"/>
        <v>5.8304718618284721E-5</v>
      </c>
      <c r="CC9" s="23">
        <f t="shared" si="5"/>
        <v>-1.0564244110158212E-6</v>
      </c>
      <c r="CD9" s="23">
        <f t="shared" si="6"/>
        <v>2.1734895945796452E-6</v>
      </c>
    </row>
    <row r="10" spans="1:82" x14ac:dyDescent="0.25">
      <c r="A10" s="6" t="s">
        <v>125</v>
      </c>
      <c r="B10" s="84">
        <v>1354397.2471</v>
      </c>
      <c r="C10" s="84">
        <v>22292.169242</v>
      </c>
      <c r="D10" s="84">
        <v>21089.127386</v>
      </c>
      <c r="E10" s="84">
        <v>140168.50925999999</v>
      </c>
      <c r="F10" s="84">
        <v>118798.71279000001</v>
      </c>
      <c r="G10" s="84">
        <v>10956.031047</v>
      </c>
      <c r="H10" s="84">
        <v>320412.88108999998</v>
      </c>
      <c r="J10" s="28" t="s">
        <v>125</v>
      </c>
      <c r="K10" s="95">
        <v>59561.099582164003</v>
      </c>
      <c r="L10" s="26">
        <v>8699.2533261421395</v>
      </c>
      <c r="M10" s="26">
        <v>7830.9169212911402</v>
      </c>
      <c r="N10" s="26">
        <v>7830.9169212911402</v>
      </c>
      <c r="O10" s="26">
        <v>11170.200276298199</v>
      </c>
      <c r="P10" s="95">
        <v>2.6421903907141299E-3</v>
      </c>
      <c r="Q10" s="26">
        <v>7662.97594236653</v>
      </c>
      <c r="R10" s="26">
        <v>73692.366350618395</v>
      </c>
      <c r="S10" s="26">
        <v>1354398.54224529</v>
      </c>
      <c r="T10" s="26">
        <v>17563.9338297945</v>
      </c>
      <c r="U10" s="26">
        <v>9403.8667457959691</v>
      </c>
      <c r="V10" s="26">
        <v>4225.0834296194198</v>
      </c>
      <c r="W10" s="26">
        <v>282.21300152845902</v>
      </c>
      <c r="X10" s="95">
        <v>45478.460607991103</v>
      </c>
      <c r="Y10" s="26">
        <v>34504.059833281397</v>
      </c>
      <c r="Z10" s="26">
        <v>34504.059833281397</v>
      </c>
      <c r="AA10" s="26">
        <v>22822077.488650601</v>
      </c>
      <c r="AB10" s="26">
        <v>0</v>
      </c>
      <c r="AC10" s="26">
        <v>3894.62420488419</v>
      </c>
      <c r="AD10" s="26">
        <v>1567.69783030501</v>
      </c>
      <c r="AE10" s="95">
        <v>361.81278136467699</v>
      </c>
      <c r="AF10" s="26">
        <v>13114.9837178779</v>
      </c>
      <c r="AG10" s="26">
        <v>31354.3857684207</v>
      </c>
      <c r="AH10" s="26">
        <v>0</v>
      </c>
      <c r="AI10" s="26">
        <v>22292.114677359001</v>
      </c>
      <c r="AJ10" s="26">
        <v>0</v>
      </c>
      <c r="AK10" s="95">
        <v>340499.55909996299</v>
      </c>
      <c r="AL10" s="26">
        <v>18980.2349382254</v>
      </c>
      <c r="AM10" s="26">
        <v>2108.90861879969</v>
      </c>
      <c r="AN10" s="26">
        <v>21089.143557025101</v>
      </c>
      <c r="AO10" s="26">
        <v>0</v>
      </c>
      <c r="AP10" s="26">
        <v>23784.679695893301</v>
      </c>
      <c r="AQ10" s="26">
        <v>18.2957968154235</v>
      </c>
      <c r="AR10" s="26">
        <v>31302.671850966399</v>
      </c>
      <c r="AS10" s="26">
        <v>438.70500171078601</v>
      </c>
      <c r="AT10" s="26">
        <v>246.35349520880499</v>
      </c>
      <c r="AU10" s="26">
        <v>3837.5910455970902</v>
      </c>
      <c r="AV10" s="26">
        <v>21.383378518824699</v>
      </c>
      <c r="AW10" s="26">
        <v>0</v>
      </c>
      <c r="AX10" s="26">
        <v>143.25911507244899</v>
      </c>
      <c r="AY10" s="26">
        <v>140175.26916390099</v>
      </c>
      <c r="AZ10" s="26">
        <v>118805.409382268</v>
      </c>
      <c r="BA10" s="26">
        <v>21369.859781632102</v>
      </c>
      <c r="BB10" s="26">
        <v>21.268012319537899</v>
      </c>
      <c r="BC10" s="26">
        <v>0.59396616169799898</v>
      </c>
      <c r="BD10" s="26">
        <v>18995.162312097302</v>
      </c>
      <c r="BE10" s="26">
        <v>14.525412509025101</v>
      </c>
      <c r="BF10" s="26">
        <v>38977.398590695397</v>
      </c>
      <c r="BG10" s="26">
        <v>131.35632181418299</v>
      </c>
      <c r="BH10" s="26">
        <v>33.3985015404796</v>
      </c>
      <c r="BI10" s="26">
        <v>55692.368813307097</v>
      </c>
      <c r="BJ10" s="26">
        <v>3919.2984739772701</v>
      </c>
      <c r="BK10" s="26">
        <v>73.652668071010794</v>
      </c>
      <c r="BL10" s="26">
        <v>158.315000909406</v>
      </c>
      <c r="BM10" s="26">
        <v>1.78194992024779</v>
      </c>
      <c r="BN10" s="26">
        <v>10955.9775752553</v>
      </c>
      <c r="BO10" s="26">
        <v>7153.6934786895999</v>
      </c>
      <c r="BP10" s="26">
        <v>0</v>
      </c>
      <c r="BQ10" s="26">
        <v>3448.8034870752699</v>
      </c>
      <c r="BR10" s="26">
        <v>10210.581388877899</v>
      </c>
      <c r="BS10" s="95">
        <v>0</v>
      </c>
      <c r="BT10" s="26">
        <v>5562.5078746536201</v>
      </c>
      <c r="BU10" s="26">
        <v>320413.33165021398</v>
      </c>
      <c r="BV10" s="26">
        <v>2352.2518016768699</v>
      </c>
      <c r="BX10" s="23">
        <f t="shared" si="0"/>
        <v>9.5625215773699748E-7</v>
      </c>
      <c r="BY10" s="23">
        <f t="shared" si="1"/>
        <v>-2.4477044116620506E-6</v>
      </c>
      <c r="BZ10" s="23">
        <f t="shared" si="2"/>
        <v>7.6679441521570464E-7</v>
      </c>
      <c r="CA10" s="23">
        <f t="shared" si="3"/>
        <v>4.8226980059092104E-5</v>
      </c>
      <c r="CB10" s="23">
        <f t="shared" si="4"/>
        <v>5.636923255080316E-5</v>
      </c>
      <c r="CC10" s="23">
        <f t="shared" si="5"/>
        <v>-4.8805762297873692E-6</v>
      </c>
      <c r="CD10" s="23">
        <f t="shared" si="6"/>
        <v>1.40618633203889E-6</v>
      </c>
    </row>
    <row r="11" spans="1:82" x14ac:dyDescent="0.25">
      <c r="A11" s="6" t="s">
        <v>126</v>
      </c>
      <c r="B11" s="84">
        <v>3108372.5558000002</v>
      </c>
      <c r="C11" s="84">
        <v>52012.515821000001</v>
      </c>
      <c r="D11" s="84">
        <v>73558.368833</v>
      </c>
      <c r="E11" s="84">
        <v>345734.17868999997</v>
      </c>
      <c r="F11" s="84">
        <v>293211.25332999998</v>
      </c>
      <c r="G11" s="84">
        <v>32173.231565999999</v>
      </c>
      <c r="H11" s="84">
        <v>745972.01323000004</v>
      </c>
      <c r="J11" s="28" t="s">
        <v>126</v>
      </c>
      <c r="K11" s="95">
        <v>138590.58608809501</v>
      </c>
      <c r="L11" s="26">
        <v>20254.896117670502</v>
      </c>
      <c r="M11" s="26">
        <v>18252.566072709898</v>
      </c>
      <c r="N11" s="26">
        <v>18252.566072709898</v>
      </c>
      <c r="O11" s="26">
        <v>26052.319960014502</v>
      </c>
      <c r="P11" s="95">
        <v>3.6110280735902799E-2</v>
      </c>
      <c r="Q11" s="26">
        <v>17835.8271396196</v>
      </c>
      <c r="R11" s="26">
        <v>171561.343473427</v>
      </c>
      <c r="S11" s="26">
        <v>3108339.32497164</v>
      </c>
      <c r="T11" s="26">
        <v>40892.279264828001</v>
      </c>
      <c r="U11" s="26">
        <v>21900.3723632494</v>
      </c>
      <c r="V11" s="26">
        <v>9834.8525179871103</v>
      </c>
      <c r="W11" s="26">
        <v>656.69215215120698</v>
      </c>
      <c r="X11" s="95">
        <v>105823.36795568401</v>
      </c>
      <c r="Y11" s="26">
        <v>80309.015719380201</v>
      </c>
      <c r="Z11" s="26">
        <v>80309.015719380201</v>
      </c>
      <c r="AA11" s="26">
        <v>105368233.751508</v>
      </c>
      <c r="AB11" s="26">
        <v>0</v>
      </c>
      <c r="AC11" s="26">
        <v>9070.3192586797104</v>
      </c>
      <c r="AD11" s="26">
        <v>3649.4482616135401</v>
      </c>
      <c r="AE11" s="95">
        <v>845.24593940311502</v>
      </c>
      <c r="AF11" s="26">
        <v>30522.956240413001</v>
      </c>
      <c r="AG11" s="26">
        <v>72958.970391507901</v>
      </c>
      <c r="AH11" s="26">
        <v>0</v>
      </c>
      <c r="AI11" s="26">
        <v>52012.544156252603</v>
      </c>
      <c r="AJ11" s="26">
        <v>0</v>
      </c>
      <c r="AK11" s="95">
        <v>792731.98115125299</v>
      </c>
      <c r="AL11" s="26">
        <v>66201.340992893296</v>
      </c>
      <c r="AM11" s="26">
        <v>7355.8570545366101</v>
      </c>
      <c r="AN11" s="26">
        <v>73557.198047429905</v>
      </c>
      <c r="AO11" s="26">
        <v>0</v>
      </c>
      <c r="AP11" s="26">
        <v>55359.945449317398</v>
      </c>
      <c r="AQ11" s="26">
        <v>45.164354583353898</v>
      </c>
      <c r="AR11" s="26">
        <v>72969.482103926304</v>
      </c>
      <c r="AS11" s="26">
        <v>1082.59611467231</v>
      </c>
      <c r="AT11" s="26">
        <v>613.05479038674605</v>
      </c>
      <c r="AU11" s="26">
        <v>9476.0486210861109</v>
      </c>
      <c r="AV11" s="26">
        <v>52.773139598097302</v>
      </c>
      <c r="AW11" s="26">
        <v>0</v>
      </c>
      <c r="AX11" s="26">
        <v>357.51256678075498</v>
      </c>
      <c r="AY11" s="26">
        <v>345752.318293188</v>
      </c>
      <c r="AZ11" s="26">
        <v>293229.659599868</v>
      </c>
      <c r="BA11" s="26">
        <v>52522.658693320504</v>
      </c>
      <c r="BB11" s="26">
        <v>52.528055652595697</v>
      </c>
      <c r="BC11" s="26">
        <v>1.4657273638783599</v>
      </c>
      <c r="BD11" s="26">
        <v>46875.390784239098</v>
      </c>
      <c r="BE11" s="26">
        <v>36.2151542730534</v>
      </c>
      <c r="BF11" s="26">
        <v>96199.1154729189</v>
      </c>
      <c r="BG11" s="26">
        <v>325.164659650457</v>
      </c>
      <c r="BH11" s="26">
        <v>82.614639125206097</v>
      </c>
      <c r="BI11" s="26">
        <v>137452.25346120101</v>
      </c>
      <c r="BJ11" s="26">
        <v>9125.70287042358</v>
      </c>
      <c r="BK11" s="26">
        <v>181.75544650120901</v>
      </c>
      <c r="BL11" s="26">
        <v>391.60876557041797</v>
      </c>
      <c r="BM11" s="26">
        <v>4.3978462645436096</v>
      </c>
      <c r="BN11" s="26">
        <v>32172.645629969498</v>
      </c>
      <c r="BO11" s="26">
        <v>16659.251954306899</v>
      </c>
      <c r="BP11" s="26">
        <v>0</v>
      </c>
      <c r="BQ11" s="26">
        <v>8024.9453168745304</v>
      </c>
      <c r="BR11" s="26">
        <v>23775.165167190899</v>
      </c>
      <c r="BS11" s="95">
        <v>0</v>
      </c>
      <c r="BT11" s="26">
        <v>12994.849717130401</v>
      </c>
      <c r="BU11" s="26">
        <v>745963.82590155199</v>
      </c>
      <c r="BV11" s="26">
        <v>5485.2192172205596</v>
      </c>
      <c r="BX11" s="23">
        <f t="shared" si="0"/>
        <v>-1.0690748217481978E-5</v>
      </c>
      <c r="BY11" s="23">
        <f t="shared" si="1"/>
        <v>5.44777581988808E-7</v>
      </c>
      <c r="BZ11" s="23">
        <f t="shared" si="2"/>
        <v>-1.5916415612113669E-5</v>
      </c>
      <c r="CA11" s="23">
        <f t="shared" si="3"/>
        <v>5.2466907543709476E-5</v>
      </c>
      <c r="CB11" s="23">
        <f t="shared" si="4"/>
        <v>6.2774772997219259E-5</v>
      </c>
      <c r="CC11" s="23">
        <f t="shared" si="5"/>
        <v>-1.8211911019827785E-5</v>
      </c>
      <c r="CD11" s="23">
        <f t="shared" si="6"/>
        <v>-1.0975382860012351E-5</v>
      </c>
    </row>
    <row r="12" spans="1:82" x14ac:dyDescent="0.25">
      <c r="A12" s="6" t="s">
        <v>73</v>
      </c>
      <c r="B12" s="84">
        <v>894762.33530999999</v>
      </c>
      <c r="C12" s="84">
        <v>15048.02455</v>
      </c>
      <c r="D12" s="84">
        <v>19624.109443000001</v>
      </c>
      <c r="E12" s="84">
        <v>98522.760041999994</v>
      </c>
      <c r="F12" s="84">
        <v>83573.959189000001</v>
      </c>
      <c r="G12" s="84">
        <v>8580.0868759999994</v>
      </c>
      <c r="H12" s="84">
        <v>215105.13316</v>
      </c>
      <c r="J12" s="28" t="s">
        <v>73</v>
      </c>
      <c r="K12" s="95">
        <v>38186.001990002602</v>
      </c>
      <c r="L12" s="26">
        <v>5576.9844581648204</v>
      </c>
      <c r="M12" s="26">
        <v>5019.9153062472697</v>
      </c>
      <c r="N12" s="26">
        <v>5019.9153062472697</v>
      </c>
      <c r="O12" s="26">
        <v>7160.1440754757796</v>
      </c>
      <c r="P12" s="95">
        <v>1.0426758696407E-3</v>
      </c>
      <c r="Q12" s="26">
        <v>4912.8094985889402</v>
      </c>
      <c r="R12" s="26">
        <v>47244.236826923698</v>
      </c>
      <c r="S12" s="26">
        <v>853462.69853579905</v>
      </c>
      <c r="T12" s="26">
        <v>11260.115756080701</v>
      </c>
      <c r="U12" s="26">
        <v>6028.6238006931799</v>
      </c>
      <c r="V12" s="26">
        <v>2708.7254846559899</v>
      </c>
      <c r="W12" s="26">
        <v>180.93353717172801</v>
      </c>
      <c r="X12" s="95">
        <v>29157.308083980599</v>
      </c>
      <c r="Y12" s="26">
        <v>22120.982191231498</v>
      </c>
      <c r="Z12" s="26">
        <v>22120.982191231498</v>
      </c>
      <c r="AA12" s="26">
        <v>34625311.345857702</v>
      </c>
      <c r="AB12" s="26">
        <v>0</v>
      </c>
      <c r="AC12" s="26">
        <v>2496.77162943752</v>
      </c>
      <c r="AD12" s="26">
        <v>1005.0556341169</v>
      </c>
      <c r="AE12" s="95">
        <v>231.89390158554099</v>
      </c>
      <c r="AF12" s="26">
        <v>8408.2120020729999</v>
      </c>
      <c r="AG12" s="26">
        <v>20102.089793144602</v>
      </c>
      <c r="AH12" s="26">
        <v>0</v>
      </c>
      <c r="AI12" s="26">
        <v>14373.9563704095</v>
      </c>
      <c r="AJ12" s="26">
        <v>0</v>
      </c>
      <c r="AK12" s="95">
        <v>218292.585314461</v>
      </c>
      <c r="AL12" s="26">
        <v>17328.345450480301</v>
      </c>
      <c r="AM12" s="26">
        <v>1925.37105081102</v>
      </c>
      <c r="AN12" s="26">
        <v>19253.716501291299</v>
      </c>
      <c r="AO12" s="26">
        <v>0</v>
      </c>
      <c r="AP12" s="26">
        <v>15248.559461968</v>
      </c>
      <c r="AQ12" s="26">
        <v>12.345629395988601</v>
      </c>
      <c r="AR12" s="26">
        <v>20065.9347328841</v>
      </c>
      <c r="AS12" s="26">
        <v>296.00569461245402</v>
      </c>
      <c r="AT12" s="26">
        <v>166.55615147847399</v>
      </c>
      <c r="AU12" s="26">
        <v>2589.7025851287199</v>
      </c>
      <c r="AV12" s="26">
        <v>14.428180755523901</v>
      </c>
      <c r="AW12" s="26">
        <v>0</v>
      </c>
      <c r="AX12" s="26">
        <v>96.921630483308306</v>
      </c>
      <c r="AY12" s="26">
        <v>94498.708231609606</v>
      </c>
      <c r="AZ12" s="26">
        <v>80164.474605171796</v>
      </c>
      <c r="BA12" s="26">
        <v>14334.233626437799</v>
      </c>
      <c r="BB12" s="26">
        <v>14.3530202601453</v>
      </c>
      <c r="BC12" s="26">
        <v>0.400763103446375</v>
      </c>
      <c r="BD12" s="26">
        <v>12816.574163704199</v>
      </c>
      <c r="BE12" s="26">
        <v>9.8249655123265907</v>
      </c>
      <c r="BF12" s="26">
        <v>26300.006405088199</v>
      </c>
      <c r="BG12" s="26">
        <v>88.696002290602195</v>
      </c>
      <c r="BH12" s="26">
        <v>22.547650010857701</v>
      </c>
      <c r="BI12" s="26">
        <v>37578.333729062899</v>
      </c>
      <c r="BJ12" s="26">
        <v>2512.6224822979302</v>
      </c>
      <c r="BK12" s="26">
        <v>49.695717772008997</v>
      </c>
      <c r="BL12" s="26">
        <v>106.879957372531</v>
      </c>
      <c r="BM12" s="26">
        <v>1.20235913997696</v>
      </c>
      <c r="BN12" s="26">
        <v>8328.7681259985493</v>
      </c>
      <c r="BO12" s="26">
        <v>4586.1224354031601</v>
      </c>
      <c r="BP12" s="26">
        <v>0</v>
      </c>
      <c r="BQ12" s="26">
        <v>2211.1235362880898</v>
      </c>
      <c r="BR12" s="26">
        <v>6545.8788089152904</v>
      </c>
      <c r="BS12" s="95">
        <v>0</v>
      </c>
      <c r="BT12" s="26">
        <v>3565.1436695541202</v>
      </c>
      <c r="BU12" s="26">
        <v>205415.27424185799</v>
      </c>
      <c r="BV12" s="26">
        <v>1507.8264363078799</v>
      </c>
      <c r="BX12" s="23">
        <f t="shared" si="0"/>
        <v>-4.6157102444295717E-2</v>
      </c>
      <c r="BY12" s="23">
        <f t="shared" si="1"/>
        <v>-4.47944630440213E-2</v>
      </c>
      <c r="BZ12" s="23">
        <f t="shared" si="2"/>
        <v>-1.8874382187102134E-2</v>
      </c>
      <c r="CA12" s="23">
        <f t="shared" si="3"/>
        <v>-4.0843880222955042E-2</v>
      </c>
      <c r="CB12" s="23">
        <f t="shared" si="4"/>
        <v>-4.0796016090583413E-2</v>
      </c>
      <c r="CC12" s="23">
        <f t="shared" si="5"/>
        <v>-2.9290933021253258E-2</v>
      </c>
      <c r="CD12" s="23">
        <f t="shared" si="6"/>
        <v>-4.504708360880666E-2</v>
      </c>
    </row>
    <row r="13" spans="1:82" x14ac:dyDescent="0.25">
      <c r="A13" s="6" t="s">
        <v>86</v>
      </c>
      <c r="B13" s="84">
        <v>152668.39546999999</v>
      </c>
      <c r="C13" s="84">
        <v>2540.3200919999999</v>
      </c>
      <c r="D13" s="84">
        <v>3866.3351259999999</v>
      </c>
      <c r="E13" s="84">
        <v>17123.284533999999</v>
      </c>
      <c r="F13" s="84">
        <v>14511.257958</v>
      </c>
      <c r="G13" s="84">
        <v>1692.579352</v>
      </c>
      <c r="H13" s="84">
        <v>36517.099382</v>
      </c>
      <c r="J13" s="28" t="s">
        <v>86</v>
      </c>
      <c r="K13" s="95">
        <v>0</v>
      </c>
      <c r="L13" s="26">
        <v>0</v>
      </c>
      <c r="M13" s="26">
        <v>0</v>
      </c>
      <c r="N13" s="26">
        <v>0</v>
      </c>
      <c r="O13" s="26">
        <v>0</v>
      </c>
      <c r="P13" s="95">
        <v>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95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  <c r="AD13" s="26">
        <v>0</v>
      </c>
      <c r="AE13" s="95">
        <v>0</v>
      </c>
      <c r="AF13" s="26">
        <v>0</v>
      </c>
      <c r="AG13" s="26">
        <v>0</v>
      </c>
      <c r="AH13" s="26">
        <v>0</v>
      </c>
      <c r="AI13" s="26">
        <v>0</v>
      </c>
      <c r="AJ13" s="26">
        <v>0</v>
      </c>
      <c r="AK13" s="95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v>0</v>
      </c>
      <c r="BN13" s="26">
        <v>0</v>
      </c>
      <c r="BO13" s="26">
        <v>0</v>
      </c>
      <c r="BP13" s="26">
        <v>0</v>
      </c>
      <c r="BQ13" s="26">
        <v>0</v>
      </c>
      <c r="BR13" s="26">
        <v>0</v>
      </c>
      <c r="BS13" s="95">
        <v>0</v>
      </c>
      <c r="BT13" s="26">
        <v>0</v>
      </c>
      <c r="BU13" s="26">
        <v>0</v>
      </c>
      <c r="BV13" s="26">
        <v>0</v>
      </c>
      <c r="BX13" s="23">
        <f t="shared" si="0"/>
        <v>-1</v>
      </c>
      <c r="BY13" s="23">
        <f t="shared" si="1"/>
        <v>-1</v>
      </c>
      <c r="BZ13" s="23">
        <f t="shared" si="2"/>
        <v>-1</v>
      </c>
      <c r="CA13" s="23">
        <f t="shared" si="3"/>
        <v>-1</v>
      </c>
      <c r="CB13" s="23">
        <f t="shared" si="4"/>
        <v>-1</v>
      </c>
      <c r="CC13" s="23">
        <f t="shared" si="5"/>
        <v>-1</v>
      </c>
      <c r="CD13" s="23">
        <f t="shared" si="6"/>
        <v>-1</v>
      </c>
    </row>
    <row r="14" spans="1:82" x14ac:dyDescent="0.25">
      <c r="A14" s="6" t="s">
        <v>180</v>
      </c>
      <c r="B14" s="84">
        <v>1931352.6743999999</v>
      </c>
      <c r="C14" s="84">
        <v>31810.205475999999</v>
      </c>
      <c r="D14" s="84">
        <v>32104.53196</v>
      </c>
      <c r="E14" s="84">
        <v>201610.93411</v>
      </c>
      <c r="F14" s="84">
        <v>170856.72425</v>
      </c>
      <c r="G14" s="84">
        <v>16272.841281999999</v>
      </c>
      <c r="H14" s="84">
        <v>457271.76030999998</v>
      </c>
      <c r="J14" s="28" t="s">
        <v>180</v>
      </c>
      <c r="K14" s="95">
        <v>23958.898676290701</v>
      </c>
      <c r="L14" s="26">
        <v>3498.8645124128998</v>
      </c>
      <c r="M14" s="26">
        <v>3148.9391781991098</v>
      </c>
      <c r="N14" s="26">
        <v>3148.9391781991098</v>
      </c>
      <c r="O14" s="26">
        <v>4491.1405777211903</v>
      </c>
      <c r="P14" s="95">
        <v>0</v>
      </c>
      <c r="Q14" s="26">
        <v>3082.32524883207</v>
      </c>
      <c r="R14" s="26">
        <v>29640.334911743899</v>
      </c>
      <c r="S14" s="26">
        <v>542927.28491057502</v>
      </c>
      <c r="T14" s="26">
        <v>7064.3711666502404</v>
      </c>
      <c r="U14" s="26">
        <v>3782.1102716599098</v>
      </c>
      <c r="V14" s="26">
        <v>1699.44536105987</v>
      </c>
      <c r="W14" s="26">
        <v>113.52246004024001</v>
      </c>
      <c r="X14" s="95">
        <v>18294.0496015807</v>
      </c>
      <c r="Y14" s="26">
        <v>13878.8120879459</v>
      </c>
      <c r="Z14" s="26">
        <v>13878.8120879459</v>
      </c>
      <c r="AA14" s="26">
        <v>10761502.8880063</v>
      </c>
      <c r="AB14" s="26">
        <v>0</v>
      </c>
      <c r="AC14" s="26">
        <v>1566.3639618756899</v>
      </c>
      <c r="AD14" s="26">
        <v>630.56232135520304</v>
      </c>
      <c r="AE14" s="95">
        <v>145.423224556116</v>
      </c>
      <c r="AF14" s="26">
        <v>5275.4235274965904</v>
      </c>
      <c r="AG14" s="26">
        <v>12612.5548328841</v>
      </c>
      <c r="AH14" s="26">
        <v>0</v>
      </c>
      <c r="AI14" s="26">
        <v>8965.1487217050508</v>
      </c>
      <c r="AJ14" s="26">
        <v>0</v>
      </c>
      <c r="AK14" s="95">
        <v>136952.528204831</v>
      </c>
      <c r="AL14" s="26">
        <v>9183.2390914752705</v>
      </c>
      <c r="AM14" s="26">
        <v>1020.36173501546</v>
      </c>
      <c r="AN14" s="26">
        <v>10203.6008264907</v>
      </c>
      <c r="AO14" s="26">
        <v>0</v>
      </c>
      <c r="AP14" s="26">
        <v>9566.9775200317399</v>
      </c>
      <c r="AQ14" s="26">
        <v>7.5339936837579904</v>
      </c>
      <c r="AR14" s="26">
        <v>12587.0268904313</v>
      </c>
      <c r="AS14" s="26">
        <v>180.66869436774101</v>
      </c>
      <c r="AT14" s="26">
        <v>101.2681979971</v>
      </c>
      <c r="AU14" s="26">
        <v>1580.1767129086099</v>
      </c>
      <c r="AV14" s="26">
        <v>8.8059631938358702</v>
      </c>
      <c r="AW14" s="26">
        <v>0</v>
      </c>
      <c r="AX14" s="26">
        <v>58.853252864630697</v>
      </c>
      <c r="AY14" s="26">
        <v>57730.816751327198</v>
      </c>
      <c r="AZ14" s="26">
        <v>48924.846546683199</v>
      </c>
      <c r="BA14" s="26">
        <v>8805.9702046440307</v>
      </c>
      <c r="BB14" s="26">
        <v>8.7570214785297296</v>
      </c>
      <c r="BC14" s="26">
        <v>0.24460974420873299</v>
      </c>
      <c r="BD14" s="26">
        <v>7822.6178521470201</v>
      </c>
      <c r="BE14" s="26">
        <v>5.9684944967123501</v>
      </c>
      <c r="BF14" s="26">
        <v>16051.2770008322</v>
      </c>
      <c r="BG14" s="26">
        <v>54.058782056581599</v>
      </c>
      <c r="BH14" s="26">
        <v>13.7470510645568</v>
      </c>
      <c r="BI14" s="26">
        <v>22934.6391547479</v>
      </c>
      <c r="BJ14" s="26">
        <v>1576.3494897313301</v>
      </c>
      <c r="BK14" s="26">
        <v>30.331705098739501</v>
      </c>
      <c r="BL14" s="26">
        <v>65.164230890061006</v>
      </c>
      <c r="BM14" s="26">
        <v>0.73382911093106695</v>
      </c>
      <c r="BN14" s="26">
        <v>4934.9110137403004</v>
      </c>
      <c r="BO14" s="26">
        <v>2877.1585963739799</v>
      </c>
      <c r="BP14" s="26">
        <v>0</v>
      </c>
      <c r="BQ14" s="26">
        <v>1387.3164300589599</v>
      </c>
      <c r="BR14" s="26">
        <v>4106.6977904776804</v>
      </c>
      <c r="BS14" s="95">
        <v>0</v>
      </c>
      <c r="BT14" s="26">
        <v>2235.7353754658602</v>
      </c>
      <c r="BU14" s="26">
        <v>128874.015586126</v>
      </c>
      <c r="BV14" s="26">
        <v>945.79243397697201</v>
      </c>
      <c r="BX14" s="23">
        <f t="shared" si="0"/>
        <v>-0.71888754855234172</v>
      </c>
      <c r="BY14" s="23">
        <f t="shared" si="1"/>
        <v>-0.71816753184857518</v>
      </c>
      <c r="BZ14" s="23">
        <f t="shared" si="2"/>
        <v>-0.68217568662257178</v>
      </c>
      <c r="CA14" s="23">
        <f t="shared" si="3"/>
        <v>-0.71365235220908729</v>
      </c>
      <c r="CB14" s="23">
        <f t="shared" si="4"/>
        <v>-0.71364986212017234</v>
      </c>
      <c r="CC14" s="23">
        <f t="shared" si="5"/>
        <v>-0.69673943669572991</v>
      </c>
      <c r="CD14" s="23">
        <f t="shared" si="6"/>
        <v>-0.71816756079851085</v>
      </c>
    </row>
    <row r="15" spans="1:82" s="79" customFormat="1" x14ac:dyDescent="0.25">
      <c r="A15" s="80" t="s">
        <v>88</v>
      </c>
      <c r="B15" s="84">
        <v>108.47972</v>
      </c>
      <c r="C15" s="84">
        <v>1.7656780000000001</v>
      </c>
      <c r="D15" s="84">
        <v>0.71761600000000003</v>
      </c>
      <c r="E15" s="84">
        <v>10.354509999999999</v>
      </c>
      <c r="F15" s="84">
        <v>8.774972</v>
      </c>
      <c r="G15" s="84">
        <v>0.58207200000000003</v>
      </c>
      <c r="H15" s="84">
        <v>25.380762000000001</v>
      </c>
      <c r="J15" s="79" t="s">
        <v>88</v>
      </c>
      <c r="K15" s="95">
        <v>1.80089473040228</v>
      </c>
      <c r="L15" s="82">
        <v>0.26299364041513001</v>
      </c>
      <c r="M15" s="82">
        <v>0.236694376758874</v>
      </c>
      <c r="N15" s="82">
        <v>0.236694376758874</v>
      </c>
      <c r="O15" s="82">
        <v>0.33758097852147001</v>
      </c>
      <c r="P15" s="95">
        <v>0</v>
      </c>
      <c r="Q15" s="82">
        <v>0.23168556491123601</v>
      </c>
      <c r="R15" s="82">
        <v>2.2279509295237401</v>
      </c>
      <c r="S15" s="82">
        <v>41.294022277705203</v>
      </c>
      <c r="T15" s="82">
        <v>0.53099962499379905</v>
      </c>
      <c r="U15" s="82">
        <v>0.28428800410059601</v>
      </c>
      <c r="V15" s="82">
        <v>0.12774011627176299</v>
      </c>
      <c r="W15" s="82">
        <v>8.5332051685157902E-3</v>
      </c>
      <c r="X15" s="95">
        <v>1.3750957109079101</v>
      </c>
      <c r="Y15" s="82">
        <v>1.0432188545886401</v>
      </c>
      <c r="Z15" s="82">
        <v>1.0432188545886401</v>
      </c>
      <c r="AA15" s="82">
        <v>360.55899513329598</v>
      </c>
      <c r="AB15" s="82">
        <v>0</v>
      </c>
      <c r="AC15" s="82">
        <v>0.11773769826441099</v>
      </c>
      <c r="AD15" s="82">
        <v>4.7397361155662801E-2</v>
      </c>
      <c r="AE15" s="95">
        <v>1.0930780573311901E-2</v>
      </c>
      <c r="AF15" s="82">
        <v>0.39653252423706298</v>
      </c>
      <c r="AG15" s="82">
        <v>0.94803786482360197</v>
      </c>
      <c r="AH15" s="82">
        <v>0</v>
      </c>
      <c r="AI15" s="82">
        <v>0.67389286639439505</v>
      </c>
      <c r="AJ15" s="82">
        <v>0</v>
      </c>
      <c r="AK15" s="95">
        <v>10.294212316120699</v>
      </c>
      <c r="AL15" s="82">
        <v>0.32794303256777801</v>
      </c>
      <c r="AM15" s="82">
        <v>3.64380583894134E-2</v>
      </c>
      <c r="AN15" s="82">
        <v>0.36438109095719101</v>
      </c>
      <c r="AO15" s="82">
        <v>0</v>
      </c>
      <c r="AP15" s="82">
        <v>0.719113047504092</v>
      </c>
      <c r="AQ15" s="82">
        <v>5.2502962460798999E-4</v>
      </c>
      <c r="AR15" s="82">
        <v>0.94611751186362203</v>
      </c>
      <c r="AS15" s="82">
        <v>1.25905961849016E-2</v>
      </c>
      <c r="AT15" s="82">
        <v>7.0572154521955201E-3</v>
      </c>
      <c r="AU15" s="82">
        <v>0.110120427476203</v>
      </c>
      <c r="AV15" s="82">
        <v>6.13667554027017E-4</v>
      </c>
      <c r="AW15" s="82">
        <v>0</v>
      </c>
      <c r="AX15" s="82">
        <v>4.1014236346500399E-3</v>
      </c>
      <c r="AY15" s="82">
        <v>4.0231955300186799</v>
      </c>
      <c r="AZ15" s="82">
        <v>3.4095035046875699</v>
      </c>
      <c r="BA15" s="82">
        <v>0.61369202533110601</v>
      </c>
      <c r="BB15" s="82">
        <v>6.1027243616241405E-4</v>
      </c>
      <c r="BC15" s="82">
        <v>1.70469088443922E-5</v>
      </c>
      <c r="BD15" s="82">
        <v>0.54514713096005696</v>
      </c>
      <c r="BE15" s="82">
        <v>4.1593500774373402E-4</v>
      </c>
      <c r="BF15" s="82">
        <v>1.11859190793498</v>
      </c>
      <c r="BG15" s="82">
        <v>3.7672580565154801E-3</v>
      </c>
      <c r="BH15" s="82">
        <v>9.5800746264543604E-4</v>
      </c>
      <c r="BI15" s="82">
        <v>1.59828149715879</v>
      </c>
      <c r="BJ15" s="82">
        <v>0.118488086112534</v>
      </c>
      <c r="BK15" s="82">
        <v>2.11379156401395E-3</v>
      </c>
      <c r="BL15" s="82">
        <v>4.54115753677585E-3</v>
      </c>
      <c r="BM15" s="82">
        <v>5.11397344532813E-5</v>
      </c>
      <c r="BN15" s="82">
        <v>0.24946303124500499</v>
      </c>
      <c r="BO15" s="82">
        <v>0.21626435304155101</v>
      </c>
      <c r="BP15" s="82">
        <v>0</v>
      </c>
      <c r="BQ15" s="82">
        <v>0.104279600742957</v>
      </c>
      <c r="BR15" s="82">
        <v>0.30868466963188301</v>
      </c>
      <c r="BS15" s="95">
        <v>0</v>
      </c>
      <c r="BT15" s="82">
        <v>0.16805056300533999</v>
      </c>
      <c r="BU15" s="82">
        <v>9.6869510629033702</v>
      </c>
      <c r="BV15" s="82">
        <v>7.1091468884516396E-2</v>
      </c>
      <c r="BW15" s="82"/>
      <c r="BX15" s="81">
        <f>IF(B15&lt;&gt;0,(S15-B15)/B15,"")</f>
        <v>-0.61933878260650754</v>
      </c>
      <c r="BY15" s="81">
        <f>IF(C15&lt;&gt;0,(AI15-C15)/C15,"")</f>
        <v>-0.6183376207924689</v>
      </c>
      <c r="BZ15" s="81">
        <f>IF(D15&lt;&gt;0,(AN15-D15)/D15,"")</f>
        <v>-0.49223388141124086</v>
      </c>
      <c r="CA15" s="81">
        <f>IF(E15&lt;&gt;0,(AY15-E15)/E15,"")</f>
        <v>-0.61145476415410482</v>
      </c>
      <c r="CB15" s="81">
        <f>IF(F15&lt;&gt;0,(AZ15-F15)/F15,"")</f>
        <v>-0.61145135224504765</v>
      </c>
      <c r="CC15" s="81">
        <f>IF(G15&lt;&gt;0,(BN15-G15)/G15,"")</f>
        <v>-0.5714223820334855</v>
      </c>
      <c r="CD15" s="81">
        <f>IF(H15&lt;&gt;0,(BU15-H15)/H15,"")</f>
        <v>-0.61833490015377124</v>
      </c>
    </row>
    <row r="16" spans="1:82" s="14" customFormat="1" x14ac:dyDescent="0.25">
      <c r="A16" s="13" t="s">
        <v>435</v>
      </c>
      <c r="B16" s="85">
        <v>1.2278519999999999</v>
      </c>
      <c r="C16" s="85">
        <v>1.9928000000000001E-2</v>
      </c>
      <c r="D16" s="85">
        <v>5.3460000000000001E-3</v>
      </c>
      <c r="E16" s="85">
        <v>0.114708</v>
      </c>
      <c r="F16" s="85">
        <v>9.7212000000000007E-2</v>
      </c>
      <c r="G16" s="85">
        <v>5.7359999999999998E-3</v>
      </c>
      <c r="H16" s="85">
        <v>0.28649400000000003</v>
      </c>
      <c r="J16" s="14" t="s">
        <v>435</v>
      </c>
      <c r="K16" s="85">
        <v>5.3261748776710298E-2</v>
      </c>
      <c r="L16" s="39">
        <v>7.7779707174391102E-3</v>
      </c>
      <c r="M16" s="39">
        <v>7.0000699971890998E-3</v>
      </c>
      <c r="N16" s="39">
        <v>7.0000699971890998E-3</v>
      </c>
      <c r="O16" s="39">
        <v>9.9842701929595302E-3</v>
      </c>
      <c r="P16" s="85">
        <v>0</v>
      </c>
      <c r="Q16" s="39">
        <v>6.8522023135303102E-3</v>
      </c>
      <c r="R16" s="39">
        <v>6.5892419731366794E-2</v>
      </c>
      <c r="S16" s="39">
        <v>1.2278502400282101</v>
      </c>
      <c r="T16" s="39">
        <v>1.57045900527455E-2</v>
      </c>
      <c r="U16" s="39">
        <v>8.4079610750839098E-3</v>
      </c>
      <c r="V16" s="39">
        <v>3.77809373534615E-3</v>
      </c>
      <c r="W16" s="39">
        <v>2.5236983358410897E-4</v>
      </c>
      <c r="X16" s="85">
        <v>4.0668417219199997E-2</v>
      </c>
      <c r="Y16" s="39">
        <v>3.0853549042367302E-2</v>
      </c>
      <c r="Z16" s="39">
        <v>3.0853549042367302E-2</v>
      </c>
      <c r="AA16" s="39">
        <v>4.9442603217645704</v>
      </c>
      <c r="AB16" s="39">
        <v>0</v>
      </c>
      <c r="AC16" s="39">
        <v>3.4820999410263599E-3</v>
      </c>
      <c r="AD16" s="39">
        <v>1.4017902464216201E-3</v>
      </c>
      <c r="AE16" s="85">
        <v>3.2328377730451801E-4</v>
      </c>
      <c r="AF16" s="39">
        <v>1.1727433758274199E-2</v>
      </c>
      <c r="AG16" s="39">
        <v>2.8038520427476201E-2</v>
      </c>
      <c r="AH16" s="39">
        <v>0</v>
      </c>
      <c r="AI16" s="39">
        <v>1.9928781891234901E-2</v>
      </c>
      <c r="AJ16" s="39">
        <v>0</v>
      </c>
      <c r="AK16" s="85">
        <v>0.30445333641980399</v>
      </c>
      <c r="AL16" s="39">
        <v>4.8113895181247403E-3</v>
      </c>
      <c r="AM16" s="39">
        <v>5.3458644047245005E-4</v>
      </c>
      <c r="AN16" s="39">
        <v>5.3459759585971897E-3</v>
      </c>
      <c r="AO16" s="39">
        <v>0</v>
      </c>
      <c r="AP16" s="39">
        <v>2.1267840462529601E-2</v>
      </c>
      <c r="AQ16" s="39">
        <v>1.49711470097058E-5</v>
      </c>
      <c r="AR16" s="39">
        <v>2.7981047041121698E-2</v>
      </c>
      <c r="AS16" s="39">
        <v>3.5900593594470799E-4</v>
      </c>
      <c r="AT16" s="39">
        <v>2.0122984837712201E-4</v>
      </c>
      <c r="AU16" s="39">
        <v>3.1399780640111999E-3</v>
      </c>
      <c r="AV16" s="39">
        <v>1.7498635890143598E-5</v>
      </c>
      <c r="AW16" s="39">
        <v>0</v>
      </c>
      <c r="AX16" s="39">
        <v>1.16946708774946E-4</v>
      </c>
      <c r="AY16" s="39">
        <v>0.114713799074058</v>
      </c>
      <c r="AZ16" s="39">
        <v>9.7217753614753294E-2</v>
      </c>
      <c r="BA16" s="39">
        <v>1.7496045459305401E-2</v>
      </c>
      <c r="BB16" s="39">
        <v>1.7400640442688001E-5</v>
      </c>
      <c r="BC16" s="39">
        <v>4.86012224628934E-7</v>
      </c>
      <c r="BD16" s="39">
        <v>1.5544227472896899E-2</v>
      </c>
      <c r="BE16" s="39">
        <v>1.1860204919613901E-5</v>
      </c>
      <c r="BF16" s="39">
        <v>3.1895258409255001E-2</v>
      </c>
      <c r="BG16" s="39">
        <v>1.0741910415185399E-4</v>
      </c>
      <c r="BH16" s="39">
        <v>2.73168096915182E-5</v>
      </c>
      <c r="BI16" s="39">
        <v>4.5572942674316698E-2</v>
      </c>
      <c r="BJ16" s="39">
        <v>3.5043240935421099E-3</v>
      </c>
      <c r="BK16" s="39">
        <v>6.0270948042571202E-5</v>
      </c>
      <c r="BL16" s="39">
        <v>1.29482850796695E-4</v>
      </c>
      <c r="BM16" s="39">
        <v>1.45814800729729E-6</v>
      </c>
      <c r="BN16" s="39">
        <v>5.7360242949343297E-3</v>
      </c>
      <c r="BO16" s="39">
        <v>6.3961228865556602E-3</v>
      </c>
      <c r="BP16" s="39">
        <v>0</v>
      </c>
      <c r="BQ16" s="39">
        <v>3.08407219541769E-3</v>
      </c>
      <c r="BR16" s="39">
        <v>9.1294200219359904E-3</v>
      </c>
      <c r="BS16" s="85">
        <v>0</v>
      </c>
      <c r="BT16" s="39">
        <v>4.9701451082193801E-3</v>
      </c>
      <c r="BU16" s="39">
        <v>0.28649393453374999</v>
      </c>
      <c r="BV16" s="39">
        <v>2.1025160320111099E-3</v>
      </c>
      <c r="BW16" s="39"/>
      <c r="BX16" s="74">
        <f t="shared" ref="BX16:BX49" si="7">IF(B16&lt;&gt;0,(S16-B16)/B16,"")</f>
        <v>-1.4333745352541433E-6</v>
      </c>
      <c r="BY16" s="74">
        <f t="shared" ref="BY16:BY49" si="8">IF(C16&lt;&gt;0,(AI16-C16)/C16,"")</f>
        <v>3.9235810663396308E-5</v>
      </c>
      <c r="BZ16" s="74">
        <f t="shared" ref="BZ16:BZ49" si="9">IF(D16&lt;&gt;0,(AN16-D16)/D16,"")</f>
        <v>-4.4970824561125618E-6</v>
      </c>
      <c r="CA16" s="74">
        <f t="shared" ref="CA16:CA49" si="10">IF(E16&lt;&gt;0,(AY16-E16)/E16,"")</f>
        <v>5.0555096924335026E-5</v>
      </c>
      <c r="CB16" s="74">
        <f t="shared" ref="CB16:CB49" si="11">IF(F16&lt;&gt;0,(AZ16-F16)/F16,"")</f>
        <v>5.9186260474912281E-5</v>
      </c>
      <c r="CC16" s="74">
        <f t="shared" ref="CC16:CC49" si="12">IF(G16&lt;&gt;0,(BN16-G16)/G16,"")</f>
        <v>4.2355185372979254E-6</v>
      </c>
      <c r="CD16" s="74">
        <f t="shared" ref="CD16:CD49" si="13">IF(H16&lt;&gt;0,(BU16-H16)/H16,"")</f>
        <v>-2.2850827602714242E-7</v>
      </c>
    </row>
    <row r="17" spans="1:82" x14ac:dyDescent="0.25">
      <c r="A17" s="28" t="s">
        <v>181</v>
      </c>
      <c r="B17" s="84">
        <v>3074.1307357999999</v>
      </c>
      <c r="C17" s="84">
        <v>59.170986845000002</v>
      </c>
      <c r="D17" s="84">
        <v>161.32133578</v>
      </c>
      <c r="E17" s="84">
        <v>258.80704692</v>
      </c>
      <c r="F17" s="84">
        <v>211.00164555000001</v>
      </c>
      <c r="G17" s="84">
        <v>15.246944554000001</v>
      </c>
      <c r="H17" s="84">
        <v>1431.1220566</v>
      </c>
      <c r="J17" s="28" t="s">
        <v>181</v>
      </c>
      <c r="K17" s="95">
        <v>9.7978462395387904</v>
      </c>
      <c r="L17" s="26">
        <v>45.470181470068297</v>
      </c>
      <c r="M17" s="26">
        <v>105.88022289788201</v>
      </c>
      <c r="N17" s="26">
        <v>105.88022289788201</v>
      </c>
      <c r="O17" s="26">
        <v>207.06766986387001</v>
      </c>
      <c r="P17" s="95">
        <v>0.10160665342639701</v>
      </c>
      <c r="Q17" s="26">
        <v>16.9206921428597</v>
      </c>
      <c r="R17" s="26">
        <v>301.751080554297</v>
      </c>
      <c r="S17" s="26">
        <v>3074.12980108798</v>
      </c>
      <c r="T17" s="26">
        <v>82.621456780664303</v>
      </c>
      <c r="U17" s="26">
        <v>65.297187919753299</v>
      </c>
      <c r="V17" s="26">
        <v>12.580806803654101</v>
      </c>
      <c r="W17" s="26">
        <v>4.6424420369296199E-2</v>
      </c>
      <c r="X17" s="95">
        <v>7.4812610266097899</v>
      </c>
      <c r="Y17" s="26">
        <v>76.174150050540902</v>
      </c>
      <c r="Z17" s="26">
        <v>76.174150050540902</v>
      </c>
      <c r="AA17" s="26">
        <v>520107.18931419699</v>
      </c>
      <c r="AB17" s="26">
        <v>0</v>
      </c>
      <c r="AC17" s="26">
        <v>27.300345292841001</v>
      </c>
      <c r="AD17" s="26">
        <v>5.7869354057250701</v>
      </c>
      <c r="AE17" s="95">
        <v>11.449828212654699</v>
      </c>
      <c r="AF17" s="26">
        <v>19.5874614030236</v>
      </c>
      <c r="AG17" s="26">
        <v>5.1578288390240097</v>
      </c>
      <c r="AH17" s="26">
        <v>0</v>
      </c>
      <c r="AI17" s="26">
        <v>59.170974288596</v>
      </c>
      <c r="AJ17" s="26">
        <v>0</v>
      </c>
      <c r="AK17" s="95">
        <v>1542.21092996467</v>
      </c>
      <c r="AL17" s="26">
        <v>145.18912269052001</v>
      </c>
      <c r="AM17" s="26">
        <v>16.132140019510899</v>
      </c>
      <c r="AN17" s="26">
        <v>161.32126271003099</v>
      </c>
      <c r="AO17" s="26">
        <v>0</v>
      </c>
      <c r="AP17" s="26">
        <v>57.768685012456103</v>
      </c>
      <c r="AQ17" s="26">
        <v>5.3621804042174398E-2</v>
      </c>
      <c r="AR17" s="26">
        <v>452.15728644600603</v>
      </c>
      <c r="AS17" s="26">
        <v>0.29257089998181102</v>
      </c>
      <c r="AT17" s="26">
        <v>13.2334356784999</v>
      </c>
      <c r="AU17" s="26">
        <v>17.914571085280201</v>
      </c>
      <c r="AV17" s="26">
        <v>2.64035753457122E-2</v>
      </c>
      <c r="AW17" s="26">
        <v>0</v>
      </c>
      <c r="AX17" s="26">
        <v>10.2672992355473</v>
      </c>
      <c r="AY17" s="26">
        <v>258.80307473279402</v>
      </c>
      <c r="AZ17" s="26">
        <v>210.99768873104099</v>
      </c>
      <c r="BA17" s="26">
        <v>47.805386001752602</v>
      </c>
      <c r="BB17" s="26">
        <v>0.12850241373038501</v>
      </c>
      <c r="BC17" s="26">
        <v>3.31461036062104E-4</v>
      </c>
      <c r="BD17" s="26">
        <v>14.058660038470601</v>
      </c>
      <c r="BE17" s="26">
        <v>0.95593470890722398</v>
      </c>
      <c r="BF17" s="26">
        <v>61.068004398220801</v>
      </c>
      <c r="BG17" s="26">
        <v>2.67802329183132</v>
      </c>
      <c r="BH17" s="26">
        <v>0.52511157569845102</v>
      </c>
      <c r="BI17" s="26">
        <v>87.253961319907106</v>
      </c>
      <c r="BJ17" s="26">
        <v>20.7109526473951</v>
      </c>
      <c r="BK17" s="26">
        <v>6.28075361695795E-2</v>
      </c>
      <c r="BL17" s="26">
        <v>2.4760082309562002</v>
      </c>
      <c r="BM17" s="26">
        <v>2.4414774164034799E-3</v>
      </c>
      <c r="BN17" s="26">
        <v>15.2469462153805</v>
      </c>
      <c r="BO17" s="26">
        <v>46.454322682813803</v>
      </c>
      <c r="BP17" s="26">
        <v>0</v>
      </c>
      <c r="BQ17" s="26">
        <v>0.58427135643157302</v>
      </c>
      <c r="BR17" s="26">
        <v>56.2501629137344</v>
      </c>
      <c r="BS17" s="95">
        <v>0</v>
      </c>
      <c r="BT17" s="26">
        <v>174.830660526602</v>
      </c>
      <c r="BU17" s="26">
        <v>1431.1216395773699</v>
      </c>
      <c r="BV17" s="26">
        <v>40.262159666479199</v>
      </c>
      <c r="BX17" s="23">
        <f t="shared" si="7"/>
        <v>-3.0405734180817036E-7</v>
      </c>
      <c r="BY17" s="23">
        <f t="shared" si="8"/>
        <v>-2.1220541808397148E-7</v>
      </c>
      <c r="BZ17" s="23">
        <f t="shared" si="9"/>
        <v>-4.529467144066695E-7</v>
      </c>
      <c r="CA17" s="23">
        <f t="shared" si="10"/>
        <v>-1.5348064333103033E-5</v>
      </c>
      <c r="CB17" s="23">
        <f t="shared" si="11"/>
        <v>-1.8752550240532204E-5</v>
      </c>
      <c r="CC17" s="23">
        <f t="shared" si="12"/>
        <v>1.089648154721028E-7</v>
      </c>
      <c r="CD17" s="23">
        <f t="shared" si="13"/>
        <v>-2.9139557181326116E-7</v>
      </c>
    </row>
    <row r="18" spans="1:82" x14ac:dyDescent="0.25">
      <c r="A18" s="28" t="s">
        <v>90</v>
      </c>
      <c r="B18" s="84">
        <v>15788.142963</v>
      </c>
      <c r="C18" s="84">
        <v>318.35340036999997</v>
      </c>
      <c r="D18" s="84">
        <v>809.34155274</v>
      </c>
      <c r="E18" s="84">
        <v>1253.9635903999999</v>
      </c>
      <c r="F18" s="84">
        <v>1031.5047368999999</v>
      </c>
      <c r="G18" s="84">
        <v>72.589446108000004</v>
      </c>
      <c r="H18" s="84">
        <v>7831.7496354000004</v>
      </c>
      <c r="J18" s="28" t="s">
        <v>330</v>
      </c>
      <c r="K18" s="95">
        <v>49.878400449302802</v>
      </c>
      <c r="L18" s="26">
        <v>248.931339264641</v>
      </c>
      <c r="M18" s="26">
        <v>580.462580574669</v>
      </c>
      <c r="N18" s="26">
        <v>580.462580574669</v>
      </c>
      <c r="O18" s="26">
        <v>1135.46828776955</v>
      </c>
      <c r="P18" s="95">
        <v>0.55752349839992899</v>
      </c>
      <c r="Q18" s="26">
        <v>92.345602578197997</v>
      </c>
      <c r="R18" s="26">
        <v>1650.9272048494799</v>
      </c>
      <c r="S18" s="26">
        <v>15788.499128534901</v>
      </c>
      <c r="T18" s="26">
        <v>452.20532801538201</v>
      </c>
      <c r="U18" s="26">
        <v>357.67767537943001</v>
      </c>
      <c r="V18" s="26">
        <v>68.756428442414702</v>
      </c>
      <c r="W18" s="26">
        <v>0.23633464730699899</v>
      </c>
      <c r="X18" s="95">
        <v>38.0851825458561</v>
      </c>
      <c r="Y18" s="26">
        <v>415.72394289566603</v>
      </c>
      <c r="Z18" s="26">
        <v>415.72394289566603</v>
      </c>
      <c r="AA18" s="26">
        <v>2542722.70991142</v>
      </c>
      <c r="AB18" s="26">
        <v>0</v>
      </c>
      <c r="AC18" s="26">
        <v>149.54526480205001</v>
      </c>
      <c r="AD18" s="26">
        <v>31.651174488876801</v>
      </c>
      <c r="AE18" s="95">
        <v>62.802422372442599</v>
      </c>
      <c r="AF18" s="26">
        <v>106.62286105737201</v>
      </c>
      <c r="AG18" s="26">
        <v>26.257264758990001</v>
      </c>
      <c r="AH18" s="26">
        <v>0</v>
      </c>
      <c r="AI18" s="26">
        <v>318.35966089716999</v>
      </c>
      <c r="AJ18" s="26">
        <v>0</v>
      </c>
      <c r="AK18" s="95">
        <v>8440.0326043750702</v>
      </c>
      <c r="AL18" s="26">
        <v>728.42130968655795</v>
      </c>
      <c r="AM18" s="26">
        <v>80.935688308999801</v>
      </c>
      <c r="AN18" s="26">
        <v>809.356997995558</v>
      </c>
      <c r="AO18" s="26">
        <v>0</v>
      </c>
      <c r="AP18" s="26">
        <v>315.43052396278</v>
      </c>
      <c r="AQ18" s="26">
        <v>0.26146171299128601</v>
      </c>
      <c r="AR18" s="26">
        <v>2478.9816339069698</v>
      </c>
      <c r="AS18" s="26">
        <v>1.4461704834184801</v>
      </c>
      <c r="AT18" s="26">
        <v>64.279748741546598</v>
      </c>
      <c r="AU18" s="26">
        <v>87.220325534482996</v>
      </c>
      <c r="AV18" s="26">
        <v>0.12945946350523799</v>
      </c>
      <c r="AW18" s="26">
        <v>0</v>
      </c>
      <c r="AX18" s="26">
        <v>49.869345246559398</v>
      </c>
      <c r="AY18" s="26">
        <v>1254.0051470252299</v>
      </c>
      <c r="AZ18" s="26">
        <v>1031.53521296548</v>
      </c>
      <c r="BA18" s="26">
        <v>222.46993405975601</v>
      </c>
      <c r="BB18" s="26">
        <v>0.62527419732469103</v>
      </c>
      <c r="BC18" s="26">
        <v>1.6440059524793699E-3</v>
      </c>
      <c r="BD18" s="26">
        <v>69.371062407336893</v>
      </c>
      <c r="BE18" s="26">
        <v>4.64314551298797</v>
      </c>
      <c r="BF18" s="26">
        <v>298.81752476065998</v>
      </c>
      <c r="BG18" s="26">
        <v>13.012875736481501</v>
      </c>
      <c r="BH18" s="26">
        <v>2.5520280237217299</v>
      </c>
      <c r="BI18" s="26">
        <v>426.95053368386698</v>
      </c>
      <c r="BJ18" s="26">
        <v>113.38711511253599</v>
      </c>
      <c r="BK18" s="26">
        <v>0.30926967751891798</v>
      </c>
      <c r="BL18" s="26">
        <v>12.033384249959999</v>
      </c>
      <c r="BM18" s="26">
        <v>1.1959527163698601E-2</v>
      </c>
      <c r="BN18" s="26">
        <v>72.593020337858306</v>
      </c>
      <c r="BO18" s="26">
        <v>254.43212986253201</v>
      </c>
      <c r="BP18" s="26">
        <v>0</v>
      </c>
      <c r="BQ18" s="26">
        <v>2.9810857728514</v>
      </c>
      <c r="BR18" s="26">
        <v>307.98356971944099</v>
      </c>
      <c r="BS18" s="95">
        <v>0</v>
      </c>
      <c r="BT18" s="26">
        <v>958.946861853727</v>
      </c>
      <c r="BU18" s="26">
        <v>7831.78680566808</v>
      </c>
      <c r="BV18" s="26">
        <v>220.76836693050601</v>
      </c>
      <c r="BX18" s="23">
        <f t="shared" si="7"/>
        <v>2.2559051798241296E-5</v>
      </c>
      <c r="BY18" s="23">
        <f t="shared" si="8"/>
        <v>1.9665337837564793E-5</v>
      </c>
      <c r="BZ18" s="23">
        <f t="shared" si="9"/>
        <v>1.908372986128915E-5</v>
      </c>
      <c r="CA18" s="23">
        <f t="shared" si="10"/>
        <v>3.3140216787897913E-5</v>
      </c>
      <c r="CB18" s="23">
        <f t="shared" si="11"/>
        <v>2.9545250147571791E-5</v>
      </c>
      <c r="CC18" s="23">
        <f t="shared" si="12"/>
        <v>4.9238974120065365E-5</v>
      </c>
      <c r="CD18" s="23">
        <f t="shared" si="13"/>
        <v>4.7461001449182208E-6</v>
      </c>
    </row>
    <row r="19" spans="1:82" x14ac:dyDescent="0.25">
      <c r="A19" s="28" t="s">
        <v>91</v>
      </c>
      <c r="B19" s="83"/>
      <c r="C19" s="83"/>
      <c r="D19" s="83"/>
      <c r="E19" s="83"/>
      <c r="F19" s="83"/>
      <c r="G19" s="83"/>
      <c r="H19" s="83"/>
      <c r="BX19" s="23" t="str">
        <f t="shared" si="7"/>
        <v/>
      </c>
      <c r="BY19" s="23" t="str">
        <f t="shared" si="8"/>
        <v/>
      </c>
      <c r="BZ19" s="23" t="str">
        <f t="shared" si="9"/>
        <v/>
      </c>
      <c r="CA19" s="23" t="str">
        <f t="shared" si="10"/>
        <v/>
      </c>
      <c r="CB19" s="23" t="str">
        <f t="shared" si="11"/>
        <v/>
      </c>
      <c r="CC19" s="23" t="str">
        <f t="shared" si="12"/>
        <v/>
      </c>
      <c r="CD19" s="23" t="str">
        <f t="shared" si="13"/>
        <v/>
      </c>
    </row>
    <row r="20" spans="1:82" x14ac:dyDescent="0.25">
      <c r="A20" s="28" t="s">
        <v>183</v>
      </c>
      <c r="B20" s="84">
        <v>1283550.6287</v>
      </c>
      <c r="C20" s="84">
        <v>21096.894973999999</v>
      </c>
      <c r="D20" s="84">
        <v>64910.199392000002</v>
      </c>
      <c r="E20" s="84">
        <v>219936.56659999999</v>
      </c>
      <c r="F20" s="84">
        <v>130920.59581</v>
      </c>
      <c r="G20" s="84">
        <v>7295.5789562999998</v>
      </c>
      <c r="H20" s="84">
        <v>430766.00096999999</v>
      </c>
      <c r="J20" s="28" t="s">
        <v>183</v>
      </c>
      <c r="K20" s="95">
        <v>68474.079584822801</v>
      </c>
      <c r="L20" s="26">
        <v>11994.7563495575</v>
      </c>
      <c r="M20" s="26">
        <v>13737.8824131606</v>
      </c>
      <c r="N20" s="26">
        <v>13737.8824131606</v>
      </c>
      <c r="O20" s="26">
        <v>22132.956131904899</v>
      </c>
      <c r="P20" s="95">
        <v>4.60297361892097</v>
      </c>
      <c r="Q20" s="26">
        <v>9518.6680596754104</v>
      </c>
      <c r="R20" s="26">
        <v>97832.445316175596</v>
      </c>
      <c r="S20" s="26">
        <v>1283547.3533288101</v>
      </c>
      <c r="T20" s="26">
        <v>23801.876963486298</v>
      </c>
      <c r="U20" s="26">
        <v>13697.2094161479</v>
      </c>
      <c r="V20" s="26">
        <v>5395.44314079581</v>
      </c>
      <c r="W20" s="26">
        <v>324.44510736023102</v>
      </c>
      <c r="X20" s="95">
        <v>52284.102923803301</v>
      </c>
      <c r="Y20" s="26">
        <v>42859.143141313703</v>
      </c>
      <c r="Z20" s="26">
        <v>42859.143141313703</v>
      </c>
      <c r="AA20" s="26">
        <v>322711422.55708301</v>
      </c>
      <c r="AB20" s="26">
        <v>0</v>
      </c>
      <c r="AC20" s="26">
        <v>5684.3909989990498</v>
      </c>
      <c r="AD20" s="26">
        <v>2052.6119643909501</v>
      </c>
      <c r="AE20" s="95">
        <v>931.62064251038998</v>
      </c>
      <c r="AF20" s="26">
        <v>15866.6635514554</v>
      </c>
      <c r="AG20" s="26">
        <v>36046.499677118001</v>
      </c>
      <c r="AH20" s="26">
        <v>0</v>
      </c>
      <c r="AI20" s="26">
        <v>21096.848617106702</v>
      </c>
      <c r="AJ20" s="26">
        <v>0</v>
      </c>
      <c r="AK20" s="95">
        <v>458736.774875245</v>
      </c>
      <c r="AL20" s="26">
        <v>58419.023158231197</v>
      </c>
      <c r="AM20" s="26">
        <v>6491.0017671544301</v>
      </c>
      <c r="AN20" s="26">
        <v>64910.024925385602</v>
      </c>
      <c r="AO20" s="26">
        <v>0</v>
      </c>
      <c r="AP20" s="26">
        <v>29782.066432995201</v>
      </c>
      <c r="AQ20" s="26">
        <v>21.261475982076401</v>
      </c>
      <c r="AR20" s="26">
        <v>56223.856666286702</v>
      </c>
      <c r="AS20" s="26">
        <v>458.15714309727298</v>
      </c>
      <c r="AT20" s="26">
        <v>937.10003141034997</v>
      </c>
      <c r="AU20" s="26">
        <v>4806.46786113086</v>
      </c>
      <c r="AV20" s="26">
        <v>22.963074233039499</v>
      </c>
      <c r="AW20" s="26">
        <v>0</v>
      </c>
      <c r="AX20" s="26">
        <v>678.72038066656705</v>
      </c>
      <c r="AY20" s="26">
        <v>219943.132244243</v>
      </c>
      <c r="AZ20" s="26">
        <v>130927.254316698</v>
      </c>
      <c r="BA20" s="26">
        <v>89015.877927545094</v>
      </c>
      <c r="BB20" s="26">
        <v>28.157595294785398</v>
      </c>
      <c r="BC20" s="26">
        <v>0.61694015608723696</v>
      </c>
      <c r="BD20" s="26">
        <v>19909.7574776037</v>
      </c>
      <c r="BE20" s="26">
        <v>64.390898636771993</v>
      </c>
      <c r="BF20" s="26">
        <v>42530.150329425604</v>
      </c>
      <c r="BG20" s="26">
        <v>271.92786666005298</v>
      </c>
      <c r="BH20" s="26">
        <v>61.0355981451413</v>
      </c>
      <c r="BI20" s="26">
        <v>60768.353006387799</v>
      </c>
      <c r="BJ20" s="26">
        <v>5414.23967818438</v>
      </c>
      <c r="BK20" s="26">
        <v>77.630375661965303</v>
      </c>
      <c r="BL20" s="26">
        <v>288.63811929209601</v>
      </c>
      <c r="BM20" s="26">
        <v>1.92614291406934</v>
      </c>
      <c r="BN20" s="26">
        <v>7295.5637955389402</v>
      </c>
      <c r="BO20" s="26">
        <v>10274.0399993394</v>
      </c>
      <c r="BP20" s="26">
        <v>0</v>
      </c>
      <c r="BQ20" s="26">
        <v>3965.6861177371902</v>
      </c>
      <c r="BR20" s="26">
        <v>14209.039078550701</v>
      </c>
      <c r="BS20" s="95">
        <v>0</v>
      </c>
      <c r="BT20" s="26">
        <v>14268.4623020503</v>
      </c>
      <c r="BU20" s="26">
        <v>430764.66401307302</v>
      </c>
      <c r="BV20" s="26">
        <v>4509.4911174054496</v>
      </c>
      <c r="BX20" s="23">
        <f t="shared" si="7"/>
        <v>-2.5518052164759789E-6</v>
      </c>
      <c r="BY20" s="23">
        <f t="shared" si="8"/>
        <v>-2.1973325152575154E-6</v>
      </c>
      <c r="BZ20" s="23">
        <f t="shared" si="9"/>
        <v>-2.6878151050934315E-6</v>
      </c>
      <c r="CA20" s="23">
        <f t="shared" si="10"/>
        <v>2.9852444932203915E-5</v>
      </c>
      <c r="CB20" s="23">
        <f t="shared" si="11"/>
        <v>5.0859123095249551E-5</v>
      </c>
      <c r="CC20" s="23">
        <f t="shared" si="12"/>
        <v>-2.0780751123995526E-6</v>
      </c>
      <c r="CD20" s="23">
        <f t="shared" si="13"/>
        <v>-3.1036732796000138E-6</v>
      </c>
    </row>
    <row r="21" spans="1:82" x14ac:dyDescent="0.25">
      <c r="A21" s="28" t="s">
        <v>184</v>
      </c>
      <c r="B21" s="84">
        <v>5613.5404368999998</v>
      </c>
      <c r="C21" s="84">
        <v>86.332378414000004</v>
      </c>
      <c r="D21" s="84">
        <v>310.16362982999999</v>
      </c>
      <c r="E21" s="84">
        <v>670.07088936000002</v>
      </c>
      <c r="F21" s="84">
        <v>534.21237401999997</v>
      </c>
      <c r="G21" s="84">
        <v>41.418855141000002</v>
      </c>
      <c r="H21" s="84">
        <v>1550.3473432000001</v>
      </c>
      <c r="J21" s="28" t="s">
        <v>184</v>
      </c>
      <c r="K21" s="95">
        <v>39.538594430400799</v>
      </c>
      <c r="L21" s="26">
        <v>48.511129407469603</v>
      </c>
      <c r="M21" s="26">
        <v>106.69622828896</v>
      </c>
      <c r="N21" s="26">
        <v>106.69622828896</v>
      </c>
      <c r="O21" s="26">
        <v>206.573764786239</v>
      </c>
      <c r="P21" s="95">
        <v>9.8602391317056601E-2</v>
      </c>
      <c r="Q21" s="26">
        <v>20.283797975754901</v>
      </c>
      <c r="R21" s="26">
        <v>329.97962600640602</v>
      </c>
      <c r="S21" s="26">
        <v>5613.4706177901899</v>
      </c>
      <c r="T21" s="26">
        <v>89.032866961278899</v>
      </c>
      <c r="U21" s="26">
        <v>68.106822634787306</v>
      </c>
      <c r="V21" s="26">
        <v>14.338904978451</v>
      </c>
      <c r="W21" s="26">
        <v>0.18734211797058301</v>
      </c>
      <c r="X21" s="95">
        <v>30.190078940962898</v>
      </c>
      <c r="Y21" s="26">
        <v>91.317516810476207</v>
      </c>
      <c r="Z21" s="26">
        <v>91.317516810476207</v>
      </c>
      <c r="AA21" s="26">
        <v>1316788.1076924701</v>
      </c>
      <c r="AB21" s="26">
        <v>0</v>
      </c>
      <c r="AC21" s="26">
        <v>28.456366265879598</v>
      </c>
      <c r="AD21" s="26">
        <v>6.4061565125728501</v>
      </c>
      <c r="AE21" s="95">
        <v>11.293529283049599</v>
      </c>
      <c r="AF21" s="26">
        <v>25.620502514721899</v>
      </c>
      <c r="AG21" s="26">
        <v>20.8141046976166</v>
      </c>
      <c r="AH21" s="26">
        <v>0</v>
      </c>
      <c r="AI21" s="26">
        <v>86.331772412462797</v>
      </c>
      <c r="AJ21" s="26">
        <v>0</v>
      </c>
      <c r="AK21" s="95">
        <v>1668.26457161438</v>
      </c>
      <c r="AL21" s="26">
        <v>279.14289741122201</v>
      </c>
      <c r="AM21" s="26">
        <v>31.015871968782498</v>
      </c>
      <c r="AN21" s="26">
        <v>310.15876938000503</v>
      </c>
      <c r="AO21" s="26">
        <v>0</v>
      </c>
      <c r="AP21" s="26">
        <v>68.051818886004398</v>
      </c>
      <c r="AQ21" s="26">
        <v>0.121204007892546</v>
      </c>
      <c r="AR21" s="26">
        <v>454.56326438416602</v>
      </c>
      <c r="AS21" s="26">
        <v>1.0759476721947501</v>
      </c>
      <c r="AT21" s="26">
        <v>24.6891134785077</v>
      </c>
      <c r="AU21" s="26">
        <v>37.709896823690798</v>
      </c>
      <c r="AV21" s="26">
        <v>7.48218830778727E-2</v>
      </c>
      <c r="AW21" s="26">
        <v>0</v>
      </c>
      <c r="AX21" s="26">
        <v>19.096726660163</v>
      </c>
      <c r="AY21" s="26">
        <v>670.06384146627295</v>
      </c>
      <c r="AZ21" s="26">
        <v>534.20736257828401</v>
      </c>
      <c r="BA21" s="26">
        <v>135.856478887988</v>
      </c>
      <c r="BB21" s="26">
        <v>0.26283700204478599</v>
      </c>
      <c r="BC21" s="26">
        <v>1.3375847605504899E-3</v>
      </c>
      <c r="BD21" s="26">
        <v>49.149833716386397</v>
      </c>
      <c r="BE21" s="26">
        <v>1.77944996985179</v>
      </c>
      <c r="BF21" s="26">
        <v>160.23172462066699</v>
      </c>
      <c r="BG21" s="26">
        <v>5.09600812700827</v>
      </c>
      <c r="BH21" s="26">
        <v>1.00858401924635</v>
      </c>
      <c r="BI21" s="26">
        <v>228.94063294697301</v>
      </c>
      <c r="BJ21" s="26">
        <v>22.074321051795099</v>
      </c>
      <c r="BK21" s="26">
        <v>0.205863553850648</v>
      </c>
      <c r="BL21" s="26">
        <v>4.7567008719279897</v>
      </c>
      <c r="BM21" s="26">
        <v>6.6796400403445798E-3</v>
      </c>
      <c r="BN21" s="26">
        <v>41.4182649951222</v>
      </c>
      <c r="BO21" s="26">
        <v>48.686894049492999</v>
      </c>
      <c r="BP21" s="26">
        <v>0</v>
      </c>
      <c r="BQ21" s="26">
        <v>2.3058697794124901</v>
      </c>
      <c r="BR21" s="26">
        <v>59.734264077105202</v>
      </c>
      <c r="BS21" s="95">
        <v>0</v>
      </c>
      <c r="BT21" s="26">
        <v>172.4630325286</v>
      </c>
      <c r="BU21" s="26">
        <v>1550.33446970573</v>
      </c>
      <c r="BV21" s="26">
        <v>40.257071023208503</v>
      </c>
      <c r="BX21" s="23">
        <f t="shared" si="7"/>
        <v>-1.2437624810002808E-5</v>
      </c>
      <c r="BY21" s="23">
        <f t="shared" si="8"/>
        <v>-7.0194004652704334E-6</v>
      </c>
      <c r="BZ21" s="23">
        <f t="shared" si="9"/>
        <v>-1.5670599411119583E-5</v>
      </c>
      <c r="CA21" s="23">
        <f t="shared" si="10"/>
        <v>-1.05181314977106E-5</v>
      </c>
      <c r="CB21" s="23">
        <f t="shared" si="11"/>
        <v>-9.3809914552394355E-6</v>
      </c>
      <c r="CC21" s="23">
        <f t="shared" si="12"/>
        <v>-1.4248242154261878E-5</v>
      </c>
      <c r="CD21" s="23">
        <f t="shared" si="13"/>
        <v>-8.3036193963174985E-6</v>
      </c>
    </row>
    <row r="22" spans="1:82" x14ac:dyDescent="0.25">
      <c r="A22" s="28" t="s">
        <v>185</v>
      </c>
      <c r="B22" s="84">
        <v>47531.137287999998</v>
      </c>
      <c r="C22" s="84">
        <v>892.10476986000003</v>
      </c>
      <c r="D22" s="84">
        <v>1807.5224426</v>
      </c>
      <c r="E22" s="84">
        <v>6439.3757027000001</v>
      </c>
      <c r="F22" s="84">
        <v>5426.3907448</v>
      </c>
      <c r="G22" s="84">
        <v>397.66107419000002</v>
      </c>
      <c r="H22" s="84">
        <v>13200.583500000001</v>
      </c>
      <c r="J22" s="28" t="s">
        <v>185</v>
      </c>
      <c r="K22" s="95">
        <v>1749.95913457188</v>
      </c>
      <c r="L22" s="26">
        <v>376.51622989789399</v>
      </c>
      <c r="M22" s="26">
        <v>517.27432552709001</v>
      </c>
      <c r="N22" s="26">
        <v>517.27432552709001</v>
      </c>
      <c r="O22" s="26">
        <v>891.72303284439204</v>
      </c>
      <c r="P22" s="95">
        <v>0.27907313868994199</v>
      </c>
      <c r="Q22" s="26">
        <v>268.14573830119798</v>
      </c>
      <c r="R22" s="26">
        <v>2960.43594352018</v>
      </c>
      <c r="S22" s="26">
        <v>47527.467242072998</v>
      </c>
      <c r="T22" s="26">
        <v>734.97650417018099</v>
      </c>
      <c r="U22" s="26">
        <v>451.34313676135798</v>
      </c>
      <c r="V22" s="26">
        <v>156.77360524713799</v>
      </c>
      <c r="W22" s="26">
        <v>8.2916902999125401</v>
      </c>
      <c r="X22" s="95">
        <v>1336.1995737065999</v>
      </c>
      <c r="Y22" s="26">
        <v>1207.34262419732</v>
      </c>
      <c r="Z22" s="26">
        <v>1207.34262419732</v>
      </c>
      <c r="AA22" s="26">
        <v>13375165.313008901</v>
      </c>
      <c r="AB22" s="26">
        <v>0</v>
      </c>
      <c r="AC22" s="26">
        <v>187.63170782511801</v>
      </c>
      <c r="AD22" s="26">
        <v>61.242477907855097</v>
      </c>
      <c r="AE22" s="95">
        <v>41.906434182245597</v>
      </c>
      <c r="AF22" s="26">
        <v>433.19073326889401</v>
      </c>
      <c r="AG22" s="26">
        <v>921.223117872339</v>
      </c>
      <c r="AH22" s="26">
        <v>0</v>
      </c>
      <c r="AI22" s="26">
        <v>892.04330839905799</v>
      </c>
      <c r="AJ22" s="26">
        <v>0</v>
      </c>
      <c r="AK22" s="95">
        <v>14085.068821574399</v>
      </c>
      <c r="AL22" s="26">
        <v>1626.5788670050699</v>
      </c>
      <c r="AM22" s="26">
        <v>180.731015269652</v>
      </c>
      <c r="AN22" s="26">
        <v>1807.3098822747199</v>
      </c>
      <c r="AO22" s="26">
        <v>0</v>
      </c>
      <c r="AP22" s="26">
        <v>846.69591624530801</v>
      </c>
      <c r="AQ22" s="26">
        <v>0.92600439910271903</v>
      </c>
      <c r="AR22" s="26">
        <v>2147.11909402113</v>
      </c>
      <c r="AS22" s="26">
        <v>17.957005778424399</v>
      </c>
      <c r="AT22" s="26">
        <v>65.972315211340501</v>
      </c>
      <c r="AU22" s="26">
        <v>222.743756587685</v>
      </c>
      <c r="AV22" s="26">
        <v>0.92718498696517204</v>
      </c>
      <c r="AW22" s="26">
        <v>0</v>
      </c>
      <c r="AX22" s="26">
        <v>49.362176538412697</v>
      </c>
      <c r="AY22" s="26">
        <v>6439.32579036878</v>
      </c>
      <c r="AZ22" s="26">
        <v>5426.4026319170898</v>
      </c>
      <c r="BA22" s="26">
        <v>1012.92315845169</v>
      </c>
      <c r="BB22" s="26">
        <v>1.35940875367207</v>
      </c>
      <c r="BC22" s="26">
        <v>2.4035646158170599E-2</v>
      </c>
      <c r="BD22" s="26">
        <v>783.45472939918602</v>
      </c>
      <c r="BE22" s="26">
        <v>4.6410697519249098</v>
      </c>
      <c r="BF22" s="26">
        <v>1745.4076198349801</v>
      </c>
      <c r="BG22" s="26">
        <v>16.454287570892301</v>
      </c>
      <c r="BH22" s="26">
        <v>3.5173833103501502</v>
      </c>
      <c r="BI22" s="26">
        <v>2493.8871114491499</v>
      </c>
      <c r="BJ22" s="26">
        <v>170.25147325344199</v>
      </c>
      <c r="BK22" s="26">
        <v>3.0732738020359598</v>
      </c>
      <c r="BL22" s="26">
        <v>16.616971841465599</v>
      </c>
      <c r="BM22" s="26">
        <v>7.8297055341523494E-2</v>
      </c>
      <c r="BN22" s="26">
        <v>397.64252735572097</v>
      </c>
      <c r="BO22" s="26">
        <v>334.50838637119699</v>
      </c>
      <c r="BP22" s="26">
        <v>0</v>
      </c>
      <c r="BQ22" s="26">
        <v>101.376181666028</v>
      </c>
      <c r="BR22" s="26">
        <v>449.83866418269798</v>
      </c>
      <c r="BS22" s="95">
        <v>0</v>
      </c>
      <c r="BT22" s="26">
        <v>640.97950275150697</v>
      </c>
      <c r="BU22" s="26">
        <v>13198.95206777</v>
      </c>
      <c r="BV22" s="26">
        <v>178.602979842129</v>
      </c>
      <c r="BX22" s="23">
        <f t="shared" si="7"/>
        <v>-7.721350963605396E-5</v>
      </c>
      <c r="BY22" s="23">
        <f t="shared" si="8"/>
        <v>-6.8894891069449938E-5</v>
      </c>
      <c r="BZ22" s="23">
        <f t="shared" si="9"/>
        <v>-1.1759761332439316E-4</v>
      </c>
      <c r="CA22" s="23">
        <f t="shared" si="10"/>
        <v>-7.7511133880970116E-6</v>
      </c>
      <c r="CB22" s="23">
        <f t="shared" si="11"/>
        <v>2.1906120751106163E-6</v>
      </c>
      <c r="CC22" s="23">
        <f t="shared" si="12"/>
        <v>-4.6639803296886066E-5</v>
      </c>
      <c r="CD22" s="23">
        <f t="shared" si="13"/>
        <v>-1.2358788761121262E-4</v>
      </c>
    </row>
    <row r="23" spans="1:82" x14ac:dyDescent="0.25">
      <c r="A23" s="28" t="s">
        <v>186</v>
      </c>
      <c r="B23" s="84">
        <v>1004002.8617</v>
      </c>
      <c r="C23" s="84">
        <v>14935.639654000001</v>
      </c>
      <c r="D23" s="84">
        <v>57330.250367000001</v>
      </c>
      <c r="E23" s="84">
        <v>189363.65852999999</v>
      </c>
      <c r="F23" s="84">
        <v>100607.72206</v>
      </c>
      <c r="G23" s="84">
        <v>5004.9045281999997</v>
      </c>
      <c r="H23" s="84">
        <v>324891.93745999999</v>
      </c>
      <c r="J23" s="28" t="s">
        <v>186</v>
      </c>
      <c r="K23" s="95">
        <v>54436.771657943398</v>
      </c>
      <c r="L23" s="26">
        <v>8636.3976471693004</v>
      </c>
      <c r="M23" s="26">
        <v>8785.5017426432096</v>
      </c>
      <c r="N23" s="26">
        <v>8785.5017426432096</v>
      </c>
      <c r="O23" s="26">
        <v>13404.2357213449</v>
      </c>
      <c r="P23" s="95">
        <v>1.58425418062767</v>
      </c>
      <c r="Q23" s="26">
        <v>7247.4929661172901</v>
      </c>
      <c r="R23" s="26">
        <v>71861.542730923305</v>
      </c>
      <c r="S23" s="26">
        <v>979530.12207962002</v>
      </c>
      <c r="T23" s="26">
        <v>17294.090719848398</v>
      </c>
      <c r="U23" s="26">
        <v>9587.2830976850692</v>
      </c>
      <c r="V23" s="26">
        <v>4046.6242617391599</v>
      </c>
      <c r="W23" s="26">
        <v>257.93334665471201</v>
      </c>
      <c r="X23" s="95">
        <v>41565.758053181198</v>
      </c>
      <c r="Y23" s="26">
        <v>32633.1559351291</v>
      </c>
      <c r="Z23" s="26">
        <v>32633.1559351291</v>
      </c>
      <c r="AA23" s="26">
        <v>243420887.842832</v>
      </c>
      <c r="AB23" s="26">
        <v>0</v>
      </c>
      <c r="AC23" s="26">
        <v>3974.6096207523301</v>
      </c>
      <c r="AD23" s="26">
        <v>1518.9032782730501</v>
      </c>
      <c r="AE23" s="95">
        <v>508.012437245949</v>
      </c>
      <c r="AF23" s="26">
        <v>12257.998705009</v>
      </c>
      <c r="AG23" s="26">
        <v>28656.9024168736</v>
      </c>
      <c r="AH23" s="26">
        <v>0</v>
      </c>
      <c r="AI23" s="26">
        <v>14492.055469053101</v>
      </c>
      <c r="AJ23" s="26">
        <v>0</v>
      </c>
      <c r="AK23" s="95">
        <v>334341.98517722398</v>
      </c>
      <c r="AL23" s="26">
        <v>50454.720222446304</v>
      </c>
      <c r="AM23" s="26">
        <v>5606.0833597094297</v>
      </c>
      <c r="AN23" s="26">
        <v>56060.803582155699</v>
      </c>
      <c r="AO23" s="26">
        <v>0</v>
      </c>
      <c r="AP23" s="26">
        <v>22576.791002755399</v>
      </c>
      <c r="AQ23" s="26">
        <v>15.8268259637229</v>
      </c>
      <c r="AR23" s="26">
        <v>35568.618881590897</v>
      </c>
      <c r="AS23" s="26">
        <v>350.44078114364697</v>
      </c>
      <c r="AT23" s="26">
        <v>579.24054528017905</v>
      </c>
      <c r="AU23" s="26">
        <v>3514.8285736646899</v>
      </c>
      <c r="AV23" s="26">
        <v>17.436477761316599</v>
      </c>
      <c r="AW23" s="26">
        <v>0</v>
      </c>
      <c r="AX23" s="26">
        <v>412.10009980654399</v>
      </c>
      <c r="AY23" s="26">
        <v>186921.57632872701</v>
      </c>
      <c r="AZ23" s="26">
        <v>98758.500481133495</v>
      </c>
      <c r="BA23" s="26">
        <v>88163.0758475943</v>
      </c>
      <c r="BB23" s="26">
        <v>20.334435986044699</v>
      </c>
      <c r="BC23" s="26">
        <v>0.47257266389986602</v>
      </c>
      <c r="BD23" s="26">
        <v>15214.176262074399</v>
      </c>
      <c r="BE23" s="26">
        <v>39.2937668798536</v>
      </c>
      <c r="BF23" s="26">
        <v>32161.857043932599</v>
      </c>
      <c r="BG23" s="26">
        <v>180.73381183330801</v>
      </c>
      <c r="BH23" s="26">
        <v>41.393757874083001</v>
      </c>
      <c r="BI23" s="26">
        <v>45953.839946868502</v>
      </c>
      <c r="BJ23" s="26">
        <v>3894.4955495884601</v>
      </c>
      <c r="BK23" s="26">
        <v>59.234784751070499</v>
      </c>
      <c r="BL23" s="26">
        <v>195.83069057579101</v>
      </c>
      <c r="BM23" s="26">
        <v>1.46010407370051</v>
      </c>
      <c r="BN23" s="26">
        <v>4874.5020854621698</v>
      </c>
      <c r="BO23" s="26">
        <v>7243.1409050600296</v>
      </c>
      <c r="BP23" s="26">
        <v>0</v>
      </c>
      <c r="BQ23" s="26">
        <v>3152.3650124222199</v>
      </c>
      <c r="BR23" s="26">
        <v>10181.6648737501</v>
      </c>
      <c r="BS23" s="95">
        <v>0</v>
      </c>
      <c r="BT23" s="26">
        <v>7791.5163865023496</v>
      </c>
      <c r="BU23" s="26">
        <v>314305.62834118702</v>
      </c>
      <c r="BV23" s="26">
        <v>2770.6647491347398</v>
      </c>
      <c r="BX23" s="23">
        <f t="shared" si="7"/>
        <v>-2.4375169189201511E-2</v>
      </c>
      <c r="BY23" s="23">
        <f t="shared" si="8"/>
        <v>-2.9699711242571449E-2</v>
      </c>
      <c r="BZ23" s="23">
        <f t="shared" si="9"/>
        <v>-2.214270436144844E-2</v>
      </c>
      <c r="CA23" s="23">
        <f t="shared" si="10"/>
        <v>-1.2896255914310451E-2</v>
      </c>
      <c r="CB23" s="23">
        <f t="shared" si="11"/>
        <v>-1.838051335426991E-2</v>
      </c>
      <c r="CC23" s="23">
        <f t="shared" si="12"/>
        <v>-2.6054931118681859E-2</v>
      </c>
      <c r="CD23" s="23">
        <f t="shared" si="13"/>
        <v>-3.2584093042063646E-2</v>
      </c>
    </row>
    <row r="24" spans="1:82" x14ac:dyDescent="0.25">
      <c r="A24" s="28" t="s">
        <v>187</v>
      </c>
      <c r="B24" s="84">
        <v>102591.00046</v>
      </c>
      <c r="C24" s="84">
        <v>2005.7027734000001</v>
      </c>
      <c r="D24" s="84">
        <v>4468.1303017</v>
      </c>
      <c r="E24" s="84">
        <v>11955.877704</v>
      </c>
      <c r="F24" s="84">
        <v>10132.994936999999</v>
      </c>
      <c r="G24" s="84">
        <v>736.27872639999998</v>
      </c>
      <c r="H24" s="84">
        <v>35686.292329000004</v>
      </c>
      <c r="J24" s="28" t="s">
        <v>187</v>
      </c>
      <c r="K24" s="95">
        <v>2490.00290971194</v>
      </c>
      <c r="L24" s="26">
        <v>1075.73539715532</v>
      </c>
      <c r="M24" s="26">
        <v>2018.4978049418501</v>
      </c>
      <c r="N24" s="26">
        <v>2018.4978049418501</v>
      </c>
      <c r="O24" s="26">
        <v>3785.2894456106901</v>
      </c>
      <c r="P24" s="95">
        <v>1.6429524850527299</v>
      </c>
      <c r="Q24" s="26">
        <v>573.56179486712006</v>
      </c>
      <c r="R24" s="26">
        <v>7763.7088601607302</v>
      </c>
      <c r="S24" s="26">
        <v>102584.30595302999</v>
      </c>
      <c r="T24" s="26">
        <v>2023.4413724799001</v>
      </c>
      <c r="U24" s="26">
        <v>1423.8965899377999</v>
      </c>
      <c r="V24" s="26">
        <v>368.81123323960099</v>
      </c>
      <c r="W24" s="26">
        <v>11.798186369133401</v>
      </c>
      <c r="X24" s="95">
        <v>1901.26723949139</v>
      </c>
      <c r="Y24" s="26">
        <v>2582.3428959492298</v>
      </c>
      <c r="Z24" s="26">
        <v>2582.3428959492298</v>
      </c>
      <c r="AA24" s="26">
        <v>24976448.333338801</v>
      </c>
      <c r="AB24" s="26">
        <v>0</v>
      </c>
      <c r="AC24" s="26">
        <v>593.87178591127702</v>
      </c>
      <c r="AD24" s="26">
        <v>154.93675048482601</v>
      </c>
      <c r="AE24" s="95">
        <v>199.292427737232</v>
      </c>
      <c r="AF24" s="26">
        <v>830.10444807916804</v>
      </c>
      <c r="AG24" s="26">
        <v>1310.8002986619999</v>
      </c>
      <c r="AH24" s="26">
        <v>0</v>
      </c>
      <c r="AI24" s="26">
        <v>2005.55886298164</v>
      </c>
      <c r="AJ24" s="26">
        <v>0</v>
      </c>
      <c r="AK24" s="95">
        <v>38264.793539245002</v>
      </c>
      <c r="AL24" s="26">
        <v>4021.0073573923701</v>
      </c>
      <c r="AM24" s="26">
        <v>446.77856021649399</v>
      </c>
      <c r="AN24" s="26">
        <v>4467.7859176088696</v>
      </c>
      <c r="AO24" s="26">
        <v>0</v>
      </c>
      <c r="AP24" s="26">
        <v>1865.1217571398799</v>
      </c>
      <c r="AQ24" s="26">
        <v>1.8856856393128201</v>
      </c>
      <c r="AR24" s="26">
        <v>8536.1805428500502</v>
      </c>
      <c r="AS24" s="26">
        <v>29.927901098452899</v>
      </c>
      <c r="AT24" s="26">
        <v>217.977066552026</v>
      </c>
      <c r="AU24" s="26">
        <v>498.15556190854102</v>
      </c>
      <c r="AV24" s="26">
        <v>1.6456571677221199</v>
      </c>
      <c r="AW24" s="26">
        <v>0</v>
      </c>
      <c r="AX24" s="26">
        <v>166.34519704029401</v>
      </c>
      <c r="AY24" s="26">
        <v>11955.8252781971</v>
      </c>
      <c r="AZ24" s="26">
        <v>10133.0077703018</v>
      </c>
      <c r="BA24" s="26">
        <v>1822.8175078953</v>
      </c>
      <c r="BB24" s="26">
        <v>3.2105645490170098</v>
      </c>
      <c r="BC24" s="26">
        <v>3.9524608530784697E-2</v>
      </c>
      <c r="BD24" s="26">
        <v>1317.23479820543</v>
      </c>
      <c r="BE24" s="26">
        <v>15.556346550372799</v>
      </c>
      <c r="BF24" s="26">
        <v>3198.87996296235</v>
      </c>
      <c r="BG24" s="26">
        <v>48.834908568814498</v>
      </c>
      <c r="BH24" s="26">
        <v>10.0184990294151</v>
      </c>
      <c r="BI24" s="26">
        <v>4570.6324027623896</v>
      </c>
      <c r="BJ24" s="26">
        <v>488.29479300952403</v>
      </c>
      <c r="BK24" s="26">
        <v>5.2351947148596896</v>
      </c>
      <c r="BL24" s="26">
        <v>47.287647606607202</v>
      </c>
      <c r="BM24" s="26">
        <v>0.140851337731554</v>
      </c>
      <c r="BN24" s="26">
        <v>736.25660135033002</v>
      </c>
      <c r="BO24" s="26">
        <v>1031.14708032882</v>
      </c>
      <c r="BP24" s="26">
        <v>0</v>
      </c>
      <c r="BQ24" s="26">
        <v>144.45495808210899</v>
      </c>
      <c r="BR24" s="26">
        <v>1309.19761984354</v>
      </c>
      <c r="BS24" s="95">
        <v>0</v>
      </c>
      <c r="BT24" s="26">
        <v>3044.5400353986201</v>
      </c>
      <c r="BU24" s="26">
        <v>35682.3259053004</v>
      </c>
      <c r="BV24" s="26">
        <v>743.06956991033496</v>
      </c>
      <c r="BX24" s="23">
        <f t="shared" si="7"/>
        <v>-6.5254329716879581E-5</v>
      </c>
      <c r="BY24" s="23">
        <f t="shared" si="8"/>
        <v>-7.1750620415263566E-5</v>
      </c>
      <c r="BZ24" s="23">
        <f t="shared" si="9"/>
        <v>-7.7075659812208684E-5</v>
      </c>
      <c r="CA24" s="23">
        <f t="shared" si="10"/>
        <v>-4.3849397089785693E-6</v>
      </c>
      <c r="CB24" s="23">
        <f t="shared" si="11"/>
        <v>1.2664865501184192E-6</v>
      </c>
      <c r="CC24" s="23">
        <f t="shared" si="12"/>
        <v>-3.0049828789901539E-5</v>
      </c>
      <c r="CD24" s="23">
        <f t="shared" si="13"/>
        <v>-1.1114698223720822E-4</v>
      </c>
    </row>
    <row r="25" spans="1:82" x14ac:dyDescent="0.25">
      <c r="A25" s="28" t="s">
        <v>188</v>
      </c>
      <c r="B25" s="84">
        <v>1069.0319913999999</v>
      </c>
      <c r="C25" s="84">
        <v>19.637100484000001</v>
      </c>
      <c r="D25" s="84">
        <v>46.160459727999999</v>
      </c>
      <c r="E25" s="84">
        <v>132.16977747999999</v>
      </c>
      <c r="F25" s="84">
        <v>112.63979507000001</v>
      </c>
      <c r="G25" s="84">
        <v>8.4206172060999993</v>
      </c>
      <c r="H25" s="84">
        <v>330.54392222000001</v>
      </c>
      <c r="J25" s="28" t="s">
        <v>188</v>
      </c>
      <c r="K25" s="95">
        <v>33.452234279993597</v>
      </c>
      <c r="L25" s="26">
        <v>9.6973966185818696</v>
      </c>
      <c r="M25" s="26">
        <v>15.8254560045761</v>
      </c>
      <c r="N25" s="26">
        <v>15.8254560045761</v>
      </c>
      <c r="O25" s="26">
        <v>28.6961761883463</v>
      </c>
      <c r="P25" s="95">
        <v>1.11023546333821E-2</v>
      </c>
      <c r="Q25" s="26">
        <v>6.0148303078917902</v>
      </c>
      <c r="R25" s="26">
        <v>73.032617035872505</v>
      </c>
      <c r="S25" s="26">
        <v>1069.1068322778699</v>
      </c>
      <c r="T25" s="26">
        <v>18.5758584563828</v>
      </c>
      <c r="U25" s="26">
        <v>12.246693333564</v>
      </c>
      <c r="V25" s="26">
        <v>3.6715862481906099</v>
      </c>
      <c r="W25" s="26">
        <v>0.158502286475592</v>
      </c>
      <c r="X25" s="95">
        <v>25.5427992898912</v>
      </c>
      <c r="Y25" s="26">
        <v>27.081438566527201</v>
      </c>
      <c r="Z25" s="26">
        <v>27.081438566527201</v>
      </c>
      <c r="AA25" s="26">
        <v>277667.69353560702</v>
      </c>
      <c r="AB25" s="26">
        <v>0</v>
      </c>
      <c r="AC25" s="26">
        <v>5.1001197565954</v>
      </c>
      <c r="AD25" s="26">
        <v>1.48457417076439</v>
      </c>
      <c r="AE25" s="95">
        <v>1.44764922266576</v>
      </c>
      <c r="AF25" s="26">
        <v>9.2703066687368008</v>
      </c>
      <c r="AG25" s="26">
        <v>17.6101083647679</v>
      </c>
      <c r="AH25" s="26">
        <v>0</v>
      </c>
      <c r="AI25" s="26">
        <v>19.6377142751478</v>
      </c>
      <c r="AJ25" s="26">
        <v>0</v>
      </c>
      <c r="AK25" s="95">
        <v>353.615043348379</v>
      </c>
      <c r="AL25" s="26">
        <v>41.549103869662702</v>
      </c>
      <c r="AM25" s="26">
        <v>4.6165672357898302</v>
      </c>
      <c r="AN25" s="26">
        <v>46.165671105452503</v>
      </c>
      <c r="AO25" s="26">
        <v>0</v>
      </c>
      <c r="AP25" s="26">
        <v>19.242607444512402</v>
      </c>
      <c r="AQ25" s="26">
        <v>2.1059031950484201E-2</v>
      </c>
      <c r="AR25" s="26">
        <v>66.418963219464601</v>
      </c>
      <c r="AS25" s="26">
        <v>0.33051352502521503</v>
      </c>
      <c r="AT25" s="26">
        <v>2.4811499319322898</v>
      </c>
      <c r="AU25" s="26">
        <v>5.58827032854379</v>
      </c>
      <c r="AV25" s="26">
        <v>1.8242717813896799E-2</v>
      </c>
      <c r="AW25" s="26">
        <v>0</v>
      </c>
      <c r="AX25" s="26">
        <v>1.8945647822660201</v>
      </c>
      <c r="AY25" s="26">
        <v>132.18259579108499</v>
      </c>
      <c r="AZ25" s="26">
        <v>112.650414306603</v>
      </c>
      <c r="BA25" s="26">
        <v>19.532181484482201</v>
      </c>
      <c r="BB25" s="26">
        <v>3.6102629562878498E-2</v>
      </c>
      <c r="BC25" s="26">
        <v>4.3613166002524201E-4</v>
      </c>
      <c r="BD25" s="26">
        <v>14.554954054575401</v>
      </c>
      <c r="BE25" s="26">
        <v>0.17714838076026301</v>
      </c>
      <c r="BF25" s="26">
        <v>35.525624145019997</v>
      </c>
      <c r="BG25" s="26">
        <v>0.553960920870605</v>
      </c>
      <c r="BH25" s="26">
        <v>0.113483625059938</v>
      </c>
      <c r="BI25" s="26">
        <v>50.759818581656397</v>
      </c>
      <c r="BJ25" s="26">
        <v>4.3935973786656497</v>
      </c>
      <c r="BK25" s="26">
        <v>5.7893153436178901E-2</v>
      </c>
      <c r="BL25" s="26">
        <v>0.53562977562459602</v>
      </c>
      <c r="BM25" s="26">
        <v>1.5625908453071799E-3</v>
      </c>
      <c r="BN25" s="26">
        <v>8.4212351694527499</v>
      </c>
      <c r="BO25" s="26">
        <v>8.9646656602334698</v>
      </c>
      <c r="BP25" s="26">
        <v>0</v>
      </c>
      <c r="BQ25" s="26">
        <v>1.9388794105948299</v>
      </c>
      <c r="BR25" s="26">
        <v>11.696847623820901</v>
      </c>
      <c r="BS25" s="95">
        <v>0</v>
      </c>
      <c r="BT25" s="26">
        <v>22.1253641342085</v>
      </c>
      <c r="BU25" s="26">
        <v>330.55756686894</v>
      </c>
      <c r="BV25" s="26">
        <v>5.6776995657368596</v>
      </c>
      <c r="BX25" s="23">
        <f t="shared" si="7"/>
        <v>7.0008080648702341E-5</v>
      </c>
      <c r="BY25" s="23">
        <f t="shared" si="8"/>
        <v>3.1256709629782399E-5</v>
      </c>
      <c r="BZ25" s="23">
        <f t="shared" si="9"/>
        <v>1.1289700066273126E-4</v>
      </c>
      <c r="CA25" s="23">
        <f t="shared" si="10"/>
        <v>9.6983677580440367E-5</v>
      </c>
      <c r="CB25" s="23">
        <f t="shared" si="11"/>
        <v>9.4276064657186672E-5</v>
      </c>
      <c r="CC25" s="23">
        <f t="shared" si="12"/>
        <v>7.3386942741309963E-5</v>
      </c>
      <c r="CD25" s="23">
        <f t="shared" si="13"/>
        <v>4.1279382323374947E-5</v>
      </c>
    </row>
    <row r="26" spans="1:82" x14ac:dyDescent="0.25">
      <c r="A26" s="28" t="s">
        <v>189</v>
      </c>
      <c r="B26" s="84">
        <v>118505.42602</v>
      </c>
      <c r="C26" s="84">
        <v>2324.0971982000001</v>
      </c>
      <c r="D26" s="84">
        <v>4268.6423080000004</v>
      </c>
      <c r="E26" s="84">
        <v>16857.428411000001</v>
      </c>
      <c r="F26" s="84">
        <v>14603.281532999999</v>
      </c>
      <c r="G26" s="84">
        <v>1069.9035085</v>
      </c>
      <c r="H26" s="84">
        <v>30097.662101000002</v>
      </c>
      <c r="J26" s="28" t="s">
        <v>189</v>
      </c>
      <c r="K26" s="95">
        <v>5168.3452594522796</v>
      </c>
      <c r="L26" s="26">
        <v>828.16203800251196</v>
      </c>
      <c r="M26" s="26">
        <v>853.59851516238405</v>
      </c>
      <c r="N26" s="26">
        <v>853.59851516238405</v>
      </c>
      <c r="O26" s="26">
        <v>1310.8583327802901</v>
      </c>
      <c r="P26" s="95">
        <v>0.16934002553448499</v>
      </c>
      <c r="Q26" s="26">
        <v>691.01019745519204</v>
      </c>
      <c r="R26" s="26">
        <v>6876.6447395190198</v>
      </c>
      <c r="S26" s="26">
        <v>118505.414136829</v>
      </c>
      <c r="T26" s="26">
        <v>1656.7904090986999</v>
      </c>
      <c r="U26" s="26">
        <v>922.11319854142005</v>
      </c>
      <c r="V26" s="26">
        <v>386.40942427457799</v>
      </c>
      <c r="W26" s="26">
        <v>24.4887372421138</v>
      </c>
      <c r="X26" s="95">
        <v>3946.3440488839401</v>
      </c>
      <c r="Y26" s="26">
        <v>3111.3968473335199</v>
      </c>
      <c r="Z26" s="26">
        <v>3111.3968473335199</v>
      </c>
      <c r="AA26" s="26">
        <v>35996276.173012398</v>
      </c>
      <c r="AB26" s="26">
        <v>0</v>
      </c>
      <c r="AC26" s="26">
        <v>382.32425068684898</v>
      </c>
      <c r="AD26" s="26">
        <v>145.23791524691799</v>
      </c>
      <c r="AE26" s="95">
        <v>50.353632389716601</v>
      </c>
      <c r="AF26" s="26">
        <v>1167.0478950998399</v>
      </c>
      <c r="AG26" s="26">
        <v>2720.7486739281198</v>
      </c>
      <c r="AH26" s="26">
        <v>0</v>
      </c>
      <c r="AI26" s="26">
        <v>2324.0967229089902</v>
      </c>
      <c r="AJ26" s="26">
        <v>0</v>
      </c>
      <c r="AK26" s="95">
        <v>32020.014254247999</v>
      </c>
      <c r="AL26" s="26">
        <v>3841.7767438958899</v>
      </c>
      <c r="AM26" s="26">
        <v>426.86406412870502</v>
      </c>
      <c r="AN26" s="26">
        <v>4268.6408080246001</v>
      </c>
      <c r="AO26" s="26">
        <v>0</v>
      </c>
      <c r="AP26" s="26">
        <v>2153.5225288798401</v>
      </c>
      <c r="AQ26" s="26">
        <v>2.29152435350011</v>
      </c>
      <c r="AR26" s="26">
        <v>3460.2328763098899</v>
      </c>
      <c r="AS26" s="26">
        <v>52.948197868571398</v>
      </c>
      <c r="AT26" s="26">
        <v>56.042732042196398</v>
      </c>
      <c r="AU26" s="26">
        <v>494.07569238303103</v>
      </c>
      <c r="AV26" s="26">
        <v>2.6052367263898701</v>
      </c>
      <c r="AW26" s="26">
        <v>0</v>
      </c>
      <c r="AX26" s="26">
        <v>37.767311878944199</v>
      </c>
      <c r="AY26" s="26">
        <v>16858.2526331507</v>
      </c>
      <c r="AZ26" s="26">
        <v>14604.1059833605</v>
      </c>
      <c r="BA26" s="26">
        <v>2254.1466497902802</v>
      </c>
      <c r="BB26" s="26">
        <v>2.7970157015162198</v>
      </c>
      <c r="BC26" s="26">
        <v>7.1557011802113102E-2</v>
      </c>
      <c r="BD26" s="26">
        <v>2295.3641053566798</v>
      </c>
      <c r="BE26" s="26">
        <v>3.6580226374443998</v>
      </c>
      <c r="BF26" s="26">
        <v>4774.8711406273196</v>
      </c>
      <c r="BG26" s="26">
        <v>21.068503197583698</v>
      </c>
      <c r="BH26" s="26">
        <v>5.0431921848355001</v>
      </c>
      <c r="BI26" s="26">
        <v>6822.4880149418204</v>
      </c>
      <c r="BJ26" s="26">
        <v>373.48985434167503</v>
      </c>
      <c r="BK26" s="26">
        <v>8.9168332858237296</v>
      </c>
      <c r="BL26" s="26">
        <v>23.879314078385299</v>
      </c>
      <c r="BM26" s="26">
        <v>0.21758908466740501</v>
      </c>
      <c r="BN26" s="26">
        <v>1069.9032199130199</v>
      </c>
      <c r="BO26" s="26">
        <v>696.11377628722801</v>
      </c>
      <c r="BP26" s="26">
        <v>0</v>
      </c>
      <c r="BQ26" s="26">
        <v>299.29622511660602</v>
      </c>
      <c r="BR26" s="26">
        <v>976.83525971651898</v>
      </c>
      <c r="BS26" s="95">
        <v>0</v>
      </c>
      <c r="BT26" s="26">
        <v>772.14078399151094</v>
      </c>
      <c r="BU26" s="26">
        <v>30097.6584077999</v>
      </c>
      <c r="BV26" s="26">
        <v>270.48107735904699</v>
      </c>
      <c r="BX26" s="23">
        <f t="shared" si="7"/>
        <v>-1.0027533251318103E-7</v>
      </c>
      <c r="BY26" s="23">
        <f t="shared" si="8"/>
        <v>-2.0450565075430734E-7</v>
      </c>
      <c r="BZ26" s="23">
        <f t="shared" si="9"/>
        <v>-3.5139402462505336E-7</v>
      </c>
      <c r="CA26" s="23">
        <f t="shared" si="10"/>
        <v>4.8893706121930466E-5</v>
      </c>
      <c r="CB26" s="23">
        <f t="shared" si="11"/>
        <v>5.6456513464939908E-5</v>
      </c>
      <c r="CC26" s="23">
        <f t="shared" si="12"/>
        <v>-2.6973178217670105E-7</v>
      </c>
      <c r="CD26" s="23">
        <f t="shared" si="13"/>
        <v>-1.2270720861111119E-7</v>
      </c>
    </row>
    <row r="27" spans="1:82" x14ac:dyDescent="0.25">
      <c r="A27" s="28" t="s">
        <v>190</v>
      </c>
      <c r="B27" s="84">
        <v>70600.422038999997</v>
      </c>
      <c r="C27" s="84">
        <v>1415.8423829000001</v>
      </c>
      <c r="D27" s="84">
        <v>3715.9953151</v>
      </c>
      <c r="E27" s="84">
        <v>5067.5980539000002</v>
      </c>
      <c r="F27" s="84">
        <v>4158.5304714000004</v>
      </c>
      <c r="G27" s="84">
        <v>293.66807385999999</v>
      </c>
      <c r="H27" s="84">
        <v>37100.637549999999</v>
      </c>
      <c r="J27" s="28" t="s">
        <v>190</v>
      </c>
      <c r="K27" s="95">
        <v>89.941182772805902</v>
      </c>
      <c r="L27" s="26">
        <v>1183.04010902032</v>
      </c>
      <c r="M27" s="26">
        <v>2790.3208269860302</v>
      </c>
      <c r="N27" s="26">
        <v>2790.3208269860302</v>
      </c>
      <c r="O27" s="26">
        <v>5468.8229037350102</v>
      </c>
      <c r="P27" s="95">
        <v>2.6991799768697402</v>
      </c>
      <c r="Q27" s="26">
        <v>427.58443912139501</v>
      </c>
      <c r="R27" s="26">
        <v>7805.2851519736696</v>
      </c>
      <c r="S27" s="26">
        <v>70601.357973952297</v>
      </c>
      <c r="T27" s="26">
        <v>2144.6142787058602</v>
      </c>
      <c r="U27" s="26">
        <v>1707.73028390933</v>
      </c>
      <c r="V27" s="26">
        <v>322.12679461932697</v>
      </c>
      <c r="W27" s="26">
        <v>0.426160825446672</v>
      </c>
      <c r="X27" s="95">
        <v>68.675562131511199</v>
      </c>
      <c r="Y27" s="26">
        <v>1924.89313624639</v>
      </c>
      <c r="Z27" s="26">
        <v>1924.89313624639</v>
      </c>
      <c r="AA27" s="26">
        <v>10250582.270963401</v>
      </c>
      <c r="AB27" s="26">
        <v>0</v>
      </c>
      <c r="AC27" s="26">
        <v>714.09775213910098</v>
      </c>
      <c r="AD27" s="26">
        <v>149.24686446484</v>
      </c>
      <c r="AE27" s="95">
        <v>303.13032276949599</v>
      </c>
      <c r="AF27" s="26">
        <v>482.83458949657</v>
      </c>
      <c r="AG27" s="26">
        <v>47.347325399240503</v>
      </c>
      <c r="AH27" s="26">
        <v>0</v>
      </c>
      <c r="AI27" s="26">
        <v>1415.87263465775</v>
      </c>
      <c r="AJ27" s="26">
        <v>0</v>
      </c>
      <c r="AK27" s="95">
        <v>39995.156649746197</v>
      </c>
      <c r="AL27" s="26">
        <v>3344.4266262559399</v>
      </c>
      <c r="AM27" s="26">
        <v>371.602983104879</v>
      </c>
      <c r="AN27" s="26">
        <v>3716.0296093608199</v>
      </c>
      <c r="AO27" s="26">
        <v>0</v>
      </c>
      <c r="AP27" s="26">
        <v>1466.60701064358</v>
      </c>
      <c r="AQ27" s="26">
        <v>1.1606623549771999</v>
      </c>
      <c r="AR27" s="26">
        <v>11922.0705617814</v>
      </c>
      <c r="AS27" s="26">
        <v>3.3740179644725199</v>
      </c>
      <c r="AT27" s="26">
        <v>323.71373868615501</v>
      </c>
      <c r="AU27" s="26">
        <v>407.62859618490103</v>
      </c>
      <c r="AV27" s="26">
        <v>0.46347193582345297</v>
      </c>
      <c r="AW27" s="26">
        <v>0</v>
      </c>
      <c r="AX27" s="26">
        <v>251.57463604446701</v>
      </c>
      <c r="AY27" s="26">
        <v>5067.4492673058703</v>
      </c>
      <c r="AZ27" s="26">
        <v>4158.3874652478598</v>
      </c>
      <c r="BA27" s="26">
        <v>909.061802058014</v>
      </c>
      <c r="BB27" s="26">
        <v>2.9785883043701098</v>
      </c>
      <c r="BC27" s="26">
        <v>2.9760596791172699E-3</v>
      </c>
      <c r="BD27" s="26">
        <v>180.33808095371899</v>
      </c>
      <c r="BE27" s="26">
        <v>23.412445721655399</v>
      </c>
      <c r="BF27" s="26">
        <v>1163.4465784817801</v>
      </c>
      <c r="BG27" s="26">
        <v>64.797702883094402</v>
      </c>
      <c r="BH27" s="26">
        <v>12.638919056201299</v>
      </c>
      <c r="BI27" s="26">
        <v>1662.3211456318099</v>
      </c>
      <c r="BJ27" s="26">
        <v>538.97941878730603</v>
      </c>
      <c r="BK27" s="26">
        <v>0.90353179274348605</v>
      </c>
      <c r="BL27" s="26">
        <v>59.587811648120201</v>
      </c>
      <c r="BM27" s="26">
        <v>4.4561543874733302E-2</v>
      </c>
      <c r="BN27" s="26">
        <v>293.66739004546997</v>
      </c>
      <c r="BO27" s="26">
        <v>1213.6036015923501</v>
      </c>
      <c r="BP27" s="26">
        <v>0</v>
      </c>
      <c r="BQ27" s="26">
        <v>5.6578312845018397</v>
      </c>
      <c r="BR27" s="26">
        <v>1465.0895035593601</v>
      </c>
      <c r="BS27" s="95">
        <v>0</v>
      </c>
      <c r="BT27" s="26">
        <v>4628.48145681397</v>
      </c>
      <c r="BU27" s="26">
        <v>37101.505266841901</v>
      </c>
      <c r="BV27" s="26">
        <v>1062.8408747071501</v>
      </c>
      <c r="BX27" s="23">
        <f t="shared" si="7"/>
        <v>1.3256789765125534E-5</v>
      </c>
      <c r="BY27" s="23">
        <f t="shared" si="8"/>
        <v>2.1366614049229482E-5</v>
      </c>
      <c r="BZ27" s="23">
        <f t="shared" si="9"/>
        <v>9.2288224047480572E-6</v>
      </c>
      <c r="CA27" s="23">
        <f t="shared" si="10"/>
        <v>-2.9360377943823373E-5</v>
      </c>
      <c r="CB27" s="23">
        <f t="shared" si="11"/>
        <v>-3.4388626733416951E-5</v>
      </c>
      <c r="CC27" s="23">
        <f t="shared" si="12"/>
        <v>-2.3285286719548151E-6</v>
      </c>
      <c r="CD27" s="23">
        <f t="shared" si="13"/>
        <v>2.3388192203767418E-5</v>
      </c>
    </row>
    <row r="28" spans="1:82" x14ac:dyDescent="0.25">
      <c r="A28" s="28" t="s">
        <v>191</v>
      </c>
      <c r="B28" s="84">
        <v>411083.58682999999</v>
      </c>
      <c r="C28" s="84">
        <v>7365.6151275000002</v>
      </c>
      <c r="D28" s="84">
        <v>16811.403760000001</v>
      </c>
      <c r="E28" s="84">
        <v>63061.655917999997</v>
      </c>
      <c r="F28" s="84">
        <v>49391.205256000001</v>
      </c>
      <c r="G28" s="84">
        <v>3481.8777025999998</v>
      </c>
      <c r="H28" s="84">
        <v>97671.109674000007</v>
      </c>
      <c r="J28" s="28" t="s">
        <v>191</v>
      </c>
      <c r="K28" s="95">
        <v>16245.6162631142</v>
      </c>
      <c r="L28" s="26">
        <v>2701.0507103279801</v>
      </c>
      <c r="M28" s="26">
        <v>2915.60288939877</v>
      </c>
      <c r="N28" s="26">
        <v>2915.60288939877</v>
      </c>
      <c r="O28" s="26">
        <v>4576.6120840640497</v>
      </c>
      <c r="P28" s="95">
        <v>0.75814069100783099</v>
      </c>
      <c r="Q28" s="26">
        <v>2206.8573155906602</v>
      </c>
      <c r="R28" s="26">
        <v>22259.106484294702</v>
      </c>
      <c r="S28" s="26">
        <v>411079.47060015303</v>
      </c>
      <c r="T28" s="26">
        <v>5385.0126492316904</v>
      </c>
      <c r="U28" s="26">
        <v>3040.1793041392002</v>
      </c>
      <c r="V28" s="26">
        <v>1241.01863196934</v>
      </c>
      <c r="W28" s="26">
        <v>76.975311754279701</v>
      </c>
      <c r="X28" s="95">
        <v>12404.5122081764</v>
      </c>
      <c r="Y28" s="26">
        <v>9936.7405197717198</v>
      </c>
      <c r="Z28" s="26">
        <v>9936.7405197717198</v>
      </c>
      <c r="AA28" s="26">
        <v>121745795.429216</v>
      </c>
      <c r="AB28" s="26">
        <v>0</v>
      </c>
      <c r="AC28" s="26">
        <v>1261.0180379558401</v>
      </c>
      <c r="AD28" s="26">
        <v>468.81566605932102</v>
      </c>
      <c r="AE28" s="95">
        <v>183.59514570094601</v>
      </c>
      <c r="AF28" s="26">
        <v>3707.1175451604099</v>
      </c>
      <c r="AG28" s="26">
        <v>8552.1118213733807</v>
      </c>
      <c r="AH28" s="26">
        <v>0</v>
      </c>
      <c r="AI28" s="26">
        <v>7365.56152130601</v>
      </c>
      <c r="AJ28" s="26">
        <v>0</v>
      </c>
      <c r="AK28" s="95">
        <v>103951.895896206</v>
      </c>
      <c r="AL28" s="26">
        <v>15130.056747058199</v>
      </c>
      <c r="AM28" s="26">
        <v>1681.1175674840299</v>
      </c>
      <c r="AN28" s="26">
        <v>16811.174314542201</v>
      </c>
      <c r="AO28" s="26">
        <v>0</v>
      </c>
      <c r="AP28" s="26">
        <v>6888.8685800786398</v>
      </c>
      <c r="AQ28" s="26">
        <v>8.01746867066805</v>
      </c>
      <c r="AR28" s="26">
        <v>11870.156002809499</v>
      </c>
      <c r="AS28" s="26">
        <v>172.92739490577901</v>
      </c>
      <c r="AT28" s="26">
        <v>351.33788350777297</v>
      </c>
      <c r="AU28" s="26">
        <v>1811.3825295832601</v>
      </c>
      <c r="AV28" s="26">
        <v>8.6650150454427699</v>
      </c>
      <c r="AW28" s="26">
        <v>0</v>
      </c>
      <c r="AX28" s="26">
        <v>254.338425467793</v>
      </c>
      <c r="AY28" s="26">
        <v>63063.895525859698</v>
      </c>
      <c r="AZ28" s="26">
        <v>49393.521009746699</v>
      </c>
      <c r="BA28" s="26">
        <v>13670.374516112999</v>
      </c>
      <c r="BB28" s="26">
        <v>10.6071620836984</v>
      </c>
      <c r="BC28" s="26">
        <v>0.23287034022828801</v>
      </c>
      <c r="BD28" s="26">
        <v>7514.5119320204803</v>
      </c>
      <c r="BE28" s="26">
        <v>24.132742634412999</v>
      </c>
      <c r="BF28" s="26">
        <v>16046.282634523201</v>
      </c>
      <c r="BG28" s="26">
        <v>102.168523327656</v>
      </c>
      <c r="BH28" s="26">
        <v>22.9464706907631</v>
      </c>
      <c r="BI28" s="26">
        <v>22927.429193714601</v>
      </c>
      <c r="BJ28" s="26">
        <v>1218.59207807027</v>
      </c>
      <c r="BK28" s="26">
        <v>29.2984280172181</v>
      </c>
      <c r="BL28" s="26">
        <v>108.515555965982</v>
      </c>
      <c r="BM28" s="26">
        <v>0.72677924767274604</v>
      </c>
      <c r="BN28" s="26">
        <v>3481.8558004905199</v>
      </c>
      <c r="BO28" s="26">
        <v>2288.7361763174699</v>
      </c>
      <c r="BP28" s="26">
        <v>0</v>
      </c>
      <c r="BQ28" s="26">
        <v>940.81332995224204</v>
      </c>
      <c r="BR28" s="26">
        <v>3191.7829727779399</v>
      </c>
      <c r="BS28" s="95">
        <v>0</v>
      </c>
      <c r="BT28" s="26">
        <v>2813.6548927396202</v>
      </c>
      <c r="BU28" s="26">
        <v>97669.7639071413</v>
      </c>
      <c r="BV28" s="26">
        <v>938.83809275263195</v>
      </c>
      <c r="BX28" s="23">
        <f t="shared" si="7"/>
        <v>-1.0013121367113522E-5</v>
      </c>
      <c r="BY28" s="23">
        <f t="shared" si="8"/>
        <v>-7.2778977807326202E-6</v>
      </c>
      <c r="BZ28" s="23">
        <f t="shared" si="9"/>
        <v>-1.3648203390748024E-5</v>
      </c>
      <c r="CA28" s="23">
        <f t="shared" si="10"/>
        <v>3.551457422262118E-5</v>
      </c>
      <c r="CB28" s="23">
        <f t="shared" si="11"/>
        <v>4.6885953373580035E-5</v>
      </c>
      <c r="CC28" s="23">
        <f t="shared" si="12"/>
        <v>-6.2903155569104933E-6</v>
      </c>
      <c r="CD28" s="23">
        <f t="shared" si="13"/>
        <v>-1.3778556045885777E-5</v>
      </c>
    </row>
    <row r="29" spans="1:82" x14ac:dyDescent="0.25">
      <c r="A29" s="28" t="s">
        <v>192</v>
      </c>
      <c r="B29" s="84">
        <v>34493.008569999998</v>
      </c>
      <c r="C29" s="84">
        <v>554.05517996000003</v>
      </c>
      <c r="D29" s="84">
        <v>1783.6517039</v>
      </c>
      <c r="E29" s="84">
        <v>5870.6000664000003</v>
      </c>
      <c r="F29" s="84">
        <v>3599.0572861000001</v>
      </c>
      <c r="G29" s="84">
        <v>210.27878222999999</v>
      </c>
      <c r="H29" s="84">
        <v>10742.141755000001</v>
      </c>
      <c r="J29" s="28" t="s">
        <v>192</v>
      </c>
      <c r="K29" s="95">
        <v>1713.2631302657101</v>
      </c>
      <c r="L29" s="26">
        <v>298.914459113514</v>
      </c>
      <c r="M29" s="26">
        <v>340.87605896699802</v>
      </c>
      <c r="N29" s="26">
        <v>340.87605896699802</v>
      </c>
      <c r="O29" s="26">
        <v>548.17979764083395</v>
      </c>
      <c r="P29" s="95">
        <v>0.11239696153623301</v>
      </c>
      <c r="Q29" s="26">
        <v>237.735481059135</v>
      </c>
      <c r="R29" s="26">
        <v>2439.9242162597002</v>
      </c>
      <c r="S29" s="26">
        <v>34489.906135969999</v>
      </c>
      <c r="T29" s="26">
        <v>593.36199077659001</v>
      </c>
      <c r="U29" s="26">
        <v>340.97293977577999</v>
      </c>
      <c r="V29" s="26">
        <v>134.672948819591</v>
      </c>
      <c r="W29" s="26">
        <v>8.1178210940697202</v>
      </c>
      <c r="X29" s="95">
        <v>1308.17993076067</v>
      </c>
      <c r="Y29" s="26">
        <v>1070.4384779515899</v>
      </c>
      <c r="Z29" s="26">
        <v>1070.4384779515899</v>
      </c>
      <c r="AA29" s="26">
        <v>8871075.34433439</v>
      </c>
      <c r="AB29" s="26">
        <v>0</v>
      </c>
      <c r="AC29" s="26">
        <v>141.49942600175601</v>
      </c>
      <c r="AD29" s="26">
        <v>51.206740931015901</v>
      </c>
      <c r="AE29" s="95">
        <v>22.9988913590355</v>
      </c>
      <c r="AF29" s="26">
        <v>396.51812384388802</v>
      </c>
      <c r="AG29" s="26">
        <v>901.90546574334905</v>
      </c>
      <c r="AH29" s="26">
        <v>0</v>
      </c>
      <c r="AI29" s="26">
        <v>553.99102322018098</v>
      </c>
      <c r="AJ29" s="26">
        <v>0</v>
      </c>
      <c r="AK29" s="95">
        <v>11437.312550251499</v>
      </c>
      <c r="AL29" s="26">
        <v>1605.13953473877</v>
      </c>
      <c r="AM29" s="26">
        <v>178.34883687318401</v>
      </c>
      <c r="AN29" s="26">
        <v>1783.48837161196</v>
      </c>
      <c r="AO29" s="26">
        <v>0</v>
      </c>
      <c r="AP29" s="26">
        <v>743.69612120189299</v>
      </c>
      <c r="AQ29" s="26">
        <v>0.59925916599149998</v>
      </c>
      <c r="AR29" s="26">
        <v>1394.55794067428</v>
      </c>
      <c r="AS29" s="26">
        <v>12.253505379387899</v>
      </c>
      <c r="AT29" s="26">
        <v>34.723170206738402</v>
      </c>
      <c r="AU29" s="26">
        <v>139.90000539030001</v>
      </c>
      <c r="AV29" s="26">
        <v>0.62312740995497096</v>
      </c>
      <c r="AW29" s="26">
        <v>0</v>
      </c>
      <c r="AX29" s="26">
        <v>25.671113003411602</v>
      </c>
      <c r="AY29" s="26">
        <v>5870.5803968569098</v>
      </c>
      <c r="AZ29" s="26">
        <v>3599.0721516368098</v>
      </c>
      <c r="BA29" s="26">
        <v>2271.5082452201</v>
      </c>
      <c r="BB29" s="26">
        <v>0.83758055765913197</v>
      </c>
      <c r="BC29" s="26">
        <v>1.6452400337307101E-2</v>
      </c>
      <c r="BD29" s="26">
        <v>533.51833696985705</v>
      </c>
      <c r="BE29" s="26">
        <v>2.4215806794644901</v>
      </c>
      <c r="BF29" s="26">
        <v>1163.4025276432001</v>
      </c>
      <c r="BG29" s="26">
        <v>9.1875110920043799</v>
      </c>
      <c r="BH29" s="26">
        <v>2.0040890490914198</v>
      </c>
      <c r="BI29" s="26">
        <v>1662.3032722763201</v>
      </c>
      <c r="BJ29" s="26">
        <v>134.91990379862099</v>
      </c>
      <c r="BK29" s="26">
        <v>2.08635825680539</v>
      </c>
      <c r="BL29" s="26">
        <v>9.47182074549292</v>
      </c>
      <c r="BM29" s="26">
        <v>5.24414107817038E-2</v>
      </c>
      <c r="BN29" s="26">
        <v>210.26759889724701</v>
      </c>
      <c r="BO29" s="26">
        <v>255.82725743856099</v>
      </c>
      <c r="BP29" s="26">
        <v>0</v>
      </c>
      <c r="BQ29" s="26">
        <v>99.223613439936997</v>
      </c>
      <c r="BR29" s="26">
        <v>354.02987662420497</v>
      </c>
      <c r="BS29" s="95">
        <v>0</v>
      </c>
      <c r="BT29" s="26">
        <v>352.25979431174397</v>
      </c>
      <c r="BU29" s="26">
        <v>10740.3832066226</v>
      </c>
      <c r="BV29" s="26">
        <v>111.742152755489</v>
      </c>
      <c r="BX29" s="23">
        <f t="shared" si="7"/>
        <v>-8.9943851192425317E-5</v>
      </c>
      <c r="BY29" s="23">
        <f t="shared" si="8"/>
        <v>-1.1579485607135079E-4</v>
      </c>
      <c r="BZ29" s="23">
        <f t="shared" si="9"/>
        <v>-9.1571850985750123E-5</v>
      </c>
      <c r="CA29" s="23">
        <f t="shared" si="10"/>
        <v>-3.3505166197635699E-6</v>
      </c>
      <c r="CB29" s="23">
        <f t="shared" si="11"/>
        <v>4.1303973868951562E-6</v>
      </c>
      <c r="CC29" s="23">
        <f t="shared" si="12"/>
        <v>-5.3183362745299858E-5</v>
      </c>
      <c r="CD29" s="23">
        <f t="shared" si="13"/>
        <v>-1.6370556426343444E-4</v>
      </c>
    </row>
    <row r="30" spans="1:82" x14ac:dyDescent="0.25">
      <c r="A30" s="28" t="s">
        <v>193</v>
      </c>
      <c r="B30" s="84">
        <v>666117.55489999999</v>
      </c>
      <c r="C30" s="84">
        <v>12838.494978000001</v>
      </c>
      <c r="D30" s="84">
        <v>23656.703680999999</v>
      </c>
      <c r="E30" s="84">
        <v>93214.051101000005</v>
      </c>
      <c r="F30" s="84">
        <v>78769.758530999999</v>
      </c>
      <c r="G30" s="84">
        <v>5714.5970852999999</v>
      </c>
      <c r="H30" s="84">
        <v>180666.54461000001</v>
      </c>
      <c r="J30" s="28" t="s">
        <v>193</v>
      </c>
      <c r="K30" s="95">
        <v>27505.183766358099</v>
      </c>
      <c r="L30" s="26">
        <v>5061.8592077797903</v>
      </c>
      <c r="M30" s="26">
        <v>6097.1462329824799</v>
      </c>
      <c r="N30" s="26">
        <v>6097.1462329824799</v>
      </c>
      <c r="O30" s="26">
        <v>10026.2761850938</v>
      </c>
      <c r="P30" s="95">
        <v>2.4112453277036301</v>
      </c>
      <c r="Q30" s="26">
        <v>3910.19421976594</v>
      </c>
      <c r="R30" s="26">
        <v>40900.900952884404</v>
      </c>
      <c r="S30" s="26">
        <v>666105.09759619005</v>
      </c>
      <c r="T30" s="26">
        <v>10002.1606438611</v>
      </c>
      <c r="U30" s="26">
        <v>5854.79449270232</v>
      </c>
      <c r="V30" s="26">
        <v>2233.0582864919102</v>
      </c>
      <c r="W30" s="26">
        <v>130.32564750841101</v>
      </c>
      <c r="X30" s="95">
        <v>21001.874046673998</v>
      </c>
      <c r="Y30" s="26">
        <v>17606.132796449401</v>
      </c>
      <c r="Z30" s="26">
        <v>17606.132796449401</v>
      </c>
      <c r="AA30" s="26">
        <v>194161086.06351599</v>
      </c>
      <c r="AB30" s="26">
        <v>0</v>
      </c>
      <c r="AC30" s="26">
        <v>2430.8834672952498</v>
      </c>
      <c r="AD30" s="26">
        <v>855.10631166386599</v>
      </c>
      <c r="AE30" s="95">
        <v>437.25397653450199</v>
      </c>
      <c r="AF30" s="26">
        <v>6469.9010169938101</v>
      </c>
      <c r="AG30" s="26">
        <v>14479.4315055068</v>
      </c>
      <c r="AH30" s="26">
        <v>0</v>
      </c>
      <c r="AI30" s="26">
        <v>12838.290911752199</v>
      </c>
      <c r="AJ30" s="26">
        <v>0</v>
      </c>
      <c r="AK30" s="95">
        <v>192493.48603768699</v>
      </c>
      <c r="AL30" s="26">
        <v>21290.4070014319</v>
      </c>
      <c r="AM30" s="26">
        <v>2365.6003225401601</v>
      </c>
      <c r="AN30" s="26">
        <v>23656.007323972</v>
      </c>
      <c r="AO30" s="26">
        <v>0</v>
      </c>
      <c r="AP30" s="26">
        <v>12261.1284641324</v>
      </c>
      <c r="AQ30" s="26">
        <v>12.7667632941461</v>
      </c>
      <c r="AR30" s="26">
        <v>25058.1598981633</v>
      </c>
      <c r="AS30" s="26">
        <v>276.23613183859902</v>
      </c>
      <c r="AT30" s="26">
        <v>548.475713174269</v>
      </c>
      <c r="AU30" s="26">
        <v>2878.5350405815798</v>
      </c>
      <c r="AV30" s="26">
        <v>13.829738882807799</v>
      </c>
      <c r="AW30" s="26">
        <v>0</v>
      </c>
      <c r="AX30" s="26">
        <v>396.35554236566901</v>
      </c>
      <c r="AY30" s="26">
        <v>93217.215749080395</v>
      </c>
      <c r="AZ30" s="26">
        <v>78773.120917265507</v>
      </c>
      <c r="BA30" s="26">
        <v>14444.0948318148</v>
      </c>
      <c r="BB30" s="26">
        <v>16.832432159702801</v>
      </c>
      <c r="BC30" s="26">
        <v>0.37205253685852302</v>
      </c>
      <c r="BD30" s="26">
        <v>12002.4021567243</v>
      </c>
      <c r="BE30" s="26">
        <v>37.626387109244497</v>
      </c>
      <c r="BF30" s="26">
        <v>25598.265938149299</v>
      </c>
      <c r="BG30" s="26">
        <v>160.67692428997299</v>
      </c>
      <c r="BH30" s="26">
        <v>36.164187110457</v>
      </c>
      <c r="BI30" s="26">
        <v>36575.6035727001</v>
      </c>
      <c r="BJ30" s="26">
        <v>2285.8778480504898</v>
      </c>
      <c r="BK30" s="26">
        <v>46.7882614641996</v>
      </c>
      <c r="BL30" s="26">
        <v>171.03033363977499</v>
      </c>
      <c r="BM30" s="26">
        <v>1.1597412443878501</v>
      </c>
      <c r="BN30" s="26">
        <v>5714.5392475016597</v>
      </c>
      <c r="BO30" s="26">
        <v>4377.5209306780598</v>
      </c>
      <c r="BP30" s="26">
        <v>0</v>
      </c>
      <c r="BQ30" s="26">
        <v>1593.06350266902</v>
      </c>
      <c r="BR30" s="26">
        <v>6009.5898267582097</v>
      </c>
      <c r="BS30" s="95">
        <v>0</v>
      </c>
      <c r="BT30" s="26">
        <v>6693.9083538079003</v>
      </c>
      <c r="BU30" s="26">
        <v>180661.026276558</v>
      </c>
      <c r="BV30" s="26">
        <v>2032.0750791714599</v>
      </c>
      <c r="BX30" s="23">
        <f t="shared" si="7"/>
        <v>-1.8701359419665047E-5</v>
      </c>
      <c r="BY30" s="23">
        <f t="shared" si="8"/>
        <v>-1.589487304788082E-5</v>
      </c>
      <c r="BZ30" s="23">
        <f t="shared" si="9"/>
        <v>-2.9435928073017385E-5</v>
      </c>
      <c r="CA30" s="23">
        <f t="shared" si="10"/>
        <v>3.3950333056131162E-5</v>
      </c>
      <c r="CB30" s="23">
        <f t="shared" si="11"/>
        <v>4.2686258384102984E-5</v>
      </c>
      <c r="CC30" s="23">
        <f t="shared" si="12"/>
        <v>-1.012106321353215E-5</v>
      </c>
      <c r="CD30" s="23">
        <f t="shared" si="13"/>
        <v>-3.0544301679797365E-5</v>
      </c>
    </row>
    <row r="31" spans="1:82" x14ac:dyDescent="0.25">
      <c r="A31" s="28" t="s">
        <v>194</v>
      </c>
      <c r="B31" s="84">
        <v>30367.711017000001</v>
      </c>
      <c r="C31" s="84">
        <v>572.52184753999995</v>
      </c>
      <c r="D31" s="84">
        <v>1406.5452427</v>
      </c>
      <c r="E31" s="84">
        <v>3515.6916697000001</v>
      </c>
      <c r="F31" s="84">
        <v>2932.9608413999999</v>
      </c>
      <c r="G31" s="84">
        <v>214.82335986999999</v>
      </c>
      <c r="H31" s="84">
        <v>10301.847791</v>
      </c>
      <c r="J31" s="28" t="s">
        <v>194</v>
      </c>
      <c r="K31" s="95">
        <v>567.09932453425699</v>
      </c>
      <c r="L31" s="26">
        <v>314.45601080287997</v>
      </c>
      <c r="M31" s="26">
        <v>624.67212032399004</v>
      </c>
      <c r="N31" s="26">
        <v>624.67212032399004</v>
      </c>
      <c r="O31" s="26">
        <v>1185.78180639832</v>
      </c>
      <c r="P31" s="95">
        <v>0.53443333209152</v>
      </c>
      <c r="Q31" s="26">
        <v>155.32753945714799</v>
      </c>
      <c r="R31" s="26">
        <v>2224.9785165363901</v>
      </c>
      <c r="S31" s="26">
        <v>30365.371170374299</v>
      </c>
      <c r="T31" s="26">
        <v>586.59014965536198</v>
      </c>
      <c r="U31" s="26">
        <v>424.83731797794599</v>
      </c>
      <c r="V31" s="26">
        <v>102.742711416658</v>
      </c>
      <c r="W31" s="26">
        <v>2.6870377065619002</v>
      </c>
      <c r="X31" s="95">
        <v>433.014567723722</v>
      </c>
      <c r="Y31" s="26">
        <v>699.31662658545304</v>
      </c>
      <c r="Z31" s="26">
        <v>699.31662658545304</v>
      </c>
      <c r="AA31" s="26">
        <v>7229252.7861941</v>
      </c>
      <c r="AB31" s="26">
        <v>0</v>
      </c>
      <c r="AC31" s="26">
        <v>177.30116398009801</v>
      </c>
      <c r="AD31" s="26">
        <v>44.007070003223397</v>
      </c>
      <c r="AE31" s="95">
        <v>63.353293732191702</v>
      </c>
      <c r="AF31" s="26">
        <v>216.54664646233101</v>
      </c>
      <c r="AG31" s="26">
        <v>298.53557056275599</v>
      </c>
      <c r="AH31" s="26">
        <v>0</v>
      </c>
      <c r="AI31" s="26">
        <v>572.47735644284205</v>
      </c>
      <c r="AJ31" s="26">
        <v>0</v>
      </c>
      <c r="AK31" s="95">
        <v>11058.7968718067</v>
      </c>
      <c r="AL31" s="26">
        <v>1265.77516981497</v>
      </c>
      <c r="AM31" s="26">
        <v>140.641699257814</v>
      </c>
      <c r="AN31" s="26">
        <v>1406.41686907279</v>
      </c>
      <c r="AO31" s="26">
        <v>0</v>
      </c>
      <c r="AP31" s="26">
        <v>509.72197006388399</v>
      </c>
      <c r="AQ31" s="26">
        <v>0.57178383273532896</v>
      </c>
      <c r="AR31" s="26">
        <v>2649.1216436077998</v>
      </c>
      <c r="AS31" s="26">
        <v>8.0638553076825499</v>
      </c>
      <c r="AT31" s="26">
        <v>78.830996227891703</v>
      </c>
      <c r="AU31" s="26">
        <v>157.838888701863</v>
      </c>
      <c r="AV31" s="26">
        <v>0.46208438279953901</v>
      </c>
      <c r="AW31" s="26">
        <v>0</v>
      </c>
      <c r="AX31" s="26">
        <v>60.463352639759201</v>
      </c>
      <c r="AY31" s="26">
        <v>3515.6052667500999</v>
      </c>
      <c r="AZ31" s="26">
        <v>2932.9060276412001</v>
      </c>
      <c r="BA31" s="26">
        <v>582.69923910889202</v>
      </c>
      <c r="BB31" s="26">
        <v>1.04087013630075</v>
      </c>
      <c r="BC31" s="26">
        <v>1.05501579280962E-2</v>
      </c>
      <c r="BD31" s="26">
        <v>357.05830802162598</v>
      </c>
      <c r="BE31" s="26">
        <v>5.6467520714077004</v>
      </c>
      <c r="BF31" s="26">
        <v>915.85444262305805</v>
      </c>
      <c r="BG31" s="26">
        <v>17.1419476253465</v>
      </c>
      <c r="BH31" s="26">
        <v>3.4727118556854402</v>
      </c>
      <c r="BI31" s="26">
        <v>1308.5912423100001</v>
      </c>
      <c r="BJ31" s="26">
        <v>142.856983088508</v>
      </c>
      <c r="BK31" s="26">
        <v>1.4316368600340501</v>
      </c>
      <c r="BL31" s="26">
        <v>16.386726558529901</v>
      </c>
      <c r="BM31" s="26">
        <v>3.9878328555917497E-2</v>
      </c>
      <c r="BN31" s="26">
        <v>214.81354340206201</v>
      </c>
      <c r="BO31" s="26">
        <v>306.25405266040502</v>
      </c>
      <c r="BP31" s="26">
        <v>0</v>
      </c>
      <c r="BQ31" s="26">
        <v>32.926402923549603</v>
      </c>
      <c r="BR31" s="26">
        <v>384.23681943860402</v>
      </c>
      <c r="BS31" s="95">
        <v>0</v>
      </c>
      <c r="BT31" s="26">
        <v>967.68788145003805</v>
      </c>
      <c r="BU31" s="26">
        <v>10300.6426508815</v>
      </c>
      <c r="BV31" s="26">
        <v>232.12400443396399</v>
      </c>
      <c r="BX31" s="23">
        <f t="shared" si="7"/>
        <v>-7.7050477212205274E-5</v>
      </c>
      <c r="BY31" s="23">
        <f t="shared" si="8"/>
        <v>-7.7710741256548424E-5</v>
      </c>
      <c r="BZ31" s="23">
        <f t="shared" si="9"/>
        <v>-9.1268750775226555E-5</v>
      </c>
      <c r="CA31" s="23">
        <f t="shared" si="10"/>
        <v>-2.4576373020688793E-5</v>
      </c>
      <c r="CB31" s="23">
        <f t="shared" si="11"/>
        <v>-1.8688881905987343E-5</v>
      </c>
      <c r="CC31" s="23">
        <f t="shared" si="12"/>
        <v>-4.5695533036635551E-5</v>
      </c>
      <c r="CD31" s="23">
        <f t="shared" si="13"/>
        <v>-1.1698290859555879E-4</v>
      </c>
    </row>
    <row r="32" spans="1:82" x14ac:dyDescent="0.25">
      <c r="A32" s="28" t="s">
        <v>195</v>
      </c>
      <c r="B32" s="84">
        <v>336988.35797000001</v>
      </c>
      <c r="C32" s="84">
        <v>6286.2055595000002</v>
      </c>
      <c r="D32" s="84">
        <v>13540.667767000001</v>
      </c>
      <c r="E32" s="84">
        <v>48705.483487999998</v>
      </c>
      <c r="F32" s="84">
        <v>40400.259899999997</v>
      </c>
      <c r="G32" s="84">
        <v>2934.3053851999998</v>
      </c>
      <c r="H32" s="84">
        <v>79846.112452999994</v>
      </c>
      <c r="J32" s="28" t="s">
        <v>195</v>
      </c>
      <c r="K32" s="95">
        <v>10915.2614121609</v>
      </c>
      <c r="L32" s="26">
        <v>2269.1712697583298</v>
      </c>
      <c r="M32" s="26">
        <v>3038.0691954827098</v>
      </c>
      <c r="N32" s="26">
        <v>3038.0691954827098</v>
      </c>
      <c r="O32" s="26">
        <v>5192.3921010067897</v>
      </c>
      <c r="P32" s="95">
        <v>1.5576922041680099</v>
      </c>
      <c r="Q32" s="26">
        <v>1644.33464928746</v>
      </c>
      <c r="R32" s="26">
        <v>17943.845757274299</v>
      </c>
      <c r="S32" s="26">
        <v>336985.79291985597</v>
      </c>
      <c r="T32" s="26">
        <v>4440.7508555897803</v>
      </c>
      <c r="U32" s="26">
        <v>2700.3941264658702</v>
      </c>
      <c r="V32" s="26">
        <v>956.45588944249403</v>
      </c>
      <c r="W32" s="26">
        <v>51.718913407901702</v>
      </c>
      <c r="X32" s="95">
        <v>8334.4622034082804</v>
      </c>
      <c r="Y32" s="26">
        <v>7403.74104981658</v>
      </c>
      <c r="Z32" s="26">
        <v>7403.74104981658</v>
      </c>
      <c r="AA32" s="26">
        <v>99584067.137789905</v>
      </c>
      <c r="AB32" s="26">
        <v>0</v>
      </c>
      <c r="AC32" s="26">
        <v>1122.32017794222</v>
      </c>
      <c r="AD32" s="26">
        <v>372.03702887155299</v>
      </c>
      <c r="AE32" s="95">
        <v>240.872482634687</v>
      </c>
      <c r="AF32" s="26">
        <v>2670.60337321517</v>
      </c>
      <c r="AG32" s="26">
        <v>5746.0743968918896</v>
      </c>
      <c r="AH32" s="26">
        <v>0</v>
      </c>
      <c r="AI32" s="26">
        <v>6286.1567969002999</v>
      </c>
      <c r="AJ32" s="26">
        <v>0</v>
      </c>
      <c r="AK32" s="95">
        <v>85177.688718618505</v>
      </c>
      <c r="AL32" s="26">
        <v>12186.494163990799</v>
      </c>
      <c r="AM32" s="26">
        <v>1354.05401094374</v>
      </c>
      <c r="AN32" s="26">
        <v>13540.5481749345</v>
      </c>
      <c r="AO32" s="26">
        <v>0</v>
      </c>
      <c r="AP32" s="26">
        <v>5184.2044092669603</v>
      </c>
      <c r="AQ32" s="26">
        <v>6.6207980193675997</v>
      </c>
      <c r="AR32" s="26">
        <v>12587.3412876641</v>
      </c>
      <c r="AS32" s="26">
        <v>140.003034377332</v>
      </c>
      <c r="AT32" s="26">
        <v>325.402824145019</v>
      </c>
      <c r="AU32" s="26">
        <v>1514.6287631960399</v>
      </c>
      <c r="AV32" s="26">
        <v>7.05330078605797</v>
      </c>
      <c r="AW32" s="26">
        <v>0</v>
      </c>
      <c r="AX32" s="26">
        <v>237.79132363299601</v>
      </c>
      <c r="AY32" s="26">
        <v>48707.398677584002</v>
      </c>
      <c r="AZ32" s="26">
        <v>40402.201539954898</v>
      </c>
      <c r="BA32" s="26">
        <v>8305.1971376290294</v>
      </c>
      <c r="BB32" s="26">
        <v>8.9458847626448694</v>
      </c>
      <c r="BC32" s="26">
        <v>0.18833030496535899</v>
      </c>
      <c r="BD32" s="26">
        <v>6088.1470011519104</v>
      </c>
      <c r="BE32" s="26">
        <v>22.503468362461799</v>
      </c>
      <c r="BF32" s="26">
        <v>13101.0785232339</v>
      </c>
      <c r="BG32" s="26">
        <v>90.834392862536305</v>
      </c>
      <c r="BH32" s="26">
        <v>20.153438755049901</v>
      </c>
      <c r="BI32" s="26">
        <v>18719.211588044302</v>
      </c>
      <c r="BJ32" s="26">
        <v>1025.7882800822099</v>
      </c>
      <c r="BK32" s="26">
        <v>23.7630645276321</v>
      </c>
      <c r="BL32" s="26">
        <v>95.283472062479007</v>
      </c>
      <c r="BM32" s="26">
        <v>0.59233173018733698</v>
      </c>
      <c r="BN32" s="26">
        <v>2934.2973888501201</v>
      </c>
      <c r="BO32" s="26">
        <v>2004.91815536234</v>
      </c>
      <c r="BP32" s="26">
        <v>0</v>
      </c>
      <c r="BQ32" s="26">
        <v>632.29739863626503</v>
      </c>
      <c r="BR32" s="26">
        <v>2707.5437069528898</v>
      </c>
      <c r="BS32" s="95">
        <v>0</v>
      </c>
      <c r="BT32" s="26">
        <v>3684.80142313543</v>
      </c>
      <c r="BU32" s="26">
        <v>79844.753816917102</v>
      </c>
      <c r="BV32" s="26">
        <v>1042.1992237805</v>
      </c>
      <c r="BX32" s="23">
        <f t="shared" si="7"/>
        <v>-7.6116877137574907E-6</v>
      </c>
      <c r="BY32" s="23">
        <f t="shared" si="8"/>
        <v>-7.7570800443436665E-6</v>
      </c>
      <c r="BZ32" s="23">
        <f t="shared" si="9"/>
        <v>-8.8320655641790836E-6</v>
      </c>
      <c r="CA32" s="23">
        <f t="shared" si="10"/>
        <v>3.9321847292122103E-5</v>
      </c>
      <c r="CB32" s="23">
        <f t="shared" si="11"/>
        <v>4.8060085744668517E-5</v>
      </c>
      <c r="CC32" s="23">
        <f t="shared" si="12"/>
        <v>-2.7251253124627272E-6</v>
      </c>
      <c r="CD32" s="23">
        <f t="shared" si="13"/>
        <v>-1.7015682306285441E-5</v>
      </c>
    </row>
    <row r="33" spans="1:82" x14ac:dyDescent="0.25">
      <c r="A33" s="28" t="s">
        <v>196</v>
      </c>
      <c r="B33" s="84">
        <v>8913.2498959000004</v>
      </c>
      <c r="C33" s="84">
        <v>155.34282447000001</v>
      </c>
      <c r="D33" s="84">
        <v>466.32045353000001</v>
      </c>
      <c r="E33" s="84">
        <v>941.61385021000001</v>
      </c>
      <c r="F33" s="84">
        <v>765.04382520000001</v>
      </c>
      <c r="G33" s="84">
        <v>57.565506433000003</v>
      </c>
      <c r="H33" s="84">
        <v>3196.1133568999999</v>
      </c>
      <c r="J33" s="28" t="s">
        <v>196</v>
      </c>
      <c r="K33" s="95">
        <v>79.607485835255105</v>
      </c>
      <c r="L33" s="26">
        <v>100.05789237195</v>
      </c>
      <c r="M33" s="26">
        <v>220.48769868263</v>
      </c>
      <c r="N33" s="26">
        <v>220.48769868263</v>
      </c>
      <c r="O33" s="26">
        <v>427.03253294085499</v>
      </c>
      <c r="P33" s="95">
        <v>0.20402871731635899</v>
      </c>
      <c r="Q33" s="26">
        <v>41.687743789109703</v>
      </c>
      <c r="R33" s="26">
        <v>680.07032375204597</v>
      </c>
      <c r="S33" s="26">
        <v>8913.2472331442805</v>
      </c>
      <c r="T33" s="26">
        <v>183.57784205782801</v>
      </c>
      <c r="U33" s="26">
        <v>140.57958558129201</v>
      </c>
      <c r="V33" s="26">
        <v>29.513806111330801</v>
      </c>
      <c r="W33" s="26">
        <v>0.377196959335174</v>
      </c>
      <c r="X33" s="95">
        <v>60.785098960327701</v>
      </c>
      <c r="Y33" s="26">
        <v>187.67776217821699</v>
      </c>
      <c r="Z33" s="26">
        <v>187.67776217821699</v>
      </c>
      <c r="AA33" s="26">
        <v>1885789.9657556</v>
      </c>
      <c r="AB33" s="26">
        <v>0</v>
      </c>
      <c r="AC33" s="26">
        <v>58.738172490269299</v>
      </c>
      <c r="AD33" s="26">
        <v>13.1976857983031</v>
      </c>
      <c r="AE33" s="95">
        <v>23.3553184497421</v>
      </c>
      <c r="AF33" s="26">
        <v>52.528647439362402</v>
      </c>
      <c r="AG33" s="26">
        <v>41.907427639676499</v>
      </c>
      <c r="AH33" s="26">
        <v>0</v>
      </c>
      <c r="AI33" s="26">
        <v>155.34277088355699</v>
      </c>
      <c r="AJ33" s="26">
        <v>0</v>
      </c>
      <c r="AK33" s="95">
        <v>3439.3918721098798</v>
      </c>
      <c r="AL33" s="26">
        <v>419.68827546751697</v>
      </c>
      <c r="AM33" s="26">
        <v>46.632038838825501</v>
      </c>
      <c r="AN33" s="26">
        <v>466.32031430634299</v>
      </c>
      <c r="AO33" s="26">
        <v>0</v>
      </c>
      <c r="AP33" s="26">
        <v>139.93300277302799</v>
      </c>
      <c r="AQ33" s="26">
        <v>0.17462803739038801</v>
      </c>
      <c r="AR33" s="26">
        <v>939.43149113444304</v>
      </c>
      <c r="AS33" s="26">
        <v>1.5167024374300699</v>
      </c>
      <c r="AT33" s="26">
        <v>35.993337369996198</v>
      </c>
      <c r="AU33" s="26">
        <v>54.556251767831199</v>
      </c>
      <c r="AV33" s="26">
        <v>0.10657833440808601</v>
      </c>
      <c r="AW33" s="26">
        <v>0</v>
      </c>
      <c r="AX33" s="26">
        <v>27.8461380776798</v>
      </c>
      <c r="AY33" s="26">
        <v>941.61476423762497</v>
      </c>
      <c r="AZ33" s="26">
        <v>765.04477498515701</v>
      </c>
      <c r="BA33" s="26">
        <v>176.569989252467</v>
      </c>
      <c r="BB33" s="26">
        <v>0.38091973941368001</v>
      </c>
      <c r="BC33" s="26">
        <v>1.87963436344295E-3</v>
      </c>
      <c r="BD33" s="26">
        <v>69.4104387307991</v>
      </c>
      <c r="BE33" s="26">
        <v>2.5945858957103498</v>
      </c>
      <c r="BF33" s="26">
        <v>229.06454703285399</v>
      </c>
      <c r="BG33" s="26">
        <v>7.4195197892381302</v>
      </c>
      <c r="BH33" s="26">
        <v>1.4675475211781399</v>
      </c>
      <c r="BI33" s="26">
        <v>327.28955031222898</v>
      </c>
      <c r="BJ33" s="26">
        <v>45.531463110226902</v>
      </c>
      <c r="BK33" s="26">
        <v>0.29144138152637</v>
      </c>
      <c r="BL33" s="26">
        <v>6.9211788653912896</v>
      </c>
      <c r="BM33" s="26">
        <v>9.5300577170036992E-3</v>
      </c>
      <c r="BN33" s="26">
        <v>57.565483676207201</v>
      </c>
      <c r="BO33" s="26">
        <v>100.478818347368</v>
      </c>
      <c r="BP33" s="26">
        <v>0</v>
      </c>
      <c r="BQ33" s="26">
        <v>4.6435790088039699</v>
      </c>
      <c r="BR33" s="26">
        <v>123.224939300109</v>
      </c>
      <c r="BS33" s="95">
        <v>0</v>
      </c>
      <c r="BT33" s="26">
        <v>356.65780963190502</v>
      </c>
      <c r="BU33" s="26">
        <v>3196.1125302997698</v>
      </c>
      <c r="BV33" s="26">
        <v>83.213499678101996</v>
      </c>
      <c r="BX33" s="23">
        <f t="shared" si="7"/>
        <v>-2.9874128415987227E-7</v>
      </c>
      <c r="BY33" s="23">
        <f t="shared" si="8"/>
        <v>-3.449560235502081E-7</v>
      </c>
      <c r="BZ33" s="23">
        <f t="shared" si="9"/>
        <v>-2.9855790360803239E-7</v>
      </c>
      <c r="CA33" s="23">
        <f t="shared" si="10"/>
        <v>9.7070325033380998E-7</v>
      </c>
      <c r="CB33" s="23">
        <f t="shared" si="11"/>
        <v>1.2414781032212185E-6</v>
      </c>
      <c r="CC33" s="23">
        <f t="shared" si="12"/>
        <v>-3.9531994439511004E-7</v>
      </c>
      <c r="CD33" s="23">
        <f t="shared" si="13"/>
        <v>-2.5862669366834923E-7</v>
      </c>
    </row>
    <row r="34" spans="1:82" x14ac:dyDescent="0.25">
      <c r="A34" s="28" t="s">
        <v>197</v>
      </c>
      <c r="B34" s="84">
        <v>150842.63454999999</v>
      </c>
      <c r="C34" s="84">
        <v>2879.1583945000002</v>
      </c>
      <c r="D34" s="84">
        <v>5524.3858780999999</v>
      </c>
      <c r="E34" s="84">
        <v>21470.199925000001</v>
      </c>
      <c r="F34" s="84">
        <v>18212.962273000001</v>
      </c>
      <c r="G34" s="84">
        <v>1330.35996</v>
      </c>
      <c r="H34" s="84">
        <v>37827.35658</v>
      </c>
      <c r="J34" s="28" t="s">
        <v>197</v>
      </c>
      <c r="K34" s="95">
        <v>5859.02111339152</v>
      </c>
      <c r="L34" s="26">
        <v>1057.2197072423701</v>
      </c>
      <c r="M34" s="26">
        <v>1248.8330776707101</v>
      </c>
      <c r="N34" s="26">
        <v>1248.8330776707101</v>
      </c>
      <c r="O34" s="26">
        <v>2037.7333796155699</v>
      </c>
      <c r="P34" s="95">
        <v>0.46510652668705899</v>
      </c>
      <c r="Q34" s="26">
        <v>825.45107628497897</v>
      </c>
      <c r="R34" s="26">
        <v>8574.1850989011691</v>
      </c>
      <c r="S34" s="26">
        <v>150838.803855001</v>
      </c>
      <c r="T34" s="26">
        <v>2092.5322571698998</v>
      </c>
      <c r="U34" s="26">
        <v>1216.71319789829</v>
      </c>
      <c r="V34" s="26">
        <v>469.99868960291002</v>
      </c>
      <c r="W34" s="26">
        <v>27.761313342475201</v>
      </c>
      <c r="X34" s="95">
        <v>4473.71585869296</v>
      </c>
      <c r="Y34" s="26">
        <v>3716.7027073456602</v>
      </c>
      <c r="Z34" s="26">
        <v>3716.7027073456602</v>
      </c>
      <c r="AA34" s="26">
        <v>44893443.109187201</v>
      </c>
      <c r="AB34" s="26">
        <v>0</v>
      </c>
      <c r="AC34" s="26">
        <v>505.08265567441498</v>
      </c>
      <c r="AD34" s="26">
        <v>179.51003607285099</v>
      </c>
      <c r="AE34" s="95">
        <v>87.7019546881168</v>
      </c>
      <c r="AF34" s="26">
        <v>1369.8625871100101</v>
      </c>
      <c r="AG34" s="26">
        <v>3084.3374326611402</v>
      </c>
      <c r="AH34" s="26">
        <v>0</v>
      </c>
      <c r="AI34" s="26">
        <v>2879.0794948439402</v>
      </c>
      <c r="AJ34" s="26">
        <v>0</v>
      </c>
      <c r="AK34" s="95">
        <v>40294.207652463403</v>
      </c>
      <c r="AL34" s="26">
        <v>4971.7671702243697</v>
      </c>
      <c r="AM34" s="26">
        <v>552.41865965596799</v>
      </c>
      <c r="AN34" s="26">
        <v>5524.18582988034</v>
      </c>
      <c r="AO34" s="26">
        <v>0</v>
      </c>
      <c r="AP34" s="26">
        <v>2586.08528832702</v>
      </c>
      <c r="AQ34" s="26">
        <v>2.9417310267475698</v>
      </c>
      <c r="AR34" s="26">
        <v>5124.2851747661198</v>
      </c>
      <c r="AS34" s="26">
        <v>64.104824923802795</v>
      </c>
      <c r="AT34" s="26">
        <v>120.658610632891</v>
      </c>
      <c r="AU34" s="26">
        <v>660.22629000699897</v>
      </c>
      <c r="AV34" s="26">
        <v>3.2032476368105698</v>
      </c>
      <c r="AW34" s="26">
        <v>0</v>
      </c>
      <c r="AX34" s="26">
        <v>86.825221733163602</v>
      </c>
      <c r="AY34" s="26">
        <v>21470.925143033401</v>
      </c>
      <c r="AZ34" s="26">
        <v>18213.729541364501</v>
      </c>
      <c r="BA34" s="26">
        <v>3257.19560166889</v>
      </c>
      <c r="BB34" s="26">
        <v>3.8482867041452402</v>
      </c>
      <c r="BC34" s="26">
        <v>8.6373083439430703E-2</v>
      </c>
      <c r="BD34" s="26">
        <v>2784.63606351515</v>
      </c>
      <c r="BE34" s="26">
        <v>8.2522096765268298</v>
      </c>
      <c r="BF34" s="26">
        <v>5922.6961761933799</v>
      </c>
      <c r="BG34" s="26">
        <v>35.974677944410402</v>
      </c>
      <c r="BH34" s="26">
        <v>8.1376031314450703</v>
      </c>
      <c r="BI34" s="26">
        <v>8462.5298934616403</v>
      </c>
      <c r="BJ34" s="26">
        <v>477.34324452846801</v>
      </c>
      <c r="BK34" s="26">
        <v>10.8509946589725</v>
      </c>
      <c r="BL34" s="26">
        <v>38.488836345398099</v>
      </c>
      <c r="BM34" s="26">
        <v>0.26850068960575801</v>
      </c>
      <c r="BN34" s="26">
        <v>1330.3456895076499</v>
      </c>
      <c r="BO34" s="26">
        <v>910.85414832144102</v>
      </c>
      <c r="BP34" s="26">
        <v>0</v>
      </c>
      <c r="BQ34" s="26">
        <v>339.33831109477802</v>
      </c>
      <c r="BR34" s="26">
        <v>1254.0712634307599</v>
      </c>
      <c r="BS34" s="95">
        <v>0</v>
      </c>
      <c r="BT34" s="26">
        <v>1342.8446692787199</v>
      </c>
      <c r="BU34" s="26">
        <v>37825.2064210717</v>
      </c>
      <c r="BV34" s="26">
        <v>413.81916767978299</v>
      </c>
      <c r="BX34" s="23">
        <f t="shared" si="7"/>
        <v>-2.539530690657007E-5</v>
      </c>
      <c r="BY34" s="23">
        <f t="shared" si="8"/>
        <v>-2.740372193857867E-5</v>
      </c>
      <c r="BZ34" s="23">
        <f t="shared" si="9"/>
        <v>-3.6211847628708789E-5</v>
      </c>
      <c r="CA34" s="23">
        <f t="shared" si="10"/>
        <v>3.37778891642002E-5</v>
      </c>
      <c r="CB34" s="23">
        <f t="shared" si="11"/>
        <v>4.2127598629963632E-5</v>
      </c>
      <c r="CC34" s="23">
        <f t="shared" si="12"/>
        <v>-1.0726790326791489E-5</v>
      </c>
      <c r="CD34" s="23">
        <f t="shared" si="13"/>
        <v>-5.6841374145520277E-5</v>
      </c>
    </row>
    <row r="35" spans="1:82" x14ac:dyDescent="0.25">
      <c r="A35" s="28" t="s">
        <v>198</v>
      </c>
      <c r="B35" s="84">
        <v>13117.534768</v>
      </c>
      <c r="C35" s="84">
        <v>210.66935968000001</v>
      </c>
      <c r="D35" s="84">
        <v>728.81744512</v>
      </c>
      <c r="E35" s="84">
        <v>1409.3216097</v>
      </c>
      <c r="F35" s="84">
        <v>1125.1369969</v>
      </c>
      <c r="G35" s="84">
        <v>86.859611704000002</v>
      </c>
      <c r="H35" s="84">
        <v>4364.9262212000003</v>
      </c>
      <c r="J35" s="28" t="s">
        <v>198</v>
      </c>
      <c r="K35" s="95">
        <v>68.777857685354107</v>
      </c>
      <c r="L35" s="26">
        <v>137.68190974789201</v>
      </c>
      <c r="M35" s="26">
        <v>312.17667304196101</v>
      </c>
      <c r="N35" s="26">
        <v>312.17667304196101</v>
      </c>
      <c r="O35" s="26">
        <v>607.70718202285002</v>
      </c>
      <c r="P35" s="95">
        <v>0.294482827226556</v>
      </c>
      <c r="Q35" s="26">
        <v>54.235774409693299</v>
      </c>
      <c r="R35" s="26">
        <v>924.51230135618596</v>
      </c>
      <c r="S35" s="26">
        <v>13117.8473156853</v>
      </c>
      <c r="T35" s="26">
        <v>251.365664989046</v>
      </c>
      <c r="U35" s="26">
        <v>195.62322767976099</v>
      </c>
      <c r="V35" s="26">
        <v>39.326868937354703</v>
      </c>
      <c r="W35" s="26">
        <v>0.32588472887669001</v>
      </c>
      <c r="X35" s="95">
        <v>52.516062489734701</v>
      </c>
      <c r="Y35" s="26">
        <v>244.16492907573701</v>
      </c>
      <c r="Z35" s="26">
        <v>244.16492907573701</v>
      </c>
      <c r="AA35" s="26">
        <v>2773470.62819689</v>
      </c>
      <c r="AB35" s="26">
        <v>0</v>
      </c>
      <c r="AC35" s="26">
        <v>81.763779011848698</v>
      </c>
      <c r="AD35" s="26">
        <v>17.834863429615599</v>
      </c>
      <c r="AE35" s="95">
        <v>33.4297390859888</v>
      </c>
      <c r="AF35" s="26">
        <v>65.661043320233404</v>
      </c>
      <c r="AG35" s="26">
        <v>36.206419571428</v>
      </c>
      <c r="AH35" s="26">
        <v>0</v>
      </c>
      <c r="AI35" s="26">
        <v>210.671909322684</v>
      </c>
      <c r="AJ35" s="26">
        <v>0</v>
      </c>
      <c r="AK35" s="95">
        <v>4700.5651082193799</v>
      </c>
      <c r="AL35" s="26">
        <v>655.95521956161099</v>
      </c>
      <c r="AM35" s="26">
        <v>72.883949417373501</v>
      </c>
      <c r="AN35" s="26">
        <v>728.83916897898405</v>
      </c>
      <c r="AO35" s="26">
        <v>0</v>
      </c>
      <c r="AP35" s="26">
        <v>183.55361055683201</v>
      </c>
      <c r="AQ35" s="26">
        <v>0.271648621174292</v>
      </c>
      <c r="AR35" s="26">
        <v>1331.68763201709</v>
      </c>
      <c r="AS35" s="26">
        <v>1.88929209786316</v>
      </c>
      <c r="AT35" s="26">
        <v>61.912042821475197</v>
      </c>
      <c r="AU35" s="26">
        <v>88.022282081383594</v>
      </c>
      <c r="AV35" s="26">
        <v>0.14862680588854499</v>
      </c>
      <c r="AW35" s="26">
        <v>0</v>
      </c>
      <c r="AX35" s="26">
        <v>47.977584458517299</v>
      </c>
      <c r="AY35" s="26">
        <v>1409.3496408035601</v>
      </c>
      <c r="AZ35" s="26">
        <v>1125.15583855815</v>
      </c>
      <c r="BA35" s="26">
        <v>284.19380224540703</v>
      </c>
      <c r="BB35" s="26">
        <v>0.62386874353081201</v>
      </c>
      <c r="BC35" s="26">
        <v>2.2568910641159101E-3</v>
      </c>
      <c r="BD35" s="26">
        <v>88.278998854698898</v>
      </c>
      <c r="BE35" s="26">
        <v>4.4683701604413599</v>
      </c>
      <c r="BF35" s="26">
        <v>331.16525885017899</v>
      </c>
      <c r="BG35" s="26">
        <v>12.626932991616901</v>
      </c>
      <c r="BH35" s="26">
        <v>2.48509044571944</v>
      </c>
      <c r="BI35" s="26">
        <v>473.17043751825702</v>
      </c>
      <c r="BJ35" s="26">
        <v>62.682753200076299</v>
      </c>
      <c r="BK35" s="26">
        <v>0.38092287251222101</v>
      </c>
      <c r="BL35" s="26">
        <v>11.7187157724168</v>
      </c>
      <c r="BM35" s="26">
        <v>1.3508571415973499E-2</v>
      </c>
      <c r="BN35" s="26">
        <v>86.862138886335103</v>
      </c>
      <c r="BO35" s="26">
        <v>139.48631397889599</v>
      </c>
      <c r="BP35" s="26">
        <v>0</v>
      </c>
      <c r="BQ35" s="26">
        <v>4.0315936938472303</v>
      </c>
      <c r="BR35" s="26">
        <v>169.94976708942599</v>
      </c>
      <c r="BS35" s="95">
        <v>0</v>
      </c>
      <c r="BT35" s="26">
        <v>510.47434946583098</v>
      </c>
      <c r="BU35" s="26">
        <v>4364.9829323677004</v>
      </c>
      <c r="BV35" s="26">
        <v>118.284666862983</v>
      </c>
      <c r="BX35" s="23">
        <f t="shared" si="7"/>
        <v>2.3826709120879541E-5</v>
      </c>
      <c r="BY35" s="23">
        <f t="shared" si="8"/>
        <v>1.210257954863852E-5</v>
      </c>
      <c r="BZ35" s="23">
        <f t="shared" si="9"/>
        <v>2.9806996428947215E-5</v>
      </c>
      <c r="CA35" s="23">
        <f t="shared" si="10"/>
        <v>1.9889784820720465E-5</v>
      </c>
      <c r="CB35" s="23">
        <f t="shared" si="11"/>
        <v>1.6746101320912894E-5</v>
      </c>
      <c r="CC35" s="23">
        <f t="shared" si="12"/>
        <v>2.9095022249381521E-5</v>
      </c>
      <c r="CD35" s="23">
        <f t="shared" si="13"/>
        <v>1.299246879011295E-5</v>
      </c>
    </row>
    <row r="36" spans="1:82" x14ac:dyDescent="0.25">
      <c r="A36" s="28" t="s">
        <v>199</v>
      </c>
      <c r="B36" s="84">
        <v>794179.79229000001</v>
      </c>
      <c r="C36" s="84">
        <v>12474.342118</v>
      </c>
      <c r="D36" s="84">
        <v>41478.949758000002</v>
      </c>
      <c r="E36" s="84">
        <v>144225.78400000001</v>
      </c>
      <c r="F36" s="84">
        <v>83179.348937999996</v>
      </c>
      <c r="G36" s="84">
        <v>4527.2205142000003</v>
      </c>
      <c r="H36" s="84">
        <v>249140.49341</v>
      </c>
      <c r="J36" s="28" t="s">
        <v>199</v>
      </c>
      <c r="K36" s="95">
        <v>43955.979657393502</v>
      </c>
      <c r="L36" s="26">
        <v>6824.8874801434104</v>
      </c>
      <c r="M36" s="26">
        <v>6740.7834325554004</v>
      </c>
      <c r="N36" s="26">
        <v>6740.7834325554004</v>
      </c>
      <c r="O36" s="26">
        <v>10130.3860513789</v>
      </c>
      <c r="P36" s="95">
        <v>0.93608533458246501</v>
      </c>
      <c r="Q36" s="26">
        <v>5799.2351353575696</v>
      </c>
      <c r="R36" s="26">
        <v>57047.773741210702</v>
      </c>
      <c r="S36" s="26">
        <v>794172.52641875704</v>
      </c>
      <c r="T36" s="26">
        <v>13695.1537223344</v>
      </c>
      <c r="U36" s="26">
        <v>7526.1299795592704</v>
      </c>
      <c r="V36" s="26">
        <v>3227.3805953432402</v>
      </c>
      <c r="W36" s="26">
        <v>208.27302868065999</v>
      </c>
      <c r="X36" s="95">
        <v>33563.043691490398</v>
      </c>
      <c r="Y36" s="26">
        <v>26112.162139031301</v>
      </c>
      <c r="Z36" s="26">
        <v>26112.162139031301</v>
      </c>
      <c r="AA36" s="26">
        <v>205031328.58866</v>
      </c>
      <c r="AB36" s="26">
        <v>0</v>
      </c>
      <c r="AC36" s="26">
        <v>3119.33501977059</v>
      </c>
      <c r="AD36" s="26">
        <v>1207.79336773099</v>
      </c>
      <c r="AE36" s="95">
        <v>371.73610135467601</v>
      </c>
      <c r="AF36" s="26">
        <v>9839.0839594429599</v>
      </c>
      <c r="AG36" s="26">
        <v>23139.551059882298</v>
      </c>
      <c r="AH36" s="26">
        <v>0</v>
      </c>
      <c r="AI36" s="26">
        <v>12474.203850800001</v>
      </c>
      <c r="AJ36" s="26">
        <v>0</v>
      </c>
      <c r="AK36" s="95">
        <v>264951.39031586697</v>
      </c>
      <c r="AL36" s="26">
        <v>37330.679311311302</v>
      </c>
      <c r="AM36" s="26">
        <v>4147.8547742830897</v>
      </c>
      <c r="AN36" s="26">
        <v>41478.534085594401</v>
      </c>
      <c r="AO36" s="26">
        <v>0</v>
      </c>
      <c r="AP36" s="26">
        <v>18048.163473557899</v>
      </c>
      <c r="AQ36" s="26">
        <v>13.2586159351179</v>
      </c>
      <c r="AR36" s="26">
        <v>27210.880616081598</v>
      </c>
      <c r="AS36" s="26">
        <v>296.83582301338703</v>
      </c>
      <c r="AT36" s="26">
        <v>444.17236447913001</v>
      </c>
      <c r="AU36" s="26">
        <v>2922.5915864680301</v>
      </c>
      <c r="AV36" s="26">
        <v>14.7261400060627</v>
      </c>
      <c r="AW36" s="26">
        <v>0</v>
      </c>
      <c r="AX36" s="26">
        <v>312.89963557488198</v>
      </c>
      <c r="AY36" s="26">
        <v>144229.79459604601</v>
      </c>
      <c r="AZ36" s="26">
        <v>83183.475316737095</v>
      </c>
      <c r="BA36" s="26">
        <v>61046.319279308998</v>
      </c>
      <c r="BB36" s="26">
        <v>16.817544819303599</v>
      </c>
      <c r="BC36" s="26">
        <v>0.40051551425563597</v>
      </c>
      <c r="BD36" s="26">
        <v>12882.0015968848</v>
      </c>
      <c r="BE36" s="26">
        <v>29.919011492033</v>
      </c>
      <c r="BF36" s="26">
        <v>27117.527020618701</v>
      </c>
      <c r="BG36" s="26">
        <v>143.87817861406401</v>
      </c>
      <c r="BH36" s="26">
        <v>33.274241548306001</v>
      </c>
      <c r="BI36" s="26">
        <v>38746.367531760297</v>
      </c>
      <c r="BJ36" s="26">
        <v>3076.9137098989399</v>
      </c>
      <c r="BK36" s="26">
        <v>50.1252945866609</v>
      </c>
      <c r="BL36" s="26">
        <v>157.44791061360101</v>
      </c>
      <c r="BM36" s="26">
        <v>1.2323048082805499</v>
      </c>
      <c r="BN36" s="26">
        <v>4527.1894754026998</v>
      </c>
      <c r="BO36" s="26">
        <v>5695.6937927172203</v>
      </c>
      <c r="BP36" s="26">
        <v>0</v>
      </c>
      <c r="BQ36" s="26">
        <v>2545.3826353529398</v>
      </c>
      <c r="BR36" s="26">
        <v>8037.0760904175104</v>
      </c>
      <c r="BS36" s="95">
        <v>0</v>
      </c>
      <c r="BT36" s="26">
        <v>5704.0463869662499</v>
      </c>
      <c r="BU36" s="26">
        <v>249136.766188704</v>
      </c>
      <c r="BV36" s="26">
        <v>2102.5548542046899</v>
      </c>
      <c r="BX36" s="23">
        <f t="shared" si="7"/>
        <v>-9.1488996742391497E-6</v>
      </c>
      <c r="BY36" s="23">
        <f t="shared" si="8"/>
        <v>-1.1084127619079698E-5</v>
      </c>
      <c r="BZ36" s="23">
        <f t="shared" si="9"/>
        <v>-1.0021285688915046E-5</v>
      </c>
      <c r="CA36" s="23">
        <f t="shared" si="10"/>
        <v>2.7807760407053191E-5</v>
      </c>
      <c r="CB36" s="23">
        <f t="shared" si="11"/>
        <v>4.9608211530661446E-5</v>
      </c>
      <c r="CC36" s="23">
        <f t="shared" si="12"/>
        <v>-6.8560383138107838E-6</v>
      </c>
      <c r="CD36" s="23">
        <f t="shared" si="13"/>
        <v>-1.4960319155587887E-5</v>
      </c>
    </row>
    <row r="37" spans="1:82" x14ac:dyDescent="0.25">
      <c r="A37" s="28" t="s">
        <v>200</v>
      </c>
      <c r="B37" s="84">
        <v>28990.79739</v>
      </c>
      <c r="C37" s="84">
        <v>466.27249485999999</v>
      </c>
      <c r="D37" s="84">
        <v>1509.6240272</v>
      </c>
      <c r="E37" s="84">
        <v>4709.5616031999998</v>
      </c>
      <c r="F37" s="84">
        <v>2965.8048051999999</v>
      </c>
      <c r="G37" s="84">
        <v>179.48327044000001</v>
      </c>
      <c r="H37" s="84">
        <v>9004.9575115000007</v>
      </c>
      <c r="J37" s="28" t="s">
        <v>200</v>
      </c>
      <c r="K37" s="95">
        <v>1243.31012158832</v>
      </c>
      <c r="L37" s="26">
        <v>255.601835261568</v>
      </c>
      <c r="M37" s="26">
        <v>339.23815755266298</v>
      </c>
      <c r="N37" s="26">
        <v>339.23815755266298</v>
      </c>
      <c r="O37" s="26">
        <v>578.07052377701302</v>
      </c>
      <c r="P37" s="95">
        <v>0.17080882824909299</v>
      </c>
      <c r="Q37" s="26">
        <v>186.278613470393</v>
      </c>
      <c r="R37" s="26">
        <v>2025.03298039484</v>
      </c>
      <c r="S37" s="26">
        <v>28990.7894746936</v>
      </c>
      <c r="T37" s="26">
        <v>500.63161026676698</v>
      </c>
      <c r="U37" s="26">
        <v>303.43629056484002</v>
      </c>
      <c r="V37" s="26">
        <v>108.171293720444</v>
      </c>
      <c r="W37" s="26">
        <v>5.89108073053659</v>
      </c>
      <c r="X37" s="95">
        <v>949.34242424841602</v>
      </c>
      <c r="Y37" s="26">
        <v>838.73423868162001</v>
      </c>
      <c r="Z37" s="26">
        <v>838.73423868162001</v>
      </c>
      <c r="AA37" s="26">
        <v>7310542.6441354202</v>
      </c>
      <c r="AB37" s="26">
        <v>0</v>
      </c>
      <c r="AC37" s="26">
        <v>126.101463467839</v>
      </c>
      <c r="AD37" s="26">
        <v>42.016874100173403</v>
      </c>
      <c r="AE37" s="95">
        <v>26.694520369978399</v>
      </c>
      <c r="AF37" s="26">
        <v>303.061222615671</v>
      </c>
      <c r="AG37" s="26">
        <v>654.51023211897598</v>
      </c>
      <c r="AH37" s="26">
        <v>0</v>
      </c>
      <c r="AI37" s="26">
        <v>466.27234728197698</v>
      </c>
      <c r="AJ37" s="26">
        <v>0</v>
      </c>
      <c r="AK37" s="95">
        <v>9605.3847582356393</v>
      </c>
      <c r="AL37" s="26">
        <v>1358.6611690008101</v>
      </c>
      <c r="AM37" s="26">
        <v>150.96234749692701</v>
      </c>
      <c r="AN37" s="26">
        <v>1509.62351649773</v>
      </c>
      <c r="AO37" s="26">
        <v>0</v>
      </c>
      <c r="AP37" s="26">
        <v>587.00104451335699</v>
      </c>
      <c r="AQ37" s="26">
        <v>0.51649498999652699</v>
      </c>
      <c r="AR37" s="26">
        <v>1404.64336597397</v>
      </c>
      <c r="AS37" s="26">
        <v>9.5761601946681196</v>
      </c>
      <c r="AT37" s="26">
        <v>42.335656794369399</v>
      </c>
      <c r="AU37" s="26">
        <v>127.190551860976</v>
      </c>
      <c r="AV37" s="26">
        <v>0.50109914218158302</v>
      </c>
      <c r="AW37" s="26">
        <v>0</v>
      </c>
      <c r="AX37" s="26">
        <v>31.891791755816001</v>
      </c>
      <c r="AY37" s="26">
        <v>4709.6890959401198</v>
      </c>
      <c r="AZ37" s="26">
        <v>2965.9327657538802</v>
      </c>
      <c r="BA37" s="26">
        <v>1743.7563301862299</v>
      </c>
      <c r="BB37" s="26">
        <v>0.78752447394963498</v>
      </c>
      <c r="BC37" s="26">
        <v>1.2782408042461E-2</v>
      </c>
      <c r="BD37" s="26">
        <v>418.56416281133397</v>
      </c>
      <c r="BE37" s="26">
        <v>2.99295709386729</v>
      </c>
      <c r="BF37" s="26">
        <v>949.99443046346698</v>
      </c>
      <c r="BG37" s="26">
        <v>10.19272658719</v>
      </c>
      <c r="BH37" s="26">
        <v>2.1510026984573098</v>
      </c>
      <c r="BI37" s="26">
        <v>1357.37750370652</v>
      </c>
      <c r="BJ37" s="26">
        <v>115.535593673528</v>
      </c>
      <c r="BK37" s="26">
        <v>1.64641648351769</v>
      </c>
      <c r="BL37" s="26">
        <v>10.1590637995557</v>
      </c>
      <c r="BM37" s="26">
        <v>4.2440489977237199E-2</v>
      </c>
      <c r="BN37" s="26">
        <v>179.48327586545099</v>
      </c>
      <c r="BO37" s="26">
        <v>225.42124747692401</v>
      </c>
      <c r="BP37" s="26">
        <v>0</v>
      </c>
      <c r="BQ37" s="26">
        <v>72.021153907549106</v>
      </c>
      <c r="BR37" s="26">
        <v>304.848965722765</v>
      </c>
      <c r="BS37" s="95">
        <v>0</v>
      </c>
      <c r="BT37" s="26">
        <v>408.387710732188</v>
      </c>
      <c r="BU37" s="26">
        <v>9004.9551560045602</v>
      </c>
      <c r="BV37" s="26">
        <v>116.114195424122</v>
      </c>
      <c r="BX37" s="23">
        <f t="shared" si="7"/>
        <v>-2.7302824042154424E-7</v>
      </c>
      <c r="BY37" s="23">
        <f t="shared" si="8"/>
        <v>-3.1650595873626282E-7</v>
      </c>
      <c r="BZ37" s="23">
        <f t="shared" si="9"/>
        <v>-3.3829765613614538E-7</v>
      </c>
      <c r="CA37" s="23">
        <f t="shared" si="10"/>
        <v>2.7071042033595153E-5</v>
      </c>
      <c r="CB37" s="23">
        <f t="shared" si="11"/>
        <v>4.314530533361517E-5</v>
      </c>
      <c r="CC37" s="23">
        <f t="shared" si="12"/>
        <v>3.0228170936744502E-8</v>
      </c>
      <c r="CD37" s="23">
        <f t="shared" si="13"/>
        <v>-2.6157762959892219E-7</v>
      </c>
    </row>
    <row r="38" spans="1:82" x14ac:dyDescent="0.25">
      <c r="A38" s="28" t="s">
        <v>201</v>
      </c>
      <c r="B38" s="84">
        <v>17914.388977999999</v>
      </c>
      <c r="C38" s="84">
        <v>338.71570809000002</v>
      </c>
      <c r="D38" s="84">
        <v>812.73862086999998</v>
      </c>
      <c r="E38" s="84">
        <v>2145.6599339999998</v>
      </c>
      <c r="F38" s="84">
        <v>1732.6596317000001</v>
      </c>
      <c r="G38" s="84">
        <v>123.45961943</v>
      </c>
      <c r="H38" s="84">
        <v>6338.1997334999996</v>
      </c>
      <c r="J38" s="28" t="s">
        <v>201</v>
      </c>
      <c r="K38" s="95">
        <v>478.509016083868</v>
      </c>
      <c r="L38" s="26">
        <v>190.145404354004</v>
      </c>
      <c r="M38" s="26">
        <v>348.51970482537598</v>
      </c>
      <c r="N38" s="26">
        <v>348.51970482537598</v>
      </c>
      <c r="O38" s="26">
        <v>650.15703436073704</v>
      </c>
      <c r="P38" s="95">
        <v>0.27747510231418898</v>
      </c>
      <c r="Q38" s="26">
        <v>104.326486450375</v>
      </c>
      <c r="R38" s="26">
        <v>1382.92195026225</v>
      </c>
      <c r="S38" s="26">
        <v>17914.228719390099</v>
      </c>
      <c r="T38" s="26">
        <v>358.82955473611997</v>
      </c>
      <c r="U38" s="26">
        <v>249.631003767301</v>
      </c>
      <c r="V38" s="26">
        <v>66.400197575806104</v>
      </c>
      <c r="W38" s="26">
        <v>2.2672823582836101</v>
      </c>
      <c r="X38" s="95">
        <v>365.37053199521</v>
      </c>
      <c r="Y38" s="26">
        <v>469.71145650182001</v>
      </c>
      <c r="Z38" s="26">
        <v>469.71145650182001</v>
      </c>
      <c r="AA38" s="26">
        <v>4270873.5770487804</v>
      </c>
      <c r="AB38" s="26">
        <v>0</v>
      </c>
      <c r="AC38" s="26">
        <v>104.088132156585</v>
      </c>
      <c r="AD38" s="26">
        <v>27.6927875737072</v>
      </c>
      <c r="AE38" s="95">
        <v>34.0099348287835</v>
      </c>
      <c r="AF38" s="26">
        <v>152.96049634891401</v>
      </c>
      <c r="AG38" s="26">
        <v>251.899375358622</v>
      </c>
      <c r="AH38" s="26">
        <v>0</v>
      </c>
      <c r="AI38" s="26">
        <v>338.71433219244102</v>
      </c>
      <c r="AJ38" s="26">
        <v>0</v>
      </c>
      <c r="AK38" s="95">
        <v>6793.8672414116199</v>
      </c>
      <c r="AL38" s="26">
        <v>731.45481001780195</v>
      </c>
      <c r="AM38" s="26">
        <v>81.272735805816893</v>
      </c>
      <c r="AN38" s="26">
        <v>812.72754582361904</v>
      </c>
      <c r="AO38" s="26">
        <v>0</v>
      </c>
      <c r="AP38" s="26">
        <v>338.14739125156399</v>
      </c>
      <c r="AQ38" s="26">
        <v>0.32903895236363001</v>
      </c>
      <c r="AR38" s="26">
        <v>1472.11557721337</v>
      </c>
      <c r="AS38" s="26">
        <v>4.9656624959627802</v>
      </c>
      <c r="AT38" s="26">
        <v>41.267152334970199</v>
      </c>
      <c r="AU38" s="26">
        <v>88.646777283575005</v>
      </c>
      <c r="AV38" s="26">
        <v>0.27778736817738298</v>
      </c>
      <c r="AW38" s="26">
        <v>0</v>
      </c>
      <c r="AX38" s="26">
        <v>31.569645969675399</v>
      </c>
      <c r="AY38" s="26">
        <v>2145.6947749750998</v>
      </c>
      <c r="AZ38" s="26">
        <v>1732.6990992308999</v>
      </c>
      <c r="BA38" s="26">
        <v>412.995675744197</v>
      </c>
      <c r="BB38" s="26">
        <v>0.57731220423618101</v>
      </c>
      <c r="BC38" s="26">
        <v>6.5326750221840002E-3</v>
      </c>
      <c r="BD38" s="26">
        <v>219.09949133859101</v>
      </c>
      <c r="BE38" s="26">
        <v>2.9503936021869799</v>
      </c>
      <c r="BF38" s="26">
        <v>544.44843499396495</v>
      </c>
      <c r="BG38" s="26">
        <v>9.1136378291087308</v>
      </c>
      <c r="BH38" s="26">
        <v>1.85850954182443</v>
      </c>
      <c r="BI38" s="26">
        <v>777.91983024410695</v>
      </c>
      <c r="BJ38" s="26">
        <v>86.281670554090695</v>
      </c>
      <c r="BK38" s="26">
        <v>0.87396971091894005</v>
      </c>
      <c r="BL38" s="26">
        <v>8.7710633817799</v>
      </c>
      <c r="BM38" s="26">
        <v>2.38593044417621E-2</v>
      </c>
      <c r="BN38" s="26">
        <v>123.458345209852</v>
      </c>
      <c r="BO38" s="26">
        <v>181.11057693176801</v>
      </c>
      <c r="BP38" s="26">
        <v>0</v>
      </c>
      <c r="BQ38" s="26">
        <v>27.7538256980772</v>
      </c>
      <c r="BR38" s="26">
        <v>231.045241903754</v>
      </c>
      <c r="BS38" s="95">
        <v>0</v>
      </c>
      <c r="BT38" s="26">
        <v>519.59569716428496</v>
      </c>
      <c r="BU38" s="26">
        <v>6338.1699936617097</v>
      </c>
      <c r="BV38" s="26">
        <v>127.784120145385</v>
      </c>
      <c r="BX38" s="23">
        <f t="shared" si="7"/>
        <v>-8.9458038505563297E-6</v>
      </c>
      <c r="BY38" s="23">
        <f t="shared" si="8"/>
        <v>-4.0621014205671725E-6</v>
      </c>
      <c r="BZ38" s="23">
        <f t="shared" si="9"/>
        <v>-1.3626824290794512E-5</v>
      </c>
      <c r="CA38" s="23">
        <f t="shared" si="10"/>
        <v>1.6237883062412765E-5</v>
      </c>
      <c r="CB38" s="23">
        <f t="shared" si="11"/>
        <v>2.277858280863402E-5</v>
      </c>
      <c r="CC38" s="23">
        <f t="shared" si="12"/>
        <v>-1.0320946669754012E-5</v>
      </c>
      <c r="CD38" s="23">
        <f t="shared" si="13"/>
        <v>-4.6921585845240494E-6</v>
      </c>
    </row>
    <row r="39" spans="1:82" x14ac:dyDescent="0.25">
      <c r="A39" s="28" t="s">
        <v>202</v>
      </c>
      <c r="B39" s="84">
        <v>401258.47265000001</v>
      </c>
      <c r="C39" s="84">
        <v>5825.6106659999996</v>
      </c>
      <c r="D39" s="84">
        <v>23456.062592999999</v>
      </c>
      <c r="E39" s="84">
        <v>79455.972024999995</v>
      </c>
      <c r="F39" s="84">
        <v>39742.896945</v>
      </c>
      <c r="G39" s="84">
        <v>1798.5932163</v>
      </c>
      <c r="H39" s="84">
        <v>134916.81622000001</v>
      </c>
      <c r="J39" s="28" t="s">
        <v>202</v>
      </c>
      <c r="K39" s="95">
        <v>24616.976694425899</v>
      </c>
      <c r="L39" s="26">
        <v>3674.9344313629899</v>
      </c>
      <c r="M39" s="26">
        <v>3425.3571217354502</v>
      </c>
      <c r="N39" s="26">
        <v>3425.3571217354502</v>
      </c>
      <c r="O39" s="26">
        <v>4987.1496059450301</v>
      </c>
      <c r="P39" s="95">
        <v>0.18449250206856299</v>
      </c>
      <c r="Q39" s="26">
        <v>3195.4234157092401</v>
      </c>
      <c r="R39" s="26">
        <v>30980.425474782998</v>
      </c>
      <c r="S39" s="26">
        <v>401258.363001152</v>
      </c>
      <c r="T39" s="26">
        <v>7403.18858841372</v>
      </c>
      <c r="U39" s="26">
        <v>4001.7456970717399</v>
      </c>
      <c r="V39" s="26">
        <v>1767.7097465535701</v>
      </c>
      <c r="W39" s="26">
        <v>116.640657482549</v>
      </c>
      <c r="X39" s="95">
        <v>18796.5540826576</v>
      </c>
      <c r="Y39" s="26">
        <v>14388.052924159399</v>
      </c>
      <c r="Z39" s="26">
        <v>14388.052924159399</v>
      </c>
      <c r="AA39" s="26">
        <v>97964001.118056402</v>
      </c>
      <c r="AB39" s="26">
        <v>0</v>
      </c>
      <c r="AC39" s="26">
        <v>1657.79962873471</v>
      </c>
      <c r="AD39" s="26">
        <v>657.92140413748496</v>
      </c>
      <c r="AE39" s="95">
        <v>170.099439876568</v>
      </c>
      <c r="AF39" s="26">
        <v>5451.9706116902898</v>
      </c>
      <c r="AG39" s="26">
        <v>12959.0076679003</v>
      </c>
      <c r="AH39" s="26">
        <v>0</v>
      </c>
      <c r="AI39" s="26">
        <v>5825.6088845218901</v>
      </c>
      <c r="AJ39" s="26">
        <v>0</v>
      </c>
      <c r="AK39" s="95">
        <v>143413.14254016499</v>
      </c>
      <c r="AL39" s="26">
        <v>21110.4467880751</v>
      </c>
      <c r="AM39" s="26">
        <v>2345.6059123155701</v>
      </c>
      <c r="AN39" s="26">
        <v>23456.052700390701</v>
      </c>
      <c r="AO39" s="26">
        <v>0</v>
      </c>
      <c r="AP39" s="26">
        <v>9927.5618678156607</v>
      </c>
      <c r="AQ39" s="26">
        <v>6.2067293700843704</v>
      </c>
      <c r="AR39" s="26">
        <v>13744.414009787501</v>
      </c>
      <c r="AS39" s="26">
        <v>144.78205729118</v>
      </c>
      <c r="AT39" s="26">
        <v>134.553316412859</v>
      </c>
      <c r="AU39" s="26">
        <v>1329.0452364842899</v>
      </c>
      <c r="AV39" s="26">
        <v>7.1064182004773002</v>
      </c>
      <c r="AW39" s="26">
        <v>0</v>
      </c>
      <c r="AX39" s="26">
        <v>88.724453589951295</v>
      </c>
      <c r="AY39" s="26">
        <v>79458.227018282603</v>
      </c>
      <c r="AZ39" s="26">
        <v>39745.162803927204</v>
      </c>
      <c r="BA39" s="26">
        <v>39713.064214355298</v>
      </c>
      <c r="BB39" s="26">
        <v>7.4846999414672801</v>
      </c>
      <c r="BC39" s="26">
        <v>0.195758298913672</v>
      </c>
      <c r="BD39" s="26">
        <v>6274.4761744407097</v>
      </c>
      <c r="BE39" s="26">
        <v>8.6492822886180907</v>
      </c>
      <c r="BF39" s="26">
        <v>13006.2917937355</v>
      </c>
      <c r="BG39" s="26">
        <v>53.905312841371902</v>
      </c>
      <c r="BH39" s="26">
        <v>13.0710328268214</v>
      </c>
      <c r="BI39" s="26">
        <v>18583.808818157198</v>
      </c>
      <c r="BJ39" s="26">
        <v>1656.0890733312999</v>
      </c>
      <c r="BK39" s="26">
        <v>24.3626920202604</v>
      </c>
      <c r="BL39" s="26">
        <v>61.905840892430902</v>
      </c>
      <c r="BM39" s="26">
        <v>0.59318713498349296</v>
      </c>
      <c r="BN39" s="26">
        <v>1798.5926706283699</v>
      </c>
      <c r="BO39" s="26">
        <v>3038.4029989106398</v>
      </c>
      <c r="BP39" s="26">
        <v>0</v>
      </c>
      <c r="BQ39" s="26">
        <v>1425.4533119601699</v>
      </c>
      <c r="BR39" s="26">
        <v>4318.5914194048701</v>
      </c>
      <c r="BS39" s="95">
        <v>0</v>
      </c>
      <c r="BT39" s="26">
        <v>2612.9435710460102</v>
      </c>
      <c r="BU39" s="26">
        <v>134916.78687764899</v>
      </c>
      <c r="BV39" s="26">
        <v>1044.1756404126199</v>
      </c>
      <c r="BX39" s="23">
        <f t="shared" si="7"/>
        <v>-2.7326238692618106E-7</v>
      </c>
      <c r="BY39" s="23">
        <f t="shared" si="8"/>
        <v>-3.0580109307264937E-7</v>
      </c>
      <c r="BZ39" s="23">
        <f t="shared" si="9"/>
        <v>-4.2175063519714597E-7</v>
      </c>
      <c r="CA39" s="23">
        <f t="shared" si="10"/>
        <v>2.8380412763665471E-5</v>
      </c>
      <c r="CB39" s="23">
        <f t="shared" si="11"/>
        <v>5.7012928129998599E-5</v>
      </c>
      <c r="CC39" s="23">
        <f t="shared" si="12"/>
        <v>-3.0338801745812018E-7</v>
      </c>
      <c r="CD39" s="23">
        <f t="shared" si="13"/>
        <v>-2.1748475718408992E-7</v>
      </c>
    </row>
    <row r="40" spans="1:82" x14ac:dyDescent="0.25">
      <c r="A40" s="28" t="s">
        <v>203</v>
      </c>
      <c r="B40" s="84">
        <v>45153.671575</v>
      </c>
      <c r="C40" s="84">
        <v>757.15673673000003</v>
      </c>
      <c r="D40" s="84">
        <v>2328.2278184000002</v>
      </c>
      <c r="E40" s="84">
        <v>6540.4575862000002</v>
      </c>
      <c r="F40" s="84">
        <v>4415.8449253999997</v>
      </c>
      <c r="G40" s="84">
        <v>284.48726508999999</v>
      </c>
      <c r="H40" s="84">
        <v>14716.656239</v>
      </c>
      <c r="J40" s="28" t="s">
        <v>203</v>
      </c>
      <c r="K40" s="95">
        <v>1457.4027317780301</v>
      </c>
      <c r="L40" s="26">
        <v>432.55297586670503</v>
      </c>
      <c r="M40" s="26">
        <v>713.37724859706805</v>
      </c>
      <c r="N40" s="26">
        <v>713.37724859706805</v>
      </c>
      <c r="O40" s="26">
        <v>1297.12385110893</v>
      </c>
      <c r="P40" s="95">
        <v>0.50693170497426598</v>
      </c>
      <c r="Q40" s="26">
        <v>265.62709817072999</v>
      </c>
      <c r="R40" s="26">
        <v>3248.0135130559001</v>
      </c>
      <c r="S40" s="26">
        <v>45152.699260679998</v>
      </c>
      <c r="T40" s="26">
        <v>827.51945454652605</v>
      </c>
      <c r="U40" s="26">
        <v>548.124507684062</v>
      </c>
      <c r="V40" s="26">
        <v>162.676602217788</v>
      </c>
      <c r="W40" s="26">
        <v>6.9054880331336097</v>
      </c>
      <c r="X40" s="95">
        <v>1112.81508658743</v>
      </c>
      <c r="Y40" s="26">
        <v>1195.9678575569601</v>
      </c>
      <c r="Z40" s="26">
        <v>1195.9678575569601</v>
      </c>
      <c r="AA40" s="26">
        <v>10884593.0692218</v>
      </c>
      <c r="AB40" s="26">
        <v>0</v>
      </c>
      <c r="AC40" s="26">
        <v>228.291126217233</v>
      </c>
      <c r="AD40" s="26">
        <v>65.942086019663805</v>
      </c>
      <c r="AE40" s="95">
        <v>65.674215371961296</v>
      </c>
      <c r="AF40" s="26">
        <v>407.86167168537798</v>
      </c>
      <c r="AG40" s="26">
        <v>767.21404019604302</v>
      </c>
      <c r="AH40" s="26">
        <v>0</v>
      </c>
      <c r="AI40" s="26">
        <v>757.14855751913899</v>
      </c>
      <c r="AJ40" s="26">
        <v>0</v>
      </c>
      <c r="AK40" s="95">
        <v>15745.6597916632</v>
      </c>
      <c r="AL40" s="26">
        <v>2095.3443977821398</v>
      </c>
      <c r="AM40" s="26">
        <v>232.81606646428199</v>
      </c>
      <c r="AN40" s="26">
        <v>2328.1604642464299</v>
      </c>
      <c r="AO40" s="26">
        <v>0</v>
      </c>
      <c r="AP40" s="26">
        <v>850.65120262311405</v>
      </c>
      <c r="AQ40" s="26">
        <v>0.82210609743326801</v>
      </c>
      <c r="AR40" s="26">
        <v>2995.8643265455398</v>
      </c>
      <c r="AS40" s="26">
        <v>13.034705378506001</v>
      </c>
      <c r="AT40" s="26">
        <v>95.195646411702</v>
      </c>
      <c r="AU40" s="26">
        <v>217.26898889421599</v>
      </c>
      <c r="AV40" s="26">
        <v>0.71698501187740105</v>
      </c>
      <c r="AW40" s="26">
        <v>0</v>
      </c>
      <c r="AX40" s="26">
        <v>72.650724773888399</v>
      </c>
      <c r="AY40" s="26">
        <v>6540.4909205487802</v>
      </c>
      <c r="AZ40" s="26">
        <v>4415.9067025557597</v>
      </c>
      <c r="BA40" s="26">
        <v>2124.58421799302</v>
      </c>
      <c r="BB40" s="26">
        <v>1.40058110870439</v>
      </c>
      <c r="BC40" s="26">
        <v>1.7213132988309902E-2</v>
      </c>
      <c r="BD40" s="26">
        <v>573.73195607290597</v>
      </c>
      <c r="BE40" s="26">
        <v>6.79408515661083</v>
      </c>
      <c r="BF40" s="26">
        <v>1393.9242158986301</v>
      </c>
      <c r="BG40" s="26">
        <v>21.3206608993755</v>
      </c>
      <c r="BH40" s="26">
        <v>4.3733753841829399</v>
      </c>
      <c r="BI40" s="26">
        <v>1991.6712766414701</v>
      </c>
      <c r="BJ40" s="26">
        <v>196.00268502290601</v>
      </c>
      <c r="BK40" s="26">
        <v>2.2803927029216702</v>
      </c>
      <c r="BL40" s="26">
        <v>20.642418418514399</v>
      </c>
      <c r="BM40" s="26">
        <v>6.1370571823828601E-2</v>
      </c>
      <c r="BN40" s="26">
        <v>284.47938983118098</v>
      </c>
      <c r="BO40" s="26">
        <v>400.91368595081298</v>
      </c>
      <c r="BP40" s="26">
        <v>0</v>
      </c>
      <c r="BQ40" s="26">
        <v>84.4740495738166</v>
      </c>
      <c r="BR40" s="26">
        <v>522.070428539369</v>
      </c>
      <c r="BS40" s="95">
        <v>0</v>
      </c>
      <c r="BT40" s="26">
        <v>1003.69561172428</v>
      </c>
      <c r="BU40" s="26">
        <v>14716.477537988299</v>
      </c>
      <c r="BV40" s="26">
        <v>256.47681854323201</v>
      </c>
      <c r="BX40" s="23">
        <f t="shared" si="7"/>
        <v>-2.1533449796825835E-5</v>
      </c>
      <c r="BY40" s="23">
        <f t="shared" si="8"/>
        <v>-1.0802533298942334E-5</v>
      </c>
      <c r="BZ40" s="23">
        <f t="shared" si="9"/>
        <v>-2.8929365519108325E-5</v>
      </c>
      <c r="CA40" s="23">
        <f t="shared" si="10"/>
        <v>5.0966386282174558E-6</v>
      </c>
      <c r="CB40" s="23">
        <f t="shared" si="11"/>
        <v>1.3989883431959378E-5</v>
      </c>
      <c r="CC40" s="23">
        <f t="shared" si="12"/>
        <v>-2.7682289456863162E-5</v>
      </c>
      <c r="CD40" s="23">
        <f t="shared" si="13"/>
        <v>-1.2142772705861012E-5</v>
      </c>
    </row>
    <row r="41" spans="1:82" x14ac:dyDescent="0.25">
      <c r="A41" s="28" t="s">
        <v>204</v>
      </c>
      <c r="B41" s="84">
        <v>166340.52807</v>
      </c>
      <c r="C41" s="84">
        <v>3280.0854976999999</v>
      </c>
      <c r="D41" s="84">
        <v>6471.3525651</v>
      </c>
      <c r="E41" s="84">
        <v>20993.484218000001</v>
      </c>
      <c r="F41" s="84">
        <v>18058.270444000002</v>
      </c>
      <c r="G41" s="84">
        <v>1316.7785134000001</v>
      </c>
      <c r="H41" s="84">
        <v>52528.218682999999</v>
      </c>
      <c r="J41" s="28" t="s">
        <v>204</v>
      </c>
      <c r="K41" s="95">
        <v>5632.2298142168802</v>
      </c>
      <c r="L41" s="26">
        <v>1532.8712414873901</v>
      </c>
      <c r="M41" s="26">
        <v>2427.34697529906</v>
      </c>
      <c r="N41" s="26">
        <v>2427.34697529906</v>
      </c>
      <c r="O41" s="26">
        <v>4366.1844617617799</v>
      </c>
      <c r="P41" s="95">
        <v>1.6389311709623899</v>
      </c>
      <c r="Q41" s="26">
        <v>977.19132518837796</v>
      </c>
      <c r="R41" s="26">
        <v>11639.6061000794</v>
      </c>
      <c r="S41" s="26">
        <v>166342.814084007</v>
      </c>
      <c r="T41" s="26">
        <v>2946.78393679586</v>
      </c>
      <c r="U41" s="26">
        <v>1917.400101988</v>
      </c>
      <c r="V41" s="26">
        <v>591.22488754591996</v>
      </c>
      <c r="W41" s="26">
        <v>26.686721702394198</v>
      </c>
      <c r="X41" s="95">
        <v>4300.5472038649204</v>
      </c>
      <c r="Y41" s="26">
        <v>4399.7732012098804</v>
      </c>
      <c r="Z41" s="26">
        <v>4399.7732012098804</v>
      </c>
      <c r="AA41" s="26">
        <v>44512878.455058202</v>
      </c>
      <c r="AB41" s="26">
        <v>0</v>
      </c>
      <c r="AC41" s="26">
        <v>798.247190498176</v>
      </c>
      <c r="AD41" s="26">
        <v>237.41662577904901</v>
      </c>
      <c r="AE41" s="95">
        <v>217.91409612464301</v>
      </c>
      <c r="AF41" s="26">
        <v>1521.2902255761901</v>
      </c>
      <c r="AG41" s="26">
        <v>2964.9490920437302</v>
      </c>
      <c r="AH41" s="26">
        <v>0</v>
      </c>
      <c r="AI41" s="26">
        <v>3280.1384893930099</v>
      </c>
      <c r="AJ41" s="26">
        <v>0</v>
      </c>
      <c r="AK41" s="95">
        <v>56167.447375452597</v>
      </c>
      <c r="AL41" s="26">
        <v>5824.3201648770601</v>
      </c>
      <c r="AM41" s="26">
        <v>647.14667507156696</v>
      </c>
      <c r="AN41" s="26">
        <v>6471.46683994863</v>
      </c>
      <c r="AO41" s="26">
        <v>0</v>
      </c>
      <c r="AP41" s="26">
        <v>3117.7088333818801</v>
      </c>
      <c r="AQ41" s="26">
        <v>3.1054777381680698</v>
      </c>
      <c r="AR41" s="26">
        <v>10169.290215495999</v>
      </c>
      <c r="AS41" s="26">
        <v>59.215201508402302</v>
      </c>
      <c r="AT41" s="26">
        <v>233.91882198669401</v>
      </c>
      <c r="AU41" s="26">
        <v>753.75329692400101</v>
      </c>
      <c r="AV41" s="26">
        <v>3.0727048478535202</v>
      </c>
      <c r="AW41" s="26">
        <v>0</v>
      </c>
      <c r="AX41" s="26">
        <v>175.516352940139</v>
      </c>
      <c r="AY41" s="26">
        <v>20994.414569902499</v>
      </c>
      <c r="AZ41" s="26">
        <v>18059.1840202352</v>
      </c>
      <c r="BA41" s="26">
        <v>2935.2305496673698</v>
      </c>
      <c r="BB41" s="26">
        <v>4.6259710092208302</v>
      </c>
      <c r="BC41" s="26">
        <v>7.9179295248488393E-2</v>
      </c>
      <c r="BD41" s="26">
        <v>2585.2702646758898</v>
      </c>
      <c r="BE41" s="26">
        <v>16.489518178100301</v>
      </c>
      <c r="BF41" s="26">
        <v>5799.6001334898701</v>
      </c>
      <c r="BG41" s="26">
        <v>57.5040718817</v>
      </c>
      <c r="BH41" s="26">
        <v>12.2287143111934</v>
      </c>
      <c r="BI41" s="26">
        <v>8286.62792737975</v>
      </c>
      <c r="BJ41" s="26">
        <v>694.24090787708406</v>
      </c>
      <c r="BK41" s="26">
        <v>10.151603229881401</v>
      </c>
      <c r="BL41" s="26">
        <v>57.765017913655903</v>
      </c>
      <c r="BM41" s="26">
        <v>0.25976292542314899</v>
      </c>
      <c r="BN41" s="26">
        <v>1316.7843804824799</v>
      </c>
      <c r="BO41" s="26">
        <v>1406.6973341430701</v>
      </c>
      <c r="BP41" s="26">
        <v>0</v>
      </c>
      <c r="BQ41" s="26">
        <v>326.40189570158799</v>
      </c>
      <c r="BR41" s="26">
        <v>1845.6355269742801</v>
      </c>
      <c r="BS41" s="95">
        <v>0</v>
      </c>
      <c r="BT41" s="26">
        <v>3330.87784425169</v>
      </c>
      <c r="BU41" s="26">
        <v>52529.716228332698</v>
      </c>
      <c r="BV41" s="26">
        <v>865.53330799954097</v>
      </c>
      <c r="BX41" s="23">
        <f t="shared" si="7"/>
        <v>1.3742976732856016E-5</v>
      </c>
      <c r="BY41" s="23">
        <f t="shared" si="8"/>
        <v>1.6155582849023138E-5</v>
      </c>
      <c r="BZ41" s="23">
        <f t="shared" si="9"/>
        <v>1.7658572528756869E-5</v>
      </c>
      <c r="CA41" s="23">
        <f t="shared" si="10"/>
        <v>4.4316221778004829E-5</v>
      </c>
      <c r="CB41" s="23">
        <f t="shared" si="11"/>
        <v>5.0590461474759998E-5</v>
      </c>
      <c r="CC41" s="23">
        <f t="shared" si="12"/>
        <v>4.4556335178433599E-6</v>
      </c>
      <c r="CD41" s="23">
        <f t="shared" si="13"/>
        <v>2.8509349264939965E-5</v>
      </c>
    </row>
    <row r="42" spans="1:82" x14ac:dyDescent="0.25">
      <c r="A42" s="28" t="s">
        <v>205</v>
      </c>
      <c r="B42" s="84">
        <v>40729.371150999999</v>
      </c>
      <c r="C42" s="84">
        <v>784.03558242999998</v>
      </c>
      <c r="D42" s="84">
        <v>1960.8637771000001</v>
      </c>
      <c r="E42" s="84">
        <v>4380.3941821999997</v>
      </c>
      <c r="F42" s="84">
        <v>3616.7787647</v>
      </c>
      <c r="G42" s="84">
        <v>261.26718339000001</v>
      </c>
      <c r="H42" s="84">
        <v>15218.305517000001</v>
      </c>
      <c r="J42" s="28" t="s">
        <v>205</v>
      </c>
      <c r="K42" s="95">
        <v>482.397385960083</v>
      </c>
      <c r="L42" s="26">
        <v>473.75780412959898</v>
      </c>
      <c r="M42" s="26">
        <v>1021.2555256271301</v>
      </c>
      <c r="N42" s="26">
        <v>1021.2555256271301</v>
      </c>
      <c r="O42" s="26">
        <v>1969.9228242732299</v>
      </c>
      <c r="P42" s="95">
        <v>0.93051060464271296</v>
      </c>
      <c r="Q42" s="26">
        <v>205.47619931249801</v>
      </c>
      <c r="R42" s="26">
        <v>3249.20732423651</v>
      </c>
      <c r="S42" s="26">
        <v>40729.360863903101</v>
      </c>
      <c r="T42" s="26">
        <v>872.42362731560797</v>
      </c>
      <c r="U42" s="26">
        <v>659.97468985199805</v>
      </c>
      <c r="V42" s="26">
        <v>143.067230415268</v>
      </c>
      <c r="W42" s="26">
        <v>2.2857000499550102</v>
      </c>
      <c r="X42" s="95">
        <v>368.33952337570298</v>
      </c>
      <c r="Y42" s="26">
        <v>925.06345159141597</v>
      </c>
      <c r="Z42" s="26">
        <v>925.06345159141597</v>
      </c>
      <c r="AA42" s="26">
        <v>8915156.2537503298</v>
      </c>
      <c r="AB42" s="26">
        <v>0</v>
      </c>
      <c r="AC42" s="26">
        <v>275.68705554374498</v>
      </c>
      <c r="AD42" s="26">
        <v>63.3309505513255</v>
      </c>
      <c r="AE42" s="95">
        <v>107.24015483557601</v>
      </c>
      <c r="AF42" s="26">
        <v>265.841387226329</v>
      </c>
      <c r="AG42" s="26">
        <v>253.94627220672601</v>
      </c>
      <c r="AH42" s="26">
        <v>0</v>
      </c>
      <c r="AI42" s="26">
        <v>784.03533725315106</v>
      </c>
      <c r="AJ42" s="26">
        <v>0</v>
      </c>
      <c r="AK42" s="95">
        <v>16368.056078969499</v>
      </c>
      <c r="AL42" s="26">
        <v>1764.7768286922701</v>
      </c>
      <c r="AM42" s="26">
        <v>196.08633357429801</v>
      </c>
      <c r="AN42" s="26">
        <v>1960.86316226657</v>
      </c>
      <c r="AO42" s="26">
        <v>0</v>
      </c>
      <c r="AP42" s="26">
        <v>685.83896452846398</v>
      </c>
      <c r="AQ42" s="26">
        <v>0.73954515043789204</v>
      </c>
      <c r="AR42" s="26">
        <v>4347.12835794698</v>
      </c>
      <c r="AS42" s="26">
        <v>9.1516059274569095</v>
      </c>
      <c r="AT42" s="26">
        <v>118.061171685598</v>
      </c>
      <c r="AU42" s="26">
        <v>212.72895334248199</v>
      </c>
      <c r="AV42" s="26">
        <v>0.55098698347084696</v>
      </c>
      <c r="AW42" s="26">
        <v>0</v>
      </c>
      <c r="AX42" s="26">
        <v>90.876136978675703</v>
      </c>
      <c r="AY42" s="26">
        <v>4380.4650956004398</v>
      </c>
      <c r="AZ42" s="26">
        <v>3616.8498943570298</v>
      </c>
      <c r="BA42" s="26">
        <v>763.615201243407</v>
      </c>
      <c r="BB42" s="26">
        <v>1.43141504257676</v>
      </c>
      <c r="BC42" s="26">
        <v>1.18317977005792E-2</v>
      </c>
      <c r="BD42" s="26">
        <v>408.265938557185</v>
      </c>
      <c r="BE42" s="26">
        <v>8.4789329335251296</v>
      </c>
      <c r="BF42" s="26">
        <v>1116.1411984766</v>
      </c>
      <c r="BG42" s="26">
        <v>25.122348082585098</v>
      </c>
      <c r="BH42" s="26">
        <v>5.0414099527659699</v>
      </c>
      <c r="BI42" s="26">
        <v>1594.76182903156</v>
      </c>
      <c r="BJ42" s="26">
        <v>215.505375111576</v>
      </c>
      <c r="BK42" s="26">
        <v>1.6547064283470301</v>
      </c>
      <c r="BL42" s="26">
        <v>23.783884367907302</v>
      </c>
      <c r="BM42" s="26">
        <v>4.7999618148448199E-2</v>
      </c>
      <c r="BN42" s="26">
        <v>261.267078304866</v>
      </c>
      <c r="BO42" s="26">
        <v>472.58123146676002</v>
      </c>
      <c r="BP42" s="26">
        <v>0</v>
      </c>
      <c r="BQ42" s="26">
        <v>28.087834743859599</v>
      </c>
      <c r="BR42" s="26">
        <v>582.44269881206799</v>
      </c>
      <c r="BS42" s="95">
        <v>0</v>
      </c>
      <c r="BT42" s="26">
        <v>1637.73363885304</v>
      </c>
      <c r="BU42" s="26">
        <v>15218.300714848599</v>
      </c>
      <c r="BV42" s="26">
        <v>384.22013814331399</v>
      </c>
      <c r="BX42" s="23">
        <f t="shared" si="7"/>
        <v>-2.5257195502475998E-7</v>
      </c>
      <c r="BY42" s="23">
        <f t="shared" si="8"/>
        <v>-3.1271137996186729E-7</v>
      </c>
      <c r="BZ42" s="23">
        <f t="shared" si="9"/>
        <v>-3.1355234220941209E-7</v>
      </c>
      <c r="CA42" s="23">
        <f t="shared" si="10"/>
        <v>1.6188817145323955E-5</v>
      </c>
      <c r="CB42" s="23">
        <f t="shared" si="11"/>
        <v>1.9666576712970312E-5</v>
      </c>
      <c r="CC42" s="23">
        <f t="shared" si="12"/>
        <v>-4.0221329233215749E-7</v>
      </c>
      <c r="CD42" s="23">
        <f t="shared" si="13"/>
        <v>-3.1555099192034358E-7</v>
      </c>
    </row>
    <row r="43" spans="1:82" x14ac:dyDescent="0.25">
      <c r="A43" s="28" t="s">
        <v>206</v>
      </c>
      <c r="B43" s="84">
        <v>130392.95776</v>
      </c>
      <c r="C43" s="84">
        <v>2194.5747944</v>
      </c>
      <c r="D43" s="84">
        <v>6981.3595564999996</v>
      </c>
      <c r="E43" s="84">
        <v>17150.690963000001</v>
      </c>
      <c r="F43" s="84">
        <v>11050.475570000001</v>
      </c>
      <c r="G43" s="84">
        <v>686.33419765999997</v>
      </c>
      <c r="H43" s="84">
        <v>51064.416384999997</v>
      </c>
      <c r="J43" s="28" t="s">
        <v>206</v>
      </c>
      <c r="K43" s="95">
        <v>3866.2904556949802</v>
      </c>
      <c r="L43" s="26">
        <v>1531.6245624312</v>
      </c>
      <c r="M43" s="26">
        <v>2804.7705270691099</v>
      </c>
      <c r="N43" s="26">
        <v>2804.7705270691099</v>
      </c>
      <c r="O43" s="26">
        <v>5231.1610642626301</v>
      </c>
      <c r="P43" s="95">
        <v>2.2310571307445102</v>
      </c>
      <c r="Q43" s="26">
        <v>841.26380866063903</v>
      </c>
      <c r="R43" s="26">
        <v>11142.750263026601</v>
      </c>
      <c r="S43" s="26">
        <v>130391.761831158</v>
      </c>
      <c r="T43" s="26">
        <v>2890.74025506721</v>
      </c>
      <c r="U43" s="26">
        <v>2010.14494156408</v>
      </c>
      <c r="V43" s="26">
        <v>535.22954195247598</v>
      </c>
      <c r="W43" s="26">
        <v>18.3193161308835</v>
      </c>
      <c r="X43" s="95">
        <v>2952.1462555554799</v>
      </c>
      <c r="Y43" s="26">
        <v>3787.6421613909602</v>
      </c>
      <c r="Z43" s="26">
        <v>3787.6421613909602</v>
      </c>
      <c r="AA43" s="26">
        <v>27238672.7908949</v>
      </c>
      <c r="AB43" s="26">
        <v>0</v>
      </c>
      <c r="AC43" s="26">
        <v>838.15766204127999</v>
      </c>
      <c r="AD43" s="26">
        <v>223.161080969701</v>
      </c>
      <c r="AE43" s="95">
        <v>273.57369864792099</v>
      </c>
      <c r="AF43" s="26">
        <v>1234.0305030899899</v>
      </c>
      <c r="AG43" s="26">
        <v>2035.3139179790701</v>
      </c>
      <c r="AH43" s="26">
        <v>0</v>
      </c>
      <c r="AI43" s="26">
        <v>2194.5479260018601</v>
      </c>
      <c r="AJ43" s="26">
        <v>0</v>
      </c>
      <c r="AK43" s="95">
        <v>54734.083366347499</v>
      </c>
      <c r="AL43" s="26">
        <v>6283.1701570682899</v>
      </c>
      <c r="AM43" s="26">
        <v>698.12998260553195</v>
      </c>
      <c r="AN43" s="26">
        <v>6981.30013967383</v>
      </c>
      <c r="AO43" s="26">
        <v>0</v>
      </c>
      <c r="AP43" s="26">
        <v>2726.4070743277198</v>
      </c>
      <c r="AQ43" s="26">
        <v>2.2817794004530501</v>
      </c>
      <c r="AR43" s="26">
        <v>11846.535821272801</v>
      </c>
      <c r="AS43" s="26">
        <v>27.449001168449598</v>
      </c>
      <c r="AT43" s="26">
        <v>374.18034124682401</v>
      </c>
      <c r="AU43" s="26">
        <v>661.63478761222802</v>
      </c>
      <c r="AV43" s="26">
        <v>1.6712596645667599</v>
      </c>
      <c r="AW43" s="26">
        <v>0</v>
      </c>
      <c r="AX43" s="26">
        <v>288.19267400475002</v>
      </c>
      <c r="AY43" s="26">
        <v>17150.826635580299</v>
      </c>
      <c r="AZ43" s="26">
        <v>11050.6219545065</v>
      </c>
      <c r="BA43" s="26">
        <v>6100.2046810738702</v>
      </c>
      <c r="BB43" s="26">
        <v>4.46890892397911</v>
      </c>
      <c r="BC43" s="26">
        <v>3.5388593947210299E-2</v>
      </c>
      <c r="BD43" s="26">
        <v>1226.67477956535</v>
      </c>
      <c r="BE43" s="26">
        <v>26.8846806420961</v>
      </c>
      <c r="BF43" s="26">
        <v>3401.5816950236099</v>
      </c>
      <c r="BG43" s="26">
        <v>79.329504548686302</v>
      </c>
      <c r="BH43" s="26">
        <v>15.8932950787325</v>
      </c>
      <c r="BI43" s="26">
        <v>4860.23678698391</v>
      </c>
      <c r="BJ43" s="26">
        <v>694.99106551378998</v>
      </c>
      <c r="BK43" s="26">
        <v>4.9840906341044002</v>
      </c>
      <c r="BL43" s="26">
        <v>74.977088547539907</v>
      </c>
      <c r="BM43" s="26">
        <v>0.14589286727624401</v>
      </c>
      <c r="BN43" s="26">
        <v>686.33071955995695</v>
      </c>
      <c r="BO43" s="26">
        <v>1458.4909077004199</v>
      </c>
      <c r="BP43" s="26">
        <v>0</v>
      </c>
      <c r="BQ43" s="26">
        <v>224.24562847325899</v>
      </c>
      <c r="BR43" s="26">
        <v>1860.9595377180899</v>
      </c>
      <c r="BS43" s="95">
        <v>0</v>
      </c>
      <c r="BT43" s="26">
        <v>4179.60338889789</v>
      </c>
      <c r="BU43" s="26">
        <v>51063.671618468099</v>
      </c>
      <c r="BV43" s="26">
        <v>1028.19967362483</v>
      </c>
      <c r="BX43" s="23">
        <f t="shared" si="7"/>
        <v>-9.1717287693184914E-6</v>
      </c>
      <c r="BY43" s="23">
        <f t="shared" si="8"/>
        <v>-1.2243099760568397E-5</v>
      </c>
      <c r="BZ43" s="23">
        <f t="shared" si="9"/>
        <v>-8.510781558910148E-6</v>
      </c>
      <c r="CA43" s="23">
        <f t="shared" si="10"/>
        <v>7.9106189127115069E-6</v>
      </c>
      <c r="CB43" s="23">
        <f t="shared" si="11"/>
        <v>1.3246896531448481E-5</v>
      </c>
      <c r="CC43" s="23">
        <f t="shared" si="12"/>
        <v>-5.067647881868672E-6</v>
      </c>
      <c r="CD43" s="23">
        <f t="shared" si="13"/>
        <v>-1.4584843705695218E-5</v>
      </c>
    </row>
    <row r="44" spans="1:82" x14ac:dyDescent="0.25">
      <c r="A44" s="28" t="s">
        <v>207</v>
      </c>
      <c r="B44" s="84">
        <v>82200.448887000006</v>
      </c>
      <c r="C44" s="84">
        <v>1424.1797311</v>
      </c>
      <c r="D44" s="84">
        <v>4344.3220434000004</v>
      </c>
      <c r="E44" s="84">
        <v>9302.3329505999991</v>
      </c>
      <c r="F44" s="84">
        <v>6879.1688345000002</v>
      </c>
      <c r="G44" s="84">
        <v>482.45645882999997</v>
      </c>
      <c r="H44" s="84">
        <v>31414.171951</v>
      </c>
      <c r="J44" s="28" t="s">
        <v>207</v>
      </c>
      <c r="K44" s="95">
        <v>1380.3706444276199</v>
      </c>
      <c r="L44" s="26">
        <v>968.04187213301805</v>
      </c>
      <c r="M44" s="26">
        <v>2001.74447499899</v>
      </c>
      <c r="N44" s="26">
        <v>2001.74447499899</v>
      </c>
      <c r="O44" s="26">
        <v>3830.5799766762002</v>
      </c>
      <c r="P44" s="95">
        <v>1.76835240023435</v>
      </c>
      <c r="Q44" s="26">
        <v>450.13466787841901</v>
      </c>
      <c r="R44" s="26">
        <v>6748.4015826472896</v>
      </c>
      <c r="S44" s="26">
        <v>82198.839521376503</v>
      </c>
      <c r="T44" s="26">
        <v>1794.6672014063699</v>
      </c>
      <c r="U44" s="26">
        <v>1327.41221909468</v>
      </c>
      <c r="V44" s="26">
        <v>304.77246849158797</v>
      </c>
      <c r="W44" s="26">
        <v>6.5405068259408097</v>
      </c>
      <c r="X44" s="95">
        <v>1053.99640934787</v>
      </c>
      <c r="Y44" s="26">
        <v>2026.56738950521</v>
      </c>
      <c r="Z44" s="26">
        <v>2026.56738950521</v>
      </c>
      <c r="AA44" s="26">
        <v>16956150.811871801</v>
      </c>
      <c r="AB44" s="26">
        <v>0</v>
      </c>
      <c r="AC44" s="26">
        <v>554.23026563574103</v>
      </c>
      <c r="AD44" s="26">
        <v>132.556838611545</v>
      </c>
      <c r="AE44" s="95">
        <v>206.61500877373601</v>
      </c>
      <c r="AF44" s="26">
        <v>607.29104023759203</v>
      </c>
      <c r="AG44" s="26">
        <v>726.66233414689896</v>
      </c>
      <c r="AH44" s="26">
        <v>0</v>
      </c>
      <c r="AI44" s="26">
        <v>1424.19870266814</v>
      </c>
      <c r="AJ44" s="26">
        <v>0</v>
      </c>
      <c r="AK44" s="95">
        <v>33756.224967674701</v>
      </c>
      <c r="AL44" s="26">
        <v>3909.7489393894298</v>
      </c>
      <c r="AM44" s="26">
        <v>434.41656381884599</v>
      </c>
      <c r="AN44" s="26">
        <v>4344.1655032082699</v>
      </c>
      <c r="AO44" s="26">
        <v>0</v>
      </c>
      <c r="AP44" s="26">
        <v>1488.50516479571</v>
      </c>
      <c r="AQ44" s="26">
        <v>1.5322595249039599</v>
      </c>
      <c r="AR44" s="26">
        <v>8504.9197279055497</v>
      </c>
      <c r="AS44" s="26">
        <v>14.510812360543801</v>
      </c>
      <c r="AT44" s="26">
        <v>300.671386541885</v>
      </c>
      <c r="AU44" s="26">
        <v>470.62663679403801</v>
      </c>
      <c r="AV44" s="26">
        <v>0.97907840286159897</v>
      </c>
      <c r="AW44" s="26">
        <v>0</v>
      </c>
      <c r="AX44" s="26">
        <v>232.410069500708</v>
      </c>
      <c r="AY44" s="26">
        <v>9302.0267045944292</v>
      </c>
      <c r="AZ44" s="26">
        <v>6878.9581361106002</v>
      </c>
      <c r="BA44" s="26">
        <v>2423.0685684838199</v>
      </c>
      <c r="BB44" s="26">
        <v>3.26223069605427</v>
      </c>
      <c r="BC44" s="26">
        <v>1.8199125205994302E-2</v>
      </c>
      <c r="BD44" s="26">
        <v>659.42389386949696</v>
      </c>
      <c r="BE44" s="26">
        <v>21.660046440362201</v>
      </c>
      <c r="BF44" s="26">
        <v>2074.2889852676099</v>
      </c>
      <c r="BG44" s="26">
        <v>62.325495240772199</v>
      </c>
      <c r="BH44" s="26">
        <v>12.359581380864901</v>
      </c>
      <c r="BI44" s="26">
        <v>2963.7667986132901</v>
      </c>
      <c r="BJ44" s="26">
        <v>440.05316875057599</v>
      </c>
      <c r="BK44" s="26">
        <v>2.74256056581623</v>
      </c>
      <c r="BL44" s="26">
        <v>58.293113488428403</v>
      </c>
      <c r="BM44" s="26">
        <v>8.6988297756246002E-2</v>
      </c>
      <c r="BN44" s="26">
        <v>482.431463906479</v>
      </c>
      <c r="BO44" s="26">
        <v>953.77556393796203</v>
      </c>
      <c r="BP44" s="26">
        <v>0</v>
      </c>
      <c r="BQ44" s="26">
        <v>80.223752538769403</v>
      </c>
      <c r="BR44" s="26">
        <v>1186.3502825601499</v>
      </c>
      <c r="BS44" s="95">
        <v>0</v>
      </c>
      <c r="BT44" s="26">
        <v>3155.6390024279499</v>
      </c>
      <c r="BU44" s="26">
        <v>31414.8837174336</v>
      </c>
      <c r="BV44" s="26">
        <v>748.47987881276595</v>
      </c>
      <c r="BX44" s="23">
        <f t="shared" si="7"/>
        <v>-1.9578550303477084E-5</v>
      </c>
      <c r="BY44" s="23">
        <f t="shared" si="8"/>
        <v>1.3321049110338697E-5</v>
      </c>
      <c r="BZ44" s="23">
        <f t="shared" si="9"/>
        <v>-3.6033284403569412E-5</v>
      </c>
      <c r="CA44" s="23">
        <f t="shared" si="10"/>
        <v>-3.2921419518755643E-5</v>
      </c>
      <c r="CB44" s="23">
        <f t="shared" si="11"/>
        <v>-3.0628466093656576E-5</v>
      </c>
      <c r="CC44" s="23">
        <f t="shared" si="12"/>
        <v>-5.1807625462395594E-5</v>
      </c>
      <c r="CD44" s="23">
        <f t="shared" si="13"/>
        <v>2.265749467184269E-5</v>
      </c>
    </row>
    <row r="45" spans="1:82" x14ac:dyDescent="0.25">
      <c r="A45" s="28" t="s">
        <v>208</v>
      </c>
      <c r="B45" s="84">
        <v>4326.5750668000001</v>
      </c>
      <c r="C45" s="84">
        <v>85.426029524</v>
      </c>
      <c r="D45" s="84">
        <v>207.04788238</v>
      </c>
      <c r="E45" s="84">
        <v>391.16647952</v>
      </c>
      <c r="F45" s="84">
        <v>330.85920234999998</v>
      </c>
      <c r="G45" s="84">
        <v>23.989279195999998</v>
      </c>
      <c r="H45" s="84">
        <v>1961.6232692999999</v>
      </c>
      <c r="J45" s="28" t="s">
        <v>208</v>
      </c>
      <c r="K45" s="95">
        <v>66.241549316736894</v>
      </c>
      <c r="L45" s="26">
        <v>60.9403454233424</v>
      </c>
      <c r="M45" s="26">
        <v>130.46345586565499</v>
      </c>
      <c r="N45" s="26">
        <v>130.46345586565499</v>
      </c>
      <c r="O45" s="26">
        <v>251.32872854676799</v>
      </c>
      <c r="P45" s="95">
        <v>0.118280858116525</v>
      </c>
      <c r="Q45" s="26">
        <v>26.752244378164701</v>
      </c>
      <c r="R45" s="26">
        <v>419.11084339719002</v>
      </c>
      <c r="S45" s="26">
        <v>4325.3778107001299</v>
      </c>
      <c r="T45" s="26">
        <v>112.349059013538</v>
      </c>
      <c r="U45" s="26">
        <v>84.669413729261393</v>
      </c>
      <c r="V45" s="26">
        <v>18.535060660495699</v>
      </c>
      <c r="W45" s="26">
        <v>0.31387018907944803</v>
      </c>
      <c r="X45" s="95">
        <v>50.5794317951134</v>
      </c>
      <c r="Y45" s="26">
        <v>120.440229637738</v>
      </c>
      <c r="Z45" s="26">
        <v>120.440229637738</v>
      </c>
      <c r="AA45" s="26">
        <v>815395.139434624</v>
      </c>
      <c r="AB45" s="26">
        <v>0</v>
      </c>
      <c r="AC45" s="26">
        <v>35.365666757279897</v>
      </c>
      <c r="AD45" s="26">
        <v>8.1798371513901795</v>
      </c>
      <c r="AE45" s="95">
        <v>13.6617307011515</v>
      </c>
      <c r="AF45" s="26">
        <v>34.876055183496199</v>
      </c>
      <c r="AG45" s="26">
        <v>34.871238189083797</v>
      </c>
      <c r="AH45" s="26">
        <v>0</v>
      </c>
      <c r="AI45" s="26">
        <v>85.401248516013794</v>
      </c>
      <c r="AJ45" s="26">
        <v>0</v>
      </c>
      <c r="AK45" s="95">
        <v>2108.75389903933</v>
      </c>
      <c r="AL45" s="26">
        <v>186.28642592194501</v>
      </c>
      <c r="AM45" s="26">
        <v>20.698473030308001</v>
      </c>
      <c r="AN45" s="26">
        <v>206.98489895225299</v>
      </c>
      <c r="AO45" s="26">
        <v>0</v>
      </c>
      <c r="AP45" s="26">
        <v>89.145505449329505</v>
      </c>
      <c r="AQ45" s="26">
        <v>7.5403623957627106E-2</v>
      </c>
      <c r="AR45" s="26">
        <v>555.16954418128603</v>
      </c>
      <c r="AS45" s="26">
        <v>0.65818893412038304</v>
      </c>
      <c r="AT45" s="26">
        <v>15.5004627270071</v>
      </c>
      <c r="AU45" s="26">
        <v>23.535177797251901</v>
      </c>
      <c r="AV45" s="26">
        <v>4.6140000992079801E-2</v>
      </c>
      <c r="AW45" s="26">
        <v>0</v>
      </c>
      <c r="AX45" s="26">
        <v>11.991331291853299</v>
      </c>
      <c r="AY45" s="26">
        <v>391.09126826189799</v>
      </c>
      <c r="AZ45" s="26">
        <v>330.79715912208599</v>
      </c>
      <c r="BA45" s="26">
        <v>60.294109139811603</v>
      </c>
      <c r="BB45" s="26">
        <v>0.16426093729503899</v>
      </c>
      <c r="BC45" s="26">
        <v>8.1628143102013297E-4</v>
      </c>
      <c r="BD45" s="26">
        <v>30.108702491774</v>
      </c>
      <c r="BE45" s="26">
        <v>1.11731544018033</v>
      </c>
      <c r="BF45" s="26">
        <v>99.084997437126901</v>
      </c>
      <c r="BG45" s="26">
        <v>3.1961476159768898</v>
      </c>
      <c r="BH45" s="26">
        <v>0.63227051428319403</v>
      </c>
      <c r="BI45" s="26">
        <v>141.57357705429399</v>
      </c>
      <c r="BJ45" s="26">
        <v>27.717706254871501</v>
      </c>
      <c r="BK45" s="26">
        <v>0.126349437325352</v>
      </c>
      <c r="BL45" s="26">
        <v>2.9818932511009302</v>
      </c>
      <c r="BM45" s="26">
        <v>4.12428611584186E-3</v>
      </c>
      <c r="BN45" s="26">
        <v>23.984976330076002</v>
      </c>
      <c r="BO45" s="26">
        <v>60.663060861493598</v>
      </c>
      <c r="BP45" s="26">
        <v>0</v>
      </c>
      <c r="BQ45" s="26">
        <v>3.8553623871492202</v>
      </c>
      <c r="BR45" s="26">
        <v>74.880653463933797</v>
      </c>
      <c r="BS45" s="95">
        <v>0</v>
      </c>
      <c r="BT45" s="26">
        <v>208.639273304254</v>
      </c>
      <c r="BU45" s="26">
        <v>1960.9436085252701</v>
      </c>
      <c r="BV45" s="26">
        <v>49.034326625467799</v>
      </c>
      <c r="BX45" s="23">
        <f t="shared" si="7"/>
        <v>-2.7672144395628906E-4</v>
      </c>
      <c r="BY45" s="23">
        <f t="shared" si="8"/>
        <v>-2.9008732027331564E-4</v>
      </c>
      <c r="BZ45" s="23">
        <f t="shared" si="9"/>
        <v>-3.0419740121475286E-4</v>
      </c>
      <c r="CA45" s="23">
        <f t="shared" si="10"/>
        <v>-1.9227429250658984E-4</v>
      </c>
      <c r="CB45" s="23">
        <f t="shared" si="11"/>
        <v>-1.875215423156239E-4</v>
      </c>
      <c r="CC45" s="23">
        <f t="shared" si="12"/>
        <v>-1.7936620307933222E-4</v>
      </c>
      <c r="CD45" s="23">
        <f t="shared" si="13"/>
        <v>-3.464787481708541E-4</v>
      </c>
    </row>
    <row r="46" spans="1:82" x14ac:dyDescent="0.25">
      <c r="A46" s="28" t="s">
        <v>209</v>
      </c>
      <c r="B46" s="84">
        <v>303071.47209</v>
      </c>
      <c r="C46" s="84">
        <v>5333.0941271000002</v>
      </c>
      <c r="D46" s="84">
        <v>15563.567876999999</v>
      </c>
      <c r="E46" s="84">
        <v>36590.329569000001</v>
      </c>
      <c r="F46" s="84">
        <v>25898.516291</v>
      </c>
      <c r="G46" s="84">
        <v>1726.0759029000001</v>
      </c>
      <c r="H46" s="84">
        <v>118259.28051</v>
      </c>
      <c r="J46" s="28" t="s">
        <v>209</v>
      </c>
      <c r="K46" s="95">
        <v>7422.3586051440097</v>
      </c>
      <c r="L46" s="26">
        <v>3585.4793428241801</v>
      </c>
      <c r="M46" s="26">
        <v>6916.6482867696895</v>
      </c>
      <c r="N46" s="26">
        <v>6916.6482867696895</v>
      </c>
      <c r="O46" s="26">
        <v>13048.9786959868</v>
      </c>
      <c r="P46" s="95">
        <v>5.7715162506310298</v>
      </c>
      <c r="Q46" s="26">
        <v>1844.4301311906599</v>
      </c>
      <c r="R46" s="26">
        <v>25634.168385053901</v>
      </c>
      <c r="S46" s="26">
        <v>303001.88736233499</v>
      </c>
      <c r="T46" s="26">
        <v>6717.5203116562398</v>
      </c>
      <c r="U46" s="26">
        <v>4792.8696046611904</v>
      </c>
      <c r="V46" s="26">
        <v>1201.62626502598</v>
      </c>
      <c r="W46" s="26">
        <v>35.168772454752599</v>
      </c>
      <c r="X46" s="95">
        <v>5667.41885458255</v>
      </c>
      <c r="Y46" s="26">
        <v>8304.0944143432498</v>
      </c>
      <c r="Z46" s="26">
        <v>8304.0944143432498</v>
      </c>
      <c r="AA46" s="26">
        <v>63828833.424362101</v>
      </c>
      <c r="AB46" s="26">
        <v>0</v>
      </c>
      <c r="AC46" s="26">
        <v>1999.5980983126501</v>
      </c>
      <c r="AD46" s="26">
        <v>509.41038625000499</v>
      </c>
      <c r="AE46" s="95">
        <v>692.05163965069801</v>
      </c>
      <c r="AF46" s="26">
        <v>2624.3755899560301</v>
      </c>
      <c r="AG46" s="26">
        <v>3907.3186681355</v>
      </c>
      <c r="AH46" s="26">
        <v>0</v>
      </c>
      <c r="AI46" s="26">
        <v>5331.7361857173501</v>
      </c>
      <c r="AJ46" s="26">
        <v>0</v>
      </c>
      <c r="AK46" s="95">
        <v>126847.557570727</v>
      </c>
      <c r="AL46" s="26">
        <v>14003.820620365101</v>
      </c>
      <c r="AM46" s="26">
        <v>1555.98014743916</v>
      </c>
      <c r="AN46" s="26">
        <v>15559.8007678043</v>
      </c>
      <c r="AO46" s="26">
        <v>0</v>
      </c>
      <c r="AP46" s="26">
        <v>6022.9845242539204</v>
      </c>
      <c r="AQ46" s="26">
        <v>5.4246332907841301</v>
      </c>
      <c r="AR46" s="26">
        <v>29290.6977371217</v>
      </c>
      <c r="AS46" s="26">
        <v>62.531903373402301</v>
      </c>
      <c r="AT46" s="26">
        <v>923.88553578707695</v>
      </c>
      <c r="AU46" s="26">
        <v>1591.23923300098</v>
      </c>
      <c r="AV46" s="26">
        <v>3.8737136015255902</v>
      </c>
      <c r="AW46" s="26">
        <v>0</v>
      </c>
      <c r="AX46" s="26">
        <v>712.15328226216195</v>
      </c>
      <c r="AY46" s="26">
        <v>36585.972227915998</v>
      </c>
      <c r="AZ46" s="26">
        <v>25895.041815817101</v>
      </c>
      <c r="BA46" s="26">
        <v>10690.9304120989</v>
      </c>
      <c r="BB46" s="26">
        <v>10.8057575636722</v>
      </c>
      <c r="BC46" s="26">
        <v>8.0265467065703103E-2</v>
      </c>
      <c r="BD46" s="26">
        <v>2802.1070168047299</v>
      </c>
      <c r="BE46" s="26">
        <v>66.420302941847595</v>
      </c>
      <c r="BF46" s="26">
        <v>7940.9651334623004</v>
      </c>
      <c r="BG46" s="26">
        <v>194.885710997205</v>
      </c>
      <c r="BH46" s="26">
        <v>38.956181943153702</v>
      </c>
      <c r="BI46" s="26">
        <v>11346.177193957101</v>
      </c>
      <c r="BJ46" s="26">
        <v>1628.16524027011</v>
      </c>
      <c r="BK46" s="26">
        <v>11.4291642496293</v>
      </c>
      <c r="BL46" s="26">
        <v>183.767575229969</v>
      </c>
      <c r="BM46" s="26">
        <v>0.339211884455761</v>
      </c>
      <c r="BN46" s="26">
        <v>1725.7958781946299</v>
      </c>
      <c r="BO46" s="26">
        <v>3463.2214699117299</v>
      </c>
      <c r="BP46" s="26">
        <v>0</v>
      </c>
      <c r="BQ46" s="26">
        <v>430.74634893950798</v>
      </c>
      <c r="BR46" s="26">
        <v>4371.99782526935</v>
      </c>
      <c r="BS46" s="95">
        <v>0</v>
      </c>
      <c r="BT46" s="26">
        <v>10571.516351918801</v>
      </c>
      <c r="BU46" s="26">
        <v>118222.336699901</v>
      </c>
      <c r="BV46" s="26">
        <v>2558.02644666988</v>
      </c>
      <c r="BX46" s="23">
        <f t="shared" si="7"/>
        <v>-2.2959840853756811E-4</v>
      </c>
      <c r="BY46" s="23">
        <f t="shared" si="8"/>
        <v>-2.5462542949499948E-4</v>
      </c>
      <c r="BZ46" s="23">
        <f t="shared" si="9"/>
        <v>-2.4204663258911419E-4</v>
      </c>
      <c r="CA46" s="23">
        <f t="shared" si="10"/>
        <v>-1.1908449952020066E-4</v>
      </c>
      <c r="CB46" s="23">
        <f t="shared" si="11"/>
        <v>-1.3415730630506718E-4</v>
      </c>
      <c r="CC46" s="23">
        <f t="shared" si="12"/>
        <v>-1.6223197653107341E-4</v>
      </c>
      <c r="CD46" s="23">
        <f t="shared" si="13"/>
        <v>-3.123967094985813E-4</v>
      </c>
    </row>
    <row r="47" spans="1:82" x14ac:dyDescent="0.25">
      <c r="A47" s="28" t="s">
        <v>210</v>
      </c>
      <c r="B47" s="84">
        <v>827053.73309999995</v>
      </c>
      <c r="C47" s="84">
        <v>13825.325545</v>
      </c>
      <c r="D47" s="84">
        <v>40812.820198000001</v>
      </c>
      <c r="E47" s="84">
        <v>140470.33561000001</v>
      </c>
      <c r="F47" s="84">
        <v>85653.832634999999</v>
      </c>
      <c r="G47" s="84">
        <v>4873.5354932</v>
      </c>
      <c r="H47" s="84">
        <v>274662.54888000002</v>
      </c>
      <c r="J47" s="28" t="s">
        <v>210</v>
      </c>
      <c r="K47" s="95">
        <v>44392.472675938901</v>
      </c>
      <c r="L47" s="26">
        <v>7629.1407704072199</v>
      </c>
      <c r="M47" s="26">
        <v>8556.8474384768706</v>
      </c>
      <c r="N47" s="26">
        <v>8556.8474384768706</v>
      </c>
      <c r="O47" s="26">
        <v>13663.1134309218</v>
      </c>
      <c r="P47" s="95">
        <v>2.6445708233887202</v>
      </c>
      <c r="Q47" s="26">
        <v>6118.7146495839397</v>
      </c>
      <c r="R47" s="26">
        <v>62457.824791343599</v>
      </c>
      <c r="S47" s="26">
        <v>827053.34695040097</v>
      </c>
      <c r="T47" s="26">
        <v>15164.539995012499</v>
      </c>
      <c r="U47" s="26">
        <v>8666.98338172482</v>
      </c>
      <c r="V47" s="26">
        <v>3458.19935805772</v>
      </c>
      <c r="W47" s="26">
        <v>210.34124463720701</v>
      </c>
      <c r="X47" s="95">
        <v>33896.340023160403</v>
      </c>
      <c r="Y47" s="26">
        <v>27550.430763460499</v>
      </c>
      <c r="Z47" s="26">
        <v>27550.430763460499</v>
      </c>
      <c r="AA47" s="26">
        <v>211131889.96409699</v>
      </c>
      <c r="AB47" s="26">
        <v>0</v>
      </c>
      <c r="AC47" s="26">
        <v>3596.1499326313301</v>
      </c>
      <c r="AD47" s="26">
        <v>1312.2513490403401</v>
      </c>
      <c r="AE47" s="95">
        <v>565.91107050984601</v>
      </c>
      <c r="AF47" s="26">
        <v>10228.2744123023</v>
      </c>
      <c r="AG47" s="26">
        <v>23369.329851973998</v>
      </c>
      <c r="AH47" s="26">
        <v>0</v>
      </c>
      <c r="AI47" s="26">
        <v>13825.324235497699</v>
      </c>
      <c r="AJ47" s="26">
        <v>0</v>
      </c>
      <c r="AK47" s="95">
        <v>292436.653901243</v>
      </c>
      <c r="AL47" s="26">
        <v>36731.522672486797</v>
      </c>
      <c r="AM47" s="26">
        <v>4081.2803032699999</v>
      </c>
      <c r="AN47" s="26">
        <v>40812.8029757568</v>
      </c>
      <c r="AO47" s="26">
        <v>0</v>
      </c>
      <c r="AP47" s="26">
        <v>19128.040672892999</v>
      </c>
      <c r="AQ47" s="26">
        <v>13.779286180767899</v>
      </c>
      <c r="AR47" s="26">
        <v>34956.547923711303</v>
      </c>
      <c r="AS47" s="26">
        <v>302.76170142572897</v>
      </c>
      <c r="AT47" s="26">
        <v>533.80777889074398</v>
      </c>
      <c r="AU47" s="26">
        <v>3075.83341909313</v>
      </c>
      <c r="AV47" s="26">
        <v>15.095161673308001</v>
      </c>
      <c r="AW47" s="26">
        <v>0</v>
      </c>
      <c r="AX47" s="26">
        <v>382.00834429250898</v>
      </c>
      <c r="AY47" s="26">
        <v>140474.887620669</v>
      </c>
      <c r="AZ47" s="26">
        <v>85658.410204155298</v>
      </c>
      <c r="BA47" s="26">
        <v>54816.477416513699</v>
      </c>
      <c r="BB47" s="26">
        <v>17.859777103126699</v>
      </c>
      <c r="BC47" s="26">
        <v>0.40811197087694301</v>
      </c>
      <c r="BD47" s="26">
        <v>13147.7626634589</v>
      </c>
      <c r="BE47" s="26">
        <v>36.364160548620198</v>
      </c>
      <c r="BF47" s="26">
        <v>27875.633253636199</v>
      </c>
      <c r="BG47" s="26">
        <v>162.759479865738</v>
      </c>
      <c r="BH47" s="26">
        <v>37.046073817358</v>
      </c>
      <c r="BI47" s="26">
        <v>39829.575285305596</v>
      </c>
      <c r="BJ47" s="26">
        <v>3443.0424918515</v>
      </c>
      <c r="BK47" s="26">
        <v>51.210555177279197</v>
      </c>
      <c r="BL47" s="26">
        <v>175.24050156583201</v>
      </c>
      <c r="BM47" s="26">
        <v>1.2646501495284801</v>
      </c>
      <c r="BN47" s="26">
        <v>4873.5354686331902</v>
      </c>
      <c r="BO47" s="26">
        <v>6509.4450426739604</v>
      </c>
      <c r="BP47" s="26">
        <v>0</v>
      </c>
      <c r="BQ47" s="26">
        <v>2570.9425232459498</v>
      </c>
      <c r="BR47" s="26">
        <v>9029.4879082620701</v>
      </c>
      <c r="BS47" s="95">
        <v>0</v>
      </c>
      <c r="BT47" s="26">
        <v>8669.1347920276403</v>
      </c>
      <c r="BU47" s="26">
        <v>274662.47661292902</v>
      </c>
      <c r="BV47" s="26">
        <v>2790.2814853971399</v>
      </c>
      <c r="BX47" s="23">
        <f t="shared" si="7"/>
        <v>-4.6689783689950168E-7</v>
      </c>
      <c r="BY47" s="23">
        <f t="shared" si="8"/>
        <v>-9.4717646701226616E-8</v>
      </c>
      <c r="BZ47" s="23">
        <f t="shared" si="9"/>
        <v>-4.2198120878566373E-7</v>
      </c>
      <c r="CA47" s="23">
        <f t="shared" si="10"/>
        <v>3.2405494364538068E-5</v>
      </c>
      <c r="CB47" s="23">
        <f t="shared" si="11"/>
        <v>5.3442665838498569E-5</v>
      </c>
      <c r="CC47" s="23">
        <f t="shared" si="12"/>
        <v>-5.0408599269984567E-9</v>
      </c>
      <c r="CD47" s="23">
        <f t="shared" si="13"/>
        <v>-2.6311221274759912E-7</v>
      </c>
    </row>
    <row r="48" spans="1:82" s="14" customFormat="1" x14ac:dyDescent="0.25">
      <c r="A48" s="14" t="s">
        <v>211</v>
      </c>
      <c r="B48" s="85">
        <v>12226.945696000001</v>
      </c>
      <c r="C48" s="85">
        <v>225.25647588000001</v>
      </c>
      <c r="D48" s="85">
        <v>592.59021934999998</v>
      </c>
      <c r="E48" s="85">
        <v>1501.7902342</v>
      </c>
      <c r="F48" s="85">
        <v>1224.7413057000001</v>
      </c>
      <c r="G48" s="85">
        <v>89.259591963999995</v>
      </c>
      <c r="H48" s="85">
        <v>3664.5177856999999</v>
      </c>
      <c r="J48" s="14" t="s">
        <v>211</v>
      </c>
      <c r="K48" s="85">
        <v>136.53111353969399</v>
      </c>
      <c r="L48" s="39">
        <v>113.55336882713</v>
      </c>
      <c r="M48" s="39">
        <v>240.27781958194601</v>
      </c>
      <c r="N48" s="39">
        <v>240.27781958194601</v>
      </c>
      <c r="O48" s="39">
        <v>461.85478957785301</v>
      </c>
      <c r="P48" s="85">
        <v>0.215986533168467</v>
      </c>
      <c r="Q48" s="39">
        <v>50.853837483916998</v>
      </c>
      <c r="R48" s="39">
        <v>784.57653568976298</v>
      </c>
      <c r="S48" s="39">
        <v>12226.942569376601</v>
      </c>
      <c r="T48" s="39">
        <v>209.74501318306</v>
      </c>
      <c r="U48" s="39">
        <v>157.06765724268601</v>
      </c>
      <c r="V48" s="39">
        <v>34.9502514636944</v>
      </c>
      <c r="W48" s="39">
        <v>0.64691210805360699</v>
      </c>
      <c r="X48" s="85">
        <v>104.249753452961</v>
      </c>
      <c r="Y48" s="39">
        <v>228.948620035527</v>
      </c>
      <c r="Z48" s="39">
        <v>228.948620035527</v>
      </c>
      <c r="AA48" s="39">
        <v>3018918.44000286</v>
      </c>
      <c r="AB48" s="39">
        <v>0</v>
      </c>
      <c r="AC48" s="39">
        <v>65.597050880607597</v>
      </c>
      <c r="AD48" s="39">
        <v>15.3465332272943</v>
      </c>
      <c r="AE48" s="85">
        <v>25.041266273093001</v>
      </c>
      <c r="AF48" s="39">
        <v>67.113621717944994</v>
      </c>
      <c r="AG48" s="39">
        <v>71.873462103105794</v>
      </c>
      <c r="AH48" s="39">
        <v>0</v>
      </c>
      <c r="AI48" s="39">
        <v>225.256429861604</v>
      </c>
      <c r="AJ48" s="39">
        <v>0</v>
      </c>
      <c r="AK48" s="85">
        <v>3939.6744488720601</v>
      </c>
      <c r="AL48" s="39">
        <v>533.33104990051595</v>
      </c>
      <c r="AM48" s="39">
        <v>59.259005169838503</v>
      </c>
      <c r="AN48" s="39">
        <v>592.59005507035499</v>
      </c>
      <c r="AO48" s="39">
        <v>0</v>
      </c>
      <c r="AP48" s="39">
        <v>169.00095195753801</v>
      </c>
      <c r="AQ48" s="39">
        <v>0.234568028020745</v>
      </c>
      <c r="AR48" s="39">
        <v>1021.94148601749</v>
      </c>
      <c r="AS48" s="39">
        <v>3.4643555272628999</v>
      </c>
      <c r="AT48" s="39">
        <v>30.371425372994398</v>
      </c>
      <c r="AU48" s="39">
        <v>63.702948130756099</v>
      </c>
      <c r="AV48" s="39">
        <v>0.19527100558320501</v>
      </c>
      <c r="AW48" s="39">
        <v>0</v>
      </c>
      <c r="AX48" s="39">
        <v>23.255361546432098</v>
      </c>
      <c r="AY48" s="39">
        <v>1501.8265548121699</v>
      </c>
      <c r="AZ48" s="39">
        <v>1224.77770623112</v>
      </c>
      <c r="BA48" s="39">
        <v>277.04884858104998</v>
      </c>
      <c r="BB48" s="39">
        <v>0.41659751550124802</v>
      </c>
      <c r="BC48" s="39">
        <v>4.5497954551717698E-3</v>
      </c>
      <c r="BD48" s="39">
        <v>153.02567701185501</v>
      </c>
      <c r="BE48" s="39">
        <v>2.17284002028252</v>
      </c>
      <c r="BF48" s="39">
        <v>384.08380440593697</v>
      </c>
      <c r="BG48" s="39">
        <v>6.6715878415097203</v>
      </c>
      <c r="BH48" s="39">
        <v>1.3574366898703101</v>
      </c>
      <c r="BI48" s="39">
        <v>548.78711883463598</v>
      </c>
      <c r="BJ48" s="39">
        <v>51.638127718171603</v>
      </c>
      <c r="BK48" s="39">
        <v>0.61139174986358902</v>
      </c>
      <c r="BL48" s="39">
        <v>6.4059755322232901</v>
      </c>
      <c r="BM48" s="39">
        <v>1.67972229368871E-2</v>
      </c>
      <c r="BN48" s="39">
        <v>89.259574286611894</v>
      </c>
      <c r="BO48" s="39">
        <v>112.642990394303</v>
      </c>
      <c r="BP48" s="39">
        <v>0</v>
      </c>
      <c r="BQ48" s="39">
        <v>7.9416877633687601</v>
      </c>
      <c r="BR48" s="39">
        <v>139.40394991583801</v>
      </c>
      <c r="BS48" s="85">
        <v>0</v>
      </c>
      <c r="BT48" s="39">
        <v>382.43641676033599</v>
      </c>
      <c r="BU48" s="39">
        <v>3664.5166073072101</v>
      </c>
      <c r="BV48" s="39">
        <v>90.153247011000403</v>
      </c>
      <c r="BW48" s="39"/>
      <c r="BX48" s="74">
        <f t="shared" si="7"/>
        <v>-2.5571581634195099E-7</v>
      </c>
      <c r="BY48" s="74">
        <f t="shared" si="8"/>
        <v>-2.0429333197210919E-7</v>
      </c>
      <c r="BZ48" s="74">
        <f t="shared" si="9"/>
        <v>-2.7722301115876246E-7</v>
      </c>
      <c r="CA48" s="74">
        <f t="shared" si="10"/>
        <v>2.4184877050588982E-5</v>
      </c>
      <c r="CB48" s="74">
        <f t="shared" si="11"/>
        <v>2.9720995732276563E-5</v>
      </c>
      <c r="CC48" s="74">
        <f t="shared" si="12"/>
        <v>-1.9804468866503556E-7</v>
      </c>
      <c r="CD48" s="74">
        <f t="shared" si="13"/>
        <v>-3.2156830959408577E-7</v>
      </c>
    </row>
    <row r="49" spans="1:82" x14ac:dyDescent="0.25">
      <c r="A49" s="94" t="s">
        <v>490</v>
      </c>
      <c r="B49" s="84">
        <v>266179.53555999999</v>
      </c>
      <c r="C49" s="84">
        <v>4886.1242472000004</v>
      </c>
      <c r="D49" s="84">
        <v>14009.839153000001</v>
      </c>
      <c r="E49" s="84">
        <v>26116.088606000001</v>
      </c>
      <c r="F49" s="84">
        <v>19752.661034000001</v>
      </c>
      <c r="G49" s="84">
        <v>1379.3917604999999</v>
      </c>
      <c r="H49" s="84">
        <v>116676.17529</v>
      </c>
      <c r="J49" s="28" t="s">
        <v>406</v>
      </c>
      <c r="K49" s="95">
        <v>3114.9310820327401</v>
      </c>
      <c r="L49" s="26">
        <v>3647.2862716014602</v>
      </c>
      <c r="M49" s="26">
        <v>7991.2644208800602</v>
      </c>
      <c r="N49" s="26">
        <v>7991.2644208800602</v>
      </c>
      <c r="O49" s="26">
        <v>15461.011927903301</v>
      </c>
      <c r="P49" s="95">
        <v>7.3654146199069999</v>
      </c>
      <c r="Q49" s="26">
        <v>1535.93956965446</v>
      </c>
      <c r="R49" s="26">
        <v>24848.7321954211</v>
      </c>
      <c r="S49" s="26">
        <v>266179.425269156</v>
      </c>
      <c r="T49" s="26">
        <v>6698.2276496238601</v>
      </c>
      <c r="U49" s="26">
        <v>5112.96372359405</v>
      </c>
      <c r="V49" s="26">
        <v>1082.54656363699</v>
      </c>
      <c r="W49" s="26">
        <v>14.7592363198877</v>
      </c>
      <c r="X49" s="95">
        <v>2378.4380479381498</v>
      </c>
      <c r="Y49" s="26">
        <v>6914.8125049362898</v>
      </c>
      <c r="Z49" s="26">
        <v>6914.8125049362898</v>
      </c>
      <c r="AA49" s="26">
        <v>48689197.320921302</v>
      </c>
      <c r="AB49" s="26">
        <v>0</v>
      </c>
      <c r="AC49" s="26">
        <v>2136.20370089882</v>
      </c>
      <c r="AD49" s="26">
        <v>482.78015623121399</v>
      </c>
      <c r="AE49" s="95">
        <v>844.587506073594</v>
      </c>
      <c r="AF49" s="26">
        <v>1949.3660325389999</v>
      </c>
      <c r="AG49" s="26">
        <v>1639.77922316011</v>
      </c>
      <c r="AH49" s="26">
        <v>0</v>
      </c>
      <c r="AI49" s="26">
        <v>4886.1228003891101</v>
      </c>
      <c r="AJ49" s="26">
        <v>0</v>
      </c>
      <c r="AK49" s="95">
        <v>125539.790326449</v>
      </c>
      <c r="AL49" s="26">
        <v>12608.8503831743</v>
      </c>
      <c r="AM49" s="26">
        <v>1400.9834470830001</v>
      </c>
      <c r="AN49" s="26">
        <v>14009.833830257299</v>
      </c>
      <c r="AO49" s="26">
        <v>0</v>
      </c>
      <c r="AP49" s="26">
        <v>5147.83805418475</v>
      </c>
      <c r="AQ49" s="26">
        <v>4.7203546990966503</v>
      </c>
      <c r="AR49" s="26">
        <v>34040.015195554101</v>
      </c>
      <c r="AS49" s="26">
        <v>34.284848020084098</v>
      </c>
      <c r="AT49" s="26">
        <v>1057.49640335763</v>
      </c>
      <c r="AU49" s="26">
        <v>1519.7688592734601</v>
      </c>
      <c r="AV49" s="26">
        <v>2.6357818710626799</v>
      </c>
      <c r="AW49" s="26">
        <v>0</v>
      </c>
      <c r="AX49" s="26">
        <v>819.26466119920303</v>
      </c>
      <c r="AY49" s="26">
        <v>26115.9470498915</v>
      </c>
      <c r="AZ49" s="26">
        <v>19752.520357761499</v>
      </c>
      <c r="BA49" s="26">
        <v>6363.4266921300496</v>
      </c>
      <c r="BB49" s="26">
        <v>10.7438388586671</v>
      </c>
      <c r="BC49" s="26">
        <v>4.1282269989031999E-2</v>
      </c>
      <c r="BD49" s="26">
        <v>1594.9671034022799</v>
      </c>
      <c r="BE49" s="26">
        <v>76.307379418751395</v>
      </c>
      <c r="BF49" s="26">
        <v>5832.4598032374897</v>
      </c>
      <c r="BG49" s="26">
        <v>216.05491631806001</v>
      </c>
      <c r="BH49" s="26">
        <v>42.556754377552501</v>
      </c>
      <c r="BI49" s="26">
        <v>8333.4513233794605</v>
      </c>
      <c r="BJ49" s="26">
        <v>1659.54299307471</v>
      </c>
      <c r="BK49" s="26">
        <v>6.84343443156577</v>
      </c>
      <c r="BL49" s="26">
        <v>200.68480464293299</v>
      </c>
      <c r="BM49" s="26">
        <v>0.23880900422736201</v>
      </c>
      <c r="BN49" s="26">
        <v>1379.3911106025701</v>
      </c>
      <c r="BO49" s="26">
        <v>3656.22646652396</v>
      </c>
      <c r="BP49" s="26">
        <v>0</v>
      </c>
      <c r="BQ49" s="26">
        <v>181.594589782003</v>
      </c>
      <c r="BR49" s="26">
        <v>4489.7316906857604</v>
      </c>
      <c r="BS49" s="95">
        <v>0</v>
      </c>
      <c r="BT49" s="26">
        <v>12897.7960618495</v>
      </c>
      <c r="BU49" s="26">
        <v>116676.149027486</v>
      </c>
      <c r="BV49" s="26">
        <v>3013.5151069389499</v>
      </c>
      <c r="BX49" s="75">
        <f t="shared" si="7"/>
        <v>-4.1434757094075897E-7</v>
      </c>
      <c r="BY49" s="75">
        <f t="shared" si="8"/>
        <v>-2.9610603763470423E-7</v>
      </c>
      <c r="BZ49" s="75">
        <f t="shared" si="9"/>
        <v>-3.7992889450107796E-7</v>
      </c>
      <c r="CA49" s="75">
        <f t="shared" si="10"/>
        <v>-5.420264521114734E-6</v>
      </c>
      <c r="CB49" s="75">
        <f t="shared" si="11"/>
        <v>-7.1218879450816194E-6</v>
      </c>
      <c r="CC49" s="75">
        <f t="shared" si="12"/>
        <v>-4.7114782651084402E-7</v>
      </c>
      <c r="CD49" s="75">
        <f t="shared" si="13"/>
        <v>-2.2508891756933005E-7</v>
      </c>
    </row>
    <row r="50" spans="1:82" x14ac:dyDescent="0.25">
      <c r="A50" s="94" t="s">
        <v>491</v>
      </c>
      <c r="B50" s="84">
        <v>9661.5360108999994</v>
      </c>
      <c r="C50" s="84">
        <v>182.05683109</v>
      </c>
      <c r="D50" s="84">
        <v>528.34463274999996</v>
      </c>
      <c r="E50" s="84">
        <v>766.99326902999996</v>
      </c>
      <c r="F50" s="84">
        <v>591.68596961000003</v>
      </c>
      <c r="G50" s="84">
        <v>41.800187260999998</v>
      </c>
      <c r="H50" s="84">
        <v>4829.4406218000004</v>
      </c>
      <c r="J50" s="28" t="s">
        <v>408</v>
      </c>
      <c r="K50" s="95">
        <v>34.664478810134597</v>
      </c>
      <c r="L50" s="26">
        <v>153.40162314320099</v>
      </c>
      <c r="M50" s="26">
        <v>356.85868524819398</v>
      </c>
      <c r="N50" s="26">
        <v>356.85868524819398</v>
      </c>
      <c r="O50" s="26">
        <v>697.78513440351196</v>
      </c>
      <c r="P50" s="95">
        <v>0.34224414190913599</v>
      </c>
      <c r="Q50" s="26">
        <v>57.208499778187601</v>
      </c>
      <c r="R50" s="26">
        <v>1018.45521522013</v>
      </c>
      <c r="S50" s="26">
        <v>9661.5332383141194</v>
      </c>
      <c r="T50" s="26">
        <v>278.786926936996</v>
      </c>
      <c r="U50" s="26">
        <v>220.205267375029</v>
      </c>
      <c r="V50" s="26">
        <v>42.494290742389801</v>
      </c>
      <c r="W50" s="26">
        <v>0.164248906583816</v>
      </c>
      <c r="X50" s="95">
        <v>26.468429548906698</v>
      </c>
      <c r="Y50" s="26">
        <v>257.54293414411399</v>
      </c>
      <c r="Z50" s="26">
        <v>257.54293414411399</v>
      </c>
      <c r="AA50" s="26">
        <v>1458472.6931640101</v>
      </c>
      <c r="AB50" s="26">
        <v>0</v>
      </c>
      <c r="AC50" s="26">
        <v>92.065451520801105</v>
      </c>
      <c r="AD50" s="26">
        <v>19.536115293155799</v>
      </c>
      <c r="AE50" s="95">
        <v>38.576853990815302</v>
      </c>
      <c r="AF50" s="26">
        <v>66.343115309754893</v>
      </c>
      <c r="AG50" s="26">
        <v>18.248274410004498</v>
      </c>
      <c r="AH50" s="26">
        <v>0</v>
      </c>
      <c r="AI50" s="26">
        <v>182.05677714688801</v>
      </c>
      <c r="AJ50" s="26">
        <v>0</v>
      </c>
      <c r="AK50" s="95">
        <v>5204.1856389821196</v>
      </c>
      <c r="AL50" s="26">
        <v>475.51001844166302</v>
      </c>
      <c r="AM50" s="26">
        <v>52.834452516300303</v>
      </c>
      <c r="AN50" s="26">
        <v>528.34447095796304</v>
      </c>
      <c r="AO50" s="26">
        <v>0</v>
      </c>
      <c r="AP50" s="26">
        <v>195.24797522737899</v>
      </c>
      <c r="AQ50" s="26">
        <v>0.16599957252379599</v>
      </c>
      <c r="AR50" s="26">
        <v>1523.8910794900701</v>
      </c>
      <c r="AS50" s="26">
        <v>0.46029318540319702</v>
      </c>
      <c r="AT50" s="26">
        <v>46.578428259946897</v>
      </c>
      <c r="AU50" s="26">
        <v>58.449048099340203</v>
      </c>
      <c r="AV50" s="26">
        <v>6.5473381504323802E-2</v>
      </c>
      <c r="AW50" s="26">
        <v>0</v>
      </c>
      <c r="AX50" s="26">
        <v>36.201289054602903</v>
      </c>
      <c r="AY50" s="26">
        <v>766.97000937019402</v>
      </c>
      <c r="AZ50" s="26">
        <v>591.66274624304799</v>
      </c>
      <c r="BA50" s="26">
        <v>175.307263127146</v>
      </c>
      <c r="BB50" s="26">
        <v>0.42748559114182899</v>
      </c>
      <c r="BC50" s="26">
        <v>3.9404509554280499E-4</v>
      </c>
      <c r="BD50" s="26">
        <v>24.859403440312601</v>
      </c>
      <c r="BE50" s="26">
        <v>3.3689537555184401</v>
      </c>
      <c r="BF50" s="26">
        <v>165.20589074995701</v>
      </c>
      <c r="BG50" s="26">
        <v>9.3188554021506107</v>
      </c>
      <c r="BH50" s="26">
        <v>1.81721203503144</v>
      </c>
      <c r="BI50" s="26">
        <v>236.04448530343799</v>
      </c>
      <c r="BJ50" s="26">
        <v>69.870835707429805</v>
      </c>
      <c r="BK50" s="26">
        <v>0.12579312047707999</v>
      </c>
      <c r="BL50" s="26">
        <v>8.5674303333939505</v>
      </c>
      <c r="BM50" s="26">
        <v>6.3109132095438098E-3</v>
      </c>
      <c r="BN50" s="26">
        <v>41.8002356917277</v>
      </c>
      <c r="BO50" s="26">
        <v>156.673362900227</v>
      </c>
      <c r="BP50" s="26">
        <v>0</v>
      </c>
      <c r="BQ50" s="26">
        <v>2.06425633240982</v>
      </c>
      <c r="BR50" s="26">
        <v>189.75448620491801</v>
      </c>
      <c r="BS50" s="95">
        <v>0</v>
      </c>
      <c r="BT50" s="26">
        <v>589.04360509294099</v>
      </c>
      <c r="BU50" s="26">
        <v>4829.4392180205696</v>
      </c>
      <c r="BV50" s="26">
        <v>135.68222331067301</v>
      </c>
      <c r="BX50" s="75">
        <f t="shared" ref="BX50:BX57" si="14">IF(B50&lt;&gt;0,(S50-B50)/B50,"")</f>
        <v>-2.8697154125498996E-7</v>
      </c>
      <c r="BY50" s="75">
        <f t="shared" ref="BY50:BY57" si="15">IF(C50&lt;&gt;0,(AI50-C50)/C50,"")</f>
        <v>-2.9629820353503743E-7</v>
      </c>
      <c r="BZ50" s="75">
        <f t="shared" ref="BZ50:BZ57" si="16">IF(D50&lt;&gt;0,(AN50-D50)/D50,"")</f>
        <v>-3.0622443551245773E-7</v>
      </c>
      <c r="CA50" s="75">
        <f t="shared" ref="CA50:CA57" si="17">IF(E50&lt;&gt;0,(AY50-E50)/E50,"")</f>
        <v>-3.0325767832826568E-5</v>
      </c>
      <c r="CB50" s="75">
        <f t="shared" ref="CB50:CB57" si="18">IF(F50&lt;&gt;0,(AZ50-F50)/F50,"")</f>
        <v>-3.9249480543447058E-5</v>
      </c>
      <c r="CC50" s="75">
        <f t="shared" ref="CC50:CC57" si="19">IF(G50&lt;&gt;0,(BN50-G50)/G50,"")</f>
        <v>1.1586246587747786E-6</v>
      </c>
      <c r="CD50" s="75">
        <f t="shared" ref="CD50:CD57" si="20">IF(H50&lt;&gt;0,(BU50-H50)/H50,"")</f>
        <v>-2.9067122690477957E-7</v>
      </c>
    </row>
    <row r="51" spans="1:82" x14ac:dyDescent="0.25">
      <c r="A51" s="94" t="s">
        <v>492</v>
      </c>
      <c r="B51" s="84">
        <v>63745.150728000001</v>
      </c>
      <c r="C51" s="84">
        <v>958.94219759999999</v>
      </c>
      <c r="D51" s="84">
        <v>3633.9851290000001</v>
      </c>
      <c r="E51" s="84">
        <v>10657.947356000001</v>
      </c>
      <c r="F51" s="84">
        <v>6189.6148574999997</v>
      </c>
      <c r="G51" s="84">
        <v>352.58804182</v>
      </c>
      <c r="H51" s="84">
        <v>20266.623716999999</v>
      </c>
      <c r="J51" s="28" t="s">
        <v>409</v>
      </c>
      <c r="K51" s="95">
        <v>2567.6248949906299</v>
      </c>
      <c r="L51" s="26">
        <v>581.21241461667501</v>
      </c>
      <c r="M51" s="26">
        <v>827.296926806736</v>
      </c>
      <c r="N51" s="26">
        <v>827.296926806736</v>
      </c>
      <c r="O51" s="26">
        <v>1442.44990535491</v>
      </c>
      <c r="P51" s="95">
        <v>0.475848481889801</v>
      </c>
      <c r="Q51" s="26">
        <v>403.66674488938497</v>
      </c>
      <c r="R51" s="26">
        <v>4532.9008884301002</v>
      </c>
      <c r="S51" s="26">
        <v>63745.133184521401</v>
      </c>
      <c r="T51" s="26">
        <v>1130.4799095906601</v>
      </c>
      <c r="U51" s="26">
        <v>703.87860733474395</v>
      </c>
      <c r="V51" s="26">
        <v>237.79041682150901</v>
      </c>
      <c r="W51" s="26">
        <v>12.165953348879199</v>
      </c>
      <c r="X51" s="95">
        <v>1960.5367473296501</v>
      </c>
      <c r="Y51" s="26">
        <v>1817.52580355297</v>
      </c>
      <c r="Z51" s="26">
        <v>1817.52580355297</v>
      </c>
      <c r="AA51" s="26">
        <v>15257052.9783847</v>
      </c>
      <c r="AB51" s="26">
        <v>0</v>
      </c>
      <c r="AC51" s="26">
        <v>292.71830109230302</v>
      </c>
      <c r="AD51" s="26">
        <v>93.469924086376295</v>
      </c>
      <c r="AE51" s="95">
        <v>68.928242845480895</v>
      </c>
      <c r="AF51" s="26">
        <v>646.98492387839303</v>
      </c>
      <c r="AG51" s="26">
        <v>1351.6632986299201</v>
      </c>
      <c r="AH51" s="26">
        <v>0</v>
      </c>
      <c r="AI51" s="26">
        <v>958.941926299486</v>
      </c>
      <c r="AJ51" s="26">
        <v>0</v>
      </c>
      <c r="AK51" s="95">
        <v>21637.183219409399</v>
      </c>
      <c r="AL51" s="26">
        <v>3270.5855274062001</v>
      </c>
      <c r="AM51" s="26">
        <v>363.39842785098898</v>
      </c>
      <c r="AN51" s="26">
        <v>3633.9839552571898</v>
      </c>
      <c r="AO51" s="26">
        <v>0</v>
      </c>
      <c r="AP51" s="26">
        <v>1277.4958251867499</v>
      </c>
      <c r="AQ51" s="26">
        <v>1.1241223891488501</v>
      </c>
      <c r="AR51" s="26">
        <v>3442.37445192512</v>
      </c>
      <c r="AS51" s="26">
        <v>18.921191795499201</v>
      </c>
      <c r="AT51" s="26">
        <v>116.33714030324499</v>
      </c>
      <c r="AU51" s="26">
        <v>289.71686073953998</v>
      </c>
      <c r="AV51" s="26">
        <v>1.02047443983311</v>
      </c>
      <c r="AW51" s="26">
        <v>0</v>
      </c>
      <c r="AX51" s="26">
        <v>88.454740887470507</v>
      </c>
      <c r="AY51" s="26">
        <v>10658.1780308342</v>
      </c>
      <c r="AZ51" s="26">
        <v>6189.8458818238896</v>
      </c>
      <c r="BA51" s="26">
        <v>4468.3321490103899</v>
      </c>
      <c r="BB51" s="26">
        <v>1.8419670045249801</v>
      </c>
      <c r="BC51" s="26">
        <v>2.5094556468636401E-2</v>
      </c>
      <c r="BD51" s="26">
        <v>830.50450106648498</v>
      </c>
      <c r="BE51" s="26">
        <v>8.2803655079173506</v>
      </c>
      <c r="BF51" s="26">
        <v>1964.7848182013499</v>
      </c>
      <c r="BG51" s="26">
        <v>26.618428542138499</v>
      </c>
      <c r="BH51" s="26">
        <v>5.5077523563551001</v>
      </c>
      <c r="BI51" s="26">
        <v>2807.3324189663599</v>
      </c>
      <c r="BJ51" s="26">
        <v>262.90987970786199</v>
      </c>
      <c r="BK51" s="26">
        <v>3.28733240739209</v>
      </c>
      <c r="BL51" s="26">
        <v>26.001681899502302</v>
      </c>
      <c r="BM51" s="26">
        <v>8.6990760649702001E-2</v>
      </c>
      <c r="BN51" s="26">
        <v>352.587926405308</v>
      </c>
      <c r="BO51" s="26">
        <v>520.38530098326498</v>
      </c>
      <c r="BP51" s="26">
        <v>0</v>
      </c>
      <c r="BQ51" s="26">
        <v>148.75511498972401</v>
      </c>
      <c r="BR51" s="26">
        <v>695.67432003072497</v>
      </c>
      <c r="BS51" s="95">
        <v>0</v>
      </c>
      <c r="BT51" s="26">
        <v>1054.09004354589</v>
      </c>
      <c r="BU51" s="26">
        <v>20266.619578917202</v>
      </c>
      <c r="BV51" s="26">
        <v>288.10433036437701</v>
      </c>
      <c r="BX51" s="75">
        <f t="shared" si="14"/>
        <v>-2.7521275578356019E-7</v>
      </c>
      <c r="BY51" s="75">
        <f t="shared" si="15"/>
        <v>-2.8291644133057849E-7</v>
      </c>
      <c r="BZ51" s="75">
        <f t="shared" si="16"/>
        <v>-3.2299053757397509E-7</v>
      </c>
      <c r="CA51" s="75">
        <f t="shared" si="17"/>
        <v>2.1643457834303949E-5</v>
      </c>
      <c r="CB51" s="75">
        <f t="shared" si="18"/>
        <v>3.7324507131479345E-5</v>
      </c>
      <c r="CC51" s="75">
        <f t="shared" si="19"/>
        <v>-3.2733580925951836E-7</v>
      </c>
      <c r="CD51" s="75">
        <f t="shared" si="20"/>
        <v>-2.0418214966549616E-7</v>
      </c>
    </row>
    <row r="52" spans="1:82" x14ac:dyDescent="0.25">
      <c r="A52" s="94" t="s">
        <v>493</v>
      </c>
      <c r="B52" s="84">
        <v>6041.9680888000003</v>
      </c>
      <c r="C52" s="84">
        <v>87.287094049999993</v>
      </c>
      <c r="D52" s="84">
        <v>360.24709240999999</v>
      </c>
      <c r="E52" s="84">
        <v>915.19488398999999</v>
      </c>
      <c r="F52" s="84">
        <v>530.60473045000003</v>
      </c>
      <c r="G52" s="84">
        <v>31.346942152</v>
      </c>
      <c r="H52" s="84">
        <v>2099.3914174000001</v>
      </c>
      <c r="J52" s="28" t="s">
        <v>410</v>
      </c>
      <c r="K52" s="95">
        <v>203.017030744198</v>
      </c>
      <c r="L52" s="26">
        <v>61.832424234516402</v>
      </c>
      <c r="M52" s="26">
        <v>103.120519758025</v>
      </c>
      <c r="N52" s="26">
        <v>103.120519758025</v>
      </c>
      <c r="O52" s="26">
        <v>188.04179651581501</v>
      </c>
      <c r="P52" s="95">
        <v>7.4255575477548699E-2</v>
      </c>
      <c r="Q52" s="26">
        <v>37.562967550126899</v>
      </c>
      <c r="R52" s="26">
        <v>462.82518632497198</v>
      </c>
      <c r="S52" s="26">
        <v>6041.9663878922102</v>
      </c>
      <c r="T52" s="26">
        <v>118.130073168851</v>
      </c>
      <c r="U52" s="26">
        <v>78.637699408684</v>
      </c>
      <c r="V52" s="26">
        <v>23.0867249581996</v>
      </c>
      <c r="W52" s="26">
        <v>0.96193684303730698</v>
      </c>
      <c r="X52" s="95">
        <v>155.01578789882899</v>
      </c>
      <c r="Y52" s="26">
        <v>169.12436995211499</v>
      </c>
      <c r="Z52" s="26">
        <v>169.12436995211499</v>
      </c>
      <c r="AA52" s="26">
        <v>1307910.84276305</v>
      </c>
      <c r="AB52" s="26">
        <v>0</v>
      </c>
      <c r="AC52" s="26">
        <v>32.756093153117597</v>
      </c>
      <c r="AD52" s="26">
        <v>9.3838446010395895</v>
      </c>
      <c r="AE52" s="95">
        <v>9.5564513355666207</v>
      </c>
      <c r="AF52" s="26">
        <v>57.439747374218001</v>
      </c>
      <c r="AG52" s="26">
        <v>106.873361150942</v>
      </c>
      <c r="AH52" s="26">
        <v>0</v>
      </c>
      <c r="AI52" s="26">
        <v>87.287062937548498</v>
      </c>
      <c r="AJ52" s="26">
        <v>0</v>
      </c>
      <c r="AK52" s="95">
        <v>2246.6176875719898</v>
      </c>
      <c r="AL52" s="26">
        <v>324.22227179682102</v>
      </c>
      <c r="AM52" s="26">
        <v>36.024713768415502</v>
      </c>
      <c r="AN52" s="26">
        <v>360.24698556523703</v>
      </c>
      <c r="AO52" s="26">
        <v>0</v>
      </c>
      <c r="AP52" s="26">
        <v>120.425422295728</v>
      </c>
      <c r="AQ52" s="26">
        <v>0.11064039606034</v>
      </c>
      <c r="AR52" s="26">
        <v>433.33823801121002</v>
      </c>
      <c r="AS52" s="26">
        <v>1.2932008871398799</v>
      </c>
      <c r="AT52" s="26">
        <v>18.619263935140001</v>
      </c>
      <c r="AU52" s="26">
        <v>32.335338062247402</v>
      </c>
      <c r="AV52" s="26">
        <v>7.9658125630384005E-2</v>
      </c>
      <c r="AW52" s="26">
        <v>0</v>
      </c>
      <c r="AX52" s="26">
        <v>14.3485362544574</v>
      </c>
      <c r="AY52" s="26">
        <v>915.20354571360895</v>
      </c>
      <c r="AZ52" s="26">
        <v>530.61350487298603</v>
      </c>
      <c r="BA52" s="26">
        <v>384.59004084062201</v>
      </c>
      <c r="BB52" s="26">
        <v>0.21920747598339901</v>
      </c>
      <c r="BC52" s="26">
        <v>1.6623517805078301E-3</v>
      </c>
      <c r="BD52" s="26">
        <v>57.897567982274801</v>
      </c>
      <c r="BE52" s="26">
        <v>1.3383332455893699</v>
      </c>
      <c r="BF52" s="26">
        <v>162.91665415543599</v>
      </c>
      <c r="BG52" s="26">
        <v>3.9337775095487699</v>
      </c>
      <c r="BH52" s="26">
        <v>0.78689005417858504</v>
      </c>
      <c r="BI52" s="26">
        <v>232.777905278416</v>
      </c>
      <c r="BJ52" s="26">
        <v>28.022073078375801</v>
      </c>
      <c r="BK52" s="26">
        <v>0.235852288893665</v>
      </c>
      <c r="BL52" s="26">
        <v>3.7120484542844001</v>
      </c>
      <c r="BM52" s="26">
        <v>6.9684159239846296E-3</v>
      </c>
      <c r="BN52" s="26">
        <v>31.346951177543701</v>
      </c>
      <c r="BO52" s="26">
        <v>57.469434777059597</v>
      </c>
      <c r="BP52" s="26">
        <v>0</v>
      </c>
      <c r="BQ52" s="26">
        <v>11.767897323200099</v>
      </c>
      <c r="BR52" s="26">
        <v>74.6795290837712</v>
      </c>
      <c r="BS52" s="95">
        <v>0</v>
      </c>
      <c r="BT52" s="26">
        <v>146.04534699733699</v>
      </c>
      <c r="BU52" s="26">
        <v>2099.3908810220601</v>
      </c>
      <c r="BV52" s="26">
        <v>37.155712305138401</v>
      </c>
      <c r="BX52" s="75">
        <f t="shared" si="14"/>
        <v>-2.8151552029252097E-7</v>
      </c>
      <c r="BY52" s="75">
        <f t="shared" si="15"/>
        <v>-3.5643816343911013E-7</v>
      </c>
      <c r="BZ52" s="75">
        <f t="shared" si="16"/>
        <v>-2.965874401732534E-7</v>
      </c>
      <c r="CA52" s="75">
        <f t="shared" si="17"/>
        <v>9.4643488075344031E-6</v>
      </c>
      <c r="CB52" s="75">
        <f t="shared" si="18"/>
        <v>1.6536646739941673E-5</v>
      </c>
      <c r="CC52" s="75">
        <f t="shared" si="19"/>
        <v>2.8792421465205352E-7</v>
      </c>
      <c r="CD52" s="75">
        <f t="shared" si="20"/>
        <v>-2.5549210863395164E-7</v>
      </c>
    </row>
    <row r="53" spans="1:82" s="94" customFormat="1" x14ac:dyDescent="0.25">
      <c r="A53" s="94" t="s">
        <v>494</v>
      </c>
      <c r="B53" s="95">
        <v>250959.78257000001</v>
      </c>
      <c r="C53" s="95">
        <v>3629.0447758999999</v>
      </c>
      <c r="D53" s="95">
        <v>14727.750033</v>
      </c>
      <c r="E53" s="95">
        <v>49767.030062999998</v>
      </c>
      <c r="F53" s="95">
        <v>24855.769205000001</v>
      </c>
      <c r="G53" s="95">
        <v>1124.3588467</v>
      </c>
      <c r="H53" s="95">
        <v>84024.444405999995</v>
      </c>
      <c r="J53" s="94" t="s">
        <v>411</v>
      </c>
      <c r="K53" s="95">
        <v>15315.429410398099</v>
      </c>
      <c r="L53" s="95">
        <v>2289.0513998227202</v>
      </c>
      <c r="M53" s="95">
        <v>2137.4833661794401</v>
      </c>
      <c r="N53" s="95">
        <v>2137.4833661794401</v>
      </c>
      <c r="O53" s="95">
        <v>3115.3097668288101</v>
      </c>
      <c r="P53" s="95">
        <v>0.121000381201937</v>
      </c>
      <c r="Q53" s="95">
        <v>1988.98791530225</v>
      </c>
      <c r="R53" s="95">
        <v>19292.161619410199</v>
      </c>
      <c r="S53" s="95">
        <v>250954.93446430401</v>
      </c>
      <c r="T53" s="95">
        <v>4610.76615484371</v>
      </c>
      <c r="U53" s="95">
        <v>2493.58348107747</v>
      </c>
      <c r="V53" s="95">
        <v>1100.5062123606201</v>
      </c>
      <c r="W53" s="95">
        <v>72.567880622748604</v>
      </c>
      <c r="X53" s="95">
        <v>11694.2560068004</v>
      </c>
      <c r="Y53" s="95">
        <v>8955.8271933614196</v>
      </c>
      <c r="Z53" s="95">
        <v>8955.8271933614196</v>
      </c>
      <c r="AA53" s="95">
        <v>61267207.7235227</v>
      </c>
      <c r="AB53" s="95">
        <v>0</v>
      </c>
      <c r="AC53" s="95">
        <v>1033.02982403387</v>
      </c>
      <c r="AD53" s="95">
        <v>409.66352021780199</v>
      </c>
      <c r="AE53" s="95">
        <v>106.524230413417</v>
      </c>
      <c r="AF53" s="95">
        <v>3393.0041919922601</v>
      </c>
      <c r="AG53" s="95">
        <v>8062.4331785160703</v>
      </c>
      <c r="AH53" s="95">
        <v>0</v>
      </c>
      <c r="AI53" s="95">
        <v>3628.9762601674402</v>
      </c>
      <c r="AJ53" s="95">
        <v>0</v>
      </c>
      <c r="AK53" s="95">
        <v>89315.2755366325</v>
      </c>
      <c r="AL53" s="95">
        <v>13254.705746677901</v>
      </c>
      <c r="AM53" s="95">
        <v>1472.7451683085501</v>
      </c>
      <c r="AN53" s="95">
        <v>14727.450914986401</v>
      </c>
      <c r="AO53" s="95">
        <v>0</v>
      </c>
      <c r="AP53" s="95">
        <v>6179.7183948325901</v>
      </c>
      <c r="AQ53" s="95">
        <v>3.8892764534245998</v>
      </c>
      <c r="AR53" s="95">
        <v>8578.4295545680307</v>
      </c>
      <c r="AS53" s="95">
        <v>90.373466937945395</v>
      </c>
      <c r="AT53" s="95">
        <v>88.725832414557104</v>
      </c>
      <c r="AU53" s="95">
        <v>835.16057023650001</v>
      </c>
      <c r="AV53" s="95">
        <v>4.4402529094947498</v>
      </c>
      <c r="AW53" s="95">
        <v>0</v>
      </c>
      <c r="AX53" s="95">
        <v>59.069068009281402</v>
      </c>
      <c r="AY53" s="95">
        <v>49767.988233794596</v>
      </c>
      <c r="AZ53" s="95">
        <v>24856.831015145701</v>
      </c>
      <c r="BA53" s="95">
        <v>24911.157218648801</v>
      </c>
      <c r="BB53" s="95">
        <v>4.71341268826093</v>
      </c>
      <c r="BC53" s="95">
        <v>0.122169478331321</v>
      </c>
      <c r="BD53" s="95">
        <v>3917.0536257102999</v>
      </c>
      <c r="BE53" s="95">
        <v>5.7419002732628899</v>
      </c>
      <c r="BF53" s="95">
        <v>8131.2863430281604</v>
      </c>
      <c r="BG53" s="95">
        <v>34.586830128364099</v>
      </c>
      <c r="BH53" s="95">
        <v>8.3412465762771593</v>
      </c>
      <c r="BI53" s="95">
        <v>11618.243010631701</v>
      </c>
      <c r="BJ53" s="95">
        <v>1031.56211260654</v>
      </c>
      <c r="BK53" s="95">
        <v>15.212240830921999</v>
      </c>
      <c r="BL53" s="95">
        <v>39.501045119793602</v>
      </c>
      <c r="BM53" s="95">
        <v>0.37072371908706497</v>
      </c>
      <c r="BN53" s="95">
        <v>1124.3297954705999</v>
      </c>
      <c r="BO53" s="95">
        <v>1893.11000294475</v>
      </c>
      <c r="BP53" s="95">
        <v>0</v>
      </c>
      <c r="BQ53" s="95">
        <v>886.84537515672196</v>
      </c>
      <c r="BR53" s="95">
        <v>2690.1466495884802</v>
      </c>
      <c r="BS53" s="95">
        <v>0</v>
      </c>
      <c r="BT53" s="95">
        <v>1636.2832500268801</v>
      </c>
      <c r="BU53" s="95">
        <v>84022.688311424907</v>
      </c>
      <c r="BV53" s="95">
        <v>652.07307625330395</v>
      </c>
      <c r="BW53" s="95"/>
      <c r="BX53" s="75">
        <f t="shared" si="14"/>
        <v>-1.9318257476767534E-5</v>
      </c>
      <c r="BY53" s="75">
        <f t="shared" si="15"/>
        <v>-1.8879825626490264E-5</v>
      </c>
      <c r="BZ53" s="75">
        <f t="shared" si="16"/>
        <v>-2.0309824170654559E-5</v>
      </c>
      <c r="CA53" s="75">
        <f t="shared" si="17"/>
        <v>1.9253123873077642E-5</v>
      </c>
      <c r="CB53" s="75">
        <f t="shared" si="18"/>
        <v>4.2718860838420478E-5</v>
      </c>
      <c r="CC53" s="75">
        <f t="shared" si="19"/>
        <v>-2.583804048438491E-5</v>
      </c>
      <c r="CD53" s="75">
        <f t="shared" si="20"/>
        <v>-2.0899805854151605E-5</v>
      </c>
    </row>
    <row r="54" spans="1:82" x14ac:dyDescent="0.25">
      <c r="A54" s="94" t="s">
        <v>495</v>
      </c>
      <c r="B54" s="84">
        <v>161955.91226000001</v>
      </c>
      <c r="C54" s="84">
        <v>2346.3343696000002</v>
      </c>
      <c r="D54" s="84">
        <v>9127.8818224999995</v>
      </c>
      <c r="E54" s="84">
        <v>29613.826784000001</v>
      </c>
      <c r="F54" s="84">
        <v>16447.761307000001</v>
      </c>
      <c r="G54" s="84">
        <v>886.78664444000003</v>
      </c>
      <c r="H54" s="84">
        <v>49735.781594</v>
      </c>
      <c r="J54" s="28" t="s">
        <v>412</v>
      </c>
      <c r="K54" s="95">
        <v>0</v>
      </c>
      <c r="L54" s="26">
        <v>0</v>
      </c>
      <c r="M54" s="26">
        <v>0</v>
      </c>
      <c r="N54" s="26">
        <v>0</v>
      </c>
      <c r="O54" s="26">
        <v>0</v>
      </c>
      <c r="P54" s="95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95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95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95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95">
        <v>0</v>
      </c>
      <c r="BT54" s="26">
        <v>0</v>
      </c>
      <c r="BU54" s="26">
        <v>0</v>
      </c>
      <c r="BV54" s="26">
        <v>0</v>
      </c>
      <c r="BX54" s="75">
        <f t="shared" si="14"/>
        <v>-1</v>
      </c>
      <c r="BY54" s="75">
        <f t="shared" si="15"/>
        <v>-1</v>
      </c>
      <c r="BZ54" s="75">
        <f t="shared" si="16"/>
        <v>-1</v>
      </c>
      <c r="CA54" s="75">
        <f t="shared" si="17"/>
        <v>-1</v>
      </c>
      <c r="CB54" s="75">
        <f t="shared" si="18"/>
        <v>-1</v>
      </c>
      <c r="CC54" s="75">
        <f t="shared" si="19"/>
        <v>-1</v>
      </c>
      <c r="CD54" s="75">
        <f t="shared" si="20"/>
        <v>-1</v>
      </c>
    </row>
    <row r="55" spans="1:82" x14ac:dyDescent="0.25">
      <c r="A55" s="94" t="s">
        <v>496</v>
      </c>
      <c r="B55" s="84">
        <v>1557452.7723000001</v>
      </c>
      <c r="C55" s="84">
        <v>22749.960155000001</v>
      </c>
      <c r="D55" s="84">
        <v>89635.372701</v>
      </c>
      <c r="E55" s="84">
        <v>297924.44040999998</v>
      </c>
      <c r="F55" s="84">
        <v>156095.18496000001</v>
      </c>
      <c r="G55" s="84">
        <v>7652.9400474000004</v>
      </c>
      <c r="H55" s="84">
        <v>503884.98762999999</v>
      </c>
      <c r="J55" s="28" t="s">
        <v>413</v>
      </c>
      <c r="K55" s="95">
        <v>81301.988659754395</v>
      </c>
      <c r="L55" s="26">
        <v>12186.097173984001</v>
      </c>
      <c r="M55" s="26">
        <v>11429.165474443</v>
      </c>
      <c r="N55" s="26">
        <v>11429.165474443</v>
      </c>
      <c r="O55" s="26">
        <v>16699.174111559001</v>
      </c>
      <c r="P55" s="95">
        <v>0.72230968257594697</v>
      </c>
      <c r="Q55" s="26">
        <v>10570.870635282199</v>
      </c>
      <c r="R55" s="26">
        <v>102640.46857425501</v>
      </c>
      <c r="S55" s="26">
        <v>1361347.49391359</v>
      </c>
      <c r="T55" s="26">
        <v>24539.020442999299</v>
      </c>
      <c r="U55" s="26">
        <v>13287.3820521332</v>
      </c>
      <c r="V55" s="26">
        <v>5851.3964941573204</v>
      </c>
      <c r="W55" s="26">
        <v>385.22673348102899</v>
      </c>
      <c r="X55" s="95">
        <v>62078.9725404821</v>
      </c>
      <c r="Y55" s="26">
        <v>47597.494973999099</v>
      </c>
      <c r="Z55" s="26">
        <v>47597.494973999099</v>
      </c>
      <c r="AA55" s="26">
        <v>335415681.58740699</v>
      </c>
      <c r="AB55" s="26">
        <v>0</v>
      </c>
      <c r="AC55" s="26">
        <v>5504.82818682159</v>
      </c>
      <c r="AD55" s="26">
        <v>2179.0507364946702</v>
      </c>
      <c r="AE55" s="95">
        <v>574.45044385224196</v>
      </c>
      <c r="AF55" s="26">
        <v>18025.4862078449</v>
      </c>
      <c r="AG55" s="26">
        <v>42799.455259180701</v>
      </c>
      <c r="AH55" s="26">
        <v>0</v>
      </c>
      <c r="AI55" s="26">
        <v>19737.0834937361</v>
      </c>
      <c r="AJ55" s="26">
        <v>0</v>
      </c>
      <c r="AK55" s="95">
        <v>475300.34866229002</v>
      </c>
      <c r="AL55" s="26">
        <v>71038.287030010397</v>
      </c>
      <c r="AM55" s="26">
        <v>7893.1396767980004</v>
      </c>
      <c r="AN55" s="26">
        <v>78931.426706808401</v>
      </c>
      <c r="AO55" s="26">
        <v>0</v>
      </c>
      <c r="AP55" s="26">
        <v>32847.418681988398</v>
      </c>
      <c r="AQ55" s="26">
        <v>21.574149633646901</v>
      </c>
      <c r="AR55" s="26">
        <v>45890.4431785743</v>
      </c>
      <c r="AS55" s="26">
        <v>488.27174179158499</v>
      </c>
      <c r="AT55" s="26">
        <v>656.403883770123</v>
      </c>
      <c r="AU55" s="26">
        <v>4720.2254819028003</v>
      </c>
      <c r="AV55" s="26">
        <v>24.154391307726598</v>
      </c>
      <c r="AW55" s="26">
        <v>0</v>
      </c>
      <c r="AX55" s="26">
        <v>456.92585115715099</v>
      </c>
      <c r="AY55" s="26">
        <v>266233.31948504201</v>
      </c>
      <c r="AZ55" s="26">
        <v>136081.99178617101</v>
      </c>
      <c r="BA55" s="26">
        <v>130151.32769886999</v>
      </c>
      <c r="BB55" s="26">
        <v>27.014283841333299</v>
      </c>
      <c r="BC55" s="26">
        <v>0.65918421347354705</v>
      </c>
      <c r="BD55" s="26">
        <v>21181.993267161601</v>
      </c>
      <c r="BE55" s="26">
        <v>43.840319563595102</v>
      </c>
      <c r="BF55" s="26">
        <v>44407.013941037403</v>
      </c>
      <c r="BG55" s="26">
        <v>221.95632461295099</v>
      </c>
      <c r="BH55" s="26">
        <v>51.877670604121498</v>
      </c>
      <c r="BI55" s="26">
        <v>63450.159870919299</v>
      </c>
      <c r="BJ55" s="26">
        <v>5491.8452303121603</v>
      </c>
      <c r="BK55" s="26">
        <v>82.374469436553596</v>
      </c>
      <c r="BL55" s="26">
        <v>245.527026574513</v>
      </c>
      <c r="BM55" s="26">
        <v>2.0199286437716601</v>
      </c>
      <c r="BN55" s="26">
        <v>6409.5877465346102</v>
      </c>
      <c r="BO55" s="26">
        <v>10085.2213535224</v>
      </c>
      <c r="BP55" s="26">
        <v>0</v>
      </c>
      <c r="BQ55" s="26">
        <v>4707.8196978414599</v>
      </c>
      <c r="BR55" s="26">
        <v>14323.6028810112</v>
      </c>
      <c r="BS55" s="95">
        <v>0</v>
      </c>
      <c r="BT55" s="26">
        <v>8823.1136421418505</v>
      </c>
      <c r="BU55" s="26">
        <v>447119.64639715099</v>
      </c>
      <c r="BV55" s="26">
        <v>3492.9163198012802</v>
      </c>
      <c r="BX55" s="75">
        <f t="shared" si="14"/>
        <v>-0.1259141091622365</v>
      </c>
      <c r="BY55" s="75">
        <f t="shared" si="15"/>
        <v>-0.13243437090599602</v>
      </c>
      <c r="BZ55" s="75">
        <f t="shared" si="16"/>
        <v>-0.11941653915912354</v>
      </c>
      <c r="CA55" s="75">
        <f t="shared" si="17"/>
        <v>-0.10637301485351465</v>
      </c>
      <c r="CB55" s="75">
        <f t="shared" si="18"/>
        <v>-0.12821147032150579</v>
      </c>
      <c r="CC55" s="75">
        <f t="shared" si="19"/>
        <v>-0.1624672731217599</v>
      </c>
      <c r="CD55" s="75">
        <f t="shared" si="20"/>
        <v>-0.11265535315874796</v>
      </c>
    </row>
    <row r="56" spans="1:82" x14ac:dyDescent="0.25">
      <c r="A56" s="94" t="s">
        <v>497</v>
      </c>
      <c r="B56" s="84">
        <v>1628998.6732999999</v>
      </c>
      <c r="C56" s="84">
        <v>23871.357437999999</v>
      </c>
      <c r="D56" s="84">
        <v>93944.757668999999</v>
      </c>
      <c r="E56" s="84">
        <v>318664.14127999998</v>
      </c>
      <c r="F56" s="84">
        <v>164320.0417</v>
      </c>
      <c r="G56" s="84">
        <v>7807.3521338</v>
      </c>
      <c r="H56" s="84">
        <v>528455.69244999997</v>
      </c>
      <c r="J56" s="28" t="s">
        <v>414</v>
      </c>
      <c r="K56" s="95">
        <v>61780.081464040697</v>
      </c>
      <c r="L56" s="26">
        <v>9199.45097127997</v>
      </c>
      <c r="M56" s="26">
        <v>8540.9808124711599</v>
      </c>
      <c r="N56" s="26">
        <v>8540.9808124711599</v>
      </c>
      <c r="O56" s="26">
        <v>12407.1632430789</v>
      </c>
      <c r="P56" s="95">
        <v>0.409119762641865</v>
      </c>
      <c r="Q56" s="26">
        <v>8011.09622338794</v>
      </c>
      <c r="R56" s="26">
        <v>77596.485283261194</v>
      </c>
      <c r="S56" s="26">
        <v>1018511.47376687</v>
      </c>
      <c r="T56" s="26">
        <v>18537.143223907398</v>
      </c>
      <c r="U56" s="26">
        <v>10009.179908251001</v>
      </c>
      <c r="V56" s="26">
        <v>4430.0329482841998</v>
      </c>
      <c r="W56" s="26">
        <v>292.72764507016802</v>
      </c>
      <c r="X56" s="95">
        <v>47172.823466669302</v>
      </c>
      <c r="Y56" s="26">
        <v>36071.629476006499</v>
      </c>
      <c r="Z56" s="26">
        <v>36071.629476006499</v>
      </c>
      <c r="AA56" s="26">
        <v>250432530.070126</v>
      </c>
      <c r="AB56" s="26">
        <v>0</v>
      </c>
      <c r="AC56" s="26">
        <v>4146.36158746809</v>
      </c>
      <c r="AD56" s="26">
        <v>1648.2212788796101</v>
      </c>
      <c r="AE56" s="95">
        <v>420.84897648979199</v>
      </c>
      <c r="AF56" s="26">
        <v>13673.306714779599</v>
      </c>
      <c r="AG56" s="26">
        <v>32522.603393786299</v>
      </c>
      <c r="AH56" s="26">
        <v>0</v>
      </c>
      <c r="AI56" s="26">
        <v>14818.0233737407</v>
      </c>
      <c r="AJ56" s="26">
        <v>0</v>
      </c>
      <c r="AK56" s="95">
        <v>359128.88015399198</v>
      </c>
      <c r="AL56" s="26">
        <v>53369.084733411597</v>
      </c>
      <c r="AM56" s="26">
        <v>5929.8964329877599</v>
      </c>
      <c r="AN56" s="26">
        <v>59298.981166399302</v>
      </c>
      <c r="AO56" s="26">
        <v>0</v>
      </c>
      <c r="AP56" s="26">
        <v>24886.160094376599</v>
      </c>
      <c r="AQ56" s="26">
        <v>15.8701287182878</v>
      </c>
      <c r="AR56" s="26">
        <v>34256.5989520316</v>
      </c>
      <c r="AS56" s="26">
        <v>370.03832825079797</v>
      </c>
      <c r="AT56" s="26">
        <v>346.03530388178802</v>
      </c>
      <c r="AU56" s="26">
        <v>3399.3278580443898</v>
      </c>
      <c r="AV56" s="26">
        <v>18.164789882328201</v>
      </c>
      <c r="AW56" s="26">
        <v>0</v>
      </c>
      <c r="AX56" s="26">
        <v>228.43004445950899</v>
      </c>
      <c r="AY56" s="26">
        <v>201291.23026513099</v>
      </c>
      <c r="AZ56" s="26">
        <v>101603.491511404</v>
      </c>
      <c r="BA56" s="26">
        <v>99687.738753727099</v>
      </c>
      <c r="BB56" s="26">
        <v>19.1483428889366</v>
      </c>
      <c r="BC56" s="26">
        <v>0.50031393552582903</v>
      </c>
      <c r="BD56" s="26">
        <v>16036.7262835695</v>
      </c>
      <c r="BE56" s="26">
        <v>22.261034493515599</v>
      </c>
      <c r="BF56" s="26">
        <v>33247.6255905906</v>
      </c>
      <c r="BG56" s="26">
        <v>138.19697028059301</v>
      </c>
      <c r="BH56" s="26">
        <v>33.489666099527597</v>
      </c>
      <c r="BI56" s="26">
        <v>47505.282462452502</v>
      </c>
      <c r="BJ56" s="26">
        <v>4145.5655285694602</v>
      </c>
      <c r="BK56" s="26">
        <v>62.269152772587702</v>
      </c>
      <c r="BL56" s="26">
        <v>158.60894991429501</v>
      </c>
      <c r="BM56" s="26">
        <v>1.516291170048</v>
      </c>
      <c r="BN56" s="26">
        <v>4667.22546645281</v>
      </c>
      <c r="BO56" s="26">
        <v>7601.3214993216798</v>
      </c>
      <c r="BP56" s="26">
        <v>0</v>
      </c>
      <c r="BQ56" s="26">
        <v>3577.3811454991501</v>
      </c>
      <c r="BR56" s="26">
        <v>10809.2185308836</v>
      </c>
      <c r="BS56" s="95">
        <v>0</v>
      </c>
      <c r="BT56" s="26">
        <v>6465.3365520389498</v>
      </c>
      <c r="BU56" s="26">
        <v>337863.13886307599</v>
      </c>
      <c r="BV56" s="26">
        <v>2599.3677999011802</v>
      </c>
      <c r="BX56" s="75">
        <f t="shared" si="14"/>
        <v>-0.37476224476992026</v>
      </c>
      <c r="BY56" s="75">
        <f t="shared" si="15"/>
        <v>-0.37925510050164157</v>
      </c>
      <c r="BZ56" s="75">
        <f t="shared" si="16"/>
        <v>-0.36878882188051193</v>
      </c>
      <c r="CA56" s="75">
        <f t="shared" si="17"/>
        <v>-0.36832795351058084</v>
      </c>
      <c r="CB56" s="75">
        <f t="shared" si="18"/>
        <v>-0.38167316378301525</v>
      </c>
      <c r="CC56" s="75">
        <f t="shared" si="19"/>
        <v>-0.40220123462252821</v>
      </c>
      <c r="CD56" s="75">
        <f t="shared" si="20"/>
        <v>-0.36065947686798161</v>
      </c>
    </row>
    <row r="57" spans="1:82" x14ac:dyDescent="0.25">
      <c r="BX57" s="75" t="str">
        <f t="shared" si="14"/>
        <v/>
      </c>
      <c r="BY57" s="75" t="str">
        <f t="shared" si="15"/>
        <v/>
      </c>
      <c r="BZ57" s="75" t="str">
        <f t="shared" si="16"/>
        <v/>
      </c>
      <c r="CA57" s="75" t="str">
        <f t="shared" si="17"/>
        <v/>
      </c>
      <c r="CB57" s="75" t="str">
        <f t="shared" si="18"/>
        <v/>
      </c>
      <c r="CC57" s="75" t="str">
        <f t="shared" si="19"/>
        <v/>
      </c>
      <c r="CD57" s="75" t="str">
        <f t="shared" si="20"/>
        <v/>
      </c>
    </row>
    <row r="58" spans="1:82" x14ac:dyDescent="0.25">
      <c r="A58" s="3"/>
      <c r="BX58" s="23"/>
      <c r="BY58" s="23" t="str">
        <f>IF(AI58&lt;&gt;0,(AI58-C58)/C58,"")</f>
        <v/>
      </c>
      <c r="BZ58" s="23" t="str">
        <f>IF(AN58&lt;&gt;0,(AN58-D58)/D58,"")</f>
        <v/>
      </c>
      <c r="CA58" s="23" t="str">
        <f t="shared" ref="CA58:CB61" si="21">IF(AY58&lt;&gt;0,(AY58-E58)/E58,"")</f>
        <v/>
      </c>
      <c r="CB58" s="23" t="str">
        <f t="shared" si="21"/>
        <v/>
      </c>
      <c r="CC58" s="23" t="str">
        <f>IF(BN58&lt;&gt;0,(BN58-G58)/G58,"")</f>
        <v/>
      </c>
      <c r="CD58" s="23" t="str">
        <f>IF(BU58&lt;&gt;0,(BU58-H58)/H58,"")</f>
        <v/>
      </c>
    </row>
    <row r="59" spans="1:82" x14ac:dyDescent="0.25">
      <c r="A59" s="4" t="s">
        <v>55</v>
      </c>
      <c r="B59" s="1">
        <f t="shared" ref="B59:H59" si="22">SUM(B3:B56)</f>
        <v>18968397.218625508</v>
      </c>
      <c r="C59" s="1">
        <f t="shared" si="22"/>
        <v>310484.50945775787</v>
      </c>
      <c r="D59" s="1">
        <f t="shared" si="22"/>
        <v>734673.85279358807</v>
      </c>
      <c r="E59" s="1">
        <f t="shared" si="22"/>
        <v>2742583.47745607</v>
      </c>
      <c r="F59" s="1">
        <f t="shared" si="22"/>
        <v>1857261.0206772001</v>
      </c>
      <c r="G59" s="1">
        <f t="shared" si="22"/>
        <v>138812.91622275615</v>
      </c>
      <c r="H59" s="1">
        <f t="shared" si="22"/>
        <v>5456982.011903611</v>
      </c>
      <c r="K59" s="1">
        <f>SUM(K3:K56)</f>
        <v>774021.76720763405</v>
      </c>
      <c r="L59" s="1">
        <f t="shared" ref="L59:BV59" si="23">SUM(L3:L56)</f>
        <v>132561.75863465972</v>
      </c>
      <c r="M59" s="1">
        <f t="shared" si="23"/>
        <v>148106.12350865055</v>
      </c>
      <c r="N59" s="1">
        <f t="shared" si="23"/>
        <v>148106.12350865055</v>
      </c>
      <c r="O59" s="1">
        <f t="shared" si="23"/>
        <v>236089.38090672993</v>
      </c>
      <c r="P59" s="1">
        <f t="shared" si="23"/>
        <v>45.0512691240069</v>
      </c>
      <c r="Q59" s="1">
        <f t="shared" si="23"/>
        <v>106522.40216780228</v>
      </c>
      <c r="R59" s="1">
        <f t="shared" si="23"/>
        <v>1085990.841524394</v>
      </c>
      <c r="S59" s="1">
        <f t="shared" si="23"/>
        <v>16392758.497551162</v>
      </c>
      <c r="T59" s="1">
        <f t="shared" si="23"/>
        <v>263575.88064596249</v>
      </c>
      <c r="U59" s="1">
        <f t="shared" si="23"/>
        <v>150451.98355273894</v>
      </c>
      <c r="V59" s="1">
        <f t="shared" si="23"/>
        <v>60172.976333000617</v>
      </c>
      <c r="W59" s="1">
        <f t="shared" si="23"/>
        <v>3667.5037105994488</v>
      </c>
      <c r="X59" s="1">
        <f t="shared" si="23"/>
        <v>591013.39065071719</v>
      </c>
      <c r="Y59" s="1">
        <f t="shared" si="23"/>
        <v>479632.50833198224</v>
      </c>
      <c r="Z59" s="1">
        <f t="shared" si="23"/>
        <v>479632.50833198224</v>
      </c>
      <c r="AA59" s="1">
        <f t="shared" si="23"/>
        <v>2736899792.6593685</v>
      </c>
      <c r="AB59" s="1">
        <f t="shared" si="23"/>
        <v>0</v>
      </c>
      <c r="AC59" s="1">
        <f t="shared" si="23"/>
        <v>62424.27212815985</v>
      </c>
      <c r="AD59" s="1">
        <f t="shared" si="23"/>
        <v>22822.599996260145</v>
      </c>
      <c r="AE59" s="1">
        <f t="shared" si="23"/>
        <v>9748.4176150827225</v>
      </c>
      <c r="AF59" s="1">
        <f t="shared" si="23"/>
        <v>178158.28810011555</v>
      </c>
      <c r="AG59" s="1">
        <f t="shared" si="23"/>
        <v>407466.06696436839</v>
      </c>
      <c r="AH59" s="1">
        <f t="shared" si="23"/>
        <v>0</v>
      </c>
      <c r="AI59" s="1">
        <f t="shared" si="23"/>
        <v>269565.54914997373</v>
      </c>
      <c r="AJ59" s="1">
        <f t="shared" si="23"/>
        <v>0</v>
      </c>
      <c r="AK59" s="1">
        <f t="shared" si="23"/>
        <v>5083395.8326128637</v>
      </c>
      <c r="AL59" s="1">
        <f t="shared" si="23"/>
        <v>587502.43473118113</v>
      </c>
      <c r="AM59" s="1">
        <f t="shared" si="23"/>
        <v>65278.198522693856</v>
      </c>
      <c r="AN59" s="1">
        <f t="shared" si="23"/>
        <v>652780.63325387496</v>
      </c>
      <c r="AO59" s="1">
        <f t="shared" si="23"/>
        <v>0</v>
      </c>
      <c r="AP59" s="1">
        <f t="shared" si="23"/>
        <v>332953.17466317117</v>
      </c>
      <c r="AQ59" s="1">
        <f t="shared" si="23"/>
        <v>261.01604837917108</v>
      </c>
      <c r="AR59" s="1">
        <f t="shared" si="23"/>
        <v>604839.3566911685</v>
      </c>
      <c r="AS59" s="1">
        <f t="shared" si="23"/>
        <v>5690.4464302859878</v>
      </c>
      <c r="AT59" s="1">
        <f t="shared" si="23"/>
        <v>10674.306252202447</v>
      </c>
      <c r="AU59" s="1">
        <f t="shared" si="23"/>
        <v>58564.265634639545</v>
      </c>
      <c r="AV59" s="1">
        <f t="shared" si="23"/>
        <v>284.312439301962</v>
      </c>
      <c r="AW59" s="1">
        <f t="shared" si="23"/>
        <v>0</v>
      </c>
      <c r="AX59" s="1">
        <f t="shared" si="23"/>
        <v>7679.0371737354017</v>
      </c>
      <c r="AY59" s="1">
        <f t="shared" si="23"/>
        <v>2396480.5377756637</v>
      </c>
      <c r="AZ59" s="1">
        <f t="shared" si="23"/>
        <v>1616429.217367037</v>
      </c>
      <c r="BA59" s="1">
        <f t="shared" si="23"/>
        <v>780051.32040862553</v>
      </c>
      <c r="BB59" s="1">
        <f t="shared" si="23"/>
        <v>341.28659469389299</v>
      </c>
      <c r="BC59" s="1">
        <f t="shared" si="23"/>
        <v>7.6673612407908891</v>
      </c>
      <c r="BD59" s="1">
        <f t="shared" si="23"/>
        <v>247182.6230846057</v>
      </c>
      <c r="BE59" s="1">
        <f t="shared" si="23"/>
        <v>729.90226775668827</v>
      </c>
      <c r="BF59" s="1">
        <f t="shared" si="23"/>
        <v>525648.0625382479</v>
      </c>
      <c r="BG59" s="1">
        <f t="shared" si="23"/>
        <v>3186.2004169355478</v>
      </c>
      <c r="BH59" s="1">
        <f t="shared" si="23"/>
        <v>720.96106308436424</v>
      </c>
      <c r="BI59" s="1">
        <f t="shared" si="23"/>
        <v>751062.12793897779</v>
      </c>
      <c r="BJ59" s="1">
        <f t="shared" si="23"/>
        <v>59823.417306448275</v>
      </c>
      <c r="BK59" s="1">
        <f t="shared" si="23"/>
        <v>963.17862034589223</v>
      </c>
      <c r="BL59" s="1">
        <f t="shared" si="23"/>
        <v>3409.9927163033035</v>
      </c>
      <c r="BM59" s="1">
        <f t="shared" si="23"/>
        <v>23.830786302059163</v>
      </c>
      <c r="BN59" s="1">
        <f t="shared" si="23"/>
        <v>120128.89685678502</v>
      </c>
      <c r="BO59" s="1">
        <f t="shared" si="23"/>
        <v>113026.06218944449</v>
      </c>
      <c r="BP59" s="1">
        <f t="shared" si="23"/>
        <v>0</v>
      </c>
      <c r="BQ59" s="1">
        <f t="shared" si="23"/>
        <v>44826.414203743698</v>
      </c>
      <c r="BR59" s="1">
        <f t="shared" si="23"/>
        <v>156868.7131619034</v>
      </c>
      <c r="BS59" s="1">
        <f t="shared" si="23"/>
        <v>0</v>
      </c>
      <c r="BT59" s="1">
        <f t="shared" si="23"/>
        <v>149341.42169305516</v>
      </c>
      <c r="BU59" s="1">
        <f t="shared" si="23"/>
        <v>4774612.4792441726</v>
      </c>
      <c r="BV59" s="1">
        <f t="shared" si="23"/>
        <v>48235.424790647252</v>
      </c>
      <c r="BW59" s="1"/>
      <c r="BX59" s="75">
        <f>IF(B59&lt;&gt;0,(S59-B59)/B59,"")</f>
        <v>-0.13578578576714259</v>
      </c>
      <c r="BY59" s="23">
        <f>IF(AI59&lt;&gt;0,(AI59-C59)/C59,"")</f>
        <v>-0.13179066607621293</v>
      </c>
      <c r="BZ59" s="23">
        <f>IF(AN59&lt;&gt;0,(AN59-D59)/D59,"")</f>
        <v>-0.11146880922509381</v>
      </c>
      <c r="CA59" s="23">
        <f t="shared" si="21"/>
        <v>-0.12619595448064175</v>
      </c>
      <c r="CB59" s="23">
        <f t="shared" si="21"/>
        <v>-0.12967041284393632</v>
      </c>
      <c r="CC59" s="23">
        <f>IF(BN59&lt;&gt;0,(BN59-G59)/G59,"")</f>
        <v>-0.13459856528039843</v>
      </c>
      <c r="CD59" s="23">
        <f>IF(BU59&lt;&gt;0,(BU59-H59)/H59,"")</f>
        <v>-0.12504522301355378</v>
      </c>
    </row>
    <row r="60" spans="1:82" x14ac:dyDescent="0.25">
      <c r="A60" s="4" t="s">
        <v>74</v>
      </c>
      <c r="B60" s="1">
        <f t="shared" ref="B60:H60" si="24">SUM(B3:B16)</f>
        <v>7865312.7722690003</v>
      </c>
      <c r="C60" s="1">
        <f t="shared" si="24"/>
        <v>130743.48795288098</v>
      </c>
      <c r="D60" s="1">
        <f t="shared" si="24"/>
        <v>160439.9245888</v>
      </c>
      <c r="E60" s="1">
        <f t="shared" si="24"/>
        <v>850175.72151535994</v>
      </c>
      <c r="F60" s="1">
        <f t="shared" si="24"/>
        <v>720793.23960374994</v>
      </c>
      <c r="G60" s="1">
        <f t="shared" si="24"/>
        <v>74197.072988887012</v>
      </c>
      <c r="H60" s="1">
        <f t="shared" si="24"/>
        <v>1876616.2393738902</v>
      </c>
      <c r="K60" s="1">
        <f>SUM(K3:K16)</f>
        <v>279077.36256333522</v>
      </c>
      <c r="L60" s="1">
        <f t="shared" ref="L60:BV60" si="25">SUM(L3:L16)</f>
        <v>40782.265936617128</v>
      </c>
      <c r="M60" s="1">
        <f t="shared" si="25"/>
        <v>36743.519071172006</v>
      </c>
      <c r="N60" s="1">
        <f t="shared" si="25"/>
        <v>36743.519071172006</v>
      </c>
      <c r="O60" s="1">
        <f t="shared" si="25"/>
        <v>52439.027446896776</v>
      </c>
      <c r="P60" s="1">
        <f t="shared" si="25"/>
        <v>6.1942323116894515E-2</v>
      </c>
      <c r="Q60" s="1">
        <f t="shared" si="25"/>
        <v>35913.510080936343</v>
      </c>
      <c r="R60" s="1">
        <f t="shared" si="25"/>
        <v>345435.72215491283</v>
      </c>
      <c r="S60" s="1">
        <f t="shared" si="25"/>
        <v>6282820.8355382038</v>
      </c>
      <c r="T60" s="1">
        <f t="shared" si="25"/>
        <v>82335.656123809458</v>
      </c>
      <c r="U60" s="1">
        <f t="shared" si="25"/>
        <v>44093.565030589962</v>
      </c>
      <c r="V60" s="1">
        <f t="shared" si="25"/>
        <v>19802.85516383548</v>
      </c>
      <c r="W60" s="1">
        <f t="shared" si="25"/>
        <v>1322.3485358981029</v>
      </c>
      <c r="X60" s="1">
        <f t="shared" si="25"/>
        <v>213093.42965204854</v>
      </c>
      <c r="Y60" s="1">
        <f t="shared" si="25"/>
        <v>161707.47573125729</v>
      </c>
      <c r="Z60" s="1">
        <f t="shared" si="25"/>
        <v>161707.47573125729</v>
      </c>
      <c r="AA60" s="1">
        <f t="shared" si="25"/>
        <v>184660456.51160303</v>
      </c>
      <c r="AB60" s="1">
        <f t="shared" si="25"/>
        <v>0</v>
      </c>
      <c r="AC60" s="1">
        <f t="shared" si="25"/>
        <v>18261.725597740711</v>
      </c>
      <c r="AD60" s="1">
        <f t="shared" si="25"/>
        <v>7348.2508051374816</v>
      </c>
      <c r="AE60" s="1">
        <f t="shared" si="25"/>
        <v>1700.8519046521326</v>
      </c>
      <c r="AF60" s="1">
        <f t="shared" si="25"/>
        <v>61460.646331726421</v>
      </c>
      <c r="AG60" s="1">
        <f t="shared" si="25"/>
        <v>146914.69290683587</v>
      </c>
      <c r="AH60" s="1">
        <f t="shared" si="25"/>
        <v>0</v>
      </c>
      <c r="AI60" s="1">
        <f t="shared" si="25"/>
        <v>104682.92340667988</v>
      </c>
      <c r="AJ60" s="1">
        <f t="shared" si="25"/>
        <v>0</v>
      </c>
      <c r="AK60" s="1">
        <f t="shared" si="25"/>
        <v>1596154.3939579227</v>
      </c>
      <c r="AL60" s="1">
        <f t="shared" si="25"/>
        <v>120870.50699420105</v>
      </c>
      <c r="AM60" s="1">
        <f t="shared" si="25"/>
        <v>13430.207780907818</v>
      </c>
      <c r="AN60" s="1">
        <f t="shared" si="25"/>
        <v>134300.71477510882</v>
      </c>
      <c r="AO60" s="1">
        <f t="shared" si="25"/>
        <v>0</v>
      </c>
      <c r="AP60" s="1">
        <f t="shared" si="25"/>
        <v>111471.22381336425</v>
      </c>
      <c r="AQ60" s="1">
        <f t="shared" si="25"/>
        <v>89.481832316703617</v>
      </c>
      <c r="AR60" s="1">
        <f t="shared" si="25"/>
        <v>146889.17649012557</v>
      </c>
      <c r="AS60" s="1">
        <f t="shared" si="25"/>
        <v>2144.9211900191222</v>
      </c>
      <c r="AT60" s="1">
        <f t="shared" si="25"/>
        <v>1214.1244805093763</v>
      </c>
      <c r="AU60" s="1">
        <f t="shared" si="25"/>
        <v>18774.060867654331</v>
      </c>
      <c r="AV60" s="1">
        <f t="shared" si="25"/>
        <v>104.55712174027437</v>
      </c>
      <c r="AW60" s="1">
        <f t="shared" si="25"/>
        <v>0</v>
      </c>
      <c r="AX60" s="1">
        <f t="shared" si="25"/>
        <v>707.93673895353061</v>
      </c>
      <c r="AY60" s="1">
        <f t="shared" si="25"/>
        <v>685169.0927075434</v>
      </c>
      <c r="AZ60" s="1">
        <f t="shared" si="25"/>
        <v>580962.64185648249</v>
      </c>
      <c r="BA60" s="1">
        <f t="shared" si="25"/>
        <v>104206.45085106029</v>
      </c>
      <c r="BB60" s="1">
        <f t="shared" si="25"/>
        <v>104.06814528679367</v>
      </c>
      <c r="BC60" s="1">
        <f t="shared" si="25"/>
        <v>2.9039953552221305</v>
      </c>
      <c r="BD60" s="1">
        <f t="shared" si="25"/>
        <v>92872.68581449076</v>
      </c>
      <c r="BE60" s="1">
        <f t="shared" si="25"/>
        <v>71.716129380007231</v>
      </c>
      <c r="BF60" s="1">
        <f t="shared" si="25"/>
        <v>190595.13879889969</v>
      </c>
      <c r="BG60" s="1">
        <f t="shared" si="25"/>
        <v>644.14107258373895</v>
      </c>
      <c r="BH60" s="1">
        <f t="shared" si="25"/>
        <v>163.66304989036411</v>
      </c>
      <c r="BI60" s="1">
        <f t="shared" si="25"/>
        <v>272328.62965946581</v>
      </c>
      <c r="BJ60" s="1">
        <f t="shared" si="25"/>
        <v>18374.01253027924</v>
      </c>
      <c r="BK60" s="1">
        <f t="shared" si="25"/>
        <v>360.11022211260018</v>
      </c>
      <c r="BL60" s="1">
        <f t="shared" si="25"/>
        <v>775.78946423565037</v>
      </c>
      <c r="BM60" s="1">
        <f t="shared" si="25"/>
        <v>8.7132735888187991</v>
      </c>
      <c r="BN60" s="1">
        <f t="shared" si="25"/>
        <v>60914.272950218699</v>
      </c>
      <c r="BO60" s="1">
        <f t="shared" si="25"/>
        <v>33541.427251055422</v>
      </c>
      <c r="BP60" s="1">
        <f t="shared" si="25"/>
        <v>0</v>
      </c>
      <c r="BQ60" s="1">
        <f t="shared" si="25"/>
        <v>16159.671952486646</v>
      </c>
      <c r="BR60" s="1">
        <f t="shared" si="25"/>
        <v>47869.355529141736</v>
      </c>
      <c r="BS60" s="1">
        <f t="shared" si="25"/>
        <v>0</v>
      </c>
      <c r="BT60" s="1">
        <f t="shared" si="25"/>
        <v>26148.687944914582</v>
      </c>
      <c r="BU60" s="1">
        <f t="shared" si="25"/>
        <v>1501987.9991796692</v>
      </c>
      <c r="BV60" s="1">
        <f t="shared" si="25"/>
        <v>11041.16453609866</v>
      </c>
      <c r="BW60" s="1"/>
      <c r="BX60" s="75">
        <f>IF(B60&lt;&gt;0,(S60-B60)/B60,"")</f>
        <v>-0.20119885661893089</v>
      </c>
      <c r="BY60" s="23">
        <f>IF(AI60&lt;&gt;0,(AI60-C60)/C60,"")</f>
        <v>-0.19932590872589495</v>
      </c>
      <c r="BZ60" s="23">
        <f>IF(AN60&lt;&gt;0,(AN60-D60)/D60,"")</f>
        <v>-0.16292210234257309</v>
      </c>
      <c r="CA60" s="23">
        <f t="shared" si="21"/>
        <v>-0.19408532216576052</v>
      </c>
      <c r="CB60" s="23">
        <f t="shared" si="21"/>
        <v>-0.19399543456336821</v>
      </c>
      <c r="CC60" s="23">
        <f>IF(BN60&lt;&gt;0,(BN60-G60)/G60,"")</f>
        <v>-0.17902053953877353</v>
      </c>
      <c r="CD60" s="23">
        <f>IF(BU60&lt;&gt;0,(BU60-H60)/H60,"")</f>
        <v>-0.1996296484779494</v>
      </c>
    </row>
    <row r="61" spans="1:82" x14ac:dyDescent="0.25">
      <c r="A61" s="4" t="s">
        <v>127</v>
      </c>
      <c r="B61" s="1">
        <f t="shared" ref="B61:H61" si="26">SUM(B17:B48)</f>
        <v>7158089.1155387992</v>
      </c>
      <c r="C61" s="1">
        <f t="shared" si="26"/>
        <v>121029.91439643702</v>
      </c>
      <c r="D61" s="1">
        <f t="shared" si="26"/>
        <v>348265.74997212808</v>
      </c>
      <c r="E61" s="1">
        <f t="shared" si="26"/>
        <v>1157982.0932886899</v>
      </c>
      <c r="F61" s="1">
        <f t="shared" si="26"/>
        <v>747684.45730989019</v>
      </c>
      <c r="G61" s="1">
        <f t="shared" si="26"/>
        <v>45339.278629796107</v>
      </c>
      <c r="H61" s="1">
        <f t="shared" si="26"/>
        <v>2270393.2354035196</v>
      </c>
      <c r="K61" s="1">
        <f>SUM(K17:K48)</f>
        <v>330626.66762352828</v>
      </c>
      <c r="L61" s="1">
        <f t="shared" ref="L61:BV61" si="27">SUM(L17:L48)</f>
        <v>63661.160419360087</v>
      </c>
      <c r="M61" s="1">
        <f t="shared" si="27"/>
        <v>79976.434231691877</v>
      </c>
      <c r="N61" s="1">
        <f t="shared" si="27"/>
        <v>79976.434231691877</v>
      </c>
      <c r="O61" s="1">
        <f t="shared" si="27"/>
        <v>133639.41757418893</v>
      </c>
      <c r="P61" s="1">
        <f t="shared" si="27"/>
        <v>35.479134155286772</v>
      </c>
      <c r="Q61" s="1">
        <f t="shared" si="27"/>
        <v>48003.559531021354</v>
      </c>
      <c r="R61" s="1">
        <f t="shared" si="27"/>
        <v>510163.09040715848</v>
      </c>
      <c r="S61" s="1">
        <f t="shared" si="27"/>
        <v>7133495.701788309</v>
      </c>
      <c r="T61" s="1">
        <f t="shared" si="27"/>
        <v>125327.67014108224</v>
      </c>
      <c r="U61" s="1">
        <f t="shared" si="27"/>
        <v>74452.587782974791</v>
      </c>
      <c r="V61" s="1">
        <f t="shared" si="27"/>
        <v>27602.267518203898</v>
      </c>
      <c r="W61" s="1">
        <f t="shared" si="27"/>
        <v>1566.5815401090115</v>
      </c>
      <c r="X61" s="1">
        <f t="shared" si="27"/>
        <v>252453.44997200137</v>
      </c>
      <c r="Y61" s="1">
        <f t="shared" si="27"/>
        <v>216141.0753447724</v>
      </c>
      <c r="Z61" s="1">
        <f t="shared" si="27"/>
        <v>216141.0753447724</v>
      </c>
      <c r="AA61" s="1">
        <f t="shared" si="27"/>
        <v>1838411282.9314766</v>
      </c>
      <c r="AB61" s="1">
        <f t="shared" si="27"/>
        <v>0</v>
      </c>
      <c r="AC61" s="1">
        <f t="shared" si="27"/>
        <v>30924.58338543056</v>
      </c>
      <c r="AD61" s="1">
        <f t="shared" si="27"/>
        <v>10632.243615318799</v>
      </c>
      <c r="AE61" s="1">
        <f t="shared" si="27"/>
        <v>5984.0930054296832</v>
      </c>
      <c r="AF61" s="1">
        <f t="shared" si="27"/>
        <v>78885.71083467103</v>
      </c>
      <c r="AG61" s="1">
        <f t="shared" si="27"/>
        <v>174050.31806869849</v>
      </c>
      <c r="AH61" s="1">
        <f t="shared" si="27"/>
        <v>0</v>
      </c>
      <c r="AI61" s="1">
        <f t="shared" si="27"/>
        <v>120584.1340488766</v>
      </c>
      <c r="AJ61" s="1">
        <f t="shared" si="27"/>
        <v>0</v>
      </c>
      <c r="AK61" s="1">
        <f t="shared" si="27"/>
        <v>2408869.157429616</v>
      </c>
      <c r="AL61" s="1">
        <f t="shared" si="27"/>
        <v>312290.68202606135</v>
      </c>
      <c r="AM61" s="1">
        <f t="shared" si="27"/>
        <v>34698.968422473001</v>
      </c>
      <c r="AN61" s="1">
        <f t="shared" si="27"/>
        <v>346989.65044853429</v>
      </c>
      <c r="AO61" s="1">
        <f t="shared" si="27"/>
        <v>0</v>
      </c>
      <c r="AP61" s="1">
        <f t="shared" si="27"/>
        <v>150827.6464017148</v>
      </c>
      <c r="AQ61" s="1">
        <f t="shared" si="27"/>
        <v>124.07954420027856</v>
      </c>
      <c r="AR61" s="1">
        <f t="shared" si="27"/>
        <v>329785.0895508884</v>
      </c>
      <c r="AS61" s="1">
        <f t="shared" si="27"/>
        <v>2541.8821693984087</v>
      </c>
      <c r="AT61" s="1">
        <f t="shared" si="27"/>
        <v>7129.9855157706415</v>
      </c>
      <c r="AU61" s="1">
        <f t="shared" si="27"/>
        <v>28935.220750626908</v>
      </c>
      <c r="AV61" s="1">
        <f t="shared" si="27"/>
        <v>129.19449564410766</v>
      </c>
      <c r="AW61" s="1">
        <f t="shared" si="27"/>
        <v>0</v>
      </c>
      <c r="AX61" s="1">
        <f t="shared" si="27"/>
        <v>5268.406243760197</v>
      </c>
      <c r="AY61" s="1">
        <f t="shared" si="27"/>
        <v>1155562.6084483429</v>
      </c>
      <c r="AZ61" s="1">
        <f t="shared" si="27"/>
        <v>745859.61870713276</v>
      </c>
      <c r="BA61" s="1">
        <f t="shared" si="27"/>
        <v>409702.98974121088</v>
      </c>
      <c r="BB61" s="1">
        <f t="shared" si="27"/>
        <v>173.10991105825116</v>
      </c>
      <c r="BC61" s="1">
        <f t="shared" si="27"/>
        <v>3.4132650349043412</v>
      </c>
      <c r="BD61" s="1">
        <f t="shared" si="27"/>
        <v>110665.93551778224</v>
      </c>
      <c r="BE61" s="1">
        <f t="shared" si="27"/>
        <v>497.04785211853084</v>
      </c>
      <c r="BF61" s="1">
        <f t="shared" si="27"/>
        <v>241141.63069834776</v>
      </c>
      <c r="BG61" s="1">
        <f t="shared" si="27"/>
        <v>1891.3932415580027</v>
      </c>
      <c r="BH61" s="1">
        <f t="shared" si="27"/>
        <v>412.92082109095645</v>
      </c>
      <c r="BI61" s="1">
        <f t="shared" si="27"/>
        <v>344550.20680258109</v>
      </c>
      <c r="BJ61" s="1">
        <f t="shared" si="27"/>
        <v>28760.086123112495</v>
      </c>
      <c r="BK61" s="1">
        <f t="shared" si="27"/>
        <v>432.72012294490042</v>
      </c>
      <c r="BL61" s="1">
        <f t="shared" si="27"/>
        <v>1951.6002651289373</v>
      </c>
      <c r="BM61" s="1">
        <f t="shared" si="27"/>
        <v>10.871490086323035</v>
      </c>
      <c r="BN61" s="1">
        <f t="shared" si="27"/>
        <v>45208.354674231108</v>
      </c>
      <c r="BO61" s="1">
        <f t="shared" si="27"/>
        <v>55514.227517415711</v>
      </c>
      <c r="BP61" s="1">
        <f t="shared" si="27"/>
        <v>0</v>
      </c>
      <c r="BQ61" s="1">
        <f t="shared" si="27"/>
        <v>19150.514174332398</v>
      </c>
      <c r="BR61" s="1">
        <f t="shared" si="27"/>
        <v>75726.549545273214</v>
      </c>
      <c r="BS61" s="1">
        <f t="shared" si="27"/>
        <v>0</v>
      </c>
      <c r="BT61" s="1">
        <f t="shared" si="27"/>
        <v>91581.025246447214</v>
      </c>
      <c r="BU61" s="1">
        <f t="shared" si="27"/>
        <v>2259747.4077874045</v>
      </c>
      <c r="BV61" s="1">
        <f t="shared" si="27"/>
        <v>26975.44568567368</v>
      </c>
      <c r="BW61" s="1"/>
      <c r="BX61" s="75">
        <f>IF(B61&lt;&gt;0,(S61-B61)/B61,"")</f>
        <v>-3.4357512673462982E-3</v>
      </c>
      <c r="BY61" s="23">
        <f>IF(AI61&lt;&gt;0,(AI61-C61)/C61,"")</f>
        <v>-3.683224513406243E-3</v>
      </c>
      <c r="BZ61" s="23">
        <f>IF(AN61&lt;&gt;0,(AN61-D61)/D61,"")</f>
        <v>-3.6641545248015778E-3</v>
      </c>
      <c r="CA61" s="23">
        <f t="shared" si="21"/>
        <v>-2.0893974564628937E-3</v>
      </c>
      <c r="CB61" s="23">
        <f t="shared" si="21"/>
        <v>-2.4406533864874715E-3</v>
      </c>
      <c r="CC61" s="23">
        <f>IF(BN61&lt;&gt;0,(BN61-G61)/G61,"")</f>
        <v>-2.8876497271608024E-3</v>
      </c>
      <c r="CD61" s="23">
        <f>IF(BU61&lt;&gt;0,(BU61-H61)/H61,"")</f>
        <v>-4.6889796226084182E-3</v>
      </c>
    </row>
    <row r="62" spans="1:82" x14ac:dyDescent="0.25">
      <c r="A62" s="4" t="s">
        <v>407</v>
      </c>
      <c r="B62" s="1">
        <f t="shared" ref="B62:H62" si="28">SUM(B49:B56)</f>
        <v>3944995.3308176999</v>
      </c>
      <c r="C62" s="1">
        <f t="shared" si="28"/>
        <v>58711.107108439995</v>
      </c>
      <c r="D62" s="1">
        <f t="shared" si="28"/>
        <v>225968.17823265999</v>
      </c>
      <c r="E62" s="1">
        <f t="shared" si="28"/>
        <v>734425.66265201999</v>
      </c>
      <c r="F62" s="1">
        <f t="shared" si="28"/>
        <v>388783.32376356004</v>
      </c>
      <c r="G62" s="1">
        <f t="shared" si="28"/>
        <v>19276.564604072999</v>
      </c>
      <c r="H62" s="1">
        <f t="shared" si="28"/>
        <v>1309972.5371262</v>
      </c>
      <c r="K62" s="1">
        <f t="shared" ref="K62:BV62" si="29">SUM(K49:K56)</f>
        <v>164317.7370207709</v>
      </c>
      <c r="L62" s="1">
        <f t="shared" si="29"/>
        <v>28118.332278682545</v>
      </c>
      <c r="M62" s="1">
        <f t="shared" si="29"/>
        <v>31386.170205786617</v>
      </c>
      <c r="N62" s="1">
        <f t="shared" si="29"/>
        <v>31386.170205786617</v>
      </c>
      <c r="O62" s="1">
        <f t="shared" si="29"/>
        <v>50010.935885644256</v>
      </c>
      <c r="P62" s="1">
        <f t="shared" si="29"/>
        <v>9.5101926456032331</v>
      </c>
      <c r="Q62" s="1">
        <f t="shared" si="29"/>
        <v>22605.33255584455</v>
      </c>
      <c r="R62" s="1">
        <f t="shared" si="29"/>
        <v>230392.02896232271</v>
      </c>
      <c r="S62" s="1">
        <f t="shared" si="29"/>
        <v>2976441.9602246475</v>
      </c>
      <c r="T62" s="1">
        <f t="shared" si="29"/>
        <v>55912.554381070775</v>
      </c>
      <c r="U62" s="1">
        <f t="shared" si="29"/>
        <v>31905.830739174176</v>
      </c>
      <c r="V62" s="1">
        <f t="shared" si="29"/>
        <v>12767.853650961228</v>
      </c>
      <c r="W62" s="1">
        <f t="shared" si="29"/>
        <v>778.57363459233363</v>
      </c>
      <c r="X62" s="1">
        <f t="shared" si="29"/>
        <v>125466.51102666734</v>
      </c>
      <c r="Y62" s="1">
        <f t="shared" si="29"/>
        <v>101783.9572559525</v>
      </c>
      <c r="Z62" s="1">
        <f t="shared" si="29"/>
        <v>101783.9572559525</v>
      </c>
      <c r="AA62" s="1">
        <f t="shared" si="29"/>
        <v>713828053.21628881</v>
      </c>
      <c r="AB62" s="1">
        <f t="shared" si="29"/>
        <v>0</v>
      </c>
      <c r="AC62" s="1">
        <f t="shared" si="29"/>
        <v>13237.963144988593</v>
      </c>
      <c r="AD62" s="1">
        <f t="shared" si="29"/>
        <v>4842.1055758038674</v>
      </c>
      <c r="AE62" s="1">
        <f t="shared" si="29"/>
        <v>2063.4727050009078</v>
      </c>
      <c r="AF62" s="1">
        <f t="shared" si="29"/>
        <v>37811.930933718126</v>
      </c>
      <c r="AG62" s="1">
        <f t="shared" si="29"/>
        <v>86501.05598883405</v>
      </c>
      <c r="AH62" s="1">
        <f t="shared" si="29"/>
        <v>0</v>
      </c>
      <c r="AI62" s="1">
        <f t="shared" si="29"/>
        <v>44298.491694417273</v>
      </c>
      <c r="AJ62" s="1">
        <f t="shared" si="29"/>
        <v>0</v>
      </c>
      <c r="AK62" s="1">
        <f t="shared" si="29"/>
        <v>1078372.2812253269</v>
      </c>
      <c r="AL62" s="1">
        <f t="shared" si="29"/>
        <v>154341.24571091885</v>
      </c>
      <c r="AM62" s="1">
        <f t="shared" si="29"/>
        <v>17149.022319313015</v>
      </c>
      <c r="AN62" s="1">
        <f t="shared" si="29"/>
        <v>171490.26803023182</v>
      </c>
      <c r="AO62" s="1">
        <f t="shared" si="29"/>
        <v>0</v>
      </c>
      <c r="AP62" s="1">
        <f t="shared" si="29"/>
        <v>70654.304448092196</v>
      </c>
      <c r="AQ62" s="1">
        <f t="shared" si="29"/>
        <v>47.454671862188938</v>
      </c>
      <c r="AR62" s="1">
        <f t="shared" si="29"/>
        <v>128165.09065015442</v>
      </c>
      <c r="AS62" s="1">
        <f t="shared" si="29"/>
        <v>1003.6430708684547</v>
      </c>
      <c r="AT62" s="1">
        <f t="shared" si="29"/>
        <v>2330.1962559224298</v>
      </c>
      <c r="AU62" s="1">
        <f t="shared" si="29"/>
        <v>10854.984016358278</v>
      </c>
      <c r="AV62" s="1">
        <f t="shared" si="29"/>
        <v>50.56082191758005</v>
      </c>
      <c r="AW62" s="1">
        <f t="shared" si="29"/>
        <v>0</v>
      </c>
      <c r="AX62" s="1">
        <f t="shared" si="29"/>
        <v>1702.6941910216751</v>
      </c>
      <c r="AY62" s="1">
        <f t="shared" si="29"/>
        <v>555748.83661977714</v>
      </c>
      <c r="AZ62" s="1">
        <f t="shared" si="29"/>
        <v>289606.95680342213</v>
      </c>
      <c r="BA62" s="1">
        <f t="shared" si="29"/>
        <v>266141.87981635408</v>
      </c>
      <c r="BB62" s="1">
        <f t="shared" si="29"/>
        <v>64.108538348848143</v>
      </c>
      <c r="BC62" s="1">
        <f t="shared" si="29"/>
        <v>1.3501008506644161</v>
      </c>
      <c r="BD62" s="1">
        <f t="shared" si="29"/>
        <v>43644.001752332755</v>
      </c>
      <c r="BE62" s="1">
        <f t="shared" si="29"/>
        <v>161.13828625815015</v>
      </c>
      <c r="BF62" s="1">
        <f t="shared" si="29"/>
        <v>93911.293041000405</v>
      </c>
      <c r="BG62" s="1">
        <f t="shared" si="29"/>
        <v>650.66610279380598</v>
      </c>
      <c r="BH62" s="1">
        <f t="shared" si="29"/>
        <v>144.37719210304388</v>
      </c>
      <c r="BI62" s="1">
        <f t="shared" si="29"/>
        <v>134183.29147693119</v>
      </c>
      <c r="BJ62" s="1">
        <f t="shared" si="29"/>
        <v>12689.318653056536</v>
      </c>
      <c r="BK62" s="1">
        <f t="shared" si="29"/>
        <v>170.3482752883919</v>
      </c>
      <c r="BL62" s="1">
        <f t="shared" si="29"/>
        <v>682.60298693871528</v>
      </c>
      <c r="BM62" s="1">
        <f t="shared" si="29"/>
        <v>4.246022626917318</v>
      </c>
      <c r="BN62" s="1">
        <f t="shared" si="29"/>
        <v>14006.269232335169</v>
      </c>
      <c r="BO62" s="1">
        <f t="shared" si="29"/>
        <v>23970.407420973341</v>
      </c>
      <c r="BP62" s="1">
        <f t="shared" si="29"/>
        <v>0</v>
      </c>
      <c r="BQ62" s="1">
        <f t="shared" si="29"/>
        <v>9516.2280769246681</v>
      </c>
      <c r="BR62" s="1">
        <f t="shared" si="29"/>
        <v>33272.808087488454</v>
      </c>
      <c r="BS62" s="1">
        <f t="shared" si="29"/>
        <v>0</v>
      </c>
      <c r="BT62" s="1">
        <f t="shared" si="29"/>
        <v>31611.708501693345</v>
      </c>
      <c r="BU62" s="1">
        <f t="shared" si="29"/>
        <v>1012877.0722770977</v>
      </c>
      <c r="BV62" s="1">
        <f t="shared" si="29"/>
        <v>10218.814568874903</v>
      </c>
    </row>
    <row r="63" spans="1:82" x14ac:dyDescent="0.25">
      <c r="A63" s="6"/>
    </row>
    <row r="64" spans="1:82" x14ac:dyDescent="0.25">
      <c r="A64" s="6"/>
    </row>
    <row r="65" spans="1:1" x14ac:dyDescent="0.25">
      <c r="A65" s="12"/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DB79"/>
  <sheetViews>
    <sheetView zoomScale="85" zoomScaleNormal="85" workbookViewId="0">
      <pane xSplit="1" ySplit="2" topLeftCell="BH24" activePane="bottomRight" state="frozen"/>
      <selection pane="topRight" activeCell="B1" sqref="B1"/>
      <selection pane="bottomLeft" activeCell="A3" sqref="A3"/>
      <selection pane="bottomRight" activeCell="T61" sqref="T61"/>
    </sheetView>
  </sheetViews>
  <sheetFormatPr defaultRowHeight="15" x14ac:dyDescent="0.25"/>
  <cols>
    <col min="1" max="1" width="19.140625" customWidth="1"/>
    <col min="2" max="2" width="9.7109375" bestFit="1" customWidth="1"/>
    <col min="3" max="3" width="9.28515625" bestFit="1" customWidth="1"/>
    <col min="4" max="4" width="9.7109375" bestFit="1" customWidth="1"/>
    <col min="5" max="6" width="9.28515625" bestFit="1" customWidth="1"/>
    <col min="7" max="7" width="9.7109375" bestFit="1" customWidth="1"/>
    <col min="8" max="8" width="9.28515625" bestFit="1" customWidth="1"/>
    <col min="9" max="10" width="9.28515625" style="66" customWidth="1"/>
    <col min="11" max="11" width="10" bestFit="1" customWidth="1"/>
    <col min="12" max="12" width="10" style="66" customWidth="1"/>
    <col min="13" max="13" width="7.7109375" bestFit="1" customWidth="1"/>
    <col min="14" max="14" width="11" style="66" bestFit="1" customWidth="1"/>
    <col min="15" max="16" width="9" style="28" customWidth="1"/>
    <col min="17" max="17" width="9" style="66" customWidth="1"/>
    <col min="19" max="19" width="19" customWidth="1"/>
    <col min="20" max="20" width="6" style="94" bestFit="1" customWidth="1"/>
    <col min="21" max="21" width="5.42578125" style="28" bestFit="1" customWidth="1"/>
    <col min="22" max="22" width="9.85546875" style="94" bestFit="1" customWidth="1"/>
    <col min="23" max="23" width="5.5703125" style="26" bestFit="1" customWidth="1"/>
    <col min="24" max="24" width="14.5703125" style="26" bestFit="1" customWidth="1"/>
    <col min="25" max="25" width="5.5703125" style="95" bestFit="1" customWidth="1"/>
    <col min="26" max="26" width="5.42578125" style="26" bestFit="1" customWidth="1"/>
    <col min="27" max="27" width="5.7109375" style="26" bestFit="1" customWidth="1"/>
    <col min="28" max="28" width="13.42578125" style="95" bestFit="1" customWidth="1"/>
    <col min="29" max="29" width="6.7109375" style="26" bestFit="1" customWidth="1"/>
    <col min="30" max="30" width="4.140625" style="26" bestFit="1" customWidth="1"/>
    <col min="31" max="31" width="7.7109375" style="26" bestFit="1" customWidth="1"/>
    <col min="32" max="33" width="5.7109375" style="26" bestFit="1" customWidth="1"/>
    <col min="34" max="34" width="5.5703125" style="26" bestFit="1" customWidth="1"/>
    <col min="35" max="35" width="5.85546875" style="26" bestFit="1" customWidth="1"/>
    <col min="36" max="36" width="5.7109375" style="95" bestFit="1" customWidth="1"/>
    <col min="37" max="37" width="6.42578125" style="26" bestFit="1" customWidth="1"/>
    <col min="38" max="38" width="15.42578125" style="26" bestFit="1" customWidth="1"/>
    <col min="39" max="39" width="6.7109375" style="26" bestFit="1" customWidth="1"/>
    <col min="40" max="40" width="6.5703125" style="26" bestFit="1" customWidth="1"/>
    <col min="41" max="41" width="5" style="26" bestFit="1" customWidth="1"/>
    <col min="42" max="42" width="5.140625" style="26" bestFit="1" customWidth="1"/>
    <col min="43" max="43" width="5.42578125" style="95" bestFit="1" customWidth="1"/>
    <col min="44" max="44" width="4.140625" style="26" bestFit="1" customWidth="1"/>
    <col min="45" max="45" width="6.5703125" style="26" bestFit="1" customWidth="1"/>
    <col min="46" max="46" width="6.140625" style="26" bestFit="1" customWidth="1"/>
    <col min="47" max="47" width="6.7109375" style="26" bestFit="1" customWidth="1"/>
    <col min="48" max="48" width="10" style="26" bestFit="1" customWidth="1"/>
    <col min="49" max="49" width="6.85546875" style="95" bestFit="1" customWidth="1"/>
    <col min="50" max="50" width="9.28515625" style="26" bestFit="1" customWidth="1"/>
    <col min="51" max="51" width="7.7109375" style="26" bestFit="1" customWidth="1"/>
    <col min="52" max="52" width="9.28515625" style="26" bestFit="1" customWidth="1"/>
    <col min="53" max="53" width="6" style="26" bestFit="1" customWidth="1"/>
    <col min="54" max="54" width="4.28515625" style="26" bestFit="1" customWidth="1"/>
    <col min="55" max="60" width="5.7109375" style="26" bestFit="1" customWidth="1"/>
    <col min="61" max="61" width="5.85546875" style="26" bestFit="1" customWidth="1"/>
    <col min="62" max="62" width="4.140625" style="26" bestFit="1" customWidth="1"/>
    <col min="63" max="64" width="7.7109375" style="26" bestFit="1" customWidth="1"/>
    <col min="65" max="65" width="6.7109375" style="26" bestFit="1" customWidth="1"/>
    <col min="66" max="66" width="5.140625" style="26" bestFit="1" customWidth="1"/>
    <col min="67" max="67" width="5.28515625" style="26" bestFit="1" customWidth="1"/>
    <col min="68" max="68" width="8.7109375" style="26" bestFit="1" customWidth="1"/>
    <col min="69" max="69" width="4.85546875" style="26" bestFit="1" customWidth="1"/>
    <col min="70" max="70" width="7.85546875" style="26" bestFit="1" customWidth="1"/>
    <col min="71" max="71" width="5.85546875" style="26" bestFit="1" customWidth="1"/>
    <col min="72" max="72" width="6" style="26" bestFit="1" customWidth="1"/>
    <col min="73" max="73" width="6.7109375" style="26" bestFit="1" customWidth="1"/>
    <col min="74" max="75" width="5.7109375" style="26" bestFit="1" customWidth="1"/>
    <col min="76" max="76" width="6.7109375" style="26" bestFit="1" customWidth="1"/>
    <col min="77" max="77" width="4.140625" style="26" bestFit="1" customWidth="1"/>
    <col min="78" max="78" width="9.28515625" style="26" bestFit="1" customWidth="1"/>
    <col min="79" max="79" width="8" style="26" bestFit="1" customWidth="1"/>
    <col min="80" max="80" width="6.7109375" style="26" bestFit="1" customWidth="1"/>
    <col min="81" max="81" width="5.28515625" style="26" bestFit="1" customWidth="1"/>
    <col min="82" max="82" width="5.7109375" style="26" bestFit="1" customWidth="1"/>
    <col min="83" max="83" width="4.85546875" style="95" bestFit="1" customWidth="1"/>
    <col min="84" max="84" width="5" style="26" bestFit="1" customWidth="1"/>
    <col min="85" max="85" width="9.140625" style="26" bestFit="1" customWidth="1"/>
    <col min="86" max="86" width="7.140625" style="26" bestFit="1" customWidth="1"/>
    <col min="87" max="87" width="7.7109375" style="26" customWidth="1"/>
    <col min="88" max="94" width="9.140625" style="28"/>
    <col min="95" max="96" width="9.140625" style="66"/>
    <col min="97" max="97" width="9.140625" style="28"/>
    <col min="98" max="98" width="9.140625" style="66"/>
    <col min="99" max="99" width="9.140625" style="28"/>
    <col min="100" max="100" width="11" style="66" bestFit="1" customWidth="1"/>
    <col min="103" max="103" width="9.140625" style="66"/>
  </cols>
  <sheetData>
    <row r="1" spans="1:106" x14ac:dyDescent="0.25">
      <c r="B1" s="28" t="s">
        <v>484</v>
      </c>
      <c r="S1" s="28" t="s">
        <v>481</v>
      </c>
      <c r="CJ1" s="28" t="s">
        <v>332</v>
      </c>
    </row>
    <row r="2" spans="1:106" x14ac:dyDescent="0.25">
      <c r="A2" s="28" t="s">
        <v>227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I2" s="66" t="s">
        <v>63</v>
      </c>
      <c r="J2" s="66" t="s">
        <v>64</v>
      </c>
      <c r="K2" s="28" t="s">
        <v>225</v>
      </c>
      <c r="L2" s="66" t="s">
        <v>65</v>
      </c>
      <c r="M2" s="28" t="s">
        <v>67</v>
      </c>
      <c r="N2" s="66" t="s">
        <v>68</v>
      </c>
      <c r="O2" s="28" t="s">
        <v>311</v>
      </c>
      <c r="P2" s="28" t="s">
        <v>314</v>
      </c>
      <c r="Q2" s="66" t="s">
        <v>321</v>
      </c>
      <c r="S2" s="28" t="s">
        <v>226</v>
      </c>
      <c r="T2" s="94" t="s">
        <v>471</v>
      </c>
      <c r="U2" s="28" t="s">
        <v>359</v>
      </c>
      <c r="V2" s="94" t="s">
        <v>178</v>
      </c>
      <c r="W2" s="28" t="s">
        <v>131</v>
      </c>
      <c r="X2" s="28" t="s">
        <v>132</v>
      </c>
      <c r="Y2" s="94" t="s">
        <v>133</v>
      </c>
      <c r="Z2" s="28" t="s">
        <v>335</v>
      </c>
      <c r="AA2" s="28" t="s">
        <v>360</v>
      </c>
      <c r="AB2" s="94" t="s">
        <v>179</v>
      </c>
      <c r="AC2" s="28" t="s">
        <v>134</v>
      </c>
      <c r="AD2" s="28" t="s">
        <v>135</v>
      </c>
      <c r="AE2" s="28" t="s">
        <v>59</v>
      </c>
      <c r="AF2" s="28" t="s">
        <v>136</v>
      </c>
      <c r="AG2" s="28" t="s">
        <v>137</v>
      </c>
      <c r="AH2" s="28" t="s">
        <v>361</v>
      </c>
      <c r="AI2" s="28" t="s">
        <v>138</v>
      </c>
      <c r="AJ2" s="94" t="s">
        <v>472</v>
      </c>
      <c r="AK2" s="28" t="s">
        <v>139</v>
      </c>
      <c r="AL2" s="28" t="s">
        <v>140</v>
      </c>
      <c r="AM2" s="28" t="s">
        <v>67</v>
      </c>
      <c r="AN2" s="28" t="s">
        <v>141</v>
      </c>
      <c r="AO2" s="28" t="s">
        <v>142</v>
      </c>
      <c r="AP2" s="28" t="s">
        <v>143</v>
      </c>
      <c r="AQ2" s="94" t="s">
        <v>473</v>
      </c>
      <c r="AR2" s="28" t="s">
        <v>362</v>
      </c>
      <c r="AS2" s="28" t="s">
        <v>144</v>
      </c>
      <c r="AT2" s="28" t="s">
        <v>366</v>
      </c>
      <c r="AU2" s="28" t="s">
        <v>57</v>
      </c>
      <c r="AV2" s="28" t="s">
        <v>128</v>
      </c>
      <c r="AW2" s="94" t="s">
        <v>474</v>
      </c>
      <c r="AX2" s="28" t="s">
        <v>145</v>
      </c>
      <c r="AY2" s="28" t="s">
        <v>146</v>
      </c>
      <c r="AZ2" s="28" t="s">
        <v>60</v>
      </c>
      <c r="BA2" s="28" t="s">
        <v>147</v>
      </c>
      <c r="BB2" s="28" t="s">
        <v>148</v>
      </c>
      <c r="BC2" s="28" t="s">
        <v>149</v>
      </c>
      <c r="BD2" s="28" t="s">
        <v>150</v>
      </c>
      <c r="BE2" s="28" t="s">
        <v>151</v>
      </c>
      <c r="BF2" s="28" t="s">
        <v>152</v>
      </c>
      <c r="BG2" s="28" t="s">
        <v>153</v>
      </c>
      <c r="BH2" s="28" t="s">
        <v>154</v>
      </c>
      <c r="BI2" s="28" t="s">
        <v>155</v>
      </c>
      <c r="BJ2" s="28" t="s">
        <v>156</v>
      </c>
      <c r="BK2" s="28" t="s">
        <v>54</v>
      </c>
      <c r="BL2" s="28" t="s">
        <v>53</v>
      </c>
      <c r="BM2" s="28" t="s">
        <v>157</v>
      </c>
      <c r="BN2" s="28" t="s">
        <v>158</v>
      </c>
      <c r="BO2" s="28" t="s">
        <v>159</v>
      </c>
      <c r="BP2" s="28" t="s">
        <v>160</v>
      </c>
      <c r="BQ2" s="28" t="s">
        <v>161</v>
      </c>
      <c r="BR2" s="28" t="s">
        <v>162</v>
      </c>
      <c r="BS2" s="28" t="s">
        <v>163</v>
      </c>
      <c r="BT2" s="28" t="s">
        <v>164</v>
      </c>
      <c r="BU2" s="28" t="s">
        <v>165</v>
      </c>
      <c r="BV2" s="28" t="s">
        <v>363</v>
      </c>
      <c r="BW2" s="28" t="s">
        <v>166</v>
      </c>
      <c r="BX2" s="28" t="s">
        <v>167</v>
      </c>
      <c r="BY2" s="28" t="s">
        <v>168</v>
      </c>
      <c r="BZ2" s="28" t="s">
        <v>61</v>
      </c>
      <c r="CA2" s="28" t="s">
        <v>367</v>
      </c>
      <c r="CB2" s="28" t="s">
        <v>169</v>
      </c>
      <c r="CC2" s="28" t="s">
        <v>170</v>
      </c>
      <c r="CD2" s="28" t="s">
        <v>171</v>
      </c>
      <c r="CE2" s="94" t="s">
        <v>172</v>
      </c>
      <c r="CF2" s="28" t="s">
        <v>173</v>
      </c>
      <c r="CG2" s="28" t="s">
        <v>174</v>
      </c>
      <c r="CH2" s="28" t="s">
        <v>368</v>
      </c>
      <c r="CJ2" s="28" t="s">
        <v>59</v>
      </c>
      <c r="CK2" s="28" t="s">
        <v>57</v>
      </c>
      <c r="CL2" s="28" t="s">
        <v>60</v>
      </c>
      <c r="CM2" s="28" t="s">
        <v>54</v>
      </c>
      <c r="CN2" s="28" t="s">
        <v>53</v>
      </c>
      <c r="CO2" s="28" t="s">
        <v>61</v>
      </c>
      <c r="CP2" s="28" t="s">
        <v>62</v>
      </c>
      <c r="CQ2" s="66" t="s">
        <v>63</v>
      </c>
      <c r="CR2" s="66" t="s">
        <v>64</v>
      </c>
      <c r="CS2" s="28" t="s">
        <v>225</v>
      </c>
      <c r="CT2" s="66" t="s">
        <v>65</v>
      </c>
      <c r="CU2" s="28" t="s">
        <v>67</v>
      </c>
      <c r="CV2" s="66" t="s">
        <v>68</v>
      </c>
      <c r="CW2" s="28" t="s">
        <v>311</v>
      </c>
      <c r="CX2" s="28" t="s">
        <v>314</v>
      </c>
      <c r="CY2" s="66" t="s">
        <v>321</v>
      </c>
      <c r="DA2" t="s">
        <v>463</v>
      </c>
      <c r="DB2" t="s">
        <v>464</v>
      </c>
    </row>
    <row r="3" spans="1:106" x14ac:dyDescent="0.25">
      <c r="A3" s="28" t="s">
        <v>0</v>
      </c>
      <c r="B3" s="77">
        <v>10261.679400000001</v>
      </c>
      <c r="C3" s="77">
        <v>437.35995500000001</v>
      </c>
      <c r="D3" s="77">
        <v>28835.27</v>
      </c>
      <c r="E3" s="77">
        <v>2419.760644</v>
      </c>
      <c r="F3" s="77">
        <v>1839.7157331999999</v>
      </c>
      <c r="G3" s="77">
        <v>25100.928834999999</v>
      </c>
      <c r="H3" s="77">
        <v>1189.3518939000001</v>
      </c>
      <c r="I3" s="78">
        <v>14.802099707</v>
      </c>
      <c r="J3" s="78">
        <v>16.326684501999999</v>
      </c>
      <c r="K3" s="77">
        <v>1.4930000000000001</v>
      </c>
      <c r="L3" s="78">
        <v>140.9215226</v>
      </c>
      <c r="M3" s="77">
        <v>736.77210700000001</v>
      </c>
      <c r="N3" s="78">
        <v>0.88700000000000001</v>
      </c>
      <c r="O3" s="77">
        <v>16.483020187000001</v>
      </c>
      <c r="P3" s="77">
        <v>6.3648819999999995E-2</v>
      </c>
      <c r="Q3" s="78">
        <v>0.61148205170000003</v>
      </c>
      <c r="R3" s="26"/>
      <c r="S3" s="26" t="s">
        <v>0</v>
      </c>
      <c r="T3" s="95">
        <v>0</v>
      </c>
      <c r="U3" s="26">
        <v>0</v>
      </c>
      <c r="V3" s="95">
        <v>16.520566476848899</v>
      </c>
      <c r="W3" s="26">
        <v>1.06658520018948E-2</v>
      </c>
      <c r="X3" s="26">
        <v>1.06658520018948E-2</v>
      </c>
      <c r="Y3" s="95">
        <v>4.2987834621934897E-3</v>
      </c>
      <c r="Z3" s="26">
        <v>0</v>
      </c>
      <c r="AA3" s="26">
        <v>10.310281233628499</v>
      </c>
      <c r="AB3" s="95">
        <v>6.3648792377202806E-2</v>
      </c>
      <c r="AC3" s="26">
        <v>1074.37281805519</v>
      </c>
      <c r="AD3" s="26">
        <v>1.49710321804262</v>
      </c>
      <c r="AE3" s="26">
        <v>10267.9290463011</v>
      </c>
      <c r="AF3" s="26">
        <v>7.9176266802927104</v>
      </c>
      <c r="AG3" s="26">
        <v>22.603625970152301</v>
      </c>
      <c r="AH3" s="26">
        <v>0.12931346651273501</v>
      </c>
      <c r="AI3" s="26">
        <v>7.6963196422956202</v>
      </c>
      <c r="AJ3" s="95">
        <v>0</v>
      </c>
      <c r="AK3" s="26">
        <v>435.65786043048701</v>
      </c>
      <c r="AL3" s="26">
        <v>435.65786043048701</v>
      </c>
      <c r="AM3" s="26">
        <v>736.87128606412602</v>
      </c>
      <c r="AN3" s="26">
        <v>0</v>
      </c>
      <c r="AO3" s="26">
        <v>11.3125718864419</v>
      </c>
      <c r="AP3" s="26">
        <v>0</v>
      </c>
      <c r="AQ3" s="95">
        <v>0</v>
      </c>
      <c r="AR3" s="26">
        <v>0</v>
      </c>
      <c r="AS3" s="26">
        <v>0</v>
      </c>
      <c r="AT3" s="26">
        <v>0</v>
      </c>
      <c r="AU3" s="26">
        <v>437.35978207172201</v>
      </c>
      <c r="AV3" s="26">
        <v>0</v>
      </c>
      <c r="AW3" s="95">
        <v>1211.99388968012</v>
      </c>
      <c r="AX3" s="26">
        <v>25736.6053505454</v>
      </c>
      <c r="AY3" s="26">
        <v>2859.6230232564199</v>
      </c>
      <c r="AZ3" s="26">
        <v>28596.2283738019</v>
      </c>
      <c r="BA3" s="26">
        <v>0</v>
      </c>
      <c r="BB3" s="26">
        <v>21.528924989457401</v>
      </c>
      <c r="BC3" s="26">
        <v>55.615689323930603</v>
      </c>
      <c r="BD3" s="26">
        <v>220.397771479439</v>
      </c>
      <c r="BE3" s="26">
        <v>38.497116715344703</v>
      </c>
      <c r="BF3" s="26">
        <v>25.989663771246398</v>
      </c>
      <c r="BG3" s="26">
        <v>100.487871359259</v>
      </c>
      <c r="BH3" s="26">
        <v>37.7297900509135</v>
      </c>
      <c r="BI3" s="26">
        <v>0</v>
      </c>
      <c r="BJ3" s="26">
        <v>20.718740559180301</v>
      </c>
      <c r="BK3" s="26">
        <v>2420.41873544288</v>
      </c>
      <c r="BL3" s="26">
        <v>1840.3153655988001</v>
      </c>
      <c r="BM3" s="26">
        <v>580.10336984407797</v>
      </c>
      <c r="BN3" s="26">
        <v>0.21892584202781301</v>
      </c>
      <c r="BO3" s="26">
        <v>0.23099051528945</v>
      </c>
      <c r="BP3" s="26">
        <v>527.36691055442896</v>
      </c>
      <c r="BQ3" s="26">
        <v>0.23180786719357299</v>
      </c>
      <c r="BR3" s="26">
        <v>192.00285802003401</v>
      </c>
      <c r="BS3" s="26">
        <v>42.642730877980703</v>
      </c>
      <c r="BT3" s="26">
        <v>21.807939969078902</v>
      </c>
      <c r="BU3" s="26">
        <v>479.79690951080499</v>
      </c>
      <c r="BV3" s="26">
        <v>16.033601304761799</v>
      </c>
      <c r="BW3" s="26">
        <v>116.04654680580001</v>
      </c>
      <c r="BX3" s="26">
        <v>177.415087028632</v>
      </c>
      <c r="BY3" s="26">
        <v>3.51578682765654</v>
      </c>
      <c r="BZ3" s="26">
        <v>24998.5745265308</v>
      </c>
      <c r="CA3" s="26">
        <v>145.23028180222201</v>
      </c>
      <c r="CB3" s="26">
        <v>277.95403234262</v>
      </c>
      <c r="CC3" s="26">
        <v>0</v>
      </c>
      <c r="CD3" s="26">
        <v>112.515963148922</v>
      </c>
      <c r="CE3" s="95">
        <v>0</v>
      </c>
      <c r="CF3" s="26">
        <v>0.12719866583270301</v>
      </c>
      <c r="CG3" s="26">
        <v>1189.4644643745801</v>
      </c>
      <c r="CH3" s="26">
        <v>348.06366297281801</v>
      </c>
      <c r="CI3" s="48"/>
      <c r="CJ3" s="23">
        <f t="shared" ref="CJ3:CJ34" si="0">+IF(B3=0,"",(AE3-B3)/B3)</f>
        <v>6.0902763158819271E-4</v>
      </c>
      <c r="CK3" s="23">
        <f t="shared" ref="CK3:CK34" si="1">IF(C3=0,"",(AU3-C3)/C3)</f>
        <v>-3.9539120129264455E-7</v>
      </c>
      <c r="CL3" s="23">
        <f t="shared" ref="CL3:CL34" si="2">IF(D3=0,"",(AZ3-D3)/D3)</f>
        <v>-8.289904210992332E-3</v>
      </c>
      <c r="CM3" s="23">
        <f t="shared" ref="CM3:CM34" si="3">IF(E3=0,"",(BK3-E3)/E3)</f>
        <v>2.7196551217238896E-4</v>
      </c>
      <c r="CN3" s="23">
        <f t="shared" ref="CN3:CN34" si="4">IF(F3=0,"",(BL3-F3)/F3)</f>
        <v>3.259375282708311E-4</v>
      </c>
      <c r="CO3" s="23">
        <f t="shared" ref="CO3:CO34" si="5">IF(G3=0,"",(BZ3-G3)/G3)</f>
        <v>-4.0777099979853858E-3</v>
      </c>
      <c r="CP3" s="23">
        <f t="shared" ref="CP3:CP34" si="6">IF(H3=0,"",(CG3-H3)/H3)</f>
        <v>9.4648585635068359E-5</v>
      </c>
      <c r="CQ3" s="68">
        <f t="shared" ref="CQ3:CQ34" si="7">IF(I3=0,"",(X3-I3)/I3)</f>
        <v>-0.99927943655204199</v>
      </c>
      <c r="CR3" s="68">
        <f t="shared" ref="CR3:CR34" si="8">IF(J3=0,"",(AA3-J3)/J3)</f>
        <v>-0.36850122678823721</v>
      </c>
      <c r="CS3" s="23">
        <f t="shared" ref="CS3:CS34" si="9">IF(K3=0,"",(AD3-K3)/K3)</f>
        <v>2.7483041142799241E-3</v>
      </c>
      <c r="CT3" s="68">
        <f t="shared" ref="CT3:CT34" si="10">IF(L3=0,"",(AL3-L3)/L3)</f>
        <v>2.0914927144740272</v>
      </c>
      <c r="CU3" s="23">
        <f t="shared" ref="CU3:CU34" si="11">IF(M3=0,"",(AM3-M3)/M3)</f>
        <v>1.3461294636934391E-4</v>
      </c>
      <c r="CV3" s="68">
        <f t="shared" ref="CV3:CV34" si="12">IF(N3=0,"",(AS3-N3)/N3)</f>
        <v>-1</v>
      </c>
      <c r="CW3" s="23">
        <f>IF(O3=0,"",(V3-O3)/O3)</f>
        <v>2.2778768346416287E-3</v>
      </c>
      <c r="CX3" s="23">
        <f>IF(P3=0,"",(AB3-P3)/P3)</f>
        <v>-4.3398757727930883E-7</v>
      </c>
      <c r="CY3" s="68">
        <f t="shared" ref="CY3:CY34" si="13">IF(Q3=0,"",(AT3-Q3)/Q3)</f>
        <v>-1</v>
      </c>
      <c r="DA3" s="95">
        <f>AZ3-D3</f>
        <v>-239.04162619810086</v>
      </c>
      <c r="DB3" s="95">
        <f>BZ3-G3</f>
        <v>-102.35430846919917</v>
      </c>
    </row>
    <row r="4" spans="1:106" x14ac:dyDescent="0.25">
      <c r="A4" s="28" t="s">
        <v>2</v>
      </c>
      <c r="B4" s="77">
        <v>6735.2520900999998</v>
      </c>
      <c r="C4" s="77">
        <v>348.03692074999998</v>
      </c>
      <c r="D4" s="77">
        <v>21554.352295000001</v>
      </c>
      <c r="E4" s="77">
        <v>2420.8603914</v>
      </c>
      <c r="F4" s="77">
        <v>2074.5512976999999</v>
      </c>
      <c r="G4" s="77">
        <v>9315.0823621</v>
      </c>
      <c r="H4" s="77">
        <v>528.06859861999999</v>
      </c>
      <c r="I4" s="78">
        <v>4.3575850974000003</v>
      </c>
      <c r="J4" s="78">
        <v>6.9113118013000001</v>
      </c>
      <c r="K4" s="77">
        <v>0.13833400000000001</v>
      </c>
      <c r="L4" s="78">
        <v>26.300877751000002</v>
      </c>
      <c r="M4" s="77">
        <v>250.16239949999999</v>
      </c>
      <c r="N4" s="78"/>
      <c r="O4" s="77">
        <v>1.7291515824000001</v>
      </c>
      <c r="P4" s="77">
        <v>2.1949265999999999E-2</v>
      </c>
      <c r="Q4" s="78">
        <v>0.22578610369999999</v>
      </c>
      <c r="R4" s="26"/>
      <c r="S4" s="26" t="s">
        <v>2</v>
      </c>
      <c r="T4" s="95">
        <v>0</v>
      </c>
      <c r="U4" s="26">
        <v>0</v>
      </c>
      <c r="V4" s="95">
        <v>1.7291759645768401</v>
      </c>
      <c r="W4" s="26">
        <v>0</v>
      </c>
      <c r="X4" s="26">
        <v>0</v>
      </c>
      <c r="Y4" s="95">
        <v>0</v>
      </c>
      <c r="Z4" s="26">
        <v>0</v>
      </c>
      <c r="AA4" s="26">
        <v>35.879636011346101</v>
      </c>
      <c r="AB4" s="95">
        <v>2.1949262128804801E-2</v>
      </c>
      <c r="AC4" s="26">
        <v>326.06910519844598</v>
      </c>
      <c r="AD4" s="26">
        <v>0.13863135781786501</v>
      </c>
      <c r="AE4" s="26">
        <v>6735.6896815180999</v>
      </c>
      <c r="AF4" s="26">
        <v>26.246452042127899</v>
      </c>
      <c r="AG4" s="26">
        <v>14.823081870693899</v>
      </c>
      <c r="AH4" s="26">
        <v>1.39965715481959E-4</v>
      </c>
      <c r="AI4" s="26">
        <v>26.390503472244301</v>
      </c>
      <c r="AJ4" s="95">
        <v>0</v>
      </c>
      <c r="AK4" s="26">
        <v>103.831193667985</v>
      </c>
      <c r="AL4" s="26">
        <v>103.831193667985</v>
      </c>
      <c r="AM4" s="26">
        <v>250.17181261599501</v>
      </c>
      <c r="AN4" s="26">
        <v>0</v>
      </c>
      <c r="AO4" s="26">
        <v>4.6751112235049401</v>
      </c>
      <c r="AP4" s="26">
        <v>0</v>
      </c>
      <c r="AQ4" s="95">
        <v>0</v>
      </c>
      <c r="AR4" s="26">
        <v>0</v>
      </c>
      <c r="AS4" s="26">
        <v>0</v>
      </c>
      <c r="AT4" s="26">
        <v>0</v>
      </c>
      <c r="AU4" s="26">
        <v>348.03717868030202</v>
      </c>
      <c r="AV4" s="26">
        <v>0</v>
      </c>
      <c r="AW4" s="95">
        <v>543.05861726659896</v>
      </c>
      <c r="AX4" s="26">
        <v>19544.738935401201</v>
      </c>
      <c r="AY4" s="26">
        <v>2171.6377732204501</v>
      </c>
      <c r="AZ4" s="26">
        <v>21716.376708621701</v>
      </c>
      <c r="BA4" s="26">
        <v>0</v>
      </c>
      <c r="BB4" s="26">
        <v>12.0385250520832</v>
      </c>
      <c r="BC4" s="26">
        <v>70.822224911787501</v>
      </c>
      <c r="BD4" s="26">
        <v>112.69954072380899</v>
      </c>
      <c r="BE4" s="26">
        <v>43.434035144981401</v>
      </c>
      <c r="BF4" s="26">
        <v>9.7701719037461991</v>
      </c>
      <c r="BG4" s="26">
        <v>78.310611813136205</v>
      </c>
      <c r="BH4" s="26">
        <v>38.271812061045999</v>
      </c>
      <c r="BI4" s="26">
        <v>12.413943352237901</v>
      </c>
      <c r="BJ4" s="26">
        <v>15.5454570727029</v>
      </c>
      <c r="BK4" s="26">
        <v>2421.2507685866599</v>
      </c>
      <c r="BL4" s="26">
        <v>2074.81337469236</v>
      </c>
      <c r="BM4" s="26">
        <v>346.43739389429902</v>
      </c>
      <c r="BN4" s="26">
        <v>0.14576420465505899</v>
      </c>
      <c r="BO4" s="26">
        <v>0.324898732342355</v>
      </c>
      <c r="BP4" s="26">
        <v>1095.4101353454901</v>
      </c>
      <c r="BQ4" s="26">
        <v>0.15434216835595799</v>
      </c>
      <c r="BR4" s="26">
        <v>99.728914777691301</v>
      </c>
      <c r="BS4" s="26">
        <v>17.710644849727402</v>
      </c>
      <c r="BT4" s="26">
        <v>9.5686578512651703</v>
      </c>
      <c r="BU4" s="26">
        <v>249.170046006051</v>
      </c>
      <c r="BV4" s="26">
        <v>11.108780955172801</v>
      </c>
      <c r="BW4" s="26">
        <v>124.66951813621201</v>
      </c>
      <c r="BX4" s="26">
        <v>204.417091497434</v>
      </c>
      <c r="BY4" s="26">
        <v>4.9451048634966597</v>
      </c>
      <c r="BZ4" s="26">
        <v>9290.2700702488601</v>
      </c>
      <c r="CA4" s="26">
        <v>73.065238088189204</v>
      </c>
      <c r="CB4" s="26">
        <v>221.83644683344599</v>
      </c>
      <c r="CC4" s="26">
        <v>0</v>
      </c>
      <c r="CD4" s="26">
        <v>49.011676371810402</v>
      </c>
      <c r="CE4" s="95">
        <v>0</v>
      </c>
      <c r="CF4" s="26">
        <v>1.5936706140745001</v>
      </c>
      <c r="CG4" s="26">
        <v>528.263314209339</v>
      </c>
      <c r="CH4" s="26">
        <v>145.85007073570699</v>
      </c>
      <c r="CI4" s="48"/>
      <c r="CJ4" s="23">
        <f t="shared" si="0"/>
        <v>6.4970310278847818E-5</v>
      </c>
      <c r="CK4" s="23">
        <f t="shared" si="1"/>
        <v>7.4110040246680257E-7</v>
      </c>
      <c r="CL4" s="23">
        <f t="shared" si="2"/>
        <v>7.5170161183310408E-3</v>
      </c>
      <c r="CM4" s="23">
        <f t="shared" si="3"/>
        <v>1.6125555527557868E-4</v>
      </c>
      <c r="CN4" s="23">
        <f t="shared" si="4"/>
        <v>1.2632948274196218E-4</v>
      </c>
      <c r="CO4" s="23">
        <f t="shared" si="5"/>
        <v>-2.6636685416860004E-3</v>
      </c>
      <c r="CP4" s="23">
        <f t="shared" si="6"/>
        <v>3.6873161905074726E-4</v>
      </c>
      <c r="CQ4" s="68">
        <f t="shared" si="7"/>
        <v>-1</v>
      </c>
      <c r="CR4" s="68">
        <f t="shared" si="8"/>
        <v>4.1914364512677942</v>
      </c>
      <c r="CS4" s="23">
        <f t="shared" si="9"/>
        <v>2.1495642276301995E-3</v>
      </c>
      <c r="CT4" s="68">
        <f t="shared" si="10"/>
        <v>2.9478223750170156</v>
      </c>
      <c r="CU4" s="23">
        <f t="shared" si="11"/>
        <v>3.7628020892950367E-5</v>
      </c>
      <c r="CV4" s="68" t="str">
        <f t="shared" si="12"/>
        <v/>
      </c>
      <c r="CW4" s="81">
        <f t="shared" ref="CW4:CW57" si="14">IF(O4=0,"",(V4-O4)/O4)</f>
        <v>1.4100659009972383E-5</v>
      </c>
      <c r="CX4" s="81">
        <f t="shared" ref="CX4:CX57" si="15">IF(P4=0,"",(AB4-P4)/P4)</f>
        <v>-1.7637014366382406E-7</v>
      </c>
      <c r="CY4" s="68">
        <f t="shared" si="13"/>
        <v>-1</v>
      </c>
      <c r="DA4" s="95">
        <f t="shared" ref="DA4:DA51" si="16">AZ4-D4</f>
        <v>162.02441362170066</v>
      </c>
      <c r="DB4" s="95">
        <f t="shared" ref="DB4:DB51" si="17">BZ4-G4</f>
        <v>-24.812291851139889</v>
      </c>
    </row>
    <row r="5" spans="1:106" x14ac:dyDescent="0.25">
      <c r="A5" s="28" t="s">
        <v>3</v>
      </c>
      <c r="B5" s="77">
        <v>3987.9654129</v>
      </c>
      <c r="C5" s="77">
        <v>430.21072029999999</v>
      </c>
      <c r="D5" s="77">
        <v>27257.491566000001</v>
      </c>
      <c r="E5" s="77">
        <v>1601.1967079000001</v>
      </c>
      <c r="F5" s="77">
        <v>1188.7595722999999</v>
      </c>
      <c r="G5" s="77">
        <v>46702.622087000003</v>
      </c>
      <c r="H5" s="77">
        <v>472.86809626000002</v>
      </c>
      <c r="I5" s="78">
        <v>6.1403287746000004</v>
      </c>
      <c r="J5" s="78">
        <v>10.493989313</v>
      </c>
      <c r="K5" s="77">
        <v>0.5</v>
      </c>
      <c r="L5" s="78">
        <v>14.100418892</v>
      </c>
      <c r="M5" s="77">
        <v>70.692552340000006</v>
      </c>
      <c r="N5" s="78">
        <v>1.0479499999999999</v>
      </c>
      <c r="O5" s="77">
        <v>2.1462617289999999</v>
      </c>
      <c r="P5" s="77">
        <v>2.6918628399999998E-2</v>
      </c>
      <c r="Q5" s="78">
        <v>0.1549562173</v>
      </c>
      <c r="R5" s="26"/>
      <c r="S5" s="26" t="s">
        <v>3</v>
      </c>
      <c r="T5" s="95">
        <v>0.62719114537467002</v>
      </c>
      <c r="U5" s="26">
        <v>1.27070084007269</v>
      </c>
      <c r="V5" s="95">
        <v>2.1462857081825701</v>
      </c>
      <c r="W5" s="26">
        <v>0.771518925035797</v>
      </c>
      <c r="X5" s="26">
        <v>0.721703390208568</v>
      </c>
      <c r="Y5" s="95">
        <v>1.42709563137618</v>
      </c>
      <c r="Z5" s="26">
        <v>0.300703744243566</v>
      </c>
      <c r="AA5" s="26">
        <v>7.5272376447480802</v>
      </c>
      <c r="AB5" s="95">
        <v>2.6922650789300302E-2</v>
      </c>
      <c r="AC5" s="26">
        <v>289.26812629693097</v>
      </c>
      <c r="AD5" s="26">
        <v>0.50136121794341504</v>
      </c>
      <c r="AE5" s="26">
        <v>3988.6001117323999</v>
      </c>
      <c r="AF5" s="26">
        <v>5.8817595797250002</v>
      </c>
      <c r="AG5" s="26">
        <v>8.0935924888926394</v>
      </c>
      <c r="AH5" s="26">
        <v>0.74126514348811701</v>
      </c>
      <c r="AI5" s="26">
        <v>4.2372453105603398</v>
      </c>
      <c r="AJ5" s="95">
        <v>0.36083749766365197</v>
      </c>
      <c r="AK5" s="26">
        <v>112.916287812543</v>
      </c>
      <c r="AL5" s="26">
        <v>112.916287812543</v>
      </c>
      <c r="AM5" s="26">
        <v>70.692486411270295</v>
      </c>
      <c r="AN5" s="26">
        <v>0</v>
      </c>
      <c r="AO5" s="26">
        <v>5.21635254147734</v>
      </c>
      <c r="AP5" s="26">
        <v>0.34365319899006203</v>
      </c>
      <c r="AQ5" s="95">
        <v>9.5197043186220203</v>
      </c>
      <c r="AR5" s="26">
        <v>0.82396458309606002</v>
      </c>
      <c r="AS5" s="26">
        <v>1.28877001369533</v>
      </c>
      <c r="AT5" s="26">
        <v>0.15460853336726399</v>
      </c>
      <c r="AU5" s="26">
        <v>430.21079855570503</v>
      </c>
      <c r="AV5" s="26">
        <v>0</v>
      </c>
      <c r="AW5" s="95">
        <v>486.247146284385</v>
      </c>
      <c r="AX5" s="26">
        <v>24501.980256315601</v>
      </c>
      <c r="AY5" s="26">
        <v>2722.44173006137</v>
      </c>
      <c r="AZ5" s="26">
        <v>27224.421986377001</v>
      </c>
      <c r="BA5" s="26">
        <v>2.5640169982065301E-3</v>
      </c>
      <c r="BB5" s="26">
        <v>11.3869387149437</v>
      </c>
      <c r="BC5" s="26">
        <v>63.548177784432802</v>
      </c>
      <c r="BD5" s="26">
        <v>111.238372904508</v>
      </c>
      <c r="BE5" s="26">
        <v>37.601264088723703</v>
      </c>
      <c r="BF5" s="26">
        <v>4.6804969893365502</v>
      </c>
      <c r="BG5" s="26">
        <v>54.094820025930701</v>
      </c>
      <c r="BH5" s="26">
        <v>32.6517992642273</v>
      </c>
      <c r="BI5" s="26">
        <v>1.02262779918098E-3</v>
      </c>
      <c r="BJ5" s="26">
        <v>6.3324522195433097</v>
      </c>
      <c r="BK5" s="26">
        <v>1601.27012880233</v>
      </c>
      <c r="BL5" s="26">
        <v>1188.82504823668</v>
      </c>
      <c r="BM5" s="26">
        <v>412.445080565647</v>
      </c>
      <c r="BN5" s="26">
        <v>1.49819606805668E-2</v>
      </c>
      <c r="BO5" s="26">
        <v>0.29838826949609998</v>
      </c>
      <c r="BP5" s="26">
        <v>618.56251295599998</v>
      </c>
      <c r="BQ5" s="26">
        <v>3.8355594503877197E-2</v>
      </c>
      <c r="BR5" s="26">
        <v>38.2931315223532</v>
      </c>
      <c r="BS5" s="26">
        <v>9.6472684263084094</v>
      </c>
      <c r="BT5" s="26">
        <v>3.7358563756551799</v>
      </c>
      <c r="BU5" s="26">
        <v>95.560189336902596</v>
      </c>
      <c r="BV5" s="26">
        <v>8.9175531445937892</v>
      </c>
      <c r="BW5" s="26">
        <v>99.091733200526704</v>
      </c>
      <c r="BX5" s="26">
        <v>120.149671064185</v>
      </c>
      <c r="BY5" s="26">
        <v>4.5229265300780197</v>
      </c>
      <c r="BZ5" s="26">
        <v>46702.960156738103</v>
      </c>
      <c r="CA5" s="26">
        <v>79.913014326879704</v>
      </c>
      <c r="CB5" s="26">
        <v>1138.12451541011</v>
      </c>
      <c r="CC5" s="26">
        <v>0.26675485345696798</v>
      </c>
      <c r="CD5" s="26">
        <v>46.231466473778099</v>
      </c>
      <c r="CE5" s="95">
        <v>0</v>
      </c>
      <c r="CF5" s="26">
        <v>8.49880479201728</v>
      </c>
      <c r="CG5" s="26">
        <v>472.89983091872102</v>
      </c>
      <c r="CH5" s="26">
        <v>131.690701790579</v>
      </c>
      <c r="CI5" s="48"/>
      <c r="CJ5" s="23">
        <f t="shared" si="0"/>
        <v>1.5915354489955762E-4</v>
      </c>
      <c r="CK5" s="23">
        <f t="shared" si="1"/>
        <v>1.8190087169308565E-7</v>
      </c>
      <c r="CL5" s="23">
        <f t="shared" si="2"/>
        <v>-1.2132290142299479E-3</v>
      </c>
      <c r="CM5" s="23">
        <f t="shared" si="3"/>
        <v>4.5853767977180428E-5</v>
      </c>
      <c r="CN5" s="23">
        <f t="shared" si="4"/>
        <v>5.5079208786833863E-5</v>
      </c>
      <c r="CO5" s="23">
        <f t="shared" si="5"/>
        <v>7.2387742484801387E-6</v>
      </c>
      <c r="CP5" s="23">
        <f t="shared" si="6"/>
        <v>6.7111016733846041E-5</v>
      </c>
      <c r="CQ5" s="68">
        <f t="shared" si="7"/>
        <v>-0.88246502480551914</v>
      </c>
      <c r="CR5" s="68">
        <f t="shared" si="8"/>
        <v>-0.28270961402416284</v>
      </c>
      <c r="CS5" s="23">
        <f t="shared" si="9"/>
        <v>2.7224358868300769E-3</v>
      </c>
      <c r="CT5" s="68">
        <f t="shared" si="10"/>
        <v>7.0080094554217167</v>
      </c>
      <c r="CU5" s="23">
        <f t="shared" si="11"/>
        <v>-9.3261210026806817E-7</v>
      </c>
      <c r="CV5" s="68">
        <f t="shared" si="12"/>
        <v>0.22980105319464672</v>
      </c>
      <c r="CW5" s="81">
        <f t="shared" si="14"/>
        <v>1.1172534200391553E-5</v>
      </c>
      <c r="CX5" s="81">
        <f t="shared" si="15"/>
        <v>1.4942772122457617E-4</v>
      </c>
      <c r="CY5" s="68">
        <f t="shared" si="13"/>
        <v>-2.243755938252468E-3</v>
      </c>
      <c r="DA5" s="95">
        <f t="shared" si="16"/>
        <v>-33.069579622999299</v>
      </c>
      <c r="DB5" s="95">
        <f t="shared" si="17"/>
        <v>0.33806973809987539</v>
      </c>
    </row>
    <row r="6" spans="1:106" x14ac:dyDescent="0.25">
      <c r="A6" s="28" t="s">
        <v>4</v>
      </c>
      <c r="B6" s="77">
        <v>14622.972223000001</v>
      </c>
      <c r="C6" s="77">
        <v>1661.6225626</v>
      </c>
      <c r="D6" s="77">
        <v>7301.8317870000001</v>
      </c>
      <c r="E6" s="77">
        <v>1554.6671532</v>
      </c>
      <c r="F6" s="77">
        <v>1503.3864796</v>
      </c>
      <c r="G6" s="77">
        <v>1736.7922867</v>
      </c>
      <c r="H6" s="77">
        <v>565.41912969999998</v>
      </c>
      <c r="I6" s="78">
        <v>11.904099844999999</v>
      </c>
      <c r="J6" s="78">
        <v>23.251208952999999</v>
      </c>
      <c r="K6" s="77">
        <v>4.3030252999999998</v>
      </c>
      <c r="L6" s="78">
        <v>107.02623937</v>
      </c>
      <c r="M6" s="77">
        <v>65.959073500000002</v>
      </c>
      <c r="N6" s="78">
        <v>5.1200000000000004E-3</v>
      </c>
      <c r="O6" s="77">
        <v>18.70873125</v>
      </c>
      <c r="P6" s="77">
        <v>7.4964383600000004E-2</v>
      </c>
      <c r="Q6" s="78">
        <v>1.1316053535999999</v>
      </c>
      <c r="R6" s="26"/>
      <c r="S6" s="26" t="s">
        <v>4</v>
      </c>
      <c r="T6" s="95">
        <v>7.1521644824628E-2</v>
      </c>
      <c r="U6" s="26">
        <v>0.14402432032051701</v>
      </c>
      <c r="V6" s="95">
        <v>18.7575188630612</v>
      </c>
      <c r="W6" s="26">
        <v>0.145030444139189</v>
      </c>
      <c r="X6" s="26">
        <v>0.13934983017688801</v>
      </c>
      <c r="Y6" s="95">
        <v>0.185816748903437</v>
      </c>
      <c r="Z6" s="26">
        <v>3.4290862558119299E-2</v>
      </c>
      <c r="AA6" s="26">
        <v>64.445788551637605</v>
      </c>
      <c r="AB6" s="95">
        <v>7.4994537445373502E-2</v>
      </c>
      <c r="AC6" s="26">
        <v>1096.7975950409</v>
      </c>
      <c r="AD6" s="26">
        <v>4.31502867024758</v>
      </c>
      <c r="AE6" s="26">
        <v>14654.845246004699</v>
      </c>
      <c r="AF6" s="26">
        <v>54.394654034403302</v>
      </c>
      <c r="AG6" s="26">
        <v>43.205610600272898</v>
      </c>
      <c r="AH6" s="26">
        <v>1.0644675987152199</v>
      </c>
      <c r="AI6" s="26">
        <v>47.415427263617197</v>
      </c>
      <c r="AJ6" s="95">
        <v>4.1148058240640203E-2</v>
      </c>
      <c r="AK6" s="26">
        <v>322.138578629118</v>
      </c>
      <c r="AL6" s="26">
        <v>322.138578629118</v>
      </c>
      <c r="AM6" s="26">
        <v>66.142396517978099</v>
      </c>
      <c r="AN6" s="26">
        <v>0</v>
      </c>
      <c r="AO6" s="26">
        <v>0.95626021927803195</v>
      </c>
      <c r="AP6" s="26">
        <v>3.9188577138927302E-2</v>
      </c>
      <c r="AQ6" s="95">
        <v>1.08669788068591</v>
      </c>
      <c r="AR6" s="26">
        <v>9.3960854428836699E-2</v>
      </c>
      <c r="AS6" s="26">
        <v>0.14922532496468899</v>
      </c>
      <c r="AT6" s="26">
        <v>1.7630831217963001E-2</v>
      </c>
      <c r="AU6" s="26">
        <v>1663.05867492689</v>
      </c>
      <c r="AV6" s="26">
        <v>0</v>
      </c>
      <c r="AW6" s="95">
        <v>609.938642982082</v>
      </c>
      <c r="AX6" s="26">
        <v>6411.1038032800298</v>
      </c>
      <c r="AY6" s="26">
        <v>712.345674956376</v>
      </c>
      <c r="AZ6" s="26">
        <v>7123.44947823641</v>
      </c>
      <c r="BA6" s="26">
        <v>2.9475408510366803E-4</v>
      </c>
      <c r="BB6" s="26">
        <v>7.9854008051389203</v>
      </c>
      <c r="BC6" s="26">
        <v>9.3761247903796203</v>
      </c>
      <c r="BD6" s="26">
        <v>45.2629408378505</v>
      </c>
      <c r="BE6" s="26">
        <v>14.990769966141499</v>
      </c>
      <c r="BF6" s="26">
        <v>36.8938791185764</v>
      </c>
      <c r="BG6" s="26">
        <v>87.817959467677696</v>
      </c>
      <c r="BH6" s="26">
        <v>17.620189266990302</v>
      </c>
      <c r="BI6" s="26">
        <v>0.22135862034755999</v>
      </c>
      <c r="BJ6" s="26">
        <v>42.052585539767698</v>
      </c>
      <c r="BK6" s="26">
        <v>1556.65273867267</v>
      </c>
      <c r="BL6" s="26">
        <v>1505.24200050422</v>
      </c>
      <c r="BM6" s="26">
        <v>51.410738168444098</v>
      </c>
      <c r="BN6" s="26">
        <v>0.60740817369114397</v>
      </c>
      <c r="BO6" s="26">
        <v>2.5219372889851498E-2</v>
      </c>
      <c r="BP6" s="26">
        <v>124.57658115477901</v>
      </c>
      <c r="BQ6" s="26">
        <v>0.95259791738178901</v>
      </c>
      <c r="BR6" s="26">
        <v>250.29479333045501</v>
      </c>
      <c r="BS6" s="26">
        <v>50.4162921839877</v>
      </c>
      <c r="BT6" s="26">
        <v>25.869862770378599</v>
      </c>
      <c r="BU6" s="26">
        <v>625.68755110735401</v>
      </c>
      <c r="BV6" s="26">
        <v>14.711768855566399</v>
      </c>
      <c r="BW6" s="26">
        <v>85.973172394087101</v>
      </c>
      <c r="BX6" s="26">
        <v>131.74342550570199</v>
      </c>
      <c r="BY6" s="26">
        <v>0.122229823638709</v>
      </c>
      <c r="BZ6" s="26">
        <v>1726.16730822312</v>
      </c>
      <c r="CA6" s="26">
        <v>30.552795862459799</v>
      </c>
      <c r="CB6" s="26">
        <v>0.36501748884825003</v>
      </c>
      <c r="CC6" s="26">
        <v>3.0419541115901699E-2</v>
      </c>
      <c r="CD6" s="26">
        <v>3.2354322845947698</v>
      </c>
      <c r="CE6" s="95">
        <v>0</v>
      </c>
      <c r="CF6" s="26">
        <v>1.69457655856597</v>
      </c>
      <c r="CG6" s="26">
        <v>566.137104270132</v>
      </c>
      <c r="CH6" s="26">
        <v>0.62175512212780204</v>
      </c>
      <c r="CI6" s="48"/>
      <c r="CJ6" s="23">
        <f t="shared" si="0"/>
        <v>2.1796542124703283E-3</v>
      </c>
      <c r="CK6" s="23">
        <f t="shared" si="1"/>
        <v>8.6428311652368348E-4</v>
      </c>
      <c r="CL6" s="23">
        <f t="shared" si="2"/>
        <v>-2.4429802543681923E-2</v>
      </c>
      <c r="CM6" s="23">
        <f t="shared" si="3"/>
        <v>1.277177219948987E-3</v>
      </c>
      <c r="CN6" s="23">
        <f t="shared" si="4"/>
        <v>1.2342274786943809E-3</v>
      </c>
      <c r="CO6" s="23">
        <f t="shared" si="5"/>
        <v>-6.1175873236217542E-3</v>
      </c>
      <c r="CP6" s="23">
        <f t="shared" si="6"/>
        <v>1.2698094783474292E-3</v>
      </c>
      <c r="CQ6" s="68">
        <f t="shared" si="7"/>
        <v>-0.98829396325708585</v>
      </c>
      <c r="CR6" s="68">
        <f t="shared" si="8"/>
        <v>1.7717177494687841</v>
      </c>
      <c r="CS6" s="23">
        <f t="shared" si="9"/>
        <v>2.7895188642233027E-3</v>
      </c>
      <c r="CT6" s="68">
        <f t="shared" si="10"/>
        <v>2.0099028100525329</v>
      </c>
      <c r="CU6" s="23">
        <f t="shared" si="11"/>
        <v>2.7793449521102947E-3</v>
      </c>
      <c r="CV6" s="68">
        <f t="shared" si="12"/>
        <v>28.145571282165815</v>
      </c>
      <c r="CW6" s="81">
        <f t="shared" si="14"/>
        <v>2.6077456781683594E-3</v>
      </c>
      <c r="CX6" s="81">
        <f t="shared" si="15"/>
        <v>4.0224229061090299E-4</v>
      </c>
      <c r="CY6" s="68">
        <f t="shared" si="13"/>
        <v>-0.98441962901476776</v>
      </c>
      <c r="DA6" s="95">
        <f t="shared" si="16"/>
        <v>-178.38230876359012</v>
      </c>
      <c r="DB6" s="95">
        <f t="shared" si="17"/>
        <v>-10.62497847687996</v>
      </c>
    </row>
    <row r="7" spans="1:106" x14ac:dyDescent="0.25">
      <c r="A7" s="28" t="s">
        <v>5</v>
      </c>
      <c r="B7" s="77">
        <v>7272.8154619999996</v>
      </c>
      <c r="C7" s="77">
        <v>71.578165999999996</v>
      </c>
      <c r="D7" s="77">
        <v>30243.595321000001</v>
      </c>
      <c r="E7" s="77">
        <v>1131.4032070000001</v>
      </c>
      <c r="F7" s="77">
        <v>738.17193399999996</v>
      </c>
      <c r="G7" s="77">
        <v>19397.255148</v>
      </c>
      <c r="H7" s="77">
        <v>531.41899999999998</v>
      </c>
      <c r="I7" s="78">
        <v>8.6792265622000002</v>
      </c>
      <c r="J7" s="78">
        <v>13.269620279</v>
      </c>
      <c r="K7" s="77">
        <v>19.065407</v>
      </c>
      <c r="L7" s="78">
        <v>33.467924681</v>
      </c>
      <c r="M7" s="77">
        <v>66.084044250000005</v>
      </c>
      <c r="N7" s="78"/>
      <c r="O7" s="77">
        <v>5.4700804633000004</v>
      </c>
      <c r="P7" s="77">
        <v>8.7169421999999993E-3</v>
      </c>
      <c r="Q7" s="78">
        <v>0.23554573719999999</v>
      </c>
      <c r="R7" s="26"/>
      <c r="S7" s="26" t="s">
        <v>5</v>
      </c>
      <c r="T7" s="95">
        <v>0</v>
      </c>
      <c r="U7" s="26">
        <v>0</v>
      </c>
      <c r="V7" s="95">
        <v>5.4767751034443704</v>
      </c>
      <c r="W7" s="26">
        <v>6.6933475710526796E-2</v>
      </c>
      <c r="X7" s="26">
        <v>6.6933475710526796E-2</v>
      </c>
      <c r="Y7" s="95">
        <v>2.6976869646397901E-2</v>
      </c>
      <c r="Z7" s="26">
        <v>0</v>
      </c>
      <c r="AA7" s="26">
        <v>6.5954619910361103</v>
      </c>
      <c r="AB7" s="95">
        <v>8.7169042069478592E-3</v>
      </c>
      <c r="AC7" s="26">
        <v>461.61550545961501</v>
      </c>
      <c r="AD7" s="26">
        <v>19.065416077646699</v>
      </c>
      <c r="AE7" s="26">
        <v>7273.5402336513798</v>
      </c>
      <c r="AF7" s="26">
        <v>5.2482128315072902</v>
      </c>
      <c r="AG7" s="26">
        <v>40.484191733813802</v>
      </c>
      <c r="AH7" s="26">
        <v>0.90853492154092996</v>
      </c>
      <c r="AI7" s="26">
        <v>3.83406485142942</v>
      </c>
      <c r="AJ7" s="95">
        <v>0</v>
      </c>
      <c r="AK7" s="26">
        <v>114.895658299007</v>
      </c>
      <c r="AL7" s="26">
        <v>114.895658299007</v>
      </c>
      <c r="AM7" s="26">
        <v>66.1170053397706</v>
      </c>
      <c r="AN7" s="26">
        <v>0</v>
      </c>
      <c r="AO7" s="26">
        <v>6.4673514426681296</v>
      </c>
      <c r="AP7" s="26">
        <v>0</v>
      </c>
      <c r="AQ7" s="95">
        <v>0</v>
      </c>
      <c r="AR7" s="26">
        <v>0</v>
      </c>
      <c r="AS7" s="26">
        <v>0</v>
      </c>
      <c r="AT7" s="26">
        <v>0</v>
      </c>
      <c r="AU7" s="26">
        <v>71.578072952264407</v>
      </c>
      <c r="AV7" s="26">
        <v>0</v>
      </c>
      <c r="AW7" s="95">
        <v>571.950013074097</v>
      </c>
      <c r="AX7" s="26">
        <v>27137.205948722902</v>
      </c>
      <c r="AY7" s="26">
        <v>3015.2456575306401</v>
      </c>
      <c r="AZ7" s="26">
        <v>30152.4516062535</v>
      </c>
      <c r="BA7" s="26">
        <v>0</v>
      </c>
      <c r="BB7" s="26">
        <v>13.584657053662999</v>
      </c>
      <c r="BC7" s="26">
        <v>30.007217237648401</v>
      </c>
      <c r="BD7" s="26">
        <v>127.090025082544</v>
      </c>
      <c r="BE7" s="26">
        <v>19.003731792194099</v>
      </c>
      <c r="BF7" s="26">
        <v>7.4569622992899403</v>
      </c>
      <c r="BG7" s="26">
        <v>38.1198744196641</v>
      </c>
      <c r="BH7" s="26">
        <v>17.691077959822</v>
      </c>
      <c r="BI7" s="26">
        <v>0</v>
      </c>
      <c r="BJ7" s="26">
        <v>4.8314900391507303</v>
      </c>
      <c r="BK7" s="26">
        <v>1131.5178747679599</v>
      </c>
      <c r="BL7" s="26">
        <v>738.27919122864205</v>
      </c>
      <c r="BM7" s="26">
        <v>393.23868353932198</v>
      </c>
      <c r="BN7" s="26">
        <v>2.7464374962108001E-2</v>
      </c>
      <c r="BO7" s="26">
        <v>0.13301574096381599</v>
      </c>
      <c r="BP7" s="26">
        <v>284.57634768819202</v>
      </c>
      <c r="BQ7" s="26">
        <v>2.9080604286887399E-2</v>
      </c>
      <c r="BR7" s="26">
        <v>54.501849480432497</v>
      </c>
      <c r="BS7" s="26">
        <v>13.029062396953901</v>
      </c>
      <c r="BT7" s="26">
        <v>6.3786712811486197</v>
      </c>
      <c r="BU7" s="26">
        <v>136.17115291573</v>
      </c>
      <c r="BV7" s="26">
        <v>15.4295715564242</v>
      </c>
      <c r="BW7" s="26">
        <v>51.125921962143501</v>
      </c>
      <c r="BX7" s="26">
        <v>73.171709378948606</v>
      </c>
      <c r="BY7" s="26">
        <v>2.02456165711033</v>
      </c>
      <c r="BZ7" s="26">
        <v>19378.799441610601</v>
      </c>
      <c r="CA7" s="26">
        <v>82.500421422549806</v>
      </c>
      <c r="CB7" s="26">
        <v>468.49828464672498</v>
      </c>
      <c r="CC7" s="26">
        <v>0</v>
      </c>
      <c r="CD7" s="26">
        <v>58.795268210681698</v>
      </c>
      <c r="CE7" s="95">
        <v>0</v>
      </c>
      <c r="CF7" s="26">
        <v>0.10433590516034399</v>
      </c>
      <c r="CG7" s="26">
        <v>531.51518135374295</v>
      </c>
      <c r="CH7" s="26">
        <v>179.62251011377401</v>
      </c>
      <c r="CI7" s="48"/>
      <c r="CJ7" s="23">
        <f t="shared" si="0"/>
        <v>9.9654893647052861E-5</v>
      </c>
      <c r="CK7" s="23">
        <f t="shared" si="1"/>
        <v>-1.2999457905834017E-6</v>
      </c>
      <c r="CL7" s="23">
        <f t="shared" si="2"/>
        <v>-3.013653429068786E-3</v>
      </c>
      <c r="CM7" s="23">
        <f t="shared" si="3"/>
        <v>1.013500467829878E-4</v>
      </c>
      <c r="CN7" s="23">
        <f t="shared" si="4"/>
        <v>1.4530114693047061E-4</v>
      </c>
      <c r="CO7" s="23">
        <f t="shared" si="5"/>
        <v>-9.5145969100179115E-4</v>
      </c>
      <c r="CP7" s="23">
        <f t="shared" si="6"/>
        <v>1.8098967809386461E-4</v>
      </c>
      <c r="CQ7" s="68">
        <f t="shared" si="7"/>
        <v>-0.99228808290337323</v>
      </c>
      <c r="CR7" s="68">
        <f t="shared" si="8"/>
        <v>-0.50296528066640767</v>
      </c>
      <c r="CS7" s="23">
        <f t="shared" si="9"/>
        <v>4.7613180764145239E-7</v>
      </c>
      <c r="CT7" s="68">
        <f t="shared" si="10"/>
        <v>2.4330081531537018</v>
      </c>
      <c r="CU7" s="23">
        <f t="shared" si="11"/>
        <v>4.9877531172125181E-4</v>
      </c>
      <c r="CV7" s="68" t="str">
        <f t="shared" si="12"/>
        <v/>
      </c>
      <c r="CW7" s="81">
        <f t="shared" si="14"/>
        <v>1.2238650215999161E-3</v>
      </c>
      <c r="CX7" s="81">
        <f t="shared" si="15"/>
        <v>-4.3585297766601693E-6</v>
      </c>
      <c r="CY7" s="68">
        <f t="shared" si="13"/>
        <v>-1</v>
      </c>
      <c r="DA7" s="95">
        <f t="shared" si="16"/>
        <v>-91.143714746500336</v>
      </c>
      <c r="DB7" s="95">
        <f t="shared" si="17"/>
        <v>-18.455706389398983</v>
      </c>
    </row>
    <row r="8" spans="1:106" x14ac:dyDescent="0.25">
      <c r="A8" s="28" t="s">
        <v>6</v>
      </c>
      <c r="B8" s="77">
        <v>960.08554039000001</v>
      </c>
      <c r="C8" s="77">
        <v>178.52493507</v>
      </c>
      <c r="D8" s="77">
        <v>4061.5493000000001</v>
      </c>
      <c r="E8" s="77">
        <v>316.57709225000002</v>
      </c>
      <c r="F8" s="77">
        <v>305.44862819999997</v>
      </c>
      <c r="G8" s="77">
        <v>517.59198021999998</v>
      </c>
      <c r="H8" s="77">
        <v>116.05390991</v>
      </c>
      <c r="I8" s="78">
        <v>3.4551597852000002</v>
      </c>
      <c r="J8" s="78">
        <v>0.45484216199999999</v>
      </c>
      <c r="K8" s="77">
        <v>1.09396</v>
      </c>
      <c r="L8" s="78">
        <v>2.5505324420000002</v>
      </c>
      <c r="M8" s="77">
        <v>71.636989735</v>
      </c>
      <c r="N8" s="78"/>
      <c r="O8" s="77">
        <v>1.9074224425999999</v>
      </c>
      <c r="P8" s="77">
        <v>3.4902468399999997E-2</v>
      </c>
      <c r="Q8" s="78">
        <v>0.2076394476</v>
      </c>
      <c r="R8" s="26"/>
      <c r="S8" s="26" t="s">
        <v>6</v>
      </c>
      <c r="T8" s="95">
        <v>0</v>
      </c>
      <c r="U8" s="26">
        <v>0.75918160813143298</v>
      </c>
      <c r="V8" s="95">
        <v>1.9075126343675</v>
      </c>
      <c r="W8" s="26">
        <v>1.2742527359224101E-3</v>
      </c>
      <c r="X8" s="26">
        <v>1.2742527359224101E-3</v>
      </c>
      <c r="Y8" s="95">
        <v>1.74741385611534E-3</v>
      </c>
      <c r="Z8" s="26">
        <v>0</v>
      </c>
      <c r="AA8" s="26">
        <v>25.444648829408202</v>
      </c>
      <c r="AB8" s="95">
        <v>3.4902760619075102E-2</v>
      </c>
      <c r="AC8" s="26">
        <v>374.20322242887198</v>
      </c>
      <c r="AD8" s="26">
        <v>1.09702272687489</v>
      </c>
      <c r="AE8" s="26">
        <v>961.55629445812997</v>
      </c>
      <c r="AF8" s="26">
        <v>27.781349694571301</v>
      </c>
      <c r="AG8" s="26">
        <v>8.6743615237157901</v>
      </c>
      <c r="AH8" s="26">
        <v>5.8267178318921198E-2</v>
      </c>
      <c r="AI8" s="26">
        <v>0.31540184143988198</v>
      </c>
      <c r="AJ8" s="95">
        <v>0</v>
      </c>
      <c r="AK8" s="26">
        <v>49.4277158871217</v>
      </c>
      <c r="AL8" s="26">
        <v>49.4277158871217</v>
      </c>
      <c r="AM8" s="26">
        <v>71.828840540198598</v>
      </c>
      <c r="AN8" s="26">
        <v>0</v>
      </c>
      <c r="AO8" s="26">
        <v>9.8515052457192498E-2</v>
      </c>
      <c r="AP8" s="26">
        <v>0</v>
      </c>
      <c r="AQ8" s="95">
        <v>3.0804814947505E-3</v>
      </c>
      <c r="AR8" s="26">
        <v>0</v>
      </c>
      <c r="AS8" s="26">
        <v>5.3714691923477495E-4</v>
      </c>
      <c r="AT8" s="26">
        <v>1.6144602352808401E-4</v>
      </c>
      <c r="AU8" s="26">
        <v>178.602671647899</v>
      </c>
      <c r="AV8" s="26">
        <v>0</v>
      </c>
      <c r="AW8" s="95">
        <v>125.63825609991299</v>
      </c>
      <c r="AX8" s="26">
        <v>3679.3021657743402</v>
      </c>
      <c r="AY8" s="26">
        <v>408.81099666264203</v>
      </c>
      <c r="AZ8" s="26">
        <v>4088.11316243698</v>
      </c>
      <c r="BA8" s="26">
        <v>0</v>
      </c>
      <c r="BB8" s="26">
        <v>1.2644672977946001</v>
      </c>
      <c r="BC8" s="26">
        <v>3.50249895809565</v>
      </c>
      <c r="BD8" s="26">
        <v>7.9197196842083297</v>
      </c>
      <c r="BE8" s="26">
        <v>4.2973442485270299</v>
      </c>
      <c r="BF8" s="26">
        <v>19.134848437418999</v>
      </c>
      <c r="BG8" s="26">
        <v>17.000417902632801</v>
      </c>
      <c r="BH8" s="26">
        <v>5.3075989062870299</v>
      </c>
      <c r="BI8" s="26">
        <v>0</v>
      </c>
      <c r="BJ8" s="26">
        <v>4.4084362428831998</v>
      </c>
      <c r="BK8" s="26">
        <v>316.96128589572902</v>
      </c>
      <c r="BL8" s="26">
        <v>305.80835145944599</v>
      </c>
      <c r="BM8" s="26">
        <v>11.152934436283701</v>
      </c>
      <c r="BN8" s="26">
        <v>2.4841822781461301E-2</v>
      </c>
      <c r="BO8" s="26">
        <v>6.0851682384331897E-2</v>
      </c>
      <c r="BP8" s="26">
        <v>50.712081670001098</v>
      </c>
      <c r="BQ8" s="26">
        <v>0.84154267541901095</v>
      </c>
      <c r="BR8" s="26">
        <v>39.086332948626797</v>
      </c>
      <c r="BS8" s="26">
        <v>16.5115020679354</v>
      </c>
      <c r="BT8" s="26">
        <v>5.8444741056124103</v>
      </c>
      <c r="BU8" s="26">
        <v>97.9065781951861</v>
      </c>
      <c r="BV8" s="26">
        <v>0.96084022694931004</v>
      </c>
      <c r="BW8" s="26">
        <v>13.8761520823205</v>
      </c>
      <c r="BX8" s="26">
        <v>27.0447975991666</v>
      </c>
      <c r="BY8" s="26">
        <v>0.248051914167216</v>
      </c>
      <c r="BZ8" s="26">
        <v>521.09466810319805</v>
      </c>
      <c r="CA8" s="26">
        <v>5.5183381921969197</v>
      </c>
      <c r="CB8" s="26">
        <v>6.6531156425337699</v>
      </c>
      <c r="CC8" s="26">
        <v>0</v>
      </c>
      <c r="CD8" s="26">
        <v>1.0378564174775999</v>
      </c>
      <c r="CE8" s="95">
        <v>0</v>
      </c>
      <c r="CF8" s="26">
        <v>1.6877672102814201E-2</v>
      </c>
      <c r="CG8" s="26">
        <v>116.20554186852701</v>
      </c>
      <c r="CH8" s="26">
        <v>1.8839330942017301</v>
      </c>
      <c r="CI8" s="48"/>
      <c r="CJ8" s="23">
        <f t="shared" si="0"/>
        <v>1.5318989884302628E-3</v>
      </c>
      <c r="CK8" s="23">
        <f t="shared" si="1"/>
        <v>4.3543820849744296E-4</v>
      </c>
      <c r="CL8" s="23">
        <f t="shared" si="2"/>
        <v>6.5403274649355825E-3</v>
      </c>
      <c r="CM8" s="23">
        <f t="shared" si="3"/>
        <v>1.2135863748018833E-3</v>
      </c>
      <c r="CN8" s="23">
        <f t="shared" si="4"/>
        <v>1.177688246844822E-3</v>
      </c>
      <c r="CO8" s="23">
        <f t="shared" si="5"/>
        <v>6.7672761886868171E-3</v>
      </c>
      <c r="CP8" s="23">
        <f t="shared" si="6"/>
        <v>1.3065648425339244E-3</v>
      </c>
      <c r="CQ8" s="68">
        <f t="shared" si="7"/>
        <v>-0.99963120295003993</v>
      </c>
      <c r="CR8" s="68">
        <f t="shared" si="8"/>
        <v>54.941711114740947</v>
      </c>
      <c r="CS8" s="23">
        <f t="shared" si="9"/>
        <v>2.7996698918515794E-3</v>
      </c>
      <c r="CT8" s="68">
        <f t="shared" si="10"/>
        <v>18.379371566966995</v>
      </c>
      <c r="CU8" s="23">
        <f t="shared" si="11"/>
        <v>2.6780969706892178E-3</v>
      </c>
      <c r="CV8" s="68" t="str">
        <f t="shared" si="12"/>
        <v/>
      </c>
      <c r="CW8" s="81">
        <f t="shared" si="14"/>
        <v>4.7284631597961685E-5</v>
      </c>
      <c r="CX8" s="81">
        <f t="shared" si="15"/>
        <v>8.3724472365467034E-6</v>
      </c>
      <c r="CY8" s="68">
        <f t="shared" si="13"/>
        <v>-0.99922246940360249</v>
      </c>
      <c r="DA8" s="95">
        <f t="shared" si="16"/>
        <v>26.563862436979889</v>
      </c>
      <c r="DB8" s="95">
        <f t="shared" si="17"/>
        <v>3.5026878831980639</v>
      </c>
    </row>
    <row r="9" spans="1:106" x14ac:dyDescent="0.25">
      <c r="A9" s="28" t="s">
        <v>7</v>
      </c>
      <c r="B9" s="77">
        <v>850.05958850000002</v>
      </c>
      <c r="C9" s="77">
        <v>81.1396522</v>
      </c>
      <c r="D9" s="77">
        <v>1492.1820600000001</v>
      </c>
      <c r="E9" s="77">
        <v>174.67793330000001</v>
      </c>
      <c r="F9" s="77">
        <v>172.38834062999999</v>
      </c>
      <c r="G9" s="77">
        <v>581.56986459999996</v>
      </c>
      <c r="H9" s="77">
        <v>103.67527016</v>
      </c>
      <c r="I9" s="78">
        <v>0.72788817610000001</v>
      </c>
      <c r="J9" s="78">
        <v>0.46540278959999998</v>
      </c>
      <c r="K9" s="77"/>
      <c r="L9" s="78">
        <v>7.6928594925000002</v>
      </c>
      <c r="M9" s="77">
        <v>0.31</v>
      </c>
      <c r="N9" s="78"/>
      <c r="O9" s="77">
        <v>0.1390182609</v>
      </c>
      <c r="P9" s="77">
        <v>0.12549708640000001</v>
      </c>
      <c r="Q9" s="78">
        <v>4.06039947E-2</v>
      </c>
      <c r="R9" s="26"/>
      <c r="S9" s="26" t="s">
        <v>7</v>
      </c>
      <c r="T9" s="95">
        <v>0</v>
      </c>
      <c r="U9" s="26">
        <v>0.13436477744411399</v>
      </c>
      <c r="V9" s="95">
        <v>0.139018195315252</v>
      </c>
      <c r="W9" s="26">
        <v>0.137080132008703</v>
      </c>
      <c r="X9" s="26">
        <v>0.137080132008703</v>
      </c>
      <c r="Y9" s="95">
        <v>0.116776082579903</v>
      </c>
      <c r="Z9" s="26">
        <v>0</v>
      </c>
      <c r="AA9" s="26">
        <v>2.9393510858583101</v>
      </c>
      <c r="AB9" s="95">
        <v>0.12549694991521601</v>
      </c>
      <c r="AC9" s="26">
        <v>320.71521621587601</v>
      </c>
      <c r="AD9" s="26">
        <v>0</v>
      </c>
      <c r="AE9" s="26">
        <v>850.86802228872898</v>
      </c>
      <c r="AF9" s="26">
        <v>2.04468468632371</v>
      </c>
      <c r="AG9" s="26">
        <v>35.014648828680997</v>
      </c>
      <c r="AH9" s="26">
        <v>0.94946013958778697</v>
      </c>
      <c r="AI9" s="26">
        <v>0</v>
      </c>
      <c r="AJ9" s="95">
        <v>0</v>
      </c>
      <c r="AK9" s="26">
        <v>49.103743557078197</v>
      </c>
      <c r="AL9" s="26">
        <v>49.103743557078197</v>
      </c>
      <c r="AM9" s="26">
        <v>0.31000049238688898</v>
      </c>
      <c r="AN9" s="26">
        <v>0</v>
      </c>
      <c r="AO9" s="26">
        <v>1.0042376309707399</v>
      </c>
      <c r="AP9" s="26">
        <v>0</v>
      </c>
      <c r="AQ9" s="95">
        <v>0.153610924106382</v>
      </c>
      <c r="AR9" s="26">
        <v>0</v>
      </c>
      <c r="AS9" s="26">
        <v>2.67851375980863E-2</v>
      </c>
      <c r="AT9" s="26">
        <v>8.0505325405029193E-3</v>
      </c>
      <c r="AU9" s="26">
        <v>81.142337325462805</v>
      </c>
      <c r="AV9" s="26">
        <v>0</v>
      </c>
      <c r="AW9" s="95">
        <v>138.88904732772201</v>
      </c>
      <c r="AX9" s="26">
        <v>1338.0281089303701</v>
      </c>
      <c r="AY9" s="26">
        <v>148.669843460815</v>
      </c>
      <c r="AZ9" s="26">
        <v>1486.69795239118</v>
      </c>
      <c r="BA9" s="26">
        <v>0</v>
      </c>
      <c r="BB9" s="26">
        <v>3.6890655388922902</v>
      </c>
      <c r="BC9" s="26">
        <v>3.1167686194105801</v>
      </c>
      <c r="BD9" s="26">
        <v>27.075953940442002</v>
      </c>
      <c r="BE9" s="26">
        <v>2.6336679177896398</v>
      </c>
      <c r="BF9" s="26">
        <v>3.83619484449147</v>
      </c>
      <c r="BG9" s="26">
        <v>11.7446114078164</v>
      </c>
      <c r="BH9" s="26">
        <v>3.1525985107778398</v>
      </c>
      <c r="BI9" s="26">
        <v>0</v>
      </c>
      <c r="BJ9" s="26">
        <v>0.66606171618798704</v>
      </c>
      <c r="BK9" s="26">
        <v>174.86035593575201</v>
      </c>
      <c r="BL9" s="26">
        <v>172.57076247840899</v>
      </c>
      <c r="BM9" s="26">
        <v>2.2895934573433099</v>
      </c>
      <c r="BN9" s="26">
        <v>0</v>
      </c>
      <c r="BO9" s="26">
        <v>9.7475799498911494E-3</v>
      </c>
      <c r="BP9" s="26">
        <v>25.157713035378499</v>
      </c>
      <c r="BQ9" s="26">
        <v>0</v>
      </c>
      <c r="BR9" s="26">
        <v>25.3045428440725</v>
      </c>
      <c r="BS9" s="26">
        <v>6.26981259610774</v>
      </c>
      <c r="BT9" s="26">
        <v>3.3185552781406198</v>
      </c>
      <c r="BU9" s="26">
        <v>63.319370139497401</v>
      </c>
      <c r="BV9" s="26">
        <v>10.298043160554901</v>
      </c>
      <c r="BW9" s="26">
        <v>6.4493633602848304</v>
      </c>
      <c r="BX9" s="26">
        <v>17.443250935586398</v>
      </c>
      <c r="BY9" s="26">
        <v>0.148503692917035</v>
      </c>
      <c r="BZ9" s="26">
        <v>583.08751824600301</v>
      </c>
      <c r="CA9" s="26">
        <v>16.896242368665199</v>
      </c>
      <c r="CB9" s="26">
        <v>10.446726739024699</v>
      </c>
      <c r="CC9" s="26">
        <v>0</v>
      </c>
      <c r="CD9" s="26">
        <v>2.5133502176273201</v>
      </c>
      <c r="CE9" s="95">
        <v>0</v>
      </c>
      <c r="CF9" s="26">
        <v>7.2128663664266901E-2</v>
      </c>
      <c r="CG9" s="26">
        <v>103.75474186632199</v>
      </c>
      <c r="CH9" s="26">
        <v>3.6017687835147201</v>
      </c>
      <c r="CI9" s="48"/>
      <c r="CJ9" s="23">
        <f t="shared" si="0"/>
        <v>9.5103190372278483E-4</v>
      </c>
      <c r="CK9" s="23">
        <f t="shared" si="1"/>
        <v>3.3092642006717822E-5</v>
      </c>
      <c r="CL9" s="23">
        <f t="shared" si="2"/>
        <v>-3.6752268746751103E-3</v>
      </c>
      <c r="CM9" s="23">
        <f t="shared" si="3"/>
        <v>1.0443370396345574E-3</v>
      </c>
      <c r="CN9" s="23">
        <f t="shared" si="4"/>
        <v>1.0582029372887918E-3</v>
      </c>
      <c r="CO9" s="23">
        <f t="shared" si="5"/>
        <v>2.6095809607447375E-3</v>
      </c>
      <c r="CP9" s="23">
        <f t="shared" si="6"/>
        <v>7.6654448258826988E-4</v>
      </c>
      <c r="CQ9" s="68">
        <f t="shared" si="7"/>
        <v>-0.81167418772595867</v>
      </c>
      <c r="CR9" s="68">
        <f t="shared" si="8"/>
        <v>5.3157143694488722</v>
      </c>
      <c r="CS9" s="23" t="str">
        <f t="shared" si="9"/>
        <v/>
      </c>
      <c r="CT9" s="68">
        <f t="shared" si="10"/>
        <v>5.3830287820739366</v>
      </c>
      <c r="CU9" s="23">
        <f t="shared" si="11"/>
        <v>1.588344803173864E-6</v>
      </c>
      <c r="CV9" s="68" t="str">
        <f t="shared" si="12"/>
        <v/>
      </c>
      <c r="CW9" s="81">
        <f t="shared" si="14"/>
        <v>-4.717707412606785E-7</v>
      </c>
      <c r="CX9" s="81">
        <f t="shared" si="15"/>
        <v>-1.0875534079523522E-6</v>
      </c>
      <c r="CY9" s="68">
        <f t="shared" si="13"/>
        <v>-0.80173052922541832</v>
      </c>
      <c r="DA9" s="95">
        <f t="shared" si="16"/>
        <v>-5.484107608820068</v>
      </c>
      <c r="DB9" s="95">
        <f t="shared" si="17"/>
        <v>1.5176536460030547</v>
      </c>
    </row>
    <row r="10" spans="1:106" x14ac:dyDescent="0.25">
      <c r="A10" s="28" t="s">
        <v>8</v>
      </c>
      <c r="B10" s="77"/>
      <c r="C10" s="77"/>
      <c r="D10" s="77"/>
      <c r="E10" s="77"/>
      <c r="F10" s="77"/>
      <c r="G10" s="77"/>
      <c r="H10" s="77"/>
      <c r="I10" s="78"/>
      <c r="J10" s="78"/>
      <c r="K10" s="77"/>
      <c r="L10" s="78"/>
      <c r="M10" s="77"/>
      <c r="N10" s="78"/>
      <c r="O10" s="77"/>
      <c r="P10" s="77"/>
      <c r="Q10" s="78"/>
      <c r="R10" s="26"/>
      <c r="S10" s="26"/>
      <c r="T10" s="95"/>
      <c r="U10" s="26"/>
      <c r="V10" s="95"/>
      <c r="CI10" s="48"/>
      <c r="CJ10" s="23" t="str">
        <f t="shared" si="0"/>
        <v/>
      </c>
      <c r="CK10" s="23" t="str">
        <f t="shared" si="1"/>
        <v/>
      </c>
      <c r="CL10" s="23" t="str">
        <f t="shared" si="2"/>
        <v/>
      </c>
      <c r="CM10" s="23" t="str">
        <f t="shared" si="3"/>
        <v/>
      </c>
      <c r="CN10" s="23" t="str">
        <f t="shared" si="4"/>
        <v/>
      </c>
      <c r="CO10" s="23" t="str">
        <f t="shared" si="5"/>
        <v/>
      </c>
      <c r="CP10" s="23" t="str">
        <f t="shared" si="6"/>
        <v/>
      </c>
      <c r="CQ10" s="68" t="str">
        <f t="shared" si="7"/>
        <v/>
      </c>
      <c r="CR10" s="68" t="str">
        <f t="shared" si="8"/>
        <v/>
      </c>
      <c r="CS10" s="23" t="str">
        <f t="shared" si="9"/>
        <v/>
      </c>
      <c r="CT10" s="68" t="str">
        <f t="shared" si="10"/>
        <v/>
      </c>
      <c r="CU10" s="23" t="str">
        <f t="shared" si="11"/>
        <v/>
      </c>
      <c r="CV10" s="68" t="str">
        <f t="shared" si="12"/>
        <v/>
      </c>
      <c r="CW10" s="81" t="str">
        <f t="shared" si="14"/>
        <v/>
      </c>
      <c r="CX10" s="81" t="str">
        <f t="shared" si="15"/>
        <v/>
      </c>
      <c r="CY10" s="68" t="str">
        <f t="shared" si="13"/>
        <v/>
      </c>
      <c r="DA10" s="95">
        <f t="shared" si="16"/>
        <v>0</v>
      </c>
      <c r="DB10" s="95">
        <f t="shared" si="17"/>
        <v>0</v>
      </c>
    </row>
    <row r="11" spans="1:106" x14ac:dyDescent="0.25">
      <c r="A11" s="28" t="s">
        <v>9</v>
      </c>
      <c r="B11" s="77">
        <v>34962.536064</v>
      </c>
      <c r="C11" s="77">
        <v>1864.0297149999999</v>
      </c>
      <c r="D11" s="77">
        <v>64581.863450999997</v>
      </c>
      <c r="E11" s="77">
        <v>10495.596893</v>
      </c>
      <c r="F11" s="77">
        <v>9666.5935905000006</v>
      </c>
      <c r="G11" s="77">
        <v>40548.243217000003</v>
      </c>
      <c r="H11" s="77">
        <v>3524.862298</v>
      </c>
      <c r="I11" s="78">
        <v>20.952779854999999</v>
      </c>
      <c r="J11" s="78">
        <v>25.717915899000001</v>
      </c>
      <c r="K11" s="77">
        <v>0.28681400000000001</v>
      </c>
      <c r="L11" s="78">
        <v>329.41441156000002</v>
      </c>
      <c r="M11" s="77">
        <v>858.080195</v>
      </c>
      <c r="N11" s="78">
        <v>7.5822960000000004</v>
      </c>
      <c r="O11" s="77">
        <v>18.535436575999999</v>
      </c>
      <c r="P11" s="77">
        <v>0.16081783860000001</v>
      </c>
      <c r="Q11" s="78">
        <v>1.1530800929</v>
      </c>
      <c r="R11" s="26"/>
      <c r="S11" s="26" t="s">
        <v>9</v>
      </c>
      <c r="T11" s="95">
        <v>1.4291937120653399E-3</v>
      </c>
      <c r="U11" s="26">
        <v>5.6646049972347203</v>
      </c>
      <c r="V11" s="95">
        <v>18.561024678872499</v>
      </c>
      <c r="W11" s="26">
        <v>5.4972411903632E-3</v>
      </c>
      <c r="X11" s="26">
        <v>5.38349503027458E-3</v>
      </c>
      <c r="Y11" s="95">
        <v>5.2904082247722597E-3</v>
      </c>
      <c r="Z11" s="26">
        <v>3.5110388936325002E-3</v>
      </c>
      <c r="AA11" s="26">
        <v>754.55044820105797</v>
      </c>
      <c r="AB11" s="95">
        <v>0.160817810970906</v>
      </c>
      <c r="AC11" s="26">
        <v>4001.3001105031399</v>
      </c>
      <c r="AD11" s="26">
        <v>0.28759967611898202</v>
      </c>
      <c r="AE11" s="26">
        <v>34992.915924273402</v>
      </c>
      <c r="AF11" s="26">
        <v>652.09188013939604</v>
      </c>
      <c r="AG11" s="26">
        <v>211.88432403305001</v>
      </c>
      <c r="AH11" s="26">
        <v>1.5520737760440799</v>
      </c>
      <c r="AI11" s="26">
        <v>598.41858355613203</v>
      </c>
      <c r="AJ11" s="95">
        <v>8.2221734486351001E-4</v>
      </c>
      <c r="AK11" s="26">
        <v>801.44743719169196</v>
      </c>
      <c r="AL11" s="26">
        <v>801.44743719169196</v>
      </c>
      <c r="AM11" s="26">
        <v>859.35661058837695</v>
      </c>
      <c r="AN11" s="26">
        <v>0</v>
      </c>
      <c r="AO11" s="26">
        <v>5.1955197446152797</v>
      </c>
      <c r="AP11" s="26">
        <v>2.2433164127052402E-3</v>
      </c>
      <c r="AQ11" s="95">
        <v>9.4091284339174894E-2</v>
      </c>
      <c r="AR11" s="26">
        <v>2.2173277600489399E-3</v>
      </c>
      <c r="AS11" s="26">
        <v>8.2342516806775401E-2</v>
      </c>
      <c r="AT11" s="26">
        <v>2.3418934328357098E-3</v>
      </c>
      <c r="AU11" s="26">
        <v>1865.08377930967</v>
      </c>
      <c r="AV11" s="26">
        <v>0</v>
      </c>
      <c r="AW11" s="95">
        <v>3748.4228281467399</v>
      </c>
      <c r="AX11" s="26">
        <v>58213.993960608001</v>
      </c>
      <c r="AY11" s="26">
        <v>6468.22226858049</v>
      </c>
      <c r="AZ11" s="26">
        <v>64682.216229188503</v>
      </c>
      <c r="BA11" s="26">
        <v>6.3710466046065397E-6</v>
      </c>
      <c r="BB11" s="26">
        <v>68.626351256866101</v>
      </c>
      <c r="BC11" s="26">
        <v>318.17588402707202</v>
      </c>
      <c r="BD11" s="26">
        <v>338.85416709398697</v>
      </c>
      <c r="BE11" s="26">
        <v>214.58092490554</v>
      </c>
      <c r="BF11" s="26">
        <v>154.849701413714</v>
      </c>
      <c r="BG11" s="26">
        <v>516.774348840534</v>
      </c>
      <c r="BH11" s="26">
        <v>208.8424282464</v>
      </c>
      <c r="BI11" s="26">
        <v>8.2764017262190195E-2</v>
      </c>
      <c r="BJ11" s="26">
        <v>83.698446634754006</v>
      </c>
      <c r="BK11" s="26">
        <v>10498.4366689659</v>
      </c>
      <c r="BL11" s="26">
        <v>9669.1379577355001</v>
      </c>
      <c r="BM11" s="26">
        <v>829.29871123045405</v>
      </c>
      <c r="BN11" s="26">
        <v>0.89174362659616402</v>
      </c>
      <c r="BO11" s="26">
        <v>1.4651063552668999</v>
      </c>
      <c r="BP11" s="26">
        <v>3072.1697208415799</v>
      </c>
      <c r="BQ11" s="26">
        <v>29.147807220172002</v>
      </c>
      <c r="BR11" s="26">
        <v>892.42751370712699</v>
      </c>
      <c r="BS11" s="26">
        <v>223.83879772560101</v>
      </c>
      <c r="BT11" s="26">
        <v>107.439110260321</v>
      </c>
      <c r="BU11" s="26">
        <v>2230.7437260799002</v>
      </c>
      <c r="BV11" s="26">
        <v>84.838939372223194</v>
      </c>
      <c r="BW11" s="26">
        <v>602.04123402955304</v>
      </c>
      <c r="BX11" s="26">
        <v>991.13293142463704</v>
      </c>
      <c r="BY11" s="26">
        <v>20.8357683794599</v>
      </c>
      <c r="BZ11" s="26">
        <v>40880.924794640399</v>
      </c>
      <c r="CA11" s="26">
        <v>217.67844045350299</v>
      </c>
      <c r="CB11" s="26">
        <v>660.86041567578297</v>
      </c>
      <c r="CC11" s="26">
        <v>0.16630716162105799</v>
      </c>
      <c r="CD11" s="26">
        <v>65.026098800008199</v>
      </c>
      <c r="CE11" s="95">
        <v>6.8244987317911995E-4</v>
      </c>
      <c r="CF11" s="26">
        <v>8.5029340512548899</v>
      </c>
      <c r="CG11" s="26">
        <v>3530.8236079907401</v>
      </c>
      <c r="CH11" s="26">
        <v>153.06596678841899</v>
      </c>
      <c r="CI11" s="48"/>
      <c r="CJ11" s="23">
        <f t="shared" si="0"/>
        <v>8.6892610472509861E-4</v>
      </c>
      <c r="CK11" s="23">
        <f t="shared" si="1"/>
        <v>5.6547613012174474E-4</v>
      </c>
      <c r="CL11" s="23">
        <f t="shared" si="2"/>
        <v>1.5538848343180168E-3</v>
      </c>
      <c r="CM11" s="23">
        <f t="shared" si="3"/>
        <v>2.705683149658782E-4</v>
      </c>
      <c r="CN11" s="23">
        <f t="shared" si="4"/>
        <v>2.6321239345368145E-4</v>
      </c>
      <c r="CO11" s="23">
        <f t="shared" si="5"/>
        <v>8.2045867156315764E-3</v>
      </c>
      <c r="CP11" s="23">
        <f t="shared" si="6"/>
        <v>1.6912178368279961E-3</v>
      </c>
      <c r="CQ11" s="68">
        <f t="shared" si="7"/>
        <v>-0.99974306535612323</v>
      </c>
      <c r="CR11" s="68">
        <f t="shared" si="8"/>
        <v>28.339486572875739</v>
      </c>
      <c r="CS11" s="23">
        <f t="shared" si="9"/>
        <v>2.7393227631217578E-3</v>
      </c>
      <c r="CT11" s="68">
        <f t="shared" si="10"/>
        <v>1.4329458853858164</v>
      </c>
      <c r="CU11" s="23">
        <f t="shared" si="11"/>
        <v>1.4875248208903703E-3</v>
      </c>
      <c r="CV11" s="68">
        <f t="shared" si="12"/>
        <v>-0.98914016060481214</v>
      </c>
      <c r="CW11" s="81">
        <f t="shared" si="14"/>
        <v>1.380496368002068E-3</v>
      </c>
      <c r="CX11" s="81">
        <f t="shared" si="15"/>
        <v>-1.7180366465054581E-7</v>
      </c>
      <c r="CY11" s="68">
        <f t="shared" si="13"/>
        <v>-0.9979690106114435</v>
      </c>
      <c r="DA11" s="95">
        <f t="shared" si="16"/>
        <v>100.35277818850591</v>
      </c>
      <c r="DB11" s="95">
        <f t="shared" si="17"/>
        <v>332.68157764039643</v>
      </c>
    </row>
    <row r="12" spans="1:106" x14ac:dyDescent="0.25">
      <c r="A12" s="28" t="s">
        <v>10</v>
      </c>
      <c r="B12" s="77">
        <v>13315.8295</v>
      </c>
      <c r="C12" s="77">
        <v>911.17938879999997</v>
      </c>
      <c r="D12" s="77">
        <v>29378.841799999998</v>
      </c>
      <c r="E12" s="77">
        <v>3129.0569427999999</v>
      </c>
      <c r="F12" s="77">
        <v>2727.1460379999999</v>
      </c>
      <c r="G12" s="77">
        <v>19961.352999999999</v>
      </c>
      <c r="H12" s="77">
        <v>1332.767245</v>
      </c>
      <c r="I12" s="78">
        <v>13.139553197</v>
      </c>
      <c r="J12" s="78">
        <v>15.112321504000001</v>
      </c>
      <c r="K12" s="77">
        <v>0.79315999999999998</v>
      </c>
      <c r="L12" s="78">
        <v>116.99516344</v>
      </c>
      <c r="M12" s="77">
        <v>225.37594999999999</v>
      </c>
      <c r="N12" s="78"/>
      <c r="O12" s="77">
        <v>3.9892875712999998</v>
      </c>
      <c r="P12" s="77">
        <v>2.0891408600000001E-2</v>
      </c>
      <c r="Q12" s="78">
        <v>0.40565981039999999</v>
      </c>
      <c r="R12" s="26"/>
      <c r="S12" s="26" t="s">
        <v>10</v>
      </c>
      <c r="T12" s="95">
        <v>0</v>
      </c>
      <c r="U12" s="26">
        <v>1.89751789939184</v>
      </c>
      <c r="V12" s="95">
        <v>3.9892950719875699</v>
      </c>
      <c r="W12" s="26">
        <v>0.35115750088235598</v>
      </c>
      <c r="X12" s="26">
        <v>0.35115750088235598</v>
      </c>
      <c r="Y12" s="95">
        <v>0.16923428122157999</v>
      </c>
      <c r="Z12" s="26">
        <v>1.25027171623208</v>
      </c>
      <c r="AA12" s="26">
        <v>59.736860115295798</v>
      </c>
      <c r="AB12" s="95">
        <v>2.0891365865794501E-2</v>
      </c>
      <c r="AC12" s="26">
        <v>2480.6667575483698</v>
      </c>
      <c r="AD12" s="26">
        <v>0.79446521961524197</v>
      </c>
      <c r="AE12" s="26">
        <v>13329.5636758897</v>
      </c>
      <c r="AF12" s="26">
        <v>40.417353279343203</v>
      </c>
      <c r="AG12" s="26">
        <v>33.981909386522801</v>
      </c>
      <c r="AH12" s="26">
        <v>0.14658318994338099</v>
      </c>
      <c r="AI12" s="26">
        <v>43.307232180736598</v>
      </c>
      <c r="AJ12" s="95">
        <v>0</v>
      </c>
      <c r="AK12" s="26">
        <v>372.91680969184802</v>
      </c>
      <c r="AL12" s="26">
        <v>372.91680969184802</v>
      </c>
      <c r="AM12" s="26">
        <v>225.40734358895901</v>
      </c>
      <c r="AN12" s="26">
        <v>0</v>
      </c>
      <c r="AO12" s="26">
        <v>9.1873803830457703</v>
      </c>
      <c r="AP12" s="26">
        <v>0</v>
      </c>
      <c r="AQ12" s="95">
        <v>35.925099878244097</v>
      </c>
      <c r="AR12" s="26">
        <v>0.37856075238016301</v>
      </c>
      <c r="AS12" s="26">
        <v>36.787869526546501</v>
      </c>
      <c r="AT12" s="26">
        <v>0.21738305105540701</v>
      </c>
      <c r="AU12" s="26">
        <v>911.17943093790097</v>
      </c>
      <c r="AV12" s="26">
        <v>0</v>
      </c>
      <c r="AW12" s="95">
        <v>1372.1656004322001</v>
      </c>
      <c r="AX12" s="26">
        <v>26531.541651193202</v>
      </c>
      <c r="AY12" s="26">
        <v>2947.9497231505102</v>
      </c>
      <c r="AZ12" s="26">
        <v>29479.491374343699</v>
      </c>
      <c r="BA12" s="26">
        <v>0</v>
      </c>
      <c r="BB12" s="26">
        <v>20.681663078163801</v>
      </c>
      <c r="BC12" s="26">
        <v>72.491696706937006</v>
      </c>
      <c r="BD12" s="26">
        <v>270.69370203750998</v>
      </c>
      <c r="BE12" s="26">
        <v>53.799430178659598</v>
      </c>
      <c r="BF12" s="26">
        <v>48.163491913057001</v>
      </c>
      <c r="BG12" s="26">
        <v>141.763932396689</v>
      </c>
      <c r="BH12" s="26">
        <v>50.870376165586102</v>
      </c>
      <c r="BI12" s="26">
        <v>7.0792638767175703E-2</v>
      </c>
      <c r="BJ12" s="26">
        <v>38.49344558808</v>
      </c>
      <c r="BK12" s="26">
        <v>3130.8895813956601</v>
      </c>
      <c r="BL12" s="26">
        <v>2728.6118340359799</v>
      </c>
      <c r="BM12" s="26">
        <v>402.27774735967898</v>
      </c>
      <c r="BN12" s="26">
        <v>0.47881760278041302</v>
      </c>
      <c r="BO12" s="26">
        <v>0.35453683172691303</v>
      </c>
      <c r="BP12" s="26">
        <v>713.37583693360102</v>
      </c>
      <c r="BQ12" s="26">
        <v>42.294805010736198</v>
      </c>
      <c r="BR12" s="26">
        <v>277.29344054045401</v>
      </c>
      <c r="BS12" s="26">
        <v>64.434931205644901</v>
      </c>
      <c r="BT12" s="26">
        <v>31.328152429631199</v>
      </c>
      <c r="BU12" s="26">
        <v>693.10152444048902</v>
      </c>
      <c r="BV12" s="26">
        <v>26.9576583014703</v>
      </c>
      <c r="BW12" s="26">
        <v>164.637271923881</v>
      </c>
      <c r="BX12" s="26">
        <v>331.06021085054101</v>
      </c>
      <c r="BY12" s="26">
        <v>4.5991406787148899</v>
      </c>
      <c r="BZ12" s="26">
        <v>19768.0339047946</v>
      </c>
      <c r="CA12" s="26">
        <v>194.20889093727399</v>
      </c>
      <c r="CB12" s="26">
        <v>429.36097666663602</v>
      </c>
      <c r="CC12" s="26">
        <v>2.7404900729469799</v>
      </c>
      <c r="CD12" s="26">
        <v>127.33060347949601</v>
      </c>
      <c r="CE12" s="95">
        <v>0</v>
      </c>
      <c r="CF12" s="26">
        <v>2.8944140027618199</v>
      </c>
      <c r="CG12" s="26">
        <v>1333.49655939883</v>
      </c>
      <c r="CH12" s="26">
        <v>284.360195970051</v>
      </c>
      <c r="CI12" s="48"/>
      <c r="CJ12" s="23">
        <f t="shared" si="0"/>
        <v>1.0314172233656233E-3</v>
      </c>
      <c r="CK12" s="23">
        <f t="shared" si="1"/>
        <v>4.6245450152718571E-8</v>
      </c>
      <c r="CL12" s="23">
        <f t="shared" si="2"/>
        <v>3.4259204303860886E-3</v>
      </c>
      <c r="CM12" s="23">
        <f t="shared" si="3"/>
        <v>5.8568400293166701E-4</v>
      </c>
      <c r="CN12" s="23">
        <f t="shared" si="4"/>
        <v>5.3748351410435908E-4</v>
      </c>
      <c r="CO12" s="23">
        <f t="shared" si="5"/>
        <v>-9.6846689302773816E-3</v>
      </c>
      <c r="CP12" s="23">
        <f t="shared" si="6"/>
        <v>5.4721812947162898E-4</v>
      </c>
      <c r="CQ12" s="68">
        <f t="shared" si="7"/>
        <v>-0.97327477611928748</v>
      </c>
      <c r="CR12" s="68">
        <f t="shared" si="8"/>
        <v>2.9528579443922207</v>
      </c>
      <c r="CS12" s="23">
        <f t="shared" si="9"/>
        <v>1.6455943507514153E-3</v>
      </c>
      <c r="CT12" s="68">
        <f t="shared" si="10"/>
        <v>2.1874549231524028</v>
      </c>
      <c r="CU12" s="23">
        <f t="shared" si="11"/>
        <v>1.3929431671400513E-4</v>
      </c>
      <c r="CV12" s="68" t="str">
        <f t="shared" si="12"/>
        <v/>
      </c>
      <c r="CW12" s="81">
        <f t="shared" si="14"/>
        <v>1.8802072891718915E-6</v>
      </c>
      <c r="CX12" s="81">
        <f t="shared" si="15"/>
        <v>-2.0455396914050476E-6</v>
      </c>
      <c r="CY12" s="68">
        <f t="shared" si="13"/>
        <v>-0.46412475310024692</v>
      </c>
      <c r="DA12" s="95">
        <f t="shared" si="16"/>
        <v>100.64957434370081</v>
      </c>
      <c r="DB12" s="95">
        <f t="shared" si="17"/>
        <v>-193.31909520539921</v>
      </c>
    </row>
    <row r="13" spans="1:106" x14ac:dyDescent="0.25">
      <c r="A13" s="28" t="s">
        <v>12</v>
      </c>
      <c r="B13" s="77">
        <v>2898.3946599999999</v>
      </c>
      <c r="C13" s="77"/>
      <c r="D13" s="77">
        <v>1353.60124</v>
      </c>
      <c r="E13" s="77">
        <v>152.03657200000001</v>
      </c>
      <c r="F13" s="77">
        <v>131.996307</v>
      </c>
      <c r="G13" s="77">
        <v>60.196418399999999</v>
      </c>
      <c r="H13" s="77">
        <v>65.061897999999999</v>
      </c>
      <c r="I13" s="78">
        <v>0.49836596599999999</v>
      </c>
      <c r="J13" s="78">
        <v>3.9039224635999998</v>
      </c>
      <c r="K13" s="77">
        <v>0.30816300000000002</v>
      </c>
      <c r="L13" s="78">
        <v>4.8152286399999999</v>
      </c>
      <c r="M13" s="77">
        <v>7.4115000000000002</v>
      </c>
      <c r="N13" s="78"/>
      <c r="O13" s="77">
        <v>3.6822411068999998</v>
      </c>
      <c r="P13" s="77"/>
      <c r="Q13" s="78">
        <v>5.73868435E-2</v>
      </c>
      <c r="R13" s="26"/>
      <c r="S13" s="26" t="s">
        <v>12</v>
      </c>
      <c r="T13" s="95">
        <v>0</v>
      </c>
      <c r="U13" s="26">
        <v>0.49077553663475398</v>
      </c>
      <c r="V13" s="95">
        <v>3.69226455152238</v>
      </c>
      <c r="W13" s="26">
        <v>9.8175391710643295E-2</v>
      </c>
      <c r="X13" s="26">
        <v>9.8175391710643295E-2</v>
      </c>
      <c r="Y13" s="95">
        <v>4.73131866598323E-2</v>
      </c>
      <c r="Z13" s="26">
        <v>0.34954529677651103</v>
      </c>
      <c r="AA13" s="26">
        <v>5.9467169405587397</v>
      </c>
      <c r="AB13" s="95">
        <v>0</v>
      </c>
      <c r="AC13" s="26">
        <v>39.573132157941899</v>
      </c>
      <c r="AD13" s="26">
        <v>0.30899871697613901</v>
      </c>
      <c r="AE13" s="26">
        <v>2905.90753918153</v>
      </c>
      <c r="AF13" s="26">
        <v>4.5570254476429604</v>
      </c>
      <c r="AG13" s="26">
        <v>1.44946153036922</v>
      </c>
      <c r="AH13" s="26">
        <v>0</v>
      </c>
      <c r="AI13" s="26">
        <v>5.8674099768007597</v>
      </c>
      <c r="AJ13" s="95">
        <v>0</v>
      </c>
      <c r="AK13" s="26">
        <v>11.3606722560713</v>
      </c>
      <c r="AL13" s="26">
        <v>11.3606722560713</v>
      </c>
      <c r="AM13" s="26">
        <v>7.4317487643645199</v>
      </c>
      <c r="AN13" s="26">
        <v>0</v>
      </c>
      <c r="AO13" s="26">
        <v>1.2489023343639899E-4</v>
      </c>
      <c r="AP13" s="26">
        <v>0</v>
      </c>
      <c r="AQ13" s="95">
        <v>10.043904105920999</v>
      </c>
      <c r="AR13" s="26">
        <v>9.00463925241268E-2</v>
      </c>
      <c r="AS13" s="26">
        <v>10.285101424318</v>
      </c>
      <c r="AT13" s="26">
        <v>6.0774646752426498E-2</v>
      </c>
      <c r="AU13" s="26">
        <v>0</v>
      </c>
      <c r="AV13" s="26">
        <v>0</v>
      </c>
      <c r="AW13" s="95">
        <v>67.510078745680303</v>
      </c>
      <c r="AX13" s="26">
        <v>1231.96033125702</v>
      </c>
      <c r="AY13" s="26">
        <v>136.884538566202</v>
      </c>
      <c r="AZ13" s="26">
        <v>1368.8448698232201</v>
      </c>
      <c r="BA13" s="26">
        <v>0</v>
      </c>
      <c r="BB13" s="26">
        <v>0.47035420989103699</v>
      </c>
      <c r="BC13" s="26">
        <v>0.293934645505602</v>
      </c>
      <c r="BD13" s="26">
        <v>6.7620035068040103</v>
      </c>
      <c r="BE13" s="26">
        <v>0.96738940447097399</v>
      </c>
      <c r="BF13" s="26">
        <v>2.8065251598516201</v>
      </c>
      <c r="BG13" s="26">
        <v>4.6449568788615201</v>
      </c>
      <c r="BH13" s="26">
        <v>0.52258795630439203</v>
      </c>
      <c r="BI13" s="26">
        <v>0</v>
      </c>
      <c r="BJ13" s="26">
        <v>5.6099981271163202</v>
      </c>
      <c r="BK13" s="26">
        <v>152.33060737261499</v>
      </c>
      <c r="BL13" s="26">
        <v>132.24174798891701</v>
      </c>
      <c r="BM13" s="26">
        <v>20.088859383697901</v>
      </c>
      <c r="BN13" s="26">
        <v>7.5943972839057503E-2</v>
      </c>
      <c r="BO13" s="26">
        <v>1.6664371655175001E-3</v>
      </c>
      <c r="BP13" s="26">
        <v>9.9893687894420999</v>
      </c>
      <c r="BQ13" s="26">
        <v>14.4178486857697</v>
      </c>
      <c r="BR13" s="26">
        <v>13.243223668270399</v>
      </c>
      <c r="BS13" s="26">
        <v>1.9751449539729999</v>
      </c>
      <c r="BT13" s="26">
        <v>0.93819619424924305</v>
      </c>
      <c r="BU13" s="26">
        <v>33.110943091761698</v>
      </c>
      <c r="BV13" s="26">
        <v>0.91732236290855795</v>
      </c>
      <c r="BW13" s="26">
        <v>7.2091417527075503</v>
      </c>
      <c r="BX13" s="26">
        <v>36.432656354922102</v>
      </c>
      <c r="BY13" s="26">
        <v>2.22191570627821E-3</v>
      </c>
      <c r="BZ13" s="26">
        <v>61.119782129025403</v>
      </c>
      <c r="CA13" s="26">
        <v>5.6623912030225299</v>
      </c>
      <c r="CB13" s="26">
        <v>0</v>
      </c>
      <c r="CC13" s="26">
        <v>0.76617484406818903</v>
      </c>
      <c r="CD13" s="26">
        <v>7.1516978221011103</v>
      </c>
      <c r="CE13" s="95">
        <v>0</v>
      </c>
      <c r="CF13" s="26">
        <v>0.46619237376279299</v>
      </c>
      <c r="CG13" s="26">
        <v>65.2064512606579</v>
      </c>
      <c r="CH13" s="26">
        <v>0.35209439073727999</v>
      </c>
      <c r="CJ13" s="23">
        <f t="shared" si="0"/>
        <v>2.5920828813319799E-3</v>
      </c>
      <c r="CK13" s="23" t="str">
        <f t="shared" si="1"/>
        <v/>
      </c>
      <c r="CL13" s="23">
        <f t="shared" si="2"/>
        <v>1.1261536538796382E-2</v>
      </c>
      <c r="CM13" s="23">
        <f t="shared" si="3"/>
        <v>1.9339779156227301E-3</v>
      </c>
      <c r="CN13" s="23">
        <f t="shared" si="4"/>
        <v>1.8594534536258717E-3</v>
      </c>
      <c r="CO13" s="23">
        <f t="shared" si="5"/>
        <v>1.5339180528810394E-2</v>
      </c>
      <c r="CP13" s="23">
        <f t="shared" si="6"/>
        <v>2.2217805674513329E-3</v>
      </c>
      <c r="CQ13" s="68">
        <f t="shared" si="7"/>
        <v>-0.80300542491169369</v>
      </c>
      <c r="CR13" s="68">
        <f t="shared" si="8"/>
        <v>0.52326717449069882</v>
      </c>
      <c r="CS13" s="23">
        <f t="shared" si="9"/>
        <v>2.7119315950941197E-3</v>
      </c>
      <c r="CT13" s="68">
        <f t="shared" si="10"/>
        <v>1.359321458112797</v>
      </c>
      <c r="CU13" s="23">
        <f t="shared" si="11"/>
        <v>2.7320737184807018E-3</v>
      </c>
      <c r="CV13" s="68" t="str">
        <f t="shared" si="12"/>
        <v/>
      </c>
      <c r="CW13" s="81">
        <f t="shared" si="14"/>
        <v>2.7221043737732493E-3</v>
      </c>
      <c r="CX13" s="81" t="str">
        <f t="shared" si="15"/>
        <v/>
      </c>
      <c r="CY13" s="68">
        <f t="shared" si="13"/>
        <v>5.9034493723748686E-2</v>
      </c>
      <c r="DA13" s="95">
        <f t="shared" si="16"/>
        <v>15.24362982322009</v>
      </c>
      <c r="DB13" s="95">
        <f t="shared" si="17"/>
        <v>0.92336372902540376</v>
      </c>
    </row>
    <row r="14" spans="1:106" x14ac:dyDescent="0.25">
      <c r="A14" s="28" t="s">
        <v>13</v>
      </c>
      <c r="B14" s="77">
        <v>12892.424145000001</v>
      </c>
      <c r="C14" s="77">
        <v>228.74829800000001</v>
      </c>
      <c r="D14" s="77">
        <v>32179.734332</v>
      </c>
      <c r="E14" s="77">
        <v>3972.9845369999998</v>
      </c>
      <c r="F14" s="77">
        <v>2617.9910369999998</v>
      </c>
      <c r="G14" s="77">
        <v>75234.183481</v>
      </c>
      <c r="H14" s="77">
        <v>1434.060395</v>
      </c>
      <c r="I14" s="78">
        <v>14.721995736</v>
      </c>
      <c r="J14" s="78">
        <v>15.820881211</v>
      </c>
      <c r="K14" s="77"/>
      <c r="L14" s="78">
        <v>135.12240198999999</v>
      </c>
      <c r="M14" s="77">
        <v>106.73691599999999</v>
      </c>
      <c r="N14" s="78"/>
      <c r="O14" s="77">
        <v>4.9683024340999999</v>
      </c>
      <c r="P14" s="77"/>
      <c r="Q14" s="78">
        <v>0.34454533739999998</v>
      </c>
      <c r="R14" s="26"/>
      <c r="S14" s="26" t="s">
        <v>13</v>
      </c>
      <c r="T14" s="95">
        <v>0</v>
      </c>
      <c r="U14" s="26">
        <v>0</v>
      </c>
      <c r="V14" s="95">
        <v>4.9683042352985796</v>
      </c>
      <c r="W14" s="26">
        <v>2.2071769808199901E-2</v>
      </c>
      <c r="X14" s="26">
        <v>2.2071769808199901E-2</v>
      </c>
      <c r="Y14" s="95">
        <v>8.8957988020208403E-3</v>
      </c>
      <c r="Z14" s="26">
        <v>0</v>
      </c>
      <c r="AA14" s="26">
        <v>2.9221108900155599</v>
      </c>
      <c r="AB14" s="95">
        <v>0</v>
      </c>
      <c r="AC14" s="26">
        <v>991.03141254367404</v>
      </c>
      <c r="AD14" s="26">
        <v>0</v>
      </c>
      <c r="AE14" s="26">
        <v>12893.0477534898</v>
      </c>
      <c r="AF14" s="26">
        <v>0.87568471761422395</v>
      </c>
      <c r="AG14" s="26">
        <v>36.580122107925597</v>
      </c>
      <c r="AH14" s="26">
        <v>4.7480829416496704</v>
      </c>
      <c r="AI14" s="26">
        <v>0</v>
      </c>
      <c r="AJ14" s="95">
        <v>0</v>
      </c>
      <c r="AK14" s="26">
        <v>394.44585599726702</v>
      </c>
      <c r="AL14" s="26">
        <v>394.44585599726702</v>
      </c>
      <c r="AM14" s="26">
        <v>106.73692408550799</v>
      </c>
      <c r="AN14" s="26">
        <v>0</v>
      </c>
      <c r="AO14" s="26">
        <v>15.9690654409529</v>
      </c>
      <c r="AP14" s="26">
        <v>0</v>
      </c>
      <c r="AQ14" s="95">
        <v>0</v>
      </c>
      <c r="AR14" s="26">
        <v>0</v>
      </c>
      <c r="AS14" s="26">
        <v>0</v>
      </c>
      <c r="AT14" s="26">
        <v>0</v>
      </c>
      <c r="AU14" s="26">
        <v>228.78369811922701</v>
      </c>
      <c r="AV14" s="26">
        <v>0</v>
      </c>
      <c r="AW14" s="95">
        <v>1470.5673251287001</v>
      </c>
      <c r="AX14" s="26">
        <v>28926.206418580499</v>
      </c>
      <c r="AY14" s="26">
        <v>3214.0230877527902</v>
      </c>
      <c r="AZ14" s="26">
        <v>32140.2295063333</v>
      </c>
      <c r="BA14" s="26">
        <v>0</v>
      </c>
      <c r="BB14" s="26">
        <v>30.549798453242801</v>
      </c>
      <c r="BC14" s="26">
        <v>134.307515080576</v>
      </c>
      <c r="BD14" s="26">
        <v>313.255181904138</v>
      </c>
      <c r="BE14" s="26">
        <v>80.233166994367195</v>
      </c>
      <c r="BF14" s="26">
        <v>13.377772998621699</v>
      </c>
      <c r="BG14" s="26">
        <v>123.690846123348</v>
      </c>
      <c r="BH14" s="26">
        <v>70.815465123332103</v>
      </c>
      <c r="BI14" s="26">
        <v>0</v>
      </c>
      <c r="BJ14" s="26">
        <v>11.7819566440547</v>
      </c>
      <c r="BK14" s="26">
        <v>3973.1814288611699</v>
      </c>
      <c r="BL14" s="26">
        <v>2618.1877176439498</v>
      </c>
      <c r="BM14" s="26">
        <v>1354.9937112172099</v>
      </c>
      <c r="BN14" s="26">
        <v>0</v>
      </c>
      <c r="BO14" s="26">
        <v>0.62167551530029697</v>
      </c>
      <c r="BP14" s="26">
        <v>1292.91276486998</v>
      </c>
      <c r="BQ14" s="26">
        <v>0</v>
      </c>
      <c r="BR14" s="26">
        <v>105.801772907727</v>
      </c>
      <c r="BS14" s="26">
        <v>26.997641852285799</v>
      </c>
      <c r="BT14" s="26">
        <v>11.6394041027113</v>
      </c>
      <c r="BU14" s="26">
        <v>264.18139863066</v>
      </c>
      <c r="BV14" s="26">
        <v>23.340709811277801</v>
      </c>
      <c r="BW14" s="26">
        <v>208.17772060533201</v>
      </c>
      <c r="BX14" s="26">
        <v>264.18642079687498</v>
      </c>
      <c r="BY14" s="26">
        <v>9.4621953987723799</v>
      </c>
      <c r="BZ14" s="26">
        <v>75198.347168474604</v>
      </c>
      <c r="CA14" s="26">
        <v>205.44384114469301</v>
      </c>
      <c r="CB14" s="26">
        <v>1701.1673181041499</v>
      </c>
      <c r="CC14" s="26">
        <v>0</v>
      </c>
      <c r="CD14" s="26">
        <v>160.76488836329401</v>
      </c>
      <c r="CE14" s="95">
        <v>0</v>
      </c>
      <c r="CF14" s="26">
        <v>3.2282889867801701E-2</v>
      </c>
      <c r="CG14" s="26">
        <v>1434.0934714125899</v>
      </c>
      <c r="CH14" s="26">
        <v>490.31524527100498</v>
      </c>
      <c r="CI14" s="48"/>
      <c r="CJ14" s="23">
        <f t="shared" si="0"/>
        <v>4.8370150003248524E-5</v>
      </c>
      <c r="CK14" s="23">
        <f t="shared" si="1"/>
        <v>1.5475577102220075E-4</v>
      </c>
      <c r="CL14" s="23">
        <f t="shared" si="2"/>
        <v>-1.2276305720589943E-3</v>
      </c>
      <c r="CM14" s="23">
        <f t="shared" si="3"/>
        <v>4.955767115036109E-5</v>
      </c>
      <c r="CN14" s="23">
        <f t="shared" si="4"/>
        <v>7.5126553594080664E-5</v>
      </c>
      <c r="CO14" s="23">
        <f t="shared" si="5"/>
        <v>-4.7633018486133535E-4</v>
      </c>
      <c r="CP14" s="54">
        <f t="shared" si="6"/>
        <v>2.3064867215676079E-5</v>
      </c>
      <c r="CQ14" s="68">
        <f t="shared" si="7"/>
        <v>-0.99850076238276397</v>
      </c>
      <c r="CR14" s="68">
        <f t="shared" si="8"/>
        <v>-0.815300371006903</v>
      </c>
      <c r="CS14" s="23" t="str">
        <f t="shared" si="9"/>
        <v/>
      </c>
      <c r="CT14" s="68">
        <f t="shared" si="10"/>
        <v>1.9191743943869413</v>
      </c>
      <c r="CU14" s="23">
        <f t="shared" si="11"/>
        <v>7.5751748345642158E-8</v>
      </c>
      <c r="CV14" s="68" t="str">
        <f t="shared" si="12"/>
        <v/>
      </c>
      <c r="CW14" s="81">
        <f t="shared" si="14"/>
        <v>3.6253803054704195E-7</v>
      </c>
      <c r="CX14" s="81" t="str">
        <f t="shared" si="15"/>
        <v/>
      </c>
      <c r="CY14" s="68">
        <f t="shared" si="13"/>
        <v>-1</v>
      </c>
      <c r="DA14" s="95">
        <f t="shared" si="16"/>
        <v>-39.504825666699617</v>
      </c>
      <c r="DB14" s="95">
        <f t="shared" si="17"/>
        <v>-35.836312525396352</v>
      </c>
    </row>
    <row r="15" spans="1:106" x14ac:dyDescent="0.25">
      <c r="A15" s="28" t="s">
        <v>14</v>
      </c>
      <c r="B15" s="77">
        <v>11143.220679</v>
      </c>
      <c r="C15" s="77">
        <v>264.19065798000003</v>
      </c>
      <c r="D15" s="77">
        <v>83763.045624999999</v>
      </c>
      <c r="E15" s="77">
        <v>9748.4384272999996</v>
      </c>
      <c r="F15" s="77">
        <v>8521.7936544000004</v>
      </c>
      <c r="G15" s="77">
        <v>88356.773465000006</v>
      </c>
      <c r="H15" s="77">
        <v>1283.5041129000001</v>
      </c>
      <c r="I15" s="78">
        <v>12.129025537</v>
      </c>
      <c r="J15" s="78">
        <v>19.659678614000001</v>
      </c>
      <c r="K15" s="77"/>
      <c r="L15" s="78">
        <v>33.719192384000003</v>
      </c>
      <c r="M15" s="77">
        <v>111.481409</v>
      </c>
      <c r="N15" s="78"/>
      <c r="O15" s="77">
        <v>5.5254335673000003</v>
      </c>
      <c r="P15" s="77">
        <v>1.6297610000000001E-4</v>
      </c>
      <c r="Q15" s="78">
        <v>8.1028398299999999E-2</v>
      </c>
      <c r="R15" s="26"/>
      <c r="S15" s="26" t="s">
        <v>14</v>
      </c>
      <c r="T15" s="95">
        <v>0</v>
      </c>
      <c r="U15" s="26">
        <v>0</v>
      </c>
      <c r="V15" s="95">
        <v>5.5254748460237799</v>
      </c>
      <c r="W15" s="26">
        <v>0</v>
      </c>
      <c r="X15" s="26">
        <v>0</v>
      </c>
      <c r="Y15" s="95">
        <v>0</v>
      </c>
      <c r="Z15" s="26">
        <v>0</v>
      </c>
      <c r="AA15" s="26">
        <v>6.1594008168589598</v>
      </c>
      <c r="AB15" s="95">
        <v>1.65892398025008E-4</v>
      </c>
      <c r="AC15" s="26">
        <v>370.85148180527102</v>
      </c>
      <c r="AD15" s="26">
        <v>0</v>
      </c>
      <c r="AE15" s="26">
        <v>11146.0734781356</v>
      </c>
      <c r="AF15" s="26">
        <v>4.5677314225366798E-2</v>
      </c>
      <c r="AG15" s="26">
        <v>33.236591733078697</v>
      </c>
      <c r="AH15" s="26">
        <v>1.7984566338392901E-2</v>
      </c>
      <c r="AI15" s="26">
        <v>0</v>
      </c>
      <c r="AJ15" s="95">
        <v>0</v>
      </c>
      <c r="AK15" s="26">
        <v>136.93630018569701</v>
      </c>
      <c r="AL15" s="26">
        <v>136.93630018569701</v>
      </c>
      <c r="AM15" s="26">
        <v>111.498400667532</v>
      </c>
      <c r="AN15" s="26">
        <v>0</v>
      </c>
      <c r="AO15" s="26">
        <v>16.658283229800301</v>
      </c>
      <c r="AP15" s="26">
        <v>0</v>
      </c>
      <c r="AQ15" s="95">
        <v>0</v>
      </c>
      <c r="AR15" s="26">
        <v>0</v>
      </c>
      <c r="AS15" s="26">
        <v>0</v>
      </c>
      <c r="AT15" s="26">
        <v>0</v>
      </c>
      <c r="AU15" s="26">
        <v>265.58746021368898</v>
      </c>
      <c r="AV15" s="26">
        <v>0</v>
      </c>
      <c r="AW15" s="95">
        <v>1316.78157970091</v>
      </c>
      <c r="AX15" s="26">
        <v>75136.067331640807</v>
      </c>
      <c r="AY15" s="26">
        <v>8348.4523536927409</v>
      </c>
      <c r="AZ15" s="26">
        <v>83484.519685333493</v>
      </c>
      <c r="BA15" s="26">
        <v>0</v>
      </c>
      <c r="BB15" s="26">
        <v>36.141338834320102</v>
      </c>
      <c r="BC15" s="26">
        <v>468.62800330004501</v>
      </c>
      <c r="BD15" s="26">
        <v>368.84274554046601</v>
      </c>
      <c r="BE15" s="26">
        <v>275.61307788825798</v>
      </c>
      <c r="BF15" s="26">
        <v>27.3855839668378</v>
      </c>
      <c r="BG15" s="26">
        <v>384.61594192417499</v>
      </c>
      <c r="BH15" s="26">
        <v>238.56803180878899</v>
      </c>
      <c r="BI15" s="26">
        <v>3.7683027717609903E-2</v>
      </c>
      <c r="BJ15" s="26">
        <v>38.988185427903304</v>
      </c>
      <c r="BK15" s="26">
        <v>9751.7169313738596</v>
      </c>
      <c r="BL15" s="26">
        <v>8523.8149945144105</v>
      </c>
      <c r="BM15" s="26">
        <v>1227.90193685944</v>
      </c>
      <c r="BN15" s="26">
        <v>0</v>
      </c>
      <c r="BO15" s="26">
        <v>2.1991669950669901</v>
      </c>
      <c r="BP15" s="26">
        <v>4549.2375824271103</v>
      </c>
      <c r="BQ15" s="26">
        <v>4.6971565887883898E-2</v>
      </c>
      <c r="BR15" s="26">
        <v>239.93327462583099</v>
      </c>
      <c r="BS15" s="26">
        <v>62.458392902259902</v>
      </c>
      <c r="BT15" s="26">
        <v>23.301628191418001</v>
      </c>
      <c r="BU15" s="26">
        <v>598.571360730577</v>
      </c>
      <c r="BV15" s="26">
        <v>35.0194206237054</v>
      </c>
      <c r="BW15" s="26">
        <v>717.42632480422196</v>
      </c>
      <c r="BX15" s="26">
        <v>863.37054448837603</v>
      </c>
      <c r="BY15" s="26">
        <v>33.433240439927197</v>
      </c>
      <c r="BZ15" s="26">
        <v>88063.173539964206</v>
      </c>
      <c r="CA15" s="26">
        <v>237.43050367927799</v>
      </c>
      <c r="CB15" s="26">
        <v>1909.0075909490399</v>
      </c>
      <c r="CC15" s="26">
        <v>0</v>
      </c>
      <c r="CD15" s="26">
        <v>169.316546316108</v>
      </c>
      <c r="CE15" s="95">
        <v>0</v>
      </c>
      <c r="CF15" s="26">
        <v>9.1526470535753898E-2</v>
      </c>
      <c r="CG15" s="26">
        <v>1283.6565417720799</v>
      </c>
      <c r="CH15" s="26">
        <v>517.64995186433896</v>
      </c>
      <c r="CI15" s="48"/>
      <c r="CJ15" s="23">
        <f t="shared" si="0"/>
        <v>2.5601208284214353E-4</v>
      </c>
      <c r="CK15" s="54">
        <f t="shared" si="1"/>
        <v>5.2870992652385941E-3</v>
      </c>
      <c r="CL15" s="23">
        <f t="shared" si="2"/>
        <v>-3.3251649052189777E-3</v>
      </c>
      <c r="CM15" s="23">
        <f t="shared" si="3"/>
        <v>3.3631069204670438E-4</v>
      </c>
      <c r="CN15" s="23">
        <f t="shared" si="4"/>
        <v>2.371965570143156E-4</v>
      </c>
      <c r="CO15" s="23">
        <f t="shared" si="5"/>
        <v>-3.3228909739681828E-3</v>
      </c>
      <c r="CP15" s="54">
        <f t="shared" si="6"/>
        <v>1.1875994050021191E-4</v>
      </c>
      <c r="CQ15" s="68">
        <f t="shared" si="7"/>
        <v>-1</v>
      </c>
      <c r="CR15" s="68">
        <f t="shared" si="8"/>
        <v>-0.68669880429923502</v>
      </c>
      <c r="CS15" s="23" t="str">
        <f t="shared" si="9"/>
        <v/>
      </c>
      <c r="CT15" s="68">
        <f t="shared" si="10"/>
        <v>3.061078884281768</v>
      </c>
      <c r="CU15" s="23">
        <f t="shared" si="11"/>
        <v>1.5241705038009312E-4</v>
      </c>
      <c r="CV15" s="68" t="str">
        <f t="shared" si="12"/>
        <v/>
      </c>
      <c r="CW15" s="81">
        <f t="shared" si="14"/>
        <v>7.470675970816274E-6</v>
      </c>
      <c r="CX15" s="81">
        <f t="shared" si="15"/>
        <v>1.7894022651223026E-2</v>
      </c>
      <c r="CY15" s="68">
        <f t="shared" si="13"/>
        <v>-1</v>
      </c>
      <c r="DA15" s="95">
        <f t="shared" si="16"/>
        <v>-278.52593966650602</v>
      </c>
      <c r="DB15" s="95">
        <f t="shared" si="17"/>
        <v>-293.59992503579997</v>
      </c>
    </row>
    <row r="16" spans="1:106" x14ac:dyDescent="0.25">
      <c r="A16" s="28" t="s">
        <v>15</v>
      </c>
      <c r="B16" s="77">
        <v>16389.692181999999</v>
      </c>
      <c r="C16" s="77">
        <v>141.37260393</v>
      </c>
      <c r="D16" s="77">
        <v>22950.243974000001</v>
      </c>
      <c r="E16" s="77">
        <v>1657.9252492000001</v>
      </c>
      <c r="F16" s="77">
        <v>1264.0367530000001</v>
      </c>
      <c r="G16" s="77">
        <v>32815.276256999998</v>
      </c>
      <c r="H16" s="77">
        <v>350.46804773000002</v>
      </c>
      <c r="I16" s="78">
        <v>5.1593145041000001</v>
      </c>
      <c r="J16" s="78">
        <v>10.422538528</v>
      </c>
      <c r="K16" s="77">
        <v>35.740699999999997</v>
      </c>
      <c r="L16" s="78">
        <v>9.1113179894999998</v>
      </c>
      <c r="M16" s="77">
        <v>223.96881930000001</v>
      </c>
      <c r="N16" s="78"/>
      <c r="O16" s="77">
        <v>2.4675121266</v>
      </c>
      <c r="P16" s="77">
        <v>3.6814089E-3</v>
      </c>
      <c r="Q16" s="78">
        <v>0.1099694086</v>
      </c>
      <c r="R16" s="26"/>
      <c r="S16" s="26" t="s">
        <v>15</v>
      </c>
      <c r="T16" s="95">
        <v>0</v>
      </c>
      <c r="U16" s="26">
        <v>0</v>
      </c>
      <c r="V16" s="95">
        <v>2.46837778496326</v>
      </c>
      <c r="W16" s="26">
        <v>0</v>
      </c>
      <c r="X16" s="26">
        <v>0</v>
      </c>
      <c r="Y16" s="95">
        <v>0</v>
      </c>
      <c r="Z16" s="26">
        <v>0</v>
      </c>
      <c r="AA16" s="26">
        <v>13.122713125197199</v>
      </c>
      <c r="AB16" s="95">
        <v>3.6816904555837101E-3</v>
      </c>
      <c r="AC16" s="26">
        <v>159.50643564973299</v>
      </c>
      <c r="AD16" s="26">
        <v>35.741007145003401</v>
      </c>
      <c r="AE16" s="26">
        <v>16391.2649541215</v>
      </c>
      <c r="AF16" s="26">
        <v>12.111582965779901</v>
      </c>
      <c r="AG16" s="26">
        <v>15.7169888815835</v>
      </c>
      <c r="AH16" s="26">
        <v>5.3333078621671</v>
      </c>
      <c r="AI16" s="26">
        <v>0.139484990343888</v>
      </c>
      <c r="AJ16" s="95">
        <v>0</v>
      </c>
      <c r="AK16" s="26">
        <v>16.774632319353401</v>
      </c>
      <c r="AL16" s="26">
        <v>16.774632319353401</v>
      </c>
      <c r="AM16" s="26">
        <v>224.17851239978501</v>
      </c>
      <c r="AN16" s="26">
        <v>0</v>
      </c>
      <c r="AO16" s="26">
        <v>4.2800374133932104</v>
      </c>
      <c r="AP16" s="26">
        <v>0</v>
      </c>
      <c r="AQ16" s="95">
        <v>0</v>
      </c>
      <c r="AR16" s="26">
        <v>0</v>
      </c>
      <c r="AS16" s="26">
        <v>0</v>
      </c>
      <c r="AT16" s="26">
        <v>0</v>
      </c>
      <c r="AU16" s="26">
        <v>141.59809344472001</v>
      </c>
      <c r="AV16" s="26">
        <v>0</v>
      </c>
      <c r="AW16" s="95">
        <v>366.38830044320798</v>
      </c>
      <c r="AX16" s="26">
        <v>20673.9922928083</v>
      </c>
      <c r="AY16" s="26">
        <v>2297.1104343656898</v>
      </c>
      <c r="AZ16" s="26">
        <v>22971.102727173999</v>
      </c>
      <c r="BA16" s="26">
        <v>0</v>
      </c>
      <c r="BB16" s="26">
        <v>9.4577591478974696</v>
      </c>
      <c r="BC16" s="26">
        <v>70.481046701917293</v>
      </c>
      <c r="BD16" s="26">
        <v>96.680004822615999</v>
      </c>
      <c r="BE16" s="26">
        <v>41.324686067803498</v>
      </c>
      <c r="BF16" s="26">
        <v>3.8781609597726199</v>
      </c>
      <c r="BG16" s="26">
        <v>57.630011403961298</v>
      </c>
      <c r="BH16" s="26">
        <v>35.562891375497998</v>
      </c>
      <c r="BI16" s="26">
        <v>0</v>
      </c>
      <c r="BJ16" s="26">
        <v>6.1329705651246096</v>
      </c>
      <c r="BK16" s="26">
        <v>1658.14348272395</v>
      </c>
      <c r="BL16" s="26">
        <v>1264.1931466134299</v>
      </c>
      <c r="BM16" s="26">
        <v>393.95033611052497</v>
      </c>
      <c r="BN16" s="26">
        <v>4.41611799136888E-3</v>
      </c>
      <c r="BO16" s="26">
        <v>0.33431075038300501</v>
      </c>
      <c r="BP16" s="26">
        <v>687.71224556768402</v>
      </c>
      <c r="BQ16" s="26">
        <v>4.9312393144727802E-2</v>
      </c>
      <c r="BR16" s="26">
        <v>31.130879806119001</v>
      </c>
      <c r="BS16" s="26">
        <v>8.3289089461085197</v>
      </c>
      <c r="BT16" s="26">
        <v>2.79293997783022</v>
      </c>
      <c r="BU16" s="26">
        <v>77.767912863362298</v>
      </c>
      <c r="BV16" s="26">
        <v>7.8225198086005401</v>
      </c>
      <c r="BW16" s="26">
        <v>108.10425650197899</v>
      </c>
      <c r="BX16" s="26">
        <v>127.906972488619</v>
      </c>
      <c r="BY16" s="26">
        <v>5.0512241261350104</v>
      </c>
      <c r="BZ16" s="26">
        <v>32821.171219792399</v>
      </c>
      <c r="CA16" s="26">
        <v>63.398993903432498</v>
      </c>
      <c r="CB16" s="26">
        <v>798.68233205146498</v>
      </c>
      <c r="CC16" s="26">
        <v>0</v>
      </c>
      <c r="CD16" s="26">
        <v>47.855588881820204</v>
      </c>
      <c r="CE16" s="95">
        <v>0</v>
      </c>
      <c r="CF16" s="26">
        <v>1.9790850192943799E-2</v>
      </c>
      <c r="CG16" s="26">
        <v>350.699648511075</v>
      </c>
      <c r="CH16" s="26">
        <v>137.99824718530101</v>
      </c>
      <c r="CI16" s="48"/>
      <c r="CJ16" s="23">
        <f t="shared" si="0"/>
        <v>9.5961053083598903E-5</v>
      </c>
      <c r="CK16" s="54">
        <f t="shared" si="1"/>
        <v>1.595001495704644E-3</v>
      </c>
      <c r="CL16" s="23">
        <f t="shared" si="2"/>
        <v>9.0886847205756346E-4</v>
      </c>
      <c r="CM16" s="23">
        <f t="shared" si="3"/>
        <v>1.3163049664347194E-4</v>
      </c>
      <c r="CN16" s="23">
        <f t="shared" si="4"/>
        <v>1.2372552701387106E-4</v>
      </c>
      <c r="CO16" s="23">
        <f t="shared" si="5"/>
        <v>1.7964080954959862E-4</v>
      </c>
      <c r="CP16" s="54">
        <f t="shared" si="6"/>
        <v>6.6083279938089728E-4</v>
      </c>
      <c r="CQ16" s="68">
        <f t="shared" si="7"/>
        <v>-1</v>
      </c>
      <c r="CR16" s="68">
        <f t="shared" si="8"/>
        <v>0.25907072350399268</v>
      </c>
      <c r="CS16" s="23">
        <f t="shared" si="9"/>
        <v>8.5937041916982618E-6</v>
      </c>
      <c r="CT16" s="68">
        <f t="shared" si="10"/>
        <v>0.84107637760911247</v>
      </c>
      <c r="CU16" s="23">
        <f t="shared" si="11"/>
        <v>9.3626023676144591E-4</v>
      </c>
      <c r="CV16" s="68" t="str">
        <f t="shared" si="12"/>
        <v/>
      </c>
      <c r="CW16" s="81">
        <f t="shared" si="14"/>
        <v>3.5082233393228366E-4</v>
      </c>
      <c r="CX16" s="81">
        <f t="shared" si="15"/>
        <v>7.648038872022433E-5</v>
      </c>
      <c r="CY16" s="68">
        <f t="shared" si="13"/>
        <v>-1</v>
      </c>
      <c r="DA16" s="95">
        <f t="shared" si="16"/>
        <v>20.858753173997684</v>
      </c>
      <c r="DB16" s="95">
        <f t="shared" si="17"/>
        <v>5.894962792401202</v>
      </c>
    </row>
    <row r="17" spans="1:106" x14ac:dyDescent="0.25">
      <c r="A17" s="28" t="s">
        <v>16</v>
      </c>
      <c r="B17" s="77">
        <v>12623.530538999999</v>
      </c>
      <c r="C17" s="77">
        <v>99.728301500000001</v>
      </c>
      <c r="D17" s="77">
        <v>14939.566926</v>
      </c>
      <c r="E17" s="77">
        <v>1217.2240475999999</v>
      </c>
      <c r="F17" s="77">
        <v>1036.4796352000001</v>
      </c>
      <c r="G17" s="77">
        <v>7136.6972855000004</v>
      </c>
      <c r="H17" s="77">
        <v>530.24208589</v>
      </c>
      <c r="I17" s="78">
        <v>4.7970350916999998</v>
      </c>
      <c r="J17" s="78">
        <v>0.82017191280000001</v>
      </c>
      <c r="K17" s="77">
        <v>4.1100000000000003</v>
      </c>
      <c r="L17" s="78">
        <v>3.3026585462</v>
      </c>
      <c r="M17" s="77">
        <v>20.981655</v>
      </c>
      <c r="N17" s="78">
        <v>0.101439212</v>
      </c>
      <c r="O17" s="77">
        <v>2.4240444409999999</v>
      </c>
      <c r="P17" s="77">
        <v>1.1408072199999999E-2</v>
      </c>
      <c r="Q17" s="78">
        <v>2.6969762599999999E-2</v>
      </c>
      <c r="R17" s="26"/>
      <c r="S17" s="26" t="s">
        <v>16</v>
      </c>
      <c r="T17" s="95">
        <v>0</v>
      </c>
      <c r="U17" s="26">
        <v>2.2950615080343E-7</v>
      </c>
      <c r="V17" s="95">
        <v>2.42409149084195</v>
      </c>
      <c r="W17" s="26">
        <v>4.5423186842242697E-2</v>
      </c>
      <c r="X17" s="26">
        <v>4.5423186842242697E-2</v>
      </c>
      <c r="Y17" s="95">
        <v>1.8307376275732E-2</v>
      </c>
      <c r="Z17" s="26">
        <v>0</v>
      </c>
      <c r="AA17" s="26">
        <v>2.4707114644474002</v>
      </c>
      <c r="AB17" s="95">
        <v>1.1410495588239601E-2</v>
      </c>
      <c r="AC17" s="26">
        <v>156.63686226172899</v>
      </c>
      <c r="AD17" s="26">
        <v>4.1099961765072797</v>
      </c>
      <c r="AE17" s="26">
        <v>12623.8536893318</v>
      </c>
      <c r="AF17" s="26">
        <v>3.7102173884501699</v>
      </c>
      <c r="AG17" s="26">
        <v>31.779457270604901</v>
      </c>
      <c r="AH17" s="26">
        <v>1.56974822025997</v>
      </c>
      <c r="AI17" s="26">
        <v>0</v>
      </c>
      <c r="AJ17" s="95">
        <v>0</v>
      </c>
      <c r="AK17" s="26">
        <v>12.038831717927399</v>
      </c>
      <c r="AL17" s="26">
        <v>12.038831717927399</v>
      </c>
      <c r="AM17" s="26">
        <v>20.983169472259899</v>
      </c>
      <c r="AN17" s="26">
        <v>0</v>
      </c>
      <c r="AO17" s="26">
        <v>8.7692362486328399</v>
      </c>
      <c r="AP17" s="26">
        <v>0</v>
      </c>
      <c r="AQ17" s="95">
        <v>0</v>
      </c>
      <c r="AR17" s="26">
        <v>0</v>
      </c>
      <c r="AS17" s="26">
        <v>0</v>
      </c>
      <c r="AT17" s="26">
        <v>0</v>
      </c>
      <c r="AU17" s="26">
        <v>99.728172896500197</v>
      </c>
      <c r="AV17" s="26">
        <v>0</v>
      </c>
      <c r="AW17" s="95">
        <v>561.99743227429894</v>
      </c>
      <c r="AX17" s="26">
        <v>13462.7625702365</v>
      </c>
      <c r="AY17" s="26">
        <v>1495.8627358241099</v>
      </c>
      <c r="AZ17" s="26">
        <v>14958.6253060607</v>
      </c>
      <c r="BA17" s="26">
        <v>0</v>
      </c>
      <c r="BB17" s="26">
        <v>17.358367529741699</v>
      </c>
      <c r="BC17" s="26">
        <v>57.913421577662902</v>
      </c>
      <c r="BD17" s="26">
        <v>157.859514309346</v>
      </c>
      <c r="BE17" s="26">
        <v>33.910810887830202</v>
      </c>
      <c r="BF17" s="26">
        <v>2.6367838905757601</v>
      </c>
      <c r="BG17" s="26">
        <v>46.535244080702903</v>
      </c>
      <c r="BH17" s="26">
        <v>29.1933269551206</v>
      </c>
      <c r="BI17" s="26">
        <v>0</v>
      </c>
      <c r="BJ17" s="26">
        <v>4.7312212495495798</v>
      </c>
      <c r="BK17" s="26">
        <v>1217.2620312879501</v>
      </c>
      <c r="BL17" s="26">
        <v>1036.51762296331</v>
      </c>
      <c r="BM17" s="26">
        <v>180.744408324646</v>
      </c>
      <c r="BN17" s="26">
        <v>0</v>
      </c>
      <c r="BO17" s="26">
        <v>0.27238126387578399</v>
      </c>
      <c r="BP17" s="26">
        <v>564.68726819367703</v>
      </c>
      <c r="BQ17" s="26">
        <v>0</v>
      </c>
      <c r="BR17" s="26">
        <v>25.542585399840799</v>
      </c>
      <c r="BS17" s="26">
        <v>6.6091468649382401</v>
      </c>
      <c r="BT17" s="26">
        <v>2.3017972119369099</v>
      </c>
      <c r="BU17" s="26">
        <v>63.730608974727197</v>
      </c>
      <c r="BV17" s="26">
        <v>14.737373306694099</v>
      </c>
      <c r="BW17" s="26">
        <v>88.341775616088199</v>
      </c>
      <c r="BX17" s="26">
        <v>105.965296046012</v>
      </c>
      <c r="BY17" s="26">
        <v>4.1459547507741403</v>
      </c>
      <c r="BZ17" s="26">
        <v>7070.7636633054399</v>
      </c>
      <c r="CA17" s="26">
        <v>102.614739741364</v>
      </c>
      <c r="CB17" s="26">
        <v>172.33343030834899</v>
      </c>
      <c r="CC17" s="26">
        <v>0</v>
      </c>
      <c r="CD17" s="26">
        <v>76.746588761108598</v>
      </c>
      <c r="CE17" s="95">
        <v>0</v>
      </c>
      <c r="CF17" s="26">
        <v>4.1164069191500903E-2</v>
      </c>
      <c r="CG17" s="26">
        <v>530.27600135645298</v>
      </c>
      <c r="CH17" s="26">
        <v>236.46007724484099</v>
      </c>
      <c r="CI17" s="48"/>
      <c r="CJ17" s="23">
        <f t="shared" si="0"/>
        <v>2.5599045433592777E-5</v>
      </c>
      <c r="CK17" s="54">
        <f t="shared" si="1"/>
        <v>-1.2895386552146206E-6</v>
      </c>
      <c r="CL17" s="23">
        <f t="shared" si="2"/>
        <v>1.2756982953456247E-3</v>
      </c>
      <c r="CM17" s="23">
        <f t="shared" si="3"/>
        <v>3.1205173792809805E-5</v>
      </c>
      <c r="CN17" s="23">
        <f t="shared" si="4"/>
        <v>3.6650757062512509E-5</v>
      </c>
      <c r="CO17" s="23">
        <f t="shared" si="5"/>
        <v>-9.2386743555063298E-3</v>
      </c>
      <c r="CP17" s="54">
        <f t="shared" si="6"/>
        <v>6.396223037644231E-5</v>
      </c>
      <c r="CQ17" s="68">
        <f t="shared" si="7"/>
        <v>-0.99053098716729515</v>
      </c>
      <c r="CR17" s="68">
        <f t="shared" si="8"/>
        <v>2.01243120605361</v>
      </c>
      <c r="CS17" s="23">
        <f t="shared" si="9"/>
        <v>-9.302901996729837E-7</v>
      </c>
      <c r="CT17" s="68">
        <f t="shared" si="10"/>
        <v>2.6451941820564944</v>
      </c>
      <c r="CU17" s="23">
        <f t="shared" si="11"/>
        <v>7.2180781730467891E-5</v>
      </c>
      <c r="CV17" s="68">
        <f t="shared" si="12"/>
        <v>-1</v>
      </c>
      <c r="CW17" s="81">
        <f t="shared" si="14"/>
        <v>1.940964495297012E-5</v>
      </c>
      <c r="CX17" s="81">
        <f t="shared" si="15"/>
        <v>2.1242749845163034E-4</v>
      </c>
      <c r="CY17" s="68">
        <f t="shared" si="13"/>
        <v>-1</v>
      </c>
      <c r="DA17" s="95">
        <f t="shared" si="16"/>
        <v>19.058380060700074</v>
      </c>
      <c r="DB17" s="95">
        <f t="shared" si="17"/>
        <v>-65.933622194560485</v>
      </c>
    </row>
    <row r="18" spans="1:106" x14ac:dyDescent="0.25">
      <c r="A18" s="28" t="s">
        <v>17</v>
      </c>
      <c r="B18" s="77">
        <v>16317.435839</v>
      </c>
      <c r="C18" s="77">
        <v>32.975919320000003</v>
      </c>
      <c r="D18" s="77">
        <v>57627.359592000001</v>
      </c>
      <c r="E18" s="77">
        <v>20847.877658000001</v>
      </c>
      <c r="F18" s="77">
        <v>17499.069308999999</v>
      </c>
      <c r="G18" s="77">
        <v>76420.371648999993</v>
      </c>
      <c r="H18" s="77">
        <v>977.85912951</v>
      </c>
      <c r="I18" s="78">
        <v>8.5810131460000001</v>
      </c>
      <c r="J18" s="78">
        <v>17.152631489000001</v>
      </c>
      <c r="K18" s="77"/>
      <c r="L18" s="78">
        <v>10.773961420999999</v>
      </c>
      <c r="M18" s="77">
        <v>189.13180750000001</v>
      </c>
      <c r="N18" s="78"/>
      <c r="O18" s="77">
        <v>3.9953007445000002</v>
      </c>
      <c r="P18" s="77">
        <v>2.2653030899999999E-2</v>
      </c>
      <c r="Q18" s="78">
        <v>0.12307334590000001</v>
      </c>
      <c r="R18" s="26"/>
      <c r="S18" s="26" t="s">
        <v>17</v>
      </c>
      <c r="T18" s="95">
        <v>0</v>
      </c>
      <c r="U18" s="26">
        <v>0</v>
      </c>
      <c r="V18" s="95">
        <v>3.9952971445361101</v>
      </c>
      <c r="W18" s="26">
        <v>0</v>
      </c>
      <c r="X18" s="26">
        <v>0</v>
      </c>
      <c r="Y18" s="95">
        <v>0</v>
      </c>
      <c r="Z18" s="26">
        <v>0</v>
      </c>
      <c r="AA18" s="26">
        <v>0.55460300015899</v>
      </c>
      <c r="AB18" s="95">
        <v>2.2652959954931901E-2</v>
      </c>
      <c r="AC18" s="26">
        <v>171.05820391343499</v>
      </c>
      <c r="AD18" s="26">
        <v>0</v>
      </c>
      <c r="AE18" s="26">
        <v>16317.429776180101</v>
      </c>
      <c r="AF18" s="26">
        <v>1.2532296548645201E-2</v>
      </c>
      <c r="AG18" s="26">
        <v>19.250252127046501</v>
      </c>
      <c r="AH18" s="26">
        <v>4.9342949288081498E-3</v>
      </c>
      <c r="AI18" s="26">
        <v>0</v>
      </c>
      <c r="AJ18" s="95">
        <v>0</v>
      </c>
      <c r="AK18" s="26">
        <v>71.103871143180598</v>
      </c>
      <c r="AL18" s="26">
        <v>71.103871143180598</v>
      </c>
      <c r="AM18" s="26">
        <v>189.132389370754</v>
      </c>
      <c r="AN18" s="26">
        <v>0</v>
      </c>
      <c r="AO18" s="26">
        <v>14.1872179737585</v>
      </c>
      <c r="AP18" s="26">
        <v>0</v>
      </c>
      <c r="AQ18" s="95">
        <v>0</v>
      </c>
      <c r="AR18" s="26">
        <v>0</v>
      </c>
      <c r="AS18" s="26">
        <v>0</v>
      </c>
      <c r="AT18" s="26">
        <v>0</v>
      </c>
      <c r="AU18" s="26">
        <v>32.975900855944403</v>
      </c>
      <c r="AV18" s="26">
        <v>0</v>
      </c>
      <c r="AW18" s="95">
        <v>997.01652021732104</v>
      </c>
      <c r="AX18" s="26">
        <v>51824.470269500001</v>
      </c>
      <c r="AY18" s="26">
        <v>5758.2750795478096</v>
      </c>
      <c r="AZ18" s="26">
        <v>57582.7453490478</v>
      </c>
      <c r="BA18" s="26">
        <v>0</v>
      </c>
      <c r="BB18" s="26">
        <v>25.788197563103601</v>
      </c>
      <c r="BC18" s="26">
        <v>1037.04777537574</v>
      </c>
      <c r="BD18" s="26">
        <v>269.08872716956398</v>
      </c>
      <c r="BE18" s="26">
        <v>600.20617402794801</v>
      </c>
      <c r="BF18" s="26">
        <v>15.0701325964716</v>
      </c>
      <c r="BG18" s="26">
        <v>753.38461161333305</v>
      </c>
      <c r="BH18" s="26">
        <v>509.00768370346202</v>
      </c>
      <c r="BI18" s="26">
        <v>2.24935928173415E-4</v>
      </c>
      <c r="BJ18" s="26">
        <v>81.141317201930406</v>
      </c>
      <c r="BK18" s="26">
        <v>20848.208875575401</v>
      </c>
      <c r="BL18" s="26">
        <v>17499.4002418813</v>
      </c>
      <c r="BM18" s="26">
        <v>3348.808633694</v>
      </c>
      <c r="BN18" s="26">
        <v>0</v>
      </c>
      <c r="BO18" s="26">
        <v>4.9190918273091997</v>
      </c>
      <c r="BP18" s="26">
        <v>10134.0708756491</v>
      </c>
      <c r="BQ18" s="26">
        <v>0</v>
      </c>
      <c r="BR18" s="26">
        <v>247.37883782295501</v>
      </c>
      <c r="BS18" s="26">
        <v>67.024346884457898</v>
      </c>
      <c r="BT18" s="26">
        <v>13.497911117541999</v>
      </c>
      <c r="BU18" s="26">
        <v>615.88250345459801</v>
      </c>
      <c r="BV18" s="26">
        <v>16.945066348790501</v>
      </c>
      <c r="BW18" s="26">
        <v>1567.02285840077</v>
      </c>
      <c r="BX18" s="26">
        <v>1778.87505920137</v>
      </c>
      <c r="BY18" s="26">
        <v>74.870838068460998</v>
      </c>
      <c r="BZ18" s="26">
        <v>76289.908694570506</v>
      </c>
      <c r="CA18" s="26">
        <v>177.09174622575799</v>
      </c>
      <c r="CB18" s="26">
        <v>1723.6685795241301</v>
      </c>
      <c r="CC18" s="26">
        <v>0</v>
      </c>
      <c r="CD18" s="26">
        <v>141.92502563072799</v>
      </c>
      <c r="CE18" s="95">
        <v>0</v>
      </c>
      <c r="CF18" s="26">
        <v>7.6905768898295201E-3</v>
      </c>
      <c r="CG18" s="26">
        <v>977.85872439287198</v>
      </c>
      <c r="CH18" s="26">
        <v>441.06958141892602</v>
      </c>
      <c r="CI18" s="48"/>
      <c r="CJ18" s="23">
        <f t="shared" si="0"/>
        <v>-3.715546951594431E-7</v>
      </c>
      <c r="CK18" s="54">
        <f t="shared" si="1"/>
        <v>-5.599254237871055E-7</v>
      </c>
      <c r="CL18" s="23">
        <f t="shared" si="2"/>
        <v>-7.7418509659418896E-4</v>
      </c>
      <c r="CM18" s="23">
        <f t="shared" si="3"/>
        <v>1.5887352220375E-5</v>
      </c>
      <c r="CN18" s="23">
        <f t="shared" si="4"/>
        <v>1.8911456115607264E-5</v>
      </c>
      <c r="CO18" s="23">
        <f t="shared" si="5"/>
        <v>-1.7071750845272782E-3</v>
      </c>
      <c r="CP18" s="54">
        <f t="shared" si="6"/>
        <v>-4.1428986630034277E-7</v>
      </c>
      <c r="CQ18" s="68">
        <f t="shared" si="7"/>
        <v>-1</v>
      </c>
      <c r="CR18" s="68">
        <f t="shared" si="8"/>
        <v>-0.96766659386843012</v>
      </c>
      <c r="CS18" s="23" t="str">
        <f t="shared" si="9"/>
        <v/>
      </c>
      <c r="CT18" s="68">
        <f t="shared" si="10"/>
        <v>5.5996032809797276</v>
      </c>
      <c r="CU18" s="23">
        <f t="shared" si="11"/>
        <v>3.0765356799658772E-6</v>
      </c>
      <c r="CV18" s="68" t="str">
        <f t="shared" si="12"/>
        <v/>
      </c>
      <c r="CW18" s="81">
        <f t="shared" si="14"/>
        <v>-9.0104953802424426E-7</v>
      </c>
      <c r="CX18" s="81">
        <f t="shared" si="15"/>
        <v>-3.1318135048328635E-6</v>
      </c>
      <c r="CY18" s="68">
        <f t="shared" si="13"/>
        <v>-1</v>
      </c>
      <c r="DA18" s="95">
        <f t="shared" si="16"/>
        <v>-44.614242952200584</v>
      </c>
      <c r="DB18" s="95">
        <f t="shared" si="17"/>
        <v>-130.46295442948758</v>
      </c>
    </row>
    <row r="19" spans="1:106" x14ac:dyDescent="0.25">
      <c r="A19" s="28" t="s">
        <v>18</v>
      </c>
      <c r="B19" s="77">
        <v>23902.346732999998</v>
      </c>
      <c r="C19" s="77">
        <v>2037.0025527</v>
      </c>
      <c r="D19" s="77">
        <v>47877.044894999999</v>
      </c>
      <c r="E19" s="77">
        <v>4069.9151609999999</v>
      </c>
      <c r="F19" s="77">
        <v>3131.7715109999999</v>
      </c>
      <c r="G19" s="77">
        <v>53684.780957000003</v>
      </c>
      <c r="H19" s="77">
        <v>1244.442362</v>
      </c>
      <c r="I19" s="78">
        <v>11.047822341</v>
      </c>
      <c r="J19" s="78">
        <v>6.4452874708000003</v>
      </c>
      <c r="K19" s="77">
        <v>19.390111000000001</v>
      </c>
      <c r="L19" s="78">
        <v>140.29864443</v>
      </c>
      <c r="M19" s="77">
        <v>94.521635000000003</v>
      </c>
      <c r="N19" s="78"/>
      <c r="O19" s="77">
        <v>2.76689608</v>
      </c>
      <c r="P19" s="77">
        <v>7.1446594000000002E-2</v>
      </c>
      <c r="Q19" s="78">
        <v>0.34884838559999998</v>
      </c>
      <c r="R19" s="26"/>
      <c r="S19" s="26" t="s">
        <v>18</v>
      </c>
      <c r="T19" s="95">
        <v>0.15478738365382999</v>
      </c>
      <c r="U19" s="26">
        <v>0.31169926338034598</v>
      </c>
      <c r="V19" s="95">
        <v>2.7670975824866102</v>
      </c>
      <c r="W19" s="26">
        <v>0.19040648309998501</v>
      </c>
      <c r="X19" s="26">
        <v>0.17811256949870199</v>
      </c>
      <c r="Y19" s="95">
        <v>0.352198845963061</v>
      </c>
      <c r="Z19" s="26">
        <v>7.4212030034248797E-2</v>
      </c>
      <c r="AA19" s="26">
        <v>61.078143971850899</v>
      </c>
      <c r="AB19" s="95">
        <v>7.1457744583206001E-2</v>
      </c>
      <c r="AC19" s="26">
        <v>1659.23362767454</v>
      </c>
      <c r="AD19" s="26">
        <v>19.442953938351099</v>
      </c>
      <c r="AE19" s="26">
        <v>23909.898578522701</v>
      </c>
      <c r="AF19" s="26">
        <v>31.995559915138799</v>
      </c>
      <c r="AG19" s="26">
        <v>37.022006087552199</v>
      </c>
      <c r="AH19" s="26">
        <v>2.3033271129367199</v>
      </c>
      <c r="AI19" s="26">
        <v>0.28837785500143798</v>
      </c>
      <c r="AJ19" s="95">
        <v>8.9052724515947604E-2</v>
      </c>
      <c r="AK19" s="26">
        <v>405.993131922283</v>
      </c>
      <c r="AL19" s="26">
        <v>405.993131922283</v>
      </c>
      <c r="AM19" s="26">
        <v>94.555017600158607</v>
      </c>
      <c r="AN19" s="26">
        <v>0</v>
      </c>
      <c r="AO19" s="26">
        <v>3.27185141086338</v>
      </c>
      <c r="AP19" s="26">
        <v>8.4811889263755394E-2</v>
      </c>
      <c r="AQ19" s="95">
        <v>2.34940738360923</v>
      </c>
      <c r="AR19" s="26">
        <v>0.20334953720354701</v>
      </c>
      <c r="AS19" s="26">
        <v>0.31806151863577897</v>
      </c>
      <c r="AT19" s="26">
        <v>3.81564193790737E-2</v>
      </c>
      <c r="AU19" s="26">
        <v>2037.1003602201599</v>
      </c>
      <c r="AV19" s="26">
        <v>0</v>
      </c>
      <c r="AW19" s="95">
        <v>1283.3423283576101</v>
      </c>
      <c r="AX19" s="26">
        <v>43218.654478116099</v>
      </c>
      <c r="AY19" s="26">
        <v>4802.0736920835297</v>
      </c>
      <c r="AZ19" s="26">
        <v>48020.728170199603</v>
      </c>
      <c r="BA19" s="26">
        <v>6.3278475674090698E-4</v>
      </c>
      <c r="BB19" s="26">
        <v>23.162807513483902</v>
      </c>
      <c r="BC19" s="26">
        <v>67.6212633316688</v>
      </c>
      <c r="BD19" s="26">
        <v>464.35437807819102</v>
      </c>
      <c r="BE19" s="26">
        <v>61.9881815926299</v>
      </c>
      <c r="BF19" s="26">
        <v>61.051795072537502</v>
      </c>
      <c r="BG19" s="26">
        <v>186.50160387098501</v>
      </c>
      <c r="BH19" s="26">
        <v>59.287282183049797</v>
      </c>
      <c r="BI19" s="26">
        <v>3.4589998952804502</v>
      </c>
      <c r="BJ19" s="26">
        <v>12.0420383740846</v>
      </c>
      <c r="BK19" s="26">
        <v>4071.6804686323999</v>
      </c>
      <c r="BL19" s="26">
        <v>3133.5131636689098</v>
      </c>
      <c r="BM19" s="26">
        <v>938.16730496348498</v>
      </c>
      <c r="BN19" s="26">
        <v>0.40215982737809802</v>
      </c>
      <c r="BO19" s="26">
        <v>0.24330887043987701</v>
      </c>
      <c r="BP19" s="26">
        <v>643.61645103988599</v>
      </c>
      <c r="BQ19" s="26">
        <v>7.9180854291020994E-2</v>
      </c>
      <c r="BR19" s="26">
        <v>411.90007448414599</v>
      </c>
      <c r="BS19" s="26">
        <v>100.71259975231</v>
      </c>
      <c r="BT19" s="26">
        <v>53.257622388818099</v>
      </c>
      <c r="BU19" s="26">
        <v>1029.33153195676</v>
      </c>
      <c r="BV19" s="26">
        <v>83.393193015052603</v>
      </c>
      <c r="BW19" s="26">
        <v>129.93067461154001</v>
      </c>
      <c r="BX19" s="26">
        <v>308.26960786741398</v>
      </c>
      <c r="BY19" s="26">
        <v>3.8187876956902902</v>
      </c>
      <c r="BZ19" s="26">
        <v>54059.558060763797</v>
      </c>
      <c r="CA19" s="26">
        <v>335.52718871672897</v>
      </c>
      <c r="CB19" s="26">
        <v>1098.4320412541999</v>
      </c>
      <c r="CC19" s="26">
        <v>6.5833614631260404E-2</v>
      </c>
      <c r="CD19" s="26">
        <v>68.783278587496198</v>
      </c>
      <c r="CE19" s="95">
        <v>0</v>
      </c>
      <c r="CF19" s="26">
        <v>3.2629825273760802</v>
      </c>
      <c r="CG19" s="26">
        <v>1245.0692370655299</v>
      </c>
      <c r="CH19" s="26">
        <v>92.950099451282199</v>
      </c>
      <c r="CI19" s="48"/>
      <c r="CJ19" s="23">
        <f t="shared" si="0"/>
        <v>3.1594577750295637E-4</v>
      </c>
      <c r="CK19" s="54">
        <f t="shared" si="1"/>
        <v>4.8015413643081789E-5</v>
      </c>
      <c r="CL19" s="23">
        <f t="shared" si="2"/>
        <v>3.001089050393957E-3</v>
      </c>
      <c r="CM19" s="23">
        <f t="shared" si="3"/>
        <v>4.3374556042741582E-4</v>
      </c>
      <c r="CN19" s="23">
        <f t="shared" si="4"/>
        <v>5.5612379855698372E-4</v>
      </c>
      <c r="CO19" s="23">
        <f t="shared" si="5"/>
        <v>6.981067950411866E-3</v>
      </c>
      <c r="CP19" s="54">
        <f t="shared" si="6"/>
        <v>5.0373973489816794E-4</v>
      </c>
      <c r="CQ19" s="68">
        <f t="shared" si="7"/>
        <v>-0.98387803822317987</v>
      </c>
      <c r="CR19" s="68">
        <f t="shared" si="8"/>
        <v>8.4764033797657383</v>
      </c>
      <c r="CS19" s="23">
        <f t="shared" si="9"/>
        <v>2.7252519777271108E-3</v>
      </c>
      <c r="CT19" s="68">
        <f t="shared" si="10"/>
        <v>1.8937780088448926</v>
      </c>
      <c r="CU19" s="23">
        <f t="shared" si="11"/>
        <v>3.5317417180313567E-4</v>
      </c>
      <c r="CV19" s="68" t="str">
        <f t="shared" si="12"/>
        <v/>
      </c>
      <c r="CW19" s="81">
        <f t="shared" si="14"/>
        <v>7.282618529360042E-5</v>
      </c>
      <c r="CX19" s="81">
        <f t="shared" si="15"/>
        <v>1.5606878623211653E-4</v>
      </c>
      <c r="CY19" s="68">
        <f t="shared" si="13"/>
        <v>-0.89062176878517929</v>
      </c>
      <c r="DA19" s="95">
        <f t="shared" si="16"/>
        <v>143.6832751996044</v>
      </c>
      <c r="DB19" s="95">
        <f t="shared" si="17"/>
        <v>374.777103763794</v>
      </c>
    </row>
    <row r="20" spans="1:106" x14ac:dyDescent="0.25">
      <c r="A20" s="28" t="s">
        <v>19</v>
      </c>
      <c r="B20" s="77">
        <v>6715.7907349999996</v>
      </c>
      <c r="C20" s="77">
        <v>126.67033896</v>
      </c>
      <c r="D20" s="77">
        <v>4896.5321059999997</v>
      </c>
      <c r="E20" s="77">
        <v>781.09687893</v>
      </c>
      <c r="F20" s="77">
        <v>705.54914966000001</v>
      </c>
      <c r="G20" s="77">
        <v>1668.3615854</v>
      </c>
      <c r="H20" s="77">
        <v>213.02642968999999</v>
      </c>
      <c r="I20" s="78">
        <v>4.0559223126999999</v>
      </c>
      <c r="J20" s="78">
        <v>20.289214820000002</v>
      </c>
      <c r="K20" s="77"/>
      <c r="L20" s="78">
        <v>27.285083835999998</v>
      </c>
      <c r="M20" s="77">
        <v>33.375922674999998</v>
      </c>
      <c r="N20" s="78"/>
      <c r="O20" s="77">
        <v>19.261110149</v>
      </c>
      <c r="P20" s="77">
        <v>5.2924460999999997E-3</v>
      </c>
      <c r="Q20" s="78">
        <v>0.48155201079999999</v>
      </c>
      <c r="R20" s="26"/>
      <c r="S20" s="26" t="s">
        <v>19</v>
      </c>
      <c r="T20" s="95">
        <v>5.5206666100519799E-4</v>
      </c>
      <c r="U20" s="26">
        <v>1.9576405092367299</v>
      </c>
      <c r="V20" s="95">
        <v>19.3146915336078</v>
      </c>
      <c r="W20" s="26">
        <v>9.3558679157803901E-2</v>
      </c>
      <c r="X20" s="26">
        <v>9.3514807976713604E-2</v>
      </c>
      <c r="Y20" s="95">
        <v>4.6053759301542603E-2</v>
      </c>
      <c r="Z20" s="26">
        <v>0.33080695472837601</v>
      </c>
      <c r="AA20" s="26">
        <v>51.224095180471899</v>
      </c>
      <c r="AB20" s="95">
        <v>5.2924632306161502E-3</v>
      </c>
      <c r="AC20" s="26">
        <v>220.825370913022</v>
      </c>
      <c r="AD20" s="26">
        <v>0</v>
      </c>
      <c r="AE20" s="26">
        <v>6732.9635642211897</v>
      </c>
      <c r="AF20" s="26">
        <v>45.505992935581197</v>
      </c>
      <c r="AG20" s="26">
        <v>15.0383097612425</v>
      </c>
      <c r="AH20" s="26">
        <v>0.54141940478232398</v>
      </c>
      <c r="AI20" s="26">
        <v>39.618783877375698</v>
      </c>
      <c r="AJ20" s="95">
        <v>3.17599667983928E-4</v>
      </c>
      <c r="AK20" s="26">
        <v>28.841943616277899</v>
      </c>
      <c r="AL20" s="26">
        <v>28.841943616277899</v>
      </c>
      <c r="AM20" s="26">
        <v>33.468320929850002</v>
      </c>
      <c r="AN20" s="26">
        <v>0</v>
      </c>
      <c r="AO20" s="26">
        <v>3.4876939135369302E-3</v>
      </c>
      <c r="AP20" s="26">
        <v>3.0249320411746098E-4</v>
      </c>
      <c r="AQ20" s="95">
        <v>9.5063002239048497</v>
      </c>
      <c r="AR20" s="26">
        <v>8.5876771529423301E-2</v>
      </c>
      <c r="AS20" s="26">
        <v>9.7270683311615507</v>
      </c>
      <c r="AT20" s="26">
        <v>5.7611638196324602E-2</v>
      </c>
      <c r="AU20" s="26">
        <v>126.975836305196</v>
      </c>
      <c r="AV20" s="26">
        <v>0</v>
      </c>
      <c r="AW20" s="95">
        <v>230.88704477223399</v>
      </c>
      <c r="AX20" s="26">
        <v>4441.2620969857198</v>
      </c>
      <c r="AY20" s="26">
        <v>493.47363200317398</v>
      </c>
      <c r="AZ20" s="26">
        <v>4934.7357289888896</v>
      </c>
      <c r="BA20" s="26">
        <v>2.25696558922381E-6</v>
      </c>
      <c r="BB20" s="26">
        <v>4.1064512638612802</v>
      </c>
      <c r="BC20" s="26">
        <v>1.02814522215005</v>
      </c>
      <c r="BD20" s="26">
        <v>10.674419385492101</v>
      </c>
      <c r="BE20" s="26">
        <v>4.8735374484807297</v>
      </c>
      <c r="BF20" s="26">
        <v>14.7414111890077</v>
      </c>
      <c r="BG20" s="26">
        <v>19.8355732347867</v>
      </c>
      <c r="BH20" s="26">
        <v>1.15517083291097</v>
      </c>
      <c r="BI20" s="26">
        <v>0</v>
      </c>
      <c r="BJ20" s="26">
        <v>37.233873972012297</v>
      </c>
      <c r="BK20" s="26">
        <v>783.10679999112801</v>
      </c>
      <c r="BL20" s="26">
        <v>707.35310492571102</v>
      </c>
      <c r="BM20" s="26">
        <v>75.753695065416494</v>
      </c>
      <c r="BN20" s="26">
        <v>0.51685723286870899</v>
      </c>
      <c r="BO20" s="26">
        <v>1.9188376090947298E-2</v>
      </c>
      <c r="BP20" s="26">
        <v>71.404015125360303</v>
      </c>
      <c r="BQ20" s="26">
        <v>86.936106571206295</v>
      </c>
      <c r="BR20" s="26">
        <v>58.552010754146004</v>
      </c>
      <c r="BS20" s="26">
        <v>6.1318161001923297</v>
      </c>
      <c r="BT20" s="26">
        <v>2.1506930465946401</v>
      </c>
      <c r="BU20" s="26">
        <v>146.438123313326</v>
      </c>
      <c r="BV20" s="26">
        <v>3.7677206761646</v>
      </c>
      <c r="BW20" s="26">
        <v>46.555157477912402</v>
      </c>
      <c r="BX20" s="26">
        <v>209.72006162138899</v>
      </c>
      <c r="BY20" s="26">
        <v>6.1363407276031998E-2</v>
      </c>
      <c r="BZ20" s="26">
        <v>1667.8573264945901</v>
      </c>
      <c r="CA20" s="26">
        <v>5.5526944742808801</v>
      </c>
      <c r="CB20" s="26">
        <v>13.6227051968452</v>
      </c>
      <c r="CC20" s="26">
        <v>0.72475205964602896</v>
      </c>
      <c r="CD20" s="26">
        <v>7.2663907870700797</v>
      </c>
      <c r="CE20" s="95">
        <v>0</v>
      </c>
      <c r="CF20" s="26">
        <v>0.90324016387837003</v>
      </c>
      <c r="CG20" s="26">
        <v>213.538848451418</v>
      </c>
      <c r="CH20" s="26">
        <v>0.91820950156567804</v>
      </c>
      <c r="CI20" s="48"/>
      <c r="CJ20" s="23">
        <f t="shared" si="0"/>
        <v>2.557082240769093E-3</v>
      </c>
      <c r="CK20" s="54">
        <f t="shared" si="1"/>
        <v>2.4117512253004425E-3</v>
      </c>
      <c r="CL20" s="23">
        <f t="shared" si="2"/>
        <v>7.8021796164834435E-3</v>
      </c>
      <c r="CM20" s="23">
        <f t="shared" si="3"/>
        <v>2.573203293145069E-3</v>
      </c>
      <c r="CN20" s="23">
        <f t="shared" si="4"/>
        <v>2.5568102046190917E-3</v>
      </c>
      <c r="CO20" s="23">
        <f t="shared" si="5"/>
        <v>-3.0224797179621626E-4</v>
      </c>
      <c r="CP20" s="23">
        <f t="shared" si="6"/>
        <v>2.4054234123141432E-3</v>
      </c>
      <c r="CQ20" s="68">
        <f t="shared" si="7"/>
        <v>-0.97694363925958405</v>
      </c>
      <c r="CR20" s="68">
        <f t="shared" si="8"/>
        <v>1.524695787141944</v>
      </c>
      <c r="CS20" s="23" t="str">
        <f t="shared" si="9"/>
        <v/>
      </c>
      <c r="CT20" s="68">
        <f t="shared" si="10"/>
        <v>5.705900665856764E-2</v>
      </c>
      <c r="CU20" s="23">
        <f t="shared" si="11"/>
        <v>2.7684105020777086E-3</v>
      </c>
      <c r="CV20" s="68" t="str">
        <f t="shared" si="12"/>
        <v/>
      </c>
      <c r="CW20" s="81">
        <f t="shared" si="14"/>
        <v>2.7818430087001556E-3</v>
      </c>
      <c r="CX20" s="81">
        <f t="shared" si="15"/>
        <v>3.236805028667817E-6</v>
      </c>
      <c r="CY20" s="68">
        <f t="shared" si="13"/>
        <v>-0.88036258409426082</v>
      </c>
      <c r="DA20" s="95">
        <f t="shared" si="16"/>
        <v>38.203622988889947</v>
      </c>
      <c r="DB20" s="95">
        <f t="shared" si="17"/>
        <v>-0.50425890540986984</v>
      </c>
    </row>
    <row r="21" spans="1:106" x14ac:dyDescent="0.25">
      <c r="A21" s="28" t="s">
        <v>20</v>
      </c>
      <c r="B21" s="77">
        <v>3374.0682965000001</v>
      </c>
      <c r="C21" s="77">
        <v>52.214861999999997</v>
      </c>
      <c r="D21" s="77">
        <v>10449.109974999999</v>
      </c>
      <c r="E21" s="77">
        <v>2204.5835265000001</v>
      </c>
      <c r="F21" s="77">
        <v>1597.9001655</v>
      </c>
      <c r="G21" s="77">
        <v>17707.961272</v>
      </c>
      <c r="H21" s="77">
        <v>291.38696399999998</v>
      </c>
      <c r="I21" s="78">
        <v>2.4065357856</v>
      </c>
      <c r="J21" s="78">
        <v>4.4989007169999997</v>
      </c>
      <c r="K21" s="77"/>
      <c r="L21" s="78">
        <v>61.720173649000003</v>
      </c>
      <c r="M21" s="77">
        <v>430.31716499999999</v>
      </c>
      <c r="N21" s="78"/>
      <c r="O21" s="77">
        <v>1.1853373295</v>
      </c>
      <c r="P21" s="77">
        <v>6.1417310999999997E-3</v>
      </c>
      <c r="Q21" s="78">
        <v>9.5017164000000001E-2</v>
      </c>
      <c r="R21" s="26"/>
      <c r="S21" s="26" t="s">
        <v>20</v>
      </c>
      <c r="T21" s="95">
        <v>6.0860054326294603E-3</v>
      </c>
      <c r="U21" s="26">
        <v>0.43199954510039201</v>
      </c>
      <c r="V21" s="95">
        <v>1.1853558741827599</v>
      </c>
      <c r="W21" s="26">
        <v>0.11868029141616999</v>
      </c>
      <c r="X21" s="26">
        <v>0.11819678768436299</v>
      </c>
      <c r="Y21" s="95">
        <v>5.8665604282312801E-2</v>
      </c>
      <c r="Z21" s="26">
        <v>2.9185373395724302E-3</v>
      </c>
      <c r="AA21" s="26">
        <v>8.8086962178149495</v>
      </c>
      <c r="AB21" s="95">
        <v>6.1430984188143101E-3</v>
      </c>
      <c r="AC21" s="26">
        <v>425.14800770729198</v>
      </c>
      <c r="AD21" s="26">
        <v>0</v>
      </c>
      <c r="AE21" s="26">
        <v>3375.2724089190001</v>
      </c>
      <c r="AF21" s="26">
        <v>6.9086268055667697</v>
      </c>
      <c r="AG21" s="26">
        <v>56.404951392523998</v>
      </c>
      <c r="AH21" s="26">
        <v>2.0147573383677901</v>
      </c>
      <c r="AI21" s="26">
        <v>1.1341240420509499E-2</v>
      </c>
      <c r="AJ21" s="95">
        <v>3.5020368392334501E-3</v>
      </c>
      <c r="AK21" s="26">
        <v>31.551706122813702</v>
      </c>
      <c r="AL21" s="26">
        <v>31.551706122813702</v>
      </c>
      <c r="AM21" s="26">
        <v>430.74002307420102</v>
      </c>
      <c r="AN21" s="26">
        <v>0</v>
      </c>
      <c r="AO21" s="26">
        <v>4.3001992508951803</v>
      </c>
      <c r="AP21" s="26">
        <v>3.3362564314886301E-3</v>
      </c>
      <c r="AQ21" s="95">
        <v>9.2394971682468102E-2</v>
      </c>
      <c r="AR21" s="26">
        <v>7.9972628912515498E-3</v>
      </c>
      <c r="AS21" s="26">
        <v>1.2508369458489699E-2</v>
      </c>
      <c r="AT21" s="26">
        <v>1.5006199342581599E-3</v>
      </c>
      <c r="AU21" s="26">
        <v>52.2194756446589</v>
      </c>
      <c r="AV21" s="26">
        <v>0</v>
      </c>
      <c r="AW21" s="95">
        <v>348.34185569935499</v>
      </c>
      <c r="AX21" s="26">
        <v>9403.4059939977997</v>
      </c>
      <c r="AY21" s="26">
        <v>1044.8229674716399</v>
      </c>
      <c r="AZ21" s="26">
        <v>10448.2289614694</v>
      </c>
      <c r="BA21" s="26">
        <v>2.48870268886721E-5</v>
      </c>
      <c r="BB21" s="26">
        <v>10.625232349856599</v>
      </c>
      <c r="BC21" s="26">
        <v>83.346069676077093</v>
      </c>
      <c r="BD21" s="26">
        <v>97.353114524244702</v>
      </c>
      <c r="BE21" s="26">
        <v>49.794565685665702</v>
      </c>
      <c r="BF21" s="26">
        <v>12.2910133343628</v>
      </c>
      <c r="BG21" s="26">
        <v>73.921528351251396</v>
      </c>
      <c r="BH21" s="26">
        <v>43.6781660408883</v>
      </c>
      <c r="BI21" s="26">
        <v>0</v>
      </c>
      <c r="BJ21" s="26">
        <v>7.9606026999229904</v>
      </c>
      <c r="BK21" s="26">
        <v>2204.80133313335</v>
      </c>
      <c r="BL21" s="26">
        <v>1598.1064295645399</v>
      </c>
      <c r="BM21" s="26">
        <v>606.69490356881295</v>
      </c>
      <c r="BN21" s="26">
        <v>0</v>
      </c>
      <c r="BO21" s="26">
        <v>0.41084552958878201</v>
      </c>
      <c r="BP21" s="26">
        <v>817.40225458587395</v>
      </c>
      <c r="BQ21" s="26">
        <v>0.35459256932158301</v>
      </c>
      <c r="BR21" s="26">
        <v>53.967744504957601</v>
      </c>
      <c r="BS21" s="26">
        <v>16.982699606133199</v>
      </c>
      <c r="BT21" s="26">
        <v>6.0448199649597596</v>
      </c>
      <c r="BU21" s="26">
        <v>134.85401227264501</v>
      </c>
      <c r="BV21" s="26">
        <v>19.445331376278901</v>
      </c>
      <c r="BW21" s="26">
        <v>129.95707164006399</v>
      </c>
      <c r="BX21" s="26">
        <v>161.18202801803</v>
      </c>
      <c r="BY21" s="26">
        <v>5.9584150847994799</v>
      </c>
      <c r="BZ21" s="26">
        <v>17057.740758680498</v>
      </c>
      <c r="CA21" s="26">
        <v>64.840260830826907</v>
      </c>
      <c r="CB21" s="26">
        <v>375.10041127931203</v>
      </c>
      <c r="CC21" s="26">
        <v>2.58875910911226E-3</v>
      </c>
      <c r="CD21" s="26">
        <v>29.071873523708899</v>
      </c>
      <c r="CE21" s="95">
        <v>0</v>
      </c>
      <c r="CF21" s="26">
        <v>0.207826067223808</v>
      </c>
      <c r="CG21" s="26">
        <v>291.50505725337098</v>
      </c>
      <c r="CH21" s="26">
        <v>81.404959682144593</v>
      </c>
      <c r="CI21" s="48"/>
      <c r="CJ21" s="23">
        <f t="shared" si="0"/>
        <v>3.5687256842105593E-4</v>
      </c>
      <c r="CK21" s="54">
        <f t="shared" si="1"/>
        <v>8.8358840417947037E-5</v>
      </c>
      <c r="CL21" s="23">
        <f t="shared" si="2"/>
        <v>-8.4314695960444744E-5</v>
      </c>
      <c r="CM21" s="23">
        <f t="shared" si="3"/>
        <v>9.8797179028062255E-5</v>
      </c>
      <c r="CN21" s="23">
        <f t="shared" si="4"/>
        <v>1.2908445032634109E-4</v>
      </c>
      <c r="CO21" s="23">
        <f t="shared" si="5"/>
        <v>-3.6719106357412074E-2</v>
      </c>
      <c r="CP21" s="23">
        <f t="shared" si="6"/>
        <v>4.0527980987852512E-4</v>
      </c>
      <c r="CQ21" s="68">
        <f t="shared" si="7"/>
        <v>-0.9508850903478695</v>
      </c>
      <c r="CR21" s="68">
        <f t="shared" si="8"/>
        <v>0.95796635043078904</v>
      </c>
      <c r="CS21" s="23" t="str">
        <f t="shared" si="9"/>
        <v/>
      </c>
      <c r="CT21" s="68">
        <f t="shared" si="10"/>
        <v>-0.48879427491168592</v>
      </c>
      <c r="CU21" s="23">
        <f t="shared" si="11"/>
        <v>9.8266606260298929E-4</v>
      </c>
      <c r="CV21" s="68" t="str">
        <f t="shared" si="12"/>
        <v/>
      </c>
      <c r="CW21" s="81">
        <f t="shared" si="14"/>
        <v>1.5645067693666926E-5</v>
      </c>
      <c r="CX21" s="81">
        <f t="shared" si="15"/>
        <v>2.2262759343378012E-4</v>
      </c>
      <c r="CY21" s="68">
        <f t="shared" si="13"/>
        <v>-0.98420685409787467</v>
      </c>
      <c r="DA21" s="95">
        <f t="shared" si="16"/>
        <v>-0.88101353059937537</v>
      </c>
      <c r="DB21" s="95">
        <f t="shared" si="17"/>
        <v>-650.22051331950206</v>
      </c>
    </row>
    <row r="22" spans="1:106" x14ac:dyDescent="0.25">
      <c r="A22" s="28" t="s">
        <v>129</v>
      </c>
      <c r="B22" s="77">
        <v>4787.4718093000001</v>
      </c>
      <c r="C22" s="77">
        <v>188.12607328000001</v>
      </c>
      <c r="D22" s="77">
        <v>8633.5684621</v>
      </c>
      <c r="E22" s="77">
        <v>633.63036896000006</v>
      </c>
      <c r="F22" s="77">
        <v>522.87720220999995</v>
      </c>
      <c r="G22" s="77">
        <v>2685.4220647000002</v>
      </c>
      <c r="H22" s="77">
        <v>339.14740316000001</v>
      </c>
      <c r="I22" s="78">
        <v>2.9644630899000002</v>
      </c>
      <c r="J22" s="78">
        <v>1.5886812886999999</v>
      </c>
      <c r="K22" s="77"/>
      <c r="L22" s="78">
        <v>48.787249549999999</v>
      </c>
      <c r="M22" s="77">
        <v>2.2566787499999998</v>
      </c>
      <c r="N22" s="78"/>
      <c r="O22" s="77">
        <v>0.56087466900000005</v>
      </c>
      <c r="P22" s="77">
        <v>2.36777936E-2</v>
      </c>
      <c r="Q22" s="78">
        <v>0.17902067260000001</v>
      </c>
      <c r="R22" s="26"/>
      <c r="S22" s="26" t="s">
        <v>129</v>
      </c>
      <c r="T22" s="95">
        <v>0.15663515837717601</v>
      </c>
      <c r="U22" s="26">
        <v>3.9422916827952998</v>
      </c>
      <c r="V22" s="95">
        <v>0.56087693757295398</v>
      </c>
      <c r="W22" s="26">
        <v>0.31328275452064902</v>
      </c>
      <c r="X22" s="26">
        <v>0.30084160801406101</v>
      </c>
      <c r="Y22" s="95">
        <v>0.40750917991587099</v>
      </c>
      <c r="Z22" s="26">
        <v>7.5099333203260205E-2</v>
      </c>
      <c r="AA22" s="26">
        <v>15.6693701364159</v>
      </c>
      <c r="AB22" s="95">
        <v>2.36777398926288E-2</v>
      </c>
      <c r="AC22" s="26">
        <v>847.943343640271</v>
      </c>
      <c r="AD22" s="26">
        <v>0</v>
      </c>
      <c r="AE22" s="26">
        <v>4790.9094728282698</v>
      </c>
      <c r="AF22" s="26">
        <v>24.1735940103346</v>
      </c>
      <c r="AG22" s="26">
        <v>63.596974632776899</v>
      </c>
      <c r="AH22" s="26">
        <v>5.0049788629699004</v>
      </c>
      <c r="AI22" s="26">
        <v>1.71011260301023</v>
      </c>
      <c r="AJ22" s="95">
        <v>9.0114914050056394E-2</v>
      </c>
      <c r="AK22" s="26">
        <v>193.45791185512701</v>
      </c>
      <c r="AL22" s="26">
        <v>193.45791185512701</v>
      </c>
      <c r="AM22" s="26">
        <v>2.2566786158602699</v>
      </c>
      <c r="AN22" s="26">
        <v>0</v>
      </c>
      <c r="AO22" s="26">
        <v>4.2033164364594002</v>
      </c>
      <c r="AP22" s="26">
        <v>8.5824949666716402E-2</v>
      </c>
      <c r="AQ22" s="95">
        <v>2.3837031241427198</v>
      </c>
      <c r="AR22" s="26">
        <v>0.20577520663811599</v>
      </c>
      <c r="AS22" s="26">
        <v>0.32294281588628398</v>
      </c>
      <c r="AT22" s="26">
        <v>3.8937642231006098E-2</v>
      </c>
      <c r="AU22" s="26">
        <v>188.16726613540001</v>
      </c>
      <c r="AV22" s="26">
        <v>0</v>
      </c>
      <c r="AW22" s="95">
        <v>407.98542504434801</v>
      </c>
      <c r="AX22" s="26">
        <v>7744.7526886674696</v>
      </c>
      <c r="AY22" s="26">
        <v>860.52854001032699</v>
      </c>
      <c r="AZ22" s="26">
        <v>8605.2812286777898</v>
      </c>
      <c r="BA22" s="26">
        <v>6.4032428165148399E-4</v>
      </c>
      <c r="BB22" s="26">
        <v>12.575525711624399</v>
      </c>
      <c r="BC22" s="26">
        <v>18.856649269961402</v>
      </c>
      <c r="BD22" s="26">
        <v>38.865520754701002</v>
      </c>
      <c r="BE22" s="26">
        <v>12.356613671103799</v>
      </c>
      <c r="BF22" s="26">
        <v>9.2709053169635194</v>
      </c>
      <c r="BG22" s="26">
        <v>33.263206370627799</v>
      </c>
      <c r="BH22" s="26">
        <v>11.817843967839901</v>
      </c>
      <c r="BI22" s="26">
        <v>0</v>
      </c>
      <c r="BJ22" s="26">
        <v>3.1058267406070601</v>
      </c>
      <c r="BK22" s="26">
        <v>633.95018514604897</v>
      </c>
      <c r="BL22" s="26">
        <v>523.15523914804396</v>
      </c>
      <c r="BM22" s="26">
        <v>110.794945998004</v>
      </c>
      <c r="BN22" s="26">
        <v>8.1033341600665696E-3</v>
      </c>
      <c r="BO22" s="26">
        <v>9.7379996497847704E-2</v>
      </c>
      <c r="BP22" s="26">
        <v>190.41803098987199</v>
      </c>
      <c r="BQ22" s="26">
        <v>0.23546969471496901</v>
      </c>
      <c r="BR22" s="26">
        <v>39.218350597302504</v>
      </c>
      <c r="BS22" s="26">
        <v>11.578511165473399</v>
      </c>
      <c r="BT22" s="26">
        <v>5.0165266787497904</v>
      </c>
      <c r="BU22" s="26">
        <v>98.657586049746101</v>
      </c>
      <c r="BV22" s="26">
        <v>16.7058985319842</v>
      </c>
      <c r="BW22" s="26">
        <v>32.663136234538698</v>
      </c>
      <c r="BX22" s="26">
        <v>55.296511287684098</v>
      </c>
      <c r="BY22" s="26">
        <v>1.2945877822009899</v>
      </c>
      <c r="BZ22" s="26">
        <v>2682.3554065876701</v>
      </c>
      <c r="CA22" s="26">
        <v>19.758566700277299</v>
      </c>
      <c r="CB22" s="26">
        <v>31.9121593136306</v>
      </c>
      <c r="CC22" s="26">
        <v>6.6616836426880793E-2</v>
      </c>
      <c r="CD22" s="26">
        <v>6.0048596651450596</v>
      </c>
      <c r="CE22" s="95">
        <v>0</v>
      </c>
      <c r="CF22" s="26">
        <v>2.1888464464572102</v>
      </c>
      <c r="CG22" s="26">
        <v>339.46795924582398</v>
      </c>
      <c r="CH22" s="26">
        <v>14.107026567120799</v>
      </c>
      <c r="CI22" s="48"/>
      <c r="CJ22" s="23">
        <f t="shared" si="0"/>
        <v>7.1805405132449921E-4</v>
      </c>
      <c r="CK22" s="54">
        <f t="shared" si="1"/>
        <v>2.1896409509748581E-4</v>
      </c>
      <c r="CL22" s="23">
        <f t="shared" si="2"/>
        <v>-3.2764242904178816E-3</v>
      </c>
      <c r="CM22" s="23">
        <f t="shared" si="3"/>
        <v>5.0473620223386148E-4</v>
      </c>
      <c r="CN22" s="23">
        <f t="shared" si="4"/>
        <v>5.3174423529818459E-4</v>
      </c>
      <c r="CO22" s="23">
        <f t="shared" si="5"/>
        <v>-1.1419650388076517E-3</v>
      </c>
      <c r="CP22" s="23">
        <f t="shared" si="6"/>
        <v>9.4518219168771662E-4</v>
      </c>
      <c r="CQ22" s="68">
        <f t="shared" si="7"/>
        <v>-0.89851733724092031</v>
      </c>
      <c r="CR22" s="68">
        <f t="shared" si="8"/>
        <v>8.8631300361307641</v>
      </c>
      <c r="CS22" s="23" t="str">
        <f t="shared" si="9"/>
        <v/>
      </c>
      <c r="CT22" s="68">
        <f t="shared" si="10"/>
        <v>2.9653375346945952</v>
      </c>
      <c r="CU22" s="23">
        <f t="shared" si="11"/>
        <v>-5.9441216429375929E-8</v>
      </c>
      <c r="CV22" s="68" t="str">
        <f t="shared" si="12"/>
        <v/>
      </c>
      <c r="CW22" s="81">
        <f t="shared" si="14"/>
        <v>4.0447056701254083E-6</v>
      </c>
      <c r="CX22" s="81">
        <f t="shared" si="15"/>
        <v>-2.2682591168320806E-6</v>
      </c>
      <c r="CY22" s="68">
        <f t="shared" si="13"/>
        <v>-0.78249639181052832</v>
      </c>
      <c r="DA22" s="95">
        <f t="shared" si="16"/>
        <v>-28.287233422210193</v>
      </c>
      <c r="DB22" s="95">
        <f t="shared" si="17"/>
        <v>-3.0666581123300602</v>
      </c>
    </row>
    <row r="23" spans="1:106" x14ac:dyDescent="0.25">
      <c r="A23" s="28" t="s">
        <v>22</v>
      </c>
      <c r="B23" s="77">
        <v>12294.239355</v>
      </c>
      <c r="C23" s="77">
        <v>182.03143990000001</v>
      </c>
      <c r="D23" s="77">
        <v>43330.382899999997</v>
      </c>
      <c r="E23" s="77">
        <v>1435.0181101000001</v>
      </c>
      <c r="F23" s="77">
        <v>1089.9686357</v>
      </c>
      <c r="G23" s="77">
        <v>85061.284180000002</v>
      </c>
      <c r="H23" s="77">
        <v>1008.480145</v>
      </c>
      <c r="I23" s="78">
        <v>11.021162791</v>
      </c>
      <c r="J23" s="78">
        <v>25.513677426000001</v>
      </c>
      <c r="K23" s="77">
        <v>4.5137644999999997</v>
      </c>
      <c r="L23" s="78">
        <v>74.620330111000001</v>
      </c>
      <c r="M23" s="77">
        <v>961.39649499999996</v>
      </c>
      <c r="N23" s="78"/>
      <c r="O23" s="77">
        <v>24.868927011</v>
      </c>
      <c r="P23" s="77">
        <v>5.0159222500000003E-2</v>
      </c>
      <c r="Q23" s="78">
        <v>0.74088331669999996</v>
      </c>
      <c r="R23" s="26"/>
      <c r="S23" s="26" t="s">
        <v>22</v>
      </c>
      <c r="T23" s="95">
        <v>0</v>
      </c>
      <c r="U23" s="26">
        <v>0.22942188646676601</v>
      </c>
      <c r="V23" s="95">
        <v>24.896018392765601</v>
      </c>
      <c r="W23" s="26">
        <v>4.5740664972810704E-3</v>
      </c>
      <c r="X23" s="26">
        <v>4.5740664972810704E-3</v>
      </c>
      <c r="Y23" s="95">
        <v>1.8434893049800601E-3</v>
      </c>
      <c r="Z23" s="26">
        <v>0</v>
      </c>
      <c r="AA23" s="26">
        <v>31.121022612474501</v>
      </c>
      <c r="AB23" s="95">
        <v>5.0161596065938202E-2</v>
      </c>
      <c r="AC23" s="26">
        <v>723.49127611013296</v>
      </c>
      <c r="AD23" s="26">
        <v>4.5189816128296796</v>
      </c>
      <c r="AE23" s="26">
        <v>12298.0199057762</v>
      </c>
      <c r="AF23" s="26">
        <v>28.881296684789401</v>
      </c>
      <c r="AG23" s="26">
        <v>26.1325847035001</v>
      </c>
      <c r="AH23" s="26">
        <v>0.192836483519466</v>
      </c>
      <c r="AI23" s="26">
        <v>8.8446508257706604</v>
      </c>
      <c r="AJ23" s="95">
        <v>0</v>
      </c>
      <c r="AK23" s="26">
        <v>203.66481690503099</v>
      </c>
      <c r="AL23" s="26">
        <v>203.66481690503099</v>
      </c>
      <c r="AM23" s="26">
        <v>961.59363469338598</v>
      </c>
      <c r="AN23" s="26">
        <v>0</v>
      </c>
      <c r="AO23" s="26">
        <v>11.089140591643501</v>
      </c>
      <c r="AP23" s="26">
        <v>0</v>
      </c>
      <c r="AQ23" s="95">
        <v>0</v>
      </c>
      <c r="AR23" s="26">
        <v>0</v>
      </c>
      <c r="AS23" s="26">
        <v>0</v>
      </c>
      <c r="AT23" s="26">
        <v>0</v>
      </c>
      <c r="AU23" s="26">
        <v>182.040254718282</v>
      </c>
      <c r="AV23" s="26">
        <v>0</v>
      </c>
      <c r="AW23" s="95">
        <v>1034.9554410186199</v>
      </c>
      <c r="AX23" s="26">
        <v>38962.249902461299</v>
      </c>
      <c r="AY23" s="26">
        <v>4329.1387479905197</v>
      </c>
      <c r="AZ23" s="26">
        <v>43291.388650451903</v>
      </c>
      <c r="BA23" s="26">
        <v>0</v>
      </c>
      <c r="BB23" s="26">
        <v>21.985223995337101</v>
      </c>
      <c r="BC23" s="26">
        <v>23.035149070078202</v>
      </c>
      <c r="BD23" s="26">
        <v>233.67279377970601</v>
      </c>
      <c r="BE23" s="26">
        <v>18.6173008231636</v>
      </c>
      <c r="BF23" s="26">
        <v>28.090873241534499</v>
      </c>
      <c r="BG23" s="26">
        <v>60.5567883971501</v>
      </c>
      <c r="BH23" s="26">
        <v>19.807265708667401</v>
      </c>
      <c r="BI23" s="26">
        <v>0</v>
      </c>
      <c r="BJ23" s="26">
        <v>15.1783592677436</v>
      </c>
      <c r="BK23" s="26">
        <v>1435.54429150239</v>
      </c>
      <c r="BL23" s="26">
        <v>1090.4160452415899</v>
      </c>
      <c r="BM23" s="26">
        <v>345.128246260803</v>
      </c>
      <c r="BN23" s="26">
        <v>0.16078965912024501</v>
      </c>
      <c r="BO23" s="26">
        <v>0.120728383467539</v>
      </c>
      <c r="BP23" s="26">
        <v>229.177764495313</v>
      </c>
      <c r="BQ23" s="26">
        <v>0.73131078919955805</v>
      </c>
      <c r="BR23" s="26">
        <v>136.818143817352</v>
      </c>
      <c r="BS23" s="26">
        <v>35.272556350766799</v>
      </c>
      <c r="BT23" s="26">
        <v>16.478627500769601</v>
      </c>
      <c r="BU23" s="26">
        <v>341.96888266896298</v>
      </c>
      <c r="BV23" s="26">
        <v>18.0222421371544</v>
      </c>
      <c r="BW23" s="26">
        <v>60.855692406146098</v>
      </c>
      <c r="BX23" s="26">
        <v>102.175003977385</v>
      </c>
      <c r="BY23" s="26">
        <v>1.3708086847730301</v>
      </c>
      <c r="BZ23" s="26">
        <v>84782.530175868</v>
      </c>
      <c r="CA23" s="26">
        <v>156.257850035963</v>
      </c>
      <c r="CB23" s="26">
        <v>1997.5846354668499</v>
      </c>
      <c r="CC23" s="26">
        <v>0</v>
      </c>
      <c r="CD23" s="26">
        <v>111.67681033096299</v>
      </c>
      <c r="CE23" s="95">
        <v>0</v>
      </c>
      <c r="CF23" s="26">
        <v>0.18036715002887399</v>
      </c>
      <c r="CG23" s="26">
        <v>1008.66648372192</v>
      </c>
      <c r="CH23" s="26">
        <v>341.53115806073902</v>
      </c>
      <c r="CI23" s="48"/>
      <c r="CJ23" s="23">
        <f t="shared" si="0"/>
        <v>3.0750587059808149E-4</v>
      </c>
      <c r="CK23" s="54">
        <f t="shared" si="1"/>
        <v>4.8424702275789174E-5</v>
      </c>
      <c r="CL23" s="23">
        <f t="shared" si="2"/>
        <v>-8.9992857063106294E-4</v>
      </c>
      <c r="CM23" s="23">
        <f t="shared" si="3"/>
        <v>3.6667230795665623E-4</v>
      </c>
      <c r="CN23" s="23">
        <f t="shared" si="4"/>
        <v>4.1047928072035012E-4</v>
      </c>
      <c r="CO23" s="23">
        <f t="shared" si="5"/>
        <v>-3.2770961174548611E-3</v>
      </c>
      <c r="CP23" s="23">
        <f t="shared" si="6"/>
        <v>1.8477183000964055E-4</v>
      </c>
      <c r="CQ23" s="68">
        <f t="shared" si="7"/>
        <v>-0.9995849742369276</v>
      </c>
      <c r="CR23" s="68">
        <f t="shared" si="8"/>
        <v>0.21977800741339906</v>
      </c>
      <c r="CS23" s="23">
        <f t="shared" si="9"/>
        <v>1.1558230008853693E-3</v>
      </c>
      <c r="CT23" s="68">
        <f t="shared" si="10"/>
        <v>1.7293475732695556</v>
      </c>
      <c r="CU23" s="23">
        <f t="shared" si="11"/>
        <v>2.0505555659012525E-4</v>
      </c>
      <c r="CV23" s="68" t="str">
        <f t="shared" si="12"/>
        <v/>
      </c>
      <c r="CW23" s="81">
        <f t="shared" si="14"/>
        <v>1.0893667327753164E-3</v>
      </c>
      <c r="CX23" s="81">
        <f t="shared" si="15"/>
        <v>4.7320628588272878E-5</v>
      </c>
      <c r="CY23" s="68">
        <f t="shared" si="13"/>
        <v>-1</v>
      </c>
      <c r="DA23" s="95">
        <f t="shared" si="16"/>
        <v>-38.994249548093649</v>
      </c>
      <c r="DB23" s="95">
        <f t="shared" si="17"/>
        <v>-278.75400413200259</v>
      </c>
    </row>
    <row r="24" spans="1:106" x14ac:dyDescent="0.25">
      <c r="A24" s="28" t="s">
        <v>23</v>
      </c>
      <c r="B24" s="77">
        <v>9364.0443156000001</v>
      </c>
      <c r="C24" s="77">
        <v>548.41716550000001</v>
      </c>
      <c r="D24" s="77">
        <v>21646.449977</v>
      </c>
      <c r="E24" s="77">
        <v>2911.5706613000002</v>
      </c>
      <c r="F24" s="77">
        <v>2055.2921510000001</v>
      </c>
      <c r="G24" s="77">
        <v>17876.320704000002</v>
      </c>
      <c r="H24" s="77">
        <v>535.18121914999995</v>
      </c>
      <c r="I24" s="78">
        <v>9.6020173578999994</v>
      </c>
      <c r="J24" s="78">
        <v>31.687440497000001</v>
      </c>
      <c r="K24" s="77"/>
      <c r="L24" s="78">
        <v>34.950389704999999</v>
      </c>
      <c r="M24" s="77">
        <v>416.16894735</v>
      </c>
      <c r="N24" s="78"/>
      <c r="O24" s="77">
        <v>27.418698228</v>
      </c>
      <c r="P24" s="77">
        <v>1.914078E-3</v>
      </c>
      <c r="Q24" s="78">
        <v>0.63882956359999998</v>
      </c>
      <c r="R24" s="26"/>
      <c r="S24" s="26" t="s">
        <v>23</v>
      </c>
      <c r="T24" s="95">
        <v>0</v>
      </c>
      <c r="U24" s="26">
        <v>1.1110472552355401E-2</v>
      </c>
      <c r="V24" s="95">
        <v>27.443062820807501</v>
      </c>
      <c r="W24" s="26">
        <v>0</v>
      </c>
      <c r="X24" s="26">
        <v>0</v>
      </c>
      <c r="Y24" s="95">
        <v>0</v>
      </c>
      <c r="Z24" s="26">
        <v>0</v>
      </c>
      <c r="AA24" s="26">
        <v>41.112595405299402</v>
      </c>
      <c r="AB24" s="95">
        <v>1.91412467647801E-3</v>
      </c>
      <c r="AC24" s="26">
        <v>172.805688376935</v>
      </c>
      <c r="AD24" s="26">
        <v>0</v>
      </c>
      <c r="AE24" s="26">
        <v>9368.5288887307597</v>
      </c>
      <c r="AF24" s="26">
        <v>35.909010160304099</v>
      </c>
      <c r="AG24" s="26">
        <v>19.584826926054699</v>
      </c>
      <c r="AH24" s="26">
        <v>0.10714643982381999</v>
      </c>
      <c r="AI24" s="26">
        <v>31.7257249010629</v>
      </c>
      <c r="AJ24" s="95">
        <v>0</v>
      </c>
      <c r="AK24" s="26">
        <v>22.2152257792083</v>
      </c>
      <c r="AL24" s="26">
        <v>22.2152257792083</v>
      </c>
      <c r="AM24" s="26">
        <v>416.488484694156</v>
      </c>
      <c r="AN24" s="26">
        <v>0</v>
      </c>
      <c r="AO24" s="26">
        <v>6.1523980901265301</v>
      </c>
      <c r="AP24" s="26">
        <v>0</v>
      </c>
      <c r="AQ24" s="95">
        <v>0</v>
      </c>
      <c r="AR24" s="26">
        <v>0</v>
      </c>
      <c r="AS24" s="26">
        <v>0</v>
      </c>
      <c r="AT24" s="26">
        <v>0</v>
      </c>
      <c r="AU24" s="26">
        <v>548.68210874933698</v>
      </c>
      <c r="AV24" s="26">
        <v>0</v>
      </c>
      <c r="AW24" s="95">
        <v>554.900000698393</v>
      </c>
      <c r="AX24" s="26">
        <v>19563.498411006902</v>
      </c>
      <c r="AY24" s="26">
        <v>2173.7206716454698</v>
      </c>
      <c r="AZ24" s="26">
        <v>21737.219082652398</v>
      </c>
      <c r="BA24" s="26">
        <v>0</v>
      </c>
      <c r="BB24" s="26">
        <v>14.4128197838163</v>
      </c>
      <c r="BC24" s="26">
        <v>107.535433802848</v>
      </c>
      <c r="BD24" s="26">
        <v>123.299815797904</v>
      </c>
      <c r="BE24" s="26">
        <v>64.010088203560898</v>
      </c>
      <c r="BF24" s="26">
        <v>8.5035219950079401</v>
      </c>
      <c r="BG24" s="26">
        <v>87.810997838918396</v>
      </c>
      <c r="BH24" s="26">
        <v>53.615847449155901</v>
      </c>
      <c r="BI24" s="26">
        <v>0</v>
      </c>
      <c r="BJ24" s="26">
        <v>26.329966260103198</v>
      </c>
      <c r="BK24" s="26">
        <v>2912.2521580754201</v>
      </c>
      <c r="BL24" s="26">
        <v>2055.7812707336402</v>
      </c>
      <c r="BM24" s="26">
        <v>856.47088734177999</v>
      </c>
      <c r="BN24" s="26">
        <v>0.27390541828182802</v>
      </c>
      <c r="BO24" s="26">
        <v>0.52815188864454299</v>
      </c>
      <c r="BP24" s="26">
        <v>1089.6634761795699</v>
      </c>
      <c r="BQ24" s="26">
        <v>0.59456910938121699</v>
      </c>
      <c r="BR24" s="26">
        <v>58.486756292447801</v>
      </c>
      <c r="BS24" s="26">
        <v>11.1406593903392</v>
      </c>
      <c r="BT24" s="26">
        <v>2.54381940750558</v>
      </c>
      <c r="BU24" s="26">
        <v>146.04732731676501</v>
      </c>
      <c r="BV24" s="26">
        <v>10.6672742446014</v>
      </c>
      <c r="BW24" s="26">
        <v>190.37058363416</v>
      </c>
      <c r="BX24" s="26">
        <v>200.540874650749</v>
      </c>
      <c r="BY24" s="26">
        <v>7.7852918962044502</v>
      </c>
      <c r="BZ24" s="26">
        <v>17888.543484362901</v>
      </c>
      <c r="CA24" s="26">
        <v>80.032191616154904</v>
      </c>
      <c r="CB24" s="26">
        <v>426.43773212222402</v>
      </c>
      <c r="CC24" s="26">
        <v>0</v>
      </c>
      <c r="CD24" s="26">
        <v>61.330766651714697</v>
      </c>
      <c r="CE24" s="95">
        <v>0</v>
      </c>
      <c r="CF24" s="26">
        <v>0.43961395300655898</v>
      </c>
      <c r="CG24" s="26">
        <v>535.33952400882697</v>
      </c>
      <c r="CH24" s="26">
        <v>189.224224149848</v>
      </c>
      <c r="CI24" s="48"/>
      <c r="CJ24" s="23">
        <f t="shared" si="0"/>
        <v>4.7891412936700218E-4</v>
      </c>
      <c r="CK24" s="54">
        <f t="shared" si="1"/>
        <v>4.8310531836729293E-4</v>
      </c>
      <c r="CL24" s="23">
        <f t="shared" si="2"/>
        <v>4.1932559726349135E-3</v>
      </c>
      <c r="CM24" s="23">
        <f t="shared" si="3"/>
        <v>2.3406499607864188E-4</v>
      </c>
      <c r="CN24" s="23">
        <f t="shared" si="4"/>
        <v>2.3798063618455826E-4</v>
      </c>
      <c r="CO24" s="23">
        <f t="shared" si="5"/>
        <v>6.8374138981319515E-4</v>
      </c>
      <c r="CP24" s="23">
        <f t="shared" si="6"/>
        <v>2.9579673793196686E-4</v>
      </c>
      <c r="CQ24" s="68">
        <f t="shared" si="7"/>
        <v>-1</v>
      </c>
      <c r="CR24" s="68">
        <f t="shared" si="8"/>
        <v>0.29744134459808214</v>
      </c>
      <c r="CS24" s="23" t="str">
        <f t="shared" si="9"/>
        <v/>
      </c>
      <c r="CT24" s="68">
        <f t="shared" si="10"/>
        <v>-0.3643783097494277</v>
      </c>
      <c r="CU24" s="23">
        <f t="shared" si="11"/>
        <v>7.6780679142615432E-4</v>
      </c>
      <c r="CV24" s="68" t="str">
        <f t="shared" si="12"/>
        <v/>
      </c>
      <c r="CW24" s="81">
        <f t="shared" si="14"/>
        <v>8.8861231138318572E-4</v>
      </c>
      <c r="CX24" s="81">
        <f t="shared" si="15"/>
        <v>2.4385880831380634E-5</v>
      </c>
      <c r="CY24" s="68">
        <f t="shared" si="13"/>
        <v>-1</v>
      </c>
      <c r="DA24" s="95">
        <f t="shared" si="16"/>
        <v>90.769105652398139</v>
      </c>
      <c r="DB24" s="95">
        <f t="shared" si="17"/>
        <v>12.222780362899357</v>
      </c>
    </row>
    <row r="25" spans="1:106" x14ac:dyDescent="0.25">
      <c r="A25" s="28" t="s">
        <v>24</v>
      </c>
      <c r="B25" s="77">
        <v>12983.568609</v>
      </c>
      <c r="C25" s="77">
        <v>349.14863115000003</v>
      </c>
      <c r="D25" s="77">
        <v>16521.922999999999</v>
      </c>
      <c r="E25" s="77">
        <v>1350.5652081999999</v>
      </c>
      <c r="F25" s="77">
        <v>963.69299474000002</v>
      </c>
      <c r="G25" s="77">
        <v>3474.634</v>
      </c>
      <c r="H25" s="77">
        <v>467.71352055</v>
      </c>
      <c r="I25" s="78">
        <v>8.1370602984999998</v>
      </c>
      <c r="J25" s="78">
        <v>9.2699417306999994</v>
      </c>
      <c r="K25" s="77"/>
      <c r="L25" s="78">
        <v>97.698909697000005</v>
      </c>
      <c r="M25" s="77">
        <v>282.46131500000001</v>
      </c>
      <c r="N25" s="78">
        <v>35.610500000000002</v>
      </c>
      <c r="O25" s="77">
        <v>1.8170746820000001</v>
      </c>
      <c r="P25" s="77">
        <v>5.9528672400000003E-2</v>
      </c>
      <c r="Q25" s="78">
        <v>1.1200659738000001</v>
      </c>
      <c r="R25" s="26"/>
      <c r="S25" s="26" t="s">
        <v>24</v>
      </c>
      <c r="T25" s="95">
        <v>0.40924717291269103</v>
      </c>
      <c r="U25" s="26">
        <v>2.89243000120439</v>
      </c>
      <c r="V25" s="95">
        <v>1.81822057485669</v>
      </c>
      <c r="W25" s="26">
        <v>2.7304622296163199</v>
      </c>
      <c r="X25" s="26">
        <v>2.6979568460996601</v>
      </c>
      <c r="Y25" s="95">
        <v>1.0443582482116101</v>
      </c>
      <c r="Z25" s="26">
        <v>0.19768054299493401</v>
      </c>
      <c r="AA25" s="26">
        <v>9.3412761941530391</v>
      </c>
      <c r="AB25" s="95">
        <v>5.9528598970264003E-2</v>
      </c>
      <c r="AC25" s="26">
        <v>753.86476588666005</v>
      </c>
      <c r="AD25" s="26">
        <v>0</v>
      </c>
      <c r="AE25" s="26">
        <v>12989.172181895199</v>
      </c>
      <c r="AF25" s="26">
        <v>7.5087172444647399</v>
      </c>
      <c r="AG25" s="26">
        <v>24.293279614267199</v>
      </c>
      <c r="AH25" s="26">
        <v>1.0142491519529999</v>
      </c>
      <c r="AI25" s="26">
        <v>5.63487089114951</v>
      </c>
      <c r="AJ25" s="95">
        <v>0.23544887161493999</v>
      </c>
      <c r="AK25" s="26">
        <v>263.38290166218502</v>
      </c>
      <c r="AL25" s="26">
        <v>263.38290166218502</v>
      </c>
      <c r="AM25" s="26">
        <v>282.57437246255603</v>
      </c>
      <c r="AN25" s="26">
        <v>0</v>
      </c>
      <c r="AO25" s="26">
        <v>2.0623953892682398</v>
      </c>
      <c r="AP25" s="26">
        <v>0.22423652743221001</v>
      </c>
      <c r="AQ25" s="95">
        <v>15.5578094771138</v>
      </c>
      <c r="AR25" s="26">
        <v>0.91957576741899405</v>
      </c>
      <c r="AS25" s="26">
        <v>22.659478884582001</v>
      </c>
      <c r="AT25" s="26">
        <v>0.56016482400860002</v>
      </c>
      <c r="AU25" s="26">
        <v>349.148312669929</v>
      </c>
      <c r="AV25" s="26">
        <v>0</v>
      </c>
      <c r="AW25" s="95">
        <v>500.37625580841802</v>
      </c>
      <c r="AX25" s="26">
        <v>14872.1651926097</v>
      </c>
      <c r="AY25" s="26">
        <v>1652.4632493048</v>
      </c>
      <c r="AZ25" s="26">
        <v>16524.628441914501</v>
      </c>
      <c r="BA25" s="26">
        <v>1.6730388734392599E-3</v>
      </c>
      <c r="BB25" s="26">
        <v>6.2308473017873904</v>
      </c>
      <c r="BC25" s="26">
        <v>15.634114452986701</v>
      </c>
      <c r="BD25" s="26">
        <v>48.432376900524801</v>
      </c>
      <c r="BE25" s="26">
        <v>12.230465581955199</v>
      </c>
      <c r="BF25" s="26">
        <v>16.351551501765201</v>
      </c>
      <c r="BG25" s="26">
        <v>33.356815917394997</v>
      </c>
      <c r="BH25" s="26">
        <v>9.1660773614031292</v>
      </c>
      <c r="BI25" s="26">
        <v>2.29917401963215</v>
      </c>
      <c r="BJ25" s="26">
        <v>13.280412753685299</v>
      </c>
      <c r="BK25" s="26">
        <v>1351.89830285678</v>
      </c>
      <c r="BL25" s="26">
        <v>964.90903015685205</v>
      </c>
      <c r="BM25" s="26">
        <v>386.98927269993499</v>
      </c>
      <c r="BN25" s="26">
        <v>9.6404307831368705E-2</v>
      </c>
      <c r="BO25" s="26">
        <v>8.0456413498900398E-2</v>
      </c>
      <c r="BP25" s="26">
        <v>288.85715680517097</v>
      </c>
      <c r="BQ25" s="26">
        <v>107.888316605764</v>
      </c>
      <c r="BR25" s="26">
        <v>41.698811676108001</v>
      </c>
      <c r="BS25" s="26">
        <v>10.656640239196999</v>
      </c>
      <c r="BT25" s="26">
        <v>4.7822011093971897</v>
      </c>
      <c r="BU25" s="26">
        <v>104.24113411481601</v>
      </c>
      <c r="BV25" s="26">
        <v>8.6776993740273394</v>
      </c>
      <c r="BW25" s="26">
        <v>27.829695074855401</v>
      </c>
      <c r="BX25" s="26">
        <v>275.408991077682</v>
      </c>
      <c r="BY25" s="26">
        <v>1.0506111437060699</v>
      </c>
      <c r="BZ25" s="26">
        <v>3412.2373107151102</v>
      </c>
      <c r="CA25" s="26">
        <v>34.356915358659101</v>
      </c>
      <c r="CB25" s="26">
        <v>83.748312546680097</v>
      </c>
      <c r="CC25" s="26">
        <v>6.8675131439161703</v>
      </c>
      <c r="CD25" s="26">
        <v>12.4280203978257</v>
      </c>
      <c r="CE25" s="95">
        <v>0.28879861705385201</v>
      </c>
      <c r="CF25" s="26">
        <v>11.239412909217499</v>
      </c>
      <c r="CG25" s="26">
        <v>467.94311449501402</v>
      </c>
      <c r="CH25" s="26">
        <v>28.852419621214501</v>
      </c>
      <c r="CI25" s="48"/>
      <c r="CJ25" s="23">
        <f t="shared" si="0"/>
        <v>4.3158957786959616E-4</v>
      </c>
      <c r="CK25" s="54">
        <f t="shared" si="1"/>
        <v>-9.1216187782576831E-7</v>
      </c>
      <c r="CL25" s="23">
        <f t="shared" si="2"/>
        <v>1.6374860931759846E-4</v>
      </c>
      <c r="CM25" s="23">
        <f t="shared" si="3"/>
        <v>9.8706426663899643E-4</v>
      </c>
      <c r="CN25" s="23">
        <f t="shared" si="4"/>
        <v>1.2618493892654246E-3</v>
      </c>
      <c r="CO25" s="23">
        <f t="shared" si="5"/>
        <v>-1.7957773188453752E-2</v>
      </c>
      <c r="CP25" s="23">
        <f t="shared" si="6"/>
        <v>4.9088584128170927E-4</v>
      </c>
      <c r="CQ25" s="68">
        <f t="shared" si="7"/>
        <v>-0.66843592807134455</v>
      </c>
      <c r="CR25" s="68">
        <f t="shared" si="8"/>
        <v>7.6952439967120558E-3</v>
      </c>
      <c r="CS25" s="23" t="str">
        <f t="shared" si="9"/>
        <v/>
      </c>
      <c r="CT25" s="68">
        <f t="shared" si="10"/>
        <v>1.6958632647900738</v>
      </c>
      <c r="CU25" s="23">
        <f t="shared" si="11"/>
        <v>4.002582178590167E-4</v>
      </c>
      <c r="CV25" s="68">
        <f t="shared" si="12"/>
        <v>-0.36368546118189859</v>
      </c>
      <c r="CW25" s="81">
        <f t="shared" si="14"/>
        <v>6.3062507448984821E-4</v>
      </c>
      <c r="CX25" s="81">
        <f t="shared" si="15"/>
        <v>-1.2335187908540844E-6</v>
      </c>
      <c r="CY25" s="68">
        <f t="shared" si="13"/>
        <v>-0.49988229522931338</v>
      </c>
      <c r="DA25" s="95">
        <f t="shared" si="16"/>
        <v>2.705441914502444</v>
      </c>
      <c r="DB25" s="95">
        <f t="shared" si="17"/>
        <v>-62.396689284889817</v>
      </c>
    </row>
    <row r="26" spans="1:106" x14ac:dyDescent="0.25">
      <c r="A26" s="28" t="s">
        <v>25</v>
      </c>
      <c r="B26" s="77">
        <v>17702.924599999998</v>
      </c>
      <c r="C26" s="77">
        <v>174.53449244999999</v>
      </c>
      <c r="D26" s="77">
        <v>57364.1872</v>
      </c>
      <c r="E26" s="77">
        <v>6174.0239921000002</v>
      </c>
      <c r="F26" s="77">
        <v>4388.2181770999996</v>
      </c>
      <c r="G26" s="77">
        <v>99904.673599999995</v>
      </c>
      <c r="H26" s="77">
        <v>1206.9426000000001</v>
      </c>
      <c r="I26" s="78">
        <v>8.4423620351000004</v>
      </c>
      <c r="J26" s="78">
        <v>12.115895671000001</v>
      </c>
      <c r="K26" s="77"/>
      <c r="L26" s="78">
        <v>12.916796767999999</v>
      </c>
      <c r="M26" s="77">
        <v>57.497026050000002</v>
      </c>
      <c r="N26" s="78"/>
      <c r="O26" s="77">
        <v>5.0484646985000001</v>
      </c>
      <c r="P26" s="77">
        <v>7.1455612999999996E-3</v>
      </c>
      <c r="Q26" s="78">
        <v>0.1780248025</v>
      </c>
      <c r="R26" s="26"/>
      <c r="S26" s="26" t="s">
        <v>25</v>
      </c>
      <c r="T26" s="95">
        <v>0</v>
      </c>
      <c r="U26" s="26">
        <v>0</v>
      </c>
      <c r="V26" s="95">
        <v>5.0484617123546602</v>
      </c>
      <c r="W26" s="26">
        <v>8.61327095411068E-2</v>
      </c>
      <c r="X26" s="26">
        <v>8.61327095411068E-2</v>
      </c>
      <c r="Y26" s="95">
        <v>3.4714915234405799E-2</v>
      </c>
      <c r="Z26" s="26">
        <v>0</v>
      </c>
      <c r="AA26" s="26">
        <v>2.44070333626656</v>
      </c>
      <c r="AB26" s="95">
        <v>7.1455299855249996E-3</v>
      </c>
      <c r="AC26" s="26">
        <v>475.40407367737703</v>
      </c>
      <c r="AD26" s="26">
        <v>0</v>
      </c>
      <c r="AE26" s="26">
        <v>17703.3046639364</v>
      </c>
      <c r="AF26" s="26">
        <v>2.2377777204274998</v>
      </c>
      <c r="AG26" s="26">
        <v>62.839804195431299</v>
      </c>
      <c r="AH26" s="26">
        <v>1.0879393173124701</v>
      </c>
      <c r="AI26" s="26">
        <v>0</v>
      </c>
      <c r="AJ26" s="95">
        <v>0</v>
      </c>
      <c r="AK26" s="26">
        <v>104.020961624074</v>
      </c>
      <c r="AL26" s="26">
        <v>104.020961624074</v>
      </c>
      <c r="AM26" s="26">
        <v>57.504432237354003</v>
      </c>
      <c r="AN26" s="26">
        <v>0</v>
      </c>
      <c r="AO26" s="26">
        <v>17.659445323042799</v>
      </c>
      <c r="AP26" s="26">
        <v>0</v>
      </c>
      <c r="AQ26" s="95">
        <v>0</v>
      </c>
      <c r="AR26" s="26">
        <v>0</v>
      </c>
      <c r="AS26" s="26">
        <v>0</v>
      </c>
      <c r="AT26" s="26">
        <v>0</v>
      </c>
      <c r="AU26" s="26">
        <v>174.60759224019199</v>
      </c>
      <c r="AV26" s="26">
        <v>0</v>
      </c>
      <c r="AW26" s="95">
        <v>1269.75351669829</v>
      </c>
      <c r="AX26" s="26">
        <v>51882.123133191999</v>
      </c>
      <c r="AY26" s="26">
        <v>5764.6804550247898</v>
      </c>
      <c r="AZ26" s="26">
        <v>57646.803588216702</v>
      </c>
      <c r="BA26" s="26">
        <v>0</v>
      </c>
      <c r="BB26" s="26">
        <v>33.991991145788802</v>
      </c>
      <c r="BC26" s="26">
        <v>253.085544838635</v>
      </c>
      <c r="BD26" s="26">
        <v>333.44339315662899</v>
      </c>
      <c r="BE26" s="26">
        <v>147.26972605717199</v>
      </c>
      <c r="BF26" s="26">
        <v>7.2921486767534001</v>
      </c>
      <c r="BG26" s="26">
        <v>193.75930798878599</v>
      </c>
      <c r="BH26" s="26">
        <v>125.773278940685</v>
      </c>
      <c r="BI26" s="26">
        <v>0</v>
      </c>
      <c r="BJ26" s="26">
        <v>20.206888687244899</v>
      </c>
      <c r="BK26" s="26">
        <v>6174.2199998614897</v>
      </c>
      <c r="BL26" s="26">
        <v>4388.4011400134304</v>
      </c>
      <c r="BM26" s="26">
        <v>1785.8188598480399</v>
      </c>
      <c r="BN26" s="26">
        <v>0</v>
      </c>
      <c r="BO26" s="26">
        <v>1.19560848172711</v>
      </c>
      <c r="BP26" s="26">
        <v>2468.7436403472602</v>
      </c>
      <c r="BQ26" s="26">
        <v>0</v>
      </c>
      <c r="BR26" s="26">
        <v>84.266476919557604</v>
      </c>
      <c r="BS26" s="26">
        <v>22.150600975654299</v>
      </c>
      <c r="BT26" s="26">
        <v>6.4243415233485202</v>
      </c>
      <c r="BU26" s="26">
        <v>210.14047186571301</v>
      </c>
      <c r="BV26" s="26">
        <v>29.621618220901102</v>
      </c>
      <c r="BW26" s="26">
        <v>384.11814462554798</v>
      </c>
      <c r="BX26" s="26">
        <v>445.77725245689498</v>
      </c>
      <c r="BY26" s="26">
        <v>18.1977076284535</v>
      </c>
      <c r="BZ26" s="26">
        <v>99753.2645259118</v>
      </c>
      <c r="CA26" s="26">
        <v>217.383951940912</v>
      </c>
      <c r="CB26" s="26">
        <v>2442.5722676382402</v>
      </c>
      <c r="CC26" s="26">
        <v>0</v>
      </c>
      <c r="CD26" s="26">
        <v>167.48540851355199</v>
      </c>
      <c r="CE26" s="95">
        <v>0</v>
      </c>
      <c r="CF26" s="26">
        <v>6.8397780283909401E-2</v>
      </c>
      <c r="CG26" s="26">
        <v>1207.03781234863</v>
      </c>
      <c r="CH26" s="26">
        <v>518.18793018897395</v>
      </c>
      <c r="CI26" s="48"/>
      <c r="CJ26" s="23">
        <f t="shared" si="0"/>
        <v>2.1468991423129687E-5</v>
      </c>
      <c r="CK26" s="54">
        <f t="shared" si="1"/>
        <v>4.1882718519346411E-4</v>
      </c>
      <c r="CL26" s="23">
        <f t="shared" si="2"/>
        <v>4.9267043082360977E-3</v>
      </c>
      <c r="CM26" s="23">
        <f t="shared" si="3"/>
        <v>3.1747165501827825E-5</v>
      </c>
      <c r="CN26" s="23">
        <f t="shared" si="4"/>
        <v>4.1694124140329117E-5</v>
      </c>
      <c r="CO26" s="23">
        <f t="shared" si="5"/>
        <v>-1.5155354462635946E-3</v>
      </c>
      <c r="CP26" s="23">
        <f t="shared" si="6"/>
        <v>7.8887221836363195E-5</v>
      </c>
      <c r="CQ26" s="68">
        <f t="shared" si="7"/>
        <v>-0.9897975579366296</v>
      </c>
      <c r="CR26" s="68">
        <f t="shared" si="8"/>
        <v>-0.7985536189364435</v>
      </c>
      <c r="CS26" s="23" t="str">
        <f t="shared" si="9"/>
        <v/>
      </c>
      <c r="CT26" s="68">
        <f t="shared" si="10"/>
        <v>7.0531546243550851</v>
      </c>
      <c r="CU26" s="23">
        <f t="shared" si="11"/>
        <v>1.288099204915371E-4</v>
      </c>
      <c r="CV26" s="68" t="str">
        <f t="shared" si="12"/>
        <v/>
      </c>
      <c r="CW26" s="81">
        <f t="shared" si="14"/>
        <v>-5.9149573548105294E-7</v>
      </c>
      <c r="CX26" s="81">
        <f t="shared" si="15"/>
        <v>-4.3823674145826709E-6</v>
      </c>
      <c r="CY26" s="68">
        <f t="shared" si="13"/>
        <v>-1</v>
      </c>
      <c r="DA26" s="95">
        <f t="shared" si="16"/>
        <v>282.61638821670203</v>
      </c>
      <c r="DB26" s="95">
        <f t="shared" si="17"/>
        <v>-151.40907408819476</v>
      </c>
    </row>
    <row r="27" spans="1:106" x14ac:dyDescent="0.25">
      <c r="A27" s="28" t="s">
        <v>26</v>
      </c>
      <c r="B27" s="77">
        <v>2364.9308999999998</v>
      </c>
      <c r="C27" s="77">
        <v>0.54362790000000005</v>
      </c>
      <c r="D27" s="77">
        <v>15103.711600000001</v>
      </c>
      <c r="E27" s="77">
        <v>2130.3393999999998</v>
      </c>
      <c r="F27" s="77">
        <v>1736.1532999999999</v>
      </c>
      <c r="G27" s="77">
        <v>11370.1931</v>
      </c>
      <c r="H27" s="77">
        <v>331.89690000000002</v>
      </c>
      <c r="I27" s="78">
        <v>2.6558616172999998</v>
      </c>
      <c r="J27" s="78">
        <v>6.0421009870000004</v>
      </c>
      <c r="K27" s="77"/>
      <c r="L27" s="78">
        <v>1.3135817195999999</v>
      </c>
      <c r="M27" s="77">
        <v>0.44337565000000001</v>
      </c>
      <c r="N27" s="78"/>
      <c r="O27" s="77">
        <v>1.3515106322999999</v>
      </c>
      <c r="P27" s="77">
        <v>1.5591899999999999E-5</v>
      </c>
      <c r="Q27" s="78">
        <v>3.3322687E-3</v>
      </c>
      <c r="R27" s="26"/>
      <c r="S27" s="26" t="s">
        <v>26</v>
      </c>
      <c r="T27" s="95">
        <v>0</v>
      </c>
      <c r="U27" s="26">
        <v>0</v>
      </c>
      <c r="V27" s="95">
        <v>1.3515104550477099</v>
      </c>
      <c r="W27" s="26">
        <v>0</v>
      </c>
      <c r="X27" s="26">
        <v>0</v>
      </c>
      <c r="Y27" s="95">
        <v>0</v>
      </c>
      <c r="Z27" s="26">
        <v>0</v>
      </c>
      <c r="AA27" s="26">
        <v>1.2392517985760301</v>
      </c>
      <c r="AB27" s="95">
        <v>1.5591180004625199E-5</v>
      </c>
      <c r="AC27" s="26">
        <v>72.085319037531804</v>
      </c>
      <c r="AD27" s="26">
        <v>0</v>
      </c>
      <c r="AE27" s="26">
        <v>2365.0860458554898</v>
      </c>
      <c r="AF27" s="26">
        <v>7.6312973092147196</v>
      </c>
      <c r="AG27" s="26">
        <v>8.5394735344155794</v>
      </c>
      <c r="AH27" s="26">
        <v>0.52180147302700397</v>
      </c>
      <c r="AI27" s="26">
        <v>0</v>
      </c>
      <c r="AJ27" s="95">
        <v>0</v>
      </c>
      <c r="AK27" s="26">
        <v>7.7916737674199004</v>
      </c>
      <c r="AL27" s="26">
        <v>7.7916737674199004</v>
      </c>
      <c r="AM27" s="26">
        <v>0.44337615879230702</v>
      </c>
      <c r="AN27" s="26">
        <v>0</v>
      </c>
      <c r="AO27" s="26">
        <v>4.93758723636524</v>
      </c>
      <c r="AP27" s="26">
        <v>0</v>
      </c>
      <c r="AQ27" s="95">
        <v>0</v>
      </c>
      <c r="AR27" s="26">
        <v>0</v>
      </c>
      <c r="AS27" s="26">
        <v>0</v>
      </c>
      <c r="AT27" s="26">
        <v>0</v>
      </c>
      <c r="AU27" s="26">
        <v>0.54362744528062001</v>
      </c>
      <c r="AV27" s="26">
        <v>0</v>
      </c>
      <c r="AW27" s="95">
        <v>340.43229447492399</v>
      </c>
      <c r="AX27" s="26">
        <v>14248.4094583354</v>
      </c>
      <c r="AY27" s="26">
        <v>1583.15633425483</v>
      </c>
      <c r="AZ27" s="26">
        <v>15831.5657925903</v>
      </c>
      <c r="BA27" s="26">
        <v>0</v>
      </c>
      <c r="BB27" s="26">
        <v>9.2174422662577093</v>
      </c>
      <c r="BC27" s="26">
        <v>101.316136417424</v>
      </c>
      <c r="BD27" s="26">
        <v>92.824498375303705</v>
      </c>
      <c r="BE27" s="26">
        <v>64.611647208305996</v>
      </c>
      <c r="BF27" s="26">
        <v>1.7945695382028</v>
      </c>
      <c r="BG27" s="26">
        <v>73.579634108972002</v>
      </c>
      <c r="BH27" s="26">
        <v>50.295086654672403</v>
      </c>
      <c r="BI27" s="26">
        <v>0</v>
      </c>
      <c r="BJ27" s="26">
        <v>8.0236028731552498</v>
      </c>
      <c r="BK27" s="26">
        <v>2130.3927531352201</v>
      </c>
      <c r="BL27" s="26">
        <v>1736.19059295841</v>
      </c>
      <c r="BM27" s="26">
        <v>394.20216017681003</v>
      </c>
      <c r="BN27" s="26">
        <v>0.47439860667890199</v>
      </c>
      <c r="BO27" s="26">
        <v>0.48430665266731698</v>
      </c>
      <c r="BP27" s="26">
        <v>981.63498143425795</v>
      </c>
      <c r="BQ27" s="26">
        <v>9.3403668490991396E-2</v>
      </c>
      <c r="BR27" s="26">
        <v>31.1490724024376</v>
      </c>
      <c r="BS27" s="26">
        <v>7.1154177348000198</v>
      </c>
      <c r="BT27" s="26">
        <v>1.74552312514619</v>
      </c>
      <c r="BU27" s="26">
        <v>77.617050013054595</v>
      </c>
      <c r="BV27" s="26">
        <v>5.8950379644390001</v>
      </c>
      <c r="BW27" s="26">
        <v>153.550538822032</v>
      </c>
      <c r="BX27" s="26">
        <v>175.19948462239901</v>
      </c>
      <c r="BY27" s="26">
        <v>7.5057390757122304</v>
      </c>
      <c r="BZ27" s="26">
        <v>11951.7847625913</v>
      </c>
      <c r="CA27" s="26">
        <v>60.624983283483601</v>
      </c>
      <c r="CB27" s="26">
        <v>249.65845744142601</v>
      </c>
      <c r="CC27" s="26">
        <v>0</v>
      </c>
      <c r="CD27" s="26">
        <v>49.309352523701698</v>
      </c>
      <c r="CE27" s="95">
        <v>0</v>
      </c>
      <c r="CF27" s="26">
        <v>0</v>
      </c>
      <c r="CG27" s="26">
        <v>331.92492645186297</v>
      </c>
      <c r="CH27" s="26">
        <v>153.54000090523999</v>
      </c>
      <c r="CI27" s="48"/>
      <c r="CJ27" s="23">
        <f t="shared" si="0"/>
        <v>6.5602701326280172E-5</v>
      </c>
      <c r="CK27" s="54">
        <f t="shared" si="1"/>
        <v>-8.3645335355047818E-7</v>
      </c>
      <c r="CL27" s="23">
        <f t="shared" si="2"/>
        <v>4.8190419141100331E-2</v>
      </c>
      <c r="CM27" s="23">
        <f t="shared" si="3"/>
        <v>2.5044429643594437E-5</v>
      </c>
      <c r="CN27" s="23">
        <f t="shared" si="4"/>
        <v>2.1480222057599851E-5</v>
      </c>
      <c r="CO27" s="23">
        <f t="shared" si="5"/>
        <v>5.1150552807348502E-2</v>
      </c>
      <c r="CP27" s="23">
        <f t="shared" si="6"/>
        <v>8.4443246872617649E-5</v>
      </c>
      <c r="CQ27" s="68">
        <f t="shared" si="7"/>
        <v>-1</v>
      </c>
      <c r="CR27" s="68">
        <f t="shared" si="8"/>
        <v>-0.79489720525321128</v>
      </c>
      <c r="CS27" s="23" t="str">
        <f t="shared" si="9"/>
        <v/>
      </c>
      <c r="CT27" s="68">
        <f t="shared" si="10"/>
        <v>4.9316246954110712</v>
      </c>
      <c r="CU27" s="23">
        <f t="shared" si="11"/>
        <v>1.1475422861132647E-6</v>
      </c>
      <c r="CV27" s="68" t="str">
        <f t="shared" si="12"/>
        <v/>
      </c>
      <c r="CW27" s="81">
        <f t="shared" si="14"/>
        <v>-1.3115123604699253E-7</v>
      </c>
      <c r="CX27" s="81">
        <f t="shared" si="15"/>
        <v>-4.6177526459241939E-5</v>
      </c>
      <c r="CY27" s="68">
        <f t="shared" si="13"/>
        <v>-1</v>
      </c>
      <c r="DA27" s="95">
        <f t="shared" si="16"/>
        <v>727.85419259029914</v>
      </c>
      <c r="DB27" s="95">
        <f t="shared" si="17"/>
        <v>581.59166259129961</v>
      </c>
    </row>
    <row r="28" spans="1:106" x14ac:dyDescent="0.25">
      <c r="A28" s="28" t="s">
        <v>27</v>
      </c>
      <c r="B28" s="77">
        <v>11973.249688</v>
      </c>
      <c r="C28" s="77">
        <v>504.86010060000001</v>
      </c>
      <c r="D28" s="77">
        <v>20607.863473000001</v>
      </c>
      <c r="E28" s="77">
        <v>898.93597434000003</v>
      </c>
      <c r="F28" s="77">
        <v>430.88980906</v>
      </c>
      <c r="G28" s="77">
        <v>51767.727757000001</v>
      </c>
      <c r="H28" s="77">
        <v>406.59576809999999</v>
      </c>
      <c r="I28" s="78">
        <v>2.7448435817000001</v>
      </c>
      <c r="J28" s="78">
        <v>2.1470086663000001</v>
      </c>
      <c r="K28" s="77"/>
      <c r="L28" s="78">
        <v>1.2698831750999999</v>
      </c>
      <c r="M28" s="77">
        <v>54.982089999999999</v>
      </c>
      <c r="N28" s="78"/>
      <c r="O28" s="77">
        <v>1.3827336122</v>
      </c>
      <c r="P28" s="77"/>
      <c r="Q28" s="78">
        <v>0.91395864510000002</v>
      </c>
      <c r="R28" s="26"/>
      <c r="S28" s="26" t="s">
        <v>27</v>
      </c>
      <c r="T28" s="95">
        <v>0</v>
      </c>
      <c r="U28" s="26">
        <v>4.3324401089076002E-2</v>
      </c>
      <c r="V28" s="95">
        <v>1.3827327533976199</v>
      </c>
      <c r="W28" s="26">
        <v>1.2912402693101299E-4</v>
      </c>
      <c r="X28" s="26">
        <v>1.2912402693101299E-4</v>
      </c>
      <c r="Y28" s="95">
        <v>5.20408311560355E-5</v>
      </c>
      <c r="Z28" s="26">
        <v>0</v>
      </c>
      <c r="AA28" s="26">
        <v>0.45657058331635098</v>
      </c>
      <c r="AB28" s="95">
        <v>0</v>
      </c>
      <c r="AC28" s="26">
        <v>9.9792671926023999</v>
      </c>
      <c r="AD28" s="26">
        <v>0</v>
      </c>
      <c r="AE28" s="26">
        <v>11973.545068031601</v>
      </c>
      <c r="AF28" s="26">
        <v>1.05132144309411</v>
      </c>
      <c r="AG28" s="26">
        <v>8.6694616970193099</v>
      </c>
      <c r="AH28" s="26">
        <v>0.41424407802304902</v>
      </c>
      <c r="AI28" s="26">
        <v>0</v>
      </c>
      <c r="AJ28" s="95">
        <v>0</v>
      </c>
      <c r="AK28" s="26">
        <v>3.3411506274936702</v>
      </c>
      <c r="AL28" s="26">
        <v>3.3411506274936702</v>
      </c>
      <c r="AM28" s="26">
        <v>54.9820471540909</v>
      </c>
      <c r="AN28" s="26">
        <v>0</v>
      </c>
      <c r="AO28" s="26">
        <v>6.53514592244679</v>
      </c>
      <c r="AP28" s="26">
        <v>0</v>
      </c>
      <c r="AQ28" s="95">
        <v>1.1369796271953399E-3</v>
      </c>
      <c r="AR28" s="26">
        <v>2.7479420188923799E-4</v>
      </c>
      <c r="AS28" s="26">
        <v>3.2764125176280201E-3</v>
      </c>
      <c r="AT28" s="26">
        <v>0</v>
      </c>
      <c r="AU28" s="26">
        <v>504.96266445495598</v>
      </c>
      <c r="AV28" s="26">
        <v>0</v>
      </c>
      <c r="AW28" s="95">
        <v>415.273053302356</v>
      </c>
      <c r="AX28" s="26">
        <v>18664.529958795301</v>
      </c>
      <c r="AY28" s="26">
        <v>2073.83748376018</v>
      </c>
      <c r="AZ28" s="26">
        <v>20738.3674425555</v>
      </c>
      <c r="BA28" s="26">
        <v>0</v>
      </c>
      <c r="BB28" s="26">
        <v>12.0551173419338</v>
      </c>
      <c r="BC28" s="26">
        <v>23.225581434301301</v>
      </c>
      <c r="BD28" s="26">
        <v>118.944300321985</v>
      </c>
      <c r="BE28" s="26">
        <v>13.4574306043171</v>
      </c>
      <c r="BF28" s="26">
        <v>0.40653918547427298</v>
      </c>
      <c r="BG28" s="26">
        <v>18.032388344550299</v>
      </c>
      <c r="BH28" s="26">
        <v>11.4287679080873</v>
      </c>
      <c r="BI28" s="26">
        <v>0.922799588793903</v>
      </c>
      <c r="BJ28" s="26">
        <v>1.82477523330864</v>
      </c>
      <c r="BK28" s="26">
        <v>899.07594919801397</v>
      </c>
      <c r="BL28" s="26">
        <v>430.964174699171</v>
      </c>
      <c r="BM28" s="26">
        <v>468.11177449884298</v>
      </c>
      <c r="BN28" s="26">
        <v>0</v>
      </c>
      <c r="BO28" s="26">
        <v>0.11011206506480201</v>
      </c>
      <c r="BP28" s="26">
        <v>253.860376705172</v>
      </c>
      <c r="BQ28" s="26">
        <v>0</v>
      </c>
      <c r="BR28" s="26">
        <v>6.99117825051969</v>
      </c>
      <c r="BS28" s="26">
        <v>1.6068904050320401</v>
      </c>
      <c r="BT28" s="26">
        <v>0.461613722897734</v>
      </c>
      <c r="BU28" s="26">
        <v>17.473754394595499</v>
      </c>
      <c r="BV28" s="26">
        <v>7.4252132915428</v>
      </c>
      <c r="BW28" s="26">
        <v>35.128259481105196</v>
      </c>
      <c r="BX28" s="26">
        <v>44.357672739507997</v>
      </c>
      <c r="BY28" s="26">
        <v>1.6760346364424199</v>
      </c>
      <c r="BZ28" s="26">
        <v>51764.262783281003</v>
      </c>
      <c r="CA28" s="26">
        <v>77.876091235050097</v>
      </c>
      <c r="CB28" s="26">
        <v>1255.8458249535499</v>
      </c>
      <c r="CC28" s="26">
        <v>0</v>
      </c>
      <c r="CD28" s="26">
        <v>62.697709948488999</v>
      </c>
      <c r="CE28" s="95">
        <v>0</v>
      </c>
      <c r="CF28" s="26">
        <v>5.2523276552082299E-3</v>
      </c>
      <c r="CG28" s="26">
        <v>406.60110604530797</v>
      </c>
      <c r="CH28" s="26">
        <v>194.93071063567899</v>
      </c>
      <c r="CI28" s="48"/>
      <c r="CJ28" s="23">
        <f t="shared" si="0"/>
        <v>2.4669996809380078E-5</v>
      </c>
      <c r="CK28" s="54">
        <f t="shared" si="1"/>
        <v>2.0315302166695805E-4</v>
      </c>
      <c r="CL28" s="23">
        <f t="shared" si="2"/>
        <v>6.3327268120968675E-3</v>
      </c>
      <c r="CM28" s="23">
        <f t="shared" si="3"/>
        <v>1.5571171029918208E-4</v>
      </c>
      <c r="CN28" s="23">
        <f t="shared" si="4"/>
        <v>1.7258621022674675E-4</v>
      </c>
      <c r="CO28" s="23">
        <f t="shared" si="5"/>
        <v>-6.6933084937825319E-5</v>
      </c>
      <c r="CP28" s="23">
        <f t="shared" si="6"/>
        <v>1.3128383831758805E-5</v>
      </c>
      <c r="CQ28" s="68">
        <f t="shared" si="7"/>
        <v>-0.99995295760101155</v>
      </c>
      <c r="CR28" s="68">
        <f t="shared" si="8"/>
        <v>-0.78734571942684717</v>
      </c>
      <c r="CS28" s="23" t="str">
        <f t="shared" si="9"/>
        <v/>
      </c>
      <c r="CT28" s="68">
        <f t="shared" si="10"/>
        <v>1.631069292835196</v>
      </c>
      <c r="CU28" s="23">
        <f t="shared" si="11"/>
        <v>-7.7927028782924578E-7</v>
      </c>
      <c r="CV28" s="68" t="str">
        <f t="shared" si="12"/>
        <v/>
      </c>
      <c r="CW28" s="81">
        <f t="shared" si="14"/>
        <v>-6.2109026100325907E-7</v>
      </c>
      <c r="CX28" s="81" t="str">
        <f t="shared" si="15"/>
        <v/>
      </c>
      <c r="CY28" s="68">
        <f t="shared" si="13"/>
        <v>-1</v>
      </c>
      <c r="DA28" s="95">
        <f t="shared" si="16"/>
        <v>130.50396955549877</v>
      </c>
      <c r="DB28" s="95">
        <f t="shared" si="17"/>
        <v>-3.4649737189974985</v>
      </c>
    </row>
    <row r="29" spans="1:106" x14ac:dyDescent="0.25">
      <c r="A29" s="28" t="s">
        <v>28</v>
      </c>
      <c r="B29" s="77">
        <v>6632.6921499999999</v>
      </c>
      <c r="C29" s="77">
        <v>448.967287</v>
      </c>
      <c r="D29" s="77">
        <v>3898.3785899999998</v>
      </c>
      <c r="E29" s="77">
        <v>1088.694843</v>
      </c>
      <c r="F29" s="77">
        <v>974.75347099999999</v>
      </c>
      <c r="G29" s="77">
        <v>2733.5849748000001</v>
      </c>
      <c r="H29" s="77">
        <v>490.90769699999998</v>
      </c>
      <c r="I29" s="78">
        <v>6.9471787213000002</v>
      </c>
      <c r="J29" s="78">
        <v>2.6669556817000002</v>
      </c>
      <c r="K29" s="77"/>
      <c r="L29" s="78">
        <v>106.49958829000001</v>
      </c>
      <c r="M29" s="77">
        <v>175.57568499999999</v>
      </c>
      <c r="N29" s="78"/>
      <c r="O29" s="77">
        <v>1.2868256508</v>
      </c>
      <c r="P29" s="77">
        <v>2.1008683E-2</v>
      </c>
      <c r="Q29" s="78">
        <v>0.2322805782</v>
      </c>
      <c r="R29" s="26"/>
      <c r="S29" s="26" t="s">
        <v>28</v>
      </c>
      <c r="T29" s="95">
        <v>0</v>
      </c>
      <c r="U29" s="26">
        <v>0</v>
      </c>
      <c r="V29" s="95">
        <v>1.2873625537214699</v>
      </c>
      <c r="W29" s="26">
        <v>0</v>
      </c>
      <c r="X29" s="26">
        <v>0</v>
      </c>
      <c r="Y29" s="95">
        <v>0</v>
      </c>
      <c r="Z29" s="26">
        <v>0</v>
      </c>
      <c r="AA29" s="26">
        <v>7.4194520893227898</v>
      </c>
      <c r="AB29" s="95">
        <v>2.1008801971265399E-2</v>
      </c>
      <c r="AC29" s="26">
        <v>1034.45895500805</v>
      </c>
      <c r="AD29" s="26">
        <v>0</v>
      </c>
      <c r="AE29" s="26">
        <v>6632.9621006072202</v>
      </c>
      <c r="AF29" s="26">
        <v>0</v>
      </c>
      <c r="AG29" s="26">
        <v>0.22726352884055601</v>
      </c>
      <c r="AH29" s="26">
        <v>0</v>
      </c>
      <c r="AI29" s="26">
        <v>0</v>
      </c>
      <c r="AJ29" s="95">
        <v>0</v>
      </c>
      <c r="AK29" s="26">
        <v>413.66175773081602</v>
      </c>
      <c r="AL29" s="26">
        <v>413.66175773081602</v>
      </c>
      <c r="AM29" s="26">
        <v>175.57572174922399</v>
      </c>
      <c r="AN29" s="26">
        <v>0</v>
      </c>
      <c r="AO29" s="26">
        <v>0.16746409247650701</v>
      </c>
      <c r="AP29" s="26">
        <v>0</v>
      </c>
      <c r="AQ29" s="95">
        <v>0</v>
      </c>
      <c r="AR29" s="26">
        <v>0</v>
      </c>
      <c r="AS29" s="26">
        <v>0</v>
      </c>
      <c r="AT29" s="26">
        <v>0</v>
      </c>
      <c r="AU29" s="26">
        <v>449.52730478676602</v>
      </c>
      <c r="AV29" s="26">
        <v>0</v>
      </c>
      <c r="AW29" s="95">
        <v>491.30601875825698</v>
      </c>
      <c r="AX29" s="26">
        <v>3571.7709471783501</v>
      </c>
      <c r="AY29" s="26">
        <v>396.86344725629198</v>
      </c>
      <c r="AZ29" s="26">
        <v>3968.6343944346499</v>
      </c>
      <c r="BA29" s="26">
        <v>0</v>
      </c>
      <c r="BB29" s="26">
        <v>0.30437623663806102</v>
      </c>
      <c r="BC29" s="26">
        <v>11.8025767942187</v>
      </c>
      <c r="BD29" s="26">
        <v>51.252314394244202</v>
      </c>
      <c r="BE29" s="26">
        <v>12.363970883579899</v>
      </c>
      <c r="BF29" s="26">
        <v>25.457580407940601</v>
      </c>
      <c r="BG29" s="26">
        <v>64.721404185691</v>
      </c>
      <c r="BH29" s="26">
        <v>16.622986346033699</v>
      </c>
      <c r="BI29" s="26">
        <v>0</v>
      </c>
      <c r="BJ29" s="26">
        <v>3.7412479453219398</v>
      </c>
      <c r="BK29" s="26">
        <v>1089.16221334383</v>
      </c>
      <c r="BL29" s="26">
        <v>975.22087194158098</v>
      </c>
      <c r="BM29" s="26">
        <v>113.94134140224899</v>
      </c>
      <c r="BN29" s="26">
        <v>0</v>
      </c>
      <c r="BO29" s="26">
        <v>2.1917955995745E-2</v>
      </c>
      <c r="BP29" s="26">
        <v>71.8904465935925</v>
      </c>
      <c r="BQ29" s="26">
        <v>0</v>
      </c>
      <c r="BR29" s="26">
        <v>165.915626835485</v>
      </c>
      <c r="BS29" s="26">
        <v>41.300139863570003</v>
      </c>
      <c r="BT29" s="26">
        <v>22.041250888187101</v>
      </c>
      <c r="BU29" s="26">
        <v>414.64291256399798</v>
      </c>
      <c r="BV29" s="26">
        <v>7.6130285323344902</v>
      </c>
      <c r="BW29" s="26">
        <v>29.411881206049799</v>
      </c>
      <c r="BX29" s="26">
        <v>94.953328485788404</v>
      </c>
      <c r="BY29" s="26">
        <v>0.33360098612741601</v>
      </c>
      <c r="BZ29" s="26">
        <v>2708.4350541111598</v>
      </c>
      <c r="CA29" s="26">
        <v>41.585541955056399</v>
      </c>
      <c r="CB29" s="26">
        <v>59.582015985714001</v>
      </c>
      <c r="CC29" s="26">
        <v>0</v>
      </c>
      <c r="CD29" s="26">
        <v>5.3821253031764602</v>
      </c>
      <c r="CE29" s="95">
        <v>0</v>
      </c>
      <c r="CF29" s="26">
        <v>0.103528324389113</v>
      </c>
      <c r="CG29" s="26">
        <v>491.08395948368798</v>
      </c>
      <c r="CH29" s="26">
        <v>5.2074859411139904</v>
      </c>
      <c r="CI29" s="48"/>
      <c r="CJ29" s="23">
        <f t="shared" si="0"/>
        <v>4.0700005535517032E-5</v>
      </c>
      <c r="CK29" s="23">
        <f t="shared" si="1"/>
        <v>1.2473465283140439E-3</v>
      </c>
      <c r="CL29" s="23">
        <f t="shared" si="2"/>
        <v>1.8021801323983299E-2</v>
      </c>
      <c r="CM29" s="23">
        <f t="shared" si="3"/>
        <v>4.2929416524295787E-4</v>
      </c>
      <c r="CN29" s="23">
        <f t="shared" si="4"/>
        <v>4.7950682453224168E-4</v>
      </c>
      <c r="CO29" s="23">
        <f t="shared" si="5"/>
        <v>-9.2003434759441779E-3</v>
      </c>
      <c r="CP29" s="23">
        <f t="shared" si="6"/>
        <v>3.59054227027107E-4</v>
      </c>
      <c r="CQ29" s="68">
        <f t="shared" si="7"/>
        <v>-1</v>
      </c>
      <c r="CR29" s="68">
        <f t="shared" si="8"/>
        <v>1.7819930193190916</v>
      </c>
      <c r="CS29" s="23" t="str">
        <f t="shared" si="9"/>
        <v/>
      </c>
      <c r="CT29" s="68">
        <f t="shared" si="10"/>
        <v>2.8841629753948785</v>
      </c>
      <c r="CU29" s="23">
        <f t="shared" si="11"/>
        <v>2.0930702331901893E-7</v>
      </c>
      <c r="CV29" s="68" t="str">
        <f t="shared" si="12"/>
        <v/>
      </c>
      <c r="CW29" s="81">
        <f t="shared" si="14"/>
        <v>4.1723050914948867E-4</v>
      </c>
      <c r="CX29" s="81">
        <f t="shared" si="15"/>
        <v>5.6629568544734544E-6</v>
      </c>
      <c r="CY29" s="68">
        <f t="shared" si="13"/>
        <v>-1</v>
      </c>
      <c r="DA29" s="95">
        <f t="shared" si="16"/>
        <v>70.255804434650145</v>
      </c>
      <c r="DB29" s="95">
        <f t="shared" si="17"/>
        <v>-25.149920688840211</v>
      </c>
    </row>
    <row r="30" spans="1:106" x14ac:dyDescent="0.25">
      <c r="A30" s="28" t="s">
        <v>29</v>
      </c>
      <c r="B30" s="77">
        <v>2514.4954263</v>
      </c>
      <c r="C30" s="77">
        <v>128.55527734</v>
      </c>
      <c r="D30" s="77">
        <v>2197.7587211999999</v>
      </c>
      <c r="E30" s="77">
        <v>225.96320942</v>
      </c>
      <c r="F30" s="77">
        <v>211.61480026999999</v>
      </c>
      <c r="G30" s="77">
        <v>689.84226351999996</v>
      </c>
      <c r="H30" s="77">
        <v>79.411668599999999</v>
      </c>
      <c r="I30" s="78">
        <v>1.9816500071000001</v>
      </c>
      <c r="J30" s="78">
        <v>14.188917172</v>
      </c>
      <c r="K30" s="77">
        <v>2.0957888403</v>
      </c>
      <c r="L30" s="78">
        <v>15.643766155</v>
      </c>
      <c r="M30" s="77">
        <v>17.452962798000001</v>
      </c>
      <c r="N30" s="78"/>
      <c r="O30" s="77">
        <v>0.95460965610000004</v>
      </c>
      <c r="P30" s="77">
        <v>4.1917504999999999E-3</v>
      </c>
      <c r="Q30" s="78">
        <v>0.26567605570000002</v>
      </c>
      <c r="R30" s="26"/>
      <c r="S30" s="26" t="s">
        <v>29</v>
      </c>
      <c r="T30" s="95">
        <v>2.2233786566576799E-4</v>
      </c>
      <c r="U30" s="26">
        <v>0.28185405870136898</v>
      </c>
      <c r="V30" s="95">
        <v>0.95550461394917696</v>
      </c>
      <c r="W30" s="26">
        <v>6.71521171636435E-4</v>
      </c>
      <c r="X30" s="26">
        <v>6.5389731517584405E-4</v>
      </c>
      <c r="Y30" s="95">
        <v>9.3951182493096596E-4</v>
      </c>
      <c r="Z30" s="26">
        <v>1.06589820388564E-4</v>
      </c>
      <c r="AA30" s="26">
        <v>20.132059403364099</v>
      </c>
      <c r="AB30" s="95">
        <v>4.19175173156434E-3</v>
      </c>
      <c r="AC30" s="26">
        <v>68.051008508909305</v>
      </c>
      <c r="AD30" s="26">
        <v>2.0963018125255601</v>
      </c>
      <c r="AE30" s="26">
        <v>2519.2126366727798</v>
      </c>
      <c r="AF30" s="26">
        <v>17.4981411083461</v>
      </c>
      <c r="AG30" s="26">
        <v>5.81834118416048</v>
      </c>
      <c r="AH30" s="26">
        <v>2.3535501219894501E-3</v>
      </c>
      <c r="AI30" s="26">
        <v>16.900855630730799</v>
      </c>
      <c r="AJ30" s="95">
        <v>1.2791904446171401E-4</v>
      </c>
      <c r="AK30" s="26">
        <v>9.3474664344180596</v>
      </c>
      <c r="AL30" s="26">
        <v>9.3474664344180596</v>
      </c>
      <c r="AM30" s="26">
        <v>17.482357506063199</v>
      </c>
      <c r="AN30" s="26">
        <v>0</v>
      </c>
      <c r="AO30" s="26">
        <v>0.153915433975163</v>
      </c>
      <c r="AP30" s="26">
        <v>1.21822826483903E-4</v>
      </c>
      <c r="AQ30" s="95">
        <v>4.0570804901381404E-3</v>
      </c>
      <c r="AR30" s="26">
        <v>2.9212450258767601E-4</v>
      </c>
      <c r="AS30" s="26">
        <v>5.7575862681150699E-4</v>
      </c>
      <c r="AT30" s="26">
        <v>9.0560398043618194E-5</v>
      </c>
      <c r="AU30" s="26">
        <v>128.620994995177</v>
      </c>
      <c r="AV30" s="26">
        <v>0</v>
      </c>
      <c r="AW30" s="95">
        <v>85.618631207526505</v>
      </c>
      <c r="AX30" s="26">
        <v>1941.8491505234299</v>
      </c>
      <c r="AY30" s="26">
        <v>215.761276046451</v>
      </c>
      <c r="AZ30" s="26">
        <v>2157.61042656988</v>
      </c>
      <c r="BA30" s="26">
        <v>9.0897364096628999E-7</v>
      </c>
      <c r="BB30" s="26">
        <v>1.92337580485788</v>
      </c>
      <c r="BC30" s="26">
        <v>3.1389425345436699</v>
      </c>
      <c r="BD30" s="26">
        <v>5.2928688606458296</v>
      </c>
      <c r="BE30" s="26">
        <v>2.8523883211252299</v>
      </c>
      <c r="BF30" s="26">
        <v>2.1067401369070198</v>
      </c>
      <c r="BG30" s="26">
        <v>10.0957697051869</v>
      </c>
      <c r="BH30" s="26">
        <v>2.0066035023171702</v>
      </c>
      <c r="BI30" s="26">
        <v>0</v>
      </c>
      <c r="BJ30" s="26">
        <v>11.3991656619102</v>
      </c>
      <c r="BK30" s="26">
        <v>226.19209598507899</v>
      </c>
      <c r="BL30" s="26">
        <v>211.81953480726</v>
      </c>
      <c r="BM30" s="26">
        <v>14.3725611778192</v>
      </c>
      <c r="BN30" s="26">
        <v>0.176136299211296</v>
      </c>
      <c r="BO30" s="26">
        <v>1.5081309489095101E-2</v>
      </c>
      <c r="BP30" s="26">
        <v>50.999423258762</v>
      </c>
      <c r="BQ30" s="26">
        <v>0.21015998985873799</v>
      </c>
      <c r="BR30" s="26">
        <v>24.680093626988899</v>
      </c>
      <c r="BS30" s="26">
        <v>2.0268524056283899</v>
      </c>
      <c r="BT30" s="26">
        <v>0.94017278405176397</v>
      </c>
      <c r="BU30" s="26">
        <v>61.785750403721401</v>
      </c>
      <c r="BV30" s="26">
        <v>1.7132771529441</v>
      </c>
      <c r="BW30" s="26">
        <v>22.090500560525101</v>
      </c>
      <c r="BX30" s="26">
        <v>17.0857903801319</v>
      </c>
      <c r="BY30" s="26">
        <v>0.20996392690141399</v>
      </c>
      <c r="BZ30" s="26">
        <v>687.65635314693395</v>
      </c>
      <c r="CA30" s="26">
        <v>2.5690188912170902</v>
      </c>
      <c r="CB30" s="26">
        <v>11.8799346496513</v>
      </c>
      <c r="CC30" s="26">
        <v>9.4585892799814496E-5</v>
      </c>
      <c r="CD30" s="26">
        <v>1.6187176355461901</v>
      </c>
      <c r="CE30" s="95">
        <v>0</v>
      </c>
      <c r="CF30" s="26">
        <v>0.23126044264693499</v>
      </c>
      <c r="CG30" s="26">
        <v>79.515559188037599</v>
      </c>
      <c r="CH30" s="26">
        <v>4.7439247725347702</v>
      </c>
      <c r="CI30" s="48"/>
      <c r="CJ30" s="23">
        <f t="shared" si="0"/>
        <v>1.8760067421244313E-3</v>
      </c>
      <c r="CK30" s="23">
        <f t="shared" si="1"/>
        <v>5.112015355323604E-4</v>
      </c>
      <c r="CL30" s="23">
        <f t="shared" si="2"/>
        <v>-1.8267835428357866E-2</v>
      </c>
      <c r="CM30" s="23">
        <f t="shared" si="3"/>
        <v>1.0129373080976238E-3</v>
      </c>
      <c r="CN30" s="23">
        <f t="shared" si="4"/>
        <v>9.6748685346576739E-4</v>
      </c>
      <c r="CO30" s="23">
        <f t="shared" si="5"/>
        <v>-3.1687104265142405E-3</v>
      </c>
      <c r="CP30" s="23">
        <f t="shared" si="6"/>
        <v>1.3082534326397551E-3</v>
      </c>
      <c r="CQ30" s="68">
        <f t="shared" si="7"/>
        <v>-0.99967002381205916</v>
      </c>
      <c r="CR30" s="68">
        <f t="shared" si="8"/>
        <v>0.4188580537415586</v>
      </c>
      <c r="CS30" s="23">
        <f t="shared" si="9"/>
        <v>2.4476331570059203E-4</v>
      </c>
      <c r="CT30" s="68">
        <f t="shared" si="10"/>
        <v>-0.40247979023705499</v>
      </c>
      <c r="CU30" s="23">
        <f t="shared" si="11"/>
        <v>1.6842245298641085E-3</v>
      </c>
      <c r="CV30" s="68" t="str">
        <f t="shared" si="12"/>
        <v/>
      </c>
      <c r="CW30" s="81">
        <f t="shared" si="14"/>
        <v>9.3751183371978562E-4</v>
      </c>
      <c r="CX30" s="81">
        <f t="shared" si="15"/>
        <v>2.9380669009113521E-7</v>
      </c>
      <c r="CY30" s="68">
        <f t="shared" si="13"/>
        <v>-0.99965913225486203</v>
      </c>
      <c r="DA30" s="95">
        <f t="shared" si="16"/>
        <v>-40.148294630119835</v>
      </c>
      <c r="DB30" s="95">
        <f t="shared" si="17"/>
        <v>-2.1859103730660081</v>
      </c>
    </row>
    <row r="31" spans="1:106" x14ac:dyDescent="0.25">
      <c r="A31" s="28" t="s">
        <v>30</v>
      </c>
      <c r="B31" s="77">
        <v>1513.9115999999999</v>
      </c>
      <c r="C31" s="77">
        <v>621.54470000000003</v>
      </c>
      <c r="D31" s="77">
        <v>6498.73</v>
      </c>
      <c r="E31" s="77">
        <v>1017.4455</v>
      </c>
      <c r="F31" s="77">
        <v>960.50038672999995</v>
      </c>
      <c r="G31" s="77">
        <v>1669.0399</v>
      </c>
      <c r="H31" s="77">
        <v>201.2919</v>
      </c>
      <c r="I31" s="78">
        <v>2.6596649959000001</v>
      </c>
      <c r="J31" s="78">
        <v>2.0151315405000001</v>
      </c>
      <c r="K31" s="77"/>
      <c r="L31" s="78">
        <v>38.860714623</v>
      </c>
      <c r="M31" s="77">
        <v>108.65345391</v>
      </c>
      <c r="N31" s="78"/>
      <c r="O31" s="77">
        <v>1.308842735</v>
      </c>
      <c r="P31" s="77">
        <v>2.2203987000000001E-2</v>
      </c>
      <c r="Q31" s="78">
        <v>0.1201769817</v>
      </c>
      <c r="R31" s="26"/>
      <c r="S31" s="26" t="s">
        <v>30</v>
      </c>
      <c r="T31" s="95">
        <v>0.13896391035432101</v>
      </c>
      <c r="U31" s="26">
        <v>0.28442557920141698</v>
      </c>
      <c r="V31" s="95">
        <v>1.3107589180477801</v>
      </c>
      <c r="W31" s="26">
        <v>0.18073285037575099</v>
      </c>
      <c r="X31" s="26">
        <v>0.16969506419283401</v>
      </c>
      <c r="Y31" s="95">
        <v>0.320140956723523</v>
      </c>
      <c r="Z31" s="26">
        <v>6.6625468945721203E-2</v>
      </c>
      <c r="AA31" s="26">
        <v>4.4749385172672396</v>
      </c>
      <c r="AB31" s="95">
        <v>2.2211467873451001E-2</v>
      </c>
      <c r="AC31" s="26">
        <v>369.01253713687902</v>
      </c>
      <c r="AD31" s="26">
        <v>0</v>
      </c>
      <c r="AE31" s="26">
        <v>1515.2761721695099</v>
      </c>
      <c r="AF31" s="26">
        <v>6.4428547619045302</v>
      </c>
      <c r="AG31" s="26">
        <v>8.6986899720446296</v>
      </c>
      <c r="AH31" s="26">
        <v>1.3688409131703101</v>
      </c>
      <c r="AI31" s="26">
        <v>0.258897465795769</v>
      </c>
      <c r="AJ31" s="95">
        <v>7.9949151747267605E-2</v>
      </c>
      <c r="AK31" s="26">
        <v>133.64151175318599</v>
      </c>
      <c r="AL31" s="26">
        <v>133.64151175318599</v>
      </c>
      <c r="AM31" s="26">
        <v>108.856324715558</v>
      </c>
      <c r="AN31" s="26">
        <v>0</v>
      </c>
      <c r="AO31" s="26">
        <v>1.41070050162972</v>
      </c>
      <c r="AP31" s="26">
        <v>7.6141828543347695E-2</v>
      </c>
      <c r="AQ31" s="95">
        <v>2.10923355931557</v>
      </c>
      <c r="AR31" s="26">
        <v>0.18256173262813999</v>
      </c>
      <c r="AS31" s="26">
        <v>0.285547160072948</v>
      </c>
      <c r="AT31" s="26">
        <v>3.4255788899875302E-2</v>
      </c>
      <c r="AU31" s="26">
        <v>621.60709919629403</v>
      </c>
      <c r="AV31" s="26">
        <v>0</v>
      </c>
      <c r="AW31" s="95">
        <v>211.20877940993199</v>
      </c>
      <c r="AX31" s="26">
        <v>5963.8300773429901</v>
      </c>
      <c r="AY31" s="26">
        <v>662.64826971014702</v>
      </c>
      <c r="AZ31" s="26">
        <v>6626.4783470531302</v>
      </c>
      <c r="BA31" s="26">
        <v>5.6809751489632701E-4</v>
      </c>
      <c r="BB31" s="26">
        <v>4.9092075727974498</v>
      </c>
      <c r="BC31" s="26">
        <v>13.850706223658801</v>
      </c>
      <c r="BD31" s="26">
        <v>21.521098522009201</v>
      </c>
      <c r="BE31" s="26">
        <v>13.6923637382893</v>
      </c>
      <c r="BF31" s="26">
        <v>40.3513495487855</v>
      </c>
      <c r="BG31" s="26">
        <v>88.727905524672394</v>
      </c>
      <c r="BH31" s="26">
        <v>16.869909838847601</v>
      </c>
      <c r="BI31" s="26">
        <v>0.25917339496354103</v>
      </c>
      <c r="BJ31" s="26">
        <v>6.2966093098038396</v>
      </c>
      <c r="BK31" s="26">
        <v>1018.0833561984</v>
      </c>
      <c r="BL31" s="26">
        <v>961.11128026493805</v>
      </c>
      <c r="BM31" s="26">
        <v>56.972075933464502</v>
      </c>
      <c r="BN31" s="26">
        <v>0</v>
      </c>
      <c r="BO31" s="26">
        <v>0.121064755920788</v>
      </c>
      <c r="BP31" s="26">
        <v>144.873681581981</v>
      </c>
      <c r="BQ31" s="26">
        <v>1.2801699102167601</v>
      </c>
      <c r="BR31" s="26">
        <v>128.41810606734001</v>
      </c>
      <c r="BS31" s="26">
        <v>43.036539919641498</v>
      </c>
      <c r="BT31" s="26">
        <v>18.315085337899099</v>
      </c>
      <c r="BU31" s="26">
        <v>324.17656313673598</v>
      </c>
      <c r="BV31" s="26">
        <v>4.3851706648014899</v>
      </c>
      <c r="BW31" s="26">
        <v>35.423811944983598</v>
      </c>
      <c r="BX31" s="26">
        <v>84.640652089099703</v>
      </c>
      <c r="BY31" s="26">
        <v>0.77758794209731996</v>
      </c>
      <c r="BZ31" s="26">
        <v>1883.7770133776</v>
      </c>
      <c r="CA31" s="26">
        <v>12.5239240429562</v>
      </c>
      <c r="CB31" s="26">
        <v>25.1385677810303</v>
      </c>
      <c r="CC31" s="26">
        <v>5.9103574785224301E-2</v>
      </c>
      <c r="CD31" s="26">
        <v>4.87156547410338</v>
      </c>
      <c r="CE31" s="95">
        <v>0</v>
      </c>
      <c r="CF31" s="26">
        <v>1.8815752237191301</v>
      </c>
      <c r="CG31" s="26">
        <v>201.34141404707901</v>
      </c>
      <c r="CH31" s="26">
        <v>11.9839144861739</v>
      </c>
      <c r="CI31" s="48"/>
      <c r="CJ31" s="23">
        <f t="shared" si="0"/>
        <v>9.0135525053773537E-4</v>
      </c>
      <c r="CK31" s="23">
        <f t="shared" si="1"/>
        <v>1.0039373884773753E-4</v>
      </c>
      <c r="CL31" s="23">
        <f t="shared" si="2"/>
        <v>1.9657432614238569E-2</v>
      </c>
      <c r="CM31" s="23">
        <f t="shared" si="3"/>
        <v>6.2691927813328461E-4</v>
      </c>
      <c r="CN31" s="23">
        <f t="shared" si="4"/>
        <v>6.3601591772167012E-4</v>
      </c>
      <c r="CO31" s="23">
        <f t="shared" si="5"/>
        <v>0.12865906523720616</v>
      </c>
      <c r="CP31" s="23">
        <f t="shared" si="6"/>
        <v>2.4598131906457607E-4</v>
      </c>
      <c r="CQ31" s="68">
        <f t="shared" si="7"/>
        <v>-0.93619682762512302</v>
      </c>
      <c r="CR31" s="68">
        <f t="shared" si="8"/>
        <v>1.2206681932817673</v>
      </c>
      <c r="CS31" s="23" t="str">
        <f t="shared" si="9"/>
        <v/>
      </c>
      <c r="CT31" s="68">
        <f t="shared" si="10"/>
        <v>2.4389874980345647</v>
      </c>
      <c r="CU31" s="23">
        <f t="shared" si="11"/>
        <v>1.8671362783004499E-3</v>
      </c>
      <c r="CV31" s="68" t="str">
        <f t="shared" si="12"/>
        <v/>
      </c>
      <c r="CW31" s="81">
        <f t="shared" si="14"/>
        <v>1.4640284860350876E-3</v>
      </c>
      <c r="CX31" s="81">
        <f t="shared" si="15"/>
        <v>3.3691577332484066E-4</v>
      </c>
      <c r="CY31" s="68">
        <f t="shared" si="13"/>
        <v>-0.71495548968446665</v>
      </c>
      <c r="DA31" s="95">
        <f t="shared" si="16"/>
        <v>127.7483470531306</v>
      </c>
      <c r="DB31" s="95">
        <f t="shared" si="17"/>
        <v>214.73711337760005</v>
      </c>
    </row>
    <row r="32" spans="1:106" x14ac:dyDescent="0.25">
      <c r="A32" s="28" t="s">
        <v>31</v>
      </c>
      <c r="B32" s="77">
        <v>15866.731889999999</v>
      </c>
      <c r="C32" s="77">
        <v>291.44038399999999</v>
      </c>
      <c r="D32" s="77">
        <v>20119.134999999998</v>
      </c>
      <c r="E32" s="77">
        <v>419.64382434999999</v>
      </c>
      <c r="F32" s="77">
        <v>413.47349880000002</v>
      </c>
      <c r="G32" s="77">
        <v>3846.46</v>
      </c>
      <c r="H32" s="77">
        <v>279.10287749999998</v>
      </c>
      <c r="I32" s="78">
        <v>3.7262805913000001</v>
      </c>
      <c r="J32" s="78">
        <v>4.2824366653999997</v>
      </c>
      <c r="K32" s="77"/>
      <c r="L32" s="78">
        <v>13.515072353000001</v>
      </c>
      <c r="M32" s="77">
        <v>17.22</v>
      </c>
      <c r="N32" s="78">
        <v>0.629</v>
      </c>
      <c r="O32" s="77">
        <v>2.1170176533</v>
      </c>
      <c r="P32" s="77">
        <v>6.2006717000000003E-3</v>
      </c>
      <c r="Q32" s="78">
        <v>4.6879334699999997E-2</v>
      </c>
      <c r="R32" s="26"/>
      <c r="S32" s="26" t="s">
        <v>31</v>
      </c>
      <c r="T32" s="95">
        <v>0</v>
      </c>
      <c r="U32" s="26">
        <v>0</v>
      </c>
      <c r="V32" s="95">
        <v>2.1196119657183101</v>
      </c>
      <c r="W32" s="26">
        <v>3.6818836613369897E-2</v>
      </c>
      <c r="X32" s="26">
        <v>3.6818836613369897E-2</v>
      </c>
      <c r="Y32" s="95">
        <v>1.4839427092048401E-2</v>
      </c>
      <c r="Z32" s="26">
        <v>0</v>
      </c>
      <c r="AA32" s="26">
        <v>5.8535160526850403</v>
      </c>
      <c r="AB32" s="95">
        <v>6.2007180020955399E-3</v>
      </c>
      <c r="AC32" s="26">
        <v>239.22408051521001</v>
      </c>
      <c r="AD32" s="26">
        <v>0</v>
      </c>
      <c r="AE32" s="26">
        <v>15866.7524941351</v>
      </c>
      <c r="AF32" s="26">
        <v>0.85701194738448006</v>
      </c>
      <c r="AG32" s="26">
        <v>20.9644755775238</v>
      </c>
      <c r="AH32" s="26">
        <v>0.42572842932184701</v>
      </c>
      <c r="AI32" s="26">
        <v>0</v>
      </c>
      <c r="AJ32" s="95">
        <v>0</v>
      </c>
      <c r="AK32" s="26">
        <v>40.384148934853798</v>
      </c>
      <c r="AL32" s="26">
        <v>40.384148934853798</v>
      </c>
      <c r="AM32" s="26">
        <v>17.220003469856699</v>
      </c>
      <c r="AN32" s="26">
        <v>0</v>
      </c>
      <c r="AO32" s="26">
        <v>3.1852540732114001</v>
      </c>
      <c r="AP32" s="26">
        <v>0</v>
      </c>
      <c r="AQ32" s="95">
        <v>0</v>
      </c>
      <c r="AR32" s="26">
        <v>0</v>
      </c>
      <c r="AS32" s="26">
        <v>0</v>
      </c>
      <c r="AT32" s="26">
        <v>0</v>
      </c>
      <c r="AU32" s="26">
        <v>291.449048841636</v>
      </c>
      <c r="AV32" s="26">
        <v>0</v>
      </c>
      <c r="AW32" s="95">
        <v>300.06249756444299</v>
      </c>
      <c r="AX32" s="26">
        <v>18200.1238808948</v>
      </c>
      <c r="AY32" s="26">
        <v>2022.2361512167799</v>
      </c>
      <c r="AZ32" s="26">
        <v>20222.360032111599</v>
      </c>
      <c r="BA32" s="26">
        <v>0</v>
      </c>
      <c r="BB32" s="26">
        <v>6.5828029077911303</v>
      </c>
      <c r="BC32" s="26">
        <v>13.4307604994681</v>
      </c>
      <c r="BD32" s="26">
        <v>92.472906868453293</v>
      </c>
      <c r="BE32" s="26">
        <v>9.1005670975820792</v>
      </c>
      <c r="BF32" s="26">
        <v>6.2591479029084498</v>
      </c>
      <c r="BG32" s="26">
        <v>23.815962134294502</v>
      </c>
      <c r="BH32" s="26">
        <v>9.1894659760578001</v>
      </c>
      <c r="BI32" s="26">
        <v>0</v>
      </c>
      <c r="BJ32" s="26">
        <v>1.72661581638364</v>
      </c>
      <c r="BK32" s="26">
        <v>419.68097934023399</v>
      </c>
      <c r="BL32" s="26">
        <v>413.51065468208799</v>
      </c>
      <c r="BM32" s="26">
        <v>6.1703246581458</v>
      </c>
      <c r="BN32" s="26">
        <v>0</v>
      </c>
      <c r="BO32" s="26">
        <v>5.55376840666457E-2</v>
      </c>
      <c r="BP32" s="26">
        <v>120.830574922094</v>
      </c>
      <c r="BQ32" s="26">
        <v>0</v>
      </c>
      <c r="BR32" s="26">
        <v>42.350445373104698</v>
      </c>
      <c r="BS32" s="26">
        <v>10.589234228409801</v>
      </c>
      <c r="BT32" s="26">
        <v>5.4245325729922698</v>
      </c>
      <c r="BU32" s="26">
        <v>105.86558130723</v>
      </c>
      <c r="BV32" s="26">
        <v>12.4811584806756</v>
      </c>
      <c r="BW32" s="26">
        <v>23.0708742204732</v>
      </c>
      <c r="BX32" s="26">
        <v>40.9560440597011</v>
      </c>
      <c r="BY32" s="26">
        <v>0.84531088732100901</v>
      </c>
      <c r="BZ32" s="26">
        <v>3837.20848525472</v>
      </c>
      <c r="CA32" s="26">
        <v>65.296288091350107</v>
      </c>
      <c r="CB32" s="26">
        <v>71.116428862249705</v>
      </c>
      <c r="CC32" s="26">
        <v>0</v>
      </c>
      <c r="CD32" s="26">
        <v>30.687728875096798</v>
      </c>
      <c r="CE32" s="95">
        <v>0</v>
      </c>
      <c r="CF32" s="26">
        <v>9.4065376359879493E-2</v>
      </c>
      <c r="CG32" s="26">
        <v>279.12553580250898</v>
      </c>
      <c r="CH32" s="26">
        <v>86.600852840715504</v>
      </c>
      <c r="CI32" s="48"/>
      <c r="CJ32" s="23">
        <f t="shared" si="0"/>
        <v>1.2985746052816377E-6</v>
      </c>
      <c r="CK32" s="23">
        <f t="shared" si="1"/>
        <v>2.9731094631020299E-5</v>
      </c>
      <c r="CL32" s="23">
        <f t="shared" si="2"/>
        <v>5.1306893716653694E-3</v>
      </c>
      <c r="CM32" s="23">
        <f t="shared" si="3"/>
        <v>8.8539347127415219E-5</v>
      </c>
      <c r="CN32" s="23">
        <f t="shared" si="4"/>
        <v>8.9862789745432436E-5</v>
      </c>
      <c r="CO32" s="23">
        <f t="shared" si="5"/>
        <v>-2.4052023796633836E-3</v>
      </c>
      <c r="CP32" s="23">
        <f t="shared" si="6"/>
        <v>8.1182618796184957E-5</v>
      </c>
      <c r="CQ32" s="68">
        <f t="shared" si="7"/>
        <v>-0.99011914542900137</v>
      </c>
      <c r="CR32" s="68">
        <f t="shared" si="8"/>
        <v>0.36686576125657527</v>
      </c>
      <c r="CS32" s="23" t="str">
        <f t="shared" si="9"/>
        <v/>
      </c>
      <c r="CT32" s="68">
        <f t="shared" si="10"/>
        <v>1.9880823335651288</v>
      </c>
      <c r="CU32" s="23">
        <f t="shared" si="11"/>
        <v>2.0150155055941029E-7</v>
      </c>
      <c r="CV32" s="68">
        <f t="shared" si="12"/>
        <v>-1</v>
      </c>
      <c r="CW32" s="81">
        <f t="shared" si="14"/>
        <v>1.2254562045177521E-3</v>
      </c>
      <c r="CX32" s="81">
        <f t="shared" si="15"/>
        <v>7.467270931249243E-6</v>
      </c>
      <c r="CY32" s="68">
        <f t="shared" si="13"/>
        <v>-1</v>
      </c>
      <c r="DA32" s="95">
        <f t="shared" si="16"/>
        <v>103.22503211160074</v>
      </c>
      <c r="DB32" s="95">
        <f t="shared" si="17"/>
        <v>-9.2515147452800193</v>
      </c>
    </row>
    <row r="33" spans="1:106" x14ac:dyDescent="0.25">
      <c r="A33" s="28" t="s">
        <v>32</v>
      </c>
      <c r="B33" s="77">
        <v>7728.7670013999996</v>
      </c>
      <c r="C33" s="77">
        <v>567.87113132000002</v>
      </c>
      <c r="D33" s="77">
        <v>18971.985193</v>
      </c>
      <c r="E33" s="77">
        <v>1849.9144524999999</v>
      </c>
      <c r="F33" s="77">
        <v>1615.0218734</v>
      </c>
      <c r="G33" s="77">
        <v>13317.195752</v>
      </c>
      <c r="H33" s="77">
        <v>1117.2581544</v>
      </c>
      <c r="I33" s="78">
        <v>6.0813440959999996</v>
      </c>
      <c r="J33" s="78">
        <v>6.3496709813000001</v>
      </c>
      <c r="K33" s="77">
        <v>4.4790457332000004</v>
      </c>
      <c r="L33" s="78">
        <v>62.869236381999997</v>
      </c>
      <c r="M33" s="77">
        <v>369.30759599999999</v>
      </c>
      <c r="N33" s="78"/>
      <c r="O33" s="77">
        <v>1.5819413637999999</v>
      </c>
      <c r="P33" s="77">
        <v>7.0683558600000002E-2</v>
      </c>
      <c r="Q33" s="78">
        <v>0.54005965600000005</v>
      </c>
      <c r="R33" s="26"/>
      <c r="S33" s="26" t="s">
        <v>32</v>
      </c>
      <c r="T33" s="95">
        <v>3.9693482987990204E-3</v>
      </c>
      <c r="U33" s="26">
        <v>5.8734099042684997</v>
      </c>
      <c r="V33" s="95">
        <v>1.58194223781656</v>
      </c>
      <c r="W33" s="26">
        <v>1.9904148919126501E-2</v>
      </c>
      <c r="X33" s="26">
        <v>1.9588854552083999E-2</v>
      </c>
      <c r="Y33" s="95">
        <v>2.4734872925974299E-2</v>
      </c>
      <c r="Z33" s="26">
        <v>1.90315153305121E-3</v>
      </c>
      <c r="AA33" s="26">
        <v>109.487047042125</v>
      </c>
      <c r="AB33" s="95">
        <v>7.0683732332779997E-2</v>
      </c>
      <c r="AC33" s="26">
        <v>1886.6955537773499</v>
      </c>
      <c r="AD33" s="26">
        <v>4.4812777173151304</v>
      </c>
      <c r="AE33" s="26">
        <v>7730.92260143562</v>
      </c>
      <c r="AF33" s="26">
        <v>63.3602897120889</v>
      </c>
      <c r="AG33" s="26">
        <v>25.484739617579201</v>
      </c>
      <c r="AH33" s="26">
        <v>4.5809453444470396</v>
      </c>
      <c r="AI33" s="26">
        <v>5.1260566226520101</v>
      </c>
      <c r="AJ33" s="95">
        <v>2.28364534427652E-3</v>
      </c>
      <c r="AK33" s="26">
        <v>375.29580126303802</v>
      </c>
      <c r="AL33" s="26">
        <v>375.29580126303802</v>
      </c>
      <c r="AM33" s="26">
        <v>369.68583088713399</v>
      </c>
      <c r="AN33" s="26">
        <v>0</v>
      </c>
      <c r="AO33" s="26">
        <v>2.8327375031443198</v>
      </c>
      <c r="AP33" s="26">
        <v>2.17509275287455E-3</v>
      </c>
      <c r="AQ33" s="95">
        <v>8.4336392685748399E-2</v>
      </c>
      <c r="AR33" s="26">
        <v>5.2144111759343604E-3</v>
      </c>
      <c r="AS33" s="26">
        <v>1.23574121027691E-2</v>
      </c>
      <c r="AT33" s="26">
        <v>2.2409471334210798E-3</v>
      </c>
      <c r="AU33" s="26">
        <v>567.97194125178999</v>
      </c>
      <c r="AV33" s="26">
        <v>0</v>
      </c>
      <c r="AW33" s="95">
        <v>1148.9294291004501</v>
      </c>
      <c r="AX33" s="26">
        <v>16573.7957130252</v>
      </c>
      <c r="AY33" s="26">
        <v>1841.53274742957</v>
      </c>
      <c r="AZ33" s="26">
        <v>18415.328460454799</v>
      </c>
      <c r="BA33" s="26">
        <v>1.6229112952231302E-5</v>
      </c>
      <c r="BB33" s="26">
        <v>9.1534133347034601</v>
      </c>
      <c r="BC33" s="26">
        <v>26.9226260256122</v>
      </c>
      <c r="BD33" s="26">
        <v>398.119146375225</v>
      </c>
      <c r="BE33" s="26">
        <v>23.257759763817699</v>
      </c>
      <c r="BF33" s="26">
        <v>36.995071019847103</v>
      </c>
      <c r="BG33" s="26">
        <v>116.87220216183</v>
      </c>
      <c r="BH33" s="26">
        <v>27.746526031616401</v>
      </c>
      <c r="BI33" s="26">
        <v>7.2626352618264098E-2</v>
      </c>
      <c r="BJ33" s="26">
        <v>8.3616146405760503</v>
      </c>
      <c r="BK33" s="26">
        <v>1850.1808142733901</v>
      </c>
      <c r="BL33" s="26">
        <v>1615.25485760625</v>
      </c>
      <c r="BM33" s="26">
        <v>234.925956667142</v>
      </c>
      <c r="BN33" s="26">
        <v>3.3833370260751797E-2</v>
      </c>
      <c r="BO33" s="26">
        <v>9.7230222393175497E-2</v>
      </c>
      <c r="BP33" s="26">
        <v>256.43214751777202</v>
      </c>
      <c r="BQ33" s="26">
        <v>0.21867013806445099</v>
      </c>
      <c r="BR33" s="26">
        <v>225.736046289169</v>
      </c>
      <c r="BS33" s="26">
        <v>56.666474835518599</v>
      </c>
      <c r="BT33" s="26">
        <v>29.376669508116802</v>
      </c>
      <c r="BU33" s="26">
        <v>566.01017960107299</v>
      </c>
      <c r="BV33" s="26">
        <v>58.748945111181598</v>
      </c>
      <c r="BW33" s="26">
        <v>59.946240472745899</v>
      </c>
      <c r="BX33" s="26">
        <v>179.17525201188201</v>
      </c>
      <c r="BY33" s="26">
        <v>1.3336876433385401</v>
      </c>
      <c r="BZ33" s="26">
        <v>13452.7299014539</v>
      </c>
      <c r="CA33" s="26">
        <v>315.906540575252</v>
      </c>
      <c r="CB33" s="26">
        <v>276.09580620113297</v>
      </c>
      <c r="CC33" s="26">
        <v>1.6880746642984001E-3</v>
      </c>
      <c r="CD33" s="26">
        <v>43.883179655156802</v>
      </c>
      <c r="CE33" s="95">
        <v>0</v>
      </c>
      <c r="CF33" s="26">
        <v>0.89816047582379899</v>
      </c>
      <c r="CG33" s="26">
        <v>1117.58586150928</v>
      </c>
      <c r="CH33" s="26">
        <v>46.229511775873704</v>
      </c>
      <c r="CI33" s="48"/>
      <c r="CJ33" s="23">
        <f t="shared" si="0"/>
        <v>2.7890607068759363E-4</v>
      </c>
      <c r="CK33" s="23">
        <f t="shared" si="1"/>
        <v>1.7752255085698405E-4</v>
      </c>
      <c r="CL33" s="23">
        <f t="shared" si="2"/>
        <v>-2.9340984977712738E-2</v>
      </c>
      <c r="CM33" s="23">
        <f t="shared" si="3"/>
        <v>1.4398599515246755E-4</v>
      </c>
      <c r="CN33" s="23">
        <f t="shared" si="4"/>
        <v>1.4426071255584924E-4</v>
      </c>
      <c r="CO33" s="23">
        <f t="shared" si="5"/>
        <v>1.017737908024262E-2</v>
      </c>
      <c r="CP33" s="23">
        <f t="shared" si="6"/>
        <v>2.9331368761055515E-4</v>
      </c>
      <c r="CQ33" s="68">
        <f t="shared" si="7"/>
        <v>-0.99677886101446411</v>
      </c>
      <c r="CR33" s="68">
        <f t="shared" si="8"/>
        <v>16.242948077871773</v>
      </c>
      <c r="CS33" s="23">
        <f t="shared" si="9"/>
        <v>4.9831688446175151E-4</v>
      </c>
      <c r="CT33" s="68">
        <f t="shared" si="10"/>
        <v>4.9694665127265401</v>
      </c>
      <c r="CU33" s="23">
        <f t="shared" si="11"/>
        <v>1.0241730504075501E-3</v>
      </c>
      <c r="CV33" s="68" t="str">
        <f t="shared" si="12"/>
        <v/>
      </c>
      <c r="CW33" s="81">
        <f t="shared" si="14"/>
        <v>5.524961797039638E-7</v>
      </c>
      <c r="CX33" s="81">
        <f t="shared" si="15"/>
        <v>2.457895208399286E-6</v>
      </c>
      <c r="CY33" s="68">
        <f t="shared" si="13"/>
        <v>-0.99585055630702202</v>
      </c>
      <c r="DA33" s="95">
        <f t="shared" si="16"/>
        <v>-556.65673254520152</v>
      </c>
      <c r="DB33" s="95">
        <f t="shared" si="17"/>
        <v>135.53414945390068</v>
      </c>
    </row>
    <row r="34" spans="1:106" x14ac:dyDescent="0.25">
      <c r="A34" s="28" t="s">
        <v>33</v>
      </c>
      <c r="B34" s="77">
        <v>21313.758817000002</v>
      </c>
      <c r="C34" s="77">
        <v>278.04836369999998</v>
      </c>
      <c r="D34" s="77">
        <v>35331.564899999998</v>
      </c>
      <c r="E34" s="77">
        <v>3906.2386422999998</v>
      </c>
      <c r="F34" s="77">
        <v>3607.5017622999999</v>
      </c>
      <c r="G34" s="77">
        <v>30826.6898</v>
      </c>
      <c r="H34" s="77">
        <v>850.97035200000005</v>
      </c>
      <c r="I34" s="78">
        <v>11.404369395</v>
      </c>
      <c r="J34" s="78">
        <v>17.161132675000001</v>
      </c>
      <c r="K34" s="77">
        <v>3.597235</v>
      </c>
      <c r="L34" s="78">
        <v>82.156332390000003</v>
      </c>
      <c r="M34" s="77">
        <v>149.36057295000001</v>
      </c>
      <c r="N34" s="78">
        <v>17.2667</v>
      </c>
      <c r="O34" s="77">
        <v>15.048463798</v>
      </c>
      <c r="P34" s="77">
        <v>0.128236349</v>
      </c>
      <c r="Q34" s="78">
        <v>0.90894768960000005</v>
      </c>
      <c r="R34" s="26"/>
      <c r="S34" s="26" t="s">
        <v>33</v>
      </c>
      <c r="T34" s="95">
        <v>0</v>
      </c>
      <c r="U34" s="26">
        <v>0.82348471989285799</v>
      </c>
      <c r="V34" s="95">
        <v>15.0496020208889</v>
      </c>
      <c r="W34" s="26">
        <v>0.17953658513248699</v>
      </c>
      <c r="X34" s="26">
        <v>0.17953658513248699</v>
      </c>
      <c r="Y34" s="95">
        <v>8.5354911516873994E-2</v>
      </c>
      <c r="Z34" s="26">
        <v>0.58651058287338997</v>
      </c>
      <c r="AA34" s="26">
        <v>43.633560711863197</v>
      </c>
      <c r="AB34" s="95">
        <v>0.12846032157624199</v>
      </c>
      <c r="AC34" s="26">
        <v>625.12471802761604</v>
      </c>
      <c r="AD34" s="26">
        <v>3.5972338196078999</v>
      </c>
      <c r="AE34" s="26">
        <v>21337.867306239001</v>
      </c>
      <c r="AF34" s="26">
        <v>35.987267800979303</v>
      </c>
      <c r="AG34" s="26">
        <v>27.616606339577199</v>
      </c>
      <c r="AH34" s="26">
        <v>0.45677008491704701</v>
      </c>
      <c r="AI34" s="26">
        <v>37.611547165651103</v>
      </c>
      <c r="AJ34" s="95">
        <v>0</v>
      </c>
      <c r="AK34" s="26">
        <v>209.367977794723</v>
      </c>
      <c r="AL34" s="26">
        <v>209.367977794723</v>
      </c>
      <c r="AM34" s="26">
        <v>149.44903944370901</v>
      </c>
      <c r="AN34" s="26">
        <v>0</v>
      </c>
      <c r="AO34" s="26">
        <v>7.10977580214964</v>
      </c>
      <c r="AP34" s="26">
        <v>0</v>
      </c>
      <c r="AQ34" s="95">
        <v>16.8530379496484</v>
      </c>
      <c r="AR34" s="26">
        <v>0.15109687594040799</v>
      </c>
      <c r="AS34" s="26">
        <v>17.257826815919501</v>
      </c>
      <c r="AT34" s="26">
        <v>0.101977001114766</v>
      </c>
      <c r="AU34" s="26">
        <v>278.04822761249</v>
      </c>
      <c r="AV34" s="26">
        <v>0</v>
      </c>
      <c r="AW34" s="95">
        <v>880.39769263987</v>
      </c>
      <c r="AX34" s="26">
        <v>31793.0426046092</v>
      </c>
      <c r="AY34" s="26">
        <v>3532.561342129</v>
      </c>
      <c r="AZ34" s="26">
        <v>35325.6039467382</v>
      </c>
      <c r="BA34" s="26">
        <v>0</v>
      </c>
      <c r="BB34" s="26">
        <v>16.777271463912601</v>
      </c>
      <c r="BC34" s="26">
        <v>145.28193978402399</v>
      </c>
      <c r="BD34" s="26">
        <v>154.738339454597</v>
      </c>
      <c r="BE34" s="26">
        <v>91.870873329794804</v>
      </c>
      <c r="BF34" s="26">
        <v>31.9941193412259</v>
      </c>
      <c r="BG34" s="26">
        <v>177.724649785324</v>
      </c>
      <c r="BH34" s="26">
        <v>82.100666603680594</v>
      </c>
      <c r="BI34" s="26">
        <v>0</v>
      </c>
      <c r="BJ34" s="26">
        <v>40.070627164193702</v>
      </c>
      <c r="BK34" s="26">
        <v>3907.2909217903798</v>
      </c>
      <c r="BL34" s="26">
        <v>3608.4218274637501</v>
      </c>
      <c r="BM34" s="26">
        <v>298.86909432662497</v>
      </c>
      <c r="BN34" s="26">
        <v>0.39129013365520898</v>
      </c>
      <c r="BO34" s="26">
        <v>0.65811016178618398</v>
      </c>
      <c r="BP34" s="26">
        <v>1425.87496077481</v>
      </c>
      <c r="BQ34" s="26">
        <v>28.829797692201499</v>
      </c>
      <c r="BR34" s="26">
        <v>236.968824736079</v>
      </c>
      <c r="BS34" s="26">
        <v>50.814836103440797</v>
      </c>
      <c r="BT34" s="26">
        <v>24.022426720812099</v>
      </c>
      <c r="BU34" s="26">
        <v>592.31768748314801</v>
      </c>
      <c r="BV34" s="26">
        <v>14.839325923517899</v>
      </c>
      <c r="BW34" s="26">
        <v>266.688034814508</v>
      </c>
      <c r="BX34" s="26">
        <v>402.84209140759498</v>
      </c>
      <c r="BY34" s="26">
        <v>9.9708914274712797</v>
      </c>
      <c r="BZ34" s="26">
        <v>30779.048352354599</v>
      </c>
      <c r="CA34" s="26">
        <v>103.016884180105</v>
      </c>
      <c r="CB34" s="26">
        <v>675.02421144467303</v>
      </c>
      <c r="CC34" s="26">
        <v>1.2855854684105199</v>
      </c>
      <c r="CD34" s="26">
        <v>81.410556486489597</v>
      </c>
      <c r="CE34" s="95">
        <v>0</v>
      </c>
      <c r="CF34" s="26">
        <v>1.19363148453691</v>
      </c>
      <c r="CG34" s="26">
        <v>851.39155374372399</v>
      </c>
      <c r="CH34" s="26">
        <v>213.828888612285</v>
      </c>
      <c r="CI34" s="48"/>
      <c r="CJ34" s="23">
        <f t="shared" si="0"/>
        <v>1.1311233014314646E-3</v>
      </c>
      <c r="CK34" s="23">
        <f t="shared" si="1"/>
        <v>-4.8943826957066318E-7</v>
      </c>
      <c r="CL34" s="23">
        <f t="shared" si="2"/>
        <v>-1.6871466855966633E-4</v>
      </c>
      <c r="CM34" s="23">
        <f t="shared" si="3"/>
        <v>2.6938433279140463E-4</v>
      </c>
      <c r="CN34" s="23">
        <f t="shared" si="4"/>
        <v>2.5504219384320584E-4</v>
      </c>
      <c r="CO34" s="23">
        <f t="shared" si="5"/>
        <v>-1.5454610259646191E-3</v>
      </c>
      <c r="CP34" s="23">
        <f t="shared" si="6"/>
        <v>4.9496641420468781E-4</v>
      </c>
      <c r="CQ34" s="68">
        <f t="shared" si="7"/>
        <v>-0.98425721064321181</v>
      </c>
      <c r="CR34" s="68">
        <f t="shared" si="8"/>
        <v>1.5425804658819349</v>
      </c>
      <c r="CS34" s="23">
        <f t="shared" si="9"/>
        <v>-3.2813872323163588E-7</v>
      </c>
      <c r="CT34" s="68">
        <f t="shared" si="10"/>
        <v>1.5484094981363492</v>
      </c>
      <c r="CU34" s="23">
        <f t="shared" si="11"/>
        <v>5.9230151546500547E-4</v>
      </c>
      <c r="CV34" s="68">
        <f t="shared" si="12"/>
        <v>-5.1388997784751228E-4</v>
      </c>
      <c r="CW34" s="81">
        <f t="shared" si="14"/>
        <v>7.5637148361329401E-5</v>
      </c>
      <c r="CX34" s="81">
        <f t="shared" si="15"/>
        <v>1.7465607683667564E-3</v>
      </c>
      <c r="CY34" s="68">
        <f t="shared" si="13"/>
        <v>-0.8878076238252578</v>
      </c>
      <c r="DA34" s="95">
        <f t="shared" si="16"/>
        <v>-5.9609532617978402</v>
      </c>
      <c r="DB34" s="95">
        <f t="shared" si="17"/>
        <v>-47.641447645401058</v>
      </c>
    </row>
    <row r="35" spans="1:106" x14ac:dyDescent="0.25">
      <c r="A35" s="28" t="s">
        <v>34</v>
      </c>
      <c r="B35" s="77">
        <v>5827.6</v>
      </c>
      <c r="C35" s="77">
        <v>139.81</v>
      </c>
      <c r="D35" s="77">
        <v>38220.300000000003</v>
      </c>
      <c r="E35" s="77">
        <v>3383.8820000000001</v>
      </c>
      <c r="F35" s="77">
        <v>2815.7820000000002</v>
      </c>
      <c r="G35" s="77">
        <v>47157.2</v>
      </c>
      <c r="H35" s="77">
        <v>615.79999999999995</v>
      </c>
      <c r="I35" s="78">
        <v>7.0553000350000001</v>
      </c>
      <c r="J35" s="78">
        <v>11.29081732</v>
      </c>
      <c r="K35" s="77"/>
      <c r="L35" s="78">
        <v>5.3027847750000001</v>
      </c>
      <c r="M35" s="77">
        <v>81.06</v>
      </c>
      <c r="N35" s="78"/>
      <c r="O35" s="77">
        <v>3.3299201599999999</v>
      </c>
      <c r="P35" s="77"/>
      <c r="Q35" s="78">
        <v>0.112089669</v>
      </c>
      <c r="R35" s="26"/>
      <c r="S35" s="26" t="s">
        <v>34</v>
      </c>
      <c r="T35" s="95">
        <v>0.17838128511767701</v>
      </c>
      <c r="U35" s="26">
        <v>0.35921079257941901</v>
      </c>
      <c r="V35" s="95">
        <v>3.32991785992792</v>
      </c>
      <c r="W35" s="26">
        <v>0.219430271665364</v>
      </c>
      <c r="X35" s="26">
        <v>0.20526144753351699</v>
      </c>
      <c r="Y35" s="95">
        <v>0.40588424649051702</v>
      </c>
      <c r="Z35" s="26">
        <v>8.55239463889306E-2</v>
      </c>
      <c r="AA35" s="26">
        <v>0.68909745455628002</v>
      </c>
      <c r="AB35" s="95">
        <v>0</v>
      </c>
      <c r="AC35" s="26">
        <v>93.731844475042706</v>
      </c>
      <c r="AD35" s="26">
        <v>0</v>
      </c>
      <c r="AE35" s="26">
        <v>5827.5963868992503</v>
      </c>
      <c r="AF35" s="26">
        <v>0.69887314519519095</v>
      </c>
      <c r="AG35" s="26">
        <v>12.1995693931504</v>
      </c>
      <c r="AH35" s="26">
        <v>0.21015052976471099</v>
      </c>
      <c r="AI35" s="26">
        <v>0.33233407229648598</v>
      </c>
      <c r="AJ35" s="95">
        <v>0.10262683656751299</v>
      </c>
      <c r="AK35" s="26">
        <v>39.778753651907103</v>
      </c>
      <c r="AL35" s="26">
        <v>39.778753651907103</v>
      </c>
      <c r="AM35" s="26">
        <v>81.059983519839903</v>
      </c>
      <c r="AN35" s="26">
        <v>0</v>
      </c>
      <c r="AO35" s="26">
        <v>9.0433723488286297</v>
      </c>
      <c r="AP35" s="26">
        <v>9.7739710462960705E-2</v>
      </c>
      <c r="AQ35" s="95">
        <v>2.7075227229355101</v>
      </c>
      <c r="AR35" s="26">
        <v>0.234345520668441</v>
      </c>
      <c r="AS35" s="26">
        <v>0.36654319886182002</v>
      </c>
      <c r="AT35" s="26">
        <v>4.3972715812382802E-2</v>
      </c>
      <c r="AU35" s="26">
        <v>139.80986464899601</v>
      </c>
      <c r="AV35" s="26">
        <v>0</v>
      </c>
      <c r="AW35" s="95">
        <v>629.44211436145804</v>
      </c>
      <c r="AX35" s="26">
        <v>34560.102287801899</v>
      </c>
      <c r="AY35" s="26">
        <v>3840.0116351268998</v>
      </c>
      <c r="AZ35" s="26">
        <v>38400.113922928802</v>
      </c>
      <c r="BA35" s="26">
        <v>7.2923870084514201E-4</v>
      </c>
      <c r="BB35" s="26">
        <v>16.8913326040295</v>
      </c>
      <c r="BC35" s="26">
        <v>104.59493751715399</v>
      </c>
      <c r="BD35" s="26">
        <v>170.32649300078</v>
      </c>
      <c r="BE35" s="26">
        <v>400.45732841206501</v>
      </c>
      <c r="BF35" s="26">
        <v>2.86204854059535</v>
      </c>
      <c r="BG35" s="26">
        <v>42.335249313205097</v>
      </c>
      <c r="BH35" s="26">
        <v>76.578147622811201</v>
      </c>
      <c r="BI35" s="26">
        <v>0.603241110137402</v>
      </c>
      <c r="BJ35" s="26">
        <v>11.811456928520601</v>
      </c>
      <c r="BK35" s="26">
        <v>3383.8828284390302</v>
      </c>
      <c r="BL35" s="26">
        <v>2815.7832785853702</v>
      </c>
      <c r="BM35" s="26">
        <v>568.09954985366801</v>
      </c>
      <c r="BN35" s="26">
        <v>27.294277084056699</v>
      </c>
      <c r="BO35" s="26">
        <v>0.73377532627854203</v>
      </c>
      <c r="BP35" s="26">
        <v>601.55546564372196</v>
      </c>
      <c r="BQ35" s="26">
        <v>5.3739420379525598</v>
      </c>
      <c r="BR35" s="26">
        <v>317.47786642140198</v>
      </c>
      <c r="BS35" s="26">
        <v>11.827926267299301</v>
      </c>
      <c r="BT35" s="26">
        <v>11.1105266976416</v>
      </c>
      <c r="BU35" s="26">
        <v>793.55262434563997</v>
      </c>
      <c r="BV35" s="26">
        <v>10.687245819580101</v>
      </c>
      <c r="BW35" s="26">
        <v>176.499202283106</v>
      </c>
      <c r="BX35" s="26">
        <v>212.21604492225899</v>
      </c>
      <c r="BY35" s="26">
        <v>18.899218111520799</v>
      </c>
      <c r="BZ35" s="26">
        <v>47146.641085199597</v>
      </c>
      <c r="CA35" s="26">
        <v>113.43817114820401</v>
      </c>
      <c r="CB35" s="26">
        <v>1348.32081252842</v>
      </c>
      <c r="CC35" s="26">
        <v>7.5868479355192198E-2</v>
      </c>
      <c r="CD35" s="26">
        <v>88.466245481287302</v>
      </c>
      <c r="CE35" s="95">
        <v>0</v>
      </c>
      <c r="CF35" s="26">
        <v>2.39952412847434</v>
      </c>
      <c r="CG35" s="26">
        <v>615.79958132354398</v>
      </c>
      <c r="CH35" s="26">
        <v>272.54478251794802</v>
      </c>
      <c r="CI35" s="48"/>
      <c r="CJ35" s="23">
        <f t="shared" ref="CJ35:CJ61" si="18">+IF(B35=0,"",(AE35-B35)/B35)</f>
        <v>-6.1999806953881447E-7</v>
      </c>
      <c r="CK35" s="23">
        <f t="shared" ref="CK35:CK61" si="19">IF(C35=0,"",(AU35-C35)/C35)</f>
        <v>-9.6810674480034258E-7</v>
      </c>
      <c r="CL35" s="23">
        <f t="shared" ref="CL35:CL61" si="20">IF(D35=0,"",(AZ35-D35)/D35)</f>
        <v>4.7046706312823027E-3</v>
      </c>
      <c r="CM35" s="23">
        <f t="shared" ref="CM35:CM61" si="21">IF(E35=0,"",(BK35-E35)/E35)</f>
        <v>2.4481912492853932E-7</v>
      </c>
      <c r="CN35" s="23">
        <f t="shared" ref="CN35:CN61" si="22">IF(F35=0,"",(BL35-F35)/F35)</f>
        <v>4.5407825253283636E-7</v>
      </c>
      <c r="CO35" s="23">
        <f t="shared" ref="CO35:CO61" si="23">IF(G35=0,"",(BZ35-G35)/G35)</f>
        <v>-2.2390885804076768E-4</v>
      </c>
      <c r="CP35" s="23">
        <f t="shared" ref="CP35:CP61" si="24">IF(H35=0,"",(CG35-H35)/H35)</f>
        <v>-6.7989031500331122E-7</v>
      </c>
      <c r="CQ35" s="68">
        <f t="shared" ref="CQ35:CQ54" si="25">IF(I35=0,"",(X35-I35)/I35)</f>
        <v>-0.97090677270771564</v>
      </c>
      <c r="CR35" s="68">
        <f t="shared" ref="CR35:CR54" si="26">IF(J35=0,"",(AA35-J35)/J35)</f>
        <v>-0.93896832841891376</v>
      </c>
      <c r="CS35" s="23" t="str">
        <f t="shared" ref="CS35:CS54" si="27">IF(K35=0,"",(AD35-K35)/K35)</f>
        <v/>
      </c>
      <c r="CT35" s="68">
        <f t="shared" ref="CT35:CT54" si="28">IF(L35=0,"",(AL35-L35)/L35)</f>
        <v>6.5014837184122944</v>
      </c>
      <c r="CU35" s="23">
        <f t="shared" ref="CU35:CU54" si="29">IF(M35=0,"",(AM35-M35)/M35)</f>
        <v>-2.0330816800898695E-7</v>
      </c>
      <c r="CV35" s="68" t="str">
        <f t="shared" ref="CV35:CV54" si="30">IF(N35=0,"",(AS35-N35)/N35)</f>
        <v/>
      </c>
      <c r="CW35" s="81">
        <f t="shared" si="14"/>
        <v>-6.9072889720822411E-7</v>
      </c>
      <c r="CX35" s="81" t="str">
        <f t="shared" si="15"/>
        <v/>
      </c>
      <c r="CY35" s="68">
        <f t="shared" ref="CY35:CY61" si="31">IF(Q35=0,"",(AT35-Q35)/Q35)</f>
        <v>-0.60770054720758615</v>
      </c>
      <c r="DA35" s="95">
        <f t="shared" si="16"/>
        <v>179.813922928799</v>
      </c>
      <c r="DB35" s="95">
        <f t="shared" si="17"/>
        <v>-10.558914800400089</v>
      </c>
    </row>
    <row r="36" spans="1:106" x14ac:dyDescent="0.25">
      <c r="A36" s="28" t="s">
        <v>35</v>
      </c>
      <c r="B36" s="77">
        <v>15830.050735999999</v>
      </c>
      <c r="C36" s="77">
        <v>1418.8916882000001</v>
      </c>
      <c r="D36" s="77">
        <v>57645.262119999999</v>
      </c>
      <c r="E36" s="77">
        <v>11554.644774</v>
      </c>
      <c r="F36" s="77">
        <v>10632.351997</v>
      </c>
      <c r="G36" s="77">
        <v>103202.209</v>
      </c>
      <c r="H36" s="77">
        <v>990.41170596999996</v>
      </c>
      <c r="I36" s="78">
        <v>12.809354884999999</v>
      </c>
      <c r="J36" s="78">
        <v>6.0921203915</v>
      </c>
      <c r="K36" s="77">
        <v>0.37769999999999998</v>
      </c>
      <c r="L36" s="78">
        <v>32.913233214999998</v>
      </c>
      <c r="M36" s="77">
        <v>1770.2019482999999</v>
      </c>
      <c r="N36" s="78"/>
      <c r="O36" s="77">
        <v>6.6412302309999998</v>
      </c>
      <c r="P36" s="77">
        <v>2.6137692800000001E-2</v>
      </c>
      <c r="Q36" s="78">
        <v>0.25599877319999997</v>
      </c>
      <c r="R36" s="26"/>
      <c r="S36" s="26" t="s">
        <v>35</v>
      </c>
      <c r="T36" s="95">
        <v>0</v>
      </c>
      <c r="U36" s="26">
        <v>0</v>
      </c>
      <c r="V36" s="95">
        <v>6.6464645544667</v>
      </c>
      <c r="W36" s="26">
        <v>0</v>
      </c>
      <c r="X36" s="26">
        <v>0</v>
      </c>
      <c r="Y36" s="95">
        <v>0</v>
      </c>
      <c r="Z36" s="26">
        <v>0</v>
      </c>
      <c r="AA36" s="26">
        <v>8.95844763082005</v>
      </c>
      <c r="AB36" s="95">
        <v>2.6137656643283099E-2</v>
      </c>
      <c r="AC36" s="26">
        <v>305.33156328863299</v>
      </c>
      <c r="AD36" s="26">
        <v>0.37874585816564299</v>
      </c>
      <c r="AE36" s="26">
        <v>15830.5355471735</v>
      </c>
      <c r="AF36" s="26">
        <v>15.0910919016876</v>
      </c>
      <c r="AG36" s="26">
        <v>22.163771197938001</v>
      </c>
      <c r="AH36" s="26">
        <v>0.64728829895507201</v>
      </c>
      <c r="AI36" s="26">
        <v>6.44510314752561</v>
      </c>
      <c r="AJ36" s="95">
        <v>0</v>
      </c>
      <c r="AK36" s="26">
        <v>98.630565448215904</v>
      </c>
      <c r="AL36" s="26">
        <v>98.630565448215904</v>
      </c>
      <c r="AM36" s="26">
        <v>1770.36913760271</v>
      </c>
      <c r="AN36" s="26">
        <v>0</v>
      </c>
      <c r="AO36" s="26">
        <v>13.518681111548799</v>
      </c>
      <c r="AP36" s="26">
        <v>0</v>
      </c>
      <c r="AQ36" s="95">
        <v>0</v>
      </c>
      <c r="AR36" s="26">
        <v>0</v>
      </c>
      <c r="AS36" s="26">
        <v>0</v>
      </c>
      <c r="AT36" s="26">
        <v>0</v>
      </c>
      <c r="AU36" s="26">
        <v>1418.9018425064301</v>
      </c>
      <c r="AV36" s="26">
        <v>0</v>
      </c>
      <c r="AW36" s="95">
        <v>1012.55693696096</v>
      </c>
      <c r="AX36" s="26">
        <v>50022.773941738902</v>
      </c>
      <c r="AY36" s="26">
        <v>5558.08632528413</v>
      </c>
      <c r="AZ36" s="26">
        <v>55580.860267023003</v>
      </c>
      <c r="BA36" s="26">
        <v>0</v>
      </c>
      <c r="BB36" s="26">
        <v>25.357659902382899</v>
      </c>
      <c r="BC36" s="26">
        <v>596.74755427335197</v>
      </c>
      <c r="BD36" s="26">
        <v>254.41962518877901</v>
      </c>
      <c r="BE36" s="26">
        <v>349.24477733311198</v>
      </c>
      <c r="BF36" s="26">
        <v>26.118637126926799</v>
      </c>
      <c r="BG36" s="26">
        <v>483.31180009089502</v>
      </c>
      <c r="BH36" s="26">
        <v>300.36161086701401</v>
      </c>
      <c r="BI36" s="26">
        <v>0</v>
      </c>
      <c r="BJ36" s="26">
        <v>49.358028420910799</v>
      </c>
      <c r="BK36" s="26">
        <v>11555.6905920513</v>
      </c>
      <c r="BL36" s="26">
        <v>10633.3872490005</v>
      </c>
      <c r="BM36" s="26">
        <v>922.30334305081999</v>
      </c>
      <c r="BN36" s="26">
        <v>1.1609153590502399E-2</v>
      </c>
      <c r="BO36" s="26">
        <v>2.8071450002909999</v>
      </c>
      <c r="BP36" s="26">
        <v>5805.9589821843301</v>
      </c>
      <c r="BQ36" s="26">
        <v>1.2292590816647001E-2</v>
      </c>
      <c r="BR36" s="26">
        <v>257.15644168274798</v>
      </c>
      <c r="BS36" s="26">
        <v>66.463335677723904</v>
      </c>
      <c r="BT36" s="26">
        <v>22.8437330957025</v>
      </c>
      <c r="BU36" s="26">
        <v>642.18918367031597</v>
      </c>
      <c r="BV36" s="26">
        <v>16.2573844142963</v>
      </c>
      <c r="BW36" s="26">
        <v>910.85234642846797</v>
      </c>
      <c r="BX36" s="26">
        <v>1077.22365667032</v>
      </c>
      <c r="BY36" s="26">
        <v>42.726114734051798</v>
      </c>
      <c r="BZ36" s="26">
        <v>102204.66857592099</v>
      </c>
      <c r="CA36" s="26">
        <v>166.60971459598201</v>
      </c>
      <c r="CB36" s="26">
        <v>2169.9911562695102</v>
      </c>
      <c r="CC36" s="26">
        <v>0</v>
      </c>
      <c r="CD36" s="26">
        <v>134.66898761690101</v>
      </c>
      <c r="CE36" s="95">
        <v>0</v>
      </c>
      <c r="CF36" s="26">
        <v>9.70304859214971E-2</v>
      </c>
      <c r="CG36" s="26">
        <v>990.47982001958906</v>
      </c>
      <c r="CH36" s="26">
        <v>419.09146627137801</v>
      </c>
      <c r="CI36" s="48"/>
      <c r="CJ36" s="23">
        <f t="shared" si="18"/>
        <v>3.0626002505373758E-5</v>
      </c>
      <c r="CK36" s="23">
        <f t="shared" si="19"/>
        <v>7.1565056828610565E-6</v>
      </c>
      <c r="CL36" s="23">
        <f t="shared" si="20"/>
        <v>-3.5812168720467198E-2</v>
      </c>
      <c r="CM36" s="23">
        <f t="shared" si="21"/>
        <v>9.0510619041523783E-5</v>
      </c>
      <c r="CN36" s="23">
        <f t="shared" si="22"/>
        <v>9.7368108278582139E-5</v>
      </c>
      <c r="CO36" s="23">
        <f t="shared" si="23"/>
        <v>-9.6658824820213731E-3</v>
      </c>
      <c r="CP36" s="23">
        <f t="shared" si="24"/>
        <v>6.8773469839381946E-5</v>
      </c>
      <c r="CQ36" s="68">
        <f t="shared" si="25"/>
        <v>-1</v>
      </c>
      <c r="CR36" s="68">
        <f t="shared" si="26"/>
        <v>0.47049747134335668</v>
      </c>
      <c r="CS36" s="23">
        <f t="shared" si="27"/>
        <v>2.7690181775033361E-3</v>
      </c>
      <c r="CT36" s="68">
        <f t="shared" si="28"/>
        <v>1.9966841848665795</v>
      </c>
      <c r="CU36" s="23">
        <f t="shared" si="29"/>
        <v>9.4446457292990784E-5</v>
      </c>
      <c r="CV36" s="68" t="str">
        <f t="shared" si="30"/>
        <v/>
      </c>
      <c r="CW36" s="81">
        <f t="shared" si="14"/>
        <v>7.8815570077174078E-4</v>
      </c>
      <c r="CX36" s="81">
        <f t="shared" si="15"/>
        <v>-1.3833170807540375E-6</v>
      </c>
      <c r="CY36" s="68">
        <f t="shared" si="31"/>
        <v>-1</v>
      </c>
      <c r="DA36" s="95">
        <f t="shared" si="16"/>
        <v>-2064.4018529769965</v>
      </c>
      <c r="DB36" s="95">
        <f t="shared" si="17"/>
        <v>-997.54042407900852</v>
      </c>
    </row>
    <row r="37" spans="1:106" x14ac:dyDescent="0.25">
      <c r="A37" s="28" t="s">
        <v>36</v>
      </c>
      <c r="B37" s="77">
        <v>22071.8773</v>
      </c>
      <c r="C37" s="77">
        <v>499.96567700000003</v>
      </c>
      <c r="D37" s="77">
        <v>25151.470799999999</v>
      </c>
      <c r="E37" s="77">
        <v>3391.5742835000001</v>
      </c>
      <c r="F37" s="77">
        <v>2824.0566167000002</v>
      </c>
      <c r="G37" s="77">
        <v>51390.949000000001</v>
      </c>
      <c r="H37" s="77">
        <v>681.86904500000003</v>
      </c>
      <c r="I37" s="78">
        <v>4.8447376938</v>
      </c>
      <c r="J37" s="78">
        <v>4.9385256963000002</v>
      </c>
      <c r="K37" s="77"/>
      <c r="L37" s="78">
        <v>45.807962582999998</v>
      </c>
      <c r="M37" s="77">
        <v>117.637</v>
      </c>
      <c r="N37" s="78"/>
      <c r="O37" s="77">
        <v>1.5484776555999999</v>
      </c>
      <c r="P37" s="77">
        <v>4.0361451299999997E-2</v>
      </c>
      <c r="Q37" s="78">
        <v>0.16536449640000001</v>
      </c>
      <c r="R37" s="26"/>
      <c r="S37" s="26" t="s">
        <v>36</v>
      </c>
      <c r="T37" s="95">
        <v>0</v>
      </c>
      <c r="U37" s="26">
        <v>0</v>
      </c>
      <c r="V37" s="95">
        <v>1.5484771590672</v>
      </c>
      <c r="W37" s="26">
        <v>0</v>
      </c>
      <c r="X37" s="26">
        <v>0</v>
      </c>
      <c r="Y37" s="95">
        <v>0</v>
      </c>
      <c r="Z37" s="26">
        <v>0</v>
      </c>
      <c r="AA37" s="26">
        <v>15.5353474356417</v>
      </c>
      <c r="AB37" s="95">
        <v>4.0361299709822399E-2</v>
      </c>
      <c r="AC37" s="26">
        <v>612.20358696321398</v>
      </c>
      <c r="AD37" s="26">
        <v>0</v>
      </c>
      <c r="AE37" s="26">
        <v>22072.128135671501</v>
      </c>
      <c r="AF37" s="26">
        <v>1.0073772973974401E-3</v>
      </c>
      <c r="AG37" s="26">
        <v>7.2897764584094098</v>
      </c>
      <c r="AH37" s="26">
        <v>3.9662550419919602E-4</v>
      </c>
      <c r="AI37" s="26">
        <v>0</v>
      </c>
      <c r="AJ37" s="95">
        <v>0</v>
      </c>
      <c r="AK37" s="26">
        <v>200.395546198647</v>
      </c>
      <c r="AL37" s="26">
        <v>200.395546198647</v>
      </c>
      <c r="AM37" s="26">
        <v>117.637008293856</v>
      </c>
      <c r="AN37" s="26">
        <v>0</v>
      </c>
      <c r="AO37" s="26">
        <v>5.3718091676234403</v>
      </c>
      <c r="AP37" s="26">
        <v>0</v>
      </c>
      <c r="AQ37" s="95">
        <v>0</v>
      </c>
      <c r="AR37" s="26">
        <v>0</v>
      </c>
      <c r="AS37" s="26">
        <v>0</v>
      </c>
      <c r="AT37" s="26">
        <v>0</v>
      </c>
      <c r="AU37" s="26">
        <v>499.97508578184897</v>
      </c>
      <c r="AV37" s="26">
        <v>0</v>
      </c>
      <c r="AW37" s="95">
        <v>689.13158242596603</v>
      </c>
      <c r="AX37" s="26">
        <v>22575.694177072801</v>
      </c>
      <c r="AY37" s="26">
        <v>2508.4106302448299</v>
      </c>
      <c r="AZ37" s="26">
        <v>25084.104807317599</v>
      </c>
      <c r="BA37" s="26">
        <v>0</v>
      </c>
      <c r="BB37" s="26">
        <v>9.7637521651285208</v>
      </c>
      <c r="BC37" s="26">
        <v>142.23386271710501</v>
      </c>
      <c r="BD37" s="26">
        <v>201.46636568508001</v>
      </c>
      <c r="BE37" s="26">
        <v>85.342505537203493</v>
      </c>
      <c r="BF37" s="26">
        <v>15.8803868276646</v>
      </c>
      <c r="BG37" s="26">
        <v>133.93869983488401</v>
      </c>
      <c r="BH37" s="26">
        <v>75.728243321763401</v>
      </c>
      <c r="BI37" s="26">
        <v>0</v>
      </c>
      <c r="BJ37" s="26">
        <v>12.668159586923201</v>
      </c>
      <c r="BK37" s="26">
        <v>3391.6767835155201</v>
      </c>
      <c r="BL37" s="26">
        <v>2824.1593986682901</v>
      </c>
      <c r="BM37" s="26">
        <v>567.517384847225</v>
      </c>
      <c r="BN37" s="26">
        <v>0</v>
      </c>
      <c r="BO37" s="26">
        <v>0.656056248659313</v>
      </c>
      <c r="BP37" s="26">
        <v>1366.26001172674</v>
      </c>
      <c r="BQ37" s="26">
        <v>0</v>
      </c>
      <c r="BR37" s="26">
        <v>123.04646049547701</v>
      </c>
      <c r="BS37" s="26">
        <v>31.337678385290701</v>
      </c>
      <c r="BT37" s="26">
        <v>13.808119712967001</v>
      </c>
      <c r="BU37" s="26">
        <v>307.19317318804798</v>
      </c>
      <c r="BV37" s="26">
        <v>21.747566005980801</v>
      </c>
      <c r="BW37" s="26">
        <v>221.247934041028</v>
      </c>
      <c r="BX37" s="26">
        <v>284.83262517154702</v>
      </c>
      <c r="BY37" s="26">
        <v>9.9854818729862096</v>
      </c>
      <c r="BZ37" s="26">
        <v>51351.184626545197</v>
      </c>
      <c r="CA37" s="26">
        <v>148.84363011339801</v>
      </c>
      <c r="CB37" s="26">
        <v>1075.17251503426</v>
      </c>
      <c r="CC37" s="26">
        <v>0</v>
      </c>
      <c r="CD37" s="26">
        <v>61.410728563955303</v>
      </c>
      <c r="CE37" s="95">
        <v>0</v>
      </c>
      <c r="CF37" s="26">
        <v>0.219215573448862</v>
      </c>
      <c r="CG37" s="26">
        <v>681.88531771579096</v>
      </c>
      <c r="CH37" s="26">
        <v>167.034940893781</v>
      </c>
      <c r="CI37" s="48"/>
      <c r="CJ37" s="23">
        <f t="shared" si="18"/>
        <v>1.1364491932033403E-5</v>
      </c>
      <c r="CK37" s="23">
        <f t="shared" si="19"/>
        <v>1.8818855537051198E-5</v>
      </c>
      <c r="CL37" s="23">
        <f t="shared" si="20"/>
        <v>-2.6784116610150785E-3</v>
      </c>
      <c r="CM37" s="23">
        <f t="shared" si="21"/>
        <v>3.0221957991219082E-5</v>
      </c>
      <c r="CN37" s="23">
        <f t="shared" si="22"/>
        <v>3.6395151457710583E-5</v>
      </c>
      <c r="CO37" s="23">
        <f t="shared" si="23"/>
        <v>-7.7376219409382217E-4</v>
      </c>
      <c r="CP37" s="23">
        <f t="shared" si="24"/>
        <v>2.3864869523345254E-5</v>
      </c>
      <c r="CQ37" s="68">
        <f t="shared" si="25"/>
        <v>-1</v>
      </c>
      <c r="CR37" s="68">
        <f t="shared" si="26"/>
        <v>2.1457459960734759</v>
      </c>
      <c r="CS37" s="23" t="str">
        <f t="shared" si="27"/>
        <v/>
      </c>
      <c r="CT37" s="68">
        <f t="shared" si="28"/>
        <v>3.3746880432751816</v>
      </c>
      <c r="CU37" s="23">
        <f t="shared" si="29"/>
        <v>7.0503804061913805E-8</v>
      </c>
      <c r="CV37" s="68" t="str">
        <f t="shared" si="30"/>
        <v/>
      </c>
      <c r="CW37" s="81">
        <f t="shared" si="14"/>
        <v>-3.20658679311002E-7</v>
      </c>
      <c r="CX37" s="81">
        <f t="shared" si="15"/>
        <v>-3.7558158271202241E-6</v>
      </c>
      <c r="CY37" s="68">
        <f t="shared" si="31"/>
        <v>-1</v>
      </c>
      <c r="DA37" s="95">
        <f t="shared" si="16"/>
        <v>-67.365992682400247</v>
      </c>
      <c r="DB37" s="95">
        <f t="shared" si="17"/>
        <v>-39.764373454803717</v>
      </c>
    </row>
    <row r="38" spans="1:106" x14ac:dyDescent="0.25">
      <c r="A38" s="28" t="s">
        <v>37</v>
      </c>
      <c r="B38" s="77">
        <v>4441.7060499999998</v>
      </c>
      <c r="C38" s="77">
        <v>48.072884999999999</v>
      </c>
      <c r="D38" s="77">
        <v>4023.9479999999999</v>
      </c>
      <c r="E38" s="77">
        <v>866.90866649999998</v>
      </c>
      <c r="F38" s="77">
        <v>780.29591419999997</v>
      </c>
      <c r="G38" s="77">
        <v>3811.1790000000001</v>
      </c>
      <c r="H38" s="77">
        <v>232.117355</v>
      </c>
      <c r="I38" s="78">
        <v>1.2197256000000001</v>
      </c>
      <c r="J38" s="78">
        <v>13.115282265999999</v>
      </c>
      <c r="K38" s="77">
        <v>0.79821600000000004</v>
      </c>
      <c r="L38" s="78">
        <v>12.9874942</v>
      </c>
      <c r="M38" s="77">
        <v>70.117599999999996</v>
      </c>
      <c r="N38" s="78"/>
      <c r="O38" s="77">
        <v>11.872508677000001</v>
      </c>
      <c r="P38" s="77">
        <v>3.2148275000000001E-3</v>
      </c>
      <c r="Q38" s="78">
        <v>0.31005132810000002</v>
      </c>
      <c r="R38" s="26"/>
      <c r="S38" s="26" t="s">
        <v>37</v>
      </c>
      <c r="T38" s="95">
        <v>0</v>
      </c>
      <c r="U38" s="26">
        <v>0</v>
      </c>
      <c r="V38" s="95">
        <v>11.9030682126968</v>
      </c>
      <c r="W38" s="26">
        <v>0</v>
      </c>
      <c r="X38" s="26">
        <v>0</v>
      </c>
      <c r="Y38" s="95">
        <v>0</v>
      </c>
      <c r="Z38" s="26">
        <v>0</v>
      </c>
      <c r="AA38" s="26">
        <v>17.242315490584101</v>
      </c>
      <c r="AB38" s="95">
        <v>3.21483489723261E-3</v>
      </c>
      <c r="AC38" s="26">
        <v>370.14605663627901</v>
      </c>
      <c r="AD38" s="26">
        <v>0.79950811179990799</v>
      </c>
      <c r="AE38" s="26">
        <v>4447.3642878111796</v>
      </c>
      <c r="AF38" s="26">
        <v>15.913993515114401</v>
      </c>
      <c r="AG38" s="26">
        <v>5.4603325779520304</v>
      </c>
      <c r="AH38" s="26">
        <v>0.56885522595608295</v>
      </c>
      <c r="AI38" s="26">
        <v>14.5487909723157</v>
      </c>
      <c r="AJ38" s="95">
        <v>0</v>
      </c>
      <c r="AK38" s="26">
        <v>143.28740773156301</v>
      </c>
      <c r="AL38" s="26">
        <v>143.28740773156301</v>
      </c>
      <c r="AM38" s="26">
        <v>70.288784222864905</v>
      </c>
      <c r="AN38" s="26">
        <v>0</v>
      </c>
      <c r="AO38" s="26">
        <v>0.89445043633909105</v>
      </c>
      <c r="AP38" s="26">
        <v>0</v>
      </c>
      <c r="AQ38" s="95">
        <v>0</v>
      </c>
      <c r="AR38" s="26">
        <v>0</v>
      </c>
      <c r="AS38" s="26">
        <v>0</v>
      </c>
      <c r="AT38" s="26">
        <v>0</v>
      </c>
      <c r="AU38" s="26">
        <v>48.072956758544201</v>
      </c>
      <c r="AV38" s="26">
        <v>0</v>
      </c>
      <c r="AW38" s="95">
        <v>237.74267374085699</v>
      </c>
      <c r="AX38" s="26">
        <v>3735.2233553852898</v>
      </c>
      <c r="AY38" s="26">
        <v>415.02624242671601</v>
      </c>
      <c r="AZ38" s="26">
        <v>4150.2495978119996</v>
      </c>
      <c r="BA38" s="26">
        <v>0</v>
      </c>
      <c r="BB38" s="26">
        <v>3.2558174450031898</v>
      </c>
      <c r="BC38" s="26">
        <v>18.813202693528599</v>
      </c>
      <c r="BD38" s="26">
        <v>12.697941318609899</v>
      </c>
      <c r="BE38" s="26">
        <v>13.987766726161601</v>
      </c>
      <c r="BF38" s="26">
        <v>8.6897691111878999</v>
      </c>
      <c r="BG38" s="26">
        <v>41.813436632329598</v>
      </c>
      <c r="BH38" s="26">
        <v>11.7645932915744</v>
      </c>
      <c r="BI38" s="26">
        <v>0</v>
      </c>
      <c r="BJ38" s="26">
        <v>27.011800472351901</v>
      </c>
      <c r="BK38" s="26">
        <v>867.76194142653799</v>
      </c>
      <c r="BL38" s="26">
        <v>781.14656875614901</v>
      </c>
      <c r="BM38" s="26">
        <v>86.615372670389107</v>
      </c>
      <c r="BN38" s="26">
        <v>0.396432270198468</v>
      </c>
      <c r="BO38" s="26">
        <v>8.66034539765317E-2</v>
      </c>
      <c r="BP38" s="26">
        <v>222.87360954626601</v>
      </c>
      <c r="BQ38" s="26">
        <v>0.49802658012422801</v>
      </c>
      <c r="BR38" s="26">
        <v>80.253907300274804</v>
      </c>
      <c r="BS38" s="26">
        <v>10.955679268905399</v>
      </c>
      <c r="BT38" s="26">
        <v>5.22385894019963</v>
      </c>
      <c r="BU38" s="26">
        <v>201.05129311661801</v>
      </c>
      <c r="BV38" s="26">
        <v>1.9617640537524701</v>
      </c>
      <c r="BW38" s="26">
        <v>69.127605792316004</v>
      </c>
      <c r="BX38" s="26">
        <v>67.345957305411702</v>
      </c>
      <c r="BY38" s="26">
        <v>1.2530262547226401</v>
      </c>
      <c r="BZ38" s="26">
        <v>3841.6414525598202</v>
      </c>
      <c r="CA38" s="26">
        <v>7.2390035686855398</v>
      </c>
      <c r="CB38" s="26">
        <v>89.869507403671705</v>
      </c>
      <c r="CC38" s="26">
        <v>0</v>
      </c>
      <c r="CD38" s="26">
        <v>5.3884369549599596</v>
      </c>
      <c r="CE38" s="95">
        <v>0</v>
      </c>
      <c r="CF38" s="26">
        <v>0.19686395813839599</v>
      </c>
      <c r="CG38" s="26">
        <v>232.28364954590199</v>
      </c>
      <c r="CH38" s="26">
        <v>16.469398917059799</v>
      </c>
      <c r="CI38" s="48"/>
      <c r="CJ38" s="23">
        <f t="shared" si="18"/>
        <v>1.2738883995215731E-3</v>
      </c>
      <c r="CK38" s="23">
        <f t="shared" si="19"/>
        <v>1.4927030945163285E-6</v>
      </c>
      <c r="CL38" s="23">
        <f t="shared" si="20"/>
        <v>3.1387482594705432E-2</v>
      </c>
      <c r="CM38" s="23">
        <f t="shared" si="21"/>
        <v>9.8427315299887607E-4</v>
      </c>
      <c r="CN38" s="23">
        <f t="shared" si="22"/>
        <v>1.0901691789853517E-3</v>
      </c>
      <c r="CO38" s="23">
        <f t="shared" si="23"/>
        <v>7.9929209727016559E-3</v>
      </c>
      <c r="CP38" s="23">
        <f t="shared" si="24"/>
        <v>7.1642443927551593E-4</v>
      </c>
      <c r="CQ38" s="68">
        <f t="shared" si="25"/>
        <v>-1</v>
      </c>
      <c r="CR38" s="68">
        <f t="shared" si="26"/>
        <v>0.31467361059265986</v>
      </c>
      <c r="CS38" s="23">
        <f t="shared" si="27"/>
        <v>1.6187495614068846E-3</v>
      </c>
      <c r="CT38" s="68">
        <f t="shared" si="28"/>
        <v>10.032721595483984</v>
      </c>
      <c r="CU38" s="23">
        <f t="shared" si="29"/>
        <v>2.4413873672930759E-3</v>
      </c>
      <c r="CV38" s="68" t="str">
        <f t="shared" si="30"/>
        <v/>
      </c>
      <c r="CW38" s="81">
        <f t="shared" si="14"/>
        <v>2.5739745935920485E-3</v>
      </c>
      <c r="CX38" s="81">
        <f t="shared" si="15"/>
        <v>2.3009734145522896E-6</v>
      </c>
      <c r="CY38" s="68">
        <f t="shared" si="31"/>
        <v>-1</v>
      </c>
      <c r="DA38" s="95">
        <f t="shared" si="16"/>
        <v>126.30159781199973</v>
      </c>
      <c r="DB38" s="95">
        <f t="shared" si="17"/>
        <v>30.462452559820122</v>
      </c>
    </row>
    <row r="39" spans="1:106" x14ac:dyDescent="0.25">
      <c r="A39" s="28" t="s">
        <v>130</v>
      </c>
      <c r="B39" s="77">
        <v>41102.322109000001</v>
      </c>
      <c r="C39" s="77">
        <v>1087.6448719</v>
      </c>
      <c r="D39" s="77">
        <v>83943.239059</v>
      </c>
      <c r="E39" s="77">
        <v>7960.5632385999997</v>
      </c>
      <c r="F39" s="77">
        <v>6249.0509634999999</v>
      </c>
      <c r="G39" s="77">
        <v>104322.26936999999</v>
      </c>
      <c r="H39" s="77">
        <v>967.22907259999999</v>
      </c>
      <c r="I39" s="78">
        <v>14.719662478</v>
      </c>
      <c r="J39" s="78">
        <v>17.070876224999999</v>
      </c>
      <c r="K39" s="77">
        <v>4.9000000000000004</v>
      </c>
      <c r="L39" s="78">
        <v>95.751451145000004</v>
      </c>
      <c r="M39" s="77">
        <v>228.97180589999999</v>
      </c>
      <c r="N39" s="78">
        <v>0.12734980000000001</v>
      </c>
      <c r="O39" s="77">
        <v>5.8417619368000002</v>
      </c>
      <c r="P39" s="77">
        <v>4.7940709300000002E-2</v>
      </c>
      <c r="Q39" s="78">
        <v>0.51482097589999998</v>
      </c>
      <c r="R39" s="26"/>
      <c r="S39" s="26" t="s">
        <v>130</v>
      </c>
      <c r="T39" s="95">
        <v>7.3628067315927503E-3</v>
      </c>
      <c r="U39" s="26">
        <v>0.83071904182301304</v>
      </c>
      <c r="V39" s="95">
        <v>5.8418464090530202</v>
      </c>
      <c r="W39" s="26">
        <v>5.1808654151126898E-2</v>
      </c>
      <c r="X39" s="26">
        <v>5.1223927796921198E-2</v>
      </c>
      <c r="Y39" s="95">
        <v>3.4125262092081499E-2</v>
      </c>
      <c r="Z39" s="26">
        <v>9.9384166053009398E-3</v>
      </c>
      <c r="AA39" s="26">
        <v>35.063881217102299</v>
      </c>
      <c r="AB39" s="95">
        <v>4.7940671964462299E-2</v>
      </c>
      <c r="AC39" s="26">
        <v>1318.6722139834801</v>
      </c>
      <c r="AD39" s="26">
        <v>4.89999116557152</v>
      </c>
      <c r="AE39" s="26">
        <v>41105.3175964681</v>
      </c>
      <c r="AF39" s="26">
        <v>21.601469362103298</v>
      </c>
      <c r="AG39" s="26">
        <v>38.197277080362902</v>
      </c>
      <c r="AH39" s="26">
        <v>4.9630159491963797</v>
      </c>
      <c r="AI39" s="26">
        <v>0.89717392557156495</v>
      </c>
      <c r="AJ39" s="95">
        <v>4.23549630450236E-3</v>
      </c>
      <c r="AK39" s="26">
        <v>382.55855966299998</v>
      </c>
      <c r="AL39" s="26">
        <v>382.55855966299998</v>
      </c>
      <c r="AM39" s="26">
        <v>229.23629001771101</v>
      </c>
      <c r="AN39" s="26">
        <v>0</v>
      </c>
      <c r="AO39" s="26">
        <v>6.2678285111783101</v>
      </c>
      <c r="AP39" s="26">
        <v>4.0342870192959304E-3</v>
      </c>
      <c r="AQ39" s="95">
        <v>0.29588849460983202</v>
      </c>
      <c r="AR39" s="26">
        <v>1.1323835896757501E-2</v>
      </c>
      <c r="AS39" s="26">
        <v>0.20368501622447399</v>
      </c>
      <c r="AT39" s="26">
        <v>2.9293631728368498E-3</v>
      </c>
      <c r="AU39" s="26">
        <v>1087.70033138852</v>
      </c>
      <c r="AV39" s="26">
        <v>0</v>
      </c>
      <c r="AW39" s="95">
        <v>1006.40078133286</v>
      </c>
      <c r="AX39" s="26">
        <v>75677.021416668998</v>
      </c>
      <c r="AY39" s="26">
        <v>8408.5599056130704</v>
      </c>
      <c r="AZ39" s="26">
        <v>84085.581322282</v>
      </c>
      <c r="BA39" s="26">
        <v>3.0100068188958199E-5</v>
      </c>
      <c r="BB39" s="26">
        <v>14.925348961074199</v>
      </c>
      <c r="BC39" s="26">
        <v>212.53113022381299</v>
      </c>
      <c r="BD39" s="26">
        <v>231.91773971932199</v>
      </c>
      <c r="BE39" s="26">
        <v>132.924109247123</v>
      </c>
      <c r="BF39" s="26">
        <v>59.9259717186779</v>
      </c>
      <c r="BG39" s="26">
        <v>480.14978548022901</v>
      </c>
      <c r="BH39" s="26">
        <v>119.692754473176</v>
      </c>
      <c r="BI39" s="26">
        <v>0</v>
      </c>
      <c r="BJ39" s="26">
        <v>45.508234110512902</v>
      </c>
      <c r="BK39" s="26">
        <v>7981.9804550319604</v>
      </c>
      <c r="BL39" s="26">
        <v>6250.0249557659999</v>
      </c>
      <c r="BM39" s="26">
        <v>1731.95549926596</v>
      </c>
      <c r="BN39" s="26">
        <v>0.34070297679084099</v>
      </c>
      <c r="BO39" s="26">
        <v>1.0809947062363201</v>
      </c>
      <c r="BP39" s="26">
        <v>2589.4531343629001</v>
      </c>
      <c r="BQ39" s="26">
        <v>4.9640218411900499</v>
      </c>
      <c r="BR39" s="26">
        <v>381.27673768597401</v>
      </c>
      <c r="BS39" s="26">
        <v>73.073502565768806</v>
      </c>
      <c r="BT39" s="26">
        <v>28.984597713274098</v>
      </c>
      <c r="BU39" s="26">
        <v>965.05260689549903</v>
      </c>
      <c r="BV39" s="26">
        <v>30.493696407980899</v>
      </c>
      <c r="BW39" s="26">
        <v>382.24084818039103</v>
      </c>
      <c r="BX39" s="26">
        <v>757.72311309009797</v>
      </c>
      <c r="BY39" s="26">
        <v>15.102710494338501</v>
      </c>
      <c r="BZ39" s="26">
        <v>104250.924344869</v>
      </c>
      <c r="CA39" s="26">
        <v>166.44422561396399</v>
      </c>
      <c r="CB39" s="26">
        <v>2166.82349299933</v>
      </c>
      <c r="CC39" s="26">
        <v>1.7179796915821999E-2</v>
      </c>
      <c r="CD39" s="26">
        <v>66.429290335927803</v>
      </c>
      <c r="CE39" s="95">
        <v>0</v>
      </c>
      <c r="CF39" s="26">
        <v>0.40759041910586902</v>
      </c>
      <c r="CG39" s="26">
        <v>967.37098137246801</v>
      </c>
      <c r="CH39" s="26">
        <v>172.28996239278399</v>
      </c>
      <c r="CI39" s="48"/>
      <c r="CJ39" s="23">
        <f t="shared" si="18"/>
        <v>7.2878789187508287E-5</v>
      </c>
      <c r="CK39" s="23">
        <f t="shared" si="19"/>
        <v>5.099043810423024E-5</v>
      </c>
      <c r="CL39" s="23">
        <f t="shared" si="20"/>
        <v>1.6956965787554863E-3</v>
      </c>
      <c r="CM39" s="23">
        <f t="shared" si="21"/>
        <v>2.6904147093651225E-3</v>
      </c>
      <c r="CN39" s="23">
        <f t="shared" si="22"/>
        <v>1.5586242962156564E-4</v>
      </c>
      <c r="CO39" s="23">
        <f t="shared" si="23"/>
        <v>-6.8389065500443777E-4</v>
      </c>
      <c r="CP39" s="23">
        <f t="shared" si="24"/>
        <v>1.4671681868138041E-4</v>
      </c>
      <c r="CQ39" s="68">
        <f t="shared" si="25"/>
        <v>-0.99652003380692455</v>
      </c>
      <c r="CR39" s="68">
        <f t="shared" si="26"/>
        <v>1.0540176587861294</v>
      </c>
      <c r="CS39" s="23">
        <f t="shared" si="27"/>
        <v>-1.8029445878203876E-6</v>
      </c>
      <c r="CT39" s="68">
        <f t="shared" si="28"/>
        <v>2.9953291055994256</v>
      </c>
      <c r="CU39" s="23">
        <f t="shared" si="29"/>
        <v>1.1550946924292083E-3</v>
      </c>
      <c r="CV39" s="68">
        <f t="shared" si="30"/>
        <v>0.59941371108925157</v>
      </c>
      <c r="CW39" s="81">
        <f t="shared" si="14"/>
        <v>1.4460064263808078E-5</v>
      </c>
      <c r="CX39" s="81">
        <f t="shared" si="15"/>
        <v>-7.787856760628168E-7</v>
      </c>
      <c r="CY39" s="68">
        <f t="shared" si="31"/>
        <v>-0.99430993819217284</v>
      </c>
      <c r="DA39" s="95">
        <f t="shared" si="16"/>
        <v>142.3422632820002</v>
      </c>
      <c r="DB39" s="95">
        <f t="shared" si="17"/>
        <v>-71.345025130998692</v>
      </c>
    </row>
    <row r="40" spans="1:106" x14ac:dyDescent="0.25">
      <c r="A40" s="28" t="s">
        <v>39</v>
      </c>
      <c r="B40" s="77">
        <v>5989.973</v>
      </c>
      <c r="C40" s="77">
        <v>47.008499999999998</v>
      </c>
      <c r="D40" s="77">
        <v>547.58050000000003</v>
      </c>
      <c r="E40" s="77">
        <v>65.346500000000006</v>
      </c>
      <c r="F40" s="77">
        <v>65.274243999999996</v>
      </c>
      <c r="G40" s="77">
        <v>29.374500000000001</v>
      </c>
      <c r="H40" s="77">
        <v>41.44605</v>
      </c>
      <c r="I40" s="78">
        <v>0.81629711360000001</v>
      </c>
      <c r="J40" s="78">
        <v>0.2462647741</v>
      </c>
      <c r="K40" s="77"/>
      <c r="L40" s="78">
        <v>12.747988339000001</v>
      </c>
      <c r="M40" s="77">
        <v>0.5</v>
      </c>
      <c r="N40" s="78"/>
      <c r="O40" s="77">
        <v>0.1306875136</v>
      </c>
      <c r="P40" s="77">
        <v>8.9499999999999996E-3</v>
      </c>
      <c r="Q40" s="78">
        <v>2.7794204900000001E-2</v>
      </c>
      <c r="R40" s="26"/>
      <c r="S40" s="26" t="s">
        <v>39</v>
      </c>
      <c r="T40" s="95">
        <v>0</v>
      </c>
      <c r="U40" s="26">
        <v>0</v>
      </c>
      <c r="V40" s="95">
        <v>0.130687389906225</v>
      </c>
      <c r="W40" s="26">
        <v>0</v>
      </c>
      <c r="X40" s="26">
        <v>0</v>
      </c>
      <c r="Y40" s="95">
        <v>0</v>
      </c>
      <c r="Z40" s="26">
        <v>0</v>
      </c>
      <c r="AA40" s="26">
        <v>1.0151758023289601E-3</v>
      </c>
      <c r="AB40" s="95">
        <v>8.9500372682969898E-3</v>
      </c>
      <c r="AC40" s="26">
        <v>96.718449693013</v>
      </c>
      <c r="AD40" s="26">
        <v>0</v>
      </c>
      <c r="AE40" s="26">
        <v>5990.2065135556604</v>
      </c>
      <c r="AF40" s="26">
        <v>3.6880864127052299E-3</v>
      </c>
      <c r="AG40" s="26">
        <v>3.5981617070057298E-4</v>
      </c>
      <c r="AH40" s="26">
        <v>1.4521045148233199E-3</v>
      </c>
      <c r="AI40" s="26">
        <v>0</v>
      </c>
      <c r="AJ40" s="95">
        <v>0</v>
      </c>
      <c r="AK40" s="26">
        <v>41.450140159740499</v>
      </c>
      <c r="AL40" s="26">
        <v>41.450140159740499</v>
      </c>
      <c r="AM40" s="26">
        <v>0.50139972373881803</v>
      </c>
      <c r="AN40" s="26">
        <v>0</v>
      </c>
      <c r="AO40" s="26">
        <v>9.3312856339114903E-4</v>
      </c>
      <c r="AP40" s="26">
        <v>0</v>
      </c>
      <c r="AQ40" s="95">
        <v>0</v>
      </c>
      <c r="AR40" s="26">
        <v>0</v>
      </c>
      <c r="AS40" s="26">
        <v>0</v>
      </c>
      <c r="AT40" s="26">
        <v>0</v>
      </c>
      <c r="AU40" s="26">
        <v>47.008492609555802</v>
      </c>
      <c r="AV40" s="26">
        <v>0</v>
      </c>
      <c r="AW40" s="95">
        <v>41.461477703004299</v>
      </c>
      <c r="AX40" s="26">
        <v>471.89518618583799</v>
      </c>
      <c r="AY40" s="26">
        <v>52.432819784277697</v>
      </c>
      <c r="AZ40" s="26">
        <v>524.32800597011601</v>
      </c>
      <c r="BA40" s="26">
        <v>0</v>
      </c>
      <c r="BB40" s="26">
        <v>2.30897532256375E-3</v>
      </c>
      <c r="BC40" s="26">
        <v>0.52247707909632501</v>
      </c>
      <c r="BD40" s="26">
        <v>1.6485403928636301E-3</v>
      </c>
      <c r="BE40" s="26">
        <v>0.70492651884676205</v>
      </c>
      <c r="BF40" s="26">
        <v>1.84715549529588</v>
      </c>
      <c r="BG40" s="26">
        <v>4.4718251293837499</v>
      </c>
      <c r="BH40" s="26">
        <v>1.04432982467743</v>
      </c>
      <c r="BI40" s="26">
        <v>0</v>
      </c>
      <c r="BJ40" s="26">
        <v>0.24587431957097999</v>
      </c>
      <c r="BK40" s="26">
        <v>65.357095214398498</v>
      </c>
      <c r="BL40" s="26">
        <v>65.284636938523093</v>
      </c>
      <c r="BM40" s="26">
        <v>7.2458275875372596E-2</v>
      </c>
      <c r="BN40" s="26">
        <v>0</v>
      </c>
      <c r="BO40" s="26">
        <v>0</v>
      </c>
      <c r="BP40" s="26">
        <v>1.9450977066419699</v>
      </c>
      <c r="BQ40" s="26">
        <v>0</v>
      </c>
      <c r="BR40" s="26">
        <v>11.9905972651664</v>
      </c>
      <c r="BS40" s="26">
        <v>2.9828605080551398</v>
      </c>
      <c r="BT40" s="26">
        <v>1.5991372366165599</v>
      </c>
      <c r="BU40" s="26">
        <v>29.9673337852808</v>
      </c>
      <c r="BV40" s="26">
        <v>0</v>
      </c>
      <c r="BW40" s="26">
        <v>1.6317609440191301</v>
      </c>
      <c r="BX40" s="26">
        <v>6.3312610878707201</v>
      </c>
      <c r="BY40" s="26">
        <v>3.8001223565204398E-8</v>
      </c>
      <c r="BZ40" s="26">
        <v>31.4206343499947</v>
      </c>
      <c r="CA40" s="26">
        <v>0</v>
      </c>
      <c r="CB40" s="26">
        <v>0</v>
      </c>
      <c r="CC40" s="26">
        <v>0</v>
      </c>
      <c r="CD40" s="26">
        <v>0</v>
      </c>
      <c r="CE40" s="95">
        <v>0</v>
      </c>
      <c r="CF40" s="26">
        <v>0</v>
      </c>
      <c r="CG40" s="26">
        <v>41.4611177984644</v>
      </c>
      <c r="CH40" s="26">
        <v>0</v>
      </c>
      <c r="CI40" s="48"/>
      <c r="CJ40" s="23">
        <f t="shared" si="18"/>
        <v>3.8984074829797311E-5</v>
      </c>
      <c r="CK40" s="23">
        <f t="shared" si="19"/>
        <v>-1.5721506102462E-7</v>
      </c>
      <c r="CL40" s="23">
        <f t="shared" si="20"/>
        <v>-4.2464065155505021E-2</v>
      </c>
      <c r="CM40" s="23">
        <f t="shared" si="21"/>
        <v>1.6213897299001786E-4</v>
      </c>
      <c r="CN40" s="23">
        <f t="shared" si="22"/>
        <v>1.5921959238772605E-4</v>
      </c>
      <c r="CO40" s="23">
        <f t="shared" si="23"/>
        <v>6.96568230946807E-2</v>
      </c>
      <c r="CP40" s="23">
        <f t="shared" si="24"/>
        <v>3.6355209879833036E-4</v>
      </c>
      <c r="CQ40" s="68">
        <f t="shared" si="25"/>
        <v>-1</v>
      </c>
      <c r="CR40" s="68">
        <f t="shared" si="26"/>
        <v>-0.99587770599331948</v>
      </c>
      <c r="CS40" s="23" t="str">
        <f t="shared" si="27"/>
        <v/>
      </c>
      <c r="CT40" s="68">
        <f t="shared" si="28"/>
        <v>2.2515043987710457</v>
      </c>
      <c r="CU40" s="23">
        <f t="shared" si="29"/>
        <v>2.7994474776360523E-3</v>
      </c>
      <c r="CV40" s="68" t="str">
        <f t="shared" si="30"/>
        <v/>
      </c>
      <c r="CW40" s="81">
        <f t="shared" si="14"/>
        <v>-9.4648502824093054E-7</v>
      </c>
      <c r="CX40" s="81">
        <f t="shared" si="15"/>
        <v>4.1640555296238995E-6</v>
      </c>
      <c r="CY40" s="68">
        <f t="shared" si="31"/>
        <v>-1</v>
      </c>
      <c r="DA40" s="95">
        <f t="shared" si="16"/>
        <v>-23.252494029884019</v>
      </c>
      <c r="DB40" s="95">
        <f t="shared" si="17"/>
        <v>2.0461343499946985</v>
      </c>
    </row>
    <row r="41" spans="1:106" x14ac:dyDescent="0.25">
      <c r="A41" s="28" t="s">
        <v>40</v>
      </c>
      <c r="B41" s="77">
        <v>9898.4892287000002</v>
      </c>
      <c r="C41" s="77">
        <v>1277.9503454999999</v>
      </c>
      <c r="D41" s="77">
        <v>14670.594983999999</v>
      </c>
      <c r="E41" s="77">
        <v>2108.9349330999999</v>
      </c>
      <c r="F41" s="77">
        <v>1890.3028065999999</v>
      </c>
      <c r="G41" s="77">
        <v>10426.780682000001</v>
      </c>
      <c r="H41" s="77">
        <v>490.69085403999998</v>
      </c>
      <c r="I41" s="78">
        <v>12.78881531</v>
      </c>
      <c r="J41" s="78">
        <v>34.952830757999998</v>
      </c>
      <c r="K41" s="77">
        <v>111.098978</v>
      </c>
      <c r="L41" s="78">
        <v>57.493707577000002</v>
      </c>
      <c r="M41" s="77">
        <v>208.75896940000001</v>
      </c>
      <c r="N41" s="78">
        <v>17.138876</v>
      </c>
      <c r="O41" s="77">
        <v>30.234619544000001</v>
      </c>
      <c r="P41" s="77">
        <v>5.1295189000000003E-3</v>
      </c>
      <c r="Q41" s="78">
        <v>0.31644582430000001</v>
      </c>
      <c r="R41" s="26"/>
      <c r="S41" s="26" t="s">
        <v>40</v>
      </c>
      <c r="T41" s="95">
        <v>0</v>
      </c>
      <c r="U41" s="26">
        <v>3.0614640134662201</v>
      </c>
      <c r="V41" s="95">
        <v>30.259779684185101</v>
      </c>
      <c r="W41" s="26">
        <v>1.6168838928222899</v>
      </c>
      <c r="X41" s="26">
        <v>1.6168838928222899</v>
      </c>
      <c r="Y41" s="95">
        <v>0.30883376411647001</v>
      </c>
      <c r="Z41" s="26">
        <v>0.29896595112749702</v>
      </c>
      <c r="AA41" s="26">
        <v>54.009941992359401</v>
      </c>
      <c r="AB41" s="95">
        <v>5.1295519109473397E-3</v>
      </c>
      <c r="AC41" s="26">
        <v>381.51622571406102</v>
      </c>
      <c r="AD41" s="26">
        <v>111.327832127368</v>
      </c>
      <c r="AE41" s="26">
        <v>9900.8368633141799</v>
      </c>
      <c r="AF41" s="26">
        <v>43.470078039623402</v>
      </c>
      <c r="AG41" s="26">
        <v>17.724938624255699</v>
      </c>
      <c r="AH41" s="26">
        <v>1.1764112916338501</v>
      </c>
      <c r="AI41" s="26">
        <v>44.846297380440497</v>
      </c>
      <c r="AJ41" s="95">
        <v>0</v>
      </c>
      <c r="AK41" s="26">
        <v>105.611095941644</v>
      </c>
      <c r="AL41" s="26">
        <v>105.611095941644</v>
      </c>
      <c r="AM41" s="26">
        <v>208.83306562796599</v>
      </c>
      <c r="AN41" s="26">
        <v>0</v>
      </c>
      <c r="AO41" s="26">
        <v>2.0631849341577602</v>
      </c>
      <c r="AP41" s="26">
        <v>1.5136820778121301E-2</v>
      </c>
      <c r="AQ41" s="95">
        <v>13.800812944718</v>
      </c>
      <c r="AR41" s="26">
        <v>0.40526984308602598</v>
      </c>
      <c r="AS41" s="26">
        <v>20.275037886208501</v>
      </c>
      <c r="AT41" s="26">
        <v>0.20261988802195799</v>
      </c>
      <c r="AU41" s="26">
        <v>1278.20614691735</v>
      </c>
      <c r="AV41" s="26">
        <v>0</v>
      </c>
      <c r="AW41" s="95">
        <v>512.14849333544396</v>
      </c>
      <c r="AX41" s="26">
        <v>12807.545649028099</v>
      </c>
      <c r="AY41" s="26">
        <v>1423.0607876470899</v>
      </c>
      <c r="AZ41" s="26">
        <v>14230.6064366752</v>
      </c>
      <c r="BA41" s="26">
        <v>0</v>
      </c>
      <c r="BB41" s="26">
        <v>8.1527241126982801</v>
      </c>
      <c r="BC41" s="26">
        <v>76.411808868668402</v>
      </c>
      <c r="BD41" s="26">
        <v>77.7512685546955</v>
      </c>
      <c r="BE41" s="26">
        <v>48.239870529997802</v>
      </c>
      <c r="BF41" s="26">
        <v>15.0646364911397</v>
      </c>
      <c r="BG41" s="26">
        <v>90.242758878470298</v>
      </c>
      <c r="BH41" s="26">
        <v>42.173017701248298</v>
      </c>
      <c r="BI41" s="26">
        <v>2.0998983669262599E-2</v>
      </c>
      <c r="BJ41" s="26">
        <v>26.7212065220913</v>
      </c>
      <c r="BK41" s="26">
        <v>2109.3991346799498</v>
      </c>
      <c r="BL41" s="26">
        <v>1890.6995330929201</v>
      </c>
      <c r="BM41" s="26">
        <v>218.69960158702901</v>
      </c>
      <c r="BN41" s="26">
        <v>0.29972390940078403</v>
      </c>
      <c r="BO41" s="26">
        <v>0.35027862148293898</v>
      </c>
      <c r="BP41" s="26">
        <v>765.39058581572704</v>
      </c>
      <c r="BQ41" s="26">
        <v>15.7406808888715</v>
      </c>
      <c r="BR41" s="26">
        <v>118.099780256458</v>
      </c>
      <c r="BS41" s="26">
        <v>23.030415059646</v>
      </c>
      <c r="BT41" s="26">
        <v>10.588422718344701</v>
      </c>
      <c r="BU41" s="26">
        <v>295.21154651895802</v>
      </c>
      <c r="BV41" s="26">
        <v>9.9884292427049495</v>
      </c>
      <c r="BW41" s="26">
        <v>148.11672618949299</v>
      </c>
      <c r="BX41" s="26">
        <v>209.70162013167601</v>
      </c>
      <c r="BY41" s="26">
        <v>5.2954550075787798</v>
      </c>
      <c r="BZ41" s="26">
        <v>10552.3872517649</v>
      </c>
      <c r="CA41" s="26">
        <v>57.870181670715702</v>
      </c>
      <c r="CB41" s="26">
        <v>218.73770163696199</v>
      </c>
      <c r="CC41" s="26">
        <v>3.7218221459349499</v>
      </c>
      <c r="CD41" s="26">
        <v>29.5164780506013</v>
      </c>
      <c r="CE41" s="95">
        <v>0</v>
      </c>
      <c r="CF41" s="26">
        <v>1.63817120110201</v>
      </c>
      <c r="CG41" s="26">
        <v>491.047454763215</v>
      </c>
      <c r="CH41" s="26">
        <v>63.598098814991502</v>
      </c>
      <c r="CI41" s="48"/>
      <c r="CJ41" s="23">
        <f t="shared" si="18"/>
        <v>2.3717100255793468E-4</v>
      </c>
      <c r="CK41" s="23">
        <f t="shared" si="19"/>
        <v>2.0016538064317549E-4</v>
      </c>
      <c r="CL41" s="23">
        <f t="shared" si="20"/>
        <v>-2.9991186301895633E-2</v>
      </c>
      <c r="CM41" s="23">
        <f t="shared" si="21"/>
        <v>2.2011185488195179E-4</v>
      </c>
      <c r="CN41" s="23">
        <f t="shared" si="22"/>
        <v>2.0987457222989872E-4</v>
      </c>
      <c r="CO41" s="23">
        <f t="shared" si="23"/>
        <v>1.204653416962503E-2</v>
      </c>
      <c r="CP41" s="23">
        <f t="shared" si="24"/>
        <v>7.2673195409905659E-4</v>
      </c>
      <c r="CQ41" s="68">
        <f t="shared" si="25"/>
        <v>-0.87357047125717779</v>
      </c>
      <c r="CR41" s="68">
        <f t="shared" si="26"/>
        <v>0.54522368635328955</v>
      </c>
      <c r="CS41" s="23">
        <f t="shared" si="27"/>
        <v>2.0599120845917716E-3</v>
      </c>
      <c r="CT41" s="68">
        <f t="shared" si="28"/>
        <v>0.836915732042528</v>
      </c>
      <c r="CU41" s="23">
        <f t="shared" si="29"/>
        <v>3.5493673962341924E-4</v>
      </c>
      <c r="CV41" s="68">
        <f t="shared" si="30"/>
        <v>0.18298527197515763</v>
      </c>
      <c r="CW41" s="81">
        <f t="shared" si="14"/>
        <v>8.3216328052302107E-4</v>
      </c>
      <c r="CX41" s="81">
        <f t="shared" si="15"/>
        <v>6.4354860529642761E-6</v>
      </c>
      <c r="CY41" s="68">
        <f t="shared" si="31"/>
        <v>-0.35970117959316683</v>
      </c>
      <c r="DA41" s="95">
        <f t="shared" si="16"/>
        <v>-439.98854732479958</v>
      </c>
      <c r="DB41" s="95">
        <f t="shared" si="17"/>
        <v>125.60656976489918</v>
      </c>
    </row>
    <row r="42" spans="1:106" x14ac:dyDescent="0.25">
      <c r="A42" s="28" t="s">
        <v>41</v>
      </c>
      <c r="B42" s="77">
        <v>366.1</v>
      </c>
      <c r="C42" s="77"/>
      <c r="D42" s="77">
        <v>1080.884</v>
      </c>
      <c r="E42" s="77">
        <v>23.205401999999999</v>
      </c>
      <c r="F42" s="77">
        <v>17.557402</v>
      </c>
      <c r="G42" s="77">
        <v>837.39200000000005</v>
      </c>
      <c r="H42" s="77">
        <v>80.2</v>
      </c>
      <c r="I42" s="78">
        <v>0.40931833000000001</v>
      </c>
      <c r="J42" s="78">
        <v>0.90448594000000004</v>
      </c>
      <c r="K42" s="77"/>
      <c r="L42" s="78">
        <v>0.43634309999999998</v>
      </c>
      <c r="M42" s="77"/>
      <c r="N42" s="78"/>
      <c r="O42" s="77">
        <v>0.20359548</v>
      </c>
      <c r="P42" s="77"/>
      <c r="Q42" s="78">
        <v>9.4943449999999995E-3</v>
      </c>
      <c r="R42" s="26"/>
      <c r="S42" s="26" t="s">
        <v>41</v>
      </c>
      <c r="T42" s="95">
        <v>0</v>
      </c>
      <c r="U42" s="26">
        <v>0</v>
      </c>
      <c r="V42" s="95">
        <v>0.20359555412070901</v>
      </c>
      <c r="W42" s="26">
        <v>0</v>
      </c>
      <c r="X42" s="26">
        <v>0</v>
      </c>
      <c r="Y42" s="95">
        <v>0</v>
      </c>
      <c r="Z42" s="26">
        <v>0</v>
      </c>
      <c r="AA42" s="26">
        <v>2.7686717930986E-2</v>
      </c>
      <c r="AB42" s="95">
        <v>0</v>
      </c>
      <c r="AC42" s="26">
        <v>8.5340057902749606</v>
      </c>
      <c r="AD42" s="26">
        <v>0</v>
      </c>
      <c r="AE42" s="26">
        <v>366.100009622134</v>
      </c>
      <c r="AF42" s="26">
        <v>0.100583755742985</v>
      </c>
      <c r="AG42" s="26">
        <v>1.6376696029709901</v>
      </c>
      <c r="AH42" s="26">
        <v>3.9602699046313597E-2</v>
      </c>
      <c r="AI42" s="26">
        <v>0</v>
      </c>
      <c r="AJ42" s="95">
        <v>0</v>
      </c>
      <c r="AK42" s="26">
        <v>3.6400060973878401</v>
      </c>
      <c r="AL42" s="26">
        <v>3.6400060973878401</v>
      </c>
      <c r="AM42" s="26">
        <v>0</v>
      </c>
      <c r="AN42" s="26">
        <v>0</v>
      </c>
      <c r="AO42" s="26">
        <v>1.2249690278769101</v>
      </c>
      <c r="AP42" s="26">
        <v>0</v>
      </c>
      <c r="AQ42" s="95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95">
        <v>81.829877937386399</v>
      </c>
      <c r="AX42" s="26">
        <v>998.40259352791702</v>
      </c>
      <c r="AY42" s="26">
        <v>110.933687805761</v>
      </c>
      <c r="AZ42" s="26">
        <v>1109.3362813336701</v>
      </c>
      <c r="BA42" s="26">
        <v>0</v>
      </c>
      <c r="BB42" s="26">
        <v>2.24317157283354</v>
      </c>
      <c r="BC42" s="26">
        <v>0.37535778695106198</v>
      </c>
      <c r="BD42" s="26">
        <v>22.498555561913001</v>
      </c>
      <c r="BE42" s="26">
        <v>0.28037140774296299</v>
      </c>
      <c r="BF42" s="26">
        <v>0.28760017006343702</v>
      </c>
      <c r="BG42" s="26">
        <v>2.8886198979315099</v>
      </c>
      <c r="BH42" s="26">
        <v>0.30552690975501101</v>
      </c>
      <c r="BI42" s="26">
        <v>0</v>
      </c>
      <c r="BJ42" s="26">
        <v>6.0849326144490901E-2</v>
      </c>
      <c r="BK42" s="26">
        <v>23.206158659985501</v>
      </c>
      <c r="BL42" s="26">
        <v>17.5581582411074</v>
      </c>
      <c r="BM42" s="26">
        <v>5.6480004188781701</v>
      </c>
      <c r="BN42" s="26">
        <v>0</v>
      </c>
      <c r="BO42" s="26">
        <v>1.4010577776308001E-3</v>
      </c>
      <c r="BP42" s="26">
        <v>3.1947147806043898</v>
      </c>
      <c r="BQ42" s="26">
        <v>0</v>
      </c>
      <c r="BR42" s="26">
        <v>2.01933580797852</v>
      </c>
      <c r="BS42" s="26">
        <v>0.47573260474875501</v>
      </c>
      <c r="BT42" s="26">
        <v>0.251597800889234</v>
      </c>
      <c r="BU42" s="26">
        <v>5.2160767552704197</v>
      </c>
      <c r="BV42" s="26">
        <v>1.38640383185171</v>
      </c>
      <c r="BW42" s="26">
        <v>0.69612465118184197</v>
      </c>
      <c r="BX42" s="26">
        <v>1.48351423193174</v>
      </c>
      <c r="BY42" s="26">
        <v>2.1335052136377299E-2</v>
      </c>
      <c r="BZ42" s="26">
        <v>831.84988170189604</v>
      </c>
      <c r="CA42" s="26">
        <v>14.728009703666</v>
      </c>
      <c r="CB42" s="26">
        <v>20.2159345020034</v>
      </c>
      <c r="CC42" s="26">
        <v>0</v>
      </c>
      <c r="CD42" s="26">
        <v>11.9790454406827</v>
      </c>
      <c r="CE42" s="95">
        <v>0</v>
      </c>
      <c r="CF42" s="26">
        <v>0</v>
      </c>
      <c r="CG42" s="26">
        <v>80.200000846274904</v>
      </c>
      <c r="CH42" s="26">
        <v>37.300448909136499</v>
      </c>
      <c r="CI42" s="48"/>
      <c r="CJ42" s="23">
        <f t="shared" si="18"/>
        <v>2.6282802439641662E-8</v>
      </c>
      <c r="CK42" s="23" t="str">
        <f t="shared" si="19"/>
        <v/>
      </c>
      <c r="CL42" s="23">
        <f t="shared" si="20"/>
        <v>2.6323158945520557E-2</v>
      </c>
      <c r="CM42" s="23">
        <f t="shared" si="21"/>
        <v>3.2607062161723558E-5</v>
      </c>
      <c r="CN42" s="23">
        <f t="shared" si="22"/>
        <v>4.3072494859991367E-5</v>
      </c>
      <c r="CO42" s="23">
        <f t="shared" si="23"/>
        <v>-6.6183081497124575E-3</v>
      </c>
      <c r="CP42" s="23">
        <f t="shared" si="24"/>
        <v>1.0552056119989009E-8</v>
      </c>
      <c r="CQ42" s="68">
        <f t="shared" si="25"/>
        <v>-1</v>
      </c>
      <c r="CR42" s="68">
        <f t="shared" si="26"/>
        <v>-0.96938955410297922</v>
      </c>
      <c r="CS42" s="23" t="str">
        <f t="shared" si="27"/>
        <v/>
      </c>
      <c r="CT42" s="68">
        <f t="shared" si="28"/>
        <v>7.3420732386689291</v>
      </c>
      <c r="CU42" s="23" t="str">
        <f t="shared" si="29"/>
        <v/>
      </c>
      <c r="CV42" s="68" t="str">
        <f t="shared" si="30"/>
        <v/>
      </c>
      <c r="CW42" s="81">
        <f t="shared" si="14"/>
        <v>3.640587159150743E-7</v>
      </c>
      <c r="CX42" s="81" t="str">
        <f t="shared" si="15"/>
        <v/>
      </c>
      <c r="CY42" s="68">
        <f t="shared" si="31"/>
        <v>-1</v>
      </c>
      <c r="DA42" s="95">
        <f t="shared" si="16"/>
        <v>28.452281333670044</v>
      </c>
      <c r="DB42" s="95">
        <f t="shared" si="17"/>
        <v>-5.5421182981040147</v>
      </c>
    </row>
    <row r="43" spans="1:106" x14ac:dyDescent="0.25">
      <c r="A43" s="28" t="s">
        <v>42</v>
      </c>
      <c r="B43" s="77">
        <v>4340.2316803000003</v>
      </c>
      <c r="C43" s="77">
        <v>91.015007979000004</v>
      </c>
      <c r="D43" s="77">
        <v>19240.222960999999</v>
      </c>
      <c r="E43" s="77">
        <v>3278.9993697</v>
      </c>
      <c r="F43" s="77">
        <v>2905.2464995</v>
      </c>
      <c r="G43" s="77">
        <v>31252.56942</v>
      </c>
      <c r="H43" s="77">
        <v>646.53488642000002</v>
      </c>
      <c r="I43" s="78">
        <v>1.7889650886999999</v>
      </c>
      <c r="J43" s="78">
        <v>0.72554024760000002</v>
      </c>
      <c r="K43" s="77"/>
      <c r="L43" s="78">
        <v>4.8147883127000002</v>
      </c>
      <c r="M43" s="77">
        <v>381.91113249</v>
      </c>
      <c r="N43" s="78"/>
      <c r="O43" s="77">
        <v>0.78498047469999999</v>
      </c>
      <c r="P43" s="77">
        <v>1.5917259199999999E-2</v>
      </c>
      <c r="Q43" s="78">
        <v>9.7421070799999995E-2</v>
      </c>
      <c r="R43" s="26"/>
      <c r="S43" s="26" t="s">
        <v>42</v>
      </c>
      <c r="T43" s="95">
        <v>0</v>
      </c>
      <c r="U43" s="26">
        <v>1.10914570504272E-2</v>
      </c>
      <c r="V43" s="95">
        <v>0.78497985231446998</v>
      </c>
      <c r="W43" s="26">
        <v>0</v>
      </c>
      <c r="X43" s="26">
        <v>0</v>
      </c>
      <c r="Y43" s="95">
        <v>0</v>
      </c>
      <c r="Z43" s="26">
        <v>0</v>
      </c>
      <c r="AA43" s="26">
        <v>0.51208024709206401</v>
      </c>
      <c r="AB43" s="95">
        <v>1.59172528808262E-2</v>
      </c>
      <c r="AC43" s="26">
        <v>255.40441330831999</v>
      </c>
      <c r="AD43" s="26">
        <v>0</v>
      </c>
      <c r="AE43" s="26">
        <v>4340.2277109704301</v>
      </c>
      <c r="AF43" s="26">
        <v>0.22077853815694401</v>
      </c>
      <c r="AG43" s="26">
        <v>11.4067368019653</v>
      </c>
      <c r="AH43" s="26">
        <v>8.6926860059238997E-2</v>
      </c>
      <c r="AI43" s="26">
        <v>0</v>
      </c>
      <c r="AJ43" s="95">
        <v>0</v>
      </c>
      <c r="AK43" s="26">
        <v>108.027302799162</v>
      </c>
      <c r="AL43" s="26">
        <v>108.027302799162</v>
      </c>
      <c r="AM43" s="26">
        <v>381.91055660867403</v>
      </c>
      <c r="AN43" s="26">
        <v>0</v>
      </c>
      <c r="AO43" s="26">
        <v>8.4452812154536794</v>
      </c>
      <c r="AP43" s="26">
        <v>0</v>
      </c>
      <c r="AQ43" s="95">
        <v>0</v>
      </c>
      <c r="AR43" s="26">
        <v>0</v>
      </c>
      <c r="AS43" s="26">
        <v>0</v>
      </c>
      <c r="AT43" s="26">
        <v>0</v>
      </c>
      <c r="AU43" s="26">
        <v>91.014967392188197</v>
      </c>
      <c r="AV43" s="26">
        <v>0</v>
      </c>
      <c r="AW43" s="95">
        <v>657.89739185482301</v>
      </c>
      <c r="AX43" s="26">
        <v>17256.105489088601</v>
      </c>
      <c r="AY43" s="26">
        <v>1917.34513128248</v>
      </c>
      <c r="AZ43" s="26">
        <v>19173.450620371099</v>
      </c>
      <c r="BA43" s="26">
        <v>0</v>
      </c>
      <c r="BB43" s="26">
        <v>15.3865015493784</v>
      </c>
      <c r="BC43" s="26">
        <v>164.442846680359</v>
      </c>
      <c r="BD43" s="26">
        <v>160.478889926162</v>
      </c>
      <c r="BE43" s="26">
        <v>96.0999354730356</v>
      </c>
      <c r="BF43" s="26">
        <v>7.1546007006553198</v>
      </c>
      <c r="BG43" s="26">
        <v>130.70379016879801</v>
      </c>
      <c r="BH43" s="26">
        <v>82.486752450871194</v>
      </c>
      <c r="BI43" s="26">
        <v>0</v>
      </c>
      <c r="BJ43" s="26">
        <v>13.426415790668001</v>
      </c>
      <c r="BK43" s="26">
        <v>3279.0566353836398</v>
      </c>
      <c r="BL43" s="26">
        <v>2905.3041412971902</v>
      </c>
      <c r="BM43" s="26">
        <v>373.752494086453</v>
      </c>
      <c r="BN43" s="26">
        <v>0</v>
      </c>
      <c r="BO43" s="26">
        <v>0.77772529207383201</v>
      </c>
      <c r="BP43" s="26">
        <v>1602.34166353455</v>
      </c>
      <c r="BQ43" s="26">
        <v>4.8343832073943001E-2</v>
      </c>
      <c r="BR43" s="26">
        <v>65.2064201440338</v>
      </c>
      <c r="BS43" s="26">
        <v>17.427301629837299</v>
      </c>
      <c r="BT43" s="26">
        <v>5.6370892212781296</v>
      </c>
      <c r="BU43" s="26">
        <v>162.78149588108599</v>
      </c>
      <c r="BV43" s="26">
        <v>10.1575746729717</v>
      </c>
      <c r="BW43" s="26">
        <v>250.53633730843899</v>
      </c>
      <c r="BX43" s="26">
        <v>294.43630380452498</v>
      </c>
      <c r="BY43" s="26">
        <v>11.797119384901301</v>
      </c>
      <c r="BZ43" s="26">
        <v>31179.380632588</v>
      </c>
      <c r="CA43" s="26">
        <v>105.712218789872</v>
      </c>
      <c r="CB43" s="26">
        <v>710.47968118471897</v>
      </c>
      <c r="CC43" s="26">
        <v>0</v>
      </c>
      <c r="CD43" s="26">
        <v>84.006878150379194</v>
      </c>
      <c r="CE43" s="95">
        <v>0</v>
      </c>
      <c r="CF43" s="26">
        <v>1.2246136298319299E-2</v>
      </c>
      <c r="CG43" s="26">
        <v>646.53429433116401</v>
      </c>
      <c r="CH43" s="26">
        <v>260.87903601087697</v>
      </c>
      <c r="CI43" s="48"/>
      <c r="CJ43" s="23">
        <f t="shared" si="18"/>
        <v>-9.1454324622769448E-7</v>
      </c>
      <c r="CK43" s="23">
        <f t="shared" si="19"/>
        <v>-4.4593537601935559E-7</v>
      </c>
      <c r="CL43" s="23">
        <f t="shared" si="20"/>
        <v>-3.4704556576214494E-3</v>
      </c>
      <c r="CM43" s="23">
        <f t="shared" si="21"/>
        <v>1.7464377751630229E-5</v>
      </c>
      <c r="CN43" s="23">
        <f t="shared" si="22"/>
        <v>1.9840587433834692E-5</v>
      </c>
      <c r="CO43" s="23">
        <f t="shared" si="23"/>
        <v>-2.3418486470159878E-3</v>
      </c>
      <c r="CP43" s="23">
        <f t="shared" si="24"/>
        <v>-9.1578791562765827E-7</v>
      </c>
      <c r="CQ43" s="68">
        <f t="shared" si="25"/>
        <v>-1</v>
      </c>
      <c r="CR43" s="68">
        <f t="shared" si="26"/>
        <v>-0.29420835193366052</v>
      </c>
      <c r="CS43" s="23" t="str">
        <f t="shared" si="27"/>
        <v/>
      </c>
      <c r="CT43" s="68">
        <f t="shared" si="28"/>
        <v>21.43656330938115</v>
      </c>
      <c r="CU43" s="23">
        <f t="shared" si="29"/>
        <v>-1.5078935306679725E-6</v>
      </c>
      <c r="CV43" s="68" t="str">
        <f t="shared" si="30"/>
        <v/>
      </c>
      <c r="CW43" s="81">
        <f t="shared" si="14"/>
        <v>-7.9286752990939005E-7</v>
      </c>
      <c r="CX43" s="81">
        <f t="shared" si="15"/>
        <v>-3.9700137563967704E-7</v>
      </c>
      <c r="CY43" s="68">
        <f t="shared" si="31"/>
        <v>-1</v>
      </c>
      <c r="DA43" s="95">
        <f t="shared" si="16"/>
        <v>-66.772340628900565</v>
      </c>
      <c r="DB43" s="95">
        <f t="shared" si="17"/>
        <v>-73.188787412000238</v>
      </c>
    </row>
    <row r="44" spans="1:106" x14ac:dyDescent="0.25">
      <c r="A44" s="28" t="s">
        <v>43</v>
      </c>
      <c r="B44" s="77">
        <v>155765.05600000001</v>
      </c>
      <c r="C44" s="77">
        <v>3487.8766946999999</v>
      </c>
      <c r="D44" s="77">
        <v>110760.9442</v>
      </c>
      <c r="E44" s="77">
        <v>17383.552500000002</v>
      </c>
      <c r="F44" s="77">
        <v>13483.703874999999</v>
      </c>
      <c r="G44" s="77">
        <v>248229.42499999999</v>
      </c>
      <c r="H44" s="77">
        <v>2917.5079999999998</v>
      </c>
      <c r="I44" s="78">
        <v>37.576090686999997</v>
      </c>
      <c r="J44" s="78">
        <v>33.657426864999998</v>
      </c>
      <c r="K44" s="77">
        <v>1.4752000000000001</v>
      </c>
      <c r="L44" s="78">
        <v>263.01067308</v>
      </c>
      <c r="M44" s="77">
        <v>514.43790000000001</v>
      </c>
      <c r="N44" s="78">
        <v>0.38</v>
      </c>
      <c r="O44" s="77">
        <v>15.179930357</v>
      </c>
      <c r="P44" s="77">
        <v>0.91397997799999997</v>
      </c>
      <c r="Q44" s="78">
        <v>3.4668812582999999</v>
      </c>
      <c r="R44" s="26"/>
      <c r="S44" s="26" t="s">
        <v>43</v>
      </c>
      <c r="T44" s="95">
        <v>0.220550316912075</v>
      </c>
      <c r="U44" s="26">
        <v>0.44420623078931498</v>
      </c>
      <c r="V44" s="95">
        <v>15.1858075011754</v>
      </c>
      <c r="W44" s="26">
        <v>0.60967654872811305</v>
      </c>
      <c r="X44" s="26">
        <v>0.59215881541965998</v>
      </c>
      <c r="Y44" s="95">
        <v>0.63911418720934499</v>
      </c>
      <c r="Z44" s="26">
        <v>0.105741260195288</v>
      </c>
      <c r="AA44" s="26">
        <v>59.622028672651901</v>
      </c>
      <c r="AB44" s="95">
        <v>0.91579239427218595</v>
      </c>
      <c r="AC44" s="26">
        <v>3872.3964028804398</v>
      </c>
      <c r="AD44" s="26">
        <v>1.4785297200846499</v>
      </c>
      <c r="AE44" s="26">
        <v>155770.56320758801</v>
      </c>
      <c r="AF44" s="26">
        <v>18.756605450153099</v>
      </c>
      <c r="AG44" s="26">
        <v>193.524293361866</v>
      </c>
      <c r="AH44" s="26">
        <v>6.1369093976824498</v>
      </c>
      <c r="AI44" s="26">
        <v>4.0567634818747997</v>
      </c>
      <c r="AJ44" s="95">
        <v>0.12688698581989799</v>
      </c>
      <c r="AK44" s="26">
        <v>1084.6007523948199</v>
      </c>
      <c r="AL44" s="26">
        <v>1084.6007523948199</v>
      </c>
      <c r="AM44" s="26">
        <v>514.46931527941001</v>
      </c>
      <c r="AN44" s="26">
        <v>0</v>
      </c>
      <c r="AO44" s="26">
        <v>24.033774154771301</v>
      </c>
      <c r="AP44" s="26">
        <v>0.12084446162958799</v>
      </c>
      <c r="AQ44" s="95">
        <v>3.3498031139523898</v>
      </c>
      <c r="AR44" s="26">
        <v>0.28974352823211702</v>
      </c>
      <c r="AS44" s="26">
        <v>0.45358370009829002</v>
      </c>
      <c r="AT44" s="26">
        <v>5.4485750636650697E-2</v>
      </c>
      <c r="AU44" s="26">
        <v>3488.29740222793</v>
      </c>
      <c r="AV44" s="26">
        <v>0</v>
      </c>
      <c r="AW44" s="95">
        <v>3113.27101174884</v>
      </c>
      <c r="AX44" s="26">
        <v>100450.487938694</v>
      </c>
      <c r="AY44" s="26">
        <v>11161.1658816949</v>
      </c>
      <c r="AZ44" s="26">
        <v>111611.65382038899</v>
      </c>
      <c r="BA44" s="26">
        <v>9.0162676670054104E-4</v>
      </c>
      <c r="BB44" s="26">
        <v>57.184412834251198</v>
      </c>
      <c r="BC44" s="26">
        <v>405.10150260282001</v>
      </c>
      <c r="BD44" s="26">
        <v>741.13283180708197</v>
      </c>
      <c r="BE44" s="26">
        <v>976.86736201327005</v>
      </c>
      <c r="BF44" s="26">
        <v>138.07217055561301</v>
      </c>
      <c r="BG44" s="26">
        <v>599.94080141933705</v>
      </c>
      <c r="BH44" s="26">
        <v>308.01321847407502</v>
      </c>
      <c r="BI44" s="26">
        <v>5.2196011750635201</v>
      </c>
      <c r="BJ44" s="26">
        <v>56.409991978754498</v>
      </c>
      <c r="BK44" s="26">
        <v>17385.490494418798</v>
      </c>
      <c r="BL44" s="26">
        <v>13485.5498925843</v>
      </c>
      <c r="BM44" s="26">
        <v>3899.9406018345599</v>
      </c>
      <c r="BN44" s="26">
        <v>57.437954693219098</v>
      </c>
      <c r="BO44" s="26">
        <v>2.2636363592209401</v>
      </c>
      <c r="BP44" s="26">
        <v>3084.4892606192302</v>
      </c>
      <c r="BQ44" s="26">
        <v>11.388510398236299</v>
      </c>
      <c r="BR44" s="26">
        <v>1572.46643922153</v>
      </c>
      <c r="BS44" s="26">
        <v>250.96933329916101</v>
      </c>
      <c r="BT44" s="26">
        <v>140.27947030668901</v>
      </c>
      <c r="BU44" s="26">
        <v>3935.1237110151401</v>
      </c>
      <c r="BV44" s="26">
        <v>114.378687047944</v>
      </c>
      <c r="BW44" s="26">
        <v>713.76922289202298</v>
      </c>
      <c r="BX44" s="26">
        <v>1177.4183067165</v>
      </c>
      <c r="BY44" s="26">
        <v>50.319398844413001</v>
      </c>
      <c r="BZ44" s="26">
        <v>248158.05022499399</v>
      </c>
      <c r="CA44" s="26">
        <v>519.78786425096098</v>
      </c>
      <c r="CB44" s="26">
        <v>6385.8420491772204</v>
      </c>
      <c r="CC44" s="26">
        <v>9.3803399603842499E-2</v>
      </c>
      <c r="CD44" s="26">
        <v>215.28415884899599</v>
      </c>
      <c r="CE44" s="95">
        <v>0</v>
      </c>
      <c r="CF44" s="26">
        <v>3.9755927483254201</v>
      </c>
      <c r="CG44" s="26">
        <v>2918.1000411766199</v>
      </c>
      <c r="CH44" s="26">
        <v>585.39943858055699</v>
      </c>
      <c r="CI44" s="48"/>
      <c r="CJ44" s="23">
        <f t="shared" si="18"/>
        <v>3.5355860482607981E-5</v>
      </c>
      <c r="CK44" s="23">
        <f t="shared" si="19"/>
        <v>1.206199544179266E-4</v>
      </c>
      <c r="CL44" s="23">
        <f t="shared" si="20"/>
        <v>7.6805919860422787E-3</v>
      </c>
      <c r="CM44" s="23">
        <f t="shared" si="21"/>
        <v>1.1148437114891986E-4</v>
      </c>
      <c r="CN44" s="23">
        <f t="shared" si="22"/>
        <v>1.3690730688054956E-4</v>
      </c>
      <c r="CO44" s="23">
        <f t="shared" si="23"/>
        <v>-2.8753551278620277E-4</v>
      </c>
      <c r="CP44" s="23">
        <f t="shared" si="24"/>
        <v>2.029270105240891E-4</v>
      </c>
      <c r="CQ44" s="68">
        <f t="shared" si="25"/>
        <v>-0.98424107445470577</v>
      </c>
      <c r="CR44" s="68">
        <f t="shared" si="26"/>
        <v>0.7714375169497053</v>
      </c>
      <c r="CS44" s="23">
        <f t="shared" si="27"/>
        <v>2.257131293824446E-3</v>
      </c>
      <c r="CT44" s="68">
        <f t="shared" si="28"/>
        <v>3.1237898815798881</v>
      </c>
      <c r="CU44" s="23">
        <f t="shared" si="29"/>
        <v>6.1067194718737123E-5</v>
      </c>
      <c r="CV44" s="68">
        <f t="shared" si="30"/>
        <v>0.19364131604813162</v>
      </c>
      <c r="CW44" s="81">
        <f t="shared" si="14"/>
        <v>3.8716542416087301E-4</v>
      </c>
      <c r="CX44" s="81">
        <f t="shared" si="15"/>
        <v>1.9829934088402747E-3</v>
      </c>
      <c r="CY44" s="68">
        <f t="shared" si="31"/>
        <v>-0.98428392939440679</v>
      </c>
      <c r="DA44" s="95">
        <f t="shared" si="16"/>
        <v>850.70962038899597</v>
      </c>
      <c r="DB44" s="95">
        <f t="shared" si="17"/>
        <v>-71.374775005999254</v>
      </c>
    </row>
    <row r="45" spans="1:106" x14ac:dyDescent="0.25">
      <c r="A45" s="28" t="s">
        <v>44</v>
      </c>
      <c r="B45" s="77">
        <v>11630.223484</v>
      </c>
      <c r="C45" s="77">
        <v>237.68634299999999</v>
      </c>
      <c r="D45" s="77">
        <v>26917.172102</v>
      </c>
      <c r="E45" s="77">
        <v>1823.932501</v>
      </c>
      <c r="F45" s="77">
        <v>1597.339166</v>
      </c>
      <c r="G45" s="77">
        <v>10975.334132</v>
      </c>
      <c r="H45" s="77">
        <v>278.92513100000002</v>
      </c>
      <c r="I45" s="78">
        <v>3.2493089771000001</v>
      </c>
      <c r="J45" s="78">
        <v>1.0240398733</v>
      </c>
      <c r="K45" s="77"/>
      <c r="L45" s="78">
        <v>10.009893913000001</v>
      </c>
      <c r="M45" s="77">
        <v>76.54889</v>
      </c>
      <c r="N45" s="78">
        <v>5.2499899199999998E-2</v>
      </c>
      <c r="O45" s="77">
        <v>0.50494321679999998</v>
      </c>
      <c r="P45" s="77">
        <v>5.8599706000000001E-3</v>
      </c>
      <c r="Q45" s="78">
        <v>7.5158159000000002E-2</v>
      </c>
      <c r="R45" s="26"/>
      <c r="S45" s="26" t="s">
        <v>44</v>
      </c>
      <c r="T45" s="95">
        <v>0</v>
      </c>
      <c r="U45" s="26">
        <v>0</v>
      </c>
      <c r="V45" s="95">
        <v>0.50503332191015304</v>
      </c>
      <c r="W45" s="26">
        <v>8.0989057876028302E-3</v>
      </c>
      <c r="X45" s="26">
        <v>8.0989057876028302E-3</v>
      </c>
      <c r="Y45" s="95">
        <v>3.2641760368046099E-3</v>
      </c>
      <c r="Z45" s="26">
        <v>0</v>
      </c>
      <c r="AA45" s="26">
        <v>0.929880830816881</v>
      </c>
      <c r="AB45" s="95">
        <v>5.8610456885848398E-3</v>
      </c>
      <c r="AC45" s="26">
        <v>160.78733953265601</v>
      </c>
      <c r="AD45" s="26">
        <v>0</v>
      </c>
      <c r="AE45" s="26">
        <v>11630.442850613401</v>
      </c>
      <c r="AF45" s="26">
        <v>0.56533200222403401</v>
      </c>
      <c r="AG45" s="26">
        <v>9.5680093403141306</v>
      </c>
      <c r="AH45" s="26">
        <v>1.4053625484146799</v>
      </c>
      <c r="AI45" s="26">
        <v>0</v>
      </c>
      <c r="AJ45" s="95">
        <v>0</v>
      </c>
      <c r="AK45" s="26">
        <v>58.208021061607496</v>
      </c>
      <c r="AL45" s="26">
        <v>58.208021061607496</v>
      </c>
      <c r="AM45" s="26">
        <v>76.552732512310001</v>
      </c>
      <c r="AN45" s="26">
        <v>0</v>
      </c>
      <c r="AO45" s="26">
        <v>3.43174454700655</v>
      </c>
      <c r="AP45" s="26">
        <v>0</v>
      </c>
      <c r="AQ45" s="95">
        <v>0</v>
      </c>
      <c r="AR45" s="26">
        <v>0</v>
      </c>
      <c r="AS45" s="26">
        <v>0</v>
      </c>
      <c r="AT45" s="26">
        <v>0</v>
      </c>
      <c r="AU45" s="26">
        <v>237.690036936898</v>
      </c>
      <c r="AV45" s="26">
        <v>0</v>
      </c>
      <c r="AW45" s="95">
        <v>288.49081671203697</v>
      </c>
      <c r="AX45" s="26">
        <v>24704.955777808798</v>
      </c>
      <c r="AY45" s="26">
        <v>2744.99515408672</v>
      </c>
      <c r="AZ45" s="26">
        <v>27449.950931895499</v>
      </c>
      <c r="BA45" s="26">
        <v>0</v>
      </c>
      <c r="BB45" s="26">
        <v>6.7391085178358301</v>
      </c>
      <c r="BC45" s="26">
        <v>85.7080215534357</v>
      </c>
      <c r="BD45" s="26">
        <v>67.070284805148702</v>
      </c>
      <c r="BE45" s="26">
        <v>50.670833445987597</v>
      </c>
      <c r="BF45" s="26">
        <v>6.1143809180012898</v>
      </c>
      <c r="BG45" s="26">
        <v>73.955658785968296</v>
      </c>
      <c r="BH45" s="26">
        <v>44.153705279045901</v>
      </c>
      <c r="BI45" s="26">
        <v>0</v>
      </c>
      <c r="BJ45" s="26">
        <v>7.2489029181413303</v>
      </c>
      <c r="BK45" s="26">
        <v>1824.2673515404199</v>
      </c>
      <c r="BL45" s="26">
        <v>1597.5974185058101</v>
      </c>
      <c r="BM45" s="26">
        <v>226.669933034607</v>
      </c>
      <c r="BN45" s="26">
        <v>0</v>
      </c>
      <c r="BO45" s="26">
        <v>0.39998810830095299</v>
      </c>
      <c r="BP45" s="26">
        <v>829.50531285233399</v>
      </c>
      <c r="BQ45" s="26">
        <v>0</v>
      </c>
      <c r="BR45" s="26">
        <v>51.973833074932799</v>
      </c>
      <c r="BS45" s="26">
        <v>13.344137905775</v>
      </c>
      <c r="BT45" s="26">
        <v>5.3308535206481498</v>
      </c>
      <c r="BU45" s="26">
        <v>129.768366246786</v>
      </c>
      <c r="BV45" s="26">
        <v>5.4386558768836801</v>
      </c>
      <c r="BW45" s="26">
        <v>131.74399562494901</v>
      </c>
      <c r="BX45" s="26">
        <v>161.59141669385301</v>
      </c>
      <c r="BY45" s="26">
        <v>6.0880115776507404</v>
      </c>
      <c r="BZ45" s="26">
        <v>10979.907798748</v>
      </c>
      <c r="CA45" s="26">
        <v>43.8852350717288</v>
      </c>
      <c r="CB45" s="26">
        <v>215.32947901475401</v>
      </c>
      <c r="CC45" s="26">
        <v>0</v>
      </c>
      <c r="CD45" s="26">
        <v>33.702648529868299</v>
      </c>
      <c r="CE45" s="95">
        <v>0</v>
      </c>
      <c r="CF45" s="26">
        <v>1.0988865189714699E-2</v>
      </c>
      <c r="CG45" s="26">
        <v>278.94557065792497</v>
      </c>
      <c r="CH45" s="26">
        <v>102.09382036848601</v>
      </c>
      <c r="CI45" s="48"/>
      <c r="CJ45" s="23">
        <f t="shared" si="18"/>
        <v>1.8861771117517067E-5</v>
      </c>
      <c r="CK45" s="23">
        <f t="shared" si="19"/>
        <v>1.5541224840178989E-5</v>
      </c>
      <c r="CL45" s="23">
        <f t="shared" si="20"/>
        <v>1.9793269065434695E-2</v>
      </c>
      <c r="CM45" s="23">
        <f t="shared" si="21"/>
        <v>1.8358713397360156E-4</v>
      </c>
      <c r="CN45" s="23">
        <f t="shared" si="22"/>
        <v>1.6167668789892148E-4</v>
      </c>
      <c r="CO45" s="23">
        <f t="shared" si="23"/>
        <v>4.1672232416728721E-4</v>
      </c>
      <c r="CP45" s="23">
        <f t="shared" si="24"/>
        <v>7.3280087210762229E-5</v>
      </c>
      <c r="CQ45" s="68">
        <f t="shared" si="25"/>
        <v>-0.99750749902681435</v>
      </c>
      <c r="CR45" s="68">
        <f t="shared" si="26"/>
        <v>-9.1948609559204572E-2</v>
      </c>
      <c r="CS45" s="23" t="str">
        <f t="shared" si="27"/>
        <v/>
      </c>
      <c r="CT45" s="68">
        <f t="shared" si="28"/>
        <v>4.8150487475208763</v>
      </c>
      <c r="CU45" s="23">
        <f t="shared" si="29"/>
        <v>5.0196839039745863E-5</v>
      </c>
      <c r="CV45" s="68">
        <f t="shared" si="30"/>
        <v>-1</v>
      </c>
      <c r="CW45" s="81">
        <f t="shared" si="14"/>
        <v>1.7844602552359771E-4</v>
      </c>
      <c r="CX45" s="81">
        <f t="shared" si="15"/>
        <v>1.8346313628939907E-4</v>
      </c>
      <c r="CY45" s="68">
        <f t="shared" si="31"/>
        <v>-1</v>
      </c>
      <c r="DA45" s="95">
        <f t="shared" si="16"/>
        <v>532.77882989549835</v>
      </c>
      <c r="DB45" s="95">
        <f t="shared" si="17"/>
        <v>4.5736667479995958</v>
      </c>
    </row>
    <row r="46" spans="1:106" x14ac:dyDescent="0.25">
      <c r="A46" s="28" t="s">
        <v>45</v>
      </c>
      <c r="B46" s="77">
        <v>1538.26595</v>
      </c>
      <c r="C46" s="77">
        <v>17.017025</v>
      </c>
      <c r="D46" s="77">
        <v>301.50220000000002</v>
      </c>
      <c r="E46" s="77">
        <v>50.582684999999998</v>
      </c>
      <c r="F46" s="77">
        <v>49.024140000000003</v>
      </c>
      <c r="G46" s="77">
        <v>2.2671000000000001</v>
      </c>
      <c r="H46" s="77">
        <v>41.942664999999998</v>
      </c>
      <c r="I46" s="78">
        <v>2.18460871</v>
      </c>
      <c r="J46" s="78">
        <v>11.05464785</v>
      </c>
      <c r="K46" s="77">
        <v>1.9022956600000001</v>
      </c>
      <c r="L46" s="78">
        <v>11.58105505</v>
      </c>
      <c r="M46" s="77">
        <v>45.751410999999997</v>
      </c>
      <c r="N46" s="78"/>
      <c r="O46" s="77">
        <v>10.52823354</v>
      </c>
      <c r="P46" s="77"/>
      <c r="Q46" s="78">
        <v>0.25530957500000001</v>
      </c>
      <c r="R46" s="26"/>
      <c r="S46" s="26" t="s">
        <v>45</v>
      </c>
      <c r="T46" s="95">
        <v>0</v>
      </c>
      <c r="U46" s="26">
        <v>0</v>
      </c>
      <c r="V46" s="95">
        <v>10.5311207365535</v>
      </c>
      <c r="W46" s="26">
        <v>0</v>
      </c>
      <c r="X46" s="26">
        <v>0</v>
      </c>
      <c r="Y46" s="95">
        <v>0</v>
      </c>
      <c r="Z46" s="26">
        <v>0</v>
      </c>
      <c r="AA46" s="26">
        <v>14.0637539159671</v>
      </c>
      <c r="AB46" s="95">
        <v>0</v>
      </c>
      <c r="AC46" s="26">
        <v>28.565135554676001</v>
      </c>
      <c r="AD46" s="26">
        <v>1.90237018011357</v>
      </c>
      <c r="AE46" s="26">
        <v>1538.8038412191499</v>
      </c>
      <c r="AF46" s="26">
        <v>12.1811844227955</v>
      </c>
      <c r="AG46" s="26">
        <v>3.87448127459876</v>
      </c>
      <c r="AH46" s="26">
        <v>0</v>
      </c>
      <c r="AI46" s="26">
        <v>12.2482164011832</v>
      </c>
      <c r="AJ46" s="95">
        <v>0</v>
      </c>
      <c r="AK46" s="26">
        <v>2.2791064042725498E-3</v>
      </c>
      <c r="AL46" s="26">
        <v>2.2791064042725498E-3</v>
      </c>
      <c r="AM46" s="26">
        <v>45.7532113280107</v>
      </c>
      <c r="AN46" s="26">
        <v>0</v>
      </c>
      <c r="AO46" s="26">
        <v>3.3381344996395501E-4</v>
      </c>
      <c r="AP46" s="26">
        <v>0</v>
      </c>
      <c r="AQ46" s="95">
        <v>0</v>
      </c>
      <c r="AR46" s="26">
        <v>0</v>
      </c>
      <c r="AS46" s="26">
        <v>0</v>
      </c>
      <c r="AT46" s="26">
        <v>0</v>
      </c>
      <c r="AU46" s="26">
        <v>17.017010284682801</v>
      </c>
      <c r="AV46" s="26">
        <v>0</v>
      </c>
      <c r="AW46" s="95">
        <v>45.831372120680903</v>
      </c>
      <c r="AX46" s="26">
        <v>271.69155183187502</v>
      </c>
      <c r="AY46" s="26">
        <v>30.187952028968699</v>
      </c>
      <c r="AZ46" s="26">
        <v>301.87950386084401</v>
      </c>
      <c r="BA46" s="26">
        <v>0</v>
      </c>
      <c r="BB46" s="26">
        <v>1.1707573709980299</v>
      </c>
      <c r="BC46" s="26">
        <v>7.0238804653957005E-5</v>
      </c>
      <c r="BD46" s="26">
        <v>1.0566580960163301</v>
      </c>
      <c r="BE46" s="26">
        <v>0.31177683613595802</v>
      </c>
      <c r="BF46" s="26">
        <v>0.26271586653218398</v>
      </c>
      <c r="BG46" s="26">
        <v>1.8191736559907801</v>
      </c>
      <c r="BH46" s="26">
        <v>1.40391540865424E-4</v>
      </c>
      <c r="BI46" s="26">
        <v>0</v>
      </c>
      <c r="BJ46" s="26">
        <v>4.3479439436278096</v>
      </c>
      <c r="BK46" s="26">
        <v>50.583836503345999</v>
      </c>
      <c r="BL46" s="26">
        <v>49.024052831548097</v>
      </c>
      <c r="BM46" s="26">
        <v>1.5597836717979201</v>
      </c>
      <c r="BN46" s="26">
        <v>6.9718522642018901E-2</v>
      </c>
      <c r="BO46" s="26">
        <v>0</v>
      </c>
      <c r="BP46" s="26">
        <v>8.1960984734094993</v>
      </c>
      <c r="BQ46" s="26">
        <v>7.38213841223124E-2</v>
      </c>
      <c r="BR46" s="26">
        <v>6.8837613299382099</v>
      </c>
      <c r="BS46" s="26">
        <v>4.0099428451748997E-4</v>
      </c>
      <c r="BT46" s="26">
        <v>2.1497511532928701E-4</v>
      </c>
      <c r="BU46" s="26">
        <v>17.2143014990327</v>
      </c>
      <c r="BV46" s="26">
        <v>1.01995652713608</v>
      </c>
      <c r="BW46" s="26">
        <v>6.6421789720949898</v>
      </c>
      <c r="BX46" s="26">
        <v>3.2017357482762598</v>
      </c>
      <c r="BY46" s="26">
        <v>0</v>
      </c>
      <c r="BZ46" s="26">
        <v>2.2696974081361501</v>
      </c>
      <c r="CA46" s="26">
        <v>6.0713431057656296E-3</v>
      </c>
      <c r="CB46" s="26">
        <v>0</v>
      </c>
      <c r="CC46" s="26">
        <v>0</v>
      </c>
      <c r="CD46" s="26">
        <v>3.4350021894704E-2</v>
      </c>
      <c r="CE46" s="95">
        <v>0</v>
      </c>
      <c r="CF46" s="26">
        <v>0.164100079772145</v>
      </c>
      <c r="CG46" s="26">
        <v>41.955070885982401</v>
      </c>
      <c r="CH46" s="26">
        <v>2.9370017302116198E-2</v>
      </c>
      <c r="CI46" s="48"/>
      <c r="CJ46" s="23">
        <f t="shared" si="18"/>
        <v>3.4967374734516448E-4</v>
      </c>
      <c r="CK46" s="23">
        <f t="shared" si="19"/>
        <v>-8.6474088152493545E-7</v>
      </c>
      <c r="CL46" s="23">
        <f t="shared" si="20"/>
        <v>1.2514132926525732E-3</v>
      </c>
      <c r="CM46" s="23">
        <f t="shared" si="21"/>
        <v>2.2764773083940639E-5</v>
      </c>
      <c r="CN46" s="23">
        <f t="shared" si="22"/>
        <v>-1.7780720254446855E-6</v>
      </c>
      <c r="CO46" s="23">
        <f t="shared" si="23"/>
        <v>1.1456963240042113E-3</v>
      </c>
      <c r="CP46" s="23">
        <f t="shared" si="24"/>
        <v>2.9578201533935004E-4</v>
      </c>
      <c r="CQ46" s="68">
        <f t="shared" si="25"/>
        <v>-1</v>
      </c>
      <c r="CR46" s="68">
        <f t="shared" si="26"/>
        <v>0.27220279712185491</v>
      </c>
      <c r="CS46" s="23">
        <f t="shared" si="27"/>
        <v>3.9173780993590694E-5</v>
      </c>
      <c r="CT46" s="68">
        <f t="shared" si="28"/>
        <v>-0.99980320390547905</v>
      </c>
      <c r="CU46" s="23">
        <f t="shared" si="29"/>
        <v>3.9350218306980763E-5</v>
      </c>
      <c r="CV46" s="68" t="str">
        <f t="shared" si="30"/>
        <v/>
      </c>
      <c r="CW46" s="81">
        <f t="shared" si="14"/>
        <v>2.7423371095736582E-4</v>
      </c>
      <c r="CX46" s="81" t="str">
        <f t="shared" si="15"/>
        <v/>
      </c>
      <c r="CY46" s="68">
        <f t="shared" si="31"/>
        <v>-1</v>
      </c>
      <c r="DA46" s="95">
        <f t="shared" si="16"/>
        <v>0.3773038608439947</v>
      </c>
      <c r="DB46" s="95">
        <f t="shared" si="17"/>
        <v>2.5974081361499479E-3</v>
      </c>
    </row>
    <row r="47" spans="1:106" x14ac:dyDescent="0.25">
      <c r="A47" s="28" t="s">
        <v>46</v>
      </c>
      <c r="B47" s="77">
        <v>10811.698807999999</v>
      </c>
      <c r="C47" s="77">
        <v>677.47929368999996</v>
      </c>
      <c r="D47" s="77">
        <v>27995.74005</v>
      </c>
      <c r="E47" s="77">
        <v>4083.0240915999998</v>
      </c>
      <c r="F47" s="77">
        <v>2162.7747800000002</v>
      </c>
      <c r="G47" s="77">
        <v>11401.784586</v>
      </c>
      <c r="H47" s="77">
        <v>941.40889181</v>
      </c>
      <c r="I47" s="78">
        <v>11.997089224</v>
      </c>
      <c r="J47" s="78">
        <v>26.627211767999999</v>
      </c>
      <c r="K47" s="77">
        <v>4.7358849999999997</v>
      </c>
      <c r="L47" s="78">
        <v>146.24785681</v>
      </c>
      <c r="M47" s="77">
        <v>898.73991378999995</v>
      </c>
      <c r="N47" s="78">
        <v>1.4474231E-3</v>
      </c>
      <c r="O47" s="77">
        <v>18.622484118999999</v>
      </c>
      <c r="P47" s="77">
        <v>2.2048863799999999E-2</v>
      </c>
      <c r="Q47" s="78">
        <v>2.5029155216999999</v>
      </c>
      <c r="R47" s="26"/>
      <c r="S47" s="26" t="s">
        <v>46</v>
      </c>
      <c r="T47" s="95">
        <v>1.3740663619878999E-3</v>
      </c>
      <c r="U47" s="26">
        <v>26.703899173945999</v>
      </c>
      <c r="V47" s="95">
        <v>18.6662859046716</v>
      </c>
      <c r="W47" s="26">
        <v>1.9181318410399499</v>
      </c>
      <c r="X47" s="26">
        <v>1.9181318410399499</v>
      </c>
      <c r="Y47" s="95">
        <v>0.13050749939273201</v>
      </c>
      <c r="Z47" s="26">
        <v>0.19754815265331699</v>
      </c>
      <c r="AA47" s="26">
        <v>43.095790923507202</v>
      </c>
      <c r="AB47" s="95">
        <v>2.2049250343761002E-2</v>
      </c>
      <c r="AC47" s="26">
        <v>1082.55294226776</v>
      </c>
      <c r="AD47" s="26">
        <v>4.7442603429642096</v>
      </c>
      <c r="AE47" s="26">
        <v>10820.0129384882</v>
      </c>
      <c r="AF47" s="26">
        <v>39.442889044407501</v>
      </c>
      <c r="AG47" s="26">
        <v>36.309078265701501</v>
      </c>
      <c r="AH47" s="26">
        <v>8.7568000226709195</v>
      </c>
      <c r="AI47" s="26">
        <v>25.628074148752798</v>
      </c>
      <c r="AJ47" s="95">
        <v>2.1923893343143799E-3</v>
      </c>
      <c r="AK47" s="26">
        <v>360.43663627449303</v>
      </c>
      <c r="AL47" s="26">
        <v>360.43663627449303</v>
      </c>
      <c r="AM47" s="26">
        <v>899.40828179076902</v>
      </c>
      <c r="AN47" s="26">
        <v>0</v>
      </c>
      <c r="AO47" s="26">
        <v>5.4394576257761704</v>
      </c>
      <c r="AP47" s="26">
        <v>2.38685560270059E-2</v>
      </c>
      <c r="AQ47" s="95">
        <v>17.393933807134999</v>
      </c>
      <c r="AR47" s="26">
        <v>1.2874320077992001</v>
      </c>
      <c r="AS47" s="26">
        <v>34.890899640639098</v>
      </c>
      <c r="AT47" s="26">
        <v>0.41865102917819103</v>
      </c>
      <c r="AU47" s="26">
        <v>677.59640061828702</v>
      </c>
      <c r="AV47" s="26">
        <v>0</v>
      </c>
      <c r="AW47" s="95">
        <v>1007.46729398481</v>
      </c>
      <c r="AX47" s="26">
        <v>25157.966307363899</v>
      </c>
      <c r="AY47" s="26">
        <v>2795.3304268266002</v>
      </c>
      <c r="AZ47" s="26">
        <v>27953.296734190499</v>
      </c>
      <c r="BA47" s="26">
        <v>2.29362993640988E-4</v>
      </c>
      <c r="BB47" s="26">
        <v>16.054633576473101</v>
      </c>
      <c r="BC47" s="26">
        <v>44.931081795676398</v>
      </c>
      <c r="BD47" s="26">
        <v>144.90808370376001</v>
      </c>
      <c r="BE47" s="26">
        <v>36.076551484015503</v>
      </c>
      <c r="BF47" s="26">
        <v>38.866451236989697</v>
      </c>
      <c r="BG47" s="26">
        <v>168.608070089889</v>
      </c>
      <c r="BH47" s="26">
        <v>35.868185128451003</v>
      </c>
      <c r="BI47" s="26">
        <v>0.149667388371721</v>
      </c>
      <c r="BJ47" s="26">
        <v>30.599545085463198</v>
      </c>
      <c r="BK47" s="26">
        <v>4084.2424022037299</v>
      </c>
      <c r="BL47" s="26">
        <v>2163.6609089605699</v>
      </c>
      <c r="BM47" s="26">
        <v>1920.5814932431599</v>
      </c>
      <c r="BN47" s="26">
        <v>0.45870358703020803</v>
      </c>
      <c r="BO47" s="26">
        <v>0.18782412792693801</v>
      </c>
      <c r="BP47" s="26">
        <v>450.66285261072699</v>
      </c>
      <c r="BQ47" s="26">
        <v>22.016504648004599</v>
      </c>
      <c r="BR47" s="26">
        <v>252.78151788148199</v>
      </c>
      <c r="BS47" s="26">
        <v>55.674349381667703</v>
      </c>
      <c r="BT47" s="26">
        <v>28.369372350670201</v>
      </c>
      <c r="BU47" s="26">
        <v>636.51639946019702</v>
      </c>
      <c r="BV47" s="26">
        <v>16.262350568982399</v>
      </c>
      <c r="BW47" s="26">
        <v>115.607760195895</v>
      </c>
      <c r="BX47" s="26">
        <v>243.618263769826</v>
      </c>
      <c r="BY47" s="26">
        <v>2.6678087382885098</v>
      </c>
      <c r="BZ47" s="26">
        <v>11247.6600004661</v>
      </c>
      <c r="CA47" s="26">
        <v>88.239481747136693</v>
      </c>
      <c r="CB47" s="26">
        <v>203.72065805112001</v>
      </c>
      <c r="CC47" s="26">
        <v>6.0728657527596601</v>
      </c>
      <c r="CD47" s="26">
        <v>82.984850737883306</v>
      </c>
      <c r="CE47" s="95">
        <v>0.24174665945534801</v>
      </c>
      <c r="CF47" s="26">
        <v>15.4439286203344</v>
      </c>
      <c r="CG47" s="26">
        <v>942.00923402482397</v>
      </c>
      <c r="CH47" s="26">
        <v>105.322989048091</v>
      </c>
      <c r="CI47" s="48"/>
      <c r="CJ47" s="23">
        <f t="shared" si="18"/>
        <v>7.6899390519916198E-4</v>
      </c>
      <c r="CK47" s="23">
        <f t="shared" si="19"/>
        <v>1.7285683765951853E-4</v>
      </c>
      <c r="CL47" s="23">
        <f t="shared" si="20"/>
        <v>-1.5160633629866004E-3</v>
      </c>
      <c r="CM47" s="23">
        <f t="shared" si="21"/>
        <v>2.9838437795076672E-4</v>
      </c>
      <c r="CN47" s="23">
        <f t="shared" si="22"/>
        <v>4.0971855634905694E-4</v>
      </c>
      <c r="CO47" s="23">
        <f t="shared" si="23"/>
        <v>-1.3517584407194154E-2</v>
      </c>
      <c r="CP47" s="23">
        <f t="shared" si="24"/>
        <v>6.3770612328689592E-4</v>
      </c>
      <c r="CQ47" s="68">
        <f t="shared" si="25"/>
        <v>-0.8401168979219763</v>
      </c>
      <c r="CR47" s="68">
        <f t="shared" si="26"/>
        <v>0.61848680586597438</v>
      </c>
      <c r="CS47" s="23">
        <f t="shared" si="27"/>
        <v>1.7684852913890314E-3</v>
      </c>
      <c r="CT47" s="68">
        <f t="shared" si="28"/>
        <v>1.4645601250947522</v>
      </c>
      <c r="CU47" s="23">
        <f t="shared" si="29"/>
        <v>7.4367232445542576E-4</v>
      </c>
      <c r="CV47" s="68">
        <f t="shared" si="30"/>
        <v>24104.529088653555</v>
      </c>
      <c r="CW47" s="81">
        <f t="shared" si="14"/>
        <v>2.3520914498679118E-3</v>
      </c>
      <c r="CX47" s="81">
        <f t="shared" si="15"/>
        <v>1.7531232652588094E-5</v>
      </c>
      <c r="CY47" s="68">
        <f t="shared" si="31"/>
        <v>-0.83273465462636154</v>
      </c>
      <c r="DA47" s="95">
        <f t="shared" si="16"/>
        <v>-42.443315809501655</v>
      </c>
      <c r="DB47" s="95">
        <f t="shared" si="17"/>
        <v>-154.12458553390024</v>
      </c>
    </row>
    <row r="48" spans="1:106" x14ac:dyDescent="0.25">
      <c r="A48" s="28" t="s">
        <v>47</v>
      </c>
      <c r="B48" s="77">
        <v>5302.29</v>
      </c>
      <c r="C48" s="77">
        <v>97.886499999999998</v>
      </c>
      <c r="D48" s="77">
        <v>8811.3590000000004</v>
      </c>
      <c r="E48" s="77">
        <v>801.30579999999998</v>
      </c>
      <c r="F48" s="77">
        <v>717.83479999999997</v>
      </c>
      <c r="G48" s="77">
        <v>1776.933</v>
      </c>
      <c r="H48" s="77">
        <v>190.28</v>
      </c>
      <c r="I48" s="78">
        <v>4.0434446099999999</v>
      </c>
      <c r="J48" s="78">
        <v>14.420847178000001</v>
      </c>
      <c r="K48" s="77">
        <v>2.7004999999999999</v>
      </c>
      <c r="L48" s="78">
        <v>18.777534224</v>
      </c>
      <c r="M48" s="77">
        <v>7.8113599999999996</v>
      </c>
      <c r="N48" s="78"/>
      <c r="O48" s="77">
        <v>12.587020280000001</v>
      </c>
      <c r="P48" s="77">
        <v>6.3719344999999998E-3</v>
      </c>
      <c r="Q48" s="78">
        <v>0.75652729399999996</v>
      </c>
      <c r="R48" s="26"/>
      <c r="S48" s="26" t="s">
        <v>47</v>
      </c>
      <c r="T48" s="95">
        <v>0</v>
      </c>
      <c r="U48" s="26">
        <v>1.0659960961014501</v>
      </c>
      <c r="V48" s="95">
        <v>12.619147943597699</v>
      </c>
      <c r="W48" s="26">
        <v>0.835334026853358</v>
      </c>
      <c r="X48" s="26">
        <v>0.835334026853358</v>
      </c>
      <c r="Y48" s="95">
        <v>6.6125329353990403E-2</v>
      </c>
      <c r="Z48" s="26">
        <v>0.241634005762</v>
      </c>
      <c r="AA48" s="26">
        <v>28.498999567323899</v>
      </c>
      <c r="AB48" s="95">
        <v>6.3727536051460696E-3</v>
      </c>
      <c r="AC48" s="26">
        <v>133.04453981851199</v>
      </c>
      <c r="AD48" s="26">
        <v>2.7056151291258099</v>
      </c>
      <c r="AE48" s="26">
        <v>5310.1192810447101</v>
      </c>
      <c r="AF48" s="26">
        <v>23.490487456247202</v>
      </c>
      <c r="AG48" s="26">
        <v>8.0550861422070401</v>
      </c>
      <c r="AH48" s="26">
        <v>0</v>
      </c>
      <c r="AI48" s="26">
        <v>24.046358389138799</v>
      </c>
      <c r="AJ48" s="95">
        <v>0</v>
      </c>
      <c r="AK48" s="26">
        <v>27.831525715309802</v>
      </c>
      <c r="AL48" s="26">
        <v>27.831525715309802</v>
      </c>
      <c r="AM48" s="26">
        <v>7.8270757324492699</v>
      </c>
      <c r="AN48" s="26">
        <v>0</v>
      </c>
      <c r="AO48" s="26">
        <v>0.433187542631359</v>
      </c>
      <c r="AP48" s="26">
        <v>0</v>
      </c>
      <c r="AQ48" s="95">
        <v>10.215579111724701</v>
      </c>
      <c r="AR48" s="26">
        <v>0.19644337968550901</v>
      </c>
      <c r="AS48" s="26">
        <v>14.768692318986799</v>
      </c>
      <c r="AT48" s="26">
        <v>0.20345758764066699</v>
      </c>
      <c r="AU48" s="26">
        <v>97.991585653095001</v>
      </c>
      <c r="AV48" s="26">
        <v>0</v>
      </c>
      <c r="AW48" s="95">
        <v>200.89505939840001</v>
      </c>
      <c r="AX48" s="26">
        <v>7974.0956572406903</v>
      </c>
      <c r="AY48" s="26">
        <v>886.01007452659701</v>
      </c>
      <c r="AZ48" s="26">
        <v>8860.1057317672894</v>
      </c>
      <c r="BA48" s="26">
        <v>0</v>
      </c>
      <c r="BB48" s="26">
        <v>3.0422565045607999</v>
      </c>
      <c r="BC48" s="26">
        <v>15.0732940650303</v>
      </c>
      <c r="BD48" s="26">
        <v>20.965127517852501</v>
      </c>
      <c r="BE48" s="26">
        <v>11.8170233791579</v>
      </c>
      <c r="BF48" s="26">
        <v>13.145653101412501</v>
      </c>
      <c r="BG48" s="26">
        <v>30.343981948917801</v>
      </c>
      <c r="BH48" s="26">
        <v>9.9554972553404095</v>
      </c>
      <c r="BI48" s="26">
        <v>0</v>
      </c>
      <c r="BJ48" s="26">
        <v>18.441388299380499</v>
      </c>
      <c r="BK48" s="26">
        <v>802.25831417608595</v>
      </c>
      <c r="BL48" s="26">
        <v>718.65540914458802</v>
      </c>
      <c r="BM48" s="26">
        <v>83.602905031498295</v>
      </c>
      <c r="BN48" s="26">
        <v>0.22953162375920999</v>
      </c>
      <c r="BO48" s="26">
        <v>7.6354574315051493E-2</v>
      </c>
      <c r="BP48" s="26">
        <v>167.47977297422401</v>
      </c>
      <c r="BQ48" s="26">
        <v>38.757722002347997</v>
      </c>
      <c r="BR48" s="26">
        <v>61.728166077382198</v>
      </c>
      <c r="BS48" s="26">
        <v>12.455552110793199</v>
      </c>
      <c r="BT48" s="26">
        <v>5.5830902584908202</v>
      </c>
      <c r="BU48" s="26">
        <v>154.284076193576</v>
      </c>
      <c r="BV48" s="26">
        <v>3.6960202146361798</v>
      </c>
      <c r="BW48" s="26">
        <v>45.422537938323501</v>
      </c>
      <c r="BX48" s="26">
        <v>132.87160755486099</v>
      </c>
      <c r="BY48" s="26">
        <v>0.99015978727308795</v>
      </c>
      <c r="BZ48" s="26">
        <v>1694.8602172404501</v>
      </c>
      <c r="CA48" s="26">
        <v>14.0849771084645</v>
      </c>
      <c r="CB48" s="26">
        <v>32.805692374199303</v>
      </c>
      <c r="CC48" s="26">
        <v>2.8826684607059998</v>
      </c>
      <c r="CD48" s="26">
        <v>9.8149469444811999</v>
      </c>
      <c r="CE48" s="95">
        <v>0.10157599410043</v>
      </c>
      <c r="CF48" s="26">
        <v>2.58255164778652</v>
      </c>
      <c r="CG48" s="26">
        <v>190.59365581478701</v>
      </c>
      <c r="CH48" s="26">
        <v>13.743384176444399</v>
      </c>
      <c r="CI48" s="48"/>
      <c r="CJ48" s="23">
        <f t="shared" si="18"/>
        <v>1.4765848425322106E-3</v>
      </c>
      <c r="CK48" s="23">
        <f t="shared" si="19"/>
        <v>1.0735459240549293E-3</v>
      </c>
      <c r="CL48" s="23">
        <f t="shared" si="20"/>
        <v>5.5322603207165911E-3</v>
      </c>
      <c r="CM48" s="23">
        <f t="shared" si="21"/>
        <v>1.1887024605162844E-3</v>
      </c>
      <c r="CN48" s="23">
        <f t="shared" si="22"/>
        <v>1.1431726973783487E-3</v>
      </c>
      <c r="CO48" s="23">
        <f t="shared" si="23"/>
        <v>-4.6187888209375319E-2</v>
      </c>
      <c r="CP48" s="23">
        <f t="shared" si="24"/>
        <v>1.6483908702281474E-3</v>
      </c>
      <c r="CQ48" s="68">
        <f t="shared" si="25"/>
        <v>-0.79341029557138953</v>
      </c>
      <c r="CR48" s="68">
        <f t="shared" si="26"/>
        <v>0.97623615419772936</v>
      </c>
      <c r="CS48" s="23">
        <f t="shared" si="27"/>
        <v>1.8941415018737364E-3</v>
      </c>
      <c r="CT48" s="68">
        <f t="shared" si="28"/>
        <v>0.48217148126603793</v>
      </c>
      <c r="CU48" s="23">
        <f t="shared" si="29"/>
        <v>2.0119073310243376E-3</v>
      </c>
      <c r="CV48" s="68" t="str">
        <f t="shared" si="30"/>
        <v/>
      </c>
      <c r="CW48" s="81">
        <f t="shared" si="14"/>
        <v>2.5524439369298121E-3</v>
      </c>
      <c r="CX48" s="81">
        <f t="shared" si="15"/>
        <v>1.2854889611150204E-4</v>
      </c>
      <c r="CY48" s="68">
        <f t="shared" si="31"/>
        <v>-0.73106378414330275</v>
      </c>
      <c r="DA48" s="95">
        <f t="shared" si="16"/>
        <v>48.74673176728902</v>
      </c>
      <c r="DB48" s="95">
        <f t="shared" si="17"/>
        <v>-82.072782759549909</v>
      </c>
    </row>
    <row r="49" spans="1:106" x14ac:dyDescent="0.25">
      <c r="A49" s="28" t="s">
        <v>48</v>
      </c>
      <c r="B49" s="77">
        <v>9906.6109806000004</v>
      </c>
      <c r="C49" s="77">
        <v>20.802813</v>
      </c>
      <c r="D49" s="77">
        <v>52332.114350000003</v>
      </c>
      <c r="E49" s="77">
        <v>7208.4161979</v>
      </c>
      <c r="F49" s="77">
        <v>6340.7880796999998</v>
      </c>
      <c r="G49" s="77">
        <v>46041.044565999997</v>
      </c>
      <c r="H49" s="77">
        <v>861.37826569000003</v>
      </c>
      <c r="I49" s="78">
        <v>8.6909260740000001</v>
      </c>
      <c r="J49" s="78">
        <v>19.721767106000001</v>
      </c>
      <c r="K49" s="77"/>
      <c r="L49" s="78">
        <v>3.0984011000999998</v>
      </c>
      <c r="M49" s="77">
        <v>379.68713100000002</v>
      </c>
      <c r="N49" s="78"/>
      <c r="O49" s="77">
        <v>4.3750867550999999</v>
      </c>
      <c r="P49" s="77">
        <v>1.0274866E-3</v>
      </c>
      <c r="Q49" s="78">
        <v>0.1349918058</v>
      </c>
      <c r="R49" s="26"/>
      <c r="S49" s="26" t="s">
        <v>48</v>
      </c>
      <c r="T49" s="95">
        <v>0</v>
      </c>
      <c r="U49" s="26">
        <v>7.5015612918307396E-3</v>
      </c>
      <c r="V49" s="95">
        <v>4.3750845432402397</v>
      </c>
      <c r="W49" s="26">
        <v>2.3107289594541799E-5</v>
      </c>
      <c r="X49" s="26">
        <v>2.3107289594541799E-5</v>
      </c>
      <c r="Y49" s="95">
        <v>3.1688321909968698E-5</v>
      </c>
      <c r="Z49" s="26">
        <v>0</v>
      </c>
      <c r="AA49" s="26">
        <v>1.36031511908919</v>
      </c>
      <c r="AB49" s="95">
        <v>1.02748595212389E-3</v>
      </c>
      <c r="AC49" s="26">
        <v>24.740846491665199</v>
      </c>
      <c r="AD49" s="26">
        <v>0</v>
      </c>
      <c r="AE49" s="26">
        <v>9906.6039951011699</v>
      </c>
      <c r="AF49" s="26">
        <v>4.5079838483350404E-3</v>
      </c>
      <c r="AG49" s="26">
        <v>18.766622491230201</v>
      </c>
      <c r="AH49" s="26">
        <v>0.72266629612400601</v>
      </c>
      <c r="AI49" s="26">
        <v>0</v>
      </c>
      <c r="AJ49" s="95">
        <v>0</v>
      </c>
      <c r="AK49" s="26">
        <v>6.2906832270598203</v>
      </c>
      <c r="AL49" s="26">
        <v>6.2906832270598203</v>
      </c>
      <c r="AM49" s="26">
        <v>379.68697999788498</v>
      </c>
      <c r="AN49" s="26">
        <v>0</v>
      </c>
      <c r="AO49" s="26">
        <v>13.216245770509699</v>
      </c>
      <c r="AP49" s="26">
        <v>0</v>
      </c>
      <c r="AQ49" s="95">
        <v>5.58635864861298E-5</v>
      </c>
      <c r="AR49" s="26">
        <v>0</v>
      </c>
      <c r="AS49" s="26">
        <v>9.7410288011858697E-6</v>
      </c>
      <c r="AT49" s="26">
        <v>2.9277240044046401E-6</v>
      </c>
      <c r="AU49" s="26">
        <v>20.802666924684601</v>
      </c>
      <c r="AV49" s="26">
        <v>0</v>
      </c>
      <c r="AW49" s="95">
        <v>880.06526781160403</v>
      </c>
      <c r="AX49" s="26">
        <v>47038.303587600698</v>
      </c>
      <c r="AY49" s="26">
        <v>5226.47838058874</v>
      </c>
      <c r="AZ49" s="26">
        <v>52264.781968189403</v>
      </c>
      <c r="BA49" s="26">
        <v>0</v>
      </c>
      <c r="BB49" s="26">
        <v>24.185978342388399</v>
      </c>
      <c r="BC49" s="26">
        <v>376.25966505282798</v>
      </c>
      <c r="BD49" s="26">
        <v>256.71268504187498</v>
      </c>
      <c r="BE49" s="26">
        <v>217.65635997363</v>
      </c>
      <c r="BF49" s="26">
        <v>4.9616662574194796</v>
      </c>
      <c r="BG49" s="26">
        <v>273.063710239366</v>
      </c>
      <c r="BH49" s="26">
        <v>184.46674932491999</v>
      </c>
      <c r="BI49" s="26">
        <v>0</v>
      </c>
      <c r="BJ49" s="26">
        <v>29.385952670315898</v>
      </c>
      <c r="BK49" s="26">
        <v>7208.5321110445302</v>
      </c>
      <c r="BL49" s="26">
        <v>6340.9044289334897</v>
      </c>
      <c r="BM49" s="26">
        <v>867.62768211103503</v>
      </c>
      <c r="BN49" s="26">
        <v>0</v>
      </c>
      <c r="BO49" s="26">
        <v>1.7854193369312701</v>
      </c>
      <c r="BP49" s="26">
        <v>3680.2212812415301</v>
      </c>
      <c r="BQ49" s="26">
        <v>0</v>
      </c>
      <c r="BR49" s="26">
        <v>87.2045564740598</v>
      </c>
      <c r="BS49" s="26">
        <v>23.505899172936001</v>
      </c>
      <c r="BT49" s="26">
        <v>4.4591906666986301</v>
      </c>
      <c r="BU49" s="26">
        <v>217.09494572176499</v>
      </c>
      <c r="BV49" s="26">
        <v>16.7094966540607</v>
      </c>
      <c r="BW49" s="26">
        <v>568.36908110396405</v>
      </c>
      <c r="BX49" s="26">
        <v>645.29502782655595</v>
      </c>
      <c r="BY49" s="26">
        <v>27.174923870573501</v>
      </c>
      <c r="BZ49" s="26">
        <v>46232.8624364891</v>
      </c>
      <c r="CA49" s="26">
        <v>169.54849215898199</v>
      </c>
      <c r="CB49" s="26">
        <v>1044.7736883284001</v>
      </c>
      <c r="CC49" s="26">
        <v>0</v>
      </c>
      <c r="CD49" s="26">
        <v>133.186094968714</v>
      </c>
      <c r="CE49" s="95">
        <v>0</v>
      </c>
      <c r="CF49" s="26">
        <v>2.2617708877554699E-2</v>
      </c>
      <c r="CG49" s="26">
        <v>861.37764312016805</v>
      </c>
      <c r="CH49" s="26">
        <v>411.61011619066397</v>
      </c>
      <c r="CI49" s="48"/>
      <c r="CJ49" s="23">
        <f t="shared" si="18"/>
        <v>-7.051350703307853E-7</v>
      </c>
      <c r="CK49" s="23">
        <f t="shared" si="19"/>
        <v>-7.0219020571511181E-6</v>
      </c>
      <c r="CL49" s="23">
        <f t="shared" si="20"/>
        <v>-1.2866359910527875E-3</v>
      </c>
      <c r="CM49" s="23">
        <f t="shared" si="21"/>
        <v>1.6080251382257416E-5</v>
      </c>
      <c r="CN49" s="23">
        <f t="shared" si="22"/>
        <v>1.8349333241780924E-5</v>
      </c>
      <c r="CO49" s="23">
        <f t="shared" si="23"/>
        <v>4.166236285411201E-3</v>
      </c>
      <c r="CP49" s="23">
        <f t="shared" si="24"/>
        <v>-7.2276008901941595E-7</v>
      </c>
      <c r="CQ49" s="68">
        <f t="shared" si="25"/>
        <v>-0.99999734121664385</v>
      </c>
      <c r="CR49" s="68">
        <f t="shared" si="26"/>
        <v>-0.9310246839556614</v>
      </c>
      <c r="CS49" s="23" t="str">
        <f t="shared" si="27"/>
        <v/>
      </c>
      <c r="CT49" s="68">
        <f t="shared" si="28"/>
        <v>1.0302998300822934</v>
      </c>
      <c r="CU49" s="23">
        <f t="shared" si="29"/>
        <v>-3.977014302509888E-7</v>
      </c>
      <c r="CV49" s="68" t="str">
        <f t="shared" si="30"/>
        <v/>
      </c>
      <c r="CW49" s="81">
        <f t="shared" si="14"/>
        <v>-5.0555792011640542E-7</v>
      </c>
      <c r="CX49" s="81">
        <f t="shared" si="15"/>
        <v>-6.3054458322403289E-7</v>
      </c>
      <c r="CY49" s="68">
        <f t="shared" si="31"/>
        <v>-0.9999783118390998</v>
      </c>
      <c r="DA49" s="95">
        <f t="shared" si="16"/>
        <v>-67.332381810600054</v>
      </c>
      <c r="DB49" s="95">
        <f t="shared" si="17"/>
        <v>191.81787048910337</v>
      </c>
    </row>
    <row r="50" spans="1:106" x14ac:dyDescent="0.25">
      <c r="A50" s="28" t="s">
        <v>49</v>
      </c>
      <c r="B50" s="77">
        <v>8394.0573774000004</v>
      </c>
      <c r="C50" s="77">
        <v>1509.5881727000001</v>
      </c>
      <c r="D50" s="77">
        <v>16209.181982</v>
      </c>
      <c r="E50" s="77">
        <v>904.27467578999995</v>
      </c>
      <c r="F50" s="77">
        <v>526.39402806999999</v>
      </c>
      <c r="G50" s="77">
        <v>12965.951485</v>
      </c>
      <c r="H50" s="77">
        <v>731.07102223000004</v>
      </c>
      <c r="I50" s="78">
        <v>7.4476565477000003</v>
      </c>
      <c r="J50" s="78">
        <v>11.346007568999999</v>
      </c>
      <c r="K50" s="77">
        <v>23.974878</v>
      </c>
      <c r="L50" s="78">
        <v>29.989179349</v>
      </c>
      <c r="M50" s="77">
        <v>318.05357199999997</v>
      </c>
      <c r="N50" s="78"/>
      <c r="O50" s="77">
        <v>6.9555924336999997</v>
      </c>
      <c r="P50" s="77">
        <v>1.7590359100000001E-2</v>
      </c>
      <c r="Q50" s="78">
        <v>0.91613222989999998</v>
      </c>
      <c r="R50" s="26"/>
      <c r="S50" s="26" t="s">
        <v>49</v>
      </c>
      <c r="T50" s="95">
        <v>0</v>
      </c>
      <c r="U50" s="26">
        <v>0</v>
      </c>
      <c r="V50" s="95">
        <v>6.9556308949544698</v>
      </c>
      <c r="W50" s="26">
        <v>0</v>
      </c>
      <c r="X50" s="26">
        <v>0</v>
      </c>
      <c r="Y50" s="95">
        <v>0</v>
      </c>
      <c r="Z50" s="26">
        <v>0</v>
      </c>
      <c r="AA50" s="26">
        <v>53.527719455730299</v>
      </c>
      <c r="AB50" s="95">
        <v>1.7590464760582201E-2</v>
      </c>
      <c r="AC50" s="26">
        <v>270.43880294531198</v>
      </c>
      <c r="AD50" s="26">
        <v>23.974886406755999</v>
      </c>
      <c r="AE50" s="26">
        <v>8394.2351467637509</v>
      </c>
      <c r="AF50" s="26">
        <v>44.317548633254802</v>
      </c>
      <c r="AG50" s="26">
        <v>24.6477891177143</v>
      </c>
      <c r="AH50" s="26">
        <v>2.4648121158966099E-2</v>
      </c>
      <c r="AI50" s="26">
        <v>44.449044742473902</v>
      </c>
      <c r="AJ50" s="95">
        <v>0</v>
      </c>
      <c r="AK50" s="26">
        <v>61.632895807573597</v>
      </c>
      <c r="AL50" s="26">
        <v>61.632895807573597</v>
      </c>
      <c r="AM50" s="26">
        <v>318.06538827887601</v>
      </c>
      <c r="AN50" s="26">
        <v>0</v>
      </c>
      <c r="AO50" s="26">
        <v>7.8027408747782401</v>
      </c>
      <c r="AP50" s="26">
        <v>0</v>
      </c>
      <c r="AQ50" s="95">
        <v>0</v>
      </c>
      <c r="AR50" s="26">
        <v>0</v>
      </c>
      <c r="AS50" s="26">
        <v>0</v>
      </c>
      <c r="AT50" s="26">
        <v>0</v>
      </c>
      <c r="AU50" s="26">
        <v>1509.65273516553</v>
      </c>
      <c r="AV50" s="26">
        <v>0</v>
      </c>
      <c r="AW50" s="95">
        <v>755.68430830085299</v>
      </c>
      <c r="AX50" s="26">
        <v>14625.381277135901</v>
      </c>
      <c r="AY50" s="26">
        <v>1625.04237431193</v>
      </c>
      <c r="AZ50" s="26">
        <v>16250.4236514478</v>
      </c>
      <c r="BA50" s="26">
        <v>0</v>
      </c>
      <c r="BB50" s="26">
        <v>18.440719744413801</v>
      </c>
      <c r="BC50" s="26">
        <v>17.6583229430539</v>
      </c>
      <c r="BD50" s="26">
        <v>165.43173347166601</v>
      </c>
      <c r="BE50" s="26">
        <v>11.8367070924907</v>
      </c>
      <c r="BF50" s="26">
        <v>7.44495152102765</v>
      </c>
      <c r="BG50" s="26">
        <v>29.255694699291301</v>
      </c>
      <c r="BH50" s="26">
        <v>11.726170569978899</v>
      </c>
      <c r="BI50" s="26">
        <v>0</v>
      </c>
      <c r="BJ50" s="26">
        <v>2.9285666714595799</v>
      </c>
      <c r="BK50" s="26">
        <v>904.32096701151602</v>
      </c>
      <c r="BL50" s="26">
        <v>526.44012922468096</v>
      </c>
      <c r="BM50" s="26">
        <v>377.880837786835</v>
      </c>
      <c r="BN50" s="26">
        <v>1.2035960912052101E-2</v>
      </c>
      <c r="BO50" s="26">
        <v>7.4150254685648495E-2</v>
      </c>
      <c r="BP50" s="26">
        <v>161.917415233772</v>
      </c>
      <c r="BQ50" s="26">
        <v>1.29036167374901E-2</v>
      </c>
      <c r="BR50" s="26">
        <v>51.527582136533802</v>
      </c>
      <c r="BS50" s="26">
        <v>12.589756740825701</v>
      </c>
      <c r="BT50" s="26">
        <v>6.4110159615007998</v>
      </c>
      <c r="BU50" s="26">
        <v>128.76013298172001</v>
      </c>
      <c r="BV50" s="26">
        <v>15.131288220688999</v>
      </c>
      <c r="BW50" s="26">
        <v>31.1039117591557</v>
      </c>
      <c r="BX50" s="26">
        <v>52.052341350828897</v>
      </c>
      <c r="BY50" s="26">
        <v>1.1284697307065901</v>
      </c>
      <c r="BZ50" s="26">
        <v>12956.943518354199</v>
      </c>
      <c r="CA50" s="26">
        <v>108.614240509335</v>
      </c>
      <c r="CB50" s="26">
        <v>295.86509976673102</v>
      </c>
      <c r="CC50" s="26">
        <v>0</v>
      </c>
      <c r="CD50" s="26">
        <v>79.091355428696403</v>
      </c>
      <c r="CE50" s="95">
        <v>0</v>
      </c>
      <c r="CF50" s="26">
        <v>0.63050681943169395</v>
      </c>
      <c r="CG50" s="26">
        <v>731.08183421718797</v>
      </c>
      <c r="CH50" s="26">
        <v>242.21202835353299</v>
      </c>
      <c r="CI50" s="48"/>
      <c r="CJ50" s="23">
        <f t="shared" si="18"/>
        <v>2.117800197900817E-5</v>
      </c>
      <c r="CK50" s="23">
        <f t="shared" si="19"/>
        <v>4.2768264018930776E-5</v>
      </c>
      <c r="CL50" s="23">
        <f t="shared" si="20"/>
        <v>2.5443399607455726E-3</v>
      </c>
      <c r="CM50" s="23">
        <f t="shared" si="21"/>
        <v>5.119154915582483E-5</v>
      </c>
      <c r="CN50" s="23">
        <f t="shared" si="22"/>
        <v>8.7579174957581595E-5</v>
      </c>
      <c r="CO50" s="23">
        <f t="shared" si="23"/>
        <v>-6.9474011654459614E-4</v>
      </c>
      <c r="CP50" s="23">
        <f t="shared" si="24"/>
        <v>1.4789243259779724E-5</v>
      </c>
      <c r="CQ50" s="68">
        <f t="shared" si="25"/>
        <v>-1</v>
      </c>
      <c r="CR50" s="68">
        <f t="shared" si="26"/>
        <v>3.7177581303559855</v>
      </c>
      <c r="CS50" s="23">
        <f t="shared" si="27"/>
        <v>3.5064854131441078E-7</v>
      </c>
      <c r="CT50" s="68">
        <f t="shared" si="28"/>
        <v>1.0551711365729242</v>
      </c>
      <c r="CU50" s="23">
        <f t="shared" si="29"/>
        <v>3.7151850871337137E-5</v>
      </c>
      <c r="CV50" s="68" t="str">
        <f t="shared" si="30"/>
        <v/>
      </c>
      <c r="CW50" s="81">
        <f t="shared" si="14"/>
        <v>5.5295440089058659E-6</v>
      </c>
      <c r="CX50" s="81">
        <f t="shared" si="15"/>
        <v>6.0067325288598222E-6</v>
      </c>
      <c r="CY50" s="68">
        <f t="shared" si="31"/>
        <v>-1</v>
      </c>
      <c r="DA50" s="95">
        <f t="shared" si="16"/>
        <v>41.241669447799723</v>
      </c>
      <c r="DB50" s="95">
        <f t="shared" si="17"/>
        <v>-9.0079666458004795</v>
      </c>
    </row>
    <row r="51" spans="1:106" s="28" customFormat="1" x14ac:dyDescent="0.25">
      <c r="A51" s="28" t="s">
        <v>50</v>
      </c>
      <c r="B51" s="77">
        <v>15893.200541</v>
      </c>
      <c r="C51" s="77">
        <v>129.19212340000001</v>
      </c>
      <c r="D51" s="77">
        <v>36098.392137000003</v>
      </c>
      <c r="E51" s="77">
        <v>1988.208267</v>
      </c>
      <c r="F51" s="77">
        <v>1215.7612265</v>
      </c>
      <c r="G51" s="77">
        <v>32000.641441</v>
      </c>
      <c r="H51" s="77">
        <v>612.19139259999997</v>
      </c>
      <c r="I51" s="78">
        <v>5.7080981499999996</v>
      </c>
      <c r="J51" s="78">
        <v>1.1366256493</v>
      </c>
      <c r="K51" s="77"/>
      <c r="L51" s="78">
        <v>1.7707912210000001</v>
      </c>
      <c r="M51" s="77">
        <v>18.903052379999998</v>
      </c>
      <c r="N51" s="78"/>
      <c r="O51" s="77">
        <v>3.2919781399999999</v>
      </c>
      <c r="P51" s="77">
        <v>2.990863E-4</v>
      </c>
      <c r="Q51" s="78">
        <v>0.49873612</v>
      </c>
      <c r="R51" s="26"/>
      <c r="S51" s="26" t="s">
        <v>50</v>
      </c>
      <c r="T51" s="95">
        <v>0</v>
      </c>
      <c r="U51" s="26">
        <v>1.08258600423728E-3</v>
      </c>
      <c r="V51" s="95">
        <v>3.2919752107975402</v>
      </c>
      <c r="W51" s="26">
        <v>0</v>
      </c>
      <c r="X51" s="26">
        <v>0</v>
      </c>
      <c r="Y51" s="95">
        <v>0</v>
      </c>
      <c r="Z51" s="26">
        <v>0</v>
      </c>
      <c r="AA51" s="26">
        <v>1.68108379446529E-2</v>
      </c>
      <c r="AB51" s="95">
        <v>2.9908663971264598E-4</v>
      </c>
      <c r="AC51" s="26">
        <v>7.1841678358313201</v>
      </c>
      <c r="AD51" s="26">
        <v>0</v>
      </c>
      <c r="AE51" s="26">
        <v>15893.1946465684</v>
      </c>
      <c r="AF51" s="26">
        <v>0</v>
      </c>
      <c r="AG51" s="26">
        <v>12.9891335002768</v>
      </c>
      <c r="AH51" s="26">
        <v>0</v>
      </c>
      <c r="AI51" s="26">
        <v>0</v>
      </c>
      <c r="AJ51" s="95">
        <v>0</v>
      </c>
      <c r="AK51" s="26">
        <v>3.2691498971621402</v>
      </c>
      <c r="AL51" s="26">
        <v>3.2691498971621402</v>
      </c>
      <c r="AM51" s="26">
        <v>18.903048621901799</v>
      </c>
      <c r="AN51" s="26">
        <v>0</v>
      </c>
      <c r="AO51" s="26">
        <v>9.5713048785880108</v>
      </c>
      <c r="AP51" s="26">
        <v>0</v>
      </c>
      <c r="AQ51" s="95">
        <v>0</v>
      </c>
      <c r="AR51" s="26">
        <v>0</v>
      </c>
      <c r="AS51" s="26">
        <v>0</v>
      </c>
      <c r="AT51" s="26">
        <v>0</v>
      </c>
      <c r="AU51" s="26">
        <v>129.19219480965799</v>
      </c>
      <c r="AV51" s="26">
        <v>0</v>
      </c>
      <c r="AW51" s="95">
        <v>625.11922717824802</v>
      </c>
      <c r="AX51" s="26">
        <v>32485.550357100899</v>
      </c>
      <c r="AY51" s="26">
        <v>3609.5056439295099</v>
      </c>
      <c r="AZ51" s="26">
        <v>36095.056001030403</v>
      </c>
      <c r="BA51" s="26">
        <v>0</v>
      </c>
      <c r="BB51" s="26">
        <v>17.396438088639002</v>
      </c>
      <c r="BC51" s="26">
        <v>72.422000944118295</v>
      </c>
      <c r="BD51" s="26">
        <v>179.53511966391599</v>
      </c>
      <c r="BE51" s="26">
        <v>41.866972675628404</v>
      </c>
      <c r="BF51" s="26">
        <v>0.83198566819336695</v>
      </c>
      <c r="BG51" s="26">
        <v>52.106698250411903</v>
      </c>
      <c r="BH51" s="26">
        <v>35.452044978389097</v>
      </c>
      <c r="BI51" s="26">
        <v>0</v>
      </c>
      <c r="BJ51" s="26">
        <v>5.641963340807</v>
      </c>
      <c r="BK51" s="26">
        <v>1988.2299109534199</v>
      </c>
      <c r="BL51" s="26">
        <v>1215.7832009659301</v>
      </c>
      <c r="BM51" s="26">
        <v>772.44670998748802</v>
      </c>
      <c r="BN51" s="26">
        <v>0</v>
      </c>
      <c r="BO51" s="26">
        <v>0.343830912658388</v>
      </c>
      <c r="BP51" s="26">
        <v>708.33450293413102</v>
      </c>
      <c r="BQ51" s="26">
        <v>0</v>
      </c>
      <c r="BR51" s="26">
        <v>15.8792562851017</v>
      </c>
      <c r="BS51" s="26">
        <v>4.3260168577522702</v>
      </c>
      <c r="BT51" s="26">
        <v>0.75108102966870005</v>
      </c>
      <c r="BU51" s="26">
        <v>39.515864301878899</v>
      </c>
      <c r="BV51" s="26">
        <v>11.0856387598719</v>
      </c>
      <c r="BW51" s="26">
        <v>109.333994399047</v>
      </c>
      <c r="BX51" s="26">
        <v>123.74370475250301</v>
      </c>
      <c r="BY51" s="26">
        <v>5.2332836356421204</v>
      </c>
      <c r="BZ51" s="26">
        <v>31979.6631582146</v>
      </c>
      <c r="CA51" s="26">
        <v>117.80111081981001</v>
      </c>
      <c r="CB51" s="26">
        <v>783.44113690151403</v>
      </c>
      <c r="CC51" s="26">
        <v>0</v>
      </c>
      <c r="CD51" s="26">
        <v>95.592598305303895</v>
      </c>
      <c r="CE51" s="95">
        <v>0</v>
      </c>
      <c r="CF51" s="26">
        <v>4.0711925894277301E-3</v>
      </c>
      <c r="CG51" s="26">
        <v>612.19120021572201</v>
      </c>
      <c r="CH51" s="26">
        <v>297.63130301886798</v>
      </c>
      <c r="CI51" s="48"/>
      <c r="CJ51" s="23">
        <f t="shared" si="18"/>
        <v>-3.7087757027938553E-7</v>
      </c>
      <c r="CK51" s="23">
        <f t="shared" si="19"/>
        <v>5.527400285536948E-7</v>
      </c>
      <c r="CL51" s="23">
        <f t="shared" si="20"/>
        <v>-9.2417854981958217E-5</v>
      </c>
      <c r="CM51" s="23">
        <f t="shared" si="21"/>
        <v>1.0886160056352543E-5</v>
      </c>
      <c r="CN51" s="23">
        <f t="shared" si="22"/>
        <v>1.8074655985949188E-5</v>
      </c>
      <c r="CO51" s="23">
        <f t="shared" si="23"/>
        <v>-6.5555819635920666E-4</v>
      </c>
      <c r="CP51" s="23">
        <f t="shared" si="24"/>
        <v>-3.1425511742172852E-7</v>
      </c>
      <c r="CQ51" s="68">
        <f t="shared" si="25"/>
        <v>-1</v>
      </c>
      <c r="CR51" s="68">
        <f t="shared" si="26"/>
        <v>-0.98520987278880601</v>
      </c>
      <c r="CS51" s="23" t="str">
        <f t="shared" si="27"/>
        <v/>
      </c>
      <c r="CT51" s="68">
        <f t="shared" si="28"/>
        <v>0.84615208071564074</v>
      </c>
      <c r="CU51" s="23">
        <f t="shared" si="29"/>
        <v>-1.9880906656294767E-7</v>
      </c>
      <c r="CV51" s="68" t="str">
        <f t="shared" si="30"/>
        <v/>
      </c>
      <c r="CW51" s="81">
        <f t="shared" si="14"/>
        <v>-8.89800094389606E-7</v>
      </c>
      <c r="CX51" s="81">
        <f t="shared" si="15"/>
        <v>1.1358348609756784E-6</v>
      </c>
      <c r="CY51" s="68">
        <f t="shared" si="31"/>
        <v>-1</v>
      </c>
      <c r="DA51" s="95">
        <f t="shared" si="16"/>
        <v>-3.3361359695991268</v>
      </c>
      <c r="DB51" s="95">
        <f t="shared" si="17"/>
        <v>-20.978282785399642</v>
      </c>
    </row>
    <row r="52" spans="1:106" s="28" customFormat="1" x14ac:dyDescent="0.25">
      <c r="B52" s="77"/>
      <c r="C52" s="77"/>
      <c r="D52" s="77"/>
      <c r="E52" s="77"/>
      <c r="F52" s="77"/>
      <c r="G52" s="77"/>
      <c r="H52" s="77"/>
      <c r="I52" s="78"/>
      <c r="J52" s="78"/>
      <c r="K52" s="77"/>
      <c r="L52" s="78"/>
      <c r="M52" s="77"/>
      <c r="N52" s="78"/>
      <c r="O52" s="77"/>
      <c r="P52" s="77"/>
      <c r="Q52" s="78"/>
      <c r="R52" s="26"/>
      <c r="S52" s="26"/>
      <c r="T52" s="95"/>
      <c r="U52" s="26"/>
      <c r="V52" s="95"/>
      <c r="W52" s="26"/>
      <c r="X52" s="26"/>
      <c r="Y52" s="95"/>
      <c r="Z52" s="26"/>
      <c r="AA52" s="26"/>
      <c r="AB52" s="95"/>
      <c r="AC52" s="26"/>
      <c r="AD52" s="26"/>
      <c r="AE52" s="26"/>
      <c r="AF52" s="26"/>
      <c r="AG52" s="26"/>
      <c r="AH52" s="26"/>
      <c r="AI52" s="26"/>
      <c r="AJ52" s="95"/>
      <c r="AK52" s="26"/>
      <c r="AL52" s="26"/>
      <c r="AM52" s="26"/>
      <c r="AN52" s="26"/>
      <c r="AO52" s="26"/>
      <c r="AP52" s="26"/>
      <c r="AQ52" s="95"/>
      <c r="AR52" s="26"/>
      <c r="AS52" s="26"/>
      <c r="AT52" s="26"/>
      <c r="AU52" s="26"/>
      <c r="AV52" s="26"/>
      <c r="AW52" s="95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95"/>
      <c r="CF52" s="26"/>
      <c r="CG52" s="26"/>
      <c r="CH52" s="26"/>
      <c r="CI52" s="48"/>
      <c r="CJ52" s="23" t="str">
        <f t="shared" si="18"/>
        <v/>
      </c>
      <c r="CK52" s="23" t="str">
        <f t="shared" si="19"/>
        <v/>
      </c>
      <c r="CL52" s="23" t="str">
        <f t="shared" si="20"/>
        <v/>
      </c>
      <c r="CM52" s="23" t="str">
        <f t="shared" si="21"/>
        <v/>
      </c>
      <c r="CN52" s="23" t="str">
        <f t="shared" si="22"/>
        <v/>
      </c>
      <c r="CO52" s="23" t="str">
        <f t="shared" si="23"/>
        <v/>
      </c>
      <c r="CP52" s="23" t="str">
        <f t="shared" si="24"/>
        <v/>
      </c>
      <c r="CQ52" s="68" t="str">
        <f t="shared" si="25"/>
        <v/>
      </c>
      <c r="CR52" s="68" t="str">
        <f t="shared" si="26"/>
        <v/>
      </c>
      <c r="CS52" s="23" t="str">
        <f t="shared" si="27"/>
        <v/>
      </c>
      <c r="CT52" s="68" t="str">
        <f t="shared" si="28"/>
        <v/>
      </c>
      <c r="CU52" s="23" t="str">
        <f t="shared" si="29"/>
        <v/>
      </c>
      <c r="CV52" s="68" t="str">
        <f t="shared" si="30"/>
        <v/>
      </c>
      <c r="CW52" s="81" t="str">
        <f t="shared" si="14"/>
        <v/>
      </c>
      <c r="CX52" s="81" t="str">
        <f t="shared" si="15"/>
        <v/>
      </c>
      <c r="CY52" s="68" t="str">
        <f t="shared" si="31"/>
        <v/>
      </c>
    </row>
    <row r="53" spans="1:106" s="28" customFormat="1" x14ac:dyDescent="0.25">
      <c r="B53" s="77"/>
      <c r="C53" s="77"/>
      <c r="D53" s="77"/>
      <c r="E53" s="77"/>
      <c r="F53" s="77"/>
      <c r="G53" s="77"/>
      <c r="H53" s="77"/>
      <c r="I53" s="78"/>
      <c r="J53" s="78"/>
      <c r="K53" s="77"/>
      <c r="L53" s="78"/>
      <c r="M53" s="77"/>
      <c r="N53" s="78"/>
      <c r="O53" s="77"/>
      <c r="P53" s="77"/>
      <c r="Q53" s="78"/>
      <c r="R53" s="26"/>
      <c r="S53" s="26"/>
      <c r="T53" s="95"/>
      <c r="U53" s="26"/>
      <c r="V53" s="95"/>
      <c r="W53" s="26"/>
      <c r="X53" s="26"/>
      <c r="Y53" s="95"/>
      <c r="Z53" s="26"/>
      <c r="AA53" s="26"/>
      <c r="AB53" s="95"/>
      <c r="AC53" s="26"/>
      <c r="AD53" s="26"/>
      <c r="AE53" s="26"/>
      <c r="AF53" s="26"/>
      <c r="AG53" s="26"/>
      <c r="AH53" s="26"/>
      <c r="AI53" s="26"/>
      <c r="AJ53" s="95"/>
      <c r="AK53" s="26"/>
      <c r="AL53" s="26"/>
      <c r="AM53" s="26"/>
      <c r="AN53" s="26"/>
      <c r="AO53" s="26"/>
      <c r="AP53" s="26"/>
      <c r="AQ53" s="95"/>
      <c r="AR53" s="26"/>
      <c r="AS53" s="26"/>
      <c r="AT53" s="26"/>
      <c r="AU53" s="26"/>
      <c r="AV53" s="26"/>
      <c r="AW53" s="95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95"/>
      <c r="CF53" s="26"/>
      <c r="CG53" s="26"/>
      <c r="CH53" s="26"/>
      <c r="CI53" s="48"/>
      <c r="CJ53" s="23" t="str">
        <f t="shared" si="18"/>
        <v/>
      </c>
      <c r="CK53" s="23" t="str">
        <f t="shared" si="19"/>
        <v/>
      </c>
      <c r="CL53" s="23" t="str">
        <f t="shared" si="20"/>
        <v/>
      </c>
      <c r="CM53" s="23" t="str">
        <f t="shared" si="21"/>
        <v/>
      </c>
      <c r="CN53" s="23" t="str">
        <f t="shared" si="22"/>
        <v/>
      </c>
      <c r="CO53" s="23" t="str">
        <f t="shared" si="23"/>
        <v/>
      </c>
      <c r="CP53" s="23" t="str">
        <f t="shared" si="24"/>
        <v/>
      </c>
      <c r="CQ53" s="68" t="str">
        <f t="shared" si="25"/>
        <v/>
      </c>
      <c r="CR53" s="68" t="str">
        <f t="shared" si="26"/>
        <v/>
      </c>
      <c r="CS53" s="23" t="str">
        <f t="shared" si="27"/>
        <v/>
      </c>
      <c r="CT53" s="68" t="str">
        <f t="shared" si="28"/>
        <v/>
      </c>
      <c r="CU53" s="23" t="str">
        <f t="shared" si="29"/>
        <v/>
      </c>
      <c r="CV53" s="68" t="str">
        <f t="shared" si="30"/>
        <v/>
      </c>
      <c r="CW53" s="81" t="str">
        <f t="shared" si="14"/>
        <v/>
      </c>
      <c r="CX53" s="81" t="str">
        <f t="shared" si="15"/>
        <v/>
      </c>
      <c r="CY53" s="68" t="str">
        <f t="shared" si="31"/>
        <v/>
      </c>
    </row>
    <row r="54" spans="1:106" x14ac:dyDescent="0.25">
      <c r="A54" s="28" t="s">
        <v>51</v>
      </c>
      <c r="B54" s="77">
        <v>3119.7498000000001</v>
      </c>
      <c r="C54" s="77"/>
      <c r="D54" s="77">
        <v>35057.131000000001</v>
      </c>
      <c r="E54" s="77">
        <v>5274.9624999999996</v>
      </c>
      <c r="F54" s="77">
        <v>3576.5522500000002</v>
      </c>
      <c r="G54" s="77">
        <v>9332.2479999999996</v>
      </c>
      <c r="H54" s="77">
        <v>357.70927499999999</v>
      </c>
      <c r="I54" s="78">
        <v>3.77124975</v>
      </c>
      <c r="J54" s="78">
        <v>9.9177704999999996</v>
      </c>
      <c r="K54" s="77">
        <v>0.91956000000000004</v>
      </c>
      <c r="L54" s="78">
        <v>3.88698845</v>
      </c>
      <c r="M54" s="77">
        <v>22.116</v>
      </c>
      <c r="N54" s="78"/>
      <c r="O54" s="77">
        <v>3.9535392499999999</v>
      </c>
      <c r="P54" s="77"/>
      <c r="Q54" s="78">
        <v>8.8286169999999997E-2</v>
      </c>
      <c r="R54" s="26"/>
      <c r="S54" s="26" t="s">
        <v>51</v>
      </c>
      <c r="T54" s="95">
        <v>0</v>
      </c>
      <c r="U54" s="26">
        <v>0</v>
      </c>
      <c r="V54" s="95">
        <v>3.9596515598499402</v>
      </c>
      <c r="W54" s="26">
        <v>0</v>
      </c>
      <c r="X54" s="26">
        <v>0</v>
      </c>
      <c r="Y54" s="95">
        <v>0</v>
      </c>
      <c r="Z54" s="26">
        <v>0</v>
      </c>
      <c r="AA54" s="26">
        <v>3.2711406950511699</v>
      </c>
      <c r="AB54" s="95">
        <v>0</v>
      </c>
      <c r="AC54" s="26">
        <v>6.6409991448271004</v>
      </c>
      <c r="AD54" s="26">
        <v>0.92207551586500702</v>
      </c>
      <c r="AE54" s="26">
        <v>3120.3647709563002</v>
      </c>
      <c r="AF54" s="26">
        <v>2.8335408580168302</v>
      </c>
      <c r="AG54" s="26">
        <v>8.3292898976056495</v>
      </c>
      <c r="AH54" s="26">
        <v>0</v>
      </c>
      <c r="AI54" s="26">
        <v>2.8492496828320699</v>
      </c>
      <c r="AJ54" s="95">
        <v>0</v>
      </c>
      <c r="AK54" s="26">
        <v>0</v>
      </c>
      <c r="AL54" s="26">
        <v>0</v>
      </c>
      <c r="AM54" s="26">
        <v>22.1762453479718</v>
      </c>
      <c r="AN54" s="26">
        <v>0</v>
      </c>
      <c r="AO54" s="26">
        <v>5.4735643205648197</v>
      </c>
      <c r="AP54" s="26">
        <v>0</v>
      </c>
      <c r="AQ54" s="95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95">
        <v>366.03016607637898</v>
      </c>
      <c r="AX54" s="26">
        <v>31551.701474873302</v>
      </c>
      <c r="AY54" s="26">
        <v>3505.7447431771898</v>
      </c>
      <c r="AZ54" s="26">
        <v>35057.4462180505</v>
      </c>
      <c r="BA54" s="26">
        <v>0</v>
      </c>
      <c r="BB54" s="26">
        <v>10.220747448454199</v>
      </c>
      <c r="BC54" s="26">
        <v>210.64147238435299</v>
      </c>
      <c r="BD54" s="26">
        <v>102.701348336682</v>
      </c>
      <c r="BE54" s="26">
        <v>122.03492636342</v>
      </c>
      <c r="BF54" s="26">
        <v>2.4782246606811098</v>
      </c>
      <c r="BG54" s="26">
        <v>152.80653111658501</v>
      </c>
      <c r="BH54" s="26">
        <v>103.027322345497</v>
      </c>
      <c r="BI54" s="26">
        <v>0</v>
      </c>
      <c r="BJ54" s="26">
        <v>20.6761727588088</v>
      </c>
      <c r="BK54" s="26">
        <v>5275.1583027685601</v>
      </c>
      <c r="BL54" s="26">
        <v>3576.7476414029102</v>
      </c>
      <c r="BM54" s="26">
        <v>1698.41066136565</v>
      </c>
      <c r="BN54" s="26">
        <v>6.8771375188081504E-2</v>
      </c>
      <c r="BO54" s="26">
        <v>1.00028265811273</v>
      </c>
      <c r="BP54" s="26">
        <v>2067.92541154229</v>
      </c>
      <c r="BQ54" s="26">
        <v>7.2817936804510403E-2</v>
      </c>
      <c r="BR54" s="26">
        <v>51.598448426065197</v>
      </c>
      <c r="BS54" s="26">
        <v>12.2644834587212</v>
      </c>
      <c r="BT54" s="26">
        <v>2.0129135039710699</v>
      </c>
      <c r="BU54" s="26">
        <v>128.471749957285</v>
      </c>
      <c r="BV54" s="26">
        <v>6.5632504686143598</v>
      </c>
      <c r="BW54" s="26">
        <v>324.45450155039998</v>
      </c>
      <c r="BX54" s="26">
        <v>361.98885526325898</v>
      </c>
      <c r="BY54" s="26">
        <v>15.2247561014567</v>
      </c>
      <c r="BZ54" s="26">
        <v>9309.6136043378101</v>
      </c>
      <c r="CA54" s="26">
        <v>67.204950828630103</v>
      </c>
      <c r="CB54" s="26">
        <v>218.07392586627799</v>
      </c>
      <c r="CC54" s="26">
        <v>0</v>
      </c>
      <c r="CD54" s="26">
        <v>54.668859000556999</v>
      </c>
      <c r="CE54" s="95">
        <v>0</v>
      </c>
      <c r="CF54" s="26">
        <v>3.8169546268952699E-2</v>
      </c>
      <c r="CG54" s="26">
        <v>357.73601471585101</v>
      </c>
      <c r="CH54" s="26">
        <v>170.211434990237</v>
      </c>
      <c r="CI54" s="48"/>
      <c r="CJ54" s="23">
        <f t="shared" si="18"/>
        <v>1.9712188339594171E-4</v>
      </c>
      <c r="CK54" s="23" t="str">
        <f t="shared" si="19"/>
        <v/>
      </c>
      <c r="CL54" s="23">
        <f t="shared" si="20"/>
        <v>8.9915529738732859E-6</v>
      </c>
      <c r="CM54" s="23">
        <f t="shared" si="21"/>
        <v>3.7119272138995775E-5</v>
      </c>
      <c r="CN54" s="23">
        <f t="shared" si="22"/>
        <v>5.4631217231620359E-5</v>
      </c>
      <c r="CO54" s="23">
        <f t="shared" si="23"/>
        <v>-2.425395859838861E-3</v>
      </c>
      <c r="CP54" s="23">
        <f t="shared" si="24"/>
        <v>7.4752648924247445E-5</v>
      </c>
      <c r="CQ54" s="68">
        <f t="shared" si="25"/>
        <v>-1</v>
      </c>
      <c r="CR54" s="68">
        <f t="shared" si="26"/>
        <v>-0.67017378602870781</v>
      </c>
      <c r="CS54" s="23">
        <f t="shared" si="27"/>
        <v>2.7355646885542854E-3</v>
      </c>
      <c r="CT54" s="68">
        <f t="shared" si="28"/>
        <v>-1</v>
      </c>
      <c r="CU54" s="23">
        <f t="shared" si="29"/>
        <v>2.7240616735305125E-3</v>
      </c>
      <c r="CV54" s="68" t="str">
        <f t="shared" si="30"/>
        <v/>
      </c>
      <c r="CW54" s="81">
        <f t="shared" si="14"/>
        <v>1.5460349482910199E-3</v>
      </c>
      <c r="CX54" s="81" t="str">
        <f t="shared" si="15"/>
        <v/>
      </c>
      <c r="CY54" s="68">
        <f t="shared" si="31"/>
        <v>-1</v>
      </c>
    </row>
    <row r="55" spans="1:106" x14ac:dyDescent="0.25">
      <c r="A55" s="28" t="s">
        <v>1</v>
      </c>
      <c r="B55" s="77">
        <v>2445.3200000000002</v>
      </c>
      <c r="C55" s="77">
        <v>1.77</v>
      </c>
      <c r="D55" s="77">
        <v>7794.95</v>
      </c>
      <c r="E55" s="77">
        <v>259.58267499999999</v>
      </c>
      <c r="F55" s="77">
        <v>239.80585474</v>
      </c>
      <c r="G55" s="77">
        <v>1304.46</v>
      </c>
      <c r="H55" s="77">
        <v>307.25</v>
      </c>
      <c r="I55" s="78">
        <v>0.39963386200000001</v>
      </c>
      <c r="J55" s="78">
        <v>0.13652599000000001</v>
      </c>
      <c r="K55" s="77"/>
      <c r="L55" s="78">
        <v>7.1900936949999998</v>
      </c>
      <c r="M55" s="77"/>
      <c r="N55" s="78"/>
      <c r="O55" s="77">
        <v>6.3943346999999998E-2</v>
      </c>
      <c r="P55" s="77"/>
      <c r="Q55" s="78">
        <v>2.3414506000000002E-2</v>
      </c>
      <c r="R55" s="26"/>
      <c r="S55" s="26" t="s">
        <v>1</v>
      </c>
      <c r="T55" s="95">
        <v>0</v>
      </c>
      <c r="U55" s="26">
        <v>0</v>
      </c>
      <c r="V55" s="95">
        <v>0</v>
      </c>
      <c r="W55" s="26">
        <v>0</v>
      </c>
      <c r="X55" s="26">
        <v>0</v>
      </c>
      <c r="Y55" s="95">
        <v>0</v>
      </c>
      <c r="Z55" s="26">
        <v>0</v>
      </c>
      <c r="AA55" s="26">
        <v>0.52830760229909202</v>
      </c>
      <c r="AB55" s="95">
        <v>0</v>
      </c>
      <c r="AC55" s="26">
        <v>0.77574527303790497</v>
      </c>
      <c r="AD55" s="26">
        <v>0</v>
      </c>
      <c r="AE55" s="26">
        <v>51.619876824241999</v>
      </c>
      <c r="AF55" s="26">
        <v>1.91930585633587</v>
      </c>
      <c r="AG55" s="26">
        <v>0.18724885214818299</v>
      </c>
      <c r="AH55" s="26">
        <v>0.75568401557732401</v>
      </c>
      <c r="AI55" s="26">
        <v>0</v>
      </c>
      <c r="AJ55" s="95">
        <v>0</v>
      </c>
      <c r="AK55" s="26">
        <v>0</v>
      </c>
      <c r="AL55" s="26">
        <v>0</v>
      </c>
      <c r="AM55" s="26">
        <v>0</v>
      </c>
      <c r="AN55" s="26">
        <v>0</v>
      </c>
      <c r="AO55" s="26">
        <v>0.485604450585849</v>
      </c>
      <c r="AP55" s="26">
        <v>0</v>
      </c>
      <c r="AQ55" s="95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95">
        <v>5.9117178446513101</v>
      </c>
      <c r="AX55" s="26">
        <v>181.592603674222</v>
      </c>
      <c r="AY55" s="26">
        <v>20.176983740604101</v>
      </c>
      <c r="AZ55" s="26">
        <v>201.76958741482699</v>
      </c>
      <c r="BA55" s="26">
        <v>0</v>
      </c>
      <c r="BB55" s="26">
        <v>1.2016017632135101</v>
      </c>
      <c r="BC55" s="26">
        <v>0</v>
      </c>
      <c r="BD55" s="26">
        <v>0.85791121239411905</v>
      </c>
      <c r="BE55" s="26">
        <v>3.2224187045641201E-3</v>
      </c>
      <c r="BF55" s="26">
        <v>1.13310029656574E-3</v>
      </c>
      <c r="BG55" s="26">
        <v>4.2626676001036099</v>
      </c>
      <c r="BH55" s="26">
        <v>1.44815525091353E-3</v>
      </c>
      <c r="BI55" s="26">
        <v>0</v>
      </c>
      <c r="BJ55" s="26">
        <v>2.10038297657038E-4</v>
      </c>
      <c r="BK55" s="26">
        <v>5.6946344868292504</v>
      </c>
      <c r="BL55" s="26">
        <v>5.5271770181541804</v>
      </c>
      <c r="BM55" s="26">
        <v>0.16745746867507699</v>
      </c>
      <c r="BN55" s="26">
        <v>0</v>
      </c>
      <c r="BO55" s="26">
        <v>0</v>
      </c>
      <c r="BP55" s="26">
        <v>2.2612236975919998E-2</v>
      </c>
      <c r="BQ55" s="26">
        <v>0</v>
      </c>
      <c r="BR55" s="26">
        <v>0.24264905151650401</v>
      </c>
      <c r="BS55" s="26">
        <v>0</v>
      </c>
      <c r="BT55" s="26">
        <v>6.3066605657059903E-3</v>
      </c>
      <c r="BU55" s="26">
        <v>0.97060005728710197</v>
      </c>
      <c r="BV55" s="26">
        <v>0</v>
      </c>
      <c r="BW55" s="26">
        <v>0</v>
      </c>
      <c r="BX55" s="26">
        <v>1.6305589528045498E-2</v>
      </c>
      <c r="BY55" s="26">
        <v>2.2109627583128001E-5</v>
      </c>
      <c r="BZ55" s="26">
        <v>8.3298318471364396</v>
      </c>
      <c r="CA55" s="26">
        <v>0</v>
      </c>
      <c r="CB55" s="26">
        <v>0</v>
      </c>
      <c r="CC55" s="26">
        <v>0</v>
      </c>
      <c r="CD55" s="26">
        <v>0</v>
      </c>
      <c r="CE55" s="95">
        <v>0</v>
      </c>
      <c r="CF55" s="26">
        <v>0</v>
      </c>
      <c r="CG55" s="26">
        <v>5.7244717202114197</v>
      </c>
      <c r="CH55" s="26">
        <v>0</v>
      </c>
      <c r="CJ55" s="23">
        <f t="shared" si="18"/>
        <v>-0.97889033875965437</v>
      </c>
      <c r="CK55" s="23">
        <f t="shared" si="19"/>
        <v>-1</v>
      </c>
      <c r="CL55" s="23">
        <f t="shared" si="20"/>
        <v>-0.97411534552308521</v>
      </c>
      <c r="CM55" s="23">
        <f t="shared" si="21"/>
        <v>-0.97806234762458921</v>
      </c>
      <c r="CN55" s="23">
        <f t="shared" si="22"/>
        <v>-0.97695145089703161</v>
      </c>
      <c r="CO55" s="23">
        <f t="shared" si="23"/>
        <v>-0.9936143447502136</v>
      </c>
      <c r="CP55" s="23">
        <f t="shared" si="24"/>
        <v>-0.98136868439312808</v>
      </c>
      <c r="CQ55" s="68"/>
      <c r="CR55" s="68"/>
      <c r="CS55" s="23"/>
      <c r="CT55" s="68"/>
      <c r="CU55" s="23" t="str">
        <f t="shared" ref="CU55:CU61" si="32">IF(M55=0,"",(AK55-M55)/M55)</f>
        <v/>
      </c>
      <c r="CV55" s="68"/>
      <c r="CW55" s="81">
        <f t="shared" si="14"/>
        <v>-1</v>
      </c>
      <c r="CX55" s="81" t="str">
        <f t="shared" si="15"/>
        <v/>
      </c>
      <c r="CY55" s="68">
        <f t="shared" si="31"/>
        <v>-1</v>
      </c>
    </row>
    <row r="56" spans="1:106" s="28" customFormat="1" x14ac:dyDescent="0.25">
      <c r="A56" s="28" t="s">
        <v>11</v>
      </c>
      <c r="B56" s="77">
        <v>1599.3709022</v>
      </c>
      <c r="C56" s="77">
        <v>170.95032466999999</v>
      </c>
      <c r="D56" s="77">
        <v>17525.427323</v>
      </c>
      <c r="E56" s="77">
        <v>1551.6896174000001</v>
      </c>
      <c r="F56" s="77">
        <v>1375.3763732</v>
      </c>
      <c r="G56" s="77">
        <v>18010.209046</v>
      </c>
      <c r="H56" s="77">
        <v>162.85252783000001</v>
      </c>
      <c r="I56" s="78"/>
      <c r="J56" s="78">
        <v>0.85305016020000002</v>
      </c>
      <c r="K56" s="77"/>
      <c r="L56" s="78">
        <v>4.3567809519000003</v>
      </c>
      <c r="M56" s="77"/>
      <c r="N56" s="78"/>
      <c r="O56" s="77"/>
      <c r="P56" s="77"/>
      <c r="Q56" s="78">
        <v>2.37445856E-2</v>
      </c>
      <c r="R56" s="26"/>
      <c r="S56" s="26" t="s">
        <v>11</v>
      </c>
      <c r="T56" s="95">
        <v>0</v>
      </c>
      <c r="U56" s="26">
        <v>0</v>
      </c>
      <c r="V56" s="95">
        <v>0</v>
      </c>
      <c r="W56" s="26">
        <v>0</v>
      </c>
      <c r="X56" s="26">
        <v>0</v>
      </c>
      <c r="Y56" s="95">
        <v>0</v>
      </c>
      <c r="Z56" s="26">
        <v>0</v>
      </c>
      <c r="AA56" s="26">
        <v>0</v>
      </c>
      <c r="AB56" s="95">
        <v>0</v>
      </c>
      <c r="AC56" s="26">
        <v>0</v>
      </c>
      <c r="AD56" s="26">
        <v>0</v>
      </c>
      <c r="AE56" s="26">
        <v>0</v>
      </c>
      <c r="AF56" s="26">
        <v>0</v>
      </c>
      <c r="AG56" s="26">
        <v>0</v>
      </c>
      <c r="AH56" s="26">
        <v>0</v>
      </c>
      <c r="AI56" s="26">
        <v>0</v>
      </c>
      <c r="AJ56" s="95">
        <v>0</v>
      </c>
      <c r="AK56" s="26">
        <v>0</v>
      </c>
      <c r="AL56" s="26">
        <v>0</v>
      </c>
      <c r="AM56" s="26">
        <v>0</v>
      </c>
      <c r="AN56" s="26">
        <v>0</v>
      </c>
      <c r="AO56" s="26">
        <v>0</v>
      </c>
      <c r="AP56" s="26">
        <v>0</v>
      </c>
      <c r="AQ56" s="95">
        <v>0</v>
      </c>
      <c r="AR56" s="26">
        <v>0</v>
      </c>
      <c r="AS56" s="26">
        <v>0</v>
      </c>
      <c r="AT56" s="26">
        <v>0</v>
      </c>
      <c r="AU56" s="26">
        <v>0</v>
      </c>
      <c r="AV56" s="26">
        <v>0</v>
      </c>
      <c r="AW56" s="95"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26">
        <v>0</v>
      </c>
      <c r="BH56" s="26">
        <v>0</v>
      </c>
      <c r="BI56" s="26">
        <v>0</v>
      </c>
      <c r="BJ56" s="26">
        <v>0</v>
      </c>
      <c r="BK56" s="26">
        <v>0</v>
      </c>
      <c r="BL56" s="26">
        <v>0</v>
      </c>
      <c r="BM56" s="26">
        <v>0</v>
      </c>
      <c r="BN56" s="26">
        <v>0</v>
      </c>
      <c r="BO56" s="26">
        <v>0</v>
      </c>
      <c r="BP56" s="26">
        <v>0</v>
      </c>
      <c r="BQ56" s="26">
        <v>0</v>
      </c>
      <c r="BR56" s="26">
        <v>0</v>
      </c>
      <c r="BS56" s="26">
        <v>0</v>
      </c>
      <c r="BT56" s="26">
        <v>0</v>
      </c>
      <c r="BU56" s="26">
        <v>0</v>
      </c>
      <c r="BV56" s="26">
        <v>0</v>
      </c>
      <c r="BW56" s="26">
        <v>0</v>
      </c>
      <c r="BX56" s="26">
        <v>0</v>
      </c>
      <c r="BY56" s="26">
        <v>0</v>
      </c>
      <c r="BZ56" s="26">
        <v>0</v>
      </c>
      <c r="CA56" s="26">
        <v>0</v>
      </c>
      <c r="CB56" s="26">
        <v>0</v>
      </c>
      <c r="CC56" s="26">
        <v>0</v>
      </c>
      <c r="CD56" s="26">
        <v>0</v>
      </c>
      <c r="CE56" s="95">
        <v>0</v>
      </c>
      <c r="CF56" s="26">
        <v>0</v>
      </c>
      <c r="CG56" s="26">
        <v>0</v>
      </c>
      <c r="CH56" s="26">
        <v>0</v>
      </c>
      <c r="CI56" s="26"/>
      <c r="CJ56" s="23">
        <f t="shared" si="18"/>
        <v>-1</v>
      </c>
      <c r="CK56" s="23">
        <f t="shared" si="19"/>
        <v>-1</v>
      </c>
      <c r="CL56" s="23">
        <f t="shared" si="20"/>
        <v>-1</v>
      </c>
      <c r="CM56" s="23">
        <f t="shared" si="21"/>
        <v>-1</v>
      </c>
      <c r="CN56" s="23">
        <f t="shared" si="22"/>
        <v>-1</v>
      </c>
      <c r="CO56" s="23">
        <f t="shared" si="23"/>
        <v>-1</v>
      </c>
      <c r="CP56" s="23">
        <f t="shared" si="24"/>
        <v>-1</v>
      </c>
      <c r="CQ56" s="68"/>
      <c r="CR56" s="68"/>
      <c r="CS56" s="23"/>
      <c r="CT56" s="68"/>
      <c r="CU56" s="23" t="str">
        <f t="shared" si="32"/>
        <v/>
      </c>
      <c r="CV56" s="68"/>
      <c r="CW56" s="81" t="str">
        <f t="shared" si="14"/>
        <v/>
      </c>
      <c r="CX56" s="81" t="str">
        <f t="shared" si="15"/>
        <v/>
      </c>
      <c r="CY56" s="68">
        <f t="shared" si="31"/>
        <v>-1</v>
      </c>
    </row>
    <row r="57" spans="1:106" s="28" customFormat="1" x14ac:dyDescent="0.25">
      <c r="A57" s="28" t="s">
        <v>58</v>
      </c>
      <c r="B57" s="77">
        <v>2842.7156371999999</v>
      </c>
      <c r="C57" s="77"/>
      <c r="D57" s="77">
        <v>18478.238000000001</v>
      </c>
      <c r="E57" s="77">
        <v>2093.5425970000001</v>
      </c>
      <c r="F57" s="77">
        <v>1140.8745951999999</v>
      </c>
      <c r="G57" s="77">
        <v>24551.645768999999</v>
      </c>
      <c r="H57" s="77">
        <v>221.9060423</v>
      </c>
      <c r="I57" s="78"/>
      <c r="J57" s="78">
        <v>5.7360987792999998</v>
      </c>
      <c r="K57" s="77"/>
      <c r="L57" s="78">
        <v>29.201965197</v>
      </c>
      <c r="M57" s="77"/>
      <c r="N57" s="78"/>
      <c r="O57" s="77"/>
      <c r="P57" s="77"/>
      <c r="Q57" s="78">
        <v>2.1839519465000001</v>
      </c>
      <c r="R57" s="26"/>
      <c r="S57" s="26" t="s">
        <v>58</v>
      </c>
      <c r="T57" s="95">
        <v>0</v>
      </c>
      <c r="U57" s="26">
        <v>0</v>
      </c>
      <c r="V57" s="95">
        <v>0</v>
      </c>
      <c r="W57" s="26">
        <v>0</v>
      </c>
      <c r="X57" s="26">
        <v>0</v>
      </c>
      <c r="Y57" s="95">
        <v>0</v>
      </c>
      <c r="Z57" s="26">
        <v>0</v>
      </c>
      <c r="AA57" s="26">
        <v>0</v>
      </c>
      <c r="AB57" s="95">
        <v>0</v>
      </c>
      <c r="AC57" s="26">
        <v>0</v>
      </c>
      <c r="AD57" s="26">
        <v>0</v>
      </c>
      <c r="AE57" s="26">
        <v>0</v>
      </c>
      <c r="AF57" s="26">
        <v>0</v>
      </c>
      <c r="AG57" s="26">
        <v>0</v>
      </c>
      <c r="AH57" s="26">
        <v>0</v>
      </c>
      <c r="AI57" s="26">
        <v>0</v>
      </c>
      <c r="AJ57" s="95">
        <v>0</v>
      </c>
      <c r="AK57" s="26">
        <v>0</v>
      </c>
      <c r="AL57" s="26">
        <v>0</v>
      </c>
      <c r="AM57" s="26">
        <v>0</v>
      </c>
      <c r="AN57" s="26">
        <v>0</v>
      </c>
      <c r="AO57" s="26">
        <v>0</v>
      </c>
      <c r="AP57" s="26">
        <v>0</v>
      </c>
      <c r="AQ57" s="95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95">
        <v>0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0</v>
      </c>
      <c r="BD57" s="26">
        <v>0</v>
      </c>
      <c r="BE57" s="26">
        <v>0</v>
      </c>
      <c r="BF57" s="26">
        <v>0</v>
      </c>
      <c r="BG57" s="26">
        <v>0</v>
      </c>
      <c r="BH57" s="26">
        <v>0</v>
      </c>
      <c r="BI57" s="26">
        <v>0</v>
      </c>
      <c r="BJ57" s="26">
        <v>0</v>
      </c>
      <c r="BK57" s="26">
        <v>0</v>
      </c>
      <c r="BL57" s="26">
        <v>0</v>
      </c>
      <c r="BM57" s="26">
        <v>0</v>
      </c>
      <c r="BN57" s="26">
        <v>0</v>
      </c>
      <c r="BO57" s="26">
        <v>0</v>
      </c>
      <c r="BP57" s="26">
        <v>0</v>
      </c>
      <c r="BQ57" s="26">
        <v>0</v>
      </c>
      <c r="BR57" s="26">
        <v>0</v>
      </c>
      <c r="BS57" s="26">
        <v>0</v>
      </c>
      <c r="BT57" s="26">
        <v>0</v>
      </c>
      <c r="BU57" s="26">
        <v>0</v>
      </c>
      <c r="BV57" s="26">
        <v>0</v>
      </c>
      <c r="BW57" s="26">
        <v>0</v>
      </c>
      <c r="BX57" s="26">
        <v>0</v>
      </c>
      <c r="BY57" s="26">
        <v>0</v>
      </c>
      <c r="BZ57" s="26">
        <v>0</v>
      </c>
      <c r="CA57" s="26">
        <v>0</v>
      </c>
      <c r="CB57" s="26">
        <v>0</v>
      </c>
      <c r="CC57" s="26">
        <v>0</v>
      </c>
      <c r="CD57" s="26">
        <v>0</v>
      </c>
      <c r="CE57" s="95">
        <v>0</v>
      </c>
      <c r="CF57" s="26">
        <v>0</v>
      </c>
      <c r="CG57" s="26">
        <v>0</v>
      </c>
      <c r="CH57" s="26">
        <v>0</v>
      </c>
      <c r="CI57" s="26"/>
      <c r="CJ57" s="23">
        <f t="shared" si="18"/>
        <v>-1</v>
      </c>
      <c r="CK57" s="23" t="str">
        <f t="shared" si="19"/>
        <v/>
      </c>
      <c r="CL57" s="23">
        <f t="shared" si="20"/>
        <v>-1</v>
      </c>
      <c r="CM57" s="23">
        <f t="shared" si="21"/>
        <v>-1</v>
      </c>
      <c r="CN57" s="23">
        <f t="shared" si="22"/>
        <v>-1</v>
      </c>
      <c r="CO57" s="23">
        <f t="shared" si="23"/>
        <v>-1</v>
      </c>
      <c r="CP57" s="23">
        <f t="shared" si="24"/>
        <v>-1</v>
      </c>
      <c r="CQ57" s="68"/>
      <c r="CR57" s="68"/>
      <c r="CS57" s="23"/>
      <c r="CT57" s="68"/>
      <c r="CU57" s="23" t="str">
        <f t="shared" si="32"/>
        <v/>
      </c>
      <c r="CV57" s="68"/>
      <c r="CW57" s="81" t="str">
        <f t="shared" si="14"/>
        <v/>
      </c>
      <c r="CX57" s="81" t="str">
        <f t="shared" si="15"/>
        <v/>
      </c>
      <c r="CY57" s="68">
        <f t="shared" si="31"/>
        <v>-1</v>
      </c>
    </row>
    <row r="58" spans="1:106" s="28" customFormat="1" x14ac:dyDescent="0.25">
      <c r="A58" s="28" t="s">
        <v>75</v>
      </c>
      <c r="B58" s="77"/>
      <c r="C58" s="77"/>
      <c r="D58" s="77"/>
      <c r="E58" s="77"/>
      <c r="F58" s="77"/>
      <c r="G58" s="77"/>
      <c r="H58" s="77"/>
      <c r="I58" s="78"/>
      <c r="J58" s="78"/>
      <c r="K58" s="77"/>
      <c r="L58" s="78"/>
      <c r="M58" s="77"/>
      <c r="N58" s="78"/>
      <c r="O58" s="77"/>
      <c r="P58" s="77"/>
      <c r="Q58" s="78"/>
      <c r="R58" s="26"/>
      <c r="S58" s="26"/>
      <c r="T58" s="95"/>
      <c r="U58" s="26"/>
      <c r="V58" s="95"/>
      <c r="W58" s="26"/>
      <c r="X58" s="26"/>
      <c r="Y58" s="95"/>
      <c r="Z58" s="26"/>
      <c r="AA58" s="26"/>
      <c r="AB58" s="95"/>
      <c r="AC58" s="26"/>
      <c r="AD58" s="26"/>
      <c r="AE58" s="26"/>
      <c r="AF58" s="26"/>
      <c r="AG58" s="26"/>
      <c r="AH58" s="26"/>
      <c r="AI58" s="26"/>
      <c r="AJ58" s="95"/>
      <c r="AK58" s="26"/>
      <c r="AL58" s="26"/>
      <c r="AM58" s="26"/>
      <c r="AN58" s="26"/>
      <c r="AO58" s="26"/>
      <c r="AP58" s="26"/>
      <c r="AQ58" s="95"/>
      <c r="AR58" s="26"/>
      <c r="AS58" s="26"/>
      <c r="AT58" s="26"/>
      <c r="AU58" s="26"/>
      <c r="AV58" s="26"/>
      <c r="AW58" s="95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95"/>
      <c r="CF58" s="26"/>
      <c r="CG58" s="26"/>
      <c r="CH58" s="26"/>
      <c r="CI58" s="26"/>
      <c r="CJ58" s="23" t="str">
        <f t="shared" si="18"/>
        <v/>
      </c>
      <c r="CK58" s="23" t="str">
        <f t="shared" si="19"/>
        <v/>
      </c>
      <c r="CL58" s="23" t="str">
        <f t="shared" si="20"/>
        <v/>
      </c>
      <c r="CM58" s="23" t="str">
        <f t="shared" si="21"/>
        <v/>
      </c>
      <c r="CN58" s="23" t="str">
        <f t="shared" si="22"/>
        <v/>
      </c>
      <c r="CO58" s="23" t="str">
        <f t="shared" si="23"/>
        <v/>
      </c>
      <c r="CP58" s="23" t="str">
        <f t="shared" si="24"/>
        <v/>
      </c>
      <c r="CQ58" s="68"/>
      <c r="CR58" s="68"/>
      <c r="CS58" s="23"/>
      <c r="CT58" s="68"/>
      <c r="CU58" s="23" t="str">
        <f t="shared" si="32"/>
        <v/>
      </c>
      <c r="CV58" s="68"/>
      <c r="CW58" s="23" t="str">
        <f>IF(O58=0,"",(#REF!-O58)/O58)</f>
        <v/>
      </c>
      <c r="CX58" s="23" t="str">
        <f>IF(P58=0,"",(#REF!-P58)/P58)</f>
        <v/>
      </c>
      <c r="CY58" s="68" t="str">
        <f t="shared" si="31"/>
        <v/>
      </c>
    </row>
    <row r="59" spans="1:106" s="28" customFormat="1" x14ac:dyDescent="0.25">
      <c r="A59" s="28" t="s">
        <v>235</v>
      </c>
      <c r="B59" s="77"/>
      <c r="C59" s="77"/>
      <c r="D59" s="77"/>
      <c r="E59" s="77"/>
      <c r="F59" s="77"/>
      <c r="G59" s="77"/>
      <c r="H59" s="77"/>
      <c r="I59" s="78"/>
      <c r="J59" s="78"/>
      <c r="K59" s="77"/>
      <c r="L59" s="78"/>
      <c r="M59" s="77"/>
      <c r="N59" s="78"/>
      <c r="O59" s="77"/>
      <c r="P59" s="77"/>
      <c r="Q59" s="78"/>
      <c r="R59" s="26"/>
      <c r="S59" s="26"/>
      <c r="T59" s="95"/>
      <c r="U59" s="26"/>
      <c r="V59" s="95"/>
      <c r="W59" s="26"/>
      <c r="X59" s="26"/>
      <c r="Y59" s="95"/>
      <c r="Z59" s="26"/>
      <c r="AA59" s="26"/>
      <c r="AB59" s="95"/>
      <c r="AC59" s="26"/>
      <c r="AD59" s="26"/>
      <c r="AE59" s="26"/>
      <c r="AF59" s="26"/>
      <c r="AG59" s="26"/>
      <c r="AH59" s="26"/>
      <c r="AI59" s="26"/>
      <c r="AJ59" s="95"/>
      <c r="AK59" s="26"/>
      <c r="AL59" s="26"/>
      <c r="AM59" s="26"/>
      <c r="AN59" s="26"/>
      <c r="AO59" s="26"/>
      <c r="AP59" s="26"/>
      <c r="AQ59" s="95"/>
      <c r="AR59" s="26"/>
      <c r="AS59" s="26"/>
      <c r="AT59" s="26"/>
      <c r="AU59" s="26"/>
      <c r="AV59" s="26"/>
      <c r="AW59" s="95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95"/>
      <c r="CF59" s="26"/>
      <c r="CG59" s="26"/>
      <c r="CH59" s="26"/>
      <c r="CI59" s="26"/>
      <c r="CJ59" s="23" t="str">
        <f t="shared" si="18"/>
        <v/>
      </c>
      <c r="CK59" s="23" t="str">
        <f t="shared" si="19"/>
        <v/>
      </c>
      <c r="CL59" s="23" t="str">
        <f t="shared" si="20"/>
        <v/>
      </c>
      <c r="CM59" s="23" t="str">
        <f t="shared" si="21"/>
        <v/>
      </c>
      <c r="CN59" s="23" t="str">
        <f t="shared" si="22"/>
        <v/>
      </c>
      <c r="CO59" s="23" t="str">
        <f t="shared" si="23"/>
        <v/>
      </c>
      <c r="CP59" s="23" t="str">
        <f t="shared" si="24"/>
        <v/>
      </c>
      <c r="CQ59" s="68"/>
      <c r="CR59" s="68"/>
      <c r="CS59" s="23"/>
      <c r="CT59" s="68"/>
      <c r="CU59" s="23" t="str">
        <f t="shared" si="32"/>
        <v/>
      </c>
      <c r="CV59" s="68"/>
      <c r="CW59" s="23" t="str">
        <f>IF(O59=0,"",(#REF!-O59)/O59)</f>
        <v/>
      </c>
      <c r="CX59" s="23" t="str">
        <f>IF(P59=0,"",(#REF!-P59)/P59)</f>
        <v/>
      </c>
      <c r="CY59" s="68" t="str">
        <f t="shared" si="31"/>
        <v/>
      </c>
    </row>
    <row r="60" spans="1:106" s="28" customFormat="1" x14ac:dyDescent="0.25">
      <c r="I60" s="66"/>
      <c r="J60" s="66"/>
      <c r="L60" s="66"/>
      <c r="N60" s="66"/>
      <c r="P60" s="29"/>
      <c r="Q60" s="66"/>
      <c r="T60" s="94"/>
      <c r="V60" s="94"/>
      <c r="W60" s="26"/>
      <c r="X60" s="26"/>
      <c r="Y60" s="95"/>
      <c r="Z60" s="26"/>
      <c r="AA60" s="26"/>
      <c r="AB60" s="95"/>
      <c r="AC60" s="26"/>
      <c r="AD60" s="26"/>
      <c r="AE60" s="26"/>
      <c r="AF60" s="26"/>
      <c r="AG60" s="26"/>
      <c r="AH60" s="26"/>
      <c r="AI60" s="26"/>
      <c r="AJ60" s="95"/>
      <c r="AK60" s="26"/>
      <c r="AL60" s="26"/>
      <c r="AM60" s="26"/>
      <c r="AN60" s="26"/>
      <c r="AO60" s="26"/>
      <c r="AP60" s="26"/>
      <c r="AQ60" s="95"/>
      <c r="AR60" s="26"/>
      <c r="AS60" s="26"/>
      <c r="AT60" s="26"/>
      <c r="AU60" s="26"/>
      <c r="AV60" s="26"/>
      <c r="AW60" s="95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95"/>
      <c r="CF60" s="26"/>
      <c r="CG60" s="26"/>
      <c r="CH60" s="26"/>
      <c r="CI60" s="26"/>
      <c r="CJ60" s="23" t="str">
        <f t="shared" si="18"/>
        <v/>
      </c>
      <c r="CK60" s="23" t="str">
        <f t="shared" si="19"/>
        <v/>
      </c>
      <c r="CL60" s="23" t="str">
        <f t="shared" si="20"/>
        <v/>
      </c>
      <c r="CM60" s="23" t="str">
        <f t="shared" si="21"/>
        <v/>
      </c>
      <c r="CN60" s="23" t="str">
        <f t="shared" si="22"/>
        <v/>
      </c>
      <c r="CO60" s="23" t="str">
        <f t="shared" si="23"/>
        <v/>
      </c>
      <c r="CP60" s="23" t="str">
        <f t="shared" si="24"/>
        <v/>
      </c>
      <c r="CQ60" s="68"/>
      <c r="CR60" s="68"/>
      <c r="CS60" s="23"/>
      <c r="CT60" s="68"/>
      <c r="CU60" s="23" t="str">
        <f t="shared" si="32"/>
        <v/>
      </c>
      <c r="CV60" s="68"/>
      <c r="CW60" s="23" t="str">
        <f>IF(O60=0,"",(#REF!-O60)/O60)</f>
        <v/>
      </c>
      <c r="CX60" s="23" t="str">
        <f>IF(P60=0,"",(#REF!-P60)/P60)</f>
        <v/>
      </c>
      <c r="CY60" s="68" t="str">
        <f t="shared" si="31"/>
        <v/>
      </c>
    </row>
    <row r="61" spans="1:106" x14ac:dyDescent="0.25">
      <c r="A61" s="1" t="s">
        <v>55</v>
      </c>
      <c r="B61" s="1">
        <f>SUM(B3:B54)</f>
        <v>658496.38829598995</v>
      </c>
      <c r="C61" s="1">
        <f t="shared" ref="C61:Q61" si="33">SUM(C3:C54)</f>
        <v>24038.562165319006</v>
      </c>
      <c r="D61" s="1">
        <f t="shared" si="33"/>
        <v>1319975.8947063</v>
      </c>
      <c r="E61" s="1">
        <f t="shared" si="33"/>
        <v>164090.18159464002</v>
      </c>
      <c r="F61" s="1">
        <f t="shared" si="33"/>
        <v>133542.79798697005</v>
      </c>
      <c r="G61" s="1">
        <f t="shared" si="33"/>
        <v>1567324.6615289398</v>
      </c>
      <c r="H61" s="1">
        <f t="shared" si="33"/>
        <v>33748.150684089989</v>
      </c>
      <c r="I61" s="1">
        <f t="shared" si="33"/>
        <v>367.04465926149993</v>
      </c>
      <c r="J61" s="1">
        <f t="shared" si="33"/>
        <v>564.28860338879986</v>
      </c>
      <c r="K61" s="1">
        <f t="shared" si="33"/>
        <v>254.79172103349998</v>
      </c>
      <c r="L61" s="1">
        <f t="shared" si="33"/>
        <v>2552.3485904766999</v>
      </c>
      <c r="M61" s="1">
        <f t="shared" si="33"/>
        <v>11316.984025518001</v>
      </c>
      <c r="N61" s="1">
        <f t="shared" si="33"/>
        <v>80.830178334300001</v>
      </c>
      <c r="O61" s="1">
        <f t="shared" si="33"/>
        <v>336.71716219570004</v>
      </c>
      <c r="P61" s="1">
        <f t="shared" si="33"/>
        <v>2.1688881589000006</v>
      </c>
      <c r="Q61" s="1">
        <f t="shared" si="33"/>
        <v>22.227303825999996</v>
      </c>
      <c r="T61" s="1">
        <f>SUM(T3:T56)</f>
        <v>1.9782738425908133</v>
      </c>
      <c r="U61" s="1">
        <f t="shared" ref="U61:CF61" si="34">SUM(U3:U56)</f>
        <v>59.929433185677631</v>
      </c>
      <c r="V61" s="1">
        <f t="shared" si="34"/>
        <v>337.11234798955354</v>
      </c>
      <c r="W61" s="1">
        <f t="shared" si="34"/>
        <v>10.869105700491854</v>
      </c>
      <c r="X61" s="1">
        <f t="shared" si="34"/>
        <v>10.712085998803884</v>
      </c>
      <c r="Y61" s="1">
        <f t="shared" si="34"/>
        <v>5.9910444971503054</v>
      </c>
      <c r="Z61" s="1">
        <f t="shared" si="34"/>
        <v>4.2135375829091846</v>
      </c>
      <c r="AA61" s="1">
        <f t="shared" si="34"/>
        <v>1749.0528301367908</v>
      </c>
      <c r="AB61" s="1">
        <f t="shared" si="34"/>
        <v>2.1709891397432424</v>
      </c>
      <c r="AC61" s="1">
        <f t="shared" si="34"/>
        <v>30926.398859866531</v>
      </c>
      <c r="AD61" s="1">
        <f t="shared" si="34"/>
        <v>255.12719366123775</v>
      </c>
      <c r="AE61" s="1">
        <f t="shared" si="34"/>
        <v>658759.05312318704</v>
      </c>
      <c r="AF61" s="1">
        <f t="shared" si="34"/>
        <v>1399.8984180861876</v>
      </c>
      <c r="AG61" s="1">
        <f t="shared" si="34"/>
        <v>1400.0414726477513</v>
      </c>
      <c r="AH61" s="1">
        <f t="shared" si="34"/>
        <v>62.757671236163389</v>
      </c>
      <c r="AI61" s="1">
        <f t="shared" si="34"/>
        <v>1065.7002985086262</v>
      </c>
      <c r="AJ61" s="1">
        <f t="shared" si="34"/>
        <v>1.1395463440995506</v>
      </c>
      <c r="AK61" s="1">
        <f t="shared" si="34"/>
        <v>8176.6068577550195</v>
      </c>
      <c r="AL61" s="1">
        <f t="shared" si="34"/>
        <v>8176.6068577550195</v>
      </c>
      <c r="AM61" s="1">
        <f t="shared" si="34"/>
        <v>11322.41309681816</v>
      </c>
      <c r="AN61" s="1">
        <f t="shared" si="34"/>
        <v>0</v>
      </c>
      <c r="AO61" s="1">
        <f t="shared" si="34"/>
        <v>295.77054793307389</v>
      </c>
      <c r="AP61" s="1">
        <f t="shared" si="34"/>
        <v>1.1236597885796606</v>
      </c>
      <c r="AQ61" s="1">
        <f t="shared" si="34"/>
        <v>153.53120207429535</v>
      </c>
      <c r="AR61" s="1">
        <f t="shared" si="34"/>
        <v>5.5753225096875783</v>
      </c>
      <c r="AS61" s="1">
        <f t="shared" si="34"/>
        <v>170.17872607186015</v>
      </c>
      <c r="AT61" s="1">
        <f t="shared" si="34"/>
        <v>2.222005637871987</v>
      </c>
      <c r="AU61" s="1">
        <f t="shared" si="34"/>
        <v>24045.527887829638</v>
      </c>
      <c r="AV61" s="1">
        <f t="shared" si="34"/>
        <v>0</v>
      </c>
      <c r="AW61" s="1">
        <f t="shared" si="34"/>
        <v>35249.713113188256</v>
      </c>
      <c r="AX61" s="1">
        <f t="shared" si="34"/>
        <v>1187941.9137123579</v>
      </c>
      <c r="AY61" s="1">
        <f t="shared" si="34"/>
        <v>131993.55870809359</v>
      </c>
      <c r="AZ61" s="1">
        <f t="shared" si="34"/>
        <v>1319935.4724204522</v>
      </c>
      <c r="BA61" s="1">
        <f t="shared" si="34"/>
        <v>8.3139981650895041E-3</v>
      </c>
      <c r="BB61" s="1">
        <f t="shared" si="34"/>
        <v>720.18098699872644</v>
      </c>
      <c r="BC61" s="1">
        <f t="shared" si="34"/>
        <v>5848.9082278389442</v>
      </c>
      <c r="BD61" s="1">
        <f t="shared" si="34"/>
        <v>7570.9119677392155</v>
      </c>
      <c r="BE61" s="1">
        <f t="shared" si="34"/>
        <v>4659.8643971068532</v>
      </c>
      <c r="BF61" s="1">
        <f t="shared" si="34"/>
        <v>1028.8988467406054</v>
      </c>
      <c r="BG61" s="1">
        <f t="shared" si="34"/>
        <v>6475.210750810128</v>
      </c>
      <c r="BH61" s="1">
        <f t="shared" si="34"/>
        <v>3279.1680610658491</v>
      </c>
      <c r="BI61" s="1">
        <f t="shared" si="34"/>
        <v>25.834071128590008</v>
      </c>
      <c r="BJ61" s="1">
        <f t="shared" si="34"/>
        <v>944.40765541073665</v>
      </c>
      <c r="BK61" s="1">
        <f t="shared" si="34"/>
        <v>164147.40406763362</v>
      </c>
      <c r="BL61" s="1">
        <f t="shared" si="34"/>
        <v>133575.32675536955</v>
      </c>
      <c r="BM61" s="1">
        <f t="shared" si="34"/>
        <v>30572.077312264049</v>
      </c>
      <c r="BN61" s="1">
        <f t="shared" si="34"/>
        <v>91.643647045239618</v>
      </c>
      <c r="BO61" s="1">
        <f t="shared" si="34"/>
        <v>28.135542655677725</v>
      </c>
      <c r="BP61" s="1">
        <f t="shared" si="34"/>
        <v>56973.925114053302</v>
      </c>
      <c r="BQ61" s="1">
        <f t="shared" si="34"/>
        <v>414.61580705284484</v>
      </c>
      <c r="BR61" s="1">
        <f t="shared" si="34"/>
        <v>7787.8954710471835</v>
      </c>
      <c r="BS61" s="1">
        <f t="shared" si="34"/>
        <v>1668.3814556995699</v>
      </c>
      <c r="BT61" s="1">
        <f t="shared" si="34"/>
        <v>762.03967576809748</v>
      </c>
      <c r="BU61" s="1">
        <f t="shared" si="34"/>
        <v>19486.205805531277</v>
      </c>
      <c r="BV61" s="1">
        <f t="shared" si="34"/>
        <v>884.40671262523222</v>
      </c>
      <c r="BW61" s="1">
        <f t="shared" si="34"/>
        <v>9795.179359057387</v>
      </c>
      <c r="BX61" s="1">
        <f t="shared" si="34"/>
        <v>13860.98743309597</v>
      </c>
      <c r="BY61" s="1">
        <f t="shared" si="34"/>
        <v>444.02543426140016</v>
      </c>
      <c r="BZ61" s="1">
        <f t="shared" si="34"/>
        <v>1565683.6451859267</v>
      </c>
      <c r="CA61" s="1">
        <f t="shared" si="34"/>
        <v>5140.3723503224037</v>
      </c>
      <c r="CB61" s="1">
        <f t="shared" si="34"/>
        <v>35592.17282555937</v>
      </c>
      <c r="CC61" s="1">
        <f t="shared" si="34"/>
        <v>25.908130625966859</v>
      </c>
      <c r="CD61" s="1">
        <f t="shared" si="34"/>
        <v>2999.5923489198799</v>
      </c>
      <c r="CE61" s="1">
        <f t="shared" si="34"/>
        <v>0.6328037204828092</v>
      </c>
      <c r="CF61" s="1">
        <f t="shared" si="34"/>
        <v>74.904917939543608</v>
      </c>
      <c r="CG61" s="1">
        <f t="shared" ref="CG61:CH61" si="35">SUM(CG3:CG56)</f>
        <v>33768.266092084377</v>
      </c>
      <c r="CH61" s="1">
        <f t="shared" si="35"/>
        <v>8394.3090994109843</v>
      </c>
      <c r="CI61" s="1"/>
      <c r="CJ61" s="23">
        <f t="shared" si="18"/>
        <v>3.9888575224656433E-4</v>
      </c>
      <c r="CK61" s="23">
        <f t="shared" si="19"/>
        <v>2.8977284343074299E-4</v>
      </c>
      <c r="CL61" s="23">
        <f t="shared" si="20"/>
        <v>-3.0623503057853676E-5</v>
      </c>
      <c r="CM61" s="23">
        <f t="shared" si="21"/>
        <v>3.4872575822335458E-4</v>
      </c>
      <c r="CN61" s="23">
        <f t="shared" si="22"/>
        <v>2.4358309762740908E-4</v>
      </c>
      <c r="CO61" s="23">
        <f t="shared" si="23"/>
        <v>-1.0470174963063007E-3</v>
      </c>
      <c r="CP61" s="23">
        <f t="shared" si="24"/>
        <v>5.9604474872370283E-4</v>
      </c>
      <c r="CQ61" s="68"/>
      <c r="CR61" s="68"/>
      <c r="CS61" s="23"/>
      <c r="CT61" s="68"/>
      <c r="CU61" s="23">
        <f t="shared" si="32"/>
        <v>-0.27749240969872624</v>
      </c>
      <c r="CV61" s="68"/>
      <c r="CW61" s="23" t="e">
        <f>IF(O61=0,"",(#REF!-O61)/O61)</f>
        <v>#REF!</v>
      </c>
      <c r="CX61" s="23" t="e">
        <f>IF(P61=0,"",(#REF!-P61)/P61)</f>
        <v>#REF!</v>
      </c>
      <c r="CY61" s="68">
        <f t="shared" si="31"/>
        <v>-0.9000326060566628</v>
      </c>
    </row>
    <row r="62" spans="1:106" x14ac:dyDescent="0.25">
      <c r="A62" s="28" t="s">
        <v>56</v>
      </c>
      <c r="B62" s="1">
        <f>SUM(B2:B54)</f>
        <v>658496.38829598995</v>
      </c>
      <c r="C62" s="1">
        <f t="shared" ref="C62:Q62" si="36">SUM(C2:C54)</f>
        <v>24038.562165319006</v>
      </c>
      <c r="D62" s="1">
        <f t="shared" si="36"/>
        <v>1319975.8947063</v>
      </c>
      <c r="E62" s="1">
        <f t="shared" si="36"/>
        <v>164090.18159464002</v>
      </c>
      <c r="F62" s="1">
        <f t="shared" si="36"/>
        <v>133542.79798697005</v>
      </c>
      <c r="G62" s="1">
        <f t="shared" si="36"/>
        <v>1567324.6615289398</v>
      </c>
      <c r="H62" s="1">
        <f t="shared" si="36"/>
        <v>33748.150684089989</v>
      </c>
      <c r="I62" s="1">
        <f t="shared" si="36"/>
        <v>367.04465926149993</v>
      </c>
      <c r="J62" s="1">
        <f t="shared" si="36"/>
        <v>564.28860338879986</v>
      </c>
      <c r="K62" s="1">
        <f t="shared" si="36"/>
        <v>254.79172103349998</v>
      </c>
      <c r="L62" s="1">
        <f t="shared" si="36"/>
        <v>2552.3485904766999</v>
      </c>
      <c r="M62" s="1">
        <f t="shared" si="36"/>
        <v>11316.984025518001</v>
      </c>
      <c r="N62" s="1">
        <f t="shared" si="36"/>
        <v>80.830178334300001</v>
      </c>
      <c r="O62" s="1">
        <f t="shared" si="36"/>
        <v>336.71716219570004</v>
      </c>
      <c r="P62" s="1">
        <f t="shared" si="36"/>
        <v>2.1688881589000006</v>
      </c>
      <c r="Q62" s="1">
        <f t="shared" si="36"/>
        <v>22.227303825999996</v>
      </c>
      <c r="T62" s="1">
        <f>SUM(T2:T54)</f>
        <v>1.9782738425908133</v>
      </c>
      <c r="U62" s="1">
        <f t="shared" ref="U62:CF62" si="37">SUM(U2:U54)</f>
        <v>59.929433185677631</v>
      </c>
      <c r="V62" s="1">
        <f t="shared" si="37"/>
        <v>337.11234798955354</v>
      </c>
      <c r="W62" s="1">
        <f t="shared" si="37"/>
        <v>10.869105700491854</v>
      </c>
      <c r="X62" s="1">
        <f t="shared" si="37"/>
        <v>10.712085998803884</v>
      </c>
      <c r="Y62" s="1">
        <f t="shared" si="37"/>
        <v>5.9910444971503054</v>
      </c>
      <c r="Z62" s="1">
        <f t="shared" si="37"/>
        <v>4.2135375829091846</v>
      </c>
      <c r="AA62" s="1">
        <f t="shared" si="37"/>
        <v>1748.5245225344918</v>
      </c>
      <c r="AB62" s="1">
        <f t="shared" si="37"/>
        <v>2.1709891397432424</v>
      </c>
      <c r="AC62" s="1">
        <f t="shared" si="37"/>
        <v>30925.623114593494</v>
      </c>
      <c r="AD62" s="1">
        <f t="shared" si="37"/>
        <v>255.12719366123775</v>
      </c>
      <c r="AE62" s="1">
        <f t="shared" si="37"/>
        <v>658707.43324636284</v>
      </c>
      <c r="AF62" s="1">
        <f t="shared" si="37"/>
        <v>1397.9791122298518</v>
      </c>
      <c r="AG62" s="1">
        <f t="shared" si="37"/>
        <v>1399.854223795603</v>
      </c>
      <c r="AH62" s="1">
        <f t="shared" si="37"/>
        <v>62.001987220586066</v>
      </c>
      <c r="AI62" s="1">
        <f t="shared" si="37"/>
        <v>1065.7002985086262</v>
      </c>
      <c r="AJ62" s="1">
        <f t="shared" si="37"/>
        <v>1.1395463440995506</v>
      </c>
      <c r="AK62" s="1">
        <f t="shared" si="37"/>
        <v>8176.6068577550195</v>
      </c>
      <c r="AL62" s="1">
        <f t="shared" si="37"/>
        <v>8176.6068577550195</v>
      </c>
      <c r="AM62" s="1">
        <f t="shared" si="37"/>
        <v>11322.41309681816</v>
      </c>
      <c r="AN62" s="1">
        <f t="shared" si="37"/>
        <v>0</v>
      </c>
      <c r="AO62" s="1">
        <f t="shared" si="37"/>
        <v>295.28494348248802</v>
      </c>
      <c r="AP62" s="1">
        <f t="shared" si="37"/>
        <v>1.1236597885796606</v>
      </c>
      <c r="AQ62" s="1">
        <f t="shared" si="37"/>
        <v>153.53120207429535</v>
      </c>
      <c r="AR62" s="1">
        <f t="shared" si="37"/>
        <v>5.5753225096875783</v>
      </c>
      <c r="AS62" s="1">
        <f t="shared" si="37"/>
        <v>170.17872607186015</v>
      </c>
      <c r="AT62" s="1">
        <f t="shared" si="37"/>
        <v>2.222005637871987</v>
      </c>
      <c r="AU62" s="1">
        <f t="shared" si="37"/>
        <v>24045.527887829638</v>
      </c>
      <c r="AV62" s="1">
        <f t="shared" si="37"/>
        <v>0</v>
      </c>
      <c r="AW62" s="1">
        <f t="shared" si="37"/>
        <v>35243.801395343602</v>
      </c>
      <c r="AX62" s="1">
        <f t="shared" si="37"/>
        <v>1187760.3211086837</v>
      </c>
      <c r="AY62" s="1">
        <f t="shared" si="37"/>
        <v>131973.38172435298</v>
      </c>
      <c r="AZ62" s="1">
        <f t="shared" si="37"/>
        <v>1319733.7028330374</v>
      </c>
      <c r="BA62" s="1">
        <f t="shared" si="37"/>
        <v>8.3139981650895041E-3</v>
      </c>
      <c r="BB62" s="1">
        <f t="shared" si="37"/>
        <v>718.97938523551295</v>
      </c>
      <c r="BC62" s="1">
        <f t="shared" si="37"/>
        <v>5848.9082278389442</v>
      </c>
      <c r="BD62" s="1">
        <f t="shared" si="37"/>
        <v>7570.0540565268211</v>
      </c>
      <c r="BE62" s="1">
        <f t="shared" si="37"/>
        <v>4659.8611746881488</v>
      </c>
      <c r="BF62" s="1">
        <f t="shared" si="37"/>
        <v>1028.8977136403089</v>
      </c>
      <c r="BG62" s="1">
        <f t="shared" si="37"/>
        <v>6470.9480832100244</v>
      </c>
      <c r="BH62" s="1">
        <f t="shared" si="37"/>
        <v>3279.1666129105984</v>
      </c>
      <c r="BI62" s="1">
        <f t="shared" si="37"/>
        <v>25.834071128590008</v>
      </c>
      <c r="BJ62" s="1">
        <f t="shared" si="37"/>
        <v>944.40744537243904</v>
      </c>
      <c r="BK62" s="1">
        <f t="shared" si="37"/>
        <v>164141.70943314678</v>
      </c>
      <c r="BL62" s="1">
        <f t="shared" si="37"/>
        <v>133569.79957835141</v>
      </c>
      <c r="BM62" s="1">
        <f t="shared" si="37"/>
        <v>30571.909854795373</v>
      </c>
      <c r="BN62" s="1">
        <f t="shared" si="37"/>
        <v>91.643647045239618</v>
      </c>
      <c r="BO62" s="1">
        <f t="shared" si="37"/>
        <v>28.135542655677725</v>
      </c>
      <c r="BP62" s="1">
        <f t="shared" si="37"/>
        <v>56973.902501816323</v>
      </c>
      <c r="BQ62" s="1">
        <f t="shared" si="37"/>
        <v>414.61580705284484</v>
      </c>
      <c r="BR62" s="1">
        <f t="shared" si="37"/>
        <v>7787.6528219956672</v>
      </c>
      <c r="BS62" s="1">
        <f t="shared" si="37"/>
        <v>1668.3814556995699</v>
      </c>
      <c r="BT62" s="1">
        <f t="shared" si="37"/>
        <v>762.03336910753183</v>
      </c>
      <c r="BU62" s="1">
        <f t="shared" si="37"/>
        <v>19485.235205473989</v>
      </c>
      <c r="BV62" s="1">
        <f t="shared" si="37"/>
        <v>884.40671262523222</v>
      </c>
      <c r="BW62" s="1">
        <f t="shared" si="37"/>
        <v>9795.179359057387</v>
      </c>
      <c r="BX62" s="1">
        <f t="shared" si="37"/>
        <v>13860.971127506442</v>
      </c>
      <c r="BY62" s="1">
        <f t="shared" si="37"/>
        <v>444.02541215177257</v>
      </c>
      <c r="BZ62" s="1">
        <f t="shared" si="37"/>
        <v>1565675.3153540795</v>
      </c>
      <c r="CA62" s="1">
        <f t="shared" si="37"/>
        <v>5140.3723503224037</v>
      </c>
      <c r="CB62" s="1">
        <f t="shared" si="37"/>
        <v>35592.17282555937</v>
      </c>
      <c r="CC62" s="1">
        <f t="shared" si="37"/>
        <v>25.908130625966859</v>
      </c>
      <c r="CD62" s="1">
        <f t="shared" si="37"/>
        <v>2999.5923489198799</v>
      </c>
      <c r="CE62" s="1">
        <f t="shared" si="37"/>
        <v>0.6328037204828092</v>
      </c>
      <c r="CF62" s="1">
        <f t="shared" si="37"/>
        <v>74.904917939543608</v>
      </c>
      <c r="CG62" s="1">
        <f>SUM(CG2:CG54)</f>
        <v>33762.541620364165</v>
      </c>
      <c r="CH62" s="1">
        <f>SUM(CH2:CH54)</f>
        <v>8394.3090994109843</v>
      </c>
    </row>
    <row r="63" spans="1:106" x14ac:dyDescent="0.25">
      <c r="A63" s="28" t="s">
        <v>238</v>
      </c>
      <c r="B63" s="26">
        <f>+B3+B5+B8+B9+B11+B12+B14+B15+B16+B17+B18+B19+B20+B21+B22+B23+B24+B25+B26+B28+B30+B31+B33+B34+B35+B36+B37+B39+B40+B41+B42+B43+B44+B46+B47+B49+B50+B10</f>
        <v>561715.42904588999</v>
      </c>
      <c r="C63" s="26">
        <f t="shared" ref="C63:Q63" si="38">+C3+C5+C8+C9+C11+C12+C14+C15+C16+C17+C18+C19+C20+C21+C22+C23+C24+C25+C26+C28+C30+C31+C33+C34+C35+C36+C37+C39+C40+C41+C42+C43+C44+C46+C47+C49+C50+C10</f>
        <v>20703.535365669002</v>
      </c>
      <c r="D63" s="26">
        <f t="shared" si="38"/>
        <v>1109493.2866343001</v>
      </c>
      <c r="E63" s="26">
        <f t="shared" si="38"/>
        <v>144437.21846919</v>
      </c>
      <c r="F63" s="26">
        <f t="shared" si="38"/>
        <v>118082.52834217003</v>
      </c>
      <c r="G63" s="26">
        <f t="shared" si="38"/>
        <v>1460968.7616659403</v>
      </c>
      <c r="H63" s="26">
        <f t="shared" si="38"/>
        <v>29285.051429669995</v>
      </c>
      <c r="I63" s="26">
        <f t="shared" si="38"/>
        <v>310.28423377389993</v>
      </c>
      <c r="J63" s="26">
        <f t="shared" si="38"/>
        <v>464.34648109119991</v>
      </c>
      <c r="K63" s="26">
        <f t="shared" si="38"/>
        <v>226.55851573349997</v>
      </c>
      <c r="L63" s="26">
        <f t="shared" si="38"/>
        <v>2211.9773756640998</v>
      </c>
      <c r="M63" s="26">
        <f t="shared" si="38"/>
        <v>10538.631045238</v>
      </c>
      <c r="N63" s="26">
        <f t="shared" si="38"/>
        <v>80.143558435100005</v>
      </c>
      <c r="O63" s="26">
        <f t="shared" si="38"/>
        <v>270.16161429290008</v>
      </c>
      <c r="P63" s="26">
        <f t="shared" si="38"/>
        <v>2.0202868016000002</v>
      </c>
      <c r="Q63" s="26">
        <f t="shared" si="38"/>
        <v>18.565728535299996</v>
      </c>
      <c r="T63" s="95">
        <f t="shared" ref="T63:CE63" si="39">+T3+T5+T8+T9+T11+T12+T14+T15+T16+T17+T18+T19+T20+T21+T22+T23+T24+T25+T26+T28+T30+T31+T33+T34+T35+T36+T37+T39+T40+T41+T42+T43+T44+T46+T47+T49+T50+T10</f>
        <v>1.9067521977661854</v>
      </c>
      <c r="U63" s="95">
        <f t="shared" si="39"/>
        <v>58.227554646616674</v>
      </c>
      <c r="V63" s="95">
        <f t="shared" si="39"/>
        <v>270.41925228360918</v>
      </c>
      <c r="W63" s="95">
        <f t="shared" si="39"/>
        <v>9.6787146196771658</v>
      </c>
      <c r="X63" s="95">
        <f t="shared" si="39"/>
        <v>9.5273755319514937</v>
      </c>
      <c r="Y63" s="95">
        <f t="shared" si="39"/>
        <v>5.6467087594577947</v>
      </c>
      <c r="Z63" s="95">
        <f t="shared" si="39"/>
        <v>3.5880674178125549</v>
      </c>
      <c r="AA63" s="95">
        <f t="shared" si="39"/>
        <v>1571.1855516776081</v>
      </c>
      <c r="AB63" s="95">
        <f t="shared" si="39"/>
        <v>2.0223556039780739</v>
      </c>
      <c r="AC63" s="95">
        <f t="shared" si="39"/>
        <v>26977.996319207698</v>
      </c>
      <c r="AD63" s="95">
        <f t="shared" si="39"/>
        <v>226.87192008175873</v>
      </c>
      <c r="AE63" s="95">
        <f t="shared" si="39"/>
        <v>561871.16406841553</v>
      </c>
      <c r="AF63" s="95">
        <f t="shared" si="39"/>
        <v>1256.2411047859687</v>
      </c>
      <c r="AG63" s="95">
        <f t="shared" si="39"/>
        <v>1225.7588139613179</v>
      </c>
      <c r="AH63" s="95">
        <f t="shared" si="39"/>
        <v>57.107097057894826</v>
      </c>
      <c r="AI63" s="95">
        <f t="shared" si="39"/>
        <v>940.74849390024781</v>
      </c>
      <c r="AJ63" s="95">
        <f t="shared" si="39"/>
        <v>1.0983982858589103</v>
      </c>
      <c r="AK63" s="95">
        <f t="shared" si="39"/>
        <v>6929.9470700641077</v>
      </c>
      <c r="AL63" s="95">
        <f t="shared" si="39"/>
        <v>6929.9470700641077</v>
      </c>
      <c r="AM63" s="95">
        <f t="shared" si="39"/>
        <v>10543.56314576468</v>
      </c>
      <c r="AN63" s="95">
        <f t="shared" si="39"/>
        <v>0</v>
      </c>
      <c r="AO63" s="95">
        <f t="shared" si="39"/>
        <v>255.09153857962045</v>
      </c>
      <c r="AP63" s="95">
        <f t="shared" si="39"/>
        <v>1.0844712114407333</v>
      </c>
      <c r="AQ63" s="95">
        <f t="shared" si="39"/>
        <v>132.18502097596374</v>
      </c>
      <c r="AR63" s="95">
        <f t="shared" si="39"/>
        <v>5.194871883049105</v>
      </c>
      <c r="AS63" s="95">
        <f t="shared" si="39"/>
        <v>144.97570700359066</v>
      </c>
      <c r="AT63" s="95">
        <f t="shared" si="39"/>
        <v>1.9401425722609305</v>
      </c>
      <c r="AU63" s="95">
        <f t="shared" si="39"/>
        <v>20708.3872060383</v>
      </c>
      <c r="AV63" s="95">
        <f t="shared" si="39"/>
        <v>0</v>
      </c>
      <c r="AW63" s="95">
        <f t="shared" si="39"/>
        <v>30601.265289371604</v>
      </c>
      <c r="AX63" s="95">
        <f t="shared" si="39"/>
        <v>996963.4811812056</v>
      </c>
      <c r="AY63" s="95">
        <f t="shared" si="39"/>
        <v>110773.73028920469</v>
      </c>
      <c r="AZ63" s="95">
        <f t="shared" si="39"/>
        <v>1107737.2114704102</v>
      </c>
      <c r="BA63" s="95">
        <f t="shared" si="39"/>
        <v>8.0192440799858374E-3</v>
      </c>
      <c r="BB63" s="95">
        <f t="shared" si="39"/>
        <v>628.14145869955701</v>
      </c>
      <c r="BC63" s="95">
        <f t="shared" si="39"/>
        <v>5209.2012609020458</v>
      </c>
      <c r="BD63" s="95">
        <f t="shared" si="39"/>
        <v>6658.7200050956026</v>
      </c>
      <c r="BE63" s="95">
        <f t="shared" si="39"/>
        <v>4255.0115406005352</v>
      </c>
      <c r="BF63" s="95">
        <f t="shared" si="39"/>
        <v>907.19886385031714</v>
      </c>
      <c r="BG63" s="95">
        <f t="shared" si="39"/>
        <v>5748.9113734675166</v>
      </c>
      <c r="BH63" s="95">
        <f t="shared" si="39"/>
        <v>2924.600243539825</v>
      </c>
      <c r="BI63" s="95">
        <f t="shared" si="39"/>
        <v>13.198769156004545</v>
      </c>
      <c r="BJ63" s="95">
        <f t="shared" si="39"/>
        <v>783.85622016935133</v>
      </c>
      <c r="BK63" s="95">
        <f t="shared" si="39"/>
        <v>144483.04567706256</v>
      </c>
      <c r="BL63" s="95">
        <f t="shared" si="39"/>
        <v>118104.3709055798</v>
      </c>
      <c r="BM63" s="95">
        <f t="shared" si="39"/>
        <v>26378.674771482765</v>
      </c>
      <c r="BN63" s="95">
        <f t="shared" si="39"/>
        <v>89.617932443267577</v>
      </c>
      <c r="BO63" s="95">
        <f t="shared" si="39"/>
        <v>25.181920372222823</v>
      </c>
      <c r="BP63" s="95">
        <f t="shared" si="39"/>
        <v>50288.875456039241</v>
      </c>
      <c r="BQ63" s="95">
        <f t="shared" si="39"/>
        <v>359.63996748928287</v>
      </c>
      <c r="BR63" s="95">
        <f t="shared" si="39"/>
        <v>6869.0352849640358</v>
      </c>
      <c r="BS63" s="95">
        <f t="shared" si="39"/>
        <v>1472.8996498862011</v>
      </c>
      <c r="BT63" s="95">
        <f t="shared" si="39"/>
        <v>671.16487717118616</v>
      </c>
      <c r="BU63" s="95">
        <f t="shared" si="39"/>
        <v>17189.878618652667</v>
      </c>
      <c r="BV63" s="95">
        <f t="shared" si="39"/>
        <v>787.50471454395256</v>
      </c>
      <c r="BW63" s="95">
        <f t="shared" si="39"/>
        <v>8640.0856752586496</v>
      </c>
      <c r="BX63" s="95">
        <f t="shared" si="39"/>
        <v>12256.555846031659</v>
      </c>
      <c r="BY63" s="95">
        <f t="shared" si="39"/>
        <v>399.45740558591467</v>
      </c>
      <c r="BZ63" s="95">
        <f t="shared" si="39"/>
        <v>1458915.8442188099</v>
      </c>
      <c r="CA63" s="95">
        <f t="shared" si="39"/>
        <v>4530.8694130189733</v>
      </c>
      <c r="CB63" s="95">
        <f t="shared" si="39"/>
        <v>33181.596432740531</v>
      </c>
      <c r="CC63" s="95">
        <f t="shared" si="39"/>
        <v>22.228867780076769</v>
      </c>
      <c r="CD63" s="95">
        <f t="shared" si="39"/>
        <v>2596.8515777935472</v>
      </c>
      <c r="CE63" s="95">
        <f t="shared" si="39"/>
        <v>0.53122772638237914</v>
      </c>
      <c r="CF63" s="95">
        <f>+CF3+CF5+CF8+CF9+CF11+CF12+CF14+CF15+CF16+CF17+CF18+CF19+CF20+CF21+CF22+CF23+CF24+CF25+CF26+CF28+CF30+CF31+CF33+CF34+CF35+CF36+CF37+CF39+CF40+CF41+CF42+CF43+CF44+CF46+CF47+CF49+CF50+CF10</f>
        <v>68.015903577258015</v>
      </c>
      <c r="CG63" s="95">
        <f>+CG3+CG5+CG8+CG9+CG11+CG12+CG14+CG15+CG16+CG17+CG18+CG19+CG20+CG21+CG22+CG23+CG24+CG25+CG26+CG28+CG30+CG31+CG33+CG34+CG35+CG36+CG37+CG39+CG40+CG41+CG42+CG43+CG44+CG46+CG47+CG49+CG50+CG10</f>
        <v>29297.535056582044</v>
      </c>
      <c r="CH63" s="95">
        <f>+CH3+CH5+CH8+CH9+CH11+CH12+CH14+CH15+CH16+CH17+CH18+CH19+CH20+CH21+CH22+CH23+CH24+CH25+CH26+CH28+CH30+CH31+CH33+CH34+CH35+CH36+CH37+CH39+CH40+CH41+CH42+CH43+CH44+CH46+CH47+CH49+CH50+CH10</f>
        <v>7222.3649878904735</v>
      </c>
    </row>
    <row r="64" spans="1:106" x14ac:dyDescent="0.25">
      <c r="P64" s="29"/>
    </row>
    <row r="65" spans="16:16" x14ac:dyDescent="0.25">
      <c r="P65" s="29"/>
    </row>
    <row r="66" spans="16:16" x14ac:dyDescent="0.25">
      <c r="P66" s="29"/>
    </row>
    <row r="67" spans="16:16" x14ac:dyDescent="0.25">
      <c r="P67" s="29"/>
    </row>
    <row r="68" spans="16:16" x14ac:dyDescent="0.25">
      <c r="P68" s="29"/>
    </row>
    <row r="69" spans="16:16" x14ac:dyDescent="0.25">
      <c r="P69" s="29"/>
    </row>
    <row r="70" spans="16:16" x14ac:dyDescent="0.25">
      <c r="P70" s="29"/>
    </row>
    <row r="71" spans="16:16" x14ac:dyDescent="0.25">
      <c r="P71" s="29"/>
    </row>
    <row r="72" spans="16:16" x14ac:dyDescent="0.25">
      <c r="P72" s="29"/>
    </row>
    <row r="73" spans="16:16" x14ac:dyDescent="0.25">
      <c r="P73" s="29"/>
    </row>
    <row r="74" spans="16:16" x14ac:dyDescent="0.25">
      <c r="P74" s="29"/>
    </row>
    <row r="75" spans="16:16" x14ac:dyDescent="0.25">
      <c r="P75" s="29"/>
    </row>
    <row r="76" spans="16:16" x14ac:dyDescent="0.25">
      <c r="P76" s="29"/>
    </row>
    <row r="77" spans="16:16" x14ac:dyDescent="0.25">
      <c r="P77" s="29"/>
    </row>
    <row r="78" spans="16:16" x14ac:dyDescent="0.25">
      <c r="P78" s="29"/>
    </row>
    <row r="79" spans="16:16" x14ac:dyDescent="0.25">
      <c r="P79" s="29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Y69"/>
  <sheetViews>
    <sheetView zoomScale="85" zoomScaleNormal="85" workbookViewId="0">
      <pane xSplit="1" ySplit="2" topLeftCell="BH42" activePane="bottomRight" state="frozen"/>
      <selection pane="topRight" activeCell="B1" sqref="B1"/>
      <selection pane="bottomLeft" activeCell="A3" sqref="A3"/>
      <selection pane="bottomRight" activeCell="O71" sqref="O71"/>
    </sheetView>
  </sheetViews>
  <sheetFormatPr defaultRowHeight="15" x14ac:dyDescent="0.25"/>
  <cols>
    <col min="1" max="1" width="19" customWidth="1"/>
    <col min="2" max="2" width="9.42578125" bestFit="1" customWidth="1"/>
    <col min="3" max="4" width="9.28515625" bestFit="1" customWidth="1"/>
    <col min="5" max="5" width="9.28515625" style="27" bestFit="1" customWidth="1"/>
    <col min="6" max="6" width="9.7109375" customWidth="1"/>
    <col min="7" max="7" width="10.5703125" customWidth="1"/>
    <col min="8" max="8" width="9.28515625" bestFit="1" customWidth="1"/>
    <col min="9" max="9" width="10.42578125" style="50" customWidth="1"/>
    <col min="10" max="10" width="9.7109375" style="50" customWidth="1"/>
    <col min="11" max="11" width="9.28515625" bestFit="1" customWidth="1"/>
    <col min="12" max="12" width="11.42578125" style="50" customWidth="1"/>
    <col min="13" max="13" width="9.28515625" bestFit="1" customWidth="1"/>
    <col min="14" max="14" width="11.5703125" style="50" customWidth="1"/>
    <col min="15" max="16" width="9" style="62" customWidth="1"/>
    <col min="17" max="17" width="9" style="50" customWidth="1"/>
    <col min="19" max="19" width="19.7109375" customWidth="1"/>
    <col min="20" max="20" width="6" style="95" bestFit="1" customWidth="1"/>
    <col min="21" max="21" width="5.7109375" style="28" bestFit="1" customWidth="1"/>
    <col min="22" max="22" width="9.85546875" style="94" bestFit="1" customWidth="1"/>
    <col min="23" max="23" width="5.7109375" style="26" bestFit="1" customWidth="1"/>
    <col min="24" max="24" width="14.5703125" style="26" bestFit="1" customWidth="1"/>
    <col min="25" max="25" width="5.7109375" style="26" bestFit="1" customWidth="1"/>
    <col min="26" max="26" width="5.7109375" style="95" customWidth="1"/>
    <col min="27" max="27" width="6.7109375" style="26" bestFit="1" customWidth="1"/>
    <col min="28" max="28" width="13.42578125" style="95" bestFit="1" customWidth="1"/>
    <col min="29" max="29" width="9.28515625" style="26" bestFit="1" customWidth="1"/>
    <col min="30" max="30" width="5.7109375" style="26" bestFit="1" customWidth="1"/>
    <col min="31" max="31" width="9.28515625" style="26" bestFit="1" customWidth="1"/>
    <col min="32" max="33" width="6.7109375" style="26" bestFit="1" customWidth="1"/>
    <col min="34" max="34" width="5.7109375" style="26" bestFit="1" customWidth="1"/>
    <col min="35" max="35" width="6.7109375" style="26" bestFit="1" customWidth="1"/>
    <col min="36" max="36" width="5.7109375" style="95" bestFit="1" customWidth="1"/>
    <col min="37" max="37" width="6.7109375" style="26" bestFit="1" customWidth="1"/>
    <col min="38" max="38" width="15.42578125" style="26" bestFit="1" customWidth="1"/>
    <col min="39" max="39" width="6.7109375" style="26" bestFit="1" customWidth="1"/>
    <col min="40" max="40" width="6.5703125" style="26" bestFit="1" customWidth="1"/>
    <col min="41" max="41" width="6.7109375" style="26" bestFit="1" customWidth="1"/>
    <col min="42" max="42" width="5.140625" style="26" bestFit="1" customWidth="1"/>
    <col min="43" max="43" width="6.7109375" style="95" bestFit="1" customWidth="1"/>
    <col min="44" max="44" width="5.7109375" style="26" bestFit="1" customWidth="1"/>
    <col min="45" max="45" width="6.7109375" style="26" bestFit="1" customWidth="1"/>
    <col min="46" max="46" width="6.140625" style="26" bestFit="1" customWidth="1"/>
    <col min="47" max="47" width="6.7109375" style="26" bestFit="1" customWidth="1"/>
    <col min="48" max="48" width="10" style="26" bestFit="1" customWidth="1"/>
    <col min="49" max="49" width="7.7109375" style="95" bestFit="1" customWidth="1"/>
    <col min="50" max="50" width="7.7109375" style="26" bestFit="1" customWidth="1"/>
    <col min="51" max="51" width="6.7109375" style="26" bestFit="1" customWidth="1"/>
    <col min="52" max="52" width="7.7109375" style="26" bestFit="1" customWidth="1"/>
    <col min="53" max="53" width="6" style="26" bestFit="1" customWidth="1"/>
    <col min="54" max="54" width="6.7109375" style="26" bestFit="1" customWidth="1"/>
    <col min="55" max="55" width="5.7109375" style="26" bestFit="1" customWidth="1"/>
    <col min="56" max="56" width="7.7109375" style="26" bestFit="1" customWidth="1"/>
    <col min="57" max="60" width="5.7109375" style="26" bestFit="1" customWidth="1"/>
    <col min="61" max="61" width="5.85546875" style="26" bestFit="1" customWidth="1"/>
    <col min="62" max="62" width="5.7109375" style="26" bestFit="1" customWidth="1"/>
    <col min="63" max="65" width="7.7109375" style="26" bestFit="1" customWidth="1"/>
    <col min="66" max="66" width="5.140625" style="26" bestFit="1" customWidth="1"/>
    <col min="67" max="67" width="5.28515625" style="26" bestFit="1" customWidth="1"/>
    <col min="68" max="68" width="8.7109375" style="26" bestFit="1" customWidth="1"/>
    <col min="69" max="69" width="5.7109375" style="26" bestFit="1" customWidth="1"/>
    <col min="70" max="70" width="7.85546875" style="26" bestFit="1" customWidth="1"/>
    <col min="71" max="71" width="5.85546875" style="26" bestFit="1" customWidth="1"/>
    <col min="72" max="72" width="6" style="26" bestFit="1" customWidth="1"/>
    <col min="73" max="76" width="6.7109375" style="26" bestFit="1" customWidth="1"/>
    <col min="77" max="77" width="4.140625" style="26" bestFit="1" customWidth="1"/>
    <col min="78" max="78" width="7.7109375" style="26" bestFit="1" customWidth="1"/>
    <col min="79" max="79" width="8" style="26" bestFit="1" customWidth="1"/>
    <col min="80" max="80" width="5.7109375" style="26" bestFit="1" customWidth="1"/>
    <col min="81" max="82" width="6.7109375" style="26" bestFit="1" customWidth="1"/>
    <col min="83" max="83" width="4.85546875" style="95" bestFit="1" customWidth="1"/>
    <col min="84" max="84" width="6.7109375" style="26" customWidth="1"/>
    <col min="85" max="85" width="9.140625" style="26" bestFit="1" customWidth="1"/>
    <col min="86" max="86" width="7.140625" style="26" bestFit="1" customWidth="1"/>
    <col min="87" max="87" width="6.7109375" style="26" customWidth="1"/>
    <col min="89" max="97" width="9.140625" style="28"/>
    <col min="98" max="98" width="9.140625" style="50"/>
    <col min="99" max="99" width="9.140625" style="28"/>
    <col min="100" max="100" width="9.140625" style="50"/>
    <col min="103" max="103" width="9.140625" style="50"/>
  </cols>
  <sheetData>
    <row r="1" spans="1:103" x14ac:dyDescent="0.25">
      <c r="B1" s="86" t="s">
        <v>484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S1" s="28" t="s">
        <v>481</v>
      </c>
      <c r="CJ1" s="27"/>
      <c r="CL1" s="28" t="s">
        <v>310</v>
      </c>
    </row>
    <row r="2" spans="1:103" x14ac:dyDescent="0.25">
      <c r="A2" s="28" t="s">
        <v>227</v>
      </c>
      <c r="B2" s="86" t="s">
        <v>59</v>
      </c>
      <c r="C2" s="86" t="s">
        <v>57</v>
      </c>
      <c r="D2" s="86" t="s">
        <v>60</v>
      </c>
      <c r="E2" s="86" t="s">
        <v>54</v>
      </c>
      <c r="F2" s="86" t="s">
        <v>53</v>
      </c>
      <c r="G2" s="86" t="s">
        <v>61</v>
      </c>
      <c r="H2" s="86" t="s">
        <v>62</v>
      </c>
      <c r="I2" s="88" t="s">
        <v>63</v>
      </c>
      <c r="J2" s="88" t="s">
        <v>64</v>
      </c>
      <c r="K2" s="86" t="s">
        <v>225</v>
      </c>
      <c r="L2" s="88" t="s">
        <v>65</v>
      </c>
      <c r="M2" s="86" t="s">
        <v>67</v>
      </c>
      <c r="N2" s="88" t="s">
        <v>68</v>
      </c>
      <c r="O2" s="90" t="s">
        <v>311</v>
      </c>
      <c r="P2" s="90" t="s">
        <v>314</v>
      </c>
      <c r="Q2" s="88" t="s">
        <v>321</v>
      </c>
      <c r="S2" s="28" t="s">
        <v>512</v>
      </c>
      <c r="T2" s="95" t="s">
        <v>471</v>
      </c>
      <c r="U2" s="28" t="s">
        <v>359</v>
      </c>
      <c r="V2" s="94" t="s">
        <v>178</v>
      </c>
      <c r="W2" s="28" t="s">
        <v>131</v>
      </c>
      <c r="X2" s="28" t="s">
        <v>132</v>
      </c>
      <c r="Y2" s="28" t="s">
        <v>133</v>
      </c>
      <c r="Z2" s="94" t="s">
        <v>335</v>
      </c>
      <c r="AA2" s="28" t="s">
        <v>360</v>
      </c>
      <c r="AB2" s="94" t="s">
        <v>179</v>
      </c>
      <c r="AC2" s="28" t="s">
        <v>134</v>
      </c>
      <c r="AD2" s="28" t="s">
        <v>135</v>
      </c>
      <c r="AE2" s="28" t="s">
        <v>59</v>
      </c>
      <c r="AF2" s="28" t="s">
        <v>136</v>
      </c>
      <c r="AG2" s="28" t="s">
        <v>137</v>
      </c>
      <c r="AH2" s="28" t="s">
        <v>361</v>
      </c>
      <c r="AI2" s="28" t="s">
        <v>138</v>
      </c>
      <c r="AJ2" s="94" t="s">
        <v>472</v>
      </c>
      <c r="AK2" s="28" t="s">
        <v>139</v>
      </c>
      <c r="AL2" s="28" t="s">
        <v>140</v>
      </c>
      <c r="AM2" s="28" t="s">
        <v>67</v>
      </c>
      <c r="AN2" s="28" t="s">
        <v>141</v>
      </c>
      <c r="AO2" s="28" t="s">
        <v>142</v>
      </c>
      <c r="AP2" s="28" t="s">
        <v>143</v>
      </c>
      <c r="AQ2" s="94" t="s">
        <v>473</v>
      </c>
      <c r="AR2" s="28" t="s">
        <v>362</v>
      </c>
      <c r="AS2" s="28" t="s">
        <v>144</v>
      </c>
      <c r="AT2" s="28" t="s">
        <v>366</v>
      </c>
      <c r="AU2" s="28" t="s">
        <v>57</v>
      </c>
      <c r="AV2" s="28" t="s">
        <v>128</v>
      </c>
      <c r="AW2" s="94" t="s">
        <v>474</v>
      </c>
      <c r="AX2" s="28" t="s">
        <v>145</v>
      </c>
      <c r="AY2" s="28" t="s">
        <v>146</v>
      </c>
      <c r="AZ2" s="28" t="s">
        <v>60</v>
      </c>
      <c r="BA2" s="28" t="s">
        <v>147</v>
      </c>
      <c r="BB2" s="28" t="s">
        <v>148</v>
      </c>
      <c r="BC2" s="28" t="s">
        <v>149</v>
      </c>
      <c r="BD2" s="28" t="s">
        <v>150</v>
      </c>
      <c r="BE2" s="28" t="s">
        <v>151</v>
      </c>
      <c r="BF2" s="28" t="s">
        <v>152</v>
      </c>
      <c r="BG2" s="28" t="s">
        <v>153</v>
      </c>
      <c r="BH2" s="28" t="s">
        <v>154</v>
      </c>
      <c r="BI2" s="28" t="s">
        <v>155</v>
      </c>
      <c r="BJ2" s="28" t="s">
        <v>156</v>
      </c>
      <c r="BK2" s="28" t="s">
        <v>54</v>
      </c>
      <c r="BL2" s="28" t="s">
        <v>53</v>
      </c>
      <c r="BM2" s="28" t="s">
        <v>157</v>
      </c>
      <c r="BN2" s="28" t="s">
        <v>158</v>
      </c>
      <c r="BO2" s="28" t="s">
        <v>159</v>
      </c>
      <c r="BP2" s="28" t="s">
        <v>160</v>
      </c>
      <c r="BQ2" s="28" t="s">
        <v>161</v>
      </c>
      <c r="BR2" s="28" t="s">
        <v>162</v>
      </c>
      <c r="BS2" s="28" t="s">
        <v>163</v>
      </c>
      <c r="BT2" s="28" t="s">
        <v>164</v>
      </c>
      <c r="BU2" s="28" t="s">
        <v>165</v>
      </c>
      <c r="BV2" s="28" t="s">
        <v>363</v>
      </c>
      <c r="BW2" s="28" t="s">
        <v>166</v>
      </c>
      <c r="BX2" s="28" t="s">
        <v>167</v>
      </c>
      <c r="BY2" s="28" t="s">
        <v>168</v>
      </c>
      <c r="BZ2" s="28" t="s">
        <v>61</v>
      </c>
      <c r="CA2" s="28" t="s">
        <v>367</v>
      </c>
      <c r="CB2" s="28" t="s">
        <v>169</v>
      </c>
      <c r="CC2" s="28" t="s">
        <v>170</v>
      </c>
      <c r="CD2" s="28" t="s">
        <v>171</v>
      </c>
      <c r="CE2" s="94" t="s">
        <v>172</v>
      </c>
      <c r="CF2" s="28" t="s">
        <v>173</v>
      </c>
      <c r="CG2" s="28" t="s">
        <v>174</v>
      </c>
      <c r="CH2" s="28" t="s">
        <v>368</v>
      </c>
      <c r="CK2" s="35" t="s">
        <v>141</v>
      </c>
      <c r="CL2" s="28" t="s">
        <v>59</v>
      </c>
      <c r="CM2" s="28" t="s">
        <v>57</v>
      </c>
      <c r="CN2" s="28" t="s">
        <v>60</v>
      </c>
      <c r="CO2" s="28" t="s">
        <v>54</v>
      </c>
      <c r="CP2" s="28" t="s">
        <v>53</v>
      </c>
      <c r="CQ2" s="28" t="s">
        <v>61</v>
      </c>
      <c r="CR2" s="28" t="s">
        <v>62</v>
      </c>
      <c r="CS2" s="28" t="s">
        <v>225</v>
      </c>
      <c r="CT2" s="50" t="s">
        <v>65</v>
      </c>
      <c r="CU2" s="28" t="s">
        <v>67</v>
      </c>
      <c r="CV2" s="50" t="s">
        <v>68</v>
      </c>
      <c r="CW2" s="28" t="s">
        <v>311</v>
      </c>
      <c r="CX2" s="28" t="s">
        <v>314</v>
      </c>
      <c r="CY2" s="50" t="s">
        <v>321</v>
      </c>
    </row>
    <row r="3" spans="1:103" x14ac:dyDescent="0.25">
      <c r="A3" s="28" t="s">
        <v>0</v>
      </c>
      <c r="B3" s="87">
        <v>56692.491041000001</v>
      </c>
      <c r="C3" s="87">
        <v>1809.0469892000001</v>
      </c>
      <c r="D3" s="87">
        <v>44685.367844</v>
      </c>
      <c r="E3" s="87">
        <v>15441.323539999999</v>
      </c>
      <c r="F3" s="87">
        <v>12249.767539</v>
      </c>
      <c r="G3" s="87">
        <v>39169.348512999997</v>
      </c>
      <c r="H3" s="87">
        <v>21501.880650999999</v>
      </c>
      <c r="I3" s="89">
        <v>393.37540897000002</v>
      </c>
      <c r="J3" s="89">
        <v>109.19404077</v>
      </c>
      <c r="K3" s="87">
        <v>46.490876743000001</v>
      </c>
      <c r="L3" s="89">
        <v>231.81107455</v>
      </c>
      <c r="M3" s="87">
        <v>925.31603270999994</v>
      </c>
      <c r="N3" s="89">
        <v>5993.1322300000002</v>
      </c>
      <c r="O3" s="91">
        <v>56.656261538000003</v>
      </c>
      <c r="P3" s="91">
        <v>4.9419560313000002</v>
      </c>
      <c r="Q3" s="89">
        <v>26.231198071000001</v>
      </c>
      <c r="R3" s="26"/>
      <c r="S3" s="28" t="s">
        <v>0</v>
      </c>
      <c r="T3" s="95">
        <v>24.0070004802105</v>
      </c>
      <c r="U3" s="26">
        <v>171.35548301014799</v>
      </c>
      <c r="V3" s="95">
        <v>56.795108519760298</v>
      </c>
      <c r="W3" s="26">
        <v>142.48526892765199</v>
      </c>
      <c r="X3" s="26">
        <v>111.48282018180799</v>
      </c>
      <c r="Y3" s="26">
        <v>98.475368760214096</v>
      </c>
      <c r="Z3" s="95">
        <v>376.14649268349098</v>
      </c>
      <c r="AA3" s="26">
        <v>619.53127637720195</v>
      </c>
      <c r="AB3" s="95">
        <v>4.9555160050999598</v>
      </c>
      <c r="AC3" s="26">
        <v>15981.352092794699</v>
      </c>
      <c r="AD3" s="26">
        <v>46.617204988529302</v>
      </c>
      <c r="AE3" s="26">
        <v>56845.783790384499</v>
      </c>
      <c r="AF3" s="26">
        <v>696.24125127778098</v>
      </c>
      <c r="AG3" s="26">
        <v>310.55348283816602</v>
      </c>
      <c r="AH3" s="26">
        <v>282.702402063509</v>
      </c>
      <c r="AI3" s="26">
        <v>229.98092800289899</v>
      </c>
      <c r="AJ3" s="95">
        <v>14.125759599367999</v>
      </c>
      <c r="AK3" s="26">
        <v>166.60589485990999</v>
      </c>
      <c r="AL3" s="26">
        <v>166.60589485990999</v>
      </c>
      <c r="AM3" s="26">
        <v>927.81804722958395</v>
      </c>
      <c r="AN3" s="26">
        <v>0</v>
      </c>
      <c r="AO3" s="26">
        <v>380.59966702969098</v>
      </c>
      <c r="AP3" s="26">
        <v>54.753535733524799</v>
      </c>
      <c r="AQ3" s="95">
        <v>1841.9747138903599</v>
      </c>
      <c r="AR3" s="26">
        <v>50.8041410801575</v>
      </c>
      <c r="AS3" s="26">
        <v>1152.54455643457</v>
      </c>
      <c r="AT3" s="26">
        <v>87.592035868593499</v>
      </c>
      <c r="AU3" s="26">
        <v>1814.0203425649599</v>
      </c>
      <c r="AV3" s="26">
        <v>0</v>
      </c>
      <c r="AW3" s="95">
        <v>24153.605810413501</v>
      </c>
      <c r="AX3" s="26">
        <v>40319.902925513401</v>
      </c>
      <c r="AY3" s="26">
        <v>4479.9907175219996</v>
      </c>
      <c r="AZ3" s="26">
        <v>44799.893643035401</v>
      </c>
      <c r="BA3" s="26">
        <v>0.27855776298951201</v>
      </c>
      <c r="BB3" s="26">
        <v>508.420769357192</v>
      </c>
      <c r="BC3" s="26">
        <v>108.34619862971699</v>
      </c>
      <c r="BD3" s="26">
        <v>7483.90790588663</v>
      </c>
      <c r="BE3" s="26">
        <v>369.10925175129597</v>
      </c>
      <c r="BF3" s="26">
        <v>434.51874486427897</v>
      </c>
      <c r="BG3" s="26">
        <v>386.99577338646498</v>
      </c>
      <c r="BH3" s="26">
        <v>257.38116664417902</v>
      </c>
      <c r="BI3" s="26">
        <v>90.433137183749494</v>
      </c>
      <c r="BJ3" s="26">
        <v>376.74646181208902</v>
      </c>
      <c r="BK3" s="26">
        <v>15481.222529246999</v>
      </c>
      <c r="BL3" s="26">
        <v>12281.376841871201</v>
      </c>
      <c r="BM3" s="26">
        <v>3199.84568737578</v>
      </c>
      <c r="BN3" s="26">
        <v>41.074738347305001</v>
      </c>
      <c r="BO3" s="26">
        <v>21.236998742108799</v>
      </c>
      <c r="BP3" s="26">
        <v>3513.1306858953799</v>
      </c>
      <c r="BQ3" s="26">
        <v>940.85587896768595</v>
      </c>
      <c r="BR3" s="26">
        <v>739.13159465290903</v>
      </c>
      <c r="BS3" s="26">
        <v>78.612297633558597</v>
      </c>
      <c r="BT3" s="26">
        <v>118.695467378869</v>
      </c>
      <c r="BU3" s="26">
        <v>1851.0686594332999</v>
      </c>
      <c r="BV3" s="26">
        <v>408.763275353979</v>
      </c>
      <c r="BW3" s="26">
        <v>470.83765545947</v>
      </c>
      <c r="BX3" s="26">
        <v>2465.6547834840699</v>
      </c>
      <c r="BY3" s="26">
        <v>17.547347604799398</v>
      </c>
      <c r="BZ3" s="26">
        <v>39275.467731994999</v>
      </c>
      <c r="CA3" s="26">
        <v>4090.6916709383499</v>
      </c>
      <c r="CB3" s="26">
        <v>81.255105316530603</v>
      </c>
      <c r="CC3" s="26">
        <v>1908.68422288902</v>
      </c>
      <c r="CD3" s="26">
        <v>1133.7442324066101</v>
      </c>
      <c r="CE3" s="95">
        <v>7.0407758320229599</v>
      </c>
      <c r="CF3" s="26">
        <v>2875.7040845644501</v>
      </c>
      <c r="CG3" s="26">
        <v>21560.492833699798</v>
      </c>
      <c r="CH3" s="26">
        <v>1212.08953869473</v>
      </c>
      <c r="CK3" s="35">
        <f t="shared" ref="CK3:CK34" si="0">AN3/AZ3</f>
        <v>0</v>
      </c>
      <c r="CL3" s="23">
        <f t="shared" ref="CL3:CL34" si="1">+(AE3-B3)/B3</f>
        <v>2.7039339173443072E-3</v>
      </c>
      <c r="CM3" s="23">
        <f t="shared" ref="CM3:CM34" si="2">+(AU3-C3)/C3</f>
        <v>2.7491565418978825E-3</v>
      </c>
      <c r="CN3" s="23">
        <f t="shared" ref="CN3:CN34" si="3">+(AZ3-D3)/D3</f>
        <v>2.5629373676685063E-3</v>
      </c>
      <c r="CO3" s="23">
        <f t="shared" ref="CO3:CO34" si="4">+(BK3-E3)/E3</f>
        <v>2.5839099312726351E-3</v>
      </c>
      <c r="CP3" s="23">
        <f t="shared" ref="CP3:CP34" si="5">+(BL3-F3)/F3</f>
        <v>2.5804002215196868E-3</v>
      </c>
      <c r="CQ3" s="23">
        <f t="shared" ref="CQ3:CQ34" si="6">+(BZ3-G3)/G3</f>
        <v>2.7092413589616237E-3</v>
      </c>
      <c r="CR3" s="23">
        <f t="shared" ref="CR3:CR34" si="7">+(CG3-H3)/H3</f>
        <v>2.7259095914046391E-3</v>
      </c>
      <c r="CS3" s="23">
        <f t="shared" ref="CS3:CS34" si="8">+(AD3-K3)/K3</f>
        <v>2.7172695887762921E-3</v>
      </c>
      <c r="CT3" s="73">
        <f t="shared" ref="CT3:CT34" si="9">+(AL3-L3)/L3</f>
        <v>-0.28128586961027918</v>
      </c>
      <c r="CU3" s="23">
        <f t="shared" ref="CU3:CU34" si="10">+(AM3-M3)/M3</f>
        <v>2.7039567360097349E-3</v>
      </c>
      <c r="CV3" s="73">
        <f t="shared" ref="CV3:CV34" si="11">+(AS3-N3)/N3</f>
        <v>-0.80768911610772687</v>
      </c>
      <c r="CW3" s="23">
        <f>+(V3-O3)/O3</f>
        <v>2.4506908502455469E-3</v>
      </c>
      <c r="CX3" s="23">
        <f>+(AB3-P3)/P3</f>
        <v>2.7438475199045133E-3</v>
      </c>
      <c r="CY3" s="73">
        <f t="shared" ref="CY3:CY34" si="12">+(AT3-Q3)/Q3</f>
        <v>2.3392312326531206</v>
      </c>
    </row>
    <row r="4" spans="1:103" x14ac:dyDescent="0.25">
      <c r="A4" s="28" t="s">
        <v>2</v>
      </c>
      <c r="B4" s="87">
        <v>4853.6621416999997</v>
      </c>
      <c r="C4" s="87">
        <v>111.07547778</v>
      </c>
      <c r="D4" s="87">
        <v>5101.9392848999996</v>
      </c>
      <c r="E4" s="87">
        <v>5464.2121306999998</v>
      </c>
      <c r="F4" s="87">
        <v>1829.7250790999999</v>
      </c>
      <c r="G4" s="87">
        <v>24263.109422000001</v>
      </c>
      <c r="H4" s="87">
        <v>1140.6443866</v>
      </c>
      <c r="I4" s="89">
        <v>0.28968035199999997</v>
      </c>
      <c r="J4" s="89">
        <v>11.226536568</v>
      </c>
      <c r="K4" s="87">
        <v>0.51062032000000002</v>
      </c>
      <c r="L4" s="89">
        <v>8.1668318627000005</v>
      </c>
      <c r="M4" s="87">
        <v>13.690079167</v>
      </c>
      <c r="N4" s="89">
        <v>10.055208979</v>
      </c>
      <c r="O4" s="91">
        <v>4.8149786700000002E-2</v>
      </c>
      <c r="P4" s="91">
        <v>0.56234774350000005</v>
      </c>
      <c r="Q4" s="89">
        <v>1.0193671944</v>
      </c>
      <c r="R4" s="26"/>
      <c r="S4" s="28" t="s">
        <v>2</v>
      </c>
      <c r="T4" s="95">
        <v>0.43467772698374002</v>
      </c>
      <c r="U4" s="26">
        <v>4.2431992810940304</v>
      </c>
      <c r="V4" s="95">
        <v>4.8203113299918797E-2</v>
      </c>
      <c r="W4" s="26">
        <v>6.8260131758898801</v>
      </c>
      <c r="X4" s="26">
        <v>6.7915475994159999</v>
      </c>
      <c r="Y4" s="26">
        <v>5.66504456693146</v>
      </c>
      <c r="Z4" s="95">
        <v>1.25100134546111</v>
      </c>
      <c r="AA4" s="26">
        <v>45.8030890844528</v>
      </c>
      <c r="AB4" s="95">
        <v>0.56389256342054495</v>
      </c>
      <c r="AC4" s="26">
        <v>10310.5126464559</v>
      </c>
      <c r="AD4" s="26">
        <v>0.512020686691251</v>
      </c>
      <c r="AE4" s="26">
        <v>4866.0579841536101</v>
      </c>
      <c r="AF4" s="26">
        <v>38.281150630453901</v>
      </c>
      <c r="AG4" s="26">
        <v>75.785358480666503</v>
      </c>
      <c r="AH4" s="26">
        <v>2.7001759565828398</v>
      </c>
      <c r="AI4" s="26">
        <v>7.3216822027102397</v>
      </c>
      <c r="AJ4" s="95">
        <v>0.25147571727150397</v>
      </c>
      <c r="AK4" s="26">
        <v>28.996229699411199</v>
      </c>
      <c r="AL4" s="26">
        <v>28.996229699411199</v>
      </c>
      <c r="AM4" s="26">
        <v>13.7274789478661</v>
      </c>
      <c r="AN4" s="26">
        <v>0</v>
      </c>
      <c r="AO4" s="26">
        <v>267.13003959988299</v>
      </c>
      <c r="AP4" s="26">
        <v>0.83633922776102199</v>
      </c>
      <c r="AQ4" s="95">
        <v>36.806696974087899</v>
      </c>
      <c r="AR4" s="26">
        <v>1.58758130578878</v>
      </c>
      <c r="AS4" s="26">
        <v>30.1329420175915</v>
      </c>
      <c r="AT4" s="26">
        <v>0.966426875307144</v>
      </c>
      <c r="AU4" s="26">
        <v>111.37858092990901</v>
      </c>
      <c r="AV4" s="26">
        <v>0</v>
      </c>
      <c r="AW4" s="95">
        <v>1236.51329045123</v>
      </c>
      <c r="AX4" s="26">
        <v>4603.4767266599401</v>
      </c>
      <c r="AY4" s="26">
        <v>511.49710031735498</v>
      </c>
      <c r="AZ4" s="26">
        <v>5114.9738269772997</v>
      </c>
      <c r="BA4" s="26">
        <v>2.69702214800641E-3</v>
      </c>
      <c r="BB4" s="26">
        <v>34.427725412540902</v>
      </c>
      <c r="BC4" s="26">
        <v>30.228707150140199</v>
      </c>
      <c r="BD4" s="26">
        <v>292.61028596263799</v>
      </c>
      <c r="BE4" s="26">
        <v>50.791489972446598</v>
      </c>
      <c r="BF4" s="26">
        <v>10.2271921759504</v>
      </c>
      <c r="BG4" s="26">
        <v>32.4151946879633</v>
      </c>
      <c r="BH4" s="26">
        <v>19.938259878160501</v>
      </c>
      <c r="BI4" s="26">
        <v>32.7246963465224</v>
      </c>
      <c r="BJ4" s="26">
        <v>21.412389916364098</v>
      </c>
      <c r="BK4" s="26">
        <v>5481.2513280472604</v>
      </c>
      <c r="BL4" s="26">
        <v>1834.4467205060801</v>
      </c>
      <c r="BM4" s="26">
        <v>3646.8046075411698</v>
      </c>
      <c r="BN4" s="26">
        <v>2.8602995287620501</v>
      </c>
      <c r="BO4" s="26">
        <v>1.29395225648572</v>
      </c>
      <c r="BP4" s="26">
        <v>1202.53671371168</v>
      </c>
      <c r="BQ4" s="26">
        <v>22.5177973189592</v>
      </c>
      <c r="BR4" s="26">
        <v>41.475265272022803</v>
      </c>
      <c r="BS4" s="26">
        <v>7.0980501077509102</v>
      </c>
      <c r="BT4" s="26">
        <v>14.735543944250599</v>
      </c>
      <c r="BU4" s="26">
        <v>104.755677883232</v>
      </c>
      <c r="BV4" s="26">
        <v>14.529207160679199</v>
      </c>
      <c r="BW4" s="26">
        <v>79.920598632031798</v>
      </c>
      <c r="BX4" s="26">
        <v>157.55743521877</v>
      </c>
      <c r="BY4" s="26">
        <v>1.9574565045925201</v>
      </c>
      <c r="BZ4" s="26">
        <v>24333.2542690997</v>
      </c>
      <c r="CA4" s="26">
        <v>225.923759162777</v>
      </c>
      <c r="CB4" s="26">
        <v>2.7945566907566798E-3</v>
      </c>
      <c r="CC4" s="26">
        <v>61.352688904957098</v>
      </c>
      <c r="CD4" s="26">
        <v>206.06680746685299</v>
      </c>
      <c r="CE4" s="95">
        <v>0.25202491910249702</v>
      </c>
      <c r="CF4" s="26">
        <v>46.897315642866303</v>
      </c>
      <c r="CG4" s="26">
        <v>1142.41981319355</v>
      </c>
      <c r="CH4" s="26">
        <v>17.800136184998401</v>
      </c>
      <c r="CK4" s="35">
        <f t="shared" si="0"/>
        <v>0</v>
      </c>
      <c r="CL4" s="23">
        <f t="shared" si="1"/>
        <v>2.5539153924852153E-3</v>
      </c>
      <c r="CM4" s="23">
        <f t="shared" si="2"/>
        <v>2.7288034764013616E-3</v>
      </c>
      <c r="CN4" s="23">
        <f t="shared" si="3"/>
        <v>2.554821088498231E-3</v>
      </c>
      <c r="CO4" s="23">
        <f t="shared" si="4"/>
        <v>3.1183264741000767E-3</v>
      </c>
      <c r="CP4" s="23">
        <f t="shared" si="5"/>
        <v>2.5805195873484011E-3</v>
      </c>
      <c r="CQ4" s="23">
        <f t="shared" si="6"/>
        <v>2.8910081506740518E-3</v>
      </c>
      <c r="CR4" s="23">
        <f t="shared" si="7"/>
        <v>1.556511928176123E-3</v>
      </c>
      <c r="CS4" s="23">
        <f t="shared" si="8"/>
        <v>2.7424813239923297E-3</v>
      </c>
      <c r="CT4" s="73">
        <f t="shared" si="9"/>
        <v>2.5504869191496837</v>
      </c>
      <c r="CU4" s="23">
        <f t="shared" si="10"/>
        <v>2.731889305377566E-3</v>
      </c>
      <c r="CV4" s="73">
        <f t="shared" si="11"/>
        <v>1.9967494539917807</v>
      </c>
      <c r="CW4" s="81">
        <f t="shared" ref="CW4:CW51" si="13">+(V4-O4)/O4</f>
        <v>1.1075147695056055E-3</v>
      </c>
      <c r="CX4" s="81">
        <f t="shared" ref="CX4:CX51" si="14">+(AB4-P4)/P4</f>
        <v>2.7470901028784746E-3</v>
      </c>
      <c r="CY4" s="73">
        <f t="shared" si="12"/>
        <v>-5.1934493658113756E-2</v>
      </c>
    </row>
    <row r="5" spans="1:103" x14ac:dyDescent="0.25">
      <c r="A5" s="28" t="s">
        <v>3</v>
      </c>
      <c r="B5" s="87">
        <v>23634.752899999999</v>
      </c>
      <c r="C5" s="87">
        <v>1230.7319792999999</v>
      </c>
      <c r="D5" s="87">
        <v>15184.081306</v>
      </c>
      <c r="E5" s="87">
        <v>6144.7258732999999</v>
      </c>
      <c r="F5" s="87">
        <v>4588.6090450000002</v>
      </c>
      <c r="G5" s="87">
        <v>7787.6239249999999</v>
      </c>
      <c r="H5" s="87">
        <v>16670.987168</v>
      </c>
      <c r="I5" s="89">
        <v>160.15325784999999</v>
      </c>
      <c r="J5" s="89">
        <v>42.248500387</v>
      </c>
      <c r="K5" s="87">
        <v>105.88817056000001</v>
      </c>
      <c r="L5" s="89">
        <v>153.8558318</v>
      </c>
      <c r="M5" s="87">
        <v>636.74784894000004</v>
      </c>
      <c r="N5" s="89">
        <v>2692.1924076</v>
      </c>
      <c r="O5" s="91">
        <v>26.450697916999999</v>
      </c>
      <c r="P5" s="91">
        <v>0.80877363560000004</v>
      </c>
      <c r="Q5" s="89">
        <v>13.771576398000001</v>
      </c>
      <c r="R5" s="26"/>
      <c r="S5" s="28" t="s">
        <v>3</v>
      </c>
      <c r="T5" s="95">
        <v>13.5875029867024</v>
      </c>
      <c r="U5" s="26">
        <v>192.63779318023001</v>
      </c>
      <c r="V5" s="95">
        <v>26.5205987768367</v>
      </c>
      <c r="W5" s="26">
        <v>154.25303889918499</v>
      </c>
      <c r="X5" s="26">
        <v>151.813763091803</v>
      </c>
      <c r="Y5" s="26">
        <v>56.908040098496997</v>
      </c>
      <c r="Z5" s="95">
        <v>292.73923766685999</v>
      </c>
      <c r="AA5" s="26">
        <v>338.447610530171</v>
      </c>
      <c r="AB5" s="95">
        <v>0.81095800188161404</v>
      </c>
      <c r="AC5" s="26">
        <v>2869.2549805407002</v>
      </c>
      <c r="AD5" s="26">
        <v>106.17841546596</v>
      </c>
      <c r="AE5" s="26">
        <v>23697.558576859999</v>
      </c>
      <c r="AF5" s="26">
        <v>323.08353469794099</v>
      </c>
      <c r="AG5" s="26">
        <v>93.265634009369506</v>
      </c>
      <c r="AH5" s="26">
        <v>62.030662070858902</v>
      </c>
      <c r="AI5" s="26">
        <v>168.54129600048699</v>
      </c>
      <c r="AJ5" s="95">
        <v>8.0849532264469506</v>
      </c>
      <c r="AK5" s="26">
        <v>97.612659044991304</v>
      </c>
      <c r="AL5" s="26">
        <v>97.612659044991304</v>
      </c>
      <c r="AM5" s="26">
        <v>638.43535998885204</v>
      </c>
      <c r="AN5" s="26">
        <v>0</v>
      </c>
      <c r="AO5" s="26">
        <v>691.05243810763602</v>
      </c>
      <c r="AP5" s="26">
        <v>31.165495561591399</v>
      </c>
      <c r="AQ5" s="95">
        <v>1638.67881661867</v>
      </c>
      <c r="AR5" s="26">
        <v>35.444981829342296</v>
      </c>
      <c r="AS5" s="26">
        <v>1642.5135720276701</v>
      </c>
      <c r="AT5" s="26">
        <v>32.426771037646901</v>
      </c>
      <c r="AU5" s="26">
        <v>1234.0956345997699</v>
      </c>
      <c r="AV5" s="26">
        <v>0</v>
      </c>
      <c r="AW5" s="95">
        <v>17133.659724642701</v>
      </c>
      <c r="AX5" s="26">
        <v>13702.2809402271</v>
      </c>
      <c r="AY5" s="26">
        <v>1522.4747357091201</v>
      </c>
      <c r="AZ5" s="26">
        <v>15224.7556759362</v>
      </c>
      <c r="BA5" s="26">
        <v>0.106799497215469</v>
      </c>
      <c r="BB5" s="26">
        <v>372.05703488973597</v>
      </c>
      <c r="BC5" s="26">
        <v>31.184996113030898</v>
      </c>
      <c r="BD5" s="26">
        <v>4320.8814386805998</v>
      </c>
      <c r="BE5" s="26">
        <v>72.619349050580297</v>
      </c>
      <c r="BF5" s="26">
        <v>106.884463796359</v>
      </c>
      <c r="BG5" s="26">
        <v>149.84790774463801</v>
      </c>
      <c r="BH5" s="26">
        <v>119.390617141146</v>
      </c>
      <c r="BI5" s="26">
        <v>18.366031459625098</v>
      </c>
      <c r="BJ5" s="26">
        <v>147.79290096419101</v>
      </c>
      <c r="BK5" s="26">
        <v>6160.7197456656504</v>
      </c>
      <c r="BL5" s="26">
        <v>4600.6216597850198</v>
      </c>
      <c r="BM5" s="26">
        <v>1560.0980858806299</v>
      </c>
      <c r="BN5" s="26">
        <v>14.2442724496105</v>
      </c>
      <c r="BO5" s="26">
        <v>10.898425677783401</v>
      </c>
      <c r="BP5" s="26">
        <v>1164.4310971623099</v>
      </c>
      <c r="BQ5" s="26">
        <v>375.723819312378</v>
      </c>
      <c r="BR5" s="26">
        <v>342.53467616536801</v>
      </c>
      <c r="BS5" s="26">
        <v>28.066746635409501</v>
      </c>
      <c r="BT5" s="26">
        <v>31.6778935080075</v>
      </c>
      <c r="BU5" s="26">
        <v>858.92550359672998</v>
      </c>
      <c r="BV5" s="26">
        <v>226.15165439508999</v>
      </c>
      <c r="BW5" s="26">
        <v>182.01353023085301</v>
      </c>
      <c r="BX5" s="26">
        <v>938.099975275004</v>
      </c>
      <c r="BY5" s="26">
        <v>7.9194535019870997</v>
      </c>
      <c r="BZ5" s="26">
        <v>7808.8914952014202</v>
      </c>
      <c r="CA5" s="26">
        <v>2501.8020511110099</v>
      </c>
      <c r="CB5" s="26">
        <v>53.792300532281303</v>
      </c>
      <c r="CC5" s="26">
        <v>2618.6237710660998</v>
      </c>
      <c r="CD5" s="26">
        <v>1011.5099653493201</v>
      </c>
      <c r="CE5" s="95">
        <v>10.223874269809301</v>
      </c>
      <c r="CF5" s="26">
        <v>1249.4057456533801</v>
      </c>
      <c r="CG5" s="26">
        <v>16715.806129620702</v>
      </c>
      <c r="CH5" s="26">
        <v>559.47599783473697</v>
      </c>
      <c r="CK5" s="35">
        <f t="shared" si="0"/>
        <v>0</v>
      </c>
      <c r="CL5" s="23">
        <f t="shared" si="1"/>
        <v>2.6573443405875402E-3</v>
      </c>
      <c r="CM5" s="23">
        <f t="shared" si="2"/>
        <v>2.7330526518723869E-3</v>
      </c>
      <c r="CN5" s="23">
        <f t="shared" si="3"/>
        <v>2.6787507993734912E-3</v>
      </c>
      <c r="CO5" s="23">
        <f t="shared" si="4"/>
        <v>2.6028618192956245E-3</v>
      </c>
      <c r="CP5" s="23">
        <f t="shared" si="5"/>
        <v>2.6179207396431503E-3</v>
      </c>
      <c r="CQ5" s="23">
        <f t="shared" si="6"/>
        <v>2.7309446894510014E-3</v>
      </c>
      <c r="CR5" s="23">
        <f t="shared" si="7"/>
        <v>2.6884407725255759E-3</v>
      </c>
      <c r="CS5" s="23">
        <f t="shared" si="8"/>
        <v>2.7410512848130798E-3</v>
      </c>
      <c r="CT5" s="73">
        <f t="shared" si="9"/>
        <v>-0.36555762688358945</v>
      </c>
      <c r="CU5" s="23">
        <f t="shared" si="10"/>
        <v>2.6502029832707204E-3</v>
      </c>
      <c r="CV5" s="73">
        <f t="shared" si="11"/>
        <v>-0.38989740577572007</v>
      </c>
      <c r="CW5" s="81">
        <f t="shared" si="13"/>
        <v>2.6426848945930647E-3</v>
      </c>
      <c r="CX5" s="81">
        <f t="shared" si="14"/>
        <v>2.7008376453734181E-3</v>
      </c>
      <c r="CY5" s="73">
        <f t="shared" si="12"/>
        <v>1.3546157753121226</v>
      </c>
    </row>
    <row r="6" spans="1:103" x14ac:dyDescent="0.25">
      <c r="A6" s="28" t="s">
        <v>4</v>
      </c>
      <c r="B6" s="87">
        <v>29803.392222999999</v>
      </c>
      <c r="C6" s="87">
        <v>7693.3675893</v>
      </c>
      <c r="D6" s="87">
        <v>35410.732150000003</v>
      </c>
      <c r="E6" s="87">
        <v>25993.83483</v>
      </c>
      <c r="F6" s="87">
        <v>12903.956514</v>
      </c>
      <c r="G6" s="87">
        <v>11009.317967999999</v>
      </c>
      <c r="H6" s="87">
        <v>27829.853231000001</v>
      </c>
      <c r="I6" s="89">
        <v>30.382364949999999</v>
      </c>
      <c r="J6" s="89">
        <v>62.561172620000001</v>
      </c>
      <c r="K6" s="87">
        <v>4.5769825942000004</v>
      </c>
      <c r="L6" s="89">
        <v>193.79423187</v>
      </c>
      <c r="M6" s="87">
        <v>378.06421757999999</v>
      </c>
      <c r="N6" s="89">
        <v>174.23979312</v>
      </c>
      <c r="O6" s="91">
        <v>3.3119130869000002</v>
      </c>
      <c r="P6" s="91">
        <v>5.2748238327000001</v>
      </c>
      <c r="Q6" s="89">
        <v>9.8143535429999993</v>
      </c>
      <c r="R6" s="26"/>
      <c r="S6" s="28" t="s">
        <v>4</v>
      </c>
      <c r="T6" s="95">
        <v>37.417175057160499</v>
      </c>
      <c r="U6" s="26">
        <v>135.37817572123299</v>
      </c>
      <c r="V6" s="95">
        <v>3.3198817265503502</v>
      </c>
      <c r="W6" s="26">
        <v>90.982790074581004</v>
      </c>
      <c r="X6" s="26">
        <v>86.434239847960598</v>
      </c>
      <c r="Y6" s="26">
        <v>125.740439731561</v>
      </c>
      <c r="Z6" s="95">
        <v>157.99659629563001</v>
      </c>
      <c r="AA6" s="26">
        <v>1047.5995163661601</v>
      </c>
      <c r="AB6" s="95">
        <v>5.2870718265819301</v>
      </c>
      <c r="AC6" s="26">
        <v>119680.980752774</v>
      </c>
      <c r="AD6" s="26">
        <v>4.5858657775873004</v>
      </c>
      <c r="AE6" s="26">
        <v>29867.410878076698</v>
      </c>
      <c r="AF6" s="26">
        <v>1044.4279194724299</v>
      </c>
      <c r="AG6" s="26">
        <v>2549.4349408872399</v>
      </c>
      <c r="AH6" s="26">
        <v>120.651591170058</v>
      </c>
      <c r="AI6" s="26">
        <v>2027.14345319274</v>
      </c>
      <c r="AJ6" s="95">
        <v>22.011982891957299</v>
      </c>
      <c r="AK6" s="26">
        <v>921.39791826033604</v>
      </c>
      <c r="AL6" s="26">
        <v>921.39791826033604</v>
      </c>
      <c r="AM6" s="26">
        <v>378.938252489538</v>
      </c>
      <c r="AN6" s="26">
        <v>0</v>
      </c>
      <c r="AO6" s="26">
        <v>870.34303439691098</v>
      </c>
      <c r="AP6" s="26">
        <v>21.814222851299501</v>
      </c>
      <c r="AQ6" s="95">
        <v>755.26096464476302</v>
      </c>
      <c r="AR6" s="26">
        <v>65.433153935762206</v>
      </c>
      <c r="AS6" s="26">
        <v>189.76816174330699</v>
      </c>
      <c r="AT6" s="26">
        <v>16.0210688167525</v>
      </c>
      <c r="AU6" s="26">
        <v>7696.6166113477402</v>
      </c>
      <c r="AV6" s="26">
        <v>0</v>
      </c>
      <c r="AW6" s="95">
        <v>31099.540867166001</v>
      </c>
      <c r="AX6" s="26">
        <v>31949.346271937899</v>
      </c>
      <c r="AY6" s="26">
        <v>3549.9316616945798</v>
      </c>
      <c r="AZ6" s="26">
        <v>35499.277933632497</v>
      </c>
      <c r="BA6" s="26">
        <v>0.33947459988330297</v>
      </c>
      <c r="BB6" s="26">
        <v>1103.5717331103799</v>
      </c>
      <c r="BC6" s="26">
        <v>306.04069705627802</v>
      </c>
      <c r="BD6" s="26">
        <v>12151.087686700501</v>
      </c>
      <c r="BE6" s="26">
        <v>362.89291974624803</v>
      </c>
      <c r="BF6" s="26">
        <v>218.528138217893</v>
      </c>
      <c r="BG6" s="26">
        <v>662.30351703456199</v>
      </c>
      <c r="BH6" s="26">
        <v>196.92617148652101</v>
      </c>
      <c r="BI6" s="26">
        <v>166.23875607941</v>
      </c>
      <c r="BJ6" s="26">
        <v>182.69154464172101</v>
      </c>
      <c r="BK6" s="26">
        <v>26046.850944145801</v>
      </c>
      <c r="BL6" s="26">
        <v>12930.0420579826</v>
      </c>
      <c r="BM6" s="26">
        <v>13116.8088861632</v>
      </c>
      <c r="BN6" s="26">
        <v>18.4969416315305</v>
      </c>
      <c r="BO6" s="26">
        <v>7.65028107376114</v>
      </c>
      <c r="BP6" s="26">
        <v>5101.4926174595003</v>
      </c>
      <c r="BQ6" s="26">
        <v>116.640780737005</v>
      </c>
      <c r="BR6" s="26">
        <v>876.84569511731195</v>
      </c>
      <c r="BS6" s="26">
        <v>228.50782215964699</v>
      </c>
      <c r="BT6" s="26">
        <v>154.17161324944701</v>
      </c>
      <c r="BU6" s="26">
        <v>2211.3450659192999</v>
      </c>
      <c r="BV6" s="26">
        <v>1750.4019662641299</v>
      </c>
      <c r="BW6" s="26">
        <v>828.76622517898795</v>
      </c>
      <c r="BX6" s="26">
        <v>1260.45817382121</v>
      </c>
      <c r="BY6" s="26">
        <v>30.045097372311002</v>
      </c>
      <c r="BZ6" s="26">
        <v>11037.270259302801</v>
      </c>
      <c r="CA6" s="26">
        <v>8400.20149225983</v>
      </c>
      <c r="CB6" s="26">
        <v>3.3148284852302399</v>
      </c>
      <c r="CC6" s="26">
        <v>188.99874826711601</v>
      </c>
      <c r="CD6" s="26">
        <v>2387.0240860413201</v>
      </c>
      <c r="CE6" s="95">
        <v>0.149702824086376</v>
      </c>
      <c r="CF6" s="26">
        <v>1656.1227851794499</v>
      </c>
      <c r="CG6" s="26">
        <v>27892.304324024299</v>
      </c>
      <c r="CH6" s="26">
        <v>708.28583460724496</v>
      </c>
      <c r="CK6" s="35">
        <f t="shared" si="0"/>
        <v>0</v>
      </c>
      <c r="CL6" s="54">
        <f t="shared" si="1"/>
        <v>2.148032499041992E-3</v>
      </c>
      <c r="CM6" s="54">
        <f t="shared" si="2"/>
        <v>4.2231467689897223E-4</v>
      </c>
      <c r="CN6" s="54">
        <f t="shared" si="3"/>
        <v>2.5005352404862125E-3</v>
      </c>
      <c r="CO6" s="54">
        <f t="shared" si="4"/>
        <v>2.0395649388605858E-3</v>
      </c>
      <c r="CP6" s="54">
        <f t="shared" si="5"/>
        <v>2.0215151805804466E-3</v>
      </c>
      <c r="CQ6" s="54">
        <f t="shared" si="6"/>
        <v>2.5389666629711529E-3</v>
      </c>
      <c r="CR6" s="54">
        <f t="shared" si="7"/>
        <v>2.2440324246745481E-3</v>
      </c>
      <c r="CS6" s="23">
        <f t="shared" si="8"/>
        <v>1.9408383590002829E-3</v>
      </c>
      <c r="CT6" s="73">
        <f t="shared" si="9"/>
        <v>3.7545167333897904</v>
      </c>
      <c r="CU6" s="23">
        <f t="shared" si="10"/>
        <v>2.3118689071733207E-3</v>
      </c>
      <c r="CV6" s="73">
        <f t="shared" si="11"/>
        <v>8.9120678722411625E-2</v>
      </c>
      <c r="CW6" s="81">
        <f t="shared" si="13"/>
        <v>2.4060533719526922E-3</v>
      </c>
      <c r="CX6" s="81">
        <f t="shared" si="14"/>
        <v>2.3219721208510317E-3</v>
      </c>
      <c r="CY6" s="73">
        <f t="shared" si="12"/>
        <v>0.6324120326987186</v>
      </c>
    </row>
    <row r="7" spans="1:103" x14ac:dyDescent="0.25">
      <c r="A7" s="28" t="s">
        <v>5</v>
      </c>
      <c r="B7" s="87">
        <v>16722.602355999999</v>
      </c>
      <c r="C7" s="87">
        <v>414.86937126999999</v>
      </c>
      <c r="D7" s="87">
        <v>14530.904210000001</v>
      </c>
      <c r="E7" s="87">
        <v>12454.927431</v>
      </c>
      <c r="F7" s="87">
        <v>5377.2563307</v>
      </c>
      <c r="G7" s="87">
        <v>2814.087501</v>
      </c>
      <c r="H7" s="87">
        <v>18045.389348000001</v>
      </c>
      <c r="I7" s="89">
        <v>34.406634351999998</v>
      </c>
      <c r="J7" s="89">
        <v>163.33618032000001</v>
      </c>
      <c r="K7" s="87">
        <v>2.1894455975999998</v>
      </c>
      <c r="L7" s="89">
        <v>63.966996979999998</v>
      </c>
      <c r="M7" s="87">
        <v>80.558706999999998</v>
      </c>
      <c r="N7" s="89">
        <v>35.349511339000003</v>
      </c>
      <c r="O7" s="91">
        <v>2.6657246661</v>
      </c>
      <c r="P7" s="91">
        <v>3.1958246506000001</v>
      </c>
      <c r="Q7" s="89">
        <v>11.486117168</v>
      </c>
      <c r="R7" s="26"/>
      <c r="S7" s="28" t="s">
        <v>5</v>
      </c>
      <c r="T7" s="95">
        <v>20.393726468222301</v>
      </c>
      <c r="U7" s="26">
        <v>128.92902591866499</v>
      </c>
      <c r="V7" s="95">
        <v>2.6730020515464399</v>
      </c>
      <c r="W7" s="26">
        <v>68.828534539446395</v>
      </c>
      <c r="X7" s="26">
        <v>67.220611866689694</v>
      </c>
      <c r="Y7" s="26">
        <v>56.965562490040199</v>
      </c>
      <c r="Z7" s="95">
        <v>11.907866146537399</v>
      </c>
      <c r="AA7" s="26">
        <v>336.66847394120799</v>
      </c>
      <c r="AB7" s="95">
        <v>3.2046484995657898</v>
      </c>
      <c r="AC7" s="26">
        <v>145391.24253769501</v>
      </c>
      <c r="AD7" s="26">
        <v>2.1933453466183801</v>
      </c>
      <c r="AE7" s="26">
        <v>16637.231405047401</v>
      </c>
      <c r="AF7" s="26">
        <v>198.81037224104401</v>
      </c>
      <c r="AG7" s="26">
        <v>1264.63670129918</v>
      </c>
      <c r="AH7" s="26">
        <v>95.288995792404094</v>
      </c>
      <c r="AI7" s="26">
        <v>967.50470493064597</v>
      </c>
      <c r="AJ7" s="95">
        <v>11.970995323394099</v>
      </c>
      <c r="AK7" s="26">
        <v>302.995205116119</v>
      </c>
      <c r="AL7" s="26">
        <v>302.995205116119</v>
      </c>
      <c r="AM7" s="26">
        <v>80.607954591224399</v>
      </c>
      <c r="AN7" s="26">
        <v>0</v>
      </c>
      <c r="AO7" s="26">
        <v>987.53810830378495</v>
      </c>
      <c r="AP7" s="26">
        <v>14.7107836580617</v>
      </c>
      <c r="AQ7" s="95">
        <v>430.49836379543501</v>
      </c>
      <c r="AR7" s="26">
        <v>41.766434081528999</v>
      </c>
      <c r="AS7" s="26">
        <v>138.80717348726799</v>
      </c>
      <c r="AT7" s="26">
        <v>8.2671570122532305</v>
      </c>
      <c r="AU7" s="26">
        <v>415.689384730347</v>
      </c>
      <c r="AV7" s="26">
        <v>0</v>
      </c>
      <c r="AW7" s="95">
        <v>19878.285779156398</v>
      </c>
      <c r="AX7" s="26">
        <v>13092.972633387801</v>
      </c>
      <c r="AY7" s="26">
        <v>1454.77644785132</v>
      </c>
      <c r="AZ7" s="26">
        <v>14547.749081239201</v>
      </c>
      <c r="BA7" s="26">
        <v>0.126316979624996</v>
      </c>
      <c r="BB7" s="26">
        <v>461.79421414232399</v>
      </c>
      <c r="BC7" s="26">
        <v>164.97905313392499</v>
      </c>
      <c r="BD7" s="26">
        <v>9767.0367495135706</v>
      </c>
      <c r="BE7" s="26">
        <v>234.637445939847</v>
      </c>
      <c r="BF7" s="26">
        <v>52.081504074134799</v>
      </c>
      <c r="BG7" s="26">
        <v>163.149317847737</v>
      </c>
      <c r="BH7" s="26">
        <v>93.635127949690499</v>
      </c>
      <c r="BI7" s="26">
        <v>67.721442705213207</v>
      </c>
      <c r="BJ7" s="26">
        <v>69.889108690399297</v>
      </c>
      <c r="BK7" s="26">
        <v>12400.497713073601</v>
      </c>
      <c r="BL7" s="26">
        <v>5365.2336144112396</v>
      </c>
      <c r="BM7" s="26">
        <v>7035.2640986624501</v>
      </c>
      <c r="BN7" s="26">
        <v>14.1291649785479</v>
      </c>
      <c r="BO7" s="26">
        <v>5.0426719872043604</v>
      </c>
      <c r="BP7" s="26">
        <v>2807.3722175890198</v>
      </c>
      <c r="BQ7" s="26">
        <v>46.829860148840602</v>
      </c>
      <c r="BR7" s="26">
        <v>185.23945875339601</v>
      </c>
      <c r="BS7" s="26">
        <v>39.431085443101402</v>
      </c>
      <c r="BT7" s="26">
        <v>41.379794732140603</v>
      </c>
      <c r="BU7" s="26">
        <v>469.60833357209299</v>
      </c>
      <c r="BV7" s="26">
        <v>381.42834570682101</v>
      </c>
      <c r="BW7" s="26">
        <v>469.55404400712001</v>
      </c>
      <c r="BX7" s="26">
        <v>426.23271154690599</v>
      </c>
      <c r="BY7" s="26">
        <v>14.321271311917799</v>
      </c>
      <c r="BZ7" s="26">
        <v>2821.5083444033999</v>
      </c>
      <c r="CA7" s="26">
        <v>7899.7182980856596</v>
      </c>
      <c r="CB7" s="26">
        <v>3.5086068433737201</v>
      </c>
      <c r="CC7" s="26">
        <v>106.67491081311699</v>
      </c>
      <c r="CD7" s="26">
        <v>1785.04943947846</v>
      </c>
      <c r="CE7" s="95">
        <v>0.33563084018386402</v>
      </c>
      <c r="CF7" s="26">
        <v>959.11495016325898</v>
      </c>
      <c r="CG7" s="26">
        <v>18093.819244844199</v>
      </c>
      <c r="CH7" s="26">
        <v>943.83298066247903</v>
      </c>
      <c r="CK7" s="35">
        <f t="shared" si="0"/>
        <v>0</v>
      </c>
      <c r="CL7" s="54">
        <f t="shared" si="1"/>
        <v>-5.1051235408923774E-3</v>
      </c>
      <c r="CM7" s="54">
        <f t="shared" si="2"/>
        <v>1.9765582063500722E-3</v>
      </c>
      <c r="CN7" s="54">
        <f t="shared" si="3"/>
        <v>1.1592445312252233E-3</v>
      </c>
      <c r="CO7" s="54">
        <f t="shared" si="4"/>
        <v>-4.3701352920712542E-3</v>
      </c>
      <c r="CP7" s="54">
        <f t="shared" si="5"/>
        <v>-2.2358458569512398E-3</v>
      </c>
      <c r="CQ7" s="54">
        <f t="shared" si="6"/>
        <v>2.6370336390616326E-3</v>
      </c>
      <c r="CR7" s="54">
        <f t="shared" si="7"/>
        <v>2.6837823174796528E-3</v>
      </c>
      <c r="CS7" s="23">
        <f t="shared" si="8"/>
        <v>1.7811582177036439E-3</v>
      </c>
      <c r="CT7" s="73">
        <f t="shared" si="9"/>
        <v>3.736742686402081</v>
      </c>
      <c r="CU7" s="23">
        <f t="shared" si="10"/>
        <v>6.1132549240643065E-4</v>
      </c>
      <c r="CV7" s="73">
        <f t="shared" si="11"/>
        <v>2.9267069962046803</v>
      </c>
      <c r="CW7" s="81">
        <f t="shared" si="13"/>
        <v>2.7299839098112078E-3</v>
      </c>
      <c r="CX7" s="81">
        <f t="shared" si="14"/>
        <v>2.7610554177723923E-3</v>
      </c>
      <c r="CY7" s="73">
        <f t="shared" si="12"/>
        <v>-0.28024789479901024</v>
      </c>
    </row>
    <row r="8" spans="1:103" x14ac:dyDescent="0.25">
      <c r="A8" s="28" t="s">
        <v>6</v>
      </c>
      <c r="B8" s="87">
        <v>515.44801638000001</v>
      </c>
      <c r="C8" s="87">
        <v>228.66860034000001</v>
      </c>
      <c r="D8" s="87">
        <v>744.86158090000004</v>
      </c>
      <c r="E8" s="87">
        <v>152.97477487</v>
      </c>
      <c r="F8" s="87">
        <v>141.27778810999999</v>
      </c>
      <c r="G8" s="87">
        <v>94.009510863000003</v>
      </c>
      <c r="H8" s="87">
        <v>536.26250777999996</v>
      </c>
      <c r="I8" s="89">
        <v>0.117728763</v>
      </c>
      <c r="J8" s="89">
        <v>2.1810595648</v>
      </c>
      <c r="K8" s="87">
        <v>0.2225</v>
      </c>
      <c r="L8" s="89">
        <v>8.0362081672999999</v>
      </c>
      <c r="M8" s="87">
        <v>1.3719E-2</v>
      </c>
      <c r="N8" s="89">
        <v>15.315121217</v>
      </c>
      <c r="O8" s="91">
        <v>2.2392982799999999E-2</v>
      </c>
      <c r="P8" s="91">
        <v>4.4360759000000001E-3</v>
      </c>
      <c r="Q8" s="89">
        <v>0.70718158630000005</v>
      </c>
      <c r="R8" s="26"/>
      <c r="S8" s="28" t="s">
        <v>6</v>
      </c>
      <c r="T8" s="95">
        <v>7.7130710423959498E-2</v>
      </c>
      <c r="U8" s="26">
        <v>8.70706710886585</v>
      </c>
      <c r="V8" s="95">
        <v>2.2433470559475401E-2</v>
      </c>
      <c r="W8" s="26">
        <v>0.31798270732551098</v>
      </c>
      <c r="X8" s="26">
        <v>0.31612277016775397</v>
      </c>
      <c r="Y8" s="26">
        <v>0.64218199056366299</v>
      </c>
      <c r="Z8" s="95">
        <v>5.12657108274861E-2</v>
      </c>
      <c r="AA8" s="26">
        <v>7.5268370155290603</v>
      </c>
      <c r="AB8" s="95">
        <v>4.4465161710331496E-3</v>
      </c>
      <c r="AC8" s="26">
        <v>286.59076633476002</v>
      </c>
      <c r="AD8" s="26">
        <v>0.22311074844491499</v>
      </c>
      <c r="AE8" s="26">
        <v>516.703049543367</v>
      </c>
      <c r="AF8" s="26">
        <v>9.1370818552257909</v>
      </c>
      <c r="AG8" s="26">
        <v>14.5783416177383</v>
      </c>
      <c r="AH8" s="26">
        <v>1.12364607149456</v>
      </c>
      <c r="AI8" s="26">
        <v>5.8604779918800602</v>
      </c>
      <c r="AJ8" s="95">
        <v>9.9178394677326198E-2</v>
      </c>
      <c r="AK8" s="26">
        <v>42.8732481543258</v>
      </c>
      <c r="AL8" s="26">
        <v>42.8732481543258</v>
      </c>
      <c r="AM8" s="26">
        <v>1.3755530060572001E-2</v>
      </c>
      <c r="AN8" s="26">
        <v>0</v>
      </c>
      <c r="AO8" s="26">
        <v>20.6706245128711</v>
      </c>
      <c r="AP8" s="26">
        <v>0.101084806888247</v>
      </c>
      <c r="AQ8" s="95">
        <v>11.213396171585099</v>
      </c>
      <c r="AR8" s="26">
        <v>0.69810692483971404</v>
      </c>
      <c r="AS8" s="26">
        <v>5.7469474255679902</v>
      </c>
      <c r="AT8" s="26">
        <v>5.5724163211001897E-2</v>
      </c>
      <c r="AU8" s="26">
        <v>229.275533483028</v>
      </c>
      <c r="AV8" s="26">
        <v>0</v>
      </c>
      <c r="AW8" s="95">
        <v>576.76396346941397</v>
      </c>
      <c r="AX8" s="26">
        <v>672.08635764480096</v>
      </c>
      <c r="AY8" s="26">
        <v>74.676439652331197</v>
      </c>
      <c r="AZ8" s="26">
        <v>746.76279729713201</v>
      </c>
      <c r="BA8" s="26">
        <v>9.0696047830064099E-3</v>
      </c>
      <c r="BB8" s="26">
        <v>17.115836412749299</v>
      </c>
      <c r="BC8" s="26">
        <v>0.58062769225681499</v>
      </c>
      <c r="BD8" s="26">
        <v>259.39050906959397</v>
      </c>
      <c r="BE8" s="26">
        <v>0.96073958123205205</v>
      </c>
      <c r="BF8" s="26">
        <v>1.93801331591681</v>
      </c>
      <c r="BG8" s="26">
        <v>13.6352462176953</v>
      </c>
      <c r="BH8" s="26">
        <v>1.3072098138747801</v>
      </c>
      <c r="BI8" s="26">
        <v>1.16340734976878</v>
      </c>
      <c r="BJ8" s="26">
        <v>0.51146725309611596</v>
      </c>
      <c r="BK8" s="26">
        <v>153.36147428993499</v>
      </c>
      <c r="BL8" s="26">
        <v>141.63269562516399</v>
      </c>
      <c r="BM8" s="26">
        <v>11.7287786647706</v>
      </c>
      <c r="BN8" s="26">
        <v>6.4888842849033193E-2</v>
      </c>
      <c r="BO8" s="26">
        <v>1.77367100646505E-2</v>
      </c>
      <c r="BP8" s="26">
        <v>46.346056250929998</v>
      </c>
      <c r="BQ8" s="26">
        <v>2.4318029347927999</v>
      </c>
      <c r="BR8" s="26">
        <v>14.113691110412899</v>
      </c>
      <c r="BS8" s="26">
        <v>2.7177102355087399</v>
      </c>
      <c r="BT8" s="26">
        <v>1.69295094605841</v>
      </c>
      <c r="BU8" s="26">
        <v>36.0276757221515</v>
      </c>
      <c r="BV8" s="26">
        <v>6.9010584189747401</v>
      </c>
      <c r="BW8" s="26">
        <v>1.9768401285294599</v>
      </c>
      <c r="BX8" s="26">
        <v>16.122144237393599</v>
      </c>
      <c r="BY8" s="26">
        <v>2.44872826323187E-2</v>
      </c>
      <c r="BZ8" s="26">
        <v>94.253722173977806</v>
      </c>
      <c r="CA8" s="26">
        <v>202.30948772487699</v>
      </c>
      <c r="CB8" s="26">
        <v>5.2439756411316298E-2</v>
      </c>
      <c r="CC8" s="26">
        <v>2.3668679876716801</v>
      </c>
      <c r="CD8" s="26">
        <v>92.025447479021395</v>
      </c>
      <c r="CE8" s="95">
        <v>9.6755119489409808E-3</v>
      </c>
      <c r="CF8" s="26">
        <v>32.540497859230499</v>
      </c>
      <c r="CG8" s="26">
        <v>537.68164012852799</v>
      </c>
      <c r="CH8" s="26">
        <v>22.349330844481599</v>
      </c>
      <c r="CK8" s="35">
        <f t="shared" si="0"/>
        <v>0</v>
      </c>
      <c r="CL8" s="54">
        <f t="shared" si="1"/>
        <v>2.4348394474017132E-3</v>
      </c>
      <c r="CM8" s="54">
        <f t="shared" si="2"/>
        <v>2.6542041282692857E-3</v>
      </c>
      <c r="CN8" s="54">
        <f t="shared" si="3"/>
        <v>2.5524425556152012E-3</v>
      </c>
      <c r="CO8" s="54">
        <f t="shared" si="4"/>
        <v>2.5278639583788047E-3</v>
      </c>
      <c r="CP8" s="54">
        <f t="shared" si="5"/>
        <v>2.5121253660035175E-3</v>
      </c>
      <c r="CQ8" s="54">
        <f t="shared" si="6"/>
        <v>2.5977298332473236E-3</v>
      </c>
      <c r="CR8" s="54">
        <f t="shared" si="7"/>
        <v>2.6463389253201684E-3</v>
      </c>
      <c r="CS8" s="23">
        <f t="shared" si="8"/>
        <v>2.7449368310785978E-3</v>
      </c>
      <c r="CT8" s="73">
        <f t="shared" si="9"/>
        <v>4.3350096540282044</v>
      </c>
      <c r="CU8" s="23">
        <f t="shared" si="10"/>
        <v>2.6627349349078238E-3</v>
      </c>
      <c r="CV8" s="73">
        <f t="shared" si="11"/>
        <v>-0.62475338300366845</v>
      </c>
      <c r="CW8" s="81">
        <f t="shared" si="13"/>
        <v>1.8080556680194245E-3</v>
      </c>
      <c r="CX8" s="81">
        <f t="shared" si="14"/>
        <v>2.3534924263017001E-3</v>
      </c>
      <c r="CY8" s="73">
        <f t="shared" si="12"/>
        <v>-0.92120246865794009</v>
      </c>
    </row>
    <row r="9" spans="1:103" x14ac:dyDescent="0.25">
      <c r="A9" s="28" t="s">
        <v>7</v>
      </c>
      <c r="B9" s="87">
        <v>1740.7616072999999</v>
      </c>
      <c r="C9" s="87">
        <v>116.02438603</v>
      </c>
      <c r="D9" s="87">
        <v>1866.6670806</v>
      </c>
      <c r="E9" s="87">
        <v>504.60496985999998</v>
      </c>
      <c r="F9" s="87">
        <v>434.34131659000002</v>
      </c>
      <c r="G9" s="87">
        <v>744.50186056999996</v>
      </c>
      <c r="H9" s="87">
        <v>766.37937164000004</v>
      </c>
      <c r="I9" s="89">
        <v>1.4994062804999999</v>
      </c>
      <c r="J9" s="89">
        <v>4.7904909411999999</v>
      </c>
      <c r="K9" s="87">
        <v>3.8969838700000002E-2</v>
      </c>
      <c r="L9" s="89">
        <v>1.8408840152999999</v>
      </c>
      <c r="M9" s="87">
        <v>22.909982552999999</v>
      </c>
      <c r="N9" s="89">
        <v>18.200165507000001</v>
      </c>
      <c r="O9" s="91">
        <v>8.0700434000000008E-3</v>
      </c>
      <c r="P9" s="91">
        <v>8.0203116500000005E-2</v>
      </c>
      <c r="Q9" s="89">
        <v>0.13156923740000001</v>
      </c>
      <c r="R9" s="26"/>
      <c r="S9" s="28" t="s">
        <v>7</v>
      </c>
      <c r="T9" s="95">
        <v>0.82903606885916603</v>
      </c>
      <c r="U9" s="26">
        <v>4.4432973437419001</v>
      </c>
      <c r="V9" s="95">
        <v>8.09317179899381E-3</v>
      </c>
      <c r="W9" s="26">
        <v>5.4212519774658903</v>
      </c>
      <c r="X9" s="26">
        <v>5.3638792961607198</v>
      </c>
      <c r="Y9" s="26">
        <v>14.557905717323299</v>
      </c>
      <c r="Z9" s="95">
        <v>0.34628333805883099</v>
      </c>
      <c r="AA9" s="26">
        <v>39.032596002709703</v>
      </c>
      <c r="AB9" s="95">
        <v>8.0422628802196097E-2</v>
      </c>
      <c r="AC9" s="26">
        <v>3002.95504838638</v>
      </c>
      <c r="AD9" s="26">
        <v>3.9076090622005497E-2</v>
      </c>
      <c r="AE9" s="26">
        <v>1745.5147468267201</v>
      </c>
      <c r="AF9" s="26">
        <v>19.569901161914</v>
      </c>
      <c r="AG9" s="26">
        <v>40.596643855487002</v>
      </c>
      <c r="AH9" s="26">
        <v>2.5113276891274698</v>
      </c>
      <c r="AI9" s="26">
        <v>4.7409952575551797</v>
      </c>
      <c r="AJ9" s="95">
        <v>0.58220439603278595</v>
      </c>
      <c r="AK9" s="26">
        <v>12.7089718022453</v>
      </c>
      <c r="AL9" s="26">
        <v>12.7089718022453</v>
      </c>
      <c r="AM9" s="26">
        <v>22.975420981473501</v>
      </c>
      <c r="AN9" s="26">
        <v>0</v>
      </c>
      <c r="AO9" s="26">
        <v>12.735119613507701</v>
      </c>
      <c r="AP9" s="26">
        <v>0.415807961895934</v>
      </c>
      <c r="AQ9" s="95">
        <v>33.651013563738701</v>
      </c>
      <c r="AR9" s="26">
        <v>1.8059687526050301</v>
      </c>
      <c r="AS9" s="26">
        <v>6.0122624565944003</v>
      </c>
      <c r="AT9" s="26">
        <v>0.45207201974237898</v>
      </c>
      <c r="AU9" s="26">
        <v>116.346198404955</v>
      </c>
      <c r="AV9" s="26">
        <v>0</v>
      </c>
      <c r="AW9" s="95">
        <v>823.79224656492204</v>
      </c>
      <c r="AX9" s="26">
        <v>1684.74139387225</v>
      </c>
      <c r="AY9" s="26">
        <v>187.19241374140799</v>
      </c>
      <c r="AZ9" s="26">
        <v>1871.9338076136501</v>
      </c>
      <c r="BA9" s="26">
        <v>2.3166036230669599E-2</v>
      </c>
      <c r="BB9" s="26">
        <v>40.282390002369901</v>
      </c>
      <c r="BC9" s="26">
        <v>3.4370494221134602</v>
      </c>
      <c r="BD9" s="26">
        <v>346.262885077465</v>
      </c>
      <c r="BE9" s="26">
        <v>4.57207005186374</v>
      </c>
      <c r="BF9" s="26">
        <v>8.9051649663519292</v>
      </c>
      <c r="BG9" s="26">
        <v>30.5016852130491</v>
      </c>
      <c r="BH9" s="26">
        <v>5.6322625925252296</v>
      </c>
      <c r="BI9" s="26">
        <v>1.0911256039286299</v>
      </c>
      <c r="BJ9" s="26">
        <v>1.5906204842452101</v>
      </c>
      <c r="BK9" s="26">
        <v>505.74071613099801</v>
      </c>
      <c r="BL9" s="26">
        <v>435.47693299966301</v>
      </c>
      <c r="BM9" s="26">
        <v>70.263783131334705</v>
      </c>
      <c r="BN9" s="26">
        <v>0.12788008068916401</v>
      </c>
      <c r="BO9" s="26">
        <v>3.3582074549292698E-2</v>
      </c>
      <c r="BP9" s="26">
        <v>94.193999900791994</v>
      </c>
      <c r="BQ9" s="26">
        <v>0.26918506589064101</v>
      </c>
      <c r="BR9" s="26">
        <v>60.5818319306427</v>
      </c>
      <c r="BS9" s="26">
        <v>14.1674701301277</v>
      </c>
      <c r="BT9" s="26">
        <v>7.7523185348082402</v>
      </c>
      <c r="BU9" s="26">
        <v>152.043549441403</v>
      </c>
      <c r="BV9" s="26">
        <v>57.088202480243901</v>
      </c>
      <c r="BW9" s="26">
        <v>12.7903437556838</v>
      </c>
      <c r="BX9" s="26">
        <v>37.478205823509001</v>
      </c>
      <c r="BY9" s="26">
        <v>0.30858792748998398</v>
      </c>
      <c r="BZ9" s="26">
        <v>746.57911319080199</v>
      </c>
      <c r="CA9" s="26">
        <v>224.05612562936599</v>
      </c>
      <c r="CB9" s="26">
        <v>1.3471687983818099</v>
      </c>
      <c r="CC9" s="26">
        <v>0.32735461275563399</v>
      </c>
      <c r="CD9" s="26">
        <v>78.375462058543505</v>
      </c>
      <c r="CE9" s="95">
        <v>0</v>
      </c>
      <c r="CF9" s="26">
        <v>60.244485302336201</v>
      </c>
      <c r="CG9" s="26">
        <v>768.32608563854001</v>
      </c>
      <c r="CH9" s="26">
        <v>18.103846434495601</v>
      </c>
      <c r="CK9" s="35">
        <f t="shared" si="0"/>
        <v>0</v>
      </c>
      <c r="CL9" s="54">
        <f t="shared" si="1"/>
        <v>2.73049423125345E-3</v>
      </c>
      <c r="CM9" s="54">
        <f t="shared" si="2"/>
        <v>2.7736615203616923E-3</v>
      </c>
      <c r="CN9" s="54">
        <f t="shared" si="3"/>
        <v>2.8214602745108793E-3</v>
      </c>
      <c r="CO9" s="54">
        <f t="shared" si="4"/>
        <v>2.2507631490691297E-3</v>
      </c>
      <c r="CP9" s="54">
        <f t="shared" si="5"/>
        <v>2.6145714586368976E-3</v>
      </c>
      <c r="CQ9" s="54">
        <f t="shared" si="6"/>
        <v>2.7901241498733899E-3</v>
      </c>
      <c r="CR9" s="54">
        <f t="shared" si="7"/>
        <v>2.5401440469021578E-3</v>
      </c>
      <c r="CS9" s="23">
        <f t="shared" si="8"/>
        <v>2.7265168538019744E-3</v>
      </c>
      <c r="CT9" s="73">
        <f t="shared" si="9"/>
        <v>5.9037330416355314</v>
      </c>
      <c r="CU9" s="23">
        <f t="shared" si="10"/>
        <v>2.8563281670824915E-3</v>
      </c>
      <c r="CV9" s="73">
        <f t="shared" si="11"/>
        <v>-0.66965891303120229</v>
      </c>
      <c r="CW9" s="81">
        <f t="shared" si="13"/>
        <v>2.865957200900457E-3</v>
      </c>
      <c r="CX9" s="81">
        <f t="shared" si="14"/>
        <v>2.7369547690343507E-3</v>
      </c>
      <c r="CY9" s="73">
        <f t="shared" si="12"/>
        <v>2.4360009123407669</v>
      </c>
    </row>
    <row r="10" spans="1:103" x14ac:dyDescent="0.25">
      <c r="A10" s="28" t="s">
        <v>8</v>
      </c>
      <c r="B10" s="87">
        <v>223.83860153000001</v>
      </c>
      <c r="C10" s="87">
        <v>2.5268906000000001E-2</v>
      </c>
      <c r="D10" s="87">
        <v>364.86165475000001</v>
      </c>
      <c r="E10" s="87">
        <v>29.018871478000001</v>
      </c>
      <c r="F10" s="87">
        <v>29.02075275</v>
      </c>
      <c r="G10" s="87">
        <v>21.322793002000001</v>
      </c>
      <c r="H10" s="87">
        <v>17.179529077000002</v>
      </c>
      <c r="I10" s="89"/>
      <c r="J10" s="89"/>
      <c r="K10" s="87"/>
      <c r="L10" s="89"/>
      <c r="M10" s="87"/>
      <c r="N10" s="89"/>
      <c r="O10" s="91"/>
      <c r="P10" s="91"/>
      <c r="Q10" s="89"/>
      <c r="R10" s="26"/>
      <c r="S10" s="28" t="s">
        <v>8</v>
      </c>
      <c r="T10" s="95">
        <v>0</v>
      </c>
      <c r="U10" s="26">
        <v>0</v>
      </c>
      <c r="V10" s="95">
        <v>0</v>
      </c>
      <c r="W10" s="26">
        <v>0.194452615239007</v>
      </c>
      <c r="X10" s="26">
        <v>0.194452615239007</v>
      </c>
      <c r="Y10" s="26">
        <v>0.148834382016898</v>
      </c>
      <c r="Z10" s="95">
        <v>0</v>
      </c>
      <c r="AA10" s="26">
        <v>1.3453479235972801</v>
      </c>
      <c r="AB10" s="95">
        <v>0</v>
      </c>
      <c r="AC10" s="26">
        <v>18.6572871092444</v>
      </c>
      <c r="AD10" s="26">
        <v>0</v>
      </c>
      <c r="AE10" s="26">
        <v>224.49758847423499</v>
      </c>
      <c r="AF10" s="26">
        <v>3.97698483023858E-2</v>
      </c>
      <c r="AG10" s="26">
        <v>1.2713510686353799E-4</v>
      </c>
      <c r="AH10" s="26">
        <v>2.1349384260983199E-2</v>
      </c>
      <c r="AI10" s="26">
        <v>0</v>
      </c>
      <c r="AJ10" s="95">
        <v>0</v>
      </c>
      <c r="AK10" s="26">
        <v>2.9416066931662099</v>
      </c>
      <c r="AL10" s="26">
        <v>2.9416066931662099</v>
      </c>
      <c r="AM10" s="26">
        <v>0</v>
      </c>
      <c r="AN10" s="26">
        <v>0</v>
      </c>
      <c r="AO10" s="26">
        <v>9.3379048926072808E-3</v>
      </c>
      <c r="AP10" s="26">
        <v>0</v>
      </c>
      <c r="AQ10" s="95">
        <v>0.183407880436118</v>
      </c>
      <c r="AR10" s="26">
        <v>1.6751463575786499E-2</v>
      </c>
      <c r="AS10" s="26">
        <v>0</v>
      </c>
      <c r="AT10" s="26">
        <v>1.2555152310058101E-2</v>
      </c>
      <c r="AU10" s="26">
        <v>2.53450841890022E-2</v>
      </c>
      <c r="AV10" s="26">
        <v>0</v>
      </c>
      <c r="AW10" s="95">
        <v>17.229122505332398</v>
      </c>
      <c r="AX10" s="26">
        <v>329.32253311066597</v>
      </c>
      <c r="AY10" s="26">
        <v>36.591084949596599</v>
      </c>
      <c r="AZ10" s="26">
        <v>365.91361806026202</v>
      </c>
      <c r="BA10" s="26">
        <v>1.70674649382428E-5</v>
      </c>
      <c r="BB10" s="26">
        <v>5.1907735114667702E-2</v>
      </c>
      <c r="BC10" s="26">
        <v>0.24370324685703501</v>
      </c>
      <c r="BD10" s="26">
        <v>9.4101825493145999</v>
      </c>
      <c r="BE10" s="26">
        <v>0.30250939995700998</v>
      </c>
      <c r="BF10" s="26">
        <v>0.71252346544530798</v>
      </c>
      <c r="BG10" s="26">
        <v>2.3957230333394</v>
      </c>
      <c r="BH10" s="26">
        <v>0.42665332870362399</v>
      </c>
      <c r="BI10" s="26">
        <v>4.1982572463168899E-4</v>
      </c>
      <c r="BJ10" s="26">
        <v>9.9730727470141403E-2</v>
      </c>
      <c r="BK10" s="26">
        <v>29.1211240800939</v>
      </c>
      <c r="BL10" s="26">
        <v>29.1064794001223</v>
      </c>
      <c r="BM10" s="26">
        <v>1.4644679971560499E-2</v>
      </c>
      <c r="BN10" s="26">
        <v>4.5270655930157298E-4</v>
      </c>
      <c r="BO10" s="26">
        <v>2.6264323153491398E-4</v>
      </c>
      <c r="BP10" s="26">
        <v>2.1255110038195002</v>
      </c>
      <c r="BQ10" s="26">
        <v>2.6454346136675498E-3</v>
      </c>
      <c r="BR10" s="26">
        <v>4.9288693044968896</v>
      </c>
      <c r="BS10" s="26">
        <v>1.15187861351322</v>
      </c>
      <c r="BT10" s="26">
        <v>0.61745057513076496</v>
      </c>
      <c r="BU10" s="26">
        <v>12.349492440902299</v>
      </c>
      <c r="BV10" s="26">
        <v>1.3370247355324401</v>
      </c>
      <c r="BW10" s="26">
        <v>0.72706140423397503</v>
      </c>
      <c r="BX10" s="26">
        <v>3.0185170610183998</v>
      </c>
      <c r="BY10" s="26">
        <v>3.0751851055738299E-3</v>
      </c>
      <c r="BZ10" s="26">
        <v>21.381598681636099</v>
      </c>
      <c r="CA10" s="26">
        <v>7.3726500604374996</v>
      </c>
      <c r="CB10" s="26">
        <v>0.423962117980344</v>
      </c>
      <c r="CC10" s="26">
        <v>0</v>
      </c>
      <c r="CD10" s="26">
        <v>1.01065671841355</v>
      </c>
      <c r="CE10" s="95">
        <v>0</v>
      </c>
      <c r="CF10" s="26">
        <v>0.21328837480778201</v>
      </c>
      <c r="CG10" s="26">
        <v>17.2298182840325</v>
      </c>
      <c r="CH10" s="26">
        <v>0.25207386192231901</v>
      </c>
      <c r="CK10" s="35">
        <f t="shared" si="0"/>
        <v>0</v>
      </c>
      <c r="CL10" s="54">
        <f t="shared" si="1"/>
        <v>2.9440272577232907E-3</v>
      </c>
      <c r="CM10" s="54">
        <f t="shared" si="2"/>
        <v>3.014700715662125E-3</v>
      </c>
      <c r="CN10" s="54">
        <f t="shared" si="3"/>
        <v>2.8831840687199824E-3</v>
      </c>
      <c r="CO10" s="54">
        <f t="shared" si="4"/>
        <v>3.52365880842123E-3</v>
      </c>
      <c r="CP10" s="54">
        <f t="shared" si="5"/>
        <v>2.9539774815903141E-3</v>
      </c>
      <c r="CQ10" s="54">
        <f t="shared" si="6"/>
        <v>2.7578788402899332E-3</v>
      </c>
      <c r="CR10" s="54">
        <f t="shared" si="7"/>
        <v>2.9272750613301892E-3</v>
      </c>
      <c r="CS10" s="23" t="e">
        <f t="shared" si="8"/>
        <v>#DIV/0!</v>
      </c>
      <c r="CT10" s="73" t="e">
        <f t="shared" si="9"/>
        <v>#DIV/0!</v>
      </c>
      <c r="CU10" s="23" t="e">
        <f t="shared" si="10"/>
        <v>#DIV/0!</v>
      </c>
      <c r="CV10" s="73" t="e">
        <f t="shared" si="11"/>
        <v>#DIV/0!</v>
      </c>
      <c r="CW10" s="81" t="e">
        <f t="shared" si="13"/>
        <v>#DIV/0!</v>
      </c>
      <c r="CX10" s="81" t="e">
        <f t="shared" si="14"/>
        <v>#DIV/0!</v>
      </c>
      <c r="CY10" s="73" t="e">
        <f t="shared" si="12"/>
        <v>#DIV/0!</v>
      </c>
    </row>
    <row r="11" spans="1:103" x14ac:dyDescent="0.25">
      <c r="A11" s="28" t="s">
        <v>9</v>
      </c>
      <c r="B11" s="87">
        <v>38194.158368999997</v>
      </c>
      <c r="C11" s="87">
        <v>1666.6128037999999</v>
      </c>
      <c r="D11" s="87">
        <v>23049.524107000001</v>
      </c>
      <c r="E11" s="87">
        <v>8785.7309906999999</v>
      </c>
      <c r="F11" s="87">
        <v>6667.6220511000001</v>
      </c>
      <c r="G11" s="87">
        <v>28436.202305999999</v>
      </c>
      <c r="H11" s="87">
        <v>18552.389707999999</v>
      </c>
      <c r="I11" s="89">
        <v>132.64278899999999</v>
      </c>
      <c r="J11" s="89">
        <v>73.161566504000007</v>
      </c>
      <c r="K11" s="87">
        <v>22.410662420000001</v>
      </c>
      <c r="L11" s="89">
        <v>114.98072443</v>
      </c>
      <c r="M11" s="87">
        <v>583.81748056000004</v>
      </c>
      <c r="N11" s="89">
        <v>2006.3773814000001</v>
      </c>
      <c r="O11" s="91">
        <v>33.860611964</v>
      </c>
      <c r="P11" s="91">
        <v>9.6305450000000008E-3</v>
      </c>
      <c r="Q11" s="89">
        <v>166.90014704999999</v>
      </c>
      <c r="R11" s="26"/>
      <c r="S11" s="28" t="s">
        <v>9</v>
      </c>
      <c r="T11" s="95">
        <v>31.411618337616201</v>
      </c>
      <c r="U11" s="26">
        <v>205.137387467503</v>
      </c>
      <c r="V11" s="95">
        <v>33.943675580008602</v>
      </c>
      <c r="W11" s="26">
        <v>185.74650508277099</v>
      </c>
      <c r="X11" s="26">
        <v>180.55096630149501</v>
      </c>
      <c r="Y11" s="26">
        <v>109.892426348246</v>
      </c>
      <c r="Z11" s="95">
        <v>168.95157787308901</v>
      </c>
      <c r="AA11" s="26">
        <v>778.62027834670096</v>
      </c>
      <c r="AB11" s="95">
        <v>9.6588976566957998E-3</v>
      </c>
      <c r="AC11" s="26">
        <v>75975.841427429201</v>
      </c>
      <c r="AD11" s="26">
        <v>22.519323499920599</v>
      </c>
      <c r="AE11" s="26">
        <v>38322.950131068101</v>
      </c>
      <c r="AF11" s="26">
        <v>804.76643292140795</v>
      </c>
      <c r="AG11" s="26">
        <v>944.42803375030496</v>
      </c>
      <c r="AH11" s="26">
        <v>98.245674362449293</v>
      </c>
      <c r="AI11" s="26">
        <v>618.04734746673603</v>
      </c>
      <c r="AJ11" s="95">
        <v>18.457525323750001</v>
      </c>
      <c r="AK11" s="26">
        <v>192.32706197104099</v>
      </c>
      <c r="AL11" s="26">
        <v>192.32706197104099</v>
      </c>
      <c r="AM11" s="26">
        <v>585.35434413341898</v>
      </c>
      <c r="AN11" s="26">
        <v>0</v>
      </c>
      <c r="AO11" s="26">
        <v>868.39368957822001</v>
      </c>
      <c r="AP11" s="26">
        <v>29.907887265837498</v>
      </c>
      <c r="AQ11" s="95">
        <v>1244.27715727083</v>
      </c>
      <c r="AR11" s="26">
        <v>67.831807200854001</v>
      </c>
      <c r="AS11" s="26">
        <v>1278.3646990636801</v>
      </c>
      <c r="AT11" s="26">
        <v>33.260256320042799</v>
      </c>
      <c r="AU11" s="26">
        <v>1671.13266210298</v>
      </c>
      <c r="AV11" s="26">
        <v>0</v>
      </c>
      <c r="AW11" s="95">
        <v>20112.3557418784</v>
      </c>
      <c r="AX11" s="26">
        <v>20799.972483394198</v>
      </c>
      <c r="AY11" s="26">
        <v>2311.1045392405199</v>
      </c>
      <c r="AZ11" s="26">
        <v>23111.077022634701</v>
      </c>
      <c r="BA11" s="26">
        <v>0.54280844778988602</v>
      </c>
      <c r="BB11" s="26">
        <v>710.12506050834497</v>
      </c>
      <c r="BC11" s="26">
        <v>23.535611898896001</v>
      </c>
      <c r="BD11" s="26">
        <v>4835.1131580219198</v>
      </c>
      <c r="BE11" s="26">
        <v>124.890394197985</v>
      </c>
      <c r="BF11" s="26">
        <v>100.83966496106</v>
      </c>
      <c r="BG11" s="26">
        <v>221.82812457712501</v>
      </c>
      <c r="BH11" s="26">
        <v>50.112995670320799</v>
      </c>
      <c r="BI11" s="26">
        <v>72.808043773353702</v>
      </c>
      <c r="BJ11" s="26">
        <v>192.09215611367</v>
      </c>
      <c r="BK11" s="26">
        <v>8809.1039370907092</v>
      </c>
      <c r="BL11" s="26">
        <v>6685.4772733914597</v>
      </c>
      <c r="BM11" s="26">
        <v>2123.62666369924</v>
      </c>
      <c r="BN11" s="26">
        <v>7.9430879517408197</v>
      </c>
      <c r="BO11" s="26">
        <v>3.3845810181854898</v>
      </c>
      <c r="BP11" s="26">
        <v>2182.3364137755698</v>
      </c>
      <c r="BQ11" s="26">
        <v>316.46788139733201</v>
      </c>
      <c r="BR11" s="26">
        <v>530.26936838318397</v>
      </c>
      <c r="BS11" s="26">
        <v>60.3679632413455</v>
      </c>
      <c r="BT11" s="26">
        <v>63.613923640888999</v>
      </c>
      <c r="BU11" s="26">
        <v>1329.3556281245801</v>
      </c>
      <c r="BV11" s="26">
        <v>350.110165232594</v>
      </c>
      <c r="BW11" s="26">
        <v>283.71249872142801</v>
      </c>
      <c r="BX11" s="26">
        <v>1116.50757511191</v>
      </c>
      <c r="BY11" s="26">
        <v>5.4113608328728899</v>
      </c>
      <c r="BZ11" s="26">
        <v>28514.008969518502</v>
      </c>
      <c r="CA11" s="26">
        <v>3428.1611409264601</v>
      </c>
      <c r="CB11" s="26">
        <v>54.627126983711797</v>
      </c>
      <c r="CC11" s="26">
        <v>1250.17537800067</v>
      </c>
      <c r="CD11" s="26">
        <v>2774.96669437537</v>
      </c>
      <c r="CE11" s="95">
        <v>4.4013822802503899</v>
      </c>
      <c r="CF11" s="26">
        <v>1140.7718206755701</v>
      </c>
      <c r="CG11" s="26">
        <v>18604.487395585202</v>
      </c>
      <c r="CH11" s="26">
        <v>458.75104326911901</v>
      </c>
      <c r="CK11" s="35">
        <f t="shared" si="0"/>
        <v>0</v>
      </c>
      <c r="CL11" s="54">
        <f t="shared" si="1"/>
        <v>3.3720277541875771E-3</v>
      </c>
      <c r="CM11" s="54">
        <f t="shared" si="2"/>
        <v>2.7120026275296058E-3</v>
      </c>
      <c r="CN11" s="54">
        <f t="shared" si="3"/>
        <v>2.6704636221103989E-3</v>
      </c>
      <c r="CO11" s="54">
        <f t="shared" si="4"/>
        <v>2.6603303032440217E-3</v>
      </c>
      <c r="CP11" s="54">
        <f t="shared" si="5"/>
        <v>2.6778995801829907E-3</v>
      </c>
      <c r="CQ11" s="54">
        <f t="shared" si="6"/>
        <v>2.7361833581443194E-3</v>
      </c>
      <c r="CR11" s="54">
        <f t="shared" si="7"/>
        <v>2.8081389193079444E-3</v>
      </c>
      <c r="CS11" s="23">
        <f t="shared" si="8"/>
        <v>4.8486331141923385E-3</v>
      </c>
      <c r="CT11" s="73">
        <f t="shared" si="9"/>
        <v>0.67268960014362467</v>
      </c>
      <c r="CU11" s="23">
        <f t="shared" si="10"/>
        <v>2.6324384325470615E-3</v>
      </c>
      <c r="CV11" s="73">
        <f t="shared" si="11"/>
        <v>-0.36284932689399185</v>
      </c>
      <c r="CW11" s="81">
        <f t="shared" si="13"/>
        <v>2.4531043944779653E-3</v>
      </c>
      <c r="CX11" s="81">
        <f t="shared" si="14"/>
        <v>2.9440344960538598E-3</v>
      </c>
      <c r="CY11" s="73">
        <f t="shared" si="12"/>
        <v>-0.80071763322006728</v>
      </c>
    </row>
    <row r="12" spans="1:103" x14ac:dyDescent="0.25">
      <c r="A12" s="28" t="s">
        <v>10</v>
      </c>
      <c r="B12" s="87">
        <v>35836.053459000002</v>
      </c>
      <c r="C12" s="87">
        <v>5625.5603007999998</v>
      </c>
      <c r="D12" s="87">
        <v>30504.943546999999</v>
      </c>
      <c r="E12" s="87">
        <v>13609.646838000001</v>
      </c>
      <c r="F12" s="87">
        <v>10741.050486</v>
      </c>
      <c r="G12" s="87">
        <v>19620.400237000002</v>
      </c>
      <c r="H12" s="87">
        <v>23847.622351999999</v>
      </c>
      <c r="I12" s="89">
        <v>314.66912264000001</v>
      </c>
      <c r="J12" s="89">
        <v>95.017935592000001</v>
      </c>
      <c r="K12" s="87">
        <v>3.9542237120000001</v>
      </c>
      <c r="L12" s="89">
        <v>195.97030323000001</v>
      </c>
      <c r="M12" s="87">
        <v>931.82036146999997</v>
      </c>
      <c r="N12" s="89">
        <v>4892.0971493999996</v>
      </c>
      <c r="O12" s="91">
        <v>87.672985748000002</v>
      </c>
      <c r="P12" s="91">
        <v>5.9485062300000002E-2</v>
      </c>
      <c r="Q12" s="89">
        <v>4.4608685951</v>
      </c>
      <c r="R12" s="26"/>
      <c r="S12" s="28" t="s">
        <v>10</v>
      </c>
      <c r="T12" s="95">
        <v>26.579602592636199</v>
      </c>
      <c r="U12" s="26">
        <v>441.97427505127001</v>
      </c>
      <c r="V12" s="95">
        <v>87.863171093765899</v>
      </c>
      <c r="W12" s="26">
        <v>407.09017616081701</v>
      </c>
      <c r="X12" s="26">
        <v>404.95688727571098</v>
      </c>
      <c r="Y12" s="26">
        <v>134.887918034763</v>
      </c>
      <c r="Z12" s="95">
        <v>792.40507277636596</v>
      </c>
      <c r="AA12" s="26">
        <v>436.196471462163</v>
      </c>
      <c r="AB12" s="95">
        <v>5.9647627470775198E-2</v>
      </c>
      <c r="AC12" s="26">
        <v>30377.338448124399</v>
      </c>
      <c r="AD12" s="26">
        <v>3.96509539750343</v>
      </c>
      <c r="AE12" s="26">
        <v>35924.583877925601</v>
      </c>
      <c r="AF12" s="26">
        <v>451.95529890151198</v>
      </c>
      <c r="AG12" s="26">
        <v>361.15148286705602</v>
      </c>
      <c r="AH12" s="26">
        <v>103.835853504048</v>
      </c>
      <c r="AI12" s="26">
        <v>398.98574429814897</v>
      </c>
      <c r="AJ12" s="95">
        <v>16.308393880483301</v>
      </c>
      <c r="AK12" s="26">
        <v>220.97843210915499</v>
      </c>
      <c r="AL12" s="26">
        <v>220.97843210915499</v>
      </c>
      <c r="AM12" s="26">
        <v>933.52732224068097</v>
      </c>
      <c r="AN12" s="26">
        <v>0</v>
      </c>
      <c r="AO12" s="26">
        <v>999.61706611277498</v>
      </c>
      <c r="AP12" s="26">
        <v>38.267435916751303</v>
      </c>
      <c r="AQ12" s="95">
        <v>2252.8805411439898</v>
      </c>
      <c r="AR12" s="26">
        <v>83.139330379874494</v>
      </c>
      <c r="AS12" s="26">
        <v>2505.6229874364199</v>
      </c>
      <c r="AT12" s="26">
        <v>46.263152567749202</v>
      </c>
      <c r="AU12" s="26">
        <v>5640.5581976430303</v>
      </c>
      <c r="AV12" s="26">
        <v>0</v>
      </c>
      <c r="AW12" s="95">
        <v>25092.5480483186</v>
      </c>
      <c r="AX12" s="26">
        <v>27526.246602994699</v>
      </c>
      <c r="AY12" s="26">
        <v>3058.4716771472199</v>
      </c>
      <c r="AZ12" s="26">
        <v>30584.7182801419</v>
      </c>
      <c r="BA12" s="26">
        <v>0.28180109399640002</v>
      </c>
      <c r="BB12" s="26">
        <v>511.065218255736</v>
      </c>
      <c r="BC12" s="26">
        <v>54.584568804488697</v>
      </c>
      <c r="BD12" s="26">
        <v>5521.8096991112197</v>
      </c>
      <c r="BE12" s="26">
        <v>152.61378400535699</v>
      </c>
      <c r="BF12" s="26">
        <v>225.09984704255399</v>
      </c>
      <c r="BG12" s="26">
        <v>314.38839613673099</v>
      </c>
      <c r="BH12" s="26">
        <v>56.639512916871404</v>
      </c>
      <c r="BI12" s="26">
        <v>135.20677187032399</v>
      </c>
      <c r="BJ12" s="26">
        <v>217.56647703184001</v>
      </c>
      <c r="BK12" s="26">
        <v>13644.4836031696</v>
      </c>
      <c r="BL12" s="26">
        <v>10768.4391159772</v>
      </c>
      <c r="BM12" s="26">
        <v>2876.0444871923601</v>
      </c>
      <c r="BN12" s="26">
        <v>9.4387846204555697</v>
      </c>
      <c r="BO12" s="26">
        <v>2.17824310687456</v>
      </c>
      <c r="BP12" s="26">
        <v>4182.4711175335797</v>
      </c>
      <c r="BQ12" s="26">
        <v>535.16791437567701</v>
      </c>
      <c r="BR12" s="26">
        <v>774.87284546305295</v>
      </c>
      <c r="BS12" s="26">
        <v>67.885823060235694</v>
      </c>
      <c r="BT12" s="26">
        <v>109.841266150674</v>
      </c>
      <c r="BU12" s="26">
        <v>1830.5136014065399</v>
      </c>
      <c r="BV12" s="26">
        <v>256.84737097755902</v>
      </c>
      <c r="BW12" s="26">
        <v>304.474789298367</v>
      </c>
      <c r="BX12" s="26">
        <v>1782.5316257649699</v>
      </c>
      <c r="BY12" s="26">
        <v>12.9637473886607</v>
      </c>
      <c r="BZ12" s="26">
        <v>19676.0827925872</v>
      </c>
      <c r="CA12" s="26">
        <v>3617.5601857810502</v>
      </c>
      <c r="CB12" s="26">
        <v>102.876786809639</v>
      </c>
      <c r="CC12" s="26">
        <v>3292.04813057418</v>
      </c>
      <c r="CD12" s="26">
        <v>1921.07280424127</v>
      </c>
      <c r="CE12" s="95">
        <v>8.5884689801021796</v>
      </c>
      <c r="CF12" s="26">
        <v>1576.40229536637</v>
      </c>
      <c r="CG12" s="26">
        <v>23902.071058028901</v>
      </c>
      <c r="CH12" s="26">
        <v>684.08615318022498</v>
      </c>
      <c r="CK12" s="35">
        <f t="shared" si="0"/>
        <v>0</v>
      </c>
      <c r="CL12" s="54">
        <f t="shared" si="1"/>
        <v>2.4704288106637095E-3</v>
      </c>
      <c r="CM12" s="54">
        <f t="shared" si="2"/>
        <v>2.6660272117068379E-3</v>
      </c>
      <c r="CN12" s="54">
        <f t="shared" si="3"/>
        <v>2.6151411497939586E-3</v>
      </c>
      <c r="CO12" s="54">
        <f t="shared" si="4"/>
        <v>2.5597111801850671E-3</v>
      </c>
      <c r="CP12" s="54">
        <f t="shared" si="5"/>
        <v>2.5499023594478852E-3</v>
      </c>
      <c r="CQ12" s="54">
        <f t="shared" si="6"/>
        <v>2.8379928500231384E-3</v>
      </c>
      <c r="CR12" s="54">
        <f t="shared" si="7"/>
        <v>2.2831922287773307E-3</v>
      </c>
      <c r="CS12" s="23">
        <f t="shared" si="8"/>
        <v>2.7493855419553643E-3</v>
      </c>
      <c r="CT12" s="73">
        <f t="shared" si="9"/>
        <v>0.12761182927703213</v>
      </c>
      <c r="CU12" s="23">
        <f t="shared" si="10"/>
        <v>1.8318560543023326E-3</v>
      </c>
      <c r="CV12" s="73">
        <f t="shared" si="11"/>
        <v>-0.48782231609122345</v>
      </c>
      <c r="CW12" s="81">
        <f t="shared" si="13"/>
        <v>2.1692582286697792E-3</v>
      </c>
      <c r="CX12" s="81">
        <f t="shared" si="14"/>
        <v>2.7328738424334809E-3</v>
      </c>
      <c r="CY12" s="73">
        <f t="shared" si="12"/>
        <v>9.370884409947994</v>
      </c>
    </row>
    <row r="13" spans="1:103" x14ac:dyDescent="0.25">
      <c r="A13" s="28" t="s">
        <v>12</v>
      </c>
      <c r="B13" s="87">
        <v>8703.7349584000003</v>
      </c>
      <c r="C13" s="87">
        <v>1518.4716630999999</v>
      </c>
      <c r="D13" s="87">
        <v>5751.2615089999999</v>
      </c>
      <c r="E13" s="87">
        <v>1841.8050676</v>
      </c>
      <c r="F13" s="87">
        <v>1229.4156647</v>
      </c>
      <c r="G13" s="87">
        <v>2472.7648600000002</v>
      </c>
      <c r="H13" s="87">
        <v>1404.6383699</v>
      </c>
      <c r="I13" s="89">
        <v>61.822989143000001</v>
      </c>
      <c r="J13" s="89">
        <v>8.2935945967000002</v>
      </c>
      <c r="K13" s="87">
        <v>2.8306836</v>
      </c>
      <c r="L13" s="89">
        <v>23.835439257000001</v>
      </c>
      <c r="M13" s="87">
        <v>52.291045799999999</v>
      </c>
      <c r="N13" s="89">
        <v>415.15684289000001</v>
      </c>
      <c r="O13" s="91">
        <v>9.1792695286000008</v>
      </c>
      <c r="P13" s="91">
        <v>1.8499300000000001E-5</v>
      </c>
      <c r="Q13" s="89">
        <v>0.51504965049999996</v>
      </c>
      <c r="R13" s="26"/>
      <c r="S13" s="28" t="s">
        <v>12</v>
      </c>
      <c r="T13" s="95">
        <v>2.1689820351317799</v>
      </c>
      <c r="U13" s="26">
        <v>15.936182920908401</v>
      </c>
      <c r="V13" s="95">
        <v>9.2044219233469207</v>
      </c>
      <c r="W13" s="26">
        <v>13.935883543474301</v>
      </c>
      <c r="X13" s="26">
        <v>13.763838232225501</v>
      </c>
      <c r="Y13" s="26">
        <v>9.1437445737032501</v>
      </c>
      <c r="Z13" s="95">
        <v>33.580209336714397</v>
      </c>
      <c r="AA13" s="26">
        <v>38.848278470521201</v>
      </c>
      <c r="AB13" s="95">
        <v>1.8548754486628399E-5</v>
      </c>
      <c r="AC13" s="26">
        <v>185.66122036428399</v>
      </c>
      <c r="AD13" s="26">
        <v>2.8384237359209501</v>
      </c>
      <c r="AE13" s="26">
        <v>8727.2797423349894</v>
      </c>
      <c r="AF13" s="26">
        <v>41.2069972165366</v>
      </c>
      <c r="AG13" s="26">
        <v>24.278553678202101</v>
      </c>
      <c r="AH13" s="26">
        <v>9.3980840503424492</v>
      </c>
      <c r="AI13" s="26">
        <v>27.718350224368098</v>
      </c>
      <c r="AJ13" s="95">
        <v>1.2514930108150999</v>
      </c>
      <c r="AK13" s="26">
        <v>16.646094478138998</v>
      </c>
      <c r="AL13" s="26">
        <v>16.646094478138998</v>
      </c>
      <c r="AM13" s="26">
        <v>52.434247923133299</v>
      </c>
      <c r="AN13" s="26">
        <v>0</v>
      </c>
      <c r="AO13" s="26">
        <v>17.804904476477599</v>
      </c>
      <c r="AP13" s="26">
        <v>3.0166363391375501</v>
      </c>
      <c r="AQ13" s="95">
        <v>119.84946480344701</v>
      </c>
      <c r="AR13" s="26">
        <v>4.0755141496678098</v>
      </c>
      <c r="AS13" s="26">
        <v>140.85252140682701</v>
      </c>
      <c r="AT13" s="26">
        <v>2.6216794541350201</v>
      </c>
      <c r="AU13" s="26">
        <v>1522.4104950579999</v>
      </c>
      <c r="AV13" s="26">
        <v>0</v>
      </c>
      <c r="AW13" s="95">
        <v>1463.9975318705699</v>
      </c>
      <c r="AX13" s="26">
        <v>5190.1906943046897</v>
      </c>
      <c r="AY13" s="26">
        <v>576.68864360817201</v>
      </c>
      <c r="AZ13" s="26">
        <v>5766.8793379128601</v>
      </c>
      <c r="BA13" s="26">
        <v>1.04838561887698E-2</v>
      </c>
      <c r="BB13" s="26">
        <v>37.632150408659797</v>
      </c>
      <c r="BC13" s="26">
        <v>5.6122520151898501</v>
      </c>
      <c r="BD13" s="26">
        <v>392.07504906468603</v>
      </c>
      <c r="BE13" s="26">
        <v>8.9356235336783296</v>
      </c>
      <c r="BF13" s="26">
        <v>7.8625069419578297</v>
      </c>
      <c r="BG13" s="26">
        <v>38.875013561864399</v>
      </c>
      <c r="BH13" s="26">
        <v>4.8380054966252803</v>
      </c>
      <c r="BI13" s="26">
        <v>8.0706313703701404</v>
      </c>
      <c r="BJ13" s="26">
        <v>20.953603559406201</v>
      </c>
      <c r="BK13" s="26">
        <v>1846.46406999434</v>
      </c>
      <c r="BL13" s="26">
        <v>1232.5549909383601</v>
      </c>
      <c r="BM13" s="26">
        <v>613.90907905597999</v>
      </c>
      <c r="BN13" s="26">
        <v>1.3102428402145001</v>
      </c>
      <c r="BO13" s="26">
        <v>0.15844437341887299</v>
      </c>
      <c r="BP13" s="26">
        <v>635.06365393298904</v>
      </c>
      <c r="BQ13" s="26">
        <v>25.617566895396202</v>
      </c>
      <c r="BR13" s="26">
        <v>84.599281837772807</v>
      </c>
      <c r="BS13" s="26">
        <v>11.628499727508601</v>
      </c>
      <c r="BT13" s="26">
        <v>5.2810501073099703</v>
      </c>
      <c r="BU13" s="26">
        <v>212.27558635934199</v>
      </c>
      <c r="BV13" s="26">
        <v>21.523114664768901</v>
      </c>
      <c r="BW13" s="26">
        <v>59.222331900990298</v>
      </c>
      <c r="BX13" s="26">
        <v>101.44070884836</v>
      </c>
      <c r="BY13" s="26">
        <v>0.80998763597060797</v>
      </c>
      <c r="BZ13" s="26">
        <v>2479.4731912924799</v>
      </c>
      <c r="CA13" s="26">
        <v>244.69001597000999</v>
      </c>
      <c r="CB13" s="26">
        <v>16.369970048667</v>
      </c>
      <c r="CC13" s="26">
        <v>189.941470262292</v>
      </c>
      <c r="CD13" s="26">
        <v>108.112283196283</v>
      </c>
      <c r="CE13" s="95">
        <v>0.65600093688387395</v>
      </c>
      <c r="CF13" s="26">
        <v>98.586738731027793</v>
      </c>
      <c r="CG13" s="26">
        <v>1408.4481343606799</v>
      </c>
      <c r="CH13" s="26">
        <v>38.790149013050197</v>
      </c>
      <c r="CK13" s="35">
        <f t="shared" si="0"/>
        <v>0</v>
      </c>
      <c r="CL13" s="54">
        <f t="shared" si="1"/>
        <v>2.7051356742275206E-3</v>
      </c>
      <c r="CM13" s="54">
        <f t="shared" si="2"/>
        <v>2.5939449867367348E-3</v>
      </c>
      <c r="CN13" s="54">
        <f t="shared" si="3"/>
        <v>2.7155483868052722E-3</v>
      </c>
      <c r="CO13" s="54">
        <f t="shared" si="4"/>
        <v>2.5295849578755658E-3</v>
      </c>
      <c r="CP13" s="54">
        <f t="shared" si="5"/>
        <v>2.5535108495027838E-3</v>
      </c>
      <c r="CQ13" s="54">
        <f t="shared" si="6"/>
        <v>2.7128868583483792E-3</v>
      </c>
      <c r="CR13" s="54">
        <f t="shared" si="7"/>
        <v>2.7122742353614272E-3</v>
      </c>
      <c r="CS13" s="23">
        <f t="shared" si="8"/>
        <v>2.7343698606761033E-3</v>
      </c>
      <c r="CT13" s="73">
        <f t="shared" si="9"/>
        <v>-0.30162417823911647</v>
      </c>
      <c r="CU13" s="23">
        <f t="shared" si="10"/>
        <v>2.7385591728459869E-3</v>
      </c>
      <c r="CV13" s="73">
        <f t="shared" si="11"/>
        <v>-0.66072455791329132</v>
      </c>
      <c r="CW13" s="81">
        <f t="shared" si="13"/>
        <v>2.7401303195806761E-3</v>
      </c>
      <c r="CX13" s="81">
        <f t="shared" si="14"/>
        <v>2.6733166459486602E-3</v>
      </c>
      <c r="CY13" s="73">
        <f t="shared" si="12"/>
        <v>4.0901489819281416</v>
      </c>
    </row>
    <row r="14" spans="1:103" x14ac:dyDescent="0.25">
      <c r="A14" s="28" t="s">
        <v>13</v>
      </c>
      <c r="B14" s="87">
        <v>32403.619893999999</v>
      </c>
      <c r="C14" s="87">
        <v>1038.3413097</v>
      </c>
      <c r="D14" s="87">
        <v>31962.378339999999</v>
      </c>
      <c r="E14" s="87">
        <v>15299.644050000001</v>
      </c>
      <c r="F14" s="87">
        <v>9299.8459868999998</v>
      </c>
      <c r="G14" s="87">
        <v>24461.230794999999</v>
      </c>
      <c r="H14" s="87">
        <v>27079.143024000001</v>
      </c>
      <c r="I14" s="89">
        <v>181.40646791</v>
      </c>
      <c r="J14" s="89">
        <v>48.941336124000003</v>
      </c>
      <c r="K14" s="87">
        <v>18.427613126000001</v>
      </c>
      <c r="L14" s="89">
        <v>59.763550152000001</v>
      </c>
      <c r="M14" s="87">
        <v>867.72345568000003</v>
      </c>
      <c r="N14" s="89">
        <v>422.50281665</v>
      </c>
      <c r="O14" s="91">
        <v>9.8510605730999998</v>
      </c>
      <c r="P14" s="91">
        <v>27.6396005</v>
      </c>
      <c r="Q14" s="89">
        <v>46.955206480000001</v>
      </c>
      <c r="R14" s="26"/>
      <c r="S14" s="28" t="s">
        <v>13</v>
      </c>
      <c r="T14" s="95">
        <v>93.376820041740103</v>
      </c>
      <c r="U14" s="26">
        <v>284.593781260117</v>
      </c>
      <c r="V14" s="95">
        <v>9.8776276532157397</v>
      </c>
      <c r="W14" s="26">
        <v>195.11530266746999</v>
      </c>
      <c r="X14" s="26">
        <v>158.06167747764599</v>
      </c>
      <c r="Y14" s="26">
        <v>292.03154387688198</v>
      </c>
      <c r="Z14" s="95">
        <v>40.539676807725499</v>
      </c>
      <c r="AA14" s="26">
        <v>1090.5297177643799</v>
      </c>
      <c r="AB14" s="95">
        <v>27.714448323676098</v>
      </c>
      <c r="AC14" s="26">
        <v>41010.964097495002</v>
      </c>
      <c r="AD14" s="26">
        <v>18.4780625762413</v>
      </c>
      <c r="AE14" s="26">
        <v>32487.324230823899</v>
      </c>
      <c r="AF14" s="26">
        <v>924.47797985748002</v>
      </c>
      <c r="AG14" s="26">
        <v>737.97632102889304</v>
      </c>
      <c r="AH14" s="26">
        <v>138.32996451707399</v>
      </c>
      <c r="AI14" s="26">
        <v>1113.9622196011501</v>
      </c>
      <c r="AJ14" s="95">
        <v>55.270401234328197</v>
      </c>
      <c r="AK14" s="26">
        <v>718.910202227642</v>
      </c>
      <c r="AL14" s="26">
        <v>718.910202227642</v>
      </c>
      <c r="AM14" s="26">
        <v>869.75508394672102</v>
      </c>
      <c r="AN14" s="26">
        <v>0</v>
      </c>
      <c r="AO14" s="26">
        <v>1026.57428963035</v>
      </c>
      <c r="AP14" s="26">
        <v>46.221872532145397</v>
      </c>
      <c r="AQ14" s="95">
        <v>2190.4462682665499</v>
      </c>
      <c r="AR14" s="26">
        <v>175.21330528573699</v>
      </c>
      <c r="AS14" s="26">
        <v>270.264423716642</v>
      </c>
      <c r="AT14" s="26">
        <v>26.723447098089501</v>
      </c>
      <c r="AU14" s="26">
        <v>1041.17467518384</v>
      </c>
      <c r="AV14" s="26">
        <v>0</v>
      </c>
      <c r="AW14" s="95">
        <v>29056.2341267671</v>
      </c>
      <c r="AX14" s="26">
        <v>28841.303296235899</v>
      </c>
      <c r="AY14" s="26">
        <v>3204.5870545817402</v>
      </c>
      <c r="AZ14" s="26">
        <v>32045.890350817601</v>
      </c>
      <c r="BA14" s="26">
        <v>1.03802442927531</v>
      </c>
      <c r="BB14" s="26">
        <v>1096.66816295384</v>
      </c>
      <c r="BC14" s="26">
        <v>157.060783130012</v>
      </c>
      <c r="BD14" s="26">
        <v>10016.7178288454</v>
      </c>
      <c r="BE14" s="26">
        <v>133.324372210739</v>
      </c>
      <c r="BF14" s="26">
        <v>211.089853826286</v>
      </c>
      <c r="BG14" s="26">
        <v>316.38410163241201</v>
      </c>
      <c r="BH14" s="26">
        <v>179.12937022911501</v>
      </c>
      <c r="BI14" s="26">
        <v>118.43332852670601</v>
      </c>
      <c r="BJ14" s="26">
        <v>106.614095754449</v>
      </c>
      <c r="BK14" s="26">
        <v>15337.4272243707</v>
      </c>
      <c r="BL14" s="26">
        <v>9323.3402805830701</v>
      </c>
      <c r="BM14" s="26">
        <v>6014.0869437876499</v>
      </c>
      <c r="BN14" s="26">
        <v>12.800280915359</v>
      </c>
      <c r="BO14" s="26">
        <v>9.4867440177030993</v>
      </c>
      <c r="BP14" s="26">
        <v>4709.9027803259496</v>
      </c>
      <c r="BQ14" s="26">
        <v>99.413393087076997</v>
      </c>
      <c r="BR14" s="26">
        <v>431.91018740058502</v>
      </c>
      <c r="BS14" s="26">
        <v>88.109904414204394</v>
      </c>
      <c r="BT14" s="26">
        <v>69.992862363795794</v>
      </c>
      <c r="BU14" s="26">
        <v>1090.9386185088999</v>
      </c>
      <c r="BV14" s="26">
        <v>991.66589989953604</v>
      </c>
      <c r="BW14" s="26">
        <v>532.80489041705903</v>
      </c>
      <c r="BX14" s="26">
        <v>1013.3722164460301</v>
      </c>
      <c r="BY14" s="26">
        <v>42.572497376676097</v>
      </c>
      <c r="BZ14" s="26">
        <v>24522.288176248399</v>
      </c>
      <c r="CA14" s="26">
        <v>8002.5108933778702</v>
      </c>
      <c r="CB14" s="26">
        <v>232.06856380150001</v>
      </c>
      <c r="CC14" s="26">
        <v>51.336547644008299</v>
      </c>
      <c r="CD14" s="26">
        <v>2635.7080273516099</v>
      </c>
      <c r="CE14" s="95">
        <v>5.4366694572793903E-2</v>
      </c>
      <c r="CF14" s="26">
        <v>2203.3184152634199</v>
      </c>
      <c r="CG14" s="26">
        <v>27148.692766363201</v>
      </c>
      <c r="CH14" s="26">
        <v>1170.5521672013199</v>
      </c>
      <c r="CK14" s="35">
        <f t="shared" si="0"/>
        <v>0</v>
      </c>
      <c r="CL14" s="54">
        <f t="shared" si="1"/>
        <v>2.5831785799770562E-3</v>
      </c>
      <c r="CM14" s="54">
        <f t="shared" si="2"/>
        <v>2.7287419438783772E-3</v>
      </c>
      <c r="CN14" s="54">
        <f t="shared" si="3"/>
        <v>2.6128221726569286E-3</v>
      </c>
      <c r="CO14" s="54">
        <f t="shared" si="4"/>
        <v>2.4695459742214896E-3</v>
      </c>
      <c r="CP14" s="54">
        <f t="shared" si="5"/>
        <v>2.5263099750431292E-3</v>
      </c>
      <c r="CQ14" s="54">
        <f t="shared" si="6"/>
        <v>2.4960878608316123E-3</v>
      </c>
      <c r="CR14" s="54">
        <f t="shared" si="7"/>
        <v>2.5683878659512665E-3</v>
      </c>
      <c r="CS14" s="23">
        <f t="shared" si="8"/>
        <v>2.7377094307519637E-3</v>
      </c>
      <c r="CT14" s="73">
        <f t="shared" si="9"/>
        <v>11.029241910816831</v>
      </c>
      <c r="CU14" s="23">
        <f t="shared" si="10"/>
        <v>2.341331507662059E-3</v>
      </c>
      <c r="CV14" s="73">
        <f t="shared" si="11"/>
        <v>-0.36032515508523061</v>
      </c>
      <c r="CW14" s="81">
        <f t="shared" si="13"/>
        <v>2.6968751149785606E-3</v>
      </c>
      <c r="CX14" s="81">
        <f t="shared" si="14"/>
        <v>2.7079922401952988E-3</v>
      </c>
      <c r="CY14" s="73">
        <f t="shared" si="12"/>
        <v>-0.43087361122622198</v>
      </c>
    </row>
    <row r="15" spans="1:103" x14ac:dyDescent="0.25">
      <c r="A15" s="28" t="s">
        <v>14</v>
      </c>
      <c r="B15" s="87">
        <v>224779.15106</v>
      </c>
      <c r="C15" s="87">
        <v>1169.1099244</v>
      </c>
      <c r="D15" s="87">
        <v>39852.145434999999</v>
      </c>
      <c r="E15" s="87">
        <v>22243.428648000001</v>
      </c>
      <c r="F15" s="87">
        <v>16968.624943999999</v>
      </c>
      <c r="G15" s="87">
        <v>38910.715434999998</v>
      </c>
      <c r="H15" s="87">
        <v>17571.267684999999</v>
      </c>
      <c r="I15" s="89">
        <v>74.893462600000007</v>
      </c>
      <c r="J15" s="89">
        <v>131.09819218999999</v>
      </c>
      <c r="K15" s="87">
        <v>4.5895377330000002</v>
      </c>
      <c r="L15" s="89">
        <v>83.596559843999998</v>
      </c>
      <c r="M15" s="87">
        <v>1176.0723805</v>
      </c>
      <c r="N15" s="89">
        <v>204.74617742999999</v>
      </c>
      <c r="O15" s="91">
        <v>18.858407778</v>
      </c>
      <c r="P15" s="91">
        <v>2.0335924896000002</v>
      </c>
      <c r="Q15" s="89">
        <v>7.4239978464999998</v>
      </c>
      <c r="R15" s="26"/>
      <c r="S15" s="28" t="s">
        <v>14</v>
      </c>
      <c r="T15" s="95">
        <v>55.7901815681142</v>
      </c>
      <c r="U15" s="26">
        <v>170.86250891456399</v>
      </c>
      <c r="V15" s="95">
        <v>18.909974184465501</v>
      </c>
      <c r="W15" s="26">
        <v>161.24936385552701</v>
      </c>
      <c r="X15" s="26">
        <v>100.497251091203</v>
      </c>
      <c r="Y15" s="26">
        <v>179.78736907941601</v>
      </c>
      <c r="Z15" s="95">
        <v>25.9690172861579</v>
      </c>
      <c r="AA15" s="26">
        <v>708.46126957936394</v>
      </c>
      <c r="AB15" s="95">
        <v>2.03928710587331</v>
      </c>
      <c r="AC15" s="26">
        <v>16256.8328110701</v>
      </c>
      <c r="AD15" s="26">
        <v>4.6021052700090301</v>
      </c>
      <c r="AE15" s="26">
        <v>225389.79603082</v>
      </c>
      <c r="AF15" s="26">
        <v>597.54898424784699</v>
      </c>
      <c r="AG15" s="26">
        <v>499.24844445786903</v>
      </c>
      <c r="AH15" s="26">
        <v>90.747773917710106</v>
      </c>
      <c r="AI15" s="26">
        <v>2959.4484543172798</v>
      </c>
      <c r="AJ15" s="95">
        <v>31.724282440576498</v>
      </c>
      <c r="AK15" s="26">
        <v>278.56132751249999</v>
      </c>
      <c r="AL15" s="26">
        <v>278.56132751249999</v>
      </c>
      <c r="AM15" s="26">
        <v>1176.4800069217499</v>
      </c>
      <c r="AN15" s="26">
        <v>0</v>
      </c>
      <c r="AO15" s="26">
        <v>1031.31802965528</v>
      </c>
      <c r="AP15" s="26">
        <v>29.580771124246802</v>
      </c>
      <c r="AQ15" s="95">
        <v>1108.3369005740101</v>
      </c>
      <c r="AR15" s="26">
        <v>79.258925913690504</v>
      </c>
      <c r="AS15" s="26">
        <v>226.80743703802301</v>
      </c>
      <c r="AT15" s="26">
        <v>20.4941922263198</v>
      </c>
      <c r="AU15" s="26">
        <v>1172.2598857692701</v>
      </c>
      <c r="AV15" s="26">
        <v>0</v>
      </c>
      <c r="AW15" s="95">
        <v>18667.140646556101</v>
      </c>
      <c r="AX15" s="26">
        <v>35956.772218231003</v>
      </c>
      <c r="AY15" s="26">
        <v>3995.20272643727</v>
      </c>
      <c r="AZ15" s="26">
        <v>39951.974944668298</v>
      </c>
      <c r="BA15" s="26">
        <v>0.41255880349694002</v>
      </c>
      <c r="BB15" s="26">
        <v>687.56278717279804</v>
      </c>
      <c r="BC15" s="26">
        <v>403.32089700072203</v>
      </c>
      <c r="BD15" s="26">
        <v>4265.1473340252796</v>
      </c>
      <c r="BE15" s="26">
        <v>427.63627988896002</v>
      </c>
      <c r="BF15" s="26">
        <v>844.38063020260802</v>
      </c>
      <c r="BG15" s="26">
        <v>498.78691157099001</v>
      </c>
      <c r="BH15" s="26">
        <v>623.08452099847</v>
      </c>
      <c r="BI15" s="26">
        <v>126.204404350191</v>
      </c>
      <c r="BJ15" s="26">
        <v>668.91054690609496</v>
      </c>
      <c r="BK15" s="26">
        <v>22301.843577681098</v>
      </c>
      <c r="BL15" s="26">
        <v>17013.3456728776</v>
      </c>
      <c r="BM15" s="26">
        <v>5288.4979048035402</v>
      </c>
      <c r="BN15" s="26">
        <v>41.586973998875699</v>
      </c>
      <c r="BO15" s="26">
        <v>29.292465513601599</v>
      </c>
      <c r="BP15" s="26">
        <v>5672.2366224459702</v>
      </c>
      <c r="BQ15" s="26">
        <v>470.07536669582902</v>
      </c>
      <c r="BR15" s="26">
        <v>1100.1590426903299</v>
      </c>
      <c r="BS15" s="26">
        <v>228.89206301834801</v>
      </c>
      <c r="BT15" s="26">
        <v>161.71081574594501</v>
      </c>
      <c r="BU15" s="26">
        <v>2756.1181101987499</v>
      </c>
      <c r="BV15" s="26">
        <v>404.61386621035899</v>
      </c>
      <c r="BW15" s="26">
        <v>987.20990802078097</v>
      </c>
      <c r="BX15" s="26">
        <v>1939.70467944086</v>
      </c>
      <c r="BY15" s="26">
        <v>34.0354341902881</v>
      </c>
      <c r="BZ15" s="26">
        <v>39016.832965316004</v>
      </c>
      <c r="CA15" s="26">
        <v>3452.0590327257401</v>
      </c>
      <c r="CB15" s="26">
        <v>131.875814256665</v>
      </c>
      <c r="CC15" s="26">
        <v>98.811539010440001</v>
      </c>
      <c r="CD15" s="26">
        <v>2148.4711875120602</v>
      </c>
      <c r="CE15" s="95">
        <v>0.14753752737621301</v>
      </c>
      <c r="CF15" s="26">
        <v>1214.3271086816201</v>
      </c>
      <c r="CG15" s="26">
        <v>17615.038629627899</v>
      </c>
      <c r="CH15" s="26">
        <v>955.44647066469599</v>
      </c>
      <c r="CK15" s="35">
        <f t="shared" si="0"/>
        <v>0</v>
      </c>
      <c r="CL15" s="54">
        <f t="shared" si="1"/>
        <v>2.7166441724704071E-3</v>
      </c>
      <c r="CM15" s="54">
        <f t="shared" si="2"/>
        <v>2.6943243774846522E-3</v>
      </c>
      <c r="CN15" s="54">
        <f t="shared" si="3"/>
        <v>2.50499712320694E-3</v>
      </c>
      <c r="CO15" s="54">
        <f t="shared" si="4"/>
        <v>2.626165714175982E-3</v>
      </c>
      <c r="CP15" s="54">
        <f t="shared" si="5"/>
        <v>2.6354951579864901E-3</v>
      </c>
      <c r="CQ15" s="54">
        <f t="shared" si="6"/>
        <v>2.7272058385375531E-3</v>
      </c>
      <c r="CR15" s="54">
        <f t="shared" si="7"/>
        <v>2.4910521774855351E-3</v>
      </c>
      <c r="CS15" s="23">
        <f t="shared" si="8"/>
        <v>2.7383012713167085E-3</v>
      </c>
      <c r="CT15" s="73">
        <f t="shared" si="9"/>
        <v>2.3322104167004576</v>
      </c>
      <c r="CU15" s="23">
        <f t="shared" si="10"/>
        <v>3.4659977439195557E-4</v>
      </c>
      <c r="CV15" s="73">
        <f t="shared" si="11"/>
        <v>0.10774931129332305</v>
      </c>
      <c r="CW15" s="81">
        <f t="shared" si="13"/>
        <v>2.7343987399433244E-3</v>
      </c>
      <c r="CX15" s="81">
        <f t="shared" si="14"/>
        <v>2.8002740482336824E-3</v>
      </c>
      <c r="CY15" s="73">
        <f t="shared" si="12"/>
        <v>1.760533158826503</v>
      </c>
    </row>
    <row r="16" spans="1:103" x14ac:dyDescent="0.25">
      <c r="A16" s="28" t="s">
        <v>15</v>
      </c>
      <c r="B16" s="87">
        <v>11915.505675</v>
      </c>
      <c r="C16" s="87">
        <v>2341.2040671999998</v>
      </c>
      <c r="D16" s="87">
        <v>14862.975204</v>
      </c>
      <c r="E16" s="87">
        <v>5905.2390181000001</v>
      </c>
      <c r="F16" s="87">
        <v>4301.2387816</v>
      </c>
      <c r="G16" s="87">
        <v>6615.8221008999999</v>
      </c>
      <c r="H16" s="87">
        <v>15488.362598</v>
      </c>
      <c r="I16" s="89">
        <v>418.64461354000002</v>
      </c>
      <c r="J16" s="89">
        <v>56.541386920999997</v>
      </c>
      <c r="K16" s="87">
        <v>13.863935075000001</v>
      </c>
      <c r="L16" s="89">
        <v>107.69766749999999</v>
      </c>
      <c r="M16" s="87">
        <v>315.72998517000002</v>
      </c>
      <c r="N16" s="89">
        <v>167.60780668000001</v>
      </c>
      <c r="O16" s="91">
        <v>73.892214811000002</v>
      </c>
      <c r="P16" s="91">
        <v>1.3458797583</v>
      </c>
      <c r="Q16" s="89">
        <v>10.925104925999999</v>
      </c>
      <c r="R16" s="26"/>
      <c r="S16" s="28" t="s">
        <v>15</v>
      </c>
      <c r="T16" s="95">
        <v>57.575783723639901</v>
      </c>
      <c r="U16" s="26">
        <v>150.497011246764</v>
      </c>
      <c r="V16" s="95">
        <v>74.093227772589501</v>
      </c>
      <c r="W16" s="26">
        <v>112.812602112685</v>
      </c>
      <c r="X16" s="26">
        <v>78.097150744524996</v>
      </c>
      <c r="Y16" s="26">
        <v>163.93970318963599</v>
      </c>
      <c r="Z16" s="95">
        <v>28.1621258573565</v>
      </c>
      <c r="AA16" s="26">
        <v>475.37591066088601</v>
      </c>
      <c r="AB16" s="95">
        <v>1.3479214943883</v>
      </c>
      <c r="AC16" s="26">
        <v>14570.819731736599</v>
      </c>
      <c r="AD16" s="26">
        <v>13.900144479029899</v>
      </c>
      <c r="AE16" s="26">
        <v>11947.3629680221</v>
      </c>
      <c r="AF16" s="26">
        <v>696.31036372187202</v>
      </c>
      <c r="AG16" s="26">
        <v>548.32694246162998</v>
      </c>
      <c r="AH16" s="26">
        <v>80.428384783448095</v>
      </c>
      <c r="AI16" s="26">
        <v>3056.0406483373799</v>
      </c>
      <c r="AJ16" s="95">
        <v>33.820745224669103</v>
      </c>
      <c r="AK16" s="26">
        <v>193.071836233233</v>
      </c>
      <c r="AL16" s="26">
        <v>193.071836233233</v>
      </c>
      <c r="AM16" s="26">
        <v>316.55664438354</v>
      </c>
      <c r="AN16" s="26">
        <v>0</v>
      </c>
      <c r="AO16" s="26">
        <v>329.54344991869601</v>
      </c>
      <c r="AP16" s="26">
        <v>30.9475588479973</v>
      </c>
      <c r="AQ16" s="95">
        <v>1092.3870841192499</v>
      </c>
      <c r="AR16" s="26">
        <v>84.316917963930095</v>
      </c>
      <c r="AS16" s="26">
        <v>170.605526152469</v>
      </c>
      <c r="AT16" s="26">
        <v>14.4503754668924</v>
      </c>
      <c r="AU16" s="26">
        <v>2347.5127795345302</v>
      </c>
      <c r="AV16" s="26">
        <v>0</v>
      </c>
      <c r="AW16" s="95">
        <v>16686.022105959801</v>
      </c>
      <c r="AX16" s="26">
        <v>13411.7838873705</v>
      </c>
      <c r="AY16" s="26">
        <v>1490.1982178461899</v>
      </c>
      <c r="AZ16" s="26">
        <v>14901.982105216601</v>
      </c>
      <c r="BA16" s="26">
        <v>0.65531165046827899</v>
      </c>
      <c r="BB16" s="26">
        <v>491.77621965868701</v>
      </c>
      <c r="BC16" s="26">
        <v>38.7268767606475</v>
      </c>
      <c r="BD16" s="26">
        <v>4795.6479335470503</v>
      </c>
      <c r="BE16" s="26">
        <v>93.671216420357496</v>
      </c>
      <c r="BF16" s="26">
        <v>100.800297079118</v>
      </c>
      <c r="BG16" s="26">
        <v>114.577536210475</v>
      </c>
      <c r="BH16" s="26">
        <v>83.784534126075698</v>
      </c>
      <c r="BI16" s="26">
        <v>60.2948746976191</v>
      </c>
      <c r="BJ16" s="26">
        <v>46.173813411922801</v>
      </c>
      <c r="BK16" s="26">
        <v>5919.7542567043001</v>
      </c>
      <c r="BL16" s="26">
        <v>4311.7185871674401</v>
      </c>
      <c r="BM16" s="26">
        <v>1608.03566953686</v>
      </c>
      <c r="BN16" s="26">
        <v>5.83561552268774</v>
      </c>
      <c r="BO16" s="26">
        <v>5.4474036647972097</v>
      </c>
      <c r="BP16" s="26">
        <v>2261.5692926645302</v>
      </c>
      <c r="BQ16" s="26">
        <v>56.2527393953306</v>
      </c>
      <c r="BR16" s="26">
        <v>213.53821739435699</v>
      </c>
      <c r="BS16" s="26">
        <v>33.5967138372459</v>
      </c>
      <c r="BT16" s="26">
        <v>41.450452248189599</v>
      </c>
      <c r="BU16" s="26">
        <v>536.22798146210505</v>
      </c>
      <c r="BV16" s="26">
        <v>486.22449074090298</v>
      </c>
      <c r="BW16" s="26">
        <v>149.332029144079</v>
      </c>
      <c r="BX16" s="26">
        <v>449.35333735160901</v>
      </c>
      <c r="BY16" s="26">
        <v>21.085655776287901</v>
      </c>
      <c r="BZ16" s="26">
        <v>6633.2618227762796</v>
      </c>
      <c r="CA16" s="26">
        <v>3909.9077873511101</v>
      </c>
      <c r="CB16" s="26">
        <v>80.1235910621008</v>
      </c>
      <c r="CC16" s="26">
        <v>68.340677535971693</v>
      </c>
      <c r="CD16" s="26">
        <v>1038.7604066951999</v>
      </c>
      <c r="CE16" s="95">
        <v>0.15716660370442601</v>
      </c>
      <c r="CF16" s="26">
        <v>1123.5750309825501</v>
      </c>
      <c r="CG16" s="26">
        <v>15529.1546100629</v>
      </c>
      <c r="CH16" s="26">
        <v>582.09401511427996</v>
      </c>
      <c r="CK16" s="35">
        <f t="shared" si="0"/>
        <v>0</v>
      </c>
      <c r="CL16" s="54">
        <f t="shared" si="1"/>
        <v>2.6735997523747424E-3</v>
      </c>
      <c r="CM16" s="54">
        <f t="shared" si="2"/>
        <v>2.6946443596757288E-3</v>
      </c>
      <c r="CN16" s="54">
        <f t="shared" si="3"/>
        <v>2.6244342523092357E-3</v>
      </c>
      <c r="CO16" s="54">
        <f t="shared" si="4"/>
        <v>2.4580272804893711E-3</v>
      </c>
      <c r="CP16" s="54">
        <f t="shared" si="5"/>
        <v>2.4364621681249032E-3</v>
      </c>
      <c r="CQ16" s="54">
        <f t="shared" si="6"/>
        <v>2.636062700946453E-3</v>
      </c>
      <c r="CR16" s="54">
        <f t="shared" si="7"/>
        <v>2.6337201111347936E-3</v>
      </c>
      <c r="CS16" s="23">
        <f t="shared" si="8"/>
        <v>2.6117695902365444E-3</v>
      </c>
      <c r="CT16" s="73">
        <f t="shared" si="9"/>
        <v>0.79272068481179514</v>
      </c>
      <c r="CU16" s="23">
        <f t="shared" si="10"/>
        <v>2.6182474024279991E-3</v>
      </c>
      <c r="CV16" s="73">
        <f t="shared" si="11"/>
        <v>1.788532128573396E-2</v>
      </c>
      <c r="CW16" s="81">
        <f t="shared" si="13"/>
        <v>2.7203537220212583E-3</v>
      </c>
      <c r="CX16" s="81">
        <f t="shared" si="14"/>
        <v>1.5170271160619849E-3</v>
      </c>
      <c r="CY16" s="73">
        <f t="shared" si="12"/>
        <v>0.32267612666152257</v>
      </c>
    </row>
    <row r="17" spans="1:103" x14ac:dyDescent="0.25">
      <c r="A17" s="28" t="s">
        <v>16</v>
      </c>
      <c r="B17" s="87">
        <v>10244.871741999999</v>
      </c>
      <c r="C17" s="87">
        <v>1296.6892157</v>
      </c>
      <c r="D17" s="87">
        <v>11108.066967000001</v>
      </c>
      <c r="E17" s="87">
        <v>6359.3468261999997</v>
      </c>
      <c r="F17" s="87">
        <v>3460.6745747</v>
      </c>
      <c r="G17" s="87">
        <v>3792.5614420000002</v>
      </c>
      <c r="H17" s="87">
        <v>7894.2068802000003</v>
      </c>
      <c r="I17" s="89">
        <v>42.597287323000003</v>
      </c>
      <c r="J17" s="89">
        <v>34.229620332000003</v>
      </c>
      <c r="K17" s="87">
        <v>6.4629434255999998</v>
      </c>
      <c r="L17" s="89">
        <v>47.143163954999999</v>
      </c>
      <c r="M17" s="87">
        <v>126.78514214</v>
      </c>
      <c r="N17" s="89">
        <v>69.229732626000001</v>
      </c>
      <c r="O17" s="91">
        <v>13.342069075</v>
      </c>
      <c r="P17" s="91">
        <v>0.32246812650000001</v>
      </c>
      <c r="Q17" s="89">
        <v>3.4192092447000002</v>
      </c>
      <c r="R17" s="26"/>
      <c r="S17" s="28" t="s">
        <v>16</v>
      </c>
      <c r="T17" s="95">
        <v>19.8454451534963</v>
      </c>
      <c r="U17" s="26">
        <v>60.5669917750187</v>
      </c>
      <c r="V17" s="95">
        <v>13.3785902810416</v>
      </c>
      <c r="W17" s="26">
        <v>60.857116482615297</v>
      </c>
      <c r="X17" s="26">
        <v>50.382468600027302</v>
      </c>
      <c r="Y17" s="26">
        <v>68.463971824630605</v>
      </c>
      <c r="Z17" s="95">
        <v>9.5097773397791592</v>
      </c>
      <c r="AA17" s="26">
        <v>304.22892099760497</v>
      </c>
      <c r="AB17" s="95">
        <v>0.32335249294511198</v>
      </c>
      <c r="AC17" s="26">
        <v>12136.0589896253</v>
      </c>
      <c r="AD17" s="26">
        <v>6.4801906194618404</v>
      </c>
      <c r="AE17" s="26">
        <v>10271.0049446536</v>
      </c>
      <c r="AF17" s="26">
        <v>154.72479775601099</v>
      </c>
      <c r="AG17" s="26">
        <v>281.97308404337002</v>
      </c>
      <c r="AH17" s="26">
        <v>56.721532988564597</v>
      </c>
      <c r="AI17" s="26">
        <v>472.40078747314601</v>
      </c>
      <c r="AJ17" s="95">
        <v>11.4282137050487</v>
      </c>
      <c r="AK17" s="26">
        <v>123.516956626802</v>
      </c>
      <c r="AL17" s="26">
        <v>123.516956626802</v>
      </c>
      <c r="AM17" s="26">
        <v>127.130924196696</v>
      </c>
      <c r="AN17" s="26">
        <v>0</v>
      </c>
      <c r="AO17" s="26">
        <v>253.39579913772599</v>
      </c>
      <c r="AP17" s="26">
        <v>11.2380610465252</v>
      </c>
      <c r="AQ17" s="95">
        <v>423.22054921029201</v>
      </c>
      <c r="AR17" s="26">
        <v>41.029527605919398</v>
      </c>
      <c r="AS17" s="26">
        <v>67.7367214036707</v>
      </c>
      <c r="AT17" s="26">
        <v>5.6442391551751703</v>
      </c>
      <c r="AU17" s="26">
        <v>1300.2491036845799</v>
      </c>
      <c r="AV17" s="26">
        <v>0</v>
      </c>
      <c r="AW17" s="95">
        <v>8398.9881080901996</v>
      </c>
      <c r="AX17" s="26">
        <v>10023.666038208699</v>
      </c>
      <c r="AY17" s="26">
        <v>1113.73929975892</v>
      </c>
      <c r="AZ17" s="26">
        <v>11137.405337967601</v>
      </c>
      <c r="BA17" s="26">
        <v>8.4759232162741505E-2</v>
      </c>
      <c r="BB17" s="26">
        <v>329.35316043167097</v>
      </c>
      <c r="BC17" s="26">
        <v>42.4838580128419</v>
      </c>
      <c r="BD17" s="26">
        <v>3223.4412371704502</v>
      </c>
      <c r="BE17" s="26">
        <v>63.958309110540398</v>
      </c>
      <c r="BF17" s="26">
        <v>153.78396357322401</v>
      </c>
      <c r="BG17" s="26">
        <v>130.22870589409999</v>
      </c>
      <c r="BH17" s="26">
        <v>88.444244413349793</v>
      </c>
      <c r="BI17" s="26">
        <v>49.616451054261198</v>
      </c>
      <c r="BJ17" s="26">
        <v>35.593312627890299</v>
      </c>
      <c r="BK17" s="26">
        <v>6372.2465455866904</v>
      </c>
      <c r="BL17" s="26">
        <v>3467.8109227641798</v>
      </c>
      <c r="BM17" s="26">
        <v>2904.4356228225201</v>
      </c>
      <c r="BN17" s="26">
        <v>8.4368209346494805</v>
      </c>
      <c r="BO17" s="26">
        <v>5.9719683479179402</v>
      </c>
      <c r="BP17" s="26">
        <v>1533.64884442791</v>
      </c>
      <c r="BQ17" s="26">
        <v>38.185677940883103</v>
      </c>
      <c r="BR17" s="26">
        <v>204.346238131143</v>
      </c>
      <c r="BS17" s="26">
        <v>38.509479815693503</v>
      </c>
      <c r="BT17" s="26">
        <v>42.5397806585691</v>
      </c>
      <c r="BU17" s="26">
        <v>515.072842466927</v>
      </c>
      <c r="BV17" s="26">
        <v>361.64835322367799</v>
      </c>
      <c r="BW17" s="26">
        <v>154.16068457833799</v>
      </c>
      <c r="BX17" s="26">
        <v>339.67300595613898</v>
      </c>
      <c r="BY17" s="26">
        <v>23.156734819790501</v>
      </c>
      <c r="BZ17" s="26">
        <v>3802.55348950399</v>
      </c>
      <c r="CA17" s="26">
        <v>2295.6435470442598</v>
      </c>
      <c r="CB17" s="26">
        <v>0.25332345086660402</v>
      </c>
      <c r="CC17" s="26">
        <v>24.495180729612802</v>
      </c>
      <c r="CD17" s="26">
        <v>1105.20311586207</v>
      </c>
      <c r="CE17" s="95">
        <v>0</v>
      </c>
      <c r="CF17" s="26">
        <v>510.367317580926</v>
      </c>
      <c r="CG17" s="26">
        <v>7915.0834789753999</v>
      </c>
      <c r="CH17" s="26">
        <v>232.165461467813</v>
      </c>
      <c r="CK17" s="35">
        <f t="shared" si="0"/>
        <v>0</v>
      </c>
      <c r="CL17" s="54">
        <f t="shared" si="1"/>
        <v>2.5508569859849172E-3</v>
      </c>
      <c r="CM17" s="54">
        <f t="shared" si="2"/>
        <v>2.745367156198809E-3</v>
      </c>
      <c r="CN17" s="54">
        <f t="shared" si="3"/>
        <v>2.6411769981904885E-3</v>
      </c>
      <c r="CO17" s="54">
        <f t="shared" si="4"/>
        <v>2.0284660892444118E-3</v>
      </c>
      <c r="CP17" s="54">
        <f t="shared" si="5"/>
        <v>2.0621263022971448E-3</v>
      </c>
      <c r="CQ17" s="54">
        <f t="shared" si="6"/>
        <v>2.6346435402034157E-3</v>
      </c>
      <c r="CR17" s="54">
        <f t="shared" si="7"/>
        <v>2.6445467026917635E-3</v>
      </c>
      <c r="CS17" s="23">
        <f t="shared" si="8"/>
        <v>2.66862832088607E-3</v>
      </c>
      <c r="CT17" s="73">
        <f t="shared" si="9"/>
        <v>1.6200396041450205</v>
      </c>
      <c r="CU17" s="23">
        <f t="shared" si="10"/>
        <v>2.7273074025832792E-3</v>
      </c>
      <c r="CV17" s="73">
        <f t="shared" si="11"/>
        <v>-2.1566040568074991E-2</v>
      </c>
      <c r="CW17" s="81">
        <f t="shared" si="13"/>
        <v>2.7372970291416553E-3</v>
      </c>
      <c r="CX17" s="81">
        <f t="shared" si="14"/>
        <v>2.7424925827885583E-3</v>
      </c>
      <c r="CY17" s="73">
        <f t="shared" si="12"/>
        <v>0.65074400284922984</v>
      </c>
    </row>
    <row r="18" spans="1:103" x14ac:dyDescent="0.25">
      <c r="A18" s="28" t="s">
        <v>17</v>
      </c>
      <c r="B18" s="87">
        <v>78325.118350000004</v>
      </c>
      <c r="C18" s="87">
        <v>493.83697818000002</v>
      </c>
      <c r="D18" s="87">
        <v>19603.868426000001</v>
      </c>
      <c r="E18" s="87">
        <v>15230.065628</v>
      </c>
      <c r="F18" s="87">
        <v>9315.2347843999996</v>
      </c>
      <c r="G18" s="87">
        <v>15237.536494</v>
      </c>
      <c r="H18" s="87">
        <v>39302.612473000001</v>
      </c>
      <c r="I18" s="89">
        <v>43.979949525000002</v>
      </c>
      <c r="J18" s="89">
        <v>46.586121355000003</v>
      </c>
      <c r="K18" s="87">
        <v>119.00047619</v>
      </c>
      <c r="L18" s="89">
        <v>109.69611619</v>
      </c>
      <c r="M18" s="87">
        <v>970.23593732999996</v>
      </c>
      <c r="N18" s="89">
        <v>1257.016754</v>
      </c>
      <c r="O18" s="91">
        <v>8.6340697235999997</v>
      </c>
      <c r="P18" s="91">
        <v>8.3267155655000007</v>
      </c>
      <c r="Q18" s="89">
        <v>44.062939450999998</v>
      </c>
      <c r="R18" s="26"/>
      <c r="S18" s="28" t="s">
        <v>17</v>
      </c>
      <c r="T18" s="95">
        <v>18.101446849294899</v>
      </c>
      <c r="U18" s="26">
        <v>1725.4298753430801</v>
      </c>
      <c r="V18" s="95">
        <v>8.6499809053439201</v>
      </c>
      <c r="W18" s="26">
        <v>42.797497254738701</v>
      </c>
      <c r="X18" s="26">
        <v>38.467924424856498</v>
      </c>
      <c r="Y18" s="26">
        <v>55.343165407894404</v>
      </c>
      <c r="Z18" s="95">
        <v>16.773167147762901</v>
      </c>
      <c r="AA18" s="26">
        <v>290.499108691331</v>
      </c>
      <c r="AB18" s="95">
        <v>8.3498529715944496</v>
      </c>
      <c r="AC18" s="26">
        <v>4603.6237414711904</v>
      </c>
      <c r="AD18" s="26">
        <v>119.336391563208</v>
      </c>
      <c r="AE18" s="26">
        <v>78537.040983422994</v>
      </c>
      <c r="AF18" s="26">
        <v>467.45556625709298</v>
      </c>
      <c r="AG18" s="26">
        <v>393.163408557021</v>
      </c>
      <c r="AH18" s="26">
        <v>112.92594119488599</v>
      </c>
      <c r="AI18" s="26">
        <v>20539.884351705001</v>
      </c>
      <c r="AJ18" s="95">
        <v>10.9210229004029</v>
      </c>
      <c r="AK18" s="26">
        <v>137.39544618249499</v>
      </c>
      <c r="AL18" s="26">
        <v>137.39544618249499</v>
      </c>
      <c r="AM18" s="26">
        <v>971.75782591021198</v>
      </c>
      <c r="AN18" s="26">
        <v>0</v>
      </c>
      <c r="AO18" s="26">
        <v>549.40630690680905</v>
      </c>
      <c r="AP18" s="26">
        <v>11.546329282593</v>
      </c>
      <c r="AQ18" s="95">
        <v>838.55905225697904</v>
      </c>
      <c r="AR18" s="26">
        <v>101.879300501475</v>
      </c>
      <c r="AS18" s="26">
        <v>981.69584753745005</v>
      </c>
      <c r="AT18" s="26">
        <v>10.867679196681699</v>
      </c>
      <c r="AU18" s="26">
        <v>495.14506248300899</v>
      </c>
      <c r="AV18" s="26">
        <v>0</v>
      </c>
      <c r="AW18" s="95">
        <v>41671.2444438323</v>
      </c>
      <c r="AX18" s="26">
        <v>17690.7037437904</v>
      </c>
      <c r="AY18" s="26">
        <v>1965.6329037370499</v>
      </c>
      <c r="AZ18" s="26">
        <v>19656.3366475275</v>
      </c>
      <c r="BA18" s="26">
        <v>0.22831805014574599</v>
      </c>
      <c r="BB18" s="26">
        <v>395.29629244273701</v>
      </c>
      <c r="BC18" s="26">
        <v>407.93091130442002</v>
      </c>
      <c r="BD18" s="26">
        <v>4990.0024122860996</v>
      </c>
      <c r="BE18" s="26">
        <v>222.77454532535401</v>
      </c>
      <c r="BF18" s="26">
        <v>320.13150328366299</v>
      </c>
      <c r="BG18" s="26">
        <v>248.92222808655299</v>
      </c>
      <c r="BH18" s="26">
        <v>166.41717172405001</v>
      </c>
      <c r="BI18" s="26">
        <v>102.25105911467</v>
      </c>
      <c r="BJ18" s="26">
        <v>265.48103329638298</v>
      </c>
      <c r="BK18" s="26">
        <v>15267.050806544799</v>
      </c>
      <c r="BL18" s="26">
        <v>9338.5450129167893</v>
      </c>
      <c r="BM18" s="26">
        <v>5928.50579362808</v>
      </c>
      <c r="BN18" s="26">
        <v>55.343445384138803</v>
      </c>
      <c r="BO18" s="26">
        <v>7.8773760698156199</v>
      </c>
      <c r="BP18" s="26">
        <v>4265.5765099734299</v>
      </c>
      <c r="BQ18" s="26">
        <v>285.29896745834799</v>
      </c>
      <c r="BR18" s="26">
        <v>439.52100976440198</v>
      </c>
      <c r="BS18" s="26">
        <v>59.292908713198401</v>
      </c>
      <c r="BT18" s="26">
        <v>75.149941443293301</v>
      </c>
      <c r="BU18" s="26">
        <v>1100.9624070145501</v>
      </c>
      <c r="BV18" s="26">
        <v>287.602631959071</v>
      </c>
      <c r="BW18" s="26">
        <v>457.28078903137902</v>
      </c>
      <c r="BX18" s="26">
        <v>838.918936276051</v>
      </c>
      <c r="BY18" s="26">
        <v>19.4142696530748</v>
      </c>
      <c r="BZ18" s="26">
        <v>15278.805453679601</v>
      </c>
      <c r="CA18" s="26">
        <v>2879.8818376833801</v>
      </c>
      <c r="CB18" s="26">
        <v>83.822031596360006</v>
      </c>
      <c r="CC18" s="26">
        <v>210.977179336928</v>
      </c>
      <c r="CD18" s="26">
        <v>4289.1771007474399</v>
      </c>
      <c r="CE18" s="95">
        <v>0.78772141495044301</v>
      </c>
      <c r="CF18" s="26">
        <v>1785.2450801125699</v>
      </c>
      <c r="CG18" s="26">
        <v>39400.139928079698</v>
      </c>
      <c r="CH18" s="26">
        <v>2530.49609654093</v>
      </c>
      <c r="CK18" s="35">
        <f t="shared" si="0"/>
        <v>0</v>
      </c>
      <c r="CL18" s="54">
        <f t="shared" si="1"/>
        <v>2.7056790706143853E-3</v>
      </c>
      <c r="CM18" s="54">
        <f t="shared" si="2"/>
        <v>2.648818052932806E-3</v>
      </c>
      <c r="CN18" s="54">
        <f t="shared" si="3"/>
        <v>2.6764218361061765E-3</v>
      </c>
      <c r="CO18" s="54">
        <f t="shared" si="4"/>
        <v>2.4284319876339178E-3</v>
      </c>
      <c r="CP18" s="54">
        <f t="shared" si="5"/>
        <v>2.5023769187038423E-3</v>
      </c>
      <c r="CQ18" s="54">
        <f t="shared" si="6"/>
        <v>2.7083747885264168E-3</v>
      </c>
      <c r="CR18" s="54">
        <f t="shared" si="7"/>
        <v>2.4814496783565165E-3</v>
      </c>
      <c r="CS18" s="23">
        <f t="shared" si="8"/>
        <v>2.8228069665171985E-3</v>
      </c>
      <c r="CT18" s="73">
        <f t="shared" si="9"/>
        <v>0.25250966902527489</v>
      </c>
      <c r="CU18" s="23">
        <f t="shared" si="10"/>
        <v>1.5685757676633981E-3</v>
      </c>
      <c r="CV18" s="73">
        <f t="shared" si="11"/>
        <v>-0.21902723697710552</v>
      </c>
      <c r="CW18" s="81">
        <f t="shared" si="13"/>
        <v>1.8428368374683629E-3</v>
      </c>
      <c r="CX18" s="81">
        <f t="shared" si="14"/>
        <v>2.778695382644498E-3</v>
      </c>
      <c r="CY18" s="73">
        <f t="shared" si="12"/>
        <v>-0.75336009508019652</v>
      </c>
    </row>
    <row r="19" spans="1:103" x14ac:dyDescent="0.25">
      <c r="A19" s="28" t="s">
        <v>18</v>
      </c>
      <c r="B19" s="87">
        <v>59801.994305</v>
      </c>
      <c r="C19" s="87">
        <v>8789.6101230000004</v>
      </c>
      <c r="D19" s="87">
        <v>68279.999609000006</v>
      </c>
      <c r="E19" s="87">
        <v>27097.059163999998</v>
      </c>
      <c r="F19" s="87">
        <v>15698.176024</v>
      </c>
      <c r="G19" s="87">
        <v>70085.696066000004</v>
      </c>
      <c r="H19" s="87">
        <v>43292.214367</v>
      </c>
      <c r="I19" s="89">
        <v>349.42818383000002</v>
      </c>
      <c r="J19" s="89">
        <v>246.58979518000001</v>
      </c>
      <c r="K19" s="87">
        <v>172.49001841</v>
      </c>
      <c r="L19" s="89">
        <v>272.47448235000002</v>
      </c>
      <c r="M19" s="87">
        <v>995.36359871000002</v>
      </c>
      <c r="N19" s="89">
        <v>5467.6848896000001</v>
      </c>
      <c r="O19" s="91">
        <v>50.575132566000001</v>
      </c>
      <c r="P19" s="91">
        <v>53.016080060999997</v>
      </c>
      <c r="Q19" s="89">
        <v>99.524535130000004</v>
      </c>
      <c r="R19" s="26"/>
      <c r="S19" s="28" t="s">
        <v>18</v>
      </c>
      <c r="T19" s="95">
        <v>22.142449156153301</v>
      </c>
      <c r="U19" s="26">
        <v>1066.2785437423699</v>
      </c>
      <c r="V19" s="95">
        <v>50.712508056924499</v>
      </c>
      <c r="W19" s="26">
        <v>609.45763108092501</v>
      </c>
      <c r="X19" s="26">
        <v>607.32967998069398</v>
      </c>
      <c r="Y19" s="26">
        <v>117.748240218783</v>
      </c>
      <c r="Z19" s="95">
        <v>861.69448834339505</v>
      </c>
      <c r="AA19" s="26">
        <v>1558.1750207497601</v>
      </c>
      <c r="AB19" s="95">
        <v>53.161342249725998</v>
      </c>
      <c r="AC19" s="26">
        <v>30797.2954162059</v>
      </c>
      <c r="AD19" s="26">
        <v>172.96348159037001</v>
      </c>
      <c r="AE19" s="26">
        <v>59967.9916923899</v>
      </c>
      <c r="AF19" s="26">
        <v>1274.1656191531399</v>
      </c>
      <c r="AG19" s="26">
        <v>953.14047518701295</v>
      </c>
      <c r="AH19" s="26">
        <v>465.69734826640399</v>
      </c>
      <c r="AI19" s="26">
        <v>328.50088201924001</v>
      </c>
      <c r="AJ19" s="95">
        <v>16.5103734431754</v>
      </c>
      <c r="AK19" s="26">
        <v>927.15497926901696</v>
      </c>
      <c r="AL19" s="26">
        <v>927.15497926901696</v>
      </c>
      <c r="AM19" s="26">
        <v>997.77109694439002</v>
      </c>
      <c r="AN19" s="26">
        <v>0</v>
      </c>
      <c r="AO19" s="26">
        <v>377.14449133669501</v>
      </c>
      <c r="AP19" s="26">
        <v>36.973647998156402</v>
      </c>
      <c r="AQ19" s="95">
        <v>2194.1232247439898</v>
      </c>
      <c r="AR19" s="26">
        <v>112.81420775018201</v>
      </c>
      <c r="AS19" s="26">
        <v>2454.9868949566799</v>
      </c>
      <c r="AT19" s="26">
        <v>20.422407225922601</v>
      </c>
      <c r="AU19" s="26">
        <v>8813.6017512627695</v>
      </c>
      <c r="AV19" s="26">
        <v>0</v>
      </c>
      <c r="AW19" s="95">
        <v>46166.699398975899</v>
      </c>
      <c r="AX19" s="26">
        <v>61624.523524154698</v>
      </c>
      <c r="AY19" s="26">
        <v>6847.1608960725798</v>
      </c>
      <c r="AZ19" s="26">
        <v>68471.684420227306</v>
      </c>
      <c r="BA19" s="26">
        <v>0.81743727789212695</v>
      </c>
      <c r="BB19" s="26">
        <v>1638.04178457182</v>
      </c>
      <c r="BC19" s="26">
        <v>271.01874248130099</v>
      </c>
      <c r="BD19" s="26">
        <v>16836.572795162199</v>
      </c>
      <c r="BE19" s="26">
        <v>184.11393539298999</v>
      </c>
      <c r="BF19" s="26">
        <v>187.05161783867999</v>
      </c>
      <c r="BG19" s="26">
        <v>564.08185462502104</v>
      </c>
      <c r="BH19" s="26">
        <v>152.969284774003</v>
      </c>
      <c r="BI19" s="26">
        <v>159.78506225587901</v>
      </c>
      <c r="BJ19" s="26">
        <v>352.72383411032399</v>
      </c>
      <c r="BK19" s="26">
        <v>27175.016242465001</v>
      </c>
      <c r="BL19" s="26">
        <v>15744.5337806308</v>
      </c>
      <c r="BM19" s="26">
        <v>11430.482461834101</v>
      </c>
      <c r="BN19" s="26">
        <v>25.763645895339899</v>
      </c>
      <c r="BO19" s="26">
        <v>6.1398794114320498</v>
      </c>
      <c r="BP19" s="26">
        <v>6167.5711667839296</v>
      </c>
      <c r="BQ19" s="26">
        <v>457.36245716474502</v>
      </c>
      <c r="BR19" s="26">
        <v>1059.24086871244</v>
      </c>
      <c r="BS19" s="26">
        <v>187.91382551199601</v>
      </c>
      <c r="BT19" s="26">
        <v>100.926764295496</v>
      </c>
      <c r="BU19" s="26">
        <v>2652.5901054328501</v>
      </c>
      <c r="BV19" s="26">
        <v>1562.4745184921001</v>
      </c>
      <c r="BW19" s="26">
        <v>975.47142243996495</v>
      </c>
      <c r="BX19" s="26">
        <v>2221.99850107988</v>
      </c>
      <c r="BY19" s="26">
        <v>17.810812424596801</v>
      </c>
      <c r="BZ19" s="26">
        <v>70287.062542603395</v>
      </c>
      <c r="CA19" s="26">
        <v>11209.185849126099</v>
      </c>
      <c r="CB19" s="26">
        <v>7.9553459843361804E-2</v>
      </c>
      <c r="CC19" s="26">
        <v>2376.63809560051</v>
      </c>
      <c r="CD19" s="26">
        <v>3225.0265604369602</v>
      </c>
      <c r="CE19" s="95">
        <v>3.9861235569179301</v>
      </c>
      <c r="CF19" s="26">
        <v>3288.2604198149202</v>
      </c>
      <c r="CG19" s="26">
        <v>43409.054679188899</v>
      </c>
      <c r="CH19" s="26">
        <v>1431.3351251598699</v>
      </c>
      <c r="CK19" s="35">
        <f t="shared" si="0"/>
        <v>0</v>
      </c>
      <c r="CL19" s="54">
        <f t="shared" si="1"/>
        <v>2.7757834720910117E-3</v>
      </c>
      <c r="CM19" s="54">
        <f t="shared" si="2"/>
        <v>2.7295440784102175E-3</v>
      </c>
      <c r="CN19" s="54">
        <f t="shared" si="3"/>
        <v>2.8073346854857635E-3</v>
      </c>
      <c r="CO19" s="54">
        <f t="shared" si="4"/>
        <v>2.8769571632545547E-3</v>
      </c>
      <c r="CP19" s="54">
        <f t="shared" si="5"/>
        <v>2.9530664301334049E-3</v>
      </c>
      <c r="CQ19" s="54">
        <f t="shared" si="6"/>
        <v>2.8731465606585838E-3</v>
      </c>
      <c r="CR19" s="54">
        <f t="shared" si="7"/>
        <v>2.6988758578716078E-3</v>
      </c>
      <c r="CS19" s="23">
        <f t="shared" si="8"/>
        <v>2.7448729192236856E-3</v>
      </c>
      <c r="CT19" s="73">
        <f t="shared" si="9"/>
        <v>2.4027222339230434</v>
      </c>
      <c r="CU19" s="23">
        <f t="shared" si="10"/>
        <v>2.4187123554750682E-3</v>
      </c>
      <c r="CV19" s="73">
        <f t="shared" si="11"/>
        <v>-0.55100066215844423</v>
      </c>
      <c r="CW19" s="81">
        <f t="shared" si="13"/>
        <v>2.7162655628282227E-3</v>
      </c>
      <c r="CX19" s="81">
        <f t="shared" si="14"/>
        <v>2.7399647155893644E-3</v>
      </c>
      <c r="CY19" s="73">
        <f t="shared" si="12"/>
        <v>-0.79480027513570761</v>
      </c>
    </row>
    <row r="20" spans="1:103" x14ac:dyDescent="0.25">
      <c r="A20" s="28" t="s">
        <v>19</v>
      </c>
      <c r="B20" s="87">
        <v>5693.7473800999996</v>
      </c>
      <c r="C20" s="87">
        <v>305.85881964999999</v>
      </c>
      <c r="D20" s="87">
        <v>5039.1497933000001</v>
      </c>
      <c r="E20" s="87">
        <v>1547.492338</v>
      </c>
      <c r="F20" s="87">
        <v>1264.9590912000001</v>
      </c>
      <c r="G20" s="87">
        <v>1548.9958342</v>
      </c>
      <c r="H20" s="87">
        <v>1950.8482140000001</v>
      </c>
      <c r="I20" s="89">
        <v>67.530374343000005</v>
      </c>
      <c r="J20" s="89">
        <v>10.095280429000001</v>
      </c>
      <c r="K20" s="87">
        <v>0.90953765659999997</v>
      </c>
      <c r="L20" s="89">
        <v>41.910225926999999</v>
      </c>
      <c r="M20" s="87">
        <v>176.99482845</v>
      </c>
      <c r="N20" s="89">
        <v>523.72300206</v>
      </c>
      <c r="O20" s="91">
        <v>8.7215500719999994</v>
      </c>
      <c r="P20" s="91">
        <v>9.3399999999999996E-9</v>
      </c>
      <c r="Q20" s="89">
        <v>0.56322148260000005</v>
      </c>
      <c r="R20" s="26"/>
      <c r="S20" s="28" t="s">
        <v>19</v>
      </c>
      <c r="T20" s="95">
        <v>4.0956348073789499</v>
      </c>
      <c r="U20" s="26">
        <v>20.922050538055</v>
      </c>
      <c r="V20" s="95">
        <v>8.7455056220957506</v>
      </c>
      <c r="W20" s="26">
        <v>18.572875069019901</v>
      </c>
      <c r="X20" s="26">
        <v>18.248481698717601</v>
      </c>
      <c r="Y20" s="26">
        <v>12.3407344330924</v>
      </c>
      <c r="Z20" s="95">
        <v>12.6596844037662</v>
      </c>
      <c r="AA20" s="26">
        <v>51.828666643178998</v>
      </c>
      <c r="AB20" s="95">
        <v>9.3650919572082406E-9</v>
      </c>
      <c r="AC20" s="26">
        <v>1186.09399585804</v>
      </c>
      <c r="AD20" s="26">
        <v>0.91202047497290795</v>
      </c>
      <c r="AE20" s="26">
        <v>5708.96145593236</v>
      </c>
      <c r="AF20" s="26">
        <v>60.477618336275398</v>
      </c>
      <c r="AG20" s="26">
        <v>34.643427061041699</v>
      </c>
      <c r="AH20" s="26">
        <v>11.6071604119459</v>
      </c>
      <c r="AI20" s="26">
        <v>31.507443757633499</v>
      </c>
      <c r="AJ20" s="95">
        <v>2.3675725143281201</v>
      </c>
      <c r="AK20" s="26">
        <v>24.9775379308956</v>
      </c>
      <c r="AL20" s="26">
        <v>24.9775379308956</v>
      </c>
      <c r="AM20" s="26">
        <v>177.479026367676</v>
      </c>
      <c r="AN20" s="26">
        <v>0</v>
      </c>
      <c r="AO20" s="26">
        <v>35.644987883429501</v>
      </c>
      <c r="AP20" s="26">
        <v>4.5072976685082802</v>
      </c>
      <c r="AQ20" s="95">
        <v>198.234981018383</v>
      </c>
      <c r="AR20" s="26">
        <v>6.6929617852543997</v>
      </c>
      <c r="AS20" s="26">
        <v>186.03297424739901</v>
      </c>
      <c r="AT20" s="26">
        <v>4.7337014656088696</v>
      </c>
      <c r="AU20" s="26">
        <v>306.69153493620303</v>
      </c>
      <c r="AV20" s="26">
        <v>0</v>
      </c>
      <c r="AW20" s="95">
        <v>2041.9242714551001</v>
      </c>
      <c r="AX20" s="26">
        <v>4547.5137599056397</v>
      </c>
      <c r="AY20" s="26">
        <v>505.28031475388002</v>
      </c>
      <c r="AZ20" s="26">
        <v>5052.7940746595204</v>
      </c>
      <c r="BA20" s="26">
        <v>1.97680868178692E-2</v>
      </c>
      <c r="BB20" s="26">
        <v>47.443455597667402</v>
      </c>
      <c r="BC20" s="26">
        <v>3.65101624442643</v>
      </c>
      <c r="BD20" s="26">
        <v>619.77607173961098</v>
      </c>
      <c r="BE20" s="26">
        <v>16.299767043105799</v>
      </c>
      <c r="BF20" s="26">
        <v>21.1895254683443</v>
      </c>
      <c r="BG20" s="26">
        <v>57.746012610437703</v>
      </c>
      <c r="BH20" s="26">
        <v>5.7198924578779398</v>
      </c>
      <c r="BI20" s="26">
        <v>1.4527506442456499</v>
      </c>
      <c r="BJ20" s="26">
        <v>52.590869028919201</v>
      </c>
      <c r="BK20" s="26">
        <v>1551.6408336105001</v>
      </c>
      <c r="BL20" s="26">
        <v>1268.33035697122</v>
      </c>
      <c r="BM20" s="26">
        <v>283.31047663927501</v>
      </c>
      <c r="BN20" s="26">
        <v>1.01886040046958</v>
      </c>
      <c r="BO20" s="26">
        <v>0.125663648803716</v>
      </c>
      <c r="BP20" s="26">
        <v>152.202274177813</v>
      </c>
      <c r="BQ20" s="26">
        <v>74.445857832526002</v>
      </c>
      <c r="BR20" s="26">
        <v>161.52279468906499</v>
      </c>
      <c r="BS20" s="26">
        <v>16.723803325231302</v>
      </c>
      <c r="BT20" s="26">
        <v>9.7930748892452808</v>
      </c>
      <c r="BU20" s="26">
        <v>404.40965690570198</v>
      </c>
      <c r="BV20" s="26">
        <v>26.335430488347001</v>
      </c>
      <c r="BW20" s="26">
        <v>76.046511295931893</v>
      </c>
      <c r="BX20" s="26">
        <v>213.22259454245801</v>
      </c>
      <c r="BY20" s="26">
        <v>0.16943176662246301</v>
      </c>
      <c r="BZ20" s="26">
        <v>1553.1747728632999</v>
      </c>
      <c r="CA20" s="26">
        <v>442.47407879216303</v>
      </c>
      <c r="CB20" s="26">
        <v>7.8304751732535101</v>
      </c>
      <c r="CC20" s="26">
        <v>235.653538672704</v>
      </c>
      <c r="CD20" s="26">
        <v>76.206739857136895</v>
      </c>
      <c r="CE20" s="95">
        <v>0.79874737497974202</v>
      </c>
      <c r="CF20" s="26">
        <v>145.415371720921</v>
      </c>
      <c r="CG20" s="26">
        <v>1956.16528503006</v>
      </c>
      <c r="CH20" s="26">
        <v>54.067325374188698</v>
      </c>
      <c r="CK20" s="35">
        <f t="shared" si="0"/>
        <v>0</v>
      </c>
      <c r="CL20" s="54">
        <f t="shared" si="1"/>
        <v>2.6720672373935065E-3</v>
      </c>
      <c r="CM20" s="54">
        <f t="shared" si="2"/>
        <v>2.7225478969543269E-3</v>
      </c>
      <c r="CN20" s="54">
        <f t="shared" si="3"/>
        <v>2.7076554417298096E-3</v>
      </c>
      <c r="CO20" s="54">
        <f t="shared" si="4"/>
        <v>2.6807858808927101E-3</v>
      </c>
      <c r="CP20" s="54">
        <f t="shared" si="5"/>
        <v>2.6651184174041184E-3</v>
      </c>
      <c r="CQ20" s="54">
        <f t="shared" si="6"/>
        <v>2.6978372510977275E-3</v>
      </c>
      <c r="CR20" s="54">
        <f t="shared" si="7"/>
        <v>2.7255175425246478E-3</v>
      </c>
      <c r="CS20" s="23">
        <f t="shared" si="8"/>
        <v>2.7297587459865708E-3</v>
      </c>
      <c r="CT20" s="73">
        <f t="shared" si="9"/>
        <v>-0.40402282787971761</v>
      </c>
      <c r="CU20" s="23">
        <f t="shared" si="10"/>
        <v>2.7356613857945698E-3</v>
      </c>
      <c r="CV20" s="73">
        <f t="shared" si="11"/>
        <v>-0.64478746681802934</v>
      </c>
      <c r="CW20" s="81">
        <f t="shared" si="13"/>
        <v>2.7467078555977044E-3</v>
      </c>
      <c r="CX20" s="81">
        <f t="shared" si="14"/>
        <v>2.686505054415529E-3</v>
      </c>
      <c r="CY20" s="73">
        <f t="shared" si="12"/>
        <v>7.4046891176037484</v>
      </c>
    </row>
    <row r="21" spans="1:103" x14ac:dyDescent="0.25">
      <c r="A21" s="28" t="s">
        <v>20</v>
      </c>
      <c r="B21" s="87">
        <v>4425.9470473000001</v>
      </c>
      <c r="C21" s="87">
        <v>230.44832672999999</v>
      </c>
      <c r="D21" s="87">
        <v>7929.7768901999998</v>
      </c>
      <c r="E21" s="87">
        <v>1231.1790696</v>
      </c>
      <c r="F21" s="87">
        <v>995.43597048000004</v>
      </c>
      <c r="G21" s="87">
        <v>10042.949057</v>
      </c>
      <c r="H21" s="87">
        <v>1652.1208899999999</v>
      </c>
      <c r="I21" s="89">
        <v>7.1052496843000004</v>
      </c>
      <c r="J21" s="89">
        <v>7.1534248088999997</v>
      </c>
      <c r="K21" s="87">
        <v>0.64307260340000005</v>
      </c>
      <c r="L21" s="89">
        <v>26.905941561999999</v>
      </c>
      <c r="M21" s="87">
        <v>45.751574859999998</v>
      </c>
      <c r="N21" s="89">
        <v>1.8310821779999999</v>
      </c>
      <c r="O21" s="91">
        <v>2.4143469174000001</v>
      </c>
      <c r="P21" s="91">
        <v>9.0999800000000006E-2</v>
      </c>
      <c r="Q21" s="89">
        <v>0.17542931810000001</v>
      </c>
      <c r="R21" s="26"/>
      <c r="S21" s="28" t="s">
        <v>20</v>
      </c>
      <c r="T21" s="95">
        <v>5.7534664200185404</v>
      </c>
      <c r="U21" s="26">
        <v>19.648769792163002</v>
      </c>
      <c r="V21" s="95">
        <v>2.4197488756936498</v>
      </c>
      <c r="W21" s="26">
        <v>19.3548852684618</v>
      </c>
      <c r="X21" s="26">
        <v>18.898331418637099</v>
      </c>
      <c r="Y21" s="26">
        <v>17.951315784496501</v>
      </c>
      <c r="Z21" s="95">
        <v>25.8099288335405</v>
      </c>
      <c r="AA21" s="26">
        <v>48.674037263957302</v>
      </c>
      <c r="AB21" s="95">
        <v>9.1184097182638493E-2</v>
      </c>
      <c r="AC21" s="26">
        <v>473.807949292383</v>
      </c>
      <c r="AD21" s="26">
        <v>0.64484698798128204</v>
      </c>
      <c r="AE21" s="26">
        <v>4437.6303154924199</v>
      </c>
      <c r="AF21" s="26">
        <v>36.564362186495401</v>
      </c>
      <c r="AG21" s="26">
        <v>45.679639431385702</v>
      </c>
      <c r="AH21" s="26">
        <v>12.765519104773899</v>
      </c>
      <c r="AI21" s="26">
        <v>15.0515235484995</v>
      </c>
      <c r="AJ21" s="95">
        <v>3.3164113331213998</v>
      </c>
      <c r="AK21" s="26">
        <v>51.945279407726602</v>
      </c>
      <c r="AL21" s="26">
        <v>51.945279407726602</v>
      </c>
      <c r="AM21" s="26">
        <v>45.875218166898001</v>
      </c>
      <c r="AN21" s="26">
        <v>0</v>
      </c>
      <c r="AO21" s="26">
        <v>50.539848448630003</v>
      </c>
      <c r="AP21" s="26">
        <v>3.3850413300437601</v>
      </c>
      <c r="AQ21" s="95">
        <v>114.79638429303</v>
      </c>
      <c r="AR21" s="26">
        <v>12.457694287909</v>
      </c>
      <c r="AS21" s="26">
        <v>87.814157995798098</v>
      </c>
      <c r="AT21" s="26">
        <v>3.3244998303289401</v>
      </c>
      <c r="AU21" s="26">
        <v>230.81777634638999</v>
      </c>
      <c r="AV21" s="26">
        <v>0</v>
      </c>
      <c r="AW21" s="95">
        <v>1773.55440595909</v>
      </c>
      <c r="AX21" s="26">
        <v>7155.4248353753701</v>
      </c>
      <c r="AY21" s="26">
        <v>795.04791423579502</v>
      </c>
      <c r="AZ21" s="26">
        <v>7950.47274961117</v>
      </c>
      <c r="BA21" s="26">
        <v>2.4974107355191399E-2</v>
      </c>
      <c r="BB21" s="26">
        <v>62.496006205850897</v>
      </c>
      <c r="BC21" s="26">
        <v>14.6774515179373</v>
      </c>
      <c r="BD21" s="26">
        <v>573.06331238783696</v>
      </c>
      <c r="BE21" s="26">
        <v>66.972377389837803</v>
      </c>
      <c r="BF21" s="26">
        <v>16.7689177404609</v>
      </c>
      <c r="BG21" s="26">
        <v>58.150537867138503</v>
      </c>
      <c r="BH21" s="26">
        <v>9.7947950060902507</v>
      </c>
      <c r="BI21" s="26">
        <v>11.935072451264</v>
      </c>
      <c r="BJ21" s="26">
        <v>18.328564649988699</v>
      </c>
      <c r="BK21" s="26">
        <v>1234.31901324562</v>
      </c>
      <c r="BL21" s="26">
        <v>997.96581329191895</v>
      </c>
      <c r="BM21" s="26">
        <v>236.35319995370199</v>
      </c>
      <c r="BN21" s="26">
        <v>2.6642727842722</v>
      </c>
      <c r="BO21" s="26">
        <v>0.32702781990442997</v>
      </c>
      <c r="BP21" s="26">
        <v>289.06156442842303</v>
      </c>
      <c r="BQ21" s="26">
        <v>56.576286917882904</v>
      </c>
      <c r="BR21" s="26">
        <v>56.672544397228798</v>
      </c>
      <c r="BS21" s="26">
        <v>12.583262381873499</v>
      </c>
      <c r="BT21" s="26">
        <v>11.753312131152899</v>
      </c>
      <c r="BU21" s="26">
        <v>143.984527548405</v>
      </c>
      <c r="BV21" s="26">
        <v>43.262883855654501</v>
      </c>
      <c r="BW21" s="26">
        <v>34.229707693248798</v>
      </c>
      <c r="BX21" s="26">
        <v>191.22143130453</v>
      </c>
      <c r="BY21" s="26">
        <v>2.2641592622783699</v>
      </c>
      <c r="BZ21" s="26">
        <v>10070.385766657</v>
      </c>
      <c r="CA21" s="26">
        <v>477.27902025379001</v>
      </c>
      <c r="CB21" s="26">
        <v>204.56858987045501</v>
      </c>
      <c r="CC21" s="26">
        <v>39.150883939504801</v>
      </c>
      <c r="CD21" s="26">
        <v>224.56863137752001</v>
      </c>
      <c r="CE21" s="95">
        <v>0.63064345944872802</v>
      </c>
      <c r="CF21" s="26">
        <v>113.177014163039</v>
      </c>
      <c r="CG21" s="26">
        <v>1656.10484959517</v>
      </c>
      <c r="CH21" s="26">
        <v>41.133926096788898</v>
      </c>
      <c r="CK21" s="35">
        <f t="shared" si="0"/>
        <v>0</v>
      </c>
      <c r="CL21" s="54">
        <f t="shared" si="1"/>
        <v>2.6397216386822779E-3</v>
      </c>
      <c r="CM21" s="54">
        <f t="shared" si="2"/>
        <v>1.6031776912090918E-3</v>
      </c>
      <c r="CN21" s="54">
        <f t="shared" si="3"/>
        <v>2.6098917659016542E-3</v>
      </c>
      <c r="CO21" s="54">
        <f t="shared" si="4"/>
        <v>2.5503549590394619E-3</v>
      </c>
      <c r="CP21" s="54">
        <f t="shared" si="5"/>
        <v>2.5414420283597135E-3</v>
      </c>
      <c r="CQ21" s="54">
        <f t="shared" si="6"/>
        <v>2.731937551537895E-3</v>
      </c>
      <c r="CR21" s="54">
        <f t="shared" si="7"/>
        <v>2.4114213549893816E-3</v>
      </c>
      <c r="CS21" s="23">
        <f t="shared" si="8"/>
        <v>2.759229007581113E-3</v>
      </c>
      <c r="CT21" s="73">
        <f t="shared" si="9"/>
        <v>0.93062485057539668</v>
      </c>
      <c r="CU21" s="23">
        <f t="shared" si="10"/>
        <v>2.7024929147543538E-3</v>
      </c>
      <c r="CV21" s="73">
        <f t="shared" si="11"/>
        <v>46.957518810932413</v>
      </c>
      <c r="CW21" s="81">
        <f t="shared" si="13"/>
        <v>2.2374407980552775E-3</v>
      </c>
      <c r="CX21" s="81">
        <f t="shared" si="14"/>
        <v>2.0252482163530864E-3</v>
      </c>
      <c r="CY21" s="73">
        <f t="shared" si="12"/>
        <v>17.950651272747209</v>
      </c>
    </row>
    <row r="22" spans="1:103" x14ac:dyDescent="0.25">
      <c r="A22" s="28" t="s">
        <v>21</v>
      </c>
      <c r="B22" s="87">
        <v>2358.2848702000001</v>
      </c>
      <c r="C22" s="87">
        <v>170.14369457999999</v>
      </c>
      <c r="D22" s="87">
        <v>3222.3958333999999</v>
      </c>
      <c r="E22" s="87">
        <v>929.44648844999995</v>
      </c>
      <c r="F22" s="87">
        <v>752.42405912000004</v>
      </c>
      <c r="G22" s="87">
        <v>618.26456436000001</v>
      </c>
      <c r="H22" s="87">
        <v>1417.6689242</v>
      </c>
      <c r="I22" s="89">
        <v>1.2643455231</v>
      </c>
      <c r="J22" s="89">
        <v>1.9991222763000001</v>
      </c>
      <c r="K22" s="87">
        <v>1.2907000476999999</v>
      </c>
      <c r="L22" s="89">
        <v>37.315739426999997</v>
      </c>
      <c r="M22" s="87">
        <v>8.2958014700000007</v>
      </c>
      <c r="N22" s="89">
        <v>34.923982807999998</v>
      </c>
      <c r="O22" s="91">
        <v>0.75188602289999995</v>
      </c>
      <c r="P22" s="91">
        <v>5.1747730000000001E-4</v>
      </c>
      <c r="Q22" s="89">
        <v>0.1945066043</v>
      </c>
      <c r="R22" s="26"/>
      <c r="S22" s="28" t="s">
        <v>129</v>
      </c>
      <c r="T22" s="95">
        <v>2.3252133009884401</v>
      </c>
      <c r="U22" s="26">
        <v>14.451214056541501</v>
      </c>
      <c r="V22" s="95">
        <v>0.75392140367877702</v>
      </c>
      <c r="W22" s="26">
        <v>9.5910741840229594</v>
      </c>
      <c r="X22" s="26">
        <v>7.8912812424699998</v>
      </c>
      <c r="Y22" s="26">
        <v>10.705808695719099</v>
      </c>
      <c r="Z22" s="95">
        <v>1.0468428578581399</v>
      </c>
      <c r="AA22" s="26">
        <v>66.134209827633597</v>
      </c>
      <c r="AB22" s="95">
        <v>5.1887069847915304E-4</v>
      </c>
      <c r="AC22" s="26">
        <v>6052.1157690997497</v>
      </c>
      <c r="AD22" s="26">
        <v>1.29424787801443</v>
      </c>
      <c r="AE22" s="26">
        <v>2364.5741311278198</v>
      </c>
      <c r="AF22" s="26">
        <v>75.512726732350202</v>
      </c>
      <c r="AG22" s="26">
        <v>76.695625258214093</v>
      </c>
      <c r="AH22" s="26">
        <v>7.2258801551146101</v>
      </c>
      <c r="AI22" s="26">
        <v>11.6178116969473</v>
      </c>
      <c r="AJ22" s="95">
        <v>1.57687399668755</v>
      </c>
      <c r="AK22" s="26">
        <v>64.119200825427896</v>
      </c>
      <c r="AL22" s="26">
        <v>64.119200825427896</v>
      </c>
      <c r="AM22" s="26">
        <v>8.2758486713558899</v>
      </c>
      <c r="AN22" s="26">
        <v>0</v>
      </c>
      <c r="AO22" s="26">
        <v>72.797820365761496</v>
      </c>
      <c r="AP22" s="26">
        <v>1.23038702150491</v>
      </c>
      <c r="AQ22" s="95">
        <v>81.391766066624101</v>
      </c>
      <c r="AR22" s="26">
        <v>5.5860872138409698</v>
      </c>
      <c r="AS22" s="26">
        <v>17.5378286648087</v>
      </c>
      <c r="AT22" s="26">
        <v>1.15022507505891</v>
      </c>
      <c r="AU22" s="26">
        <v>170.425384585073</v>
      </c>
      <c r="AV22" s="26">
        <v>0</v>
      </c>
      <c r="AW22" s="95">
        <v>1554.80283809807</v>
      </c>
      <c r="AX22" s="26">
        <v>2907.8731669414701</v>
      </c>
      <c r="AY22" s="26">
        <v>323.09462594908399</v>
      </c>
      <c r="AZ22" s="26">
        <v>3230.9677928905598</v>
      </c>
      <c r="BA22" s="26">
        <v>5.2088616492405003E-2</v>
      </c>
      <c r="BB22" s="26">
        <v>54.087773579062102</v>
      </c>
      <c r="BC22" s="26">
        <v>9.4833073874678107</v>
      </c>
      <c r="BD22" s="26">
        <v>524.40987255032201</v>
      </c>
      <c r="BE22" s="26">
        <v>13.6746079401396</v>
      </c>
      <c r="BF22" s="26">
        <v>12.4934155301289</v>
      </c>
      <c r="BG22" s="26">
        <v>46.768494656723703</v>
      </c>
      <c r="BH22" s="26">
        <v>9.5244778222188309</v>
      </c>
      <c r="BI22" s="26">
        <v>6.2172887111228698</v>
      </c>
      <c r="BJ22" s="26">
        <v>3.7037864322718002</v>
      </c>
      <c r="BK22" s="26">
        <v>932.22886238785395</v>
      </c>
      <c r="BL22" s="26">
        <v>754.18209825484905</v>
      </c>
      <c r="BM22" s="26">
        <v>178.04676413300399</v>
      </c>
      <c r="BN22" s="26">
        <v>0.55741558954347803</v>
      </c>
      <c r="BO22" s="26">
        <v>0.180847223565204</v>
      </c>
      <c r="BP22" s="26">
        <v>271.311000019951</v>
      </c>
      <c r="BQ22" s="26">
        <v>8.2905527814062197</v>
      </c>
      <c r="BR22" s="26">
        <v>67.560118076202698</v>
      </c>
      <c r="BS22" s="26">
        <v>14.099097906931799</v>
      </c>
      <c r="BT22" s="26">
        <v>8.7908044231330909</v>
      </c>
      <c r="BU22" s="26">
        <v>170.54597096149001</v>
      </c>
      <c r="BV22" s="26">
        <v>39.278488593055599</v>
      </c>
      <c r="BW22" s="26">
        <v>23.964164639197001</v>
      </c>
      <c r="BX22" s="26">
        <v>80.280332843686793</v>
      </c>
      <c r="BY22" s="26">
        <v>6.7364153096667003</v>
      </c>
      <c r="BZ22" s="26">
        <v>619.70993020916296</v>
      </c>
      <c r="CA22" s="26">
        <v>423.03988901837698</v>
      </c>
      <c r="CB22" s="26">
        <v>5.6617651671290599</v>
      </c>
      <c r="CC22" s="26">
        <v>9.5822713048239994</v>
      </c>
      <c r="CD22" s="26">
        <v>181.163745291791</v>
      </c>
      <c r="CE22" s="95">
        <v>1.5791546903222601E-2</v>
      </c>
      <c r="CF22" s="26">
        <v>90.116566111125294</v>
      </c>
      <c r="CG22" s="26">
        <v>1421.1607760048901</v>
      </c>
      <c r="CH22" s="26">
        <v>68.818525801237399</v>
      </c>
      <c r="CK22" s="35">
        <f t="shared" si="0"/>
        <v>0</v>
      </c>
      <c r="CL22" s="54">
        <f t="shared" si="1"/>
        <v>2.6668792253610532E-3</v>
      </c>
      <c r="CM22" s="54">
        <f t="shared" si="2"/>
        <v>1.6556006131662367E-3</v>
      </c>
      <c r="CN22" s="54">
        <f t="shared" si="3"/>
        <v>2.660119964689608E-3</v>
      </c>
      <c r="CO22" s="54">
        <f t="shared" si="4"/>
        <v>2.9935816342628349E-3</v>
      </c>
      <c r="CP22" s="54">
        <f t="shared" si="5"/>
        <v>2.3365004262425287E-3</v>
      </c>
      <c r="CQ22" s="54">
        <f t="shared" si="6"/>
        <v>2.3377788935051332E-3</v>
      </c>
      <c r="CR22" s="54">
        <f t="shared" si="7"/>
        <v>2.4630939885069078E-3</v>
      </c>
      <c r="CS22" s="23">
        <f t="shared" si="8"/>
        <v>2.7487643784876474E-3</v>
      </c>
      <c r="CT22" s="73">
        <f t="shared" si="9"/>
        <v>0.71828836330211143</v>
      </c>
      <c r="CU22" s="23">
        <f t="shared" si="10"/>
        <v>-2.4051682910042945E-3</v>
      </c>
      <c r="CV22" s="73">
        <f t="shared" si="11"/>
        <v>-0.49782850480640689</v>
      </c>
      <c r="CW22" s="81">
        <f t="shared" si="13"/>
        <v>2.707033668383243E-3</v>
      </c>
      <c r="CX22" s="81">
        <f t="shared" si="14"/>
        <v>2.6926755611367433E-3</v>
      </c>
      <c r="CY22" s="73">
        <f t="shared" si="12"/>
        <v>4.9135528029929727</v>
      </c>
    </row>
    <row r="23" spans="1:103" x14ac:dyDescent="0.25">
      <c r="A23" s="28" t="s">
        <v>22</v>
      </c>
      <c r="B23" s="87">
        <v>61224.069474000004</v>
      </c>
      <c r="C23" s="87">
        <v>597.97900326000001</v>
      </c>
      <c r="D23" s="87">
        <v>43463.566434</v>
      </c>
      <c r="E23" s="87">
        <v>10013.793933000001</v>
      </c>
      <c r="F23" s="87">
        <v>7089.1541005999998</v>
      </c>
      <c r="G23" s="87">
        <v>12917.355607</v>
      </c>
      <c r="H23" s="87">
        <v>10705.789123</v>
      </c>
      <c r="I23" s="89">
        <v>45.532468268000002</v>
      </c>
      <c r="J23" s="89">
        <v>21.983446496999999</v>
      </c>
      <c r="K23" s="87">
        <v>8.9058281499999996</v>
      </c>
      <c r="L23" s="89">
        <v>193.6233934</v>
      </c>
      <c r="M23" s="87">
        <v>429.56397472999998</v>
      </c>
      <c r="N23" s="89">
        <v>427.80576457000001</v>
      </c>
      <c r="O23" s="91">
        <v>26.316013645000002</v>
      </c>
      <c r="P23" s="91">
        <v>2.3398702340000002</v>
      </c>
      <c r="Q23" s="89">
        <v>4.4876983866</v>
      </c>
      <c r="R23" s="26"/>
      <c r="S23" s="28" t="s">
        <v>22</v>
      </c>
      <c r="T23" s="95">
        <v>24.029675639064202</v>
      </c>
      <c r="U23" s="26">
        <v>143.95517100991199</v>
      </c>
      <c r="V23" s="95">
        <v>26.388019782814599</v>
      </c>
      <c r="W23" s="26">
        <v>115.31910698045</v>
      </c>
      <c r="X23" s="26">
        <v>40.8945367979791</v>
      </c>
      <c r="Y23" s="26">
        <v>120.397659391421</v>
      </c>
      <c r="Z23" s="95">
        <v>104.117338567226</v>
      </c>
      <c r="AA23" s="26">
        <v>516.68397646066603</v>
      </c>
      <c r="AB23" s="95">
        <v>2.3462779716308</v>
      </c>
      <c r="AC23" s="26">
        <v>6562.8755248655598</v>
      </c>
      <c r="AD23" s="26">
        <v>8.9302257427300908</v>
      </c>
      <c r="AE23" s="26">
        <v>61380.264253681198</v>
      </c>
      <c r="AF23" s="26">
        <v>328.31993147910299</v>
      </c>
      <c r="AG23" s="26">
        <v>505.77881548600499</v>
      </c>
      <c r="AH23" s="26">
        <v>61.968929203782999</v>
      </c>
      <c r="AI23" s="26">
        <v>182.63806051494299</v>
      </c>
      <c r="AJ23" s="95">
        <v>14.774962372053601</v>
      </c>
      <c r="AK23" s="26">
        <v>203.851541528404</v>
      </c>
      <c r="AL23" s="26">
        <v>203.851541528404</v>
      </c>
      <c r="AM23" s="26">
        <v>430.66614251922601</v>
      </c>
      <c r="AN23" s="26">
        <v>0</v>
      </c>
      <c r="AO23" s="26">
        <v>873.108728990651</v>
      </c>
      <c r="AP23" s="26">
        <v>14.2228344420935</v>
      </c>
      <c r="AQ23" s="95">
        <v>701.62399066067997</v>
      </c>
      <c r="AR23" s="26">
        <v>58.903157801262097</v>
      </c>
      <c r="AS23" s="26">
        <v>199.73647376002799</v>
      </c>
      <c r="AT23" s="26">
        <v>9.0235307107117801</v>
      </c>
      <c r="AU23" s="26">
        <v>599.60525904528902</v>
      </c>
      <c r="AV23" s="26">
        <v>0</v>
      </c>
      <c r="AW23" s="95">
        <v>11626.6927279498</v>
      </c>
      <c r="AX23" s="26">
        <v>39218.029348498399</v>
      </c>
      <c r="AY23" s="26">
        <v>4357.5403326005899</v>
      </c>
      <c r="AZ23" s="26">
        <v>43575.569681098903</v>
      </c>
      <c r="BA23" s="26">
        <v>0.27090658981584798</v>
      </c>
      <c r="BB23" s="26">
        <v>446.92654974193198</v>
      </c>
      <c r="BC23" s="26">
        <v>90.281081156654807</v>
      </c>
      <c r="BD23" s="26">
        <v>3008.8010243528502</v>
      </c>
      <c r="BE23" s="26">
        <v>198.68679114733999</v>
      </c>
      <c r="BF23" s="26">
        <v>418.01987868141498</v>
      </c>
      <c r="BG23" s="26">
        <v>292.79785846734597</v>
      </c>
      <c r="BH23" s="26">
        <v>200.77030974189401</v>
      </c>
      <c r="BI23" s="26">
        <v>52.103313629215698</v>
      </c>
      <c r="BJ23" s="26">
        <v>151.48861177940501</v>
      </c>
      <c r="BK23" s="26">
        <v>10031.4672959649</v>
      </c>
      <c r="BL23" s="26">
        <v>7103.3064599361896</v>
      </c>
      <c r="BM23" s="26">
        <v>2928.1608360287</v>
      </c>
      <c r="BN23" s="26">
        <v>11.540334331994</v>
      </c>
      <c r="BO23" s="26">
        <v>11.775330693574</v>
      </c>
      <c r="BP23" s="26">
        <v>2024.9905819225401</v>
      </c>
      <c r="BQ23" s="26">
        <v>255.685062546669</v>
      </c>
      <c r="BR23" s="26">
        <v>509.86663241279302</v>
      </c>
      <c r="BS23" s="26">
        <v>77.974408606623598</v>
      </c>
      <c r="BT23" s="26">
        <v>76.176532961832507</v>
      </c>
      <c r="BU23" s="26">
        <v>1285.7288130176701</v>
      </c>
      <c r="BV23" s="26">
        <v>316.222194882287</v>
      </c>
      <c r="BW23" s="26">
        <v>297.92962268633102</v>
      </c>
      <c r="BX23" s="26">
        <v>1135.06206583431</v>
      </c>
      <c r="BY23" s="26">
        <v>12.4292303185804</v>
      </c>
      <c r="BZ23" s="26">
        <v>12949.064883519501</v>
      </c>
      <c r="CA23" s="26">
        <v>2187.0202618499902</v>
      </c>
      <c r="CB23" s="26">
        <v>36.1896529126928</v>
      </c>
      <c r="CC23" s="26">
        <v>246.68126590655501</v>
      </c>
      <c r="CD23" s="26">
        <v>1597.6718694712999</v>
      </c>
      <c r="CE23" s="95">
        <v>0.60208609938325697</v>
      </c>
      <c r="CF23" s="26">
        <v>709.37430168303001</v>
      </c>
      <c r="CG23" s="26">
        <v>10732.2414971895</v>
      </c>
      <c r="CH23" s="26">
        <v>731.121840045466</v>
      </c>
      <c r="CK23" s="35">
        <f t="shared" si="0"/>
        <v>0</v>
      </c>
      <c r="CL23" s="54">
        <f t="shared" si="1"/>
        <v>2.5511989160982803E-3</v>
      </c>
      <c r="CM23" s="54">
        <f t="shared" si="2"/>
        <v>2.7195867688048431E-3</v>
      </c>
      <c r="CN23" s="54">
        <f t="shared" si="3"/>
        <v>2.5769456187858183E-3</v>
      </c>
      <c r="CO23" s="54">
        <f t="shared" si="4"/>
        <v>1.7649018027679881E-3</v>
      </c>
      <c r="CP23" s="54">
        <f t="shared" si="5"/>
        <v>1.996339638743651E-3</v>
      </c>
      <c r="CQ23" s="54">
        <f t="shared" si="6"/>
        <v>2.454780799122514E-3</v>
      </c>
      <c r="CR23" s="54">
        <f t="shared" si="7"/>
        <v>2.4708476774187153E-3</v>
      </c>
      <c r="CS23" s="23">
        <f t="shared" si="8"/>
        <v>2.739508591358933E-3</v>
      </c>
      <c r="CT23" s="73">
        <f t="shared" si="9"/>
        <v>5.2824960604187003E-2</v>
      </c>
      <c r="CU23" s="23">
        <f t="shared" si="10"/>
        <v>2.5657826402197513E-3</v>
      </c>
      <c r="CV23" s="73">
        <f t="shared" si="11"/>
        <v>-0.53311411322194568</v>
      </c>
      <c r="CW23" s="81">
        <f t="shared" si="13"/>
        <v>2.7362099285230508E-3</v>
      </c>
      <c r="CX23" s="81">
        <f t="shared" si="14"/>
        <v>2.7385012799815913E-3</v>
      </c>
      <c r="CY23" s="73">
        <f t="shared" si="12"/>
        <v>1.0107257514576973</v>
      </c>
    </row>
    <row r="24" spans="1:103" x14ac:dyDescent="0.25">
      <c r="A24" s="28" t="s">
        <v>23</v>
      </c>
      <c r="B24" s="87">
        <v>15814.328751999999</v>
      </c>
      <c r="C24" s="87">
        <v>603.49457459999996</v>
      </c>
      <c r="D24" s="87">
        <v>42619.892446999998</v>
      </c>
      <c r="E24" s="87">
        <v>15934.547361999999</v>
      </c>
      <c r="F24" s="87">
        <v>9588.1489139000005</v>
      </c>
      <c r="G24" s="87">
        <v>10195.037129</v>
      </c>
      <c r="H24" s="87">
        <v>9149.1425065000003</v>
      </c>
      <c r="I24" s="89">
        <v>88.408817932999995</v>
      </c>
      <c r="J24" s="89">
        <v>37.365709531999997</v>
      </c>
      <c r="K24" s="87">
        <v>39.882785505000001</v>
      </c>
      <c r="L24" s="89">
        <v>91.799172428000006</v>
      </c>
      <c r="M24" s="87">
        <v>145.72776923999999</v>
      </c>
      <c r="N24" s="89">
        <v>195.89489067</v>
      </c>
      <c r="O24" s="91">
        <v>31.659293409</v>
      </c>
      <c r="P24" s="91">
        <v>0.3287949691</v>
      </c>
      <c r="Q24" s="89">
        <v>3.3800621534999999</v>
      </c>
      <c r="R24" s="26"/>
      <c r="S24" s="28" t="s">
        <v>23</v>
      </c>
      <c r="T24" s="95">
        <v>21.3118327271185</v>
      </c>
      <c r="U24" s="26">
        <v>95.466640046564905</v>
      </c>
      <c r="V24" s="95">
        <v>31.732498797865301</v>
      </c>
      <c r="W24" s="26">
        <v>71.424817647999404</v>
      </c>
      <c r="X24" s="26">
        <v>46.867788866392303</v>
      </c>
      <c r="Y24" s="26">
        <v>82.173415149165805</v>
      </c>
      <c r="Z24" s="95">
        <v>26.673900963431301</v>
      </c>
      <c r="AA24" s="26">
        <v>416.39398966671803</v>
      </c>
      <c r="AB24" s="95">
        <v>0.32970294722242199</v>
      </c>
      <c r="AC24" s="26">
        <v>20136.681013976398</v>
      </c>
      <c r="AD24" s="26">
        <v>39.9922596014516</v>
      </c>
      <c r="AE24" s="26">
        <v>15855.3695431101</v>
      </c>
      <c r="AF24" s="26">
        <v>570.27164409983197</v>
      </c>
      <c r="AG24" s="26">
        <v>327.879848619401</v>
      </c>
      <c r="AH24" s="26">
        <v>57.206912180150603</v>
      </c>
      <c r="AI24" s="26">
        <v>780.08068502610104</v>
      </c>
      <c r="AJ24" s="95">
        <v>12.7181095276809</v>
      </c>
      <c r="AK24" s="26">
        <v>187.36413313098399</v>
      </c>
      <c r="AL24" s="26">
        <v>187.36413313098399</v>
      </c>
      <c r="AM24" s="26">
        <v>146.032183655983</v>
      </c>
      <c r="AN24" s="26">
        <v>0</v>
      </c>
      <c r="AO24" s="26">
        <v>225.66214978519201</v>
      </c>
      <c r="AP24" s="26">
        <v>14.3102919339828</v>
      </c>
      <c r="AQ24" s="95">
        <v>551.03204096362595</v>
      </c>
      <c r="AR24" s="26">
        <v>46.043020695970398</v>
      </c>
      <c r="AS24" s="26">
        <v>172.485142870765</v>
      </c>
      <c r="AT24" s="26">
        <v>13.7425154437055</v>
      </c>
      <c r="AU24" s="26">
        <v>604.58832682328205</v>
      </c>
      <c r="AV24" s="26">
        <v>0</v>
      </c>
      <c r="AW24" s="95">
        <v>9806.2290882543202</v>
      </c>
      <c r="AX24" s="26">
        <v>38460.042274903099</v>
      </c>
      <c r="AY24" s="26">
        <v>4273.3444806313901</v>
      </c>
      <c r="AZ24" s="26">
        <v>42733.386755534499</v>
      </c>
      <c r="BA24" s="26">
        <v>0.16331778100681699</v>
      </c>
      <c r="BB24" s="26">
        <v>333.40455486240597</v>
      </c>
      <c r="BC24" s="26">
        <v>177.34273597529199</v>
      </c>
      <c r="BD24" s="26">
        <v>3053.6711781368799</v>
      </c>
      <c r="BE24" s="26">
        <v>178.579283890407</v>
      </c>
      <c r="BF24" s="26">
        <v>178.54965842962599</v>
      </c>
      <c r="BG24" s="26">
        <v>332.18127310074499</v>
      </c>
      <c r="BH24" s="26">
        <v>194.64908768775399</v>
      </c>
      <c r="BI24" s="26">
        <v>68.305353290828293</v>
      </c>
      <c r="BJ24" s="26">
        <v>93.923637661727</v>
      </c>
      <c r="BK24" s="26">
        <v>15971.808810524501</v>
      </c>
      <c r="BL24" s="26">
        <v>9611.7966005779508</v>
      </c>
      <c r="BM24" s="26">
        <v>6360.0122099465898</v>
      </c>
      <c r="BN24" s="26">
        <v>17.5921544611077</v>
      </c>
      <c r="BO24" s="26">
        <v>7.6763630873967204</v>
      </c>
      <c r="BP24" s="26">
        <v>4358.1841726319299</v>
      </c>
      <c r="BQ24" s="26">
        <v>81.009881708251598</v>
      </c>
      <c r="BR24" s="26">
        <v>680.46542841647499</v>
      </c>
      <c r="BS24" s="26">
        <v>105.399857020813</v>
      </c>
      <c r="BT24" s="26">
        <v>66.085726328670404</v>
      </c>
      <c r="BU24" s="26">
        <v>1708.8362676834399</v>
      </c>
      <c r="BV24" s="26">
        <v>301.87948860299099</v>
      </c>
      <c r="BW24" s="26">
        <v>585.96251119496003</v>
      </c>
      <c r="BX24" s="26">
        <v>746.70992296058705</v>
      </c>
      <c r="BY24" s="26">
        <v>30.343285047939901</v>
      </c>
      <c r="BZ24" s="26">
        <v>10222.274613073199</v>
      </c>
      <c r="CA24" s="26">
        <v>2053.1989462492702</v>
      </c>
      <c r="CB24" s="26">
        <v>78.604574178663697</v>
      </c>
      <c r="CC24" s="26">
        <v>212.61186736976501</v>
      </c>
      <c r="CD24" s="26">
        <v>932.04379854537001</v>
      </c>
      <c r="CE24" s="95">
        <v>0.77089373533563499</v>
      </c>
      <c r="CF24" s="26">
        <v>613.535083249438</v>
      </c>
      <c r="CG24" s="26">
        <v>9173.3724051213394</v>
      </c>
      <c r="CH24" s="26">
        <v>342.055309477793</v>
      </c>
      <c r="CK24" s="35">
        <f t="shared" si="0"/>
        <v>0</v>
      </c>
      <c r="CL24" s="54">
        <f t="shared" si="1"/>
        <v>2.595164913649005E-3</v>
      </c>
      <c r="CM24" s="54">
        <f t="shared" si="2"/>
        <v>1.8123646331154293E-3</v>
      </c>
      <c r="CN24" s="54">
        <f t="shared" si="3"/>
        <v>2.6629421619408411E-3</v>
      </c>
      <c r="CO24" s="54">
        <f t="shared" si="4"/>
        <v>2.338406462260779E-3</v>
      </c>
      <c r="CP24" s="54">
        <f t="shared" si="5"/>
        <v>2.4663453697165811E-3</v>
      </c>
      <c r="CQ24" s="54">
        <f t="shared" si="6"/>
        <v>2.6716414789428751E-3</v>
      </c>
      <c r="CR24" s="54">
        <f t="shared" si="7"/>
        <v>2.6483245401549903E-3</v>
      </c>
      <c r="CS24" s="23">
        <f t="shared" si="8"/>
        <v>2.7448959511083984E-3</v>
      </c>
      <c r="CT24" s="73">
        <f t="shared" si="9"/>
        <v>1.0410220285802421</v>
      </c>
      <c r="CU24" s="23">
        <f t="shared" si="10"/>
        <v>2.0889252444513591E-3</v>
      </c>
      <c r="CV24" s="73">
        <f t="shared" si="11"/>
        <v>-0.11950157413074398</v>
      </c>
      <c r="CW24" s="81">
        <f t="shared" si="13"/>
        <v>2.3122875144298075E-3</v>
      </c>
      <c r="CX24" s="81">
        <f t="shared" si="14"/>
        <v>2.7615328936065309E-3</v>
      </c>
      <c r="CY24" s="73">
        <f t="shared" si="12"/>
        <v>3.0657582078706298</v>
      </c>
    </row>
    <row r="25" spans="1:103" x14ac:dyDescent="0.25">
      <c r="A25" s="28" t="s">
        <v>24</v>
      </c>
      <c r="B25" s="87">
        <v>23954.911785</v>
      </c>
      <c r="C25" s="87">
        <v>2049.3711318000001</v>
      </c>
      <c r="D25" s="87">
        <v>13903.586217</v>
      </c>
      <c r="E25" s="87">
        <v>8722.1027685000008</v>
      </c>
      <c r="F25" s="87">
        <v>7420.1368948999998</v>
      </c>
      <c r="G25" s="87">
        <v>11567.307618999999</v>
      </c>
      <c r="H25" s="87">
        <v>19063.658940000001</v>
      </c>
      <c r="I25" s="89">
        <v>175.62599306999999</v>
      </c>
      <c r="J25" s="89">
        <v>44.991951686999997</v>
      </c>
      <c r="K25" s="87">
        <v>27.489627364</v>
      </c>
      <c r="L25" s="89">
        <v>222.03257925</v>
      </c>
      <c r="M25" s="87">
        <v>187.96592335</v>
      </c>
      <c r="N25" s="89">
        <v>3799.8055082999999</v>
      </c>
      <c r="O25" s="91">
        <v>34.453698758999998</v>
      </c>
      <c r="P25" s="91">
        <v>0.96300002250000005</v>
      </c>
      <c r="Q25" s="89">
        <v>17.167150840000001</v>
      </c>
      <c r="R25" s="26"/>
      <c r="S25" s="28" t="s">
        <v>24</v>
      </c>
      <c r="T25" s="95">
        <v>11.2878365319292</v>
      </c>
      <c r="U25" s="26">
        <v>182.49133616136899</v>
      </c>
      <c r="V25" s="95">
        <v>34.547942530970303</v>
      </c>
      <c r="W25" s="26">
        <v>329.067592959379</v>
      </c>
      <c r="X25" s="26">
        <v>312.89477148012998</v>
      </c>
      <c r="Y25" s="26">
        <v>120.98222451116899</v>
      </c>
      <c r="Z25" s="95">
        <v>888.11066305286602</v>
      </c>
      <c r="AA25" s="26">
        <v>885.96650979602703</v>
      </c>
      <c r="AB25" s="95">
        <v>0.96564498139834398</v>
      </c>
      <c r="AC25" s="26">
        <v>6571.4614448377797</v>
      </c>
      <c r="AD25" s="26">
        <v>27.5661123671658</v>
      </c>
      <c r="AE25" s="26">
        <v>24018.890332554802</v>
      </c>
      <c r="AF25" s="26">
        <v>560.30836206193101</v>
      </c>
      <c r="AG25" s="26">
        <v>306.58300850533902</v>
      </c>
      <c r="AH25" s="26">
        <v>61.921018382430702</v>
      </c>
      <c r="AI25" s="26">
        <v>429.467963977571</v>
      </c>
      <c r="AJ25" s="95">
        <v>7.6682409587261899</v>
      </c>
      <c r="AK25" s="26">
        <v>279.18017209018001</v>
      </c>
      <c r="AL25" s="26">
        <v>279.18017209018001</v>
      </c>
      <c r="AM25" s="26">
        <v>188.474683096034</v>
      </c>
      <c r="AN25" s="26">
        <v>0</v>
      </c>
      <c r="AO25" s="26">
        <v>519.67301474487499</v>
      </c>
      <c r="AP25" s="26">
        <v>17.0523864225107</v>
      </c>
      <c r="AQ25" s="95">
        <v>1398.3830723706899</v>
      </c>
      <c r="AR25" s="26">
        <v>46.979818848023903</v>
      </c>
      <c r="AS25" s="26">
        <v>1557.69842064605</v>
      </c>
      <c r="AT25" s="26">
        <v>31.597115730035402</v>
      </c>
      <c r="AU25" s="26">
        <v>2054.9656447454399</v>
      </c>
      <c r="AV25" s="26">
        <v>0</v>
      </c>
      <c r="AW25" s="95">
        <v>19783.3768485039</v>
      </c>
      <c r="AX25" s="26">
        <v>12546.673333025999</v>
      </c>
      <c r="AY25" s="26">
        <v>1394.0778694973701</v>
      </c>
      <c r="AZ25" s="26">
        <v>13940.751202523301</v>
      </c>
      <c r="BA25" s="26">
        <v>0.25164459757135599</v>
      </c>
      <c r="BB25" s="26">
        <v>497.939547446478</v>
      </c>
      <c r="BC25" s="26">
        <v>31.767659123552502</v>
      </c>
      <c r="BD25" s="26">
        <v>4984.8148380235398</v>
      </c>
      <c r="BE25" s="26">
        <v>63.172984011838899</v>
      </c>
      <c r="BF25" s="26">
        <v>183.36339441282601</v>
      </c>
      <c r="BG25" s="26">
        <v>249.88373003543899</v>
      </c>
      <c r="BH25" s="26">
        <v>95.453879723253806</v>
      </c>
      <c r="BI25" s="26">
        <v>57.146518258899597</v>
      </c>
      <c r="BJ25" s="26">
        <v>187.187913691793</v>
      </c>
      <c r="BK25" s="26">
        <v>8744.4299619894791</v>
      </c>
      <c r="BL25" s="26">
        <v>7439.2697345011602</v>
      </c>
      <c r="BM25" s="26">
        <v>1305.1602274883201</v>
      </c>
      <c r="BN25" s="26">
        <v>10.3509948085561</v>
      </c>
      <c r="BO25" s="26">
        <v>4.7956246525195798</v>
      </c>
      <c r="BP25" s="26">
        <v>2485.3591187219699</v>
      </c>
      <c r="BQ25" s="26">
        <v>209.034837189966</v>
      </c>
      <c r="BR25" s="26">
        <v>705.72934045073396</v>
      </c>
      <c r="BS25" s="26">
        <v>60.461719113124502</v>
      </c>
      <c r="BT25" s="26">
        <v>101.489805451368</v>
      </c>
      <c r="BU25" s="26">
        <v>1766.65042646395</v>
      </c>
      <c r="BV25" s="26">
        <v>539.25718140085405</v>
      </c>
      <c r="BW25" s="26">
        <v>326.22080464712099</v>
      </c>
      <c r="BX25" s="26">
        <v>890.04703673936501</v>
      </c>
      <c r="BY25" s="26">
        <v>11.153947004867</v>
      </c>
      <c r="BZ25" s="26">
        <v>11597.2226347142</v>
      </c>
      <c r="CA25" s="26">
        <v>3347.3273088966498</v>
      </c>
      <c r="CB25" s="26">
        <v>89.5854504573025</v>
      </c>
      <c r="CC25" s="26">
        <v>1756.5992944698901</v>
      </c>
      <c r="CD25" s="26">
        <v>1393.07542442879</v>
      </c>
      <c r="CE25" s="95">
        <v>4.8497342973582196</v>
      </c>
      <c r="CF25" s="26">
        <v>1077.39531292672</v>
      </c>
      <c r="CG25" s="26">
        <v>19114.7260127339</v>
      </c>
      <c r="CH25" s="26">
        <v>739.25738344734305</v>
      </c>
      <c r="CK25" s="35">
        <f t="shared" si="0"/>
        <v>0</v>
      </c>
      <c r="CL25" s="54">
        <f t="shared" si="1"/>
        <v>2.6707903635388602E-3</v>
      </c>
      <c r="CM25" s="54">
        <f t="shared" si="2"/>
        <v>2.7298681330238661E-3</v>
      </c>
      <c r="CN25" s="54">
        <f t="shared" si="3"/>
        <v>2.6730503154545121E-3</v>
      </c>
      <c r="CO25" s="54">
        <f t="shared" si="4"/>
        <v>2.5598406808634822E-3</v>
      </c>
      <c r="CP25" s="54">
        <f t="shared" si="5"/>
        <v>2.5785022395356039E-3</v>
      </c>
      <c r="CQ25" s="54">
        <f t="shared" si="6"/>
        <v>2.5861692884404665E-3</v>
      </c>
      <c r="CR25" s="54">
        <f t="shared" si="7"/>
        <v>2.6787655451990782E-3</v>
      </c>
      <c r="CS25" s="23">
        <f t="shared" si="8"/>
        <v>2.7823222975355273E-3</v>
      </c>
      <c r="CT25" s="73">
        <f t="shared" si="9"/>
        <v>0.25738381742543315</v>
      </c>
      <c r="CU25" s="23">
        <f t="shared" si="10"/>
        <v>2.7066594676667605E-3</v>
      </c>
      <c r="CV25" s="73">
        <f t="shared" si="11"/>
        <v>-0.59005838134516764</v>
      </c>
      <c r="CW25" s="81">
        <f t="shared" si="13"/>
        <v>2.7353745857456517E-3</v>
      </c>
      <c r="CX25" s="81">
        <f t="shared" si="14"/>
        <v>2.7465823847827894E-3</v>
      </c>
      <c r="CY25" s="73">
        <f t="shared" si="12"/>
        <v>0.84055677173949728</v>
      </c>
    </row>
    <row r="26" spans="1:103" x14ac:dyDescent="0.25">
      <c r="A26" s="28" t="s">
        <v>25</v>
      </c>
      <c r="B26" s="87">
        <v>50305.810653</v>
      </c>
      <c r="C26" s="87">
        <v>1347.6629912000001</v>
      </c>
      <c r="D26" s="87">
        <v>20622.73761</v>
      </c>
      <c r="E26" s="87">
        <v>6473.5322470000001</v>
      </c>
      <c r="F26" s="87">
        <v>3553.4485485</v>
      </c>
      <c r="G26" s="87">
        <v>12920.121582</v>
      </c>
      <c r="H26" s="87">
        <v>6724.1294706999997</v>
      </c>
      <c r="I26" s="89">
        <v>45.45288532</v>
      </c>
      <c r="J26" s="89">
        <v>60.258270617000001</v>
      </c>
      <c r="K26" s="87">
        <v>4.0674282980000003</v>
      </c>
      <c r="L26" s="89">
        <v>41.661542187000002</v>
      </c>
      <c r="M26" s="87">
        <v>306.71692380000002</v>
      </c>
      <c r="N26" s="89">
        <v>108.97863911</v>
      </c>
      <c r="O26" s="91">
        <v>4.2553481318999999</v>
      </c>
      <c r="P26" s="91">
        <v>0.60821628380000003</v>
      </c>
      <c r="Q26" s="89">
        <v>7.3770971272999999</v>
      </c>
      <c r="R26" s="26"/>
      <c r="S26" s="28" t="s">
        <v>25</v>
      </c>
      <c r="T26" s="95">
        <v>21.751306374026601</v>
      </c>
      <c r="U26" s="26">
        <v>81.762968394432605</v>
      </c>
      <c r="V26" s="95">
        <v>4.2669785972062799</v>
      </c>
      <c r="W26" s="26">
        <v>54.321846734199902</v>
      </c>
      <c r="X26" s="26">
        <v>46.679710148738202</v>
      </c>
      <c r="Y26" s="26">
        <v>72.043182289417302</v>
      </c>
      <c r="Z26" s="95">
        <v>10.3653973451094</v>
      </c>
      <c r="AA26" s="26">
        <v>209.44655164447701</v>
      </c>
      <c r="AB26" s="95">
        <v>0.60988824019242105</v>
      </c>
      <c r="AC26" s="26">
        <v>18673.1159271041</v>
      </c>
      <c r="AD26" s="26">
        <v>4.07846533091256</v>
      </c>
      <c r="AE26" s="26">
        <v>50442.346981945797</v>
      </c>
      <c r="AF26" s="26">
        <v>160.038481751836</v>
      </c>
      <c r="AG26" s="26">
        <v>184.19439368775801</v>
      </c>
      <c r="AH26" s="26">
        <v>29.914398433165299</v>
      </c>
      <c r="AI26" s="26">
        <v>276.77856094245698</v>
      </c>
      <c r="AJ26" s="95">
        <v>13.397977626587499</v>
      </c>
      <c r="AK26" s="26">
        <v>118.83609751101</v>
      </c>
      <c r="AL26" s="26">
        <v>118.83609751101</v>
      </c>
      <c r="AM26" s="26">
        <v>307.55391233497301</v>
      </c>
      <c r="AN26" s="26">
        <v>0</v>
      </c>
      <c r="AO26" s="26">
        <v>408.607173412115</v>
      </c>
      <c r="AP26" s="26">
        <v>11.6606010335232</v>
      </c>
      <c r="AQ26" s="95">
        <v>530.14883672511405</v>
      </c>
      <c r="AR26" s="26">
        <v>42.379484872614398</v>
      </c>
      <c r="AS26" s="26">
        <v>96.583749965685797</v>
      </c>
      <c r="AT26" s="26">
        <v>11.1514802608169</v>
      </c>
      <c r="AU26" s="26">
        <v>1351.2152417331599</v>
      </c>
      <c r="AV26" s="26">
        <v>0</v>
      </c>
      <c r="AW26" s="95">
        <v>7237.7601784729704</v>
      </c>
      <c r="AX26" s="26">
        <v>18610.855173297801</v>
      </c>
      <c r="AY26" s="26">
        <v>2067.87659652097</v>
      </c>
      <c r="AZ26" s="26">
        <v>20678.7317698187</v>
      </c>
      <c r="BA26" s="26">
        <v>0.26399641781084399</v>
      </c>
      <c r="BB26" s="26">
        <v>271.90379597372902</v>
      </c>
      <c r="BC26" s="26">
        <v>64.613764689473399</v>
      </c>
      <c r="BD26" s="26">
        <v>1938.12849065001</v>
      </c>
      <c r="BE26" s="26">
        <v>260.29126376487</v>
      </c>
      <c r="BF26" s="26">
        <v>98.612925163647404</v>
      </c>
      <c r="BG26" s="26">
        <v>108.542786488312</v>
      </c>
      <c r="BH26" s="26">
        <v>42.575074033974701</v>
      </c>
      <c r="BI26" s="26">
        <v>61.798036679067501</v>
      </c>
      <c r="BJ26" s="26">
        <v>111.998102620719</v>
      </c>
      <c r="BK26" s="26">
        <v>6490.0215396290496</v>
      </c>
      <c r="BL26" s="26">
        <v>3562.4681200731702</v>
      </c>
      <c r="BM26" s="26">
        <v>2927.5534195558698</v>
      </c>
      <c r="BN26" s="26">
        <v>12.552878980386501</v>
      </c>
      <c r="BO26" s="26">
        <v>3.25238490988276</v>
      </c>
      <c r="BP26" s="26">
        <v>1227.8992005713701</v>
      </c>
      <c r="BQ26" s="26">
        <v>172.673259678167</v>
      </c>
      <c r="BR26" s="26">
        <v>161.901533469512</v>
      </c>
      <c r="BS26" s="26">
        <v>47.199685975186902</v>
      </c>
      <c r="BT26" s="26">
        <v>100.94304951653</v>
      </c>
      <c r="BU26" s="26">
        <v>407.35334847511803</v>
      </c>
      <c r="BV26" s="26">
        <v>143.27725151711701</v>
      </c>
      <c r="BW26" s="26">
        <v>174.054149172439</v>
      </c>
      <c r="BX26" s="26">
        <v>494.19730522693402</v>
      </c>
      <c r="BY26" s="26">
        <v>12.0093706575753</v>
      </c>
      <c r="BZ26" s="26">
        <v>12955.410253895599</v>
      </c>
      <c r="CA26" s="26">
        <v>1608.49393745259</v>
      </c>
      <c r="CB26" s="26">
        <v>70.854616785936898</v>
      </c>
      <c r="CC26" s="26">
        <v>51.118287328451302</v>
      </c>
      <c r="CD26" s="26">
        <v>976.47498811592595</v>
      </c>
      <c r="CE26" s="95">
        <v>0.11823353834394</v>
      </c>
      <c r="CF26" s="26">
        <v>628.02485276812001</v>
      </c>
      <c r="CG26" s="26">
        <v>6740.74446563931</v>
      </c>
      <c r="CH26" s="26">
        <v>532.24006120389595</v>
      </c>
      <c r="CK26" s="35">
        <f t="shared" si="0"/>
        <v>0</v>
      </c>
      <c r="CL26" s="54">
        <f t="shared" si="1"/>
        <v>2.7141264035599839E-3</v>
      </c>
      <c r="CM26" s="54">
        <f t="shared" si="2"/>
        <v>2.6358596743810687E-3</v>
      </c>
      <c r="CN26" s="54">
        <f t="shared" si="3"/>
        <v>2.7151661858679731E-3</v>
      </c>
      <c r="CO26" s="54">
        <f t="shared" si="4"/>
        <v>2.5471862964289776E-3</v>
      </c>
      <c r="CP26" s="54">
        <f t="shared" si="5"/>
        <v>2.5382586662124557E-3</v>
      </c>
      <c r="CQ26" s="54">
        <f t="shared" si="6"/>
        <v>2.7312956516417782E-3</v>
      </c>
      <c r="CR26" s="54">
        <f t="shared" si="7"/>
        <v>2.4709510742928291E-3</v>
      </c>
      <c r="CS26" s="23">
        <f t="shared" si="8"/>
        <v>2.7135162820170139E-3</v>
      </c>
      <c r="CT26" s="73">
        <f t="shared" si="9"/>
        <v>1.8524171519529444</v>
      </c>
      <c r="CU26" s="23">
        <f t="shared" si="10"/>
        <v>2.728863228684313E-3</v>
      </c>
      <c r="CV26" s="73">
        <f t="shared" si="11"/>
        <v>-0.11373686848670546</v>
      </c>
      <c r="CW26" s="81">
        <f t="shared" si="13"/>
        <v>2.7331407315638388E-3</v>
      </c>
      <c r="CX26" s="81">
        <f t="shared" si="14"/>
        <v>2.7489503930657744E-3</v>
      </c>
      <c r="CY26" s="73">
        <f t="shared" si="12"/>
        <v>0.51163527718094659</v>
      </c>
    </row>
    <row r="27" spans="1:103" x14ac:dyDescent="0.25">
      <c r="A27" s="28" t="s">
        <v>26</v>
      </c>
      <c r="B27" s="87">
        <v>5004.2963280000004</v>
      </c>
      <c r="C27" s="87">
        <v>176.39084690999999</v>
      </c>
      <c r="D27" s="87">
        <v>6480.6725982999997</v>
      </c>
      <c r="E27" s="87">
        <v>5602.0106100000003</v>
      </c>
      <c r="F27" s="87">
        <v>1753.6075129999999</v>
      </c>
      <c r="G27" s="87">
        <v>2760.4215076</v>
      </c>
      <c r="H27" s="87">
        <v>3199.2650423</v>
      </c>
      <c r="I27" s="89">
        <v>5.0570278571999996</v>
      </c>
      <c r="J27" s="89">
        <v>19.413265190000001</v>
      </c>
      <c r="K27" s="87"/>
      <c r="L27" s="89">
        <v>86.525377535999993</v>
      </c>
      <c r="M27" s="87">
        <v>42.825783999999999</v>
      </c>
      <c r="N27" s="89">
        <v>62.353122333999998</v>
      </c>
      <c r="O27" s="91">
        <v>5.9888265970000001</v>
      </c>
      <c r="P27" s="91">
        <v>4.7951204777000003</v>
      </c>
      <c r="Q27" s="89">
        <v>2.5257686368000001</v>
      </c>
      <c r="R27" s="26"/>
      <c r="S27" s="28" t="s">
        <v>26</v>
      </c>
      <c r="T27" s="95">
        <v>0.55548644614185105</v>
      </c>
      <c r="U27" s="26">
        <v>5.4418247215456601</v>
      </c>
      <c r="V27" s="95">
        <v>6.00516785836124</v>
      </c>
      <c r="W27" s="26">
        <v>5.1479741196804296</v>
      </c>
      <c r="X27" s="26">
        <v>5.1052009935370002</v>
      </c>
      <c r="Y27" s="26">
        <v>3.85815368992807</v>
      </c>
      <c r="Z27" s="95">
        <v>57.377105881494003</v>
      </c>
      <c r="AA27" s="26">
        <v>214.84052246095101</v>
      </c>
      <c r="AB27" s="95">
        <v>4.8083251236487197</v>
      </c>
      <c r="AC27" s="26">
        <v>9157.7559069440795</v>
      </c>
      <c r="AD27" s="26">
        <v>0</v>
      </c>
      <c r="AE27" s="26">
        <v>5017.4937087795697</v>
      </c>
      <c r="AF27" s="26">
        <v>51.636232623641398</v>
      </c>
      <c r="AG27" s="26">
        <v>165.05545446661901</v>
      </c>
      <c r="AH27" s="26">
        <v>5.1327937771740801</v>
      </c>
      <c r="AI27" s="26">
        <v>17.499617297559698</v>
      </c>
      <c r="AJ27" s="95">
        <v>0.33685842999647198</v>
      </c>
      <c r="AK27" s="26">
        <v>40.911651418148502</v>
      </c>
      <c r="AL27" s="26">
        <v>40.911651418148502</v>
      </c>
      <c r="AM27" s="26">
        <v>42.8933123312002</v>
      </c>
      <c r="AN27" s="26">
        <v>0</v>
      </c>
      <c r="AO27" s="26">
        <v>29.632219799229802</v>
      </c>
      <c r="AP27" s="26">
        <v>1.27249824928535</v>
      </c>
      <c r="AQ27" s="95">
        <v>85.575996710143798</v>
      </c>
      <c r="AR27" s="26">
        <v>1.5487842599731201</v>
      </c>
      <c r="AS27" s="26">
        <v>57.374295944368797</v>
      </c>
      <c r="AT27" s="26">
        <v>1.3401937094924801</v>
      </c>
      <c r="AU27" s="26">
        <v>176.85701779592799</v>
      </c>
      <c r="AV27" s="26">
        <v>0</v>
      </c>
      <c r="AW27" s="95">
        <v>3416.53110606358</v>
      </c>
      <c r="AX27" s="26">
        <v>5846.0609826042</v>
      </c>
      <c r="AY27" s="26">
        <v>649.56166662389705</v>
      </c>
      <c r="AZ27" s="26">
        <v>6495.6226492281003</v>
      </c>
      <c r="BA27" s="26">
        <v>1.00995459899033E-2</v>
      </c>
      <c r="BB27" s="26">
        <v>130.00852710279199</v>
      </c>
      <c r="BC27" s="26">
        <v>44.002328703064897</v>
      </c>
      <c r="BD27" s="26">
        <v>1466.3603854789401</v>
      </c>
      <c r="BE27" s="26">
        <v>55.648949703731901</v>
      </c>
      <c r="BF27" s="26">
        <v>16.154183031244902</v>
      </c>
      <c r="BG27" s="26">
        <v>55.355501437413501</v>
      </c>
      <c r="BH27" s="26">
        <v>27.3259318920617</v>
      </c>
      <c r="BI27" s="26">
        <v>31.258723364473699</v>
      </c>
      <c r="BJ27" s="26">
        <v>29.297278842022202</v>
      </c>
      <c r="BK27" s="26">
        <v>5614.16573150559</v>
      </c>
      <c r="BL27" s="26">
        <v>1757.63065793791</v>
      </c>
      <c r="BM27" s="26">
        <v>3856.5350735676798</v>
      </c>
      <c r="BN27" s="26">
        <v>3.7698378476275498</v>
      </c>
      <c r="BO27" s="26">
        <v>1.0351249450167199</v>
      </c>
      <c r="BP27" s="26">
        <v>718.57994570214498</v>
      </c>
      <c r="BQ27" s="26">
        <v>15.258016287008701</v>
      </c>
      <c r="BR27" s="26">
        <v>121.739304382898</v>
      </c>
      <c r="BS27" s="26">
        <v>14.806732273240801</v>
      </c>
      <c r="BT27" s="26">
        <v>14.3584084203993</v>
      </c>
      <c r="BU27" s="26">
        <v>305.10681650831901</v>
      </c>
      <c r="BV27" s="26">
        <v>262.69169217235202</v>
      </c>
      <c r="BW27" s="26">
        <v>134.20863171403801</v>
      </c>
      <c r="BX27" s="26">
        <v>165.33793133429199</v>
      </c>
      <c r="BY27" s="26">
        <v>4.38701154890909</v>
      </c>
      <c r="BZ27" s="26">
        <v>2768.1584957797099</v>
      </c>
      <c r="CA27" s="26">
        <v>728.47276362678804</v>
      </c>
      <c r="CB27" s="26">
        <v>4.8018553114965297</v>
      </c>
      <c r="CC27" s="26">
        <v>153.47208954115399</v>
      </c>
      <c r="CD27" s="26">
        <v>310.29029876120097</v>
      </c>
      <c r="CE27" s="95">
        <v>0.42691030955538301</v>
      </c>
      <c r="CF27" s="26">
        <v>258.55849950836699</v>
      </c>
      <c r="CG27" s="26">
        <v>3208.0405841833699</v>
      </c>
      <c r="CH27" s="26">
        <v>78.143769331005004</v>
      </c>
      <c r="CK27" s="35">
        <f t="shared" si="0"/>
        <v>0</v>
      </c>
      <c r="CL27" s="54">
        <f t="shared" si="1"/>
        <v>2.6372100920018411E-3</v>
      </c>
      <c r="CM27" s="54">
        <f t="shared" si="2"/>
        <v>2.6428292289216609E-3</v>
      </c>
      <c r="CN27" s="54">
        <f t="shared" si="3"/>
        <v>2.3068671810426412E-3</v>
      </c>
      <c r="CO27" s="54">
        <f t="shared" si="4"/>
        <v>2.169778379907371E-3</v>
      </c>
      <c r="CP27" s="54">
        <f t="shared" si="5"/>
        <v>2.2942105962054276E-3</v>
      </c>
      <c r="CQ27" s="54">
        <f t="shared" si="6"/>
        <v>2.8028285384708094E-3</v>
      </c>
      <c r="CR27" s="54">
        <f t="shared" si="7"/>
        <v>2.7429868320822293E-3</v>
      </c>
      <c r="CS27" s="23" t="e">
        <f t="shared" si="8"/>
        <v>#DIV/0!</v>
      </c>
      <c r="CT27" s="73">
        <f t="shared" si="9"/>
        <v>-0.52717165087055895</v>
      </c>
      <c r="CU27" s="23">
        <f t="shared" si="10"/>
        <v>1.5768148272592244E-3</v>
      </c>
      <c r="CV27" s="73">
        <f t="shared" si="11"/>
        <v>-7.9848870485774215E-2</v>
      </c>
      <c r="CW27" s="81">
        <f t="shared" si="13"/>
        <v>2.7286248978098311E-3</v>
      </c>
      <c r="CX27" s="81">
        <f t="shared" si="14"/>
        <v>2.7537672953429231E-3</v>
      </c>
      <c r="CY27" s="73">
        <f t="shared" si="12"/>
        <v>-0.4693917368494897</v>
      </c>
    </row>
    <row r="28" spans="1:103" x14ac:dyDescent="0.25">
      <c r="A28" s="28" t="s">
        <v>27</v>
      </c>
      <c r="B28" s="87">
        <v>6895.9481684000002</v>
      </c>
      <c r="C28" s="87">
        <v>2796.0742663999999</v>
      </c>
      <c r="D28" s="87">
        <v>7241.9879346999996</v>
      </c>
      <c r="E28" s="87">
        <v>4089.1525043000001</v>
      </c>
      <c r="F28" s="87">
        <v>2010.3996314000001</v>
      </c>
      <c r="G28" s="87">
        <v>1838.6015574</v>
      </c>
      <c r="H28" s="87">
        <v>3899.2894648000001</v>
      </c>
      <c r="I28" s="89">
        <v>115.86689294</v>
      </c>
      <c r="J28" s="89">
        <v>10.066908346</v>
      </c>
      <c r="K28" s="87">
        <v>2.2907620061</v>
      </c>
      <c r="L28" s="89">
        <v>22.104438286000001</v>
      </c>
      <c r="M28" s="87">
        <v>76.728059999999999</v>
      </c>
      <c r="N28" s="89">
        <v>22.575171535999999</v>
      </c>
      <c r="O28" s="91">
        <v>24.395184044000001</v>
      </c>
      <c r="P28" s="91">
        <v>2.43363313E-2</v>
      </c>
      <c r="Q28" s="89">
        <v>0.16899748570000001</v>
      </c>
      <c r="R28" s="26"/>
      <c r="S28" s="28" t="s">
        <v>27</v>
      </c>
      <c r="T28" s="95">
        <v>8.9096455538303108</v>
      </c>
      <c r="U28" s="26">
        <v>180.28032906368799</v>
      </c>
      <c r="V28" s="95">
        <v>24.461997427143601</v>
      </c>
      <c r="W28" s="26">
        <v>20.102139605469102</v>
      </c>
      <c r="X28" s="26">
        <v>19.116513474908</v>
      </c>
      <c r="Y28" s="26">
        <v>27.578592284116301</v>
      </c>
      <c r="Z28" s="95">
        <v>3.5244859413917502</v>
      </c>
      <c r="AA28" s="26">
        <v>71.752439733368405</v>
      </c>
      <c r="AB28" s="95">
        <v>2.44035222928916E-2</v>
      </c>
      <c r="AC28" s="26">
        <v>6484.8329813660303</v>
      </c>
      <c r="AD28" s="26">
        <v>2.297043994349</v>
      </c>
      <c r="AE28" s="26">
        <v>6913.4166567354596</v>
      </c>
      <c r="AF28" s="26">
        <v>56.068315573214903</v>
      </c>
      <c r="AG28" s="26">
        <v>85.753792933138897</v>
      </c>
      <c r="AH28" s="26">
        <v>12.4054314647766</v>
      </c>
      <c r="AI28" s="26">
        <v>541.744182238485</v>
      </c>
      <c r="AJ28" s="95">
        <v>5.0902546519648499</v>
      </c>
      <c r="AK28" s="26">
        <v>80.101442183103501</v>
      </c>
      <c r="AL28" s="26">
        <v>80.101442183103501</v>
      </c>
      <c r="AM28" s="26">
        <v>76.852084504895501</v>
      </c>
      <c r="AN28" s="26">
        <v>0</v>
      </c>
      <c r="AO28" s="26">
        <v>231.89514075417799</v>
      </c>
      <c r="AP28" s="26">
        <v>4.1385736211854596</v>
      </c>
      <c r="AQ28" s="95">
        <v>200.56429587701501</v>
      </c>
      <c r="AR28" s="26">
        <v>20.3971545181994</v>
      </c>
      <c r="AS28" s="26">
        <v>96.829928673947194</v>
      </c>
      <c r="AT28" s="26">
        <v>2.62460181893054</v>
      </c>
      <c r="AU28" s="26">
        <v>2803.7166755356302</v>
      </c>
      <c r="AV28" s="26">
        <v>0</v>
      </c>
      <c r="AW28" s="95">
        <v>4314.34926306954</v>
      </c>
      <c r="AX28" s="26">
        <v>6534.3684482078897</v>
      </c>
      <c r="AY28" s="26">
        <v>726.04205144472701</v>
      </c>
      <c r="AZ28" s="26">
        <v>7260.4104996526203</v>
      </c>
      <c r="BA28" s="26">
        <v>9.7785242863550198E-2</v>
      </c>
      <c r="BB28" s="26">
        <v>94.5561101017596</v>
      </c>
      <c r="BC28" s="26">
        <v>14.709899563013</v>
      </c>
      <c r="BD28" s="26">
        <v>1208.4577850278399</v>
      </c>
      <c r="BE28" s="26">
        <v>27.0926309521838</v>
      </c>
      <c r="BF28" s="26">
        <v>26.665369314329499</v>
      </c>
      <c r="BG28" s="26">
        <v>68.974624473331403</v>
      </c>
      <c r="BH28" s="26">
        <v>22.114584220754899</v>
      </c>
      <c r="BI28" s="26">
        <v>18.8592300461317</v>
      </c>
      <c r="BJ28" s="26">
        <v>11.558246223762101</v>
      </c>
      <c r="BK28" s="26">
        <v>4098.6658684541999</v>
      </c>
      <c r="BL28" s="26">
        <v>2015.20768803124</v>
      </c>
      <c r="BM28" s="26">
        <v>2083.4581804229501</v>
      </c>
      <c r="BN28" s="26">
        <v>1.6623368399830201</v>
      </c>
      <c r="BO28" s="26">
        <v>0.84747366490852605</v>
      </c>
      <c r="BP28" s="26">
        <v>1070.51086305483</v>
      </c>
      <c r="BQ28" s="26">
        <v>2.44503572781736</v>
      </c>
      <c r="BR28" s="26">
        <v>137.18167547400199</v>
      </c>
      <c r="BS28" s="26">
        <v>25.933301973379201</v>
      </c>
      <c r="BT28" s="26">
        <v>16.370528806851102</v>
      </c>
      <c r="BU28" s="26">
        <v>344.71041456057202</v>
      </c>
      <c r="BV28" s="26">
        <v>67.403249316575597</v>
      </c>
      <c r="BW28" s="26">
        <v>79.899665027971196</v>
      </c>
      <c r="BX28" s="26">
        <v>144.704441660508</v>
      </c>
      <c r="BY28" s="26">
        <v>0.967366446908968</v>
      </c>
      <c r="BZ28" s="26">
        <v>1843.32664381827</v>
      </c>
      <c r="CA28" s="26">
        <v>915.87532788044598</v>
      </c>
      <c r="CB28" s="26">
        <v>6.8450579565423002</v>
      </c>
      <c r="CC28" s="26">
        <v>3.88801255266285</v>
      </c>
      <c r="CD28" s="26">
        <v>575.51561620709197</v>
      </c>
      <c r="CE28" s="95">
        <v>2.3440188263695E-3</v>
      </c>
      <c r="CF28" s="26">
        <v>302.81219035942098</v>
      </c>
      <c r="CG28" s="26">
        <v>3909.6998217208502</v>
      </c>
      <c r="CH28" s="26">
        <v>179.22404671470099</v>
      </c>
      <c r="CK28" s="35">
        <f t="shared" si="0"/>
        <v>0</v>
      </c>
      <c r="CL28" s="54">
        <f t="shared" si="1"/>
        <v>2.5331524989568492E-3</v>
      </c>
      <c r="CM28" s="54">
        <f t="shared" si="2"/>
        <v>2.7332640006983828E-3</v>
      </c>
      <c r="CN28" s="54">
        <f t="shared" si="3"/>
        <v>2.5438546872397945E-3</v>
      </c>
      <c r="CO28" s="54">
        <f t="shared" si="4"/>
        <v>2.3264879811148733E-3</v>
      </c>
      <c r="CP28" s="54">
        <f t="shared" si="5"/>
        <v>2.3915924755177403E-3</v>
      </c>
      <c r="CQ28" s="54">
        <f t="shared" si="6"/>
        <v>2.569934959128268E-3</v>
      </c>
      <c r="CR28" s="54">
        <f t="shared" si="7"/>
        <v>2.6698086958732684E-3</v>
      </c>
      <c r="CS28" s="23">
        <f t="shared" si="8"/>
        <v>2.742313794393234E-3</v>
      </c>
      <c r="CT28" s="73">
        <f t="shared" si="9"/>
        <v>2.6237718935312779</v>
      </c>
      <c r="CU28" s="23">
        <f t="shared" si="10"/>
        <v>1.6164165351698161E-3</v>
      </c>
      <c r="CV28" s="73">
        <f t="shared" si="11"/>
        <v>3.2892222776484865</v>
      </c>
      <c r="CW28" s="81">
        <f t="shared" si="13"/>
        <v>2.7387939776594124E-3</v>
      </c>
      <c r="CX28" s="81">
        <f t="shared" si="14"/>
        <v>2.7609335221205054E-3</v>
      </c>
      <c r="CY28" s="73">
        <f t="shared" si="12"/>
        <v>14.530419331738852</v>
      </c>
    </row>
    <row r="29" spans="1:103" x14ac:dyDescent="0.25">
      <c r="A29" s="28" t="s">
        <v>28</v>
      </c>
      <c r="B29" s="87">
        <v>2682.1518927000002</v>
      </c>
      <c r="C29" s="87">
        <v>48.274518512</v>
      </c>
      <c r="D29" s="87">
        <v>4994.4295221000002</v>
      </c>
      <c r="E29" s="87">
        <v>3024.3316138</v>
      </c>
      <c r="F29" s="87">
        <v>1422.6988543</v>
      </c>
      <c r="G29" s="87">
        <v>1119.3263004</v>
      </c>
      <c r="H29" s="87">
        <v>1244.7310554999999</v>
      </c>
      <c r="I29" s="89">
        <v>6.0835787299999999E-2</v>
      </c>
      <c r="J29" s="89">
        <v>0.60940793719999997</v>
      </c>
      <c r="K29" s="87">
        <v>0.61258643950000002</v>
      </c>
      <c r="L29" s="89">
        <v>1.6297921963999999</v>
      </c>
      <c r="M29" s="87">
        <v>17.426905219999998</v>
      </c>
      <c r="N29" s="89">
        <v>32.153137608000002</v>
      </c>
      <c r="O29" s="91">
        <v>0.13862418579999999</v>
      </c>
      <c r="P29" s="91">
        <v>5.5926346000000002E-3</v>
      </c>
      <c r="Q29" s="89">
        <v>0.65765088739999999</v>
      </c>
      <c r="R29" s="26"/>
      <c r="S29" s="28" t="s">
        <v>28</v>
      </c>
      <c r="T29" s="95">
        <v>1.80402013784611</v>
      </c>
      <c r="U29" s="26">
        <v>4.2935578410356996</v>
      </c>
      <c r="V29" s="95">
        <v>0.13873847962699701</v>
      </c>
      <c r="W29" s="26">
        <v>4.07445216079876</v>
      </c>
      <c r="X29" s="26">
        <v>3.93075894528529</v>
      </c>
      <c r="Y29" s="26">
        <v>5.5734032495415002</v>
      </c>
      <c r="Z29" s="95">
        <v>1.5035034484010801</v>
      </c>
      <c r="AA29" s="26">
        <v>52.546776317681299</v>
      </c>
      <c r="AB29" s="95">
        <v>5.6088074247761703E-3</v>
      </c>
      <c r="AC29" s="26">
        <v>1022.11934610881</v>
      </c>
      <c r="AD29" s="26">
        <v>0.61409399491099703</v>
      </c>
      <c r="AE29" s="26">
        <v>2686.7734210772801</v>
      </c>
      <c r="AF29" s="26">
        <v>23.1001405702001</v>
      </c>
      <c r="AG29" s="26">
        <v>109.933763232248</v>
      </c>
      <c r="AH29" s="26">
        <v>8.4762489681687896</v>
      </c>
      <c r="AI29" s="26">
        <v>3.7555170581494099</v>
      </c>
      <c r="AJ29" s="95">
        <v>1.0578513293292899</v>
      </c>
      <c r="AK29" s="26">
        <v>97.239173723946607</v>
      </c>
      <c r="AL29" s="26">
        <v>97.239173723946607</v>
      </c>
      <c r="AM29" s="26">
        <v>17.474001521206699</v>
      </c>
      <c r="AN29" s="26">
        <v>0</v>
      </c>
      <c r="AO29" s="26">
        <v>98.413685089939605</v>
      </c>
      <c r="AP29" s="26">
        <v>1.0206464459734701</v>
      </c>
      <c r="AQ29" s="95">
        <v>39.038135091907101</v>
      </c>
      <c r="AR29" s="26">
        <v>5.63807396535368</v>
      </c>
      <c r="AS29" s="26">
        <v>4.4941404345580702</v>
      </c>
      <c r="AT29" s="26">
        <v>1.3663772247733399</v>
      </c>
      <c r="AU29" s="26">
        <v>48.379849282671202</v>
      </c>
      <c r="AV29" s="26">
        <v>0</v>
      </c>
      <c r="AW29" s="95">
        <v>1373.01464803761</v>
      </c>
      <c r="AX29" s="26">
        <v>4504.9392375755797</v>
      </c>
      <c r="AY29" s="26">
        <v>500.548491491812</v>
      </c>
      <c r="AZ29" s="26">
        <v>5005.4877290673903</v>
      </c>
      <c r="BA29" s="26">
        <v>1.0900184639875301E-2</v>
      </c>
      <c r="BB29" s="26">
        <v>35.244293994730903</v>
      </c>
      <c r="BC29" s="26">
        <v>33.382934129642798</v>
      </c>
      <c r="BD29" s="26">
        <v>563.29538875641401</v>
      </c>
      <c r="BE29" s="26">
        <v>74.394157732546205</v>
      </c>
      <c r="BF29" s="26">
        <v>12.830359588397</v>
      </c>
      <c r="BG29" s="26">
        <v>47.8297560244051</v>
      </c>
      <c r="BH29" s="26">
        <v>18.697713384039599</v>
      </c>
      <c r="BI29" s="26">
        <v>24.953902031007999</v>
      </c>
      <c r="BJ29" s="26">
        <v>18.144436010956898</v>
      </c>
      <c r="BK29" s="26">
        <v>3024.0799951100898</v>
      </c>
      <c r="BL29" s="26">
        <v>1425.9373273521301</v>
      </c>
      <c r="BM29" s="26">
        <v>1598.14266775795</v>
      </c>
      <c r="BN29" s="26">
        <v>4.7398060725320699</v>
      </c>
      <c r="BO29" s="26">
        <v>0.80372721033747196</v>
      </c>
      <c r="BP29" s="26">
        <v>692.49584162216001</v>
      </c>
      <c r="BQ29" s="26">
        <v>9.8766285068646393</v>
      </c>
      <c r="BR29" s="26">
        <v>65.3374496271434</v>
      </c>
      <c r="BS29" s="26">
        <v>13.310843211583</v>
      </c>
      <c r="BT29" s="26">
        <v>13.818500803143801</v>
      </c>
      <c r="BU29" s="26">
        <v>165.12688533430301</v>
      </c>
      <c r="BV29" s="26">
        <v>104.306569064759</v>
      </c>
      <c r="BW29" s="26">
        <v>86.469625087936905</v>
      </c>
      <c r="BX29" s="26">
        <v>133.82512532614601</v>
      </c>
      <c r="BY29" s="26">
        <v>9.8996356489911292</v>
      </c>
      <c r="BZ29" s="26">
        <v>1119.9527182305701</v>
      </c>
      <c r="CA29" s="26">
        <v>437.84585397100801</v>
      </c>
      <c r="CB29" s="26">
        <v>1.36033471488781</v>
      </c>
      <c r="CC29" s="26">
        <v>1.94502934085044</v>
      </c>
      <c r="CD29" s="26">
        <v>122.02779243603899</v>
      </c>
      <c r="CE29" s="95">
        <v>3.7836393617619E-3</v>
      </c>
      <c r="CF29" s="26">
        <v>36.886625328417601</v>
      </c>
      <c r="CG29" s="26">
        <v>1245.4364498531099</v>
      </c>
      <c r="CH29" s="26">
        <v>26.2424232404212</v>
      </c>
      <c r="CK29" s="35">
        <f t="shared" si="0"/>
        <v>0</v>
      </c>
      <c r="CL29" s="54">
        <f t="shared" si="1"/>
        <v>1.7230673586601463E-3</v>
      </c>
      <c r="CM29" s="54">
        <f t="shared" si="2"/>
        <v>2.1819124026067485E-3</v>
      </c>
      <c r="CN29" s="54">
        <f t="shared" si="3"/>
        <v>2.2141081215498819E-3</v>
      </c>
      <c r="CO29" s="54">
        <f t="shared" si="4"/>
        <v>-8.3198115167675403E-5</v>
      </c>
      <c r="CP29" s="54">
        <f t="shared" si="5"/>
        <v>2.2762885078188083E-3</v>
      </c>
      <c r="CQ29" s="54">
        <f t="shared" si="6"/>
        <v>5.5963826664861464E-4</v>
      </c>
      <c r="CR29" s="54">
        <f t="shared" si="7"/>
        <v>5.6670422899239949E-4</v>
      </c>
      <c r="CS29" s="23">
        <f t="shared" si="8"/>
        <v>2.46096765091224E-3</v>
      </c>
      <c r="CT29" s="73">
        <f t="shared" si="9"/>
        <v>58.663541118147059</v>
      </c>
      <c r="CU29" s="23">
        <f t="shared" si="10"/>
        <v>2.7025051558007083E-3</v>
      </c>
      <c r="CV29" s="73">
        <f t="shared" si="11"/>
        <v>-0.86022700212498437</v>
      </c>
      <c r="CW29" s="81">
        <f t="shared" si="13"/>
        <v>8.2448691285308135E-4</v>
      </c>
      <c r="CX29" s="81">
        <f t="shared" si="14"/>
        <v>2.8918078746231991E-3</v>
      </c>
      <c r="CY29" s="73">
        <f t="shared" si="12"/>
        <v>1.0776634700141057</v>
      </c>
    </row>
    <row r="30" spans="1:103" x14ac:dyDescent="0.25">
      <c r="A30" s="28" t="s">
        <v>29</v>
      </c>
      <c r="B30" s="87">
        <v>766.50213771999995</v>
      </c>
      <c r="C30" s="87">
        <v>10.56099356</v>
      </c>
      <c r="D30" s="87">
        <v>452.94130809000001</v>
      </c>
      <c r="E30" s="87">
        <v>246.68849689000001</v>
      </c>
      <c r="F30" s="87">
        <v>231.41778847</v>
      </c>
      <c r="G30" s="87">
        <v>485.88540641999998</v>
      </c>
      <c r="H30" s="87">
        <v>146.00987076999999</v>
      </c>
      <c r="I30" s="89">
        <v>0.33910331129999999</v>
      </c>
      <c r="J30" s="89">
        <v>1.3189959512</v>
      </c>
      <c r="K30" s="87">
        <v>7.8091201999999998E-2</v>
      </c>
      <c r="L30" s="89">
        <v>2.0872371850000002</v>
      </c>
      <c r="M30" s="87">
        <v>4.6928667896</v>
      </c>
      <c r="N30" s="89">
        <v>8.1836274074999995</v>
      </c>
      <c r="O30" s="91">
        <v>0.1131342647</v>
      </c>
      <c r="P30" s="91">
        <v>2.692641E-4</v>
      </c>
      <c r="Q30" s="89">
        <v>0.31113960130000001</v>
      </c>
      <c r="R30" s="26"/>
      <c r="S30" s="28" t="s">
        <v>29</v>
      </c>
      <c r="T30" s="95">
        <v>0.458517059178005</v>
      </c>
      <c r="U30" s="26">
        <v>1.71519168024136</v>
      </c>
      <c r="V30" s="95">
        <v>0.1132267714638</v>
      </c>
      <c r="W30" s="26">
        <v>2.1322952969379698</v>
      </c>
      <c r="X30" s="26">
        <v>2.0958721001979401</v>
      </c>
      <c r="Y30" s="26">
        <v>1.1683112353213501</v>
      </c>
      <c r="Z30" s="95">
        <v>0.23701799655174999</v>
      </c>
      <c r="AA30" s="26">
        <v>5.58279157708707</v>
      </c>
      <c r="AB30" s="95">
        <v>2.6997665104745499E-4</v>
      </c>
      <c r="AC30" s="26">
        <v>735.00090491329297</v>
      </c>
      <c r="AD30" s="26">
        <v>7.8244053671521804E-2</v>
      </c>
      <c r="AE30" s="26">
        <v>767.84006474974797</v>
      </c>
      <c r="AF30" s="26">
        <v>6.6752031284673397</v>
      </c>
      <c r="AG30" s="26">
        <v>13.1719803163667</v>
      </c>
      <c r="AH30" s="26">
        <v>1.02216317184272</v>
      </c>
      <c r="AI30" s="26">
        <v>29.324044105660299</v>
      </c>
      <c r="AJ30" s="95">
        <v>0.26379434589967998</v>
      </c>
      <c r="AK30" s="26">
        <v>16.225876225137799</v>
      </c>
      <c r="AL30" s="26">
        <v>16.225876225137799</v>
      </c>
      <c r="AM30" s="26">
        <v>4.7033085712175504</v>
      </c>
      <c r="AN30" s="26">
        <v>0</v>
      </c>
      <c r="AO30" s="26">
        <v>1.8757340533019999</v>
      </c>
      <c r="AP30" s="26">
        <v>0.260949151259665</v>
      </c>
      <c r="AQ30" s="95">
        <v>8.0881430819986502</v>
      </c>
      <c r="AR30" s="26">
        <v>0.69740391755374898</v>
      </c>
      <c r="AS30" s="26">
        <v>5.19140637978097</v>
      </c>
      <c r="AT30" s="26">
        <v>0.124479278326195</v>
      </c>
      <c r="AU30" s="26">
        <v>10.5854186851634</v>
      </c>
      <c r="AV30" s="26">
        <v>0</v>
      </c>
      <c r="AW30" s="95">
        <v>165.019078621891</v>
      </c>
      <c r="AX30" s="26">
        <v>408.44803302082897</v>
      </c>
      <c r="AY30" s="26">
        <v>45.382983036095098</v>
      </c>
      <c r="AZ30" s="26">
        <v>453.831016056924</v>
      </c>
      <c r="BA30" s="26">
        <v>2.5577571704697502E-3</v>
      </c>
      <c r="BB30" s="26">
        <v>5.5037507437545896</v>
      </c>
      <c r="BC30" s="26">
        <v>0.46237319115726</v>
      </c>
      <c r="BD30" s="26">
        <v>29.633134575281201</v>
      </c>
      <c r="BE30" s="26">
        <v>3.7822699319896098</v>
      </c>
      <c r="BF30" s="26">
        <v>2.47184685622226</v>
      </c>
      <c r="BG30" s="26">
        <v>7.15078796496854</v>
      </c>
      <c r="BH30" s="26">
        <v>1.0465929928493101</v>
      </c>
      <c r="BI30" s="26">
        <v>3.8285752048369299</v>
      </c>
      <c r="BJ30" s="26">
        <v>4.2260397037080599</v>
      </c>
      <c r="BK30" s="26">
        <v>247.15246188874099</v>
      </c>
      <c r="BL30" s="26">
        <v>231.86989148162499</v>
      </c>
      <c r="BM30" s="26">
        <v>15.282570407116401</v>
      </c>
      <c r="BN30" s="26">
        <v>0.11822527929804801</v>
      </c>
      <c r="BO30" s="26">
        <v>1.264105958983E-2</v>
      </c>
      <c r="BP30" s="26">
        <v>83.832590155260405</v>
      </c>
      <c r="BQ30" s="26">
        <v>6.5411975705065499</v>
      </c>
      <c r="BR30" s="26">
        <v>18.206327331250002</v>
      </c>
      <c r="BS30" s="26">
        <v>2.59432095570362</v>
      </c>
      <c r="BT30" s="26">
        <v>1.61931791861637</v>
      </c>
      <c r="BU30" s="26">
        <v>45.590424092109103</v>
      </c>
      <c r="BV30" s="26">
        <v>3.9783410908354901</v>
      </c>
      <c r="BW30" s="26">
        <v>6.5146943230763297</v>
      </c>
      <c r="BX30" s="26">
        <v>43.857937135203997</v>
      </c>
      <c r="BY30" s="26">
        <v>1.37298152791547E-2</v>
      </c>
      <c r="BZ30" s="26">
        <v>487.20289733891201</v>
      </c>
      <c r="CA30" s="26">
        <v>24.863581408145901</v>
      </c>
      <c r="CB30" s="26">
        <v>5.97449378850839</v>
      </c>
      <c r="CC30" s="26">
        <v>3.98695381171955</v>
      </c>
      <c r="CD30" s="26">
        <v>8.0877469379987392</v>
      </c>
      <c r="CE30" s="95">
        <v>4.1517084336711802E-3</v>
      </c>
      <c r="CF30" s="26">
        <v>9.1260286916119497</v>
      </c>
      <c r="CG30" s="26">
        <v>146.13823653345199</v>
      </c>
      <c r="CH30" s="26">
        <v>2.7481324670761702</v>
      </c>
      <c r="CK30" s="35">
        <f t="shared" si="0"/>
        <v>0</v>
      </c>
      <c r="CL30" s="54">
        <f t="shared" si="1"/>
        <v>1.7454968015193654E-3</v>
      </c>
      <c r="CM30" s="54">
        <f t="shared" si="2"/>
        <v>2.3127677357849324E-3</v>
      </c>
      <c r="CN30" s="54">
        <f t="shared" si="3"/>
        <v>1.9642897457857978E-3</v>
      </c>
      <c r="CO30" s="54">
        <f t="shared" si="4"/>
        <v>1.8807727339952209E-3</v>
      </c>
      <c r="CP30" s="54">
        <f t="shared" si="5"/>
        <v>1.9536225569089876E-3</v>
      </c>
      <c r="CQ30" s="54">
        <f t="shared" si="6"/>
        <v>2.7115260131381422E-3</v>
      </c>
      <c r="CR30" s="54">
        <f t="shared" si="7"/>
        <v>8.7915811975617622E-4</v>
      </c>
      <c r="CS30" s="23">
        <f t="shared" si="8"/>
        <v>1.9573481724843461E-3</v>
      </c>
      <c r="CT30" s="73">
        <f t="shared" si="9"/>
        <v>6.7738535618978055</v>
      </c>
      <c r="CU30" s="23">
        <f t="shared" si="10"/>
        <v>2.2250326049507141E-3</v>
      </c>
      <c r="CV30" s="73">
        <f t="shared" si="11"/>
        <v>-0.36563505139258501</v>
      </c>
      <c r="CW30" s="81">
        <f t="shared" si="13"/>
        <v>8.1767238285680537E-4</v>
      </c>
      <c r="CX30" s="81">
        <f t="shared" si="14"/>
        <v>2.64629056548941E-3</v>
      </c>
      <c r="CY30" s="73">
        <f t="shared" si="12"/>
        <v>-0.59992467109266367</v>
      </c>
    </row>
    <row r="31" spans="1:103" x14ac:dyDescent="0.25">
      <c r="A31" s="28" t="s">
        <v>30</v>
      </c>
      <c r="B31" s="87">
        <v>3787.8614845000002</v>
      </c>
      <c r="C31" s="87">
        <v>674.37967460000004</v>
      </c>
      <c r="D31" s="87">
        <v>4566.7593359000002</v>
      </c>
      <c r="E31" s="87">
        <v>1680.1501529</v>
      </c>
      <c r="F31" s="87">
        <v>1294.9647287</v>
      </c>
      <c r="G31" s="87">
        <v>803.22722997999995</v>
      </c>
      <c r="H31" s="87">
        <v>5561.4513150000002</v>
      </c>
      <c r="I31" s="89">
        <v>4.3548858864</v>
      </c>
      <c r="J31" s="89">
        <v>21.152293597</v>
      </c>
      <c r="K31" s="87">
        <v>5.083224221</v>
      </c>
      <c r="L31" s="89">
        <v>63.951356046000001</v>
      </c>
      <c r="M31" s="87">
        <v>35.528166005000003</v>
      </c>
      <c r="N31" s="89">
        <v>30.812772651</v>
      </c>
      <c r="O31" s="91">
        <v>5.4545457859999997</v>
      </c>
      <c r="P31" s="91">
        <v>0.3181339118</v>
      </c>
      <c r="Q31" s="89">
        <v>2.8948549005999999</v>
      </c>
      <c r="R31" s="26"/>
      <c r="S31" s="28" t="s">
        <v>30</v>
      </c>
      <c r="T31" s="95">
        <v>1.4437133443849799</v>
      </c>
      <c r="U31" s="26">
        <v>306.60418176791597</v>
      </c>
      <c r="V31" s="95">
        <v>5.4564055452641096</v>
      </c>
      <c r="W31" s="26">
        <v>10.9930173161992</v>
      </c>
      <c r="X31" s="26">
        <v>10.478473009006899</v>
      </c>
      <c r="Y31" s="26">
        <v>10.7834545942542</v>
      </c>
      <c r="Z31" s="95">
        <v>0.98895955928159396</v>
      </c>
      <c r="AA31" s="26">
        <v>259.965640803577</v>
      </c>
      <c r="AB31" s="95">
        <v>0.31840385197556498</v>
      </c>
      <c r="AC31" s="26">
        <v>12256.793352868301</v>
      </c>
      <c r="AD31" s="26">
        <v>5.0970863093930801</v>
      </c>
      <c r="AE31" s="26">
        <v>3795.6142594068401</v>
      </c>
      <c r="AF31" s="26">
        <v>70.820229064389906</v>
      </c>
      <c r="AG31" s="26">
        <v>311.936975802213</v>
      </c>
      <c r="AH31" s="26">
        <v>19.956531082128301</v>
      </c>
      <c r="AI31" s="26">
        <v>18.736625959259001</v>
      </c>
      <c r="AJ31" s="95">
        <v>0.99009567763985395</v>
      </c>
      <c r="AK31" s="26">
        <v>113.087955312095</v>
      </c>
      <c r="AL31" s="26">
        <v>113.087955312095</v>
      </c>
      <c r="AM31" s="26">
        <v>35.607301077656601</v>
      </c>
      <c r="AN31" s="26">
        <v>0</v>
      </c>
      <c r="AO31" s="26">
        <v>173.898960754028</v>
      </c>
      <c r="AP31" s="26">
        <v>1.2683918849325599</v>
      </c>
      <c r="AQ31" s="95">
        <v>120.835554888876</v>
      </c>
      <c r="AR31" s="26">
        <v>18.751875315398699</v>
      </c>
      <c r="AS31" s="26">
        <v>168.693871900771</v>
      </c>
      <c r="AT31" s="26">
        <v>1.1191909546688501</v>
      </c>
      <c r="AU31" s="26">
        <v>676.21365699763396</v>
      </c>
      <c r="AV31" s="26">
        <v>0</v>
      </c>
      <c r="AW31" s="95">
        <v>6244.5678902318696</v>
      </c>
      <c r="AX31" s="26">
        <v>4120.3848330164201</v>
      </c>
      <c r="AY31" s="26">
        <v>457.82283272981698</v>
      </c>
      <c r="AZ31" s="26">
        <v>4578.2076657462303</v>
      </c>
      <c r="BA31" s="26">
        <v>3.7232141715193297E-2</v>
      </c>
      <c r="BB31" s="26">
        <v>153.83595425797299</v>
      </c>
      <c r="BC31" s="26">
        <v>24.497346449731801</v>
      </c>
      <c r="BD31" s="26">
        <v>2465.94455181699</v>
      </c>
      <c r="BE31" s="26">
        <v>8.5666144627611693</v>
      </c>
      <c r="BF31" s="26">
        <v>11.353609087451799</v>
      </c>
      <c r="BG31" s="26">
        <v>48.234656304943201</v>
      </c>
      <c r="BH31" s="26">
        <v>14.906312703803501</v>
      </c>
      <c r="BI31" s="26">
        <v>35.241190879699303</v>
      </c>
      <c r="BJ31" s="26">
        <v>3.0716175714986398</v>
      </c>
      <c r="BK31" s="26">
        <v>1684.5245068827801</v>
      </c>
      <c r="BL31" s="26">
        <v>1298.2884463774801</v>
      </c>
      <c r="BM31" s="26">
        <v>386.23606050529901</v>
      </c>
      <c r="BN31" s="26">
        <v>0.680960165390744</v>
      </c>
      <c r="BO31" s="26">
        <v>0.80694276006629195</v>
      </c>
      <c r="BP31" s="26">
        <v>562.98398763207001</v>
      </c>
      <c r="BQ31" s="26">
        <v>4.6814016519673602</v>
      </c>
      <c r="BR31" s="26">
        <v>82.8615771645254</v>
      </c>
      <c r="BS31" s="26">
        <v>15.1504145593236</v>
      </c>
      <c r="BT31" s="26">
        <v>9.5441189173101293</v>
      </c>
      <c r="BU31" s="26">
        <v>208.80746724207299</v>
      </c>
      <c r="BV31" s="26">
        <v>174.550890051312</v>
      </c>
      <c r="BW31" s="26">
        <v>62.338637357319598</v>
      </c>
      <c r="BX31" s="26">
        <v>194.12814920881601</v>
      </c>
      <c r="BY31" s="26">
        <v>10.433442258731001</v>
      </c>
      <c r="BZ31" s="26">
        <v>805.115228026919</v>
      </c>
      <c r="CA31" s="26">
        <v>1665.82953579227</v>
      </c>
      <c r="CB31" s="26">
        <v>0.26444467672194699</v>
      </c>
      <c r="CC31" s="26">
        <v>22.370941268178399</v>
      </c>
      <c r="CD31" s="26">
        <v>922.90683051501503</v>
      </c>
      <c r="CE31" s="95">
        <v>8.9806508634799401E-2</v>
      </c>
      <c r="CF31" s="26">
        <v>359.19622170512002</v>
      </c>
      <c r="CG31" s="26">
        <v>5576.1432167639396</v>
      </c>
      <c r="CH31" s="26">
        <v>365.91371951379801</v>
      </c>
      <c r="CK31" s="35">
        <f t="shared" si="0"/>
        <v>0</v>
      </c>
      <c r="CL31" s="54">
        <f t="shared" si="1"/>
        <v>2.046741925111156E-3</v>
      </c>
      <c r="CM31" s="54">
        <f t="shared" si="2"/>
        <v>2.7195101909346861E-3</v>
      </c>
      <c r="CN31" s="54">
        <f t="shared" si="3"/>
        <v>2.506882671971127E-3</v>
      </c>
      <c r="CO31" s="54">
        <f t="shared" si="4"/>
        <v>2.6035494358821608E-3</v>
      </c>
      <c r="CP31" s="54">
        <f t="shared" si="5"/>
        <v>2.5666472636800938E-3</v>
      </c>
      <c r="CQ31" s="54">
        <f t="shared" si="6"/>
        <v>2.350515491072261E-3</v>
      </c>
      <c r="CR31" s="54">
        <f t="shared" si="7"/>
        <v>2.6417388073349183E-3</v>
      </c>
      <c r="CS31" s="23">
        <f t="shared" si="8"/>
        <v>2.7270267433438106E-3</v>
      </c>
      <c r="CT31" s="73">
        <f t="shared" si="9"/>
        <v>0.76834335194942871</v>
      </c>
      <c r="CU31" s="23">
        <f t="shared" si="10"/>
        <v>2.2273897460809281E-3</v>
      </c>
      <c r="CV31" s="73">
        <f t="shared" si="11"/>
        <v>4.4748033814248851</v>
      </c>
      <c r="CW31" s="81">
        <f t="shared" si="13"/>
        <v>3.4095584436805783E-4</v>
      </c>
      <c r="CX31" s="81">
        <f t="shared" si="14"/>
        <v>8.4851116323203469E-4</v>
      </c>
      <c r="CY31" s="73">
        <f t="shared" si="12"/>
        <v>-0.61338616507622479</v>
      </c>
    </row>
    <row r="32" spans="1:103" x14ac:dyDescent="0.25">
      <c r="A32" s="28" t="s">
        <v>31</v>
      </c>
      <c r="B32" s="87">
        <v>2156.5978705000002</v>
      </c>
      <c r="C32" s="87">
        <v>42.49355147</v>
      </c>
      <c r="D32" s="87">
        <v>3222.4836679</v>
      </c>
      <c r="E32" s="87">
        <v>1767.0924737</v>
      </c>
      <c r="F32" s="87">
        <v>500.86610757</v>
      </c>
      <c r="G32" s="87">
        <v>174.63589536000001</v>
      </c>
      <c r="H32" s="87">
        <v>1533.9113348000001</v>
      </c>
      <c r="I32" s="89">
        <v>1.5787330503000001</v>
      </c>
      <c r="J32" s="89">
        <v>6.1533228885</v>
      </c>
      <c r="K32" s="87">
        <v>2.997978362</v>
      </c>
      <c r="L32" s="89">
        <v>32.519713654</v>
      </c>
      <c r="M32" s="87">
        <v>3.9114940709999999</v>
      </c>
      <c r="N32" s="89">
        <v>5.3630372124000001</v>
      </c>
      <c r="O32" s="91">
        <v>9.3721363399999993E-2</v>
      </c>
      <c r="P32" s="91">
        <v>0.16598652059999999</v>
      </c>
      <c r="Q32" s="89">
        <v>0.76655916820000003</v>
      </c>
      <c r="R32" s="26"/>
      <c r="S32" s="28" t="s">
        <v>31</v>
      </c>
      <c r="T32" s="95">
        <v>0.64233615631035301</v>
      </c>
      <c r="U32" s="26">
        <v>3.2699936758367598</v>
      </c>
      <c r="V32" s="95">
        <v>9.3815282678843898E-2</v>
      </c>
      <c r="W32" s="26">
        <v>13.843517006047801</v>
      </c>
      <c r="X32" s="26">
        <v>13.7924857702869</v>
      </c>
      <c r="Y32" s="26">
        <v>4.6736652315186697</v>
      </c>
      <c r="Z32" s="95">
        <v>0.307961928827305</v>
      </c>
      <c r="AA32" s="26">
        <v>90.757239886679301</v>
      </c>
      <c r="AB32" s="95">
        <v>0.166441690857942</v>
      </c>
      <c r="AC32" s="26">
        <v>13937.068292632601</v>
      </c>
      <c r="AD32" s="26">
        <v>3.00620458770813</v>
      </c>
      <c r="AE32" s="26">
        <v>2161.2628027085998</v>
      </c>
      <c r="AF32" s="26">
        <v>17.972698184697698</v>
      </c>
      <c r="AG32" s="26">
        <v>267.85712364505099</v>
      </c>
      <c r="AH32" s="26">
        <v>21.0677171011722</v>
      </c>
      <c r="AI32" s="26">
        <v>34.206412726060897</v>
      </c>
      <c r="AJ32" s="95">
        <v>0.36955329273158299</v>
      </c>
      <c r="AK32" s="26">
        <v>79.399752253765101</v>
      </c>
      <c r="AL32" s="26">
        <v>79.399752253765101</v>
      </c>
      <c r="AM32" s="26">
        <v>3.9221469472268602</v>
      </c>
      <c r="AN32" s="26">
        <v>0</v>
      </c>
      <c r="AO32" s="26">
        <v>18.132695238851401</v>
      </c>
      <c r="AP32" s="26">
        <v>0.396824622404432</v>
      </c>
      <c r="AQ32" s="95">
        <v>16.598987256467701</v>
      </c>
      <c r="AR32" s="26">
        <v>1.7389995484682801</v>
      </c>
      <c r="AS32" s="26">
        <v>2.55655331615809</v>
      </c>
      <c r="AT32" s="26">
        <v>0.76769988275449297</v>
      </c>
      <c r="AU32" s="26">
        <v>42.608497718436702</v>
      </c>
      <c r="AV32" s="26">
        <v>0</v>
      </c>
      <c r="AW32" s="95">
        <v>1827.27592564471</v>
      </c>
      <c r="AX32" s="26">
        <v>2907.19987471079</v>
      </c>
      <c r="AY32" s="26">
        <v>323.02275983675798</v>
      </c>
      <c r="AZ32" s="26">
        <v>3230.2226345475501</v>
      </c>
      <c r="BA32" s="26">
        <v>3.3638131732473498E-3</v>
      </c>
      <c r="BB32" s="26">
        <v>50.665809158758002</v>
      </c>
      <c r="BC32" s="26">
        <v>14.5036463636413</v>
      </c>
      <c r="BD32" s="26">
        <v>755.30774985828998</v>
      </c>
      <c r="BE32" s="26">
        <v>14.0677011511433</v>
      </c>
      <c r="BF32" s="26">
        <v>3.2083990987505202</v>
      </c>
      <c r="BG32" s="26">
        <v>22.287877200350501</v>
      </c>
      <c r="BH32" s="26">
        <v>6.7079267095465704</v>
      </c>
      <c r="BI32" s="26">
        <v>9.7905026536064792</v>
      </c>
      <c r="BJ32" s="26">
        <v>3.6314389315960902</v>
      </c>
      <c r="BK32" s="26">
        <v>1771.60750203151</v>
      </c>
      <c r="BL32" s="26">
        <v>502.05974081412501</v>
      </c>
      <c r="BM32" s="26">
        <v>1269.54776121739</v>
      </c>
      <c r="BN32" s="26">
        <v>0.73702168415482805</v>
      </c>
      <c r="BO32" s="26">
        <v>0.26285758512541602</v>
      </c>
      <c r="BP32" s="26">
        <v>237.603504616588</v>
      </c>
      <c r="BQ32" s="26">
        <v>1.2377497213027</v>
      </c>
      <c r="BR32" s="26">
        <v>23.7705432190787</v>
      </c>
      <c r="BS32" s="26">
        <v>5.9490392691678</v>
      </c>
      <c r="BT32" s="26">
        <v>3.7633011878503302</v>
      </c>
      <c r="BU32" s="26">
        <v>60.235668316826299</v>
      </c>
      <c r="BV32" s="26">
        <v>188.42996566165601</v>
      </c>
      <c r="BW32" s="26">
        <v>36.005976421126803</v>
      </c>
      <c r="BX32" s="26">
        <v>51.890080112435598</v>
      </c>
      <c r="BY32" s="26">
        <v>6.4065065718332397</v>
      </c>
      <c r="BZ32" s="26">
        <v>174.80937180081199</v>
      </c>
      <c r="CA32" s="26">
        <v>459.94376267353499</v>
      </c>
      <c r="CB32" s="26">
        <v>0</v>
      </c>
      <c r="CC32" s="26">
        <v>0.27319512495682602</v>
      </c>
      <c r="CD32" s="26">
        <v>129.359761242921</v>
      </c>
      <c r="CE32" s="95">
        <v>0</v>
      </c>
      <c r="CF32" s="26">
        <v>79.621894897255601</v>
      </c>
      <c r="CG32" s="26">
        <v>1537.68361039038</v>
      </c>
      <c r="CH32" s="26">
        <v>31.9746487643908</v>
      </c>
      <c r="CK32" s="35">
        <f t="shared" si="0"/>
        <v>0</v>
      </c>
      <c r="CL32" s="54">
        <f t="shared" si="1"/>
        <v>2.1630978461079611E-3</v>
      </c>
      <c r="CM32" s="54">
        <f t="shared" si="2"/>
        <v>2.7050280444987735E-3</v>
      </c>
      <c r="CN32" s="54">
        <f t="shared" si="3"/>
        <v>2.4015534119350172E-3</v>
      </c>
      <c r="CO32" s="54">
        <f t="shared" si="4"/>
        <v>2.5550605860802599E-3</v>
      </c>
      <c r="CP32" s="54">
        <f t="shared" si="5"/>
        <v>2.3831383798676984E-3</v>
      </c>
      <c r="CQ32" s="54">
        <f t="shared" si="6"/>
        <v>9.9336073179211908E-4</v>
      </c>
      <c r="CR32" s="54">
        <f t="shared" si="7"/>
        <v>2.4592526991605596E-3</v>
      </c>
      <c r="CS32" s="23">
        <f t="shared" si="8"/>
        <v>2.7439243099280351E-3</v>
      </c>
      <c r="CT32" s="73">
        <f t="shared" si="9"/>
        <v>1.4415882962117887</v>
      </c>
      <c r="CU32" s="23">
        <f t="shared" si="10"/>
        <v>2.7234800905979149E-3</v>
      </c>
      <c r="CV32" s="73">
        <f t="shared" si="11"/>
        <v>-0.52330121628710224</v>
      </c>
      <c r="CW32" s="81">
        <f t="shared" si="13"/>
        <v>1.0021117431151688E-3</v>
      </c>
      <c r="CX32" s="81">
        <f t="shared" si="14"/>
        <v>2.7422121766073446E-3</v>
      </c>
      <c r="CY32" s="73">
        <f t="shared" si="12"/>
        <v>1.4880972034702991E-3</v>
      </c>
    </row>
    <row r="33" spans="1:103" x14ac:dyDescent="0.25">
      <c r="A33" s="28" t="s">
        <v>32</v>
      </c>
      <c r="B33" s="87">
        <v>24844.200448</v>
      </c>
      <c r="C33" s="87">
        <v>524.36894971000004</v>
      </c>
      <c r="D33" s="87">
        <v>14659.558336</v>
      </c>
      <c r="E33" s="87">
        <v>2856.584441</v>
      </c>
      <c r="F33" s="87">
        <v>1970.9538640999999</v>
      </c>
      <c r="G33" s="87">
        <v>7924.8638007</v>
      </c>
      <c r="H33" s="87">
        <v>4877.8040978999998</v>
      </c>
      <c r="I33" s="89">
        <v>17.117864833999999</v>
      </c>
      <c r="J33" s="89">
        <v>16.232154979000001</v>
      </c>
      <c r="K33" s="87">
        <v>12.408019904</v>
      </c>
      <c r="L33" s="89">
        <v>219.81877001000001</v>
      </c>
      <c r="M33" s="87">
        <v>166.71767252999999</v>
      </c>
      <c r="N33" s="89">
        <v>176.44735567000001</v>
      </c>
      <c r="O33" s="91">
        <v>4.6665252575</v>
      </c>
      <c r="P33" s="91">
        <v>0.20060695410000001</v>
      </c>
      <c r="Q33" s="89">
        <v>1.9360535802000001</v>
      </c>
      <c r="R33" s="26"/>
      <c r="S33" s="28" t="s">
        <v>32</v>
      </c>
      <c r="T33" s="95">
        <v>7.4872839909138804</v>
      </c>
      <c r="U33" s="26">
        <v>69.014157843223998</v>
      </c>
      <c r="V33" s="95">
        <v>4.6792229967671704</v>
      </c>
      <c r="W33" s="26">
        <v>24.309403177097</v>
      </c>
      <c r="X33" s="26">
        <v>19.2537034662612</v>
      </c>
      <c r="Y33" s="26">
        <v>28.193185307313598</v>
      </c>
      <c r="Z33" s="95">
        <v>41.949530462510303</v>
      </c>
      <c r="AA33" s="26">
        <v>166.49619387463301</v>
      </c>
      <c r="AB33" s="95">
        <v>0.20115708389786099</v>
      </c>
      <c r="AC33" s="26">
        <v>70292.537446800605</v>
      </c>
      <c r="AD33" s="26">
        <v>12.441759670840399</v>
      </c>
      <c r="AE33" s="26">
        <v>24904.549063997401</v>
      </c>
      <c r="AF33" s="26">
        <v>189.49044710314701</v>
      </c>
      <c r="AG33" s="26">
        <v>1017.04550515704</v>
      </c>
      <c r="AH33" s="26">
        <v>32.167063966209</v>
      </c>
      <c r="AI33" s="26">
        <v>82.031719646418296</v>
      </c>
      <c r="AJ33" s="95">
        <v>4.4649417266933797</v>
      </c>
      <c r="AK33" s="26">
        <v>158.06297789518899</v>
      </c>
      <c r="AL33" s="26">
        <v>158.06297789518899</v>
      </c>
      <c r="AM33" s="26">
        <v>167.07723839529501</v>
      </c>
      <c r="AN33" s="26">
        <v>0</v>
      </c>
      <c r="AO33" s="26">
        <v>301.68967312395398</v>
      </c>
      <c r="AP33" s="26">
        <v>4.7337366661011497</v>
      </c>
      <c r="AQ33" s="95">
        <v>184.29768676307901</v>
      </c>
      <c r="AR33" s="26">
        <v>15.989627880646699</v>
      </c>
      <c r="AS33" s="26">
        <v>67.522523900299106</v>
      </c>
      <c r="AT33" s="26">
        <v>3.1676000930687498</v>
      </c>
      <c r="AU33" s="26">
        <v>525.73753066020697</v>
      </c>
      <c r="AV33" s="26">
        <v>0</v>
      </c>
      <c r="AW33" s="95">
        <v>6122.4430514514597</v>
      </c>
      <c r="AX33" s="26">
        <v>13225.5084506966</v>
      </c>
      <c r="AY33" s="26">
        <v>1469.4988603366601</v>
      </c>
      <c r="AZ33" s="26">
        <v>14695.0073110332</v>
      </c>
      <c r="BA33" s="26">
        <v>6.2767366040550596E-2</v>
      </c>
      <c r="BB33" s="26">
        <v>193.56582119019299</v>
      </c>
      <c r="BC33" s="26">
        <v>53.713858387098398</v>
      </c>
      <c r="BD33" s="26">
        <v>1744.15468546175</v>
      </c>
      <c r="BE33" s="26">
        <v>67.967143750172099</v>
      </c>
      <c r="BF33" s="26">
        <v>83.062546469463101</v>
      </c>
      <c r="BG33" s="26">
        <v>98.265546902891998</v>
      </c>
      <c r="BH33" s="26">
        <v>22.940570256673102</v>
      </c>
      <c r="BI33" s="26">
        <v>19.148234651033601</v>
      </c>
      <c r="BJ33" s="26">
        <v>47.016172013227703</v>
      </c>
      <c r="BK33" s="26">
        <v>2863.9648228283199</v>
      </c>
      <c r="BL33" s="26">
        <v>1975.9897608451199</v>
      </c>
      <c r="BM33" s="26">
        <v>887.97506198320298</v>
      </c>
      <c r="BN33" s="26">
        <v>6.0158104124590004</v>
      </c>
      <c r="BO33" s="26">
        <v>0.66950968671819999</v>
      </c>
      <c r="BP33" s="26">
        <v>488.37834197456999</v>
      </c>
      <c r="BQ33" s="26">
        <v>73.420878800845699</v>
      </c>
      <c r="BR33" s="26">
        <v>161.98832563049399</v>
      </c>
      <c r="BS33" s="26">
        <v>30.2502103089226</v>
      </c>
      <c r="BT33" s="26">
        <v>29.445836221939199</v>
      </c>
      <c r="BU33" s="26">
        <v>408.05151854252398</v>
      </c>
      <c r="BV33" s="26">
        <v>252.85756752946099</v>
      </c>
      <c r="BW33" s="26">
        <v>52.325134853309798</v>
      </c>
      <c r="BX33" s="26">
        <v>327.086412795846</v>
      </c>
      <c r="BY33" s="26">
        <v>6.2437091869340797</v>
      </c>
      <c r="BZ33" s="26">
        <v>7944.1574612003496</v>
      </c>
      <c r="CA33" s="26">
        <v>1462.2992161588199</v>
      </c>
      <c r="CB33" s="26">
        <v>15.719758756971499</v>
      </c>
      <c r="CC33" s="26">
        <v>81.998753778072697</v>
      </c>
      <c r="CD33" s="26">
        <v>686.59034112120196</v>
      </c>
      <c r="CE33" s="95">
        <v>0.17787979923080699</v>
      </c>
      <c r="CF33" s="26">
        <v>326.15417237547899</v>
      </c>
      <c r="CG33" s="26">
        <v>4890.0169891124697</v>
      </c>
      <c r="CH33" s="26">
        <v>235.39758660454601</v>
      </c>
      <c r="CK33" s="35">
        <f t="shared" si="0"/>
        <v>0</v>
      </c>
      <c r="CL33" s="54">
        <f t="shared" si="1"/>
        <v>2.4290826393754991E-3</v>
      </c>
      <c r="CM33" s="54">
        <f t="shared" si="2"/>
        <v>2.6099580285289985E-3</v>
      </c>
      <c r="CN33" s="54">
        <f t="shared" si="3"/>
        <v>2.4181475471976681E-3</v>
      </c>
      <c r="CO33" s="54">
        <f t="shared" si="4"/>
        <v>2.5836386008376948E-3</v>
      </c>
      <c r="CP33" s="54">
        <f t="shared" si="5"/>
        <v>2.5550556189297456E-3</v>
      </c>
      <c r="CQ33" s="54">
        <f t="shared" si="6"/>
        <v>2.4345731340702013E-3</v>
      </c>
      <c r="CR33" s="54">
        <f t="shared" si="7"/>
        <v>2.5037682873996162E-3</v>
      </c>
      <c r="CS33" s="23">
        <f t="shared" si="8"/>
        <v>2.7191902577076823E-3</v>
      </c>
      <c r="CT33" s="73">
        <f t="shared" si="9"/>
        <v>-0.28093957632463151</v>
      </c>
      <c r="CU33" s="23">
        <f t="shared" si="10"/>
        <v>2.1567351549387952E-3</v>
      </c>
      <c r="CV33" s="73">
        <f t="shared" si="11"/>
        <v>-0.61732198454374776</v>
      </c>
      <c r="CW33" s="81">
        <f t="shared" si="13"/>
        <v>2.7210265811296376E-3</v>
      </c>
      <c r="CX33" s="81">
        <f t="shared" si="14"/>
        <v>2.7423266572640815E-3</v>
      </c>
      <c r="CY33" s="73">
        <f t="shared" si="12"/>
        <v>0.63611179228909942</v>
      </c>
    </row>
    <row r="34" spans="1:103" x14ac:dyDescent="0.25">
      <c r="A34" s="28" t="s">
        <v>33</v>
      </c>
      <c r="B34" s="87">
        <v>21535.997415999998</v>
      </c>
      <c r="C34" s="87">
        <v>1210.3979296</v>
      </c>
      <c r="D34" s="87">
        <v>27840.050974000002</v>
      </c>
      <c r="E34" s="87">
        <v>10761.570648999999</v>
      </c>
      <c r="F34" s="87">
        <v>7366.9064673000003</v>
      </c>
      <c r="G34" s="87">
        <v>21166.811264</v>
      </c>
      <c r="H34" s="87">
        <v>24466.413595999999</v>
      </c>
      <c r="I34" s="89">
        <v>294.19725367000001</v>
      </c>
      <c r="J34" s="89">
        <v>50.317160293000001</v>
      </c>
      <c r="K34" s="87">
        <v>76.912393530000003</v>
      </c>
      <c r="L34" s="89">
        <v>556.16099254000005</v>
      </c>
      <c r="M34" s="87">
        <v>634.86218056999996</v>
      </c>
      <c r="N34" s="89">
        <v>3137.5820333000001</v>
      </c>
      <c r="O34" s="91">
        <v>59.205678808000002</v>
      </c>
      <c r="P34" s="91">
        <v>2.5248806418999998</v>
      </c>
      <c r="Q34" s="89">
        <v>13.969460381999999</v>
      </c>
      <c r="R34" s="26"/>
      <c r="S34" s="28" t="s">
        <v>33</v>
      </c>
      <c r="T34" s="95">
        <v>33.271183470804701</v>
      </c>
      <c r="U34" s="26">
        <v>505.84665874547801</v>
      </c>
      <c r="V34" s="95">
        <v>59.366609839652</v>
      </c>
      <c r="W34" s="26">
        <v>160.00121740831801</v>
      </c>
      <c r="X34" s="26">
        <v>151.71929640179999</v>
      </c>
      <c r="Y34" s="26">
        <v>168.20233573967701</v>
      </c>
      <c r="Z34" s="95">
        <v>1328.1031701018301</v>
      </c>
      <c r="AA34" s="26">
        <v>578.89418329372495</v>
      </c>
      <c r="AB34" s="95">
        <v>2.52676752703925</v>
      </c>
      <c r="AC34" s="26">
        <v>36483.4791348168</v>
      </c>
      <c r="AD34" s="26">
        <v>77.111861032929696</v>
      </c>
      <c r="AE34" s="26">
        <v>21581.236359250601</v>
      </c>
      <c r="AF34" s="26">
        <v>1038.0477962652501</v>
      </c>
      <c r="AG34" s="26">
        <v>787.65755528966099</v>
      </c>
      <c r="AH34" s="26">
        <v>128.755783026541</v>
      </c>
      <c r="AI34" s="26">
        <v>190.092614790716</v>
      </c>
      <c r="AJ34" s="95">
        <v>20.090745851175299</v>
      </c>
      <c r="AK34" s="26">
        <v>327.85506025699101</v>
      </c>
      <c r="AL34" s="26">
        <v>327.85506025699101</v>
      </c>
      <c r="AM34" s="26">
        <v>636.31507428048099</v>
      </c>
      <c r="AN34" s="26">
        <v>0</v>
      </c>
      <c r="AO34" s="26">
        <v>457.40583767422999</v>
      </c>
      <c r="AP34" s="26">
        <v>39.268380806958596</v>
      </c>
      <c r="AQ34" s="95">
        <v>1811.89686354779</v>
      </c>
      <c r="AR34" s="26">
        <v>93.221704416940995</v>
      </c>
      <c r="AS34" s="26">
        <v>2068.4781610863301</v>
      </c>
      <c r="AT34" s="26">
        <v>46.040138209433998</v>
      </c>
      <c r="AU34" s="26">
        <v>1213.3868414322001</v>
      </c>
      <c r="AV34" s="26">
        <v>0</v>
      </c>
      <c r="AW34" s="95">
        <v>26292.499408240801</v>
      </c>
      <c r="AX34" s="26">
        <v>25116.153286115601</v>
      </c>
      <c r="AY34" s="26">
        <v>2790.68680436162</v>
      </c>
      <c r="AZ34" s="26">
        <v>27906.840090477199</v>
      </c>
      <c r="BA34" s="26">
        <v>0.38485793338062801</v>
      </c>
      <c r="BB34" s="26">
        <v>616.24540222668895</v>
      </c>
      <c r="BC34" s="26">
        <v>62.478586708488301</v>
      </c>
      <c r="BD34" s="26">
        <v>6792.7825263690802</v>
      </c>
      <c r="BE34" s="26">
        <v>118.86873190451701</v>
      </c>
      <c r="BF34" s="26">
        <v>171.65690412054801</v>
      </c>
      <c r="BG34" s="26">
        <v>276.55957109509001</v>
      </c>
      <c r="BH34" s="26">
        <v>95.852244009237594</v>
      </c>
      <c r="BI34" s="26">
        <v>41.643342291153303</v>
      </c>
      <c r="BJ34" s="26">
        <v>154.176009222147</v>
      </c>
      <c r="BK34" s="26">
        <v>10784.116836360099</v>
      </c>
      <c r="BL34" s="26">
        <v>7382.17709566342</v>
      </c>
      <c r="BM34" s="26">
        <v>3401.9397406967701</v>
      </c>
      <c r="BN34" s="26">
        <v>9.4575508346147696</v>
      </c>
      <c r="BO34" s="26">
        <v>5.8483145731201498</v>
      </c>
      <c r="BP34" s="26">
        <v>2708.6876354758901</v>
      </c>
      <c r="BQ34" s="26">
        <v>259.90258050441702</v>
      </c>
      <c r="BR34" s="26">
        <v>600.09498827604</v>
      </c>
      <c r="BS34" s="26">
        <v>47.803448695800697</v>
      </c>
      <c r="BT34" s="26">
        <v>40.347246843675798</v>
      </c>
      <c r="BU34" s="26">
        <v>1498.1314105259601</v>
      </c>
      <c r="BV34" s="26">
        <v>474.924741991095</v>
      </c>
      <c r="BW34" s="26">
        <v>307.80267017234598</v>
      </c>
      <c r="BX34" s="26">
        <v>971.582611714368</v>
      </c>
      <c r="BY34" s="26">
        <v>11.283248695988</v>
      </c>
      <c r="BZ34" s="26">
        <v>21204.914516792898</v>
      </c>
      <c r="CA34" s="26">
        <v>4123.7757229758399</v>
      </c>
      <c r="CB34" s="26">
        <v>196.96110238124299</v>
      </c>
      <c r="CC34" s="26">
        <v>2769.8736678997898</v>
      </c>
      <c r="CD34" s="26">
        <v>1666.89764234271</v>
      </c>
      <c r="CE34" s="95">
        <v>8.43907714457489</v>
      </c>
      <c r="CF34" s="26">
        <v>1908.1874945314901</v>
      </c>
      <c r="CG34" s="26">
        <v>24526.9532401869</v>
      </c>
      <c r="CH34" s="26">
        <v>1007.03878980946</v>
      </c>
      <c r="CK34" s="35">
        <f t="shared" si="0"/>
        <v>0</v>
      </c>
      <c r="CL34" s="54">
        <f t="shared" si="1"/>
        <v>2.1006198309158667E-3</v>
      </c>
      <c r="CM34" s="54">
        <f t="shared" si="2"/>
        <v>2.4693629748588708E-3</v>
      </c>
      <c r="CN34" s="54">
        <f t="shared" si="3"/>
        <v>2.3990299636869206E-3</v>
      </c>
      <c r="CO34" s="54">
        <f t="shared" si="4"/>
        <v>2.095064753600336E-3</v>
      </c>
      <c r="CP34" s="54">
        <f t="shared" si="5"/>
        <v>2.0728685006661269E-3</v>
      </c>
      <c r="CQ34" s="54">
        <f t="shared" si="6"/>
        <v>1.8001413778230906E-3</v>
      </c>
      <c r="CR34" s="54">
        <f t="shared" si="7"/>
        <v>2.4743979721163203E-3</v>
      </c>
      <c r="CS34" s="23">
        <f t="shared" si="8"/>
        <v>2.5934377253763363E-3</v>
      </c>
      <c r="CT34" s="73">
        <f t="shared" si="9"/>
        <v>-0.41050331710667193</v>
      </c>
      <c r="CU34" s="23">
        <f t="shared" si="10"/>
        <v>2.2885182878220368E-3</v>
      </c>
      <c r="CV34" s="73">
        <f t="shared" si="11"/>
        <v>-0.34074132910852489</v>
      </c>
      <c r="CW34" s="81">
        <f t="shared" si="13"/>
        <v>2.7181688461656943E-3</v>
      </c>
      <c r="CX34" s="81">
        <f t="shared" si="14"/>
        <v>7.4731656932118203E-4</v>
      </c>
      <c r="CY34" s="73">
        <f t="shared" si="12"/>
        <v>2.2957706991143243</v>
      </c>
    </row>
    <row r="35" spans="1:103" x14ac:dyDescent="0.25">
      <c r="A35" s="28" t="s">
        <v>34</v>
      </c>
      <c r="B35" s="87">
        <v>6323.1746988000004</v>
      </c>
      <c r="C35" s="87">
        <v>219.61904783</v>
      </c>
      <c r="D35" s="87">
        <v>3632.9999321999999</v>
      </c>
      <c r="E35" s="87">
        <v>1587.9195698999999</v>
      </c>
      <c r="F35" s="87">
        <v>1333.7557357000001</v>
      </c>
      <c r="G35" s="87">
        <v>2214.1382945999999</v>
      </c>
      <c r="H35" s="87">
        <v>2004.3408406000001</v>
      </c>
      <c r="I35" s="89">
        <v>41.427872573000002</v>
      </c>
      <c r="J35" s="89">
        <v>11.646735834999999</v>
      </c>
      <c r="K35" s="87">
        <v>15.04977912</v>
      </c>
      <c r="L35" s="89">
        <v>9.2191836820000006</v>
      </c>
      <c r="M35" s="87">
        <v>17.987850017</v>
      </c>
      <c r="N35" s="89">
        <v>157.13686619000001</v>
      </c>
      <c r="O35" s="91">
        <v>4.8852912780000004</v>
      </c>
      <c r="P35" s="91">
        <v>2.8000000000000001E-2</v>
      </c>
      <c r="Q35" s="89">
        <v>1.6562823980000001</v>
      </c>
      <c r="R35" s="26"/>
      <c r="S35" s="28" t="s">
        <v>34</v>
      </c>
      <c r="T35" s="95">
        <v>6.1374450708642696</v>
      </c>
      <c r="U35" s="26">
        <v>13.4255131121887</v>
      </c>
      <c r="V35" s="95">
        <v>4.8984419409072597</v>
      </c>
      <c r="W35" s="26">
        <v>11.1265865825101</v>
      </c>
      <c r="X35" s="26">
        <v>10.6390979960051</v>
      </c>
      <c r="Y35" s="26">
        <v>18.4137128982291</v>
      </c>
      <c r="Z35" s="95">
        <v>2.9425567580120799</v>
      </c>
      <c r="AA35" s="26">
        <v>91.077522407860798</v>
      </c>
      <c r="AB35" s="95">
        <v>2.8076887693513599E-2</v>
      </c>
      <c r="AC35" s="26">
        <v>10175.5579441482</v>
      </c>
      <c r="AD35" s="26">
        <v>15.0511978237155</v>
      </c>
      <c r="AE35" s="26">
        <v>6340.8420570886601</v>
      </c>
      <c r="AF35" s="26">
        <v>66.812227545877704</v>
      </c>
      <c r="AG35" s="26">
        <v>203.82786856959501</v>
      </c>
      <c r="AH35" s="26">
        <v>12.7960372871995</v>
      </c>
      <c r="AI35" s="26">
        <v>284.70721691604098</v>
      </c>
      <c r="AJ35" s="95">
        <v>3.53100512445641</v>
      </c>
      <c r="AK35" s="26">
        <v>27.890183939134499</v>
      </c>
      <c r="AL35" s="26">
        <v>27.890183939134499</v>
      </c>
      <c r="AM35" s="26">
        <v>18.037384687775901</v>
      </c>
      <c r="AN35" s="26">
        <v>0</v>
      </c>
      <c r="AO35" s="26">
        <v>20.828556507287999</v>
      </c>
      <c r="AP35" s="26">
        <v>3.3977701630436998</v>
      </c>
      <c r="AQ35" s="95">
        <v>94.889749007381994</v>
      </c>
      <c r="AR35" s="26">
        <v>8.7008106755204295</v>
      </c>
      <c r="AS35" s="26">
        <v>12.6114258564482</v>
      </c>
      <c r="AT35" s="26">
        <v>1.55497390702081</v>
      </c>
      <c r="AU35" s="26">
        <v>220.23022852968299</v>
      </c>
      <c r="AV35" s="26">
        <v>0</v>
      </c>
      <c r="AW35" s="95">
        <v>2277.0965207317099</v>
      </c>
      <c r="AX35" s="26">
        <v>3278.6940411647001</v>
      </c>
      <c r="AY35" s="26">
        <v>364.29980588413599</v>
      </c>
      <c r="AZ35" s="26">
        <v>3642.9938470488401</v>
      </c>
      <c r="BA35" s="26">
        <v>2.5340527582344299E-2</v>
      </c>
      <c r="BB35" s="26">
        <v>73.952924916114299</v>
      </c>
      <c r="BC35" s="26">
        <v>12.852893283398499</v>
      </c>
      <c r="BD35" s="26">
        <v>707.08837459924996</v>
      </c>
      <c r="BE35" s="26">
        <v>15.083507744506299</v>
      </c>
      <c r="BF35" s="26">
        <v>9.7418942502796604</v>
      </c>
      <c r="BG35" s="26">
        <v>48.452392403974898</v>
      </c>
      <c r="BH35" s="26">
        <v>27.161415629535298</v>
      </c>
      <c r="BI35" s="26">
        <v>2.8073856490131499</v>
      </c>
      <c r="BJ35" s="26">
        <v>6.4681561606662399</v>
      </c>
      <c r="BK35" s="26">
        <v>1592.24188626202</v>
      </c>
      <c r="BL35" s="26">
        <v>1337.3794562447699</v>
      </c>
      <c r="BM35" s="26">
        <v>254.862430017251</v>
      </c>
      <c r="BN35" s="26">
        <v>0.85470978301008305</v>
      </c>
      <c r="BO35" s="26">
        <v>2.1775682492545601</v>
      </c>
      <c r="BP35" s="26">
        <v>851.31993165716096</v>
      </c>
      <c r="BQ35" s="26">
        <v>0.36241754967289003</v>
      </c>
      <c r="BR35" s="26">
        <v>65.6474055479312</v>
      </c>
      <c r="BS35" s="26">
        <v>10.510718425569101</v>
      </c>
      <c r="BT35" s="26">
        <v>5.3210505910040196</v>
      </c>
      <c r="BU35" s="26">
        <v>165.828435505437</v>
      </c>
      <c r="BV35" s="26">
        <v>185.291974643587</v>
      </c>
      <c r="BW35" s="26">
        <v>63.712192757816801</v>
      </c>
      <c r="BX35" s="26">
        <v>47.212897831864403</v>
      </c>
      <c r="BY35" s="26">
        <v>1.86448322467787</v>
      </c>
      <c r="BZ35" s="26">
        <v>2220.2639685070599</v>
      </c>
      <c r="CA35" s="26">
        <v>446.27823931084703</v>
      </c>
      <c r="CB35" s="26">
        <v>34.1523726146266</v>
      </c>
      <c r="CC35" s="26">
        <v>2.6103524199917301</v>
      </c>
      <c r="CD35" s="26">
        <v>158.134684905781</v>
      </c>
      <c r="CE35" s="95">
        <v>0</v>
      </c>
      <c r="CF35" s="26">
        <v>132.988610578812</v>
      </c>
      <c r="CG35" s="26">
        <v>2009.82438457426</v>
      </c>
      <c r="CH35" s="26">
        <v>52.181856261372303</v>
      </c>
      <c r="CK35" s="35">
        <f t="shared" ref="CK35:CK51" si="15">AN35/AZ35</f>
        <v>0</v>
      </c>
      <c r="CL35" s="54">
        <f t="shared" ref="CL35:CL51" si="16">+(AE35-B35)/B35</f>
        <v>2.7940645530499966E-3</v>
      </c>
      <c r="CM35" s="54">
        <f t="shared" ref="CM35:CM51" si="17">+(AU35-C35)/C35</f>
        <v>2.7829129837412146E-3</v>
      </c>
      <c r="CN35" s="54">
        <f t="shared" ref="CN35:CN51" si="18">+(AZ35-D35)/D35</f>
        <v>2.7508711905723216E-3</v>
      </c>
      <c r="CO35" s="54">
        <f t="shared" ref="CO35:CO51" si="19">+(BK35-E35)/E35</f>
        <v>2.7219995546073198E-3</v>
      </c>
      <c r="CP35" s="54">
        <f t="shared" ref="CP35:CP51" si="20">+(BL35-F35)/F35</f>
        <v>2.716929680432089E-3</v>
      </c>
      <c r="CQ35" s="54">
        <f t="shared" ref="CQ35:CQ51" si="21">+(BZ35-G35)/G35</f>
        <v>2.7666175694624523E-3</v>
      </c>
      <c r="CR35" s="54">
        <f t="shared" ref="CR35:CR51" si="22">+(CG35-H35)/H35</f>
        <v>2.7358340773111088E-3</v>
      </c>
      <c r="CS35" s="23">
        <f t="shared" ref="CS35:CS51" si="23">+(AD35-K35)/K35</f>
        <v>9.4267411115290015E-5</v>
      </c>
      <c r="CT35" s="73">
        <f t="shared" ref="CT35:CT51" si="24">+(AL35-L35)/L35</f>
        <v>2.0252335674349022</v>
      </c>
      <c r="CU35" s="23">
        <f t="shared" ref="CU35:CU51" si="25">+(AM35-M35)/M35</f>
        <v>2.753784956461587E-3</v>
      </c>
      <c r="CV35" s="73">
        <f t="shared" ref="CV35:CV51" si="26">+(AS35-N35)/N35</f>
        <v>-0.91974241206262031</v>
      </c>
      <c r="CW35" s="81">
        <f t="shared" si="13"/>
        <v>2.6918892157937161E-3</v>
      </c>
      <c r="CX35" s="81">
        <f t="shared" si="14"/>
        <v>2.7459890540570864E-3</v>
      </c>
      <c r="CY35" s="73">
        <f t="shared" ref="CY35:CY51" si="27">+(AT35-Q35)/Q35</f>
        <v>-6.1166194304499356E-2</v>
      </c>
    </row>
    <row r="36" spans="1:103" x14ac:dyDescent="0.25">
      <c r="A36" s="28" t="s">
        <v>35</v>
      </c>
      <c r="B36" s="87">
        <v>148080.56002999999</v>
      </c>
      <c r="C36" s="87">
        <v>2616.3939842999998</v>
      </c>
      <c r="D36" s="87">
        <v>37028.675554000001</v>
      </c>
      <c r="E36" s="87">
        <v>12826.893988</v>
      </c>
      <c r="F36" s="87">
        <v>10317.006869999999</v>
      </c>
      <c r="G36" s="87">
        <v>40945.382604999999</v>
      </c>
      <c r="H36" s="87">
        <v>18782.463677</v>
      </c>
      <c r="I36" s="89">
        <v>64.168324802000001</v>
      </c>
      <c r="J36" s="89">
        <v>94.425848879</v>
      </c>
      <c r="K36" s="87">
        <v>2.4153402929999999</v>
      </c>
      <c r="L36" s="89">
        <v>104.45220621999999</v>
      </c>
      <c r="M36" s="87">
        <v>1083.9071927</v>
      </c>
      <c r="N36" s="89">
        <v>334.58812710000001</v>
      </c>
      <c r="O36" s="91">
        <v>9.3159702401000004</v>
      </c>
      <c r="P36" s="91">
        <v>5.4945913808000002</v>
      </c>
      <c r="Q36" s="89">
        <v>4.0669619657</v>
      </c>
      <c r="R36" s="26"/>
      <c r="S36" s="28" t="s">
        <v>35</v>
      </c>
      <c r="T36" s="95">
        <v>55.401446254080597</v>
      </c>
      <c r="U36" s="26">
        <v>180.04853598003399</v>
      </c>
      <c r="V36" s="95">
        <v>9.3410668368317804</v>
      </c>
      <c r="W36" s="26">
        <v>198.04875460320301</v>
      </c>
      <c r="X36" s="26">
        <v>124.755121399789</v>
      </c>
      <c r="Y36" s="26">
        <v>233.588538910555</v>
      </c>
      <c r="Z36" s="95">
        <v>26.319432911129901</v>
      </c>
      <c r="AA36" s="26">
        <v>801.62477783144698</v>
      </c>
      <c r="AB36" s="95">
        <v>5.5095921114108801</v>
      </c>
      <c r="AC36" s="26">
        <v>32289.42711755</v>
      </c>
      <c r="AD36" s="26">
        <v>2.4219611355813102</v>
      </c>
      <c r="AE36" s="26">
        <v>148476.94642885501</v>
      </c>
      <c r="AF36" s="26">
        <v>625.26556884424201</v>
      </c>
      <c r="AG36" s="26">
        <v>675.06863311643804</v>
      </c>
      <c r="AH36" s="26">
        <v>110.744423198117</v>
      </c>
      <c r="AI36" s="26">
        <v>386.81241847025899</v>
      </c>
      <c r="AJ36" s="95">
        <v>37.779183063142597</v>
      </c>
      <c r="AK36" s="26">
        <v>345.87044135052599</v>
      </c>
      <c r="AL36" s="26">
        <v>345.87044135052599</v>
      </c>
      <c r="AM36" s="26">
        <v>1086.77419373316</v>
      </c>
      <c r="AN36" s="26">
        <v>0</v>
      </c>
      <c r="AO36" s="26">
        <v>809.70970232364596</v>
      </c>
      <c r="AP36" s="26">
        <v>27.037798871276198</v>
      </c>
      <c r="AQ36" s="95">
        <v>1925.7780737195001</v>
      </c>
      <c r="AR36" s="26">
        <v>124.95588164807199</v>
      </c>
      <c r="AS36" s="26">
        <v>299.39701343682202</v>
      </c>
      <c r="AT36" s="26">
        <v>24.766272723365301</v>
      </c>
      <c r="AU36" s="26">
        <v>2623.5737174574001</v>
      </c>
      <c r="AV36" s="26">
        <v>0</v>
      </c>
      <c r="AW36" s="95">
        <v>20359.068353930001</v>
      </c>
      <c r="AX36" s="26">
        <v>33409.781420590902</v>
      </c>
      <c r="AY36" s="26">
        <v>3712.1960794087099</v>
      </c>
      <c r="AZ36" s="26">
        <v>37121.977499999601</v>
      </c>
      <c r="BA36" s="26">
        <v>1.3082785666449801</v>
      </c>
      <c r="BB36" s="26">
        <v>911.01432168136103</v>
      </c>
      <c r="BC36" s="26">
        <v>162.135436023181</v>
      </c>
      <c r="BD36" s="26">
        <v>5909.5272483991102</v>
      </c>
      <c r="BE36" s="26">
        <v>245.66164680787199</v>
      </c>
      <c r="BF36" s="26">
        <v>485.38666478380799</v>
      </c>
      <c r="BG36" s="26">
        <v>421.73779320138601</v>
      </c>
      <c r="BH36" s="26">
        <v>359.51647175934301</v>
      </c>
      <c r="BI36" s="26">
        <v>92.356247971538494</v>
      </c>
      <c r="BJ36" s="26">
        <v>198.47827914004301</v>
      </c>
      <c r="BK36" s="26">
        <v>12857.267282958001</v>
      </c>
      <c r="BL36" s="26">
        <v>10341.3694662899</v>
      </c>
      <c r="BM36" s="26">
        <v>2515.8978166680399</v>
      </c>
      <c r="BN36" s="26">
        <v>41.172939013100901</v>
      </c>
      <c r="BO36" s="26">
        <v>23.657753244650099</v>
      </c>
      <c r="BP36" s="26">
        <v>3668.4085384754999</v>
      </c>
      <c r="BQ36" s="26">
        <v>293.52697396652201</v>
      </c>
      <c r="BR36" s="26">
        <v>608.47246831980203</v>
      </c>
      <c r="BS36" s="26">
        <v>115.192358338045</v>
      </c>
      <c r="BT36" s="26">
        <v>133.697734194238</v>
      </c>
      <c r="BU36" s="26">
        <v>1528.8023862375301</v>
      </c>
      <c r="BV36" s="26">
        <v>570.75428980916195</v>
      </c>
      <c r="BW36" s="26">
        <v>438.64227878249699</v>
      </c>
      <c r="BX36" s="26">
        <v>1490.13729035907</v>
      </c>
      <c r="BY36" s="26">
        <v>34.386205671830901</v>
      </c>
      <c r="BZ36" s="26">
        <v>41055.9546317161</v>
      </c>
      <c r="CA36" s="26">
        <v>5137.1705238888999</v>
      </c>
      <c r="CB36" s="26">
        <v>363.02379955153799</v>
      </c>
      <c r="CC36" s="26">
        <v>96.585363882137003</v>
      </c>
      <c r="CD36" s="26">
        <v>1963.3825942313999</v>
      </c>
      <c r="CE36" s="95">
        <v>4.6880930014715598E-2</v>
      </c>
      <c r="CF36" s="26">
        <v>1860.4986183862</v>
      </c>
      <c r="CG36" s="26">
        <v>18831.571419930799</v>
      </c>
      <c r="CH36" s="26">
        <v>978.70903590471698</v>
      </c>
      <c r="CK36" s="35">
        <f t="shared" si="15"/>
        <v>0</v>
      </c>
      <c r="CL36" s="54">
        <f t="shared" si="16"/>
        <v>2.6768294148449318E-3</v>
      </c>
      <c r="CM36" s="54">
        <f t="shared" si="17"/>
        <v>2.744133032136279E-3</v>
      </c>
      <c r="CN36" s="54">
        <f t="shared" si="18"/>
        <v>2.5197213943970115E-3</v>
      </c>
      <c r="CO36" s="54">
        <f t="shared" si="19"/>
        <v>2.3679384102196551E-3</v>
      </c>
      <c r="CP36" s="54">
        <f t="shared" si="20"/>
        <v>2.3614015767249815E-3</v>
      </c>
      <c r="CQ36" s="54">
        <f t="shared" si="21"/>
        <v>2.7004760898875816E-3</v>
      </c>
      <c r="CR36" s="54">
        <f t="shared" si="22"/>
        <v>2.6145527964435019E-3</v>
      </c>
      <c r="CS36" s="23">
        <f t="shared" si="23"/>
        <v>2.7411634710431875E-3</v>
      </c>
      <c r="CT36" s="73">
        <f t="shared" si="24"/>
        <v>2.311279424984519</v>
      </c>
      <c r="CU36" s="23">
        <f t="shared" si="25"/>
        <v>2.6450613599291253E-3</v>
      </c>
      <c r="CV36" s="73">
        <f t="shared" si="26"/>
        <v>-0.10517741310246866</v>
      </c>
      <c r="CW36" s="81">
        <f t="shared" si="13"/>
        <v>2.6939326860183918E-3</v>
      </c>
      <c r="CX36" s="81">
        <f t="shared" si="14"/>
        <v>2.7300902963044082E-3</v>
      </c>
      <c r="CY36" s="73">
        <f t="shared" si="27"/>
        <v>5.0896248679578111</v>
      </c>
    </row>
    <row r="37" spans="1:103" x14ac:dyDescent="0.25">
      <c r="A37" s="28" t="s">
        <v>36</v>
      </c>
      <c r="B37" s="87">
        <v>22467.461367</v>
      </c>
      <c r="C37" s="87">
        <v>3443.4253717000001</v>
      </c>
      <c r="D37" s="87">
        <v>34581.473131999999</v>
      </c>
      <c r="E37" s="87">
        <v>6723.9193004999997</v>
      </c>
      <c r="F37" s="87">
        <v>4701.0988071000002</v>
      </c>
      <c r="G37" s="87">
        <v>23451.311550999999</v>
      </c>
      <c r="H37" s="87">
        <v>19917.338122000001</v>
      </c>
      <c r="I37" s="89">
        <v>119.20439295</v>
      </c>
      <c r="J37" s="89">
        <v>101.27710245</v>
      </c>
      <c r="K37" s="87">
        <v>7.8315846069999999</v>
      </c>
      <c r="L37" s="89">
        <v>373.19845325</v>
      </c>
      <c r="M37" s="87">
        <v>191.24004572000001</v>
      </c>
      <c r="N37" s="89">
        <v>2647.6470875</v>
      </c>
      <c r="O37" s="91">
        <v>65.418631839</v>
      </c>
      <c r="P37" s="91">
        <v>11.473884641</v>
      </c>
      <c r="Q37" s="89">
        <v>9.4995483934999996</v>
      </c>
      <c r="R37" s="26"/>
      <c r="S37" s="28" t="s">
        <v>36</v>
      </c>
      <c r="T37" s="95">
        <v>6.5665749368040904</v>
      </c>
      <c r="U37" s="26">
        <v>75.6635244607034</v>
      </c>
      <c r="V37" s="95">
        <v>65.597902848739594</v>
      </c>
      <c r="W37" s="26">
        <v>95.528340896671295</v>
      </c>
      <c r="X37" s="26">
        <v>80.423575632639</v>
      </c>
      <c r="Y37" s="26">
        <v>47.7025138334971</v>
      </c>
      <c r="Z37" s="95">
        <v>141.31588215475799</v>
      </c>
      <c r="AA37" s="26">
        <v>705.39507094911198</v>
      </c>
      <c r="AB37" s="95">
        <v>11.5053654774298</v>
      </c>
      <c r="AC37" s="26">
        <v>25980.613436049101</v>
      </c>
      <c r="AD37" s="26">
        <v>7.8531169741574498</v>
      </c>
      <c r="AE37" s="26">
        <v>22528.848442838</v>
      </c>
      <c r="AF37" s="26">
        <v>608.555477852688</v>
      </c>
      <c r="AG37" s="26">
        <v>4335.1110768357003</v>
      </c>
      <c r="AH37" s="26">
        <v>227.80252419968201</v>
      </c>
      <c r="AI37" s="26">
        <v>148.84020756121299</v>
      </c>
      <c r="AJ37" s="95">
        <v>4.0860783337813897</v>
      </c>
      <c r="AK37" s="26">
        <v>597.21301210911895</v>
      </c>
      <c r="AL37" s="26">
        <v>597.21301210911895</v>
      </c>
      <c r="AM37" s="26">
        <v>191.757086759331</v>
      </c>
      <c r="AN37" s="26">
        <v>0</v>
      </c>
      <c r="AO37" s="26">
        <v>593.719238163211</v>
      </c>
      <c r="AP37" s="26">
        <v>16.964453406377501</v>
      </c>
      <c r="AQ37" s="95">
        <v>499.48724485877301</v>
      </c>
      <c r="AR37" s="26">
        <v>18.743123835059599</v>
      </c>
      <c r="AS37" s="26">
        <v>564.77037134144803</v>
      </c>
      <c r="AT37" s="26">
        <v>6.7549917293849102</v>
      </c>
      <c r="AU37" s="26">
        <v>3452.8655528786198</v>
      </c>
      <c r="AV37" s="26">
        <v>0</v>
      </c>
      <c r="AW37" s="95">
        <v>24438.7698183627</v>
      </c>
      <c r="AX37" s="26">
        <v>31208.090215808901</v>
      </c>
      <c r="AY37" s="26">
        <v>3467.5662391257802</v>
      </c>
      <c r="AZ37" s="26">
        <v>34675.656454934702</v>
      </c>
      <c r="BA37" s="26">
        <v>0.13087553985515399</v>
      </c>
      <c r="BB37" s="26">
        <v>813.54236005689995</v>
      </c>
      <c r="BC37" s="26">
        <v>64.3921451645476</v>
      </c>
      <c r="BD37" s="26">
        <v>9038.4107291017299</v>
      </c>
      <c r="BE37" s="26">
        <v>139.913952740056</v>
      </c>
      <c r="BF37" s="26">
        <v>103.867262624639</v>
      </c>
      <c r="BG37" s="26">
        <v>166.45364705015999</v>
      </c>
      <c r="BH37" s="26">
        <v>60.826128684565901</v>
      </c>
      <c r="BI37" s="26">
        <v>71.860466643958901</v>
      </c>
      <c r="BJ37" s="26">
        <v>94.608028742582604</v>
      </c>
      <c r="BK37" s="26">
        <v>6741.9316273091899</v>
      </c>
      <c r="BL37" s="26">
        <v>4713.7883863542602</v>
      </c>
      <c r="BM37" s="26">
        <v>2028.14324095493</v>
      </c>
      <c r="BN37" s="26">
        <v>10.687302545897399</v>
      </c>
      <c r="BO37" s="26">
        <v>2.8163084270132202</v>
      </c>
      <c r="BP37" s="26">
        <v>1705.9782002832901</v>
      </c>
      <c r="BQ37" s="26">
        <v>141.61819054327401</v>
      </c>
      <c r="BR37" s="26">
        <v>286.42958143873602</v>
      </c>
      <c r="BS37" s="26">
        <v>72.034276419032494</v>
      </c>
      <c r="BT37" s="26">
        <v>77.116447606099996</v>
      </c>
      <c r="BU37" s="26">
        <v>718.72922357799098</v>
      </c>
      <c r="BV37" s="26">
        <v>2357.1533146995798</v>
      </c>
      <c r="BW37" s="26">
        <v>188.59040345693299</v>
      </c>
      <c r="BX37" s="26">
        <v>781.50479944910603</v>
      </c>
      <c r="BY37" s="26">
        <v>26.362020956373101</v>
      </c>
      <c r="BZ37" s="26">
        <v>23513.0572447993</v>
      </c>
      <c r="CA37" s="26">
        <v>5054.4159229974302</v>
      </c>
      <c r="CB37" s="26">
        <v>46.888955952547398</v>
      </c>
      <c r="CC37" s="26">
        <v>438.57471044873603</v>
      </c>
      <c r="CD37" s="26">
        <v>1156.7456517232899</v>
      </c>
      <c r="CE37" s="95">
        <v>1.3434089828006399</v>
      </c>
      <c r="CF37" s="26">
        <v>1159.48186342179</v>
      </c>
      <c r="CG37" s="26">
        <v>19971.687747145999</v>
      </c>
      <c r="CH37" s="26">
        <v>414.921290204895</v>
      </c>
      <c r="CK37" s="35">
        <f t="shared" si="15"/>
        <v>0</v>
      </c>
      <c r="CL37" s="54">
        <f t="shared" si="16"/>
        <v>2.7322657791754188E-3</v>
      </c>
      <c r="CM37" s="54">
        <f t="shared" si="17"/>
        <v>2.7415088638785079E-3</v>
      </c>
      <c r="CN37" s="54">
        <f t="shared" si="18"/>
        <v>2.7235196885684551E-3</v>
      </c>
      <c r="CO37" s="54">
        <f t="shared" si="19"/>
        <v>2.6788433953766782E-3</v>
      </c>
      <c r="CP37" s="54">
        <f t="shared" si="20"/>
        <v>2.6992794184830023E-3</v>
      </c>
      <c r="CQ37" s="54">
        <f t="shared" si="21"/>
        <v>2.6329313678265533E-3</v>
      </c>
      <c r="CR37" s="54">
        <f t="shared" si="22"/>
        <v>2.728759476446583E-3</v>
      </c>
      <c r="CS37" s="23">
        <f t="shared" si="23"/>
        <v>2.7494266151710726E-3</v>
      </c>
      <c r="CT37" s="73">
        <f t="shared" si="24"/>
        <v>0.60025586094553018</v>
      </c>
      <c r="CU37" s="23">
        <f t="shared" si="25"/>
        <v>2.7036232781914582E-3</v>
      </c>
      <c r="CV37" s="73">
        <f t="shared" si="26"/>
        <v>-0.78668970875770161</v>
      </c>
      <c r="CW37" s="81">
        <f t="shared" si="13"/>
        <v>2.7403662335952384E-3</v>
      </c>
      <c r="CX37" s="81">
        <f t="shared" si="14"/>
        <v>2.7436946958058809E-3</v>
      </c>
      <c r="CY37" s="73">
        <f t="shared" si="27"/>
        <v>-0.28891443576339199</v>
      </c>
    </row>
    <row r="38" spans="1:103" x14ac:dyDescent="0.25">
      <c r="A38" s="28" t="s">
        <v>37</v>
      </c>
      <c r="B38" s="87">
        <v>15710.645946000001</v>
      </c>
      <c r="C38" s="87">
        <v>564.67580868000005</v>
      </c>
      <c r="D38" s="87">
        <v>9834.7653723000003</v>
      </c>
      <c r="E38" s="87">
        <v>4823.5380580999999</v>
      </c>
      <c r="F38" s="87">
        <v>3817.6359381000002</v>
      </c>
      <c r="G38" s="87">
        <v>1417.3419652</v>
      </c>
      <c r="H38" s="87">
        <v>8176.2471182999998</v>
      </c>
      <c r="I38" s="89">
        <v>114.82837766999999</v>
      </c>
      <c r="J38" s="89">
        <v>27.123610852999999</v>
      </c>
      <c r="K38" s="87">
        <v>4.6997023999999996</v>
      </c>
      <c r="L38" s="89">
        <v>180.86988500999999</v>
      </c>
      <c r="M38" s="87">
        <v>181.29694000000001</v>
      </c>
      <c r="N38" s="89">
        <v>1384.0293899999999</v>
      </c>
      <c r="O38" s="91">
        <v>24.761448188999999</v>
      </c>
      <c r="P38" s="91"/>
      <c r="Q38" s="89">
        <v>1.4017526617</v>
      </c>
      <c r="R38" s="26"/>
      <c r="S38" s="28" t="s">
        <v>37</v>
      </c>
      <c r="T38" s="95">
        <v>6.0443615549313501</v>
      </c>
      <c r="U38" s="26">
        <v>80.4395392265818</v>
      </c>
      <c r="V38" s="95">
        <v>24.829314531297399</v>
      </c>
      <c r="W38" s="26">
        <v>110.754829277779</v>
      </c>
      <c r="X38" s="26">
        <v>106.99829837806099</v>
      </c>
      <c r="Y38" s="26">
        <v>30.3942431441161</v>
      </c>
      <c r="Z38" s="95">
        <v>731.56181947480297</v>
      </c>
      <c r="AA38" s="26">
        <v>175.713307490451</v>
      </c>
      <c r="AB38" s="95">
        <v>0</v>
      </c>
      <c r="AC38" s="26">
        <v>27737.484464947302</v>
      </c>
      <c r="AD38" s="26">
        <v>4.7125980510987402</v>
      </c>
      <c r="AE38" s="26">
        <v>15752.1470194503</v>
      </c>
      <c r="AF38" s="26">
        <v>175.767825463045</v>
      </c>
      <c r="AG38" s="26">
        <v>322.28861745286702</v>
      </c>
      <c r="AH38" s="26">
        <v>30.563350522351499</v>
      </c>
      <c r="AI38" s="26">
        <v>135.44273404002899</v>
      </c>
      <c r="AJ38" s="95">
        <v>3.5696982237718999</v>
      </c>
      <c r="AK38" s="26">
        <v>76.9832980635056</v>
      </c>
      <c r="AL38" s="26">
        <v>76.9832980635056</v>
      </c>
      <c r="AM38" s="26">
        <v>181.746851769156</v>
      </c>
      <c r="AN38" s="26">
        <v>0</v>
      </c>
      <c r="AO38" s="26">
        <v>147.94584350098901</v>
      </c>
      <c r="AP38" s="26">
        <v>11.6924097540698</v>
      </c>
      <c r="AQ38" s="95">
        <v>557.76100192371496</v>
      </c>
      <c r="AR38" s="26">
        <v>24.635614448627301</v>
      </c>
      <c r="AS38" s="26">
        <v>751.31432508130194</v>
      </c>
      <c r="AT38" s="26">
        <v>14.750764420710301</v>
      </c>
      <c r="AU38" s="26">
        <v>566.22513809465295</v>
      </c>
      <c r="AV38" s="26">
        <v>0</v>
      </c>
      <c r="AW38" s="95">
        <v>8689.6406618275105</v>
      </c>
      <c r="AX38" s="26">
        <v>8875.0445382959406</v>
      </c>
      <c r="AY38" s="26">
        <v>986.11655342978497</v>
      </c>
      <c r="AZ38" s="26">
        <v>9861.1610917257203</v>
      </c>
      <c r="BA38" s="26">
        <v>4.7341776766085301E-2</v>
      </c>
      <c r="BB38" s="26">
        <v>146.18820974447499</v>
      </c>
      <c r="BC38" s="26">
        <v>14.2401845821965</v>
      </c>
      <c r="BD38" s="26">
        <v>1729.5067475533599</v>
      </c>
      <c r="BE38" s="26">
        <v>56.636969103325001</v>
      </c>
      <c r="BF38" s="26">
        <v>84.747745181523001</v>
      </c>
      <c r="BG38" s="26">
        <v>134.09819669637301</v>
      </c>
      <c r="BH38" s="26">
        <v>46.2230250822047</v>
      </c>
      <c r="BI38" s="26">
        <v>13.894019336518999</v>
      </c>
      <c r="BJ38" s="26">
        <v>118.082522355748</v>
      </c>
      <c r="BK38" s="26">
        <v>4833.80333129272</v>
      </c>
      <c r="BL38" s="26">
        <v>3825.9711368163998</v>
      </c>
      <c r="BM38" s="26">
        <v>1007.83219447631</v>
      </c>
      <c r="BN38" s="26">
        <v>6.8780213943131896</v>
      </c>
      <c r="BO38" s="26">
        <v>3.92967942382205</v>
      </c>
      <c r="BP38" s="26">
        <v>832.30515650060295</v>
      </c>
      <c r="BQ38" s="26">
        <v>385.79806610184198</v>
      </c>
      <c r="BR38" s="26">
        <v>317.175628179478</v>
      </c>
      <c r="BS38" s="26">
        <v>12.916552714054999</v>
      </c>
      <c r="BT38" s="26">
        <v>19.163227033074801</v>
      </c>
      <c r="BU38" s="26">
        <v>794.34445027199502</v>
      </c>
      <c r="BV38" s="26">
        <v>115.04665725372</v>
      </c>
      <c r="BW38" s="26">
        <v>106.56167109024</v>
      </c>
      <c r="BX38" s="26">
        <v>874.72300572430004</v>
      </c>
      <c r="BY38" s="26">
        <v>4.2530160447868903</v>
      </c>
      <c r="BZ38" s="26">
        <v>1421.0661778896199</v>
      </c>
      <c r="CA38" s="26">
        <v>1123.18429963165</v>
      </c>
      <c r="CB38" s="26">
        <v>2.6894775125470699E-2</v>
      </c>
      <c r="CC38" s="26">
        <v>1529.81485737146</v>
      </c>
      <c r="CD38" s="26">
        <v>505.26235976361602</v>
      </c>
      <c r="CE38" s="95">
        <v>3.0363807985965199</v>
      </c>
      <c r="CF38" s="26">
        <v>472.65268790429701</v>
      </c>
      <c r="CG38" s="26">
        <v>8194.4463596730602</v>
      </c>
      <c r="CH38" s="26">
        <v>474.833835780306</v>
      </c>
      <c r="CK38" s="35">
        <f t="shared" si="15"/>
        <v>0</v>
      </c>
      <c r="CL38" s="54">
        <f t="shared" si="16"/>
        <v>2.6415892505594735E-3</v>
      </c>
      <c r="CM38" s="54">
        <f t="shared" si="17"/>
        <v>2.7437502914719378E-3</v>
      </c>
      <c r="CN38" s="54">
        <f t="shared" si="18"/>
        <v>2.6839195879613548E-3</v>
      </c>
      <c r="CO38" s="54">
        <f t="shared" si="19"/>
        <v>2.128162578811205E-3</v>
      </c>
      <c r="CP38" s="54">
        <f t="shared" si="20"/>
        <v>2.1833403843500047E-3</v>
      </c>
      <c r="CQ38" s="54">
        <f t="shared" si="21"/>
        <v>2.6276034867099762E-3</v>
      </c>
      <c r="CR38" s="54">
        <f t="shared" si="22"/>
        <v>2.2258673337217341E-3</v>
      </c>
      <c r="CS38" s="23">
        <f t="shared" si="23"/>
        <v>2.7439292961913037E-3</v>
      </c>
      <c r="CT38" s="73">
        <f t="shared" si="24"/>
        <v>-0.57437194113741308</v>
      </c>
      <c r="CU38" s="23">
        <f t="shared" si="25"/>
        <v>2.4816291392231377E-3</v>
      </c>
      <c r="CV38" s="73">
        <f t="shared" si="26"/>
        <v>-0.45715435632381912</v>
      </c>
      <c r="CW38" s="81">
        <f t="shared" si="13"/>
        <v>2.7408066676628635E-3</v>
      </c>
      <c r="CX38" s="81" t="e">
        <f t="shared" si="14"/>
        <v>#DIV/0!</v>
      </c>
      <c r="CY38" s="73">
        <f t="shared" si="27"/>
        <v>9.5230864358203213</v>
      </c>
    </row>
    <row r="39" spans="1:103" x14ac:dyDescent="0.25">
      <c r="A39" s="28" t="s">
        <v>38</v>
      </c>
      <c r="B39" s="87">
        <v>33088.274240999999</v>
      </c>
      <c r="C39" s="87">
        <v>1412.2681336000001</v>
      </c>
      <c r="D39" s="87">
        <v>33497.784269000003</v>
      </c>
      <c r="E39" s="87">
        <v>14604.811734999999</v>
      </c>
      <c r="F39" s="87">
        <v>10654.830555</v>
      </c>
      <c r="G39" s="87">
        <v>15979.500391</v>
      </c>
      <c r="H39" s="87">
        <v>11811.184345</v>
      </c>
      <c r="I39" s="89">
        <v>20.487006354999998</v>
      </c>
      <c r="J39" s="89">
        <v>93.078850332000002</v>
      </c>
      <c r="K39" s="87">
        <v>39.393671859000001</v>
      </c>
      <c r="L39" s="89">
        <v>253.83994468</v>
      </c>
      <c r="M39" s="87">
        <v>1594.1611330999999</v>
      </c>
      <c r="N39" s="89">
        <v>300.52357121</v>
      </c>
      <c r="O39" s="91">
        <v>4.1259510111999997</v>
      </c>
      <c r="P39" s="91">
        <v>0.1666478861</v>
      </c>
      <c r="Q39" s="89">
        <v>23.288472735999999</v>
      </c>
      <c r="R39" s="26"/>
      <c r="S39" s="28" t="s">
        <v>130</v>
      </c>
      <c r="T39" s="95">
        <v>21.691897611219201</v>
      </c>
      <c r="U39" s="26">
        <v>117.643846809677</v>
      </c>
      <c r="V39" s="95">
        <v>4.1366784828511403</v>
      </c>
      <c r="W39" s="26">
        <v>103.575812590551</v>
      </c>
      <c r="X39" s="26">
        <v>42.294769606977702</v>
      </c>
      <c r="Y39" s="26">
        <v>101.653404077015</v>
      </c>
      <c r="Z39" s="95">
        <v>23.110622067903801</v>
      </c>
      <c r="AA39" s="26">
        <v>769.45746157481597</v>
      </c>
      <c r="AB39" s="95">
        <v>0.16707228715597</v>
      </c>
      <c r="AC39" s="26">
        <v>15786.5371094928</v>
      </c>
      <c r="AD39" s="26">
        <v>39.4920642086757</v>
      </c>
      <c r="AE39" s="26">
        <v>33173.290358195904</v>
      </c>
      <c r="AF39" s="26">
        <v>342.991116554521</v>
      </c>
      <c r="AG39" s="26">
        <v>682.19316499099705</v>
      </c>
      <c r="AH39" s="26">
        <v>54.386959541533301</v>
      </c>
      <c r="AI39" s="26">
        <v>60.091083475782398</v>
      </c>
      <c r="AJ39" s="95">
        <v>10.230750274808999</v>
      </c>
      <c r="AK39" s="26">
        <v>313.196726122852</v>
      </c>
      <c r="AL39" s="26">
        <v>313.196726122852</v>
      </c>
      <c r="AM39" s="26">
        <v>1596.21015677938</v>
      </c>
      <c r="AN39" s="26">
        <v>0</v>
      </c>
      <c r="AO39" s="26">
        <v>764.51133223725105</v>
      </c>
      <c r="AP39" s="26">
        <v>11.3414855710911</v>
      </c>
      <c r="AQ39" s="95">
        <v>569.21480094205003</v>
      </c>
      <c r="AR39" s="26">
        <v>43.156769046664003</v>
      </c>
      <c r="AS39" s="26">
        <v>195.077447959045</v>
      </c>
      <c r="AT39" s="26">
        <v>8.4767596037123703</v>
      </c>
      <c r="AU39" s="26">
        <v>1416.06863653146</v>
      </c>
      <c r="AV39" s="26">
        <v>0</v>
      </c>
      <c r="AW39" s="95">
        <v>12787.5257000611</v>
      </c>
      <c r="AX39" s="26">
        <v>30227.581186893502</v>
      </c>
      <c r="AY39" s="26">
        <v>3358.61873564906</v>
      </c>
      <c r="AZ39" s="26">
        <v>33586.199922542597</v>
      </c>
      <c r="BA39" s="26">
        <v>0.12466428071201199</v>
      </c>
      <c r="BB39" s="26">
        <v>507.15774359342902</v>
      </c>
      <c r="BC39" s="26">
        <v>162.48879583271301</v>
      </c>
      <c r="BD39" s="26">
        <v>3836.14206549244</v>
      </c>
      <c r="BE39" s="26">
        <v>266.21867064611899</v>
      </c>
      <c r="BF39" s="26">
        <v>480.65688259968903</v>
      </c>
      <c r="BG39" s="26">
        <v>366.934711067092</v>
      </c>
      <c r="BH39" s="26">
        <v>349.39788134735397</v>
      </c>
      <c r="BI39" s="26">
        <v>110.998868670337</v>
      </c>
      <c r="BJ39" s="26">
        <v>199.832147833573</v>
      </c>
      <c r="BK39" s="26">
        <v>14640.320548862301</v>
      </c>
      <c r="BL39" s="26">
        <v>10680.6923608896</v>
      </c>
      <c r="BM39" s="26">
        <v>3959.6281879726798</v>
      </c>
      <c r="BN39" s="26">
        <v>19.318970353015001</v>
      </c>
      <c r="BO39" s="26">
        <v>17.0393539787805</v>
      </c>
      <c r="BP39" s="26">
        <v>3542.52234576409</v>
      </c>
      <c r="BQ39" s="26">
        <v>281.22209298952203</v>
      </c>
      <c r="BR39" s="26">
        <v>620.49515031189799</v>
      </c>
      <c r="BS39" s="26">
        <v>147.02861374471499</v>
      </c>
      <c r="BT39" s="26">
        <v>121.785004842121</v>
      </c>
      <c r="BU39" s="26">
        <v>1555.45381420029</v>
      </c>
      <c r="BV39" s="26">
        <v>829.147358398954</v>
      </c>
      <c r="BW39" s="26">
        <v>438.971080921311</v>
      </c>
      <c r="BX39" s="26">
        <v>1980.07917626834</v>
      </c>
      <c r="BY39" s="26">
        <v>20.2487995187034</v>
      </c>
      <c r="BZ39" s="26">
        <v>16021.8550379311</v>
      </c>
      <c r="CA39" s="26">
        <v>2350.8557343426201</v>
      </c>
      <c r="CB39" s="26">
        <v>38.842265088759198</v>
      </c>
      <c r="CC39" s="26">
        <v>135.131286609304</v>
      </c>
      <c r="CD39" s="26">
        <v>1619.41840561093</v>
      </c>
      <c r="CE39" s="95">
        <v>0.46955850059187498</v>
      </c>
      <c r="CF39" s="26">
        <v>956.87390974554103</v>
      </c>
      <c r="CG39" s="26">
        <v>11841.999838048399</v>
      </c>
      <c r="CH39" s="26">
        <v>511.94710042706299</v>
      </c>
      <c r="CK39" s="35">
        <f t="shared" si="15"/>
        <v>0</v>
      </c>
      <c r="CL39" s="54">
        <f t="shared" si="16"/>
        <v>2.5693729620555454E-3</v>
      </c>
      <c r="CM39" s="54">
        <f t="shared" si="17"/>
        <v>2.6910632910565869E-3</v>
      </c>
      <c r="CN39" s="54">
        <f t="shared" si="18"/>
        <v>2.6394478163863666E-3</v>
      </c>
      <c r="CO39" s="54">
        <f t="shared" si="19"/>
        <v>2.4313092497594865E-3</v>
      </c>
      <c r="CP39" s="54">
        <f t="shared" si="20"/>
        <v>2.4272376511387003E-3</v>
      </c>
      <c r="CQ39" s="54">
        <f t="shared" si="21"/>
        <v>2.6505614002147082E-3</v>
      </c>
      <c r="CR39" s="54">
        <f t="shared" si="22"/>
        <v>2.6090095750173248E-3</v>
      </c>
      <c r="CS39" s="23">
        <f t="shared" si="23"/>
        <v>2.4976689156540159E-3</v>
      </c>
      <c r="CT39" s="73">
        <f t="shared" si="24"/>
        <v>0.23383546477556691</v>
      </c>
      <c r="CU39" s="23">
        <f t="shared" si="25"/>
        <v>1.2853303451173387E-3</v>
      </c>
      <c r="CV39" s="73">
        <f t="shared" si="26"/>
        <v>-0.35087471783459978</v>
      </c>
      <c r="CW39" s="81">
        <f t="shared" si="13"/>
        <v>2.5999997629687125E-3</v>
      </c>
      <c r="CX39" s="81">
        <f t="shared" si="14"/>
        <v>2.5466933058804478E-3</v>
      </c>
      <c r="CY39" s="73">
        <f t="shared" si="27"/>
        <v>-0.63601049756222316</v>
      </c>
    </row>
    <row r="40" spans="1:103" x14ac:dyDescent="0.25">
      <c r="A40" s="28" t="s">
        <v>39</v>
      </c>
      <c r="B40" s="87">
        <v>667.11862361999999</v>
      </c>
      <c r="C40" s="87">
        <v>16.038284827999998</v>
      </c>
      <c r="D40" s="87">
        <v>826.85937052999998</v>
      </c>
      <c r="E40" s="87">
        <v>157.8702576</v>
      </c>
      <c r="F40" s="87">
        <v>91.117006932999999</v>
      </c>
      <c r="G40" s="87">
        <v>311.52365556000001</v>
      </c>
      <c r="H40" s="87">
        <v>564.40890495999997</v>
      </c>
      <c r="I40" s="89">
        <v>3.1598312635000001</v>
      </c>
      <c r="J40" s="89">
        <v>0.97297256070000004</v>
      </c>
      <c r="K40" s="87">
        <v>8.8449646699999995E-2</v>
      </c>
      <c r="L40" s="89">
        <v>7.6347190622000003</v>
      </c>
      <c r="M40" s="87">
        <v>2.205435767</v>
      </c>
      <c r="N40" s="89">
        <v>6.1771707899999999</v>
      </c>
      <c r="O40" s="91">
        <v>0.57709933680000003</v>
      </c>
      <c r="P40" s="91">
        <v>6.5689199999999998E-3</v>
      </c>
      <c r="Q40" s="89">
        <v>0.1057787306</v>
      </c>
      <c r="R40" s="26"/>
      <c r="S40" s="28" t="s">
        <v>39</v>
      </c>
      <c r="T40" s="95">
        <v>0.71726580512552396</v>
      </c>
      <c r="U40" s="26">
        <v>8.0331701257722106</v>
      </c>
      <c r="V40" s="95">
        <v>0.57867685014623704</v>
      </c>
      <c r="W40" s="26">
        <v>1.07126208353352</v>
      </c>
      <c r="X40" s="26">
        <v>1.0165371422607501</v>
      </c>
      <c r="Y40" s="26">
        <v>2.4041631477041601</v>
      </c>
      <c r="Z40" s="95">
        <v>0.33027022474004603</v>
      </c>
      <c r="AA40" s="26">
        <v>18.307977635208601</v>
      </c>
      <c r="AB40" s="95">
        <v>6.5872637407521396E-3</v>
      </c>
      <c r="AC40" s="26">
        <v>11268.010140451301</v>
      </c>
      <c r="AD40" s="26">
        <v>8.8693016600803296E-2</v>
      </c>
      <c r="AE40" s="26">
        <v>668.94197258552401</v>
      </c>
      <c r="AF40" s="26">
        <v>18.954571748471398</v>
      </c>
      <c r="AG40" s="26">
        <v>78.599792916219002</v>
      </c>
      <c r="AH40" s="26">
        <v>2.61788394193356</v>
      </c>
      <c r="AI40" s="26">
        <v>5.2212147251146899</v>
      </c>
      <c r="AJ40" s="95">
        <v>0.441634583659891</v>
      </c>
      <c r="AK40" s="26">
        <v>26.8976491850351</v>
      </c>
      <c r="AL40" s="26">
        <v>26.8976491850351</v>
      </c>
      <c r="AM40" s="26">
        <v>2.2114896043122299</v>
      </c>
      <c r="AN40" s="26">
        <v>0</v>
      </c>
      <c r="AO40" s="26">
        <v>79.232463452230903</v>
      </c>
      <c r="AP40" s="26">
        <v>0.40569768427917002</v>
      </c>
      <c r="AQ40" s="95">
        <v>16.113663991974899</v>
      </c>
      <c r="AR40" s="26">
        <v>2.0843132551794898</v>
      </c>
      <c r="AS40" s="26">
        <v>3.9647945047901199</v>
      </c>
      <c r="AT40" s="26">
        <v>0.33140906956927102</v>
      </c>
      <c r="AU40" s="26">
        <v>16.076100958679799</v>
      </c>
      <c r="AV40" s="26">
        <v>0</v>
      </c>
      <c r="AW40" s="95">
        <v>667.68221299955201</v>
      </c>
      <c r="AX40" s="26">
        <v>746.23536242331795</v>
      </c>
      <c r="AY40" s="26">
        <v>82.915151028731898</v>
      </c>
      <c r="AZ40" s="26">
        <v>829.15051345204995</v>
      </c>
      <c r="BA40" s="26">
        <v>7.56794841656332E-3</v>
      </c>
      <c r="BB40" s="26">
        <v>20.080394779069302</v>
      </c>
      <c r="BC40" s="26">
        <v>1.1596275035411701</v>
      </c>
      <c r="BD40" s="26">
        <v>175.37558721209001</v>
      </c>
      <c r="BE40" s="26">
        <v>1.87728758996235</v>
      </c>
      <c r="BF40" s="26">
        <v>2.7527420261578301</v>
      </c>
      <c r="BG40" s="26">
        <v>11.2648213429454</v>
      </c>
      <c r="BH40" s="26">
        <v>1.71092469452206</v>
      </c>
      <c r="BI40" s="26">
        <v>0.16409535879561499</v>
      </c>
      <c r="BJ40" s="26">
        <v>0.70675626713404605</v>
      </c>
      <c r="BK40" s="26">
        <v>158.51815700420499</v>
      </c>
      <c r="BL40" s="26">
        <v>91.372198565738998</v>
      </c>
      <c r="BM40" s="26">
        <v>67.145958438466494</v>
      </c>
      <c r="BN40" s="26">
        <v>8.4486794137910104E-2</v>
      </c>
      <c r="BO40" s="26">
        <v>2.01348780359022E-2</v>
      </c>
      <c r="BP40" s="26">
        <v>17.0299272254281</v>
      </c>
      <c r="BQ40" s="26">
        <v>0.179721393387236</v>
      </c>
      <c r="BR40" s="26">
        <v>10.2497630472285</v>
      </c>
      <c r="BS40" s="26">
        <v>2.3171339914129998</v>
      </c>
      <c r="BT40" s="26">
        <v>1.3587646312494099</v>
      </c>
      <c r="BU40" s="26">
        <v>26.249170566091699</v>
      </c>
      <c r="BV40" s="26">
        <v>10.8105770807057</v>
      </c>
      <c r="BW40" s="26">
        <v>3.5717452746683298</v>
      </c>
      <c r="BX40" s="26">
        <v>10.232622199441099</v>
      </c>
      <c r="BY40" s="26">
        <v>0.44247378159911999</v>
      </c>
      <c r="BZ40" s="26">
        <v>312.377265426566</v>
      </c>
      <c r="CA40" s="26">
        <v>150.50732750245001</v>
      </c>
      <c r="CB40" s="26">
        <v>4.0389688467071396</v>
      </c>
      <c r="CC40" s="26">
        <v>0.29786203501997999</v>
      </c>
      <c r="CD40" s="26">
        <v>124.876935141998</v>
      </c>
      <c r="CE40" s="95">
        <v>0</v>
      </c>
      <c r="CF40" s="26">
        <v>26.314654604341801</v>
      </c>
      <c r="CG40" s="26">
        <v>565.45781070013197</v>
      </c>
      <c r="CH40" s="26">
        <v>21.371827836584998</v>
      </c>
      <c r="CK40" s="35">
        <f t="shared" si="15"/>
        <v>0</v>
      </c>
      <c r="CL40" s="54">
        <f t="shared" si="16"/>
        <v>2.7331705351440225E-3</v>
      </c>
      <c r="CM40" s="54">
        <f t="shared" si="17"/>
        <v>2.3578662609720184E-3</v>
      </c>
      <c r="CN40" s="54">
        <f t="shared" si="18"/>
        <v>2.7708979346528968E-3</v>
      </c>
      <c r="CO40" s="54">
        <f t="shared" si="19"/>
        <v>4.1039991576284846E-3</v>
      </c>
      <c r="CP40" s="54">
        <f t="shared" si="20"/>
        <v>2.8007025398304182E-3</v>
      </c>
      <c r="CQ40" s="54">
        <f t="shared" si="21"/>
        <v>2.7401125125844014E-3</v>
      </c>
      <c r="CR40" s="54">
        <f t="shared" si="22"/>
        <v>1.8584145836719856E-3</v>
      </c>
      <c r="CS40" s="23">
        <f t="shared" si="23"/>
        <v>2.751507890458315E-3</v>
      </c>
      <c r="CT40" s="73">
        <f t="shared" si="24"/>
        <v>2.5230699343224225</v>
      </c>
      <c r="CU40" s="23">
        <f t="shared" si="25"/>
        <v>2.7449619720572253E-3</v>
      </c>
      <c r="CV40" s="73">
        <f t="shared" si="26"/>
        <v>-0.3581536532535925</v>
      </c>
      <c r="CW40" s="81">
        <f t="shared" si="13"/>
        <v>2.7335213292468538E-3</v>
      </c>
      <c r="CX40" s="81">
        <f t="shared" si="14"/>
        <v>2.7925048184693742E-3</v>
      </c>
      <c r="CY40" s="73">
        <f t="shared" si="27"/>
        <v>2.1330407132837257</v>
      </c>
    </row>
    <row r="41" spans="1:103" x14ac:dyDescent="0.25">
      <c r="A41" s="28" t="s">
        <v>40</v>
      </c>
      <c r="B41" s="87">
        <v>56493.263192999999</v>
      </c>
      <c r="C41" s="87">
        <v>1272.1671635</v>
      </c>
      <c r="D41" s="87">
        <v>22715.074519000002</v>
      </c>
      <c r="E41" s="87">
        <v>7296.8668129999996</v>
      </c>
      <c r="F41" s="87">
        <v>5390.7694226000003</v>
      </c>
      <c r="G41" s="87">
        <v>11948.047999</v>
      </c>
      <c r="H41" s="87">
        <v>21548.45909</v>
      </c>
      <c r="I41" s="89">
        <v>413.01849042999999</v>
      </c>
      <c r="J41" s="89">
        <v>105.22082973000001</v>
      </c>
      <c r="K41" s="87">
        <v>24.477075019000001</v>
      </c>
      <c r="L41" s="89">
        <v>271.68898903000002</v>
      </c>
      <c r="M41" s="87">
        <v>638.57443464000005</v>
      </c>
      <c r="N41" s="89">
        <v>3486.3181015999999</v>
      </c>
      <c r="O41" s="91">
        <v>75.009021564999998</v>
      </c>
      <c r="P41" s="91">
        <v>1.3066817100000001</v>
      </c>
      <c r="Q41" s="89">
        <v>18.156391984999999</v>
      </c>
      <c r="R41" s="26"/>
      <c r="S41" s="28" t="s">
        <v>40</v>
      </c>
      <c r="T41" s="95">
        <v>23.483519716872301</v>
      </c>
      <c r="U41" s="26">
        <v>186.34606340351399</v>
      </c>
      <c r="V41" s="95">
        <v>75.207316485203094</v>
      </c>
      <c r="W41" s="26">
        <v>217.837752961934</v>
      </c>
      <c r="X41" s="26">
        <v>208.31313113572901</v>
      </c>
      <c r="Y41" s="26">
        <v>87.105511470540094</v>
      </c>
      <c r="Z41" s="95">
        <v>665.88395442752903</v>
      </c>
      <c r="AA41" s="26">
        <v>441.63642868390201</v>
      </c>
      <c r="AB41" s="95">
        <v>1.31006769316628</v>
      </c>
      <c r="AC41" s="26">
        <v>28367.489077411999</v>
      </c>
      <c r="AD41" s="26">
        <v>24.544083208316199</v>
      </c>
      <c r="AE41" s="26">
        <v>56646.444246654399</v>
      </c>
      <c r="AF41" s="26">
        <v>675.49541124192001</v>
      </c>
      <c r="AG41" s="26">
        <v>443.33242017625702</v>
      </c>
      <c r="AH41" s="26">
        <v>97.667621701862004</v>
      </c>
      <c r="AI41" s="26">
        <v>177.682068341638</v>
      </c>
      <c r="AJ41" s="95">
        <v>14.717511484128201</v>
      </c>
      <c r="AK41" s="26">
        <v>178.037002955811</v>
      </c>
      <c r="AL41" s="26">
        <v>178.037002955811</v>
      </c>
      <c r="AM41" s="26">
        <v>640.29837278844695</v>
      </c>
      <c r="AN41" s="26">
        <v>0</v>
      </c>
      <c r="AO41" s="26">
        <v>577.47907151947197</v>
      </c>
      <c r="AP41" s="26">
        <v>30.617668422049999</v>
      </c>
      <c r="AQ41" s="95">
        <v>1889.90119468684</v>
      </c>
      <c r="AR41" s="26">
        <v>53.360881049598603</v>
      </c>
      <c r="AS41" s="26">
        <v>1721.19868421622</v>
      </c>
      <c r="AT41" s="26">
        <v>44.023588301743601</v>
      </c>
      <c r="AU41" s="26">
        <v>1275.6535682757201</v>
      </c>
      <c r="AV41" s="26">
        <v>0</v>
      </c>
      <c r="AW41" s="95">
        <v>22775.041178734198</v>
      </c>
      <c r="AX41" s="26">
        <v>20498.993688712799</v>
      </c>
      <c r="AY41" s="26">
        <v>2277.6647009294402</v>
      </c>
      <c r="AZ41" s="26">
        <v>22776.658389642202</v>
      </c>
      <c r="BA41" s="26">
        <v>0.46186159735202598</v>
      </c>
      <c r="BB41" s="26">
        <v>545.26711264523101</v>
      </c>
      <c r="BC41" s="26">
        <v>54.055220466387802</v>
      </c>
      <c r="BD41" s="26">
        <v>7060.1200853100099</v>
      </c>
      <c r="BE41" s="26">
        <v>166.673348817673</v>
      </c>
      <c r="BF41" s="26">
        <v>145.093562631542</v>
      </c>
      <c r="BG41" s="26">
        <v>178.11135870919301</v>
      </c>
      <c r="BH41" s="26">
        <v>116.66305947817899</v>
      </c>
      <c r="BI41" s="26">
        <v>38.658314496491798</v>
      </c>
      <c r="BJ41" s="26">
        <v>180.785858704285</v>
      </c>
      <c r="BK41" s="26">
        <v>7316.0301190481896</v>
      </c>
      <c r="BL41" s="26">
        <v>5405.0576782041499</v>
      </c>
      <c r="BM41" s="26">
        <v>1910.97244084404</v>
      </c>
      <c r="BN41" s="26">
        <v>12.630086077591599</v>
      </c>
      <c r="BO41" s="26">
        <v>9.7364947286397499</v>
      </c>
      <c r="BP41" s="26">
        <v>1267.9620256440501</v>
      </c>
      <c r="BQ41" s="26">
        <v>395.485751589698</v>
      </c>
      <c r="BR41" s="26">
        <v>400.57193343617803</v>
      </c>
      <c r="BS41" s="26">
        <v>45.8625577579215</v>
      </c>
      <c r="BT41" s="26">
        <v>49.758866709590599</v>
      </c>
      <c r="BU41" s="26">
        <v>1005.14361865066</v>
      </c>
      <c r="BV41" s="26">
        <v>337.17408331660602</v>
      </c>
      <c r="BW41" s="26">
        <v>227.46379622678799</v>
      </c>
      <c r="BX41" s="26">
        <v>1084.50282776516</v>
      </c>
      <c r="BY41" s="26">
        <v>25.898996314111699</v>
      </c>
      <c r="BZ41" s="26">
        <v>11980.675392807399</v>
      </c>
      <c r="CA41" s="26">
        <v>4743.8815228577796</v>
      </c>
      <c r="CB41" s="26">
        <v>59.076986398227398</v>
      </c>
      <c r="CC41" s="26">
        <v>1887.1905465229199</v>
      </c>
      <c r="CD41" s="26">
        <v>1589.38634899095</v>
      </c>
      <c r="CE41" s="95">
        <v>7.3025576614006598</v>
      </c>
      <c r="CF41" s="26">
        <v>1558.8768080355801</v>
      </c>
      <c r="CG41" s="26">
        <v>21605.3432490616</v>
      </c>
      <c r="CH41" s="26">
        <v>530.23173504725696</v>
      </c>
      <c r="CK41" s="35">
        <f t="shared" si="15"/>
        <v>0</v>
      </c>
      <c r="CL41" s="54">
        <f t="shared" si="16"/>
        <v>2.7114923974400603E-3</v>
      </c>
      <c r="CM41" s="54">
        <f t="shared" si="17"/>
        <v>2.7405241038671686E-3</v>
      </c>
      <c r="CN41" s="54">
        <f t="shared" si="18"/>
        <v>2.7111454373917325E-3</v>
      </c>
      <c r="CO41" s="54">
        <f t="shared" si="19"/>
        <v>2.6262376084552983E-3</v>
      </c>
      <c r="CP41" s="54">
        <f t="shared" si="20"/>
        <v>2.6505039418395705E-3</v>
      </c>
      <c r="CQ41" s="54">
        <f t="shared" si="21"/>
        <v>2.7307719060159366E-3</v>
      </c>
      <c r="CR41" s="54">
        <f t="shared" si="22"/>
        <v>2.6398249092436312E-3</v>
      </c>
      <c r="CS41" s="23">
        <f t="shared" si="23"/>
        <v>2.737589735055499E-3</v>
      </c>
      <c r="CT41" s="73">
        <f t="shared" si="24"/>
        <v>-0.34470291346200976</v>
      </c>
      <c r="CU41" s="23">
        <f t="shared" si="25"/>
        <v>2.6996667184441621E-3</v>
      </c>
      <c r="CV41" s="73">
        <f t="shared" si="26"/>
        <v>-0.50629901401530208</v>
      </c>
      <c r="CW41" s="81">
        <f t="shared" si="13"/>
        <v>2.6436142755343322E-3</v>
      </c>
      <c r="CX41" s="81">
        <f t="shared" si="14"/>
        <v>2.5912838148472402E-3</v>
      </c>
      <c r="CY41" s="73">
        <f t="shared" si="27"/>
        <v>1.4246881394780375</v>
      </c>
    </row>
    <row r="42" spans="1:103" x14ac:dyDescent="0.25">
      <c r="A42" s="28" t="s">
        <v>41</v>
      </c>
      <c r="B42" s="87">
        <v>2692.5581953999999</v>
      </c>
      <c r="C42" s="87">
        <v>59.570386284999998</v>
      </c>
      <c r="D42" s="87">
        <v>2644.3545214000001</v>
      </c>
      <c r="E42" s="87">
        <v>731.77243553000005</v>
      </c>
      <c r="F42" s="87">
        <v>647.97010453999997</v>
      </c>
      <c r="G42" s="87">
        <v>621.58615721000001</v>
      </c>
      <c r="H42" s="87">
        <v>3017.7948250999998</v>
      </c>
      <c r="I42" s="89">
        <v>96.445323340000002</v>
      </c>
      <c r="J42" s="89">
        <v>18.390319657999999</v>
      </c>
      <c r="K42" s="87">
        <v>0.44254753699999999</v>
      </c>
      <c r="L42" s="89">
        <v>25.515610665000001</v>
      </c>
      <c r="M42" s="87">
        <v>36.245209410999998</v>
      </c>
      <c r="N42" s="89">
        <v>28.784008402000001</v>
      </c>
      <c r="O42" s="91">
        <v>21.568509642999999</v>
      </c>
      <c r="P42" s="91">
        <v>8.5300000000000003E-8</v>
      </c>
      <c r="Q42" s="89">
        <v>0.45265569880000001</v>
      </c>
      <c r="R42" s="26"/>
      <c r="S42" s="28" t="s">
        <v>41</v>
      </c>
      <c r="T42" s="95">
        <v>6.3814665391816696</v>
      </c>
      <c r="U42" s="26">
        <v>108.59975911444</v>
      </c>
      <c r="V42" s="95">
        <v>21.626838452376301</v>
      </c>
      <c r="W42" s="26">
        <v>10.688875440630801</v>
      </c>
      <c r="X42" s="26">
        <v>10.181946414576601</v>
      </c>
      <c r="Y42" s="26">
        <v>15.5630976024901</v>
      </c>
      <c r="Z42" s="95">
        <v>9.5146569403085604</v>
      </c>
      <c r="AA42" s="26">
        <v>87.955268244489503</v>
      </c>
      <c r="AB42" s="95">
        <v>8.5528937619559001E-8</v>
      </c>
      <c r="AC42" s="26">
        <v>354.48457837170997</v>
      </c>
      <c r="AD42" s="26">
        <v>0.44375592034732603</v>
      </c>
      <c r="AE42" s="26">
        <v>2698.5986314147599</v>
      </c>
      <c r="AF42" s="26">
        <v>77.340037028399905</v>
      </c>
      <c r="AG42" s="26">
        <v>31.282395791957399</v>
      </c>
      <c r="AH42" s="26">
        <v>9.1480573937829703</v>
      </c>
      <c r="AI42" s="26">
        <v>317.49468574075399</v>
      </c>
      <c r="AJ42" s="95">
        <v>3.6713943334071799</v>
      </c>
      <c r="AK42" s="26">
        <v>21.184574354448898</v>
      </c>
      <c r="AL42" s="26">
        <v>21.184574354448898</v>
      </c>
      <c r="AM42" s="26">
        <v>36.326630982389702</v>
      </c>
      <c r="AN42" s="26">
        <v>0</v>
      </c>
      <c r="AO42" s="26">
        <v>136.24190514720601</v>
      </c>
      <c r="AP42" s="26">
        <v>4.8564500074921799</v>
      </c>
      <c r="AQ42" s="95">
        <v>174.149171382578</v>
      </c>
      <c r="AR42" s="26">
        <v>12.501822102301</v>
      </c>
      <c r="AS42" s="26">
        <v>125.091306557698</v>
      </c>
      <c r="AT42" s="26">
        <v>3.1681426166681002</v>
      </c>
      <c r="AU42" s="26">
        <v>59.714873883496601</v>
      </c>
      <c r="AV42" s="26">
        <v>0</v>
      </c>
      <c r="AW42" s="95">
        <v>3207.24328598907</v>
      </c>
      <c r="AX42" s="26">
        <v>2385.36050820946</v>
      </c>
      <c r="AY42" s="26">
        <v>265.03988504659998</v>
      </c>
      <c r="AZ42" s="26">
        <v>2650.4003932560599</v>
      </c>
      <c r="BA42" s="26">
        <v>2.6581663307376099E-2</v>
      </c>
      <c r="BB42" s="26">
        <v>74.505452234108702</v>
      </c>
      <c r="BC42" s="26">
        <v>2.6684282059337301</v>
      </c>
      <c r="BD42" s="26">
        <v>1006.67436124935</v>
      </c>
      <c r="BE42" s="26">
        <v>9.8240576861389801</v>
      </c>
      <c r="BF42" s="26">
        <v>14.0664135848806</v>
      </c>
      <c r="BG42" s="26">
        <v>14.318973806886101</v>
      </c>
      <c r="BH42" s="26">
        <v>12.150424903409901</v>
      </c>
      <c r="BI42" s="26">
        <v>2.4498783444391101</v>
      </c>
      <c r="BJ42" s="26">
        <v>15.412099661039299</v>
      </c>
      <c r="BK42" s="26">
        <v>733.74719375410598</v>
      </c>
      <c r="BL42" s="26">
        <v>649.71310757543199</v>
      </c>
      <c r="BM42" s="26">
        <v>84.034086178673604</v>
      </c>
      <c r="BN42" s="26">
        <v>0.54248033973224896</v>
      </c>
      <c r="BO42" s="26">
        <v>1.08625681828954</v>
      </c>
      <c r="BP42" s="26">
        <v>307.34024074472097</v>
      </c>
      <c r="BQ42" s="26">
        <v>4.3810483019450297</v>
      </c>
      <c r="BR42" s="26">
        <v>51.7333661711777</v>
      </c>
      <c r="BS42" s="26">
        <v>8.7122212734998907</v>
      </c>
      <c r="BT42" s="26">
        <v>4.2136058907499496</v>
      </c>
      <c r="BU42" s="26">
        <v>129.422867684099</v>
      </c>
      <c r="BV42" s="26">
        <v>45.297148490580298</v>
      </c>
      <c r="BW42" s="26">
        <v>40.023734210772901</v>
      </c>
      <c r="BX42" s="26">
        <v>31.112950142473601</v>
      </c>
      <c r="BY42" s="26">
        <v>0.25405980524201799</v>
      </c>
      <c r="BZ42" s="26">
        <v>622.91142457602302</v>
      </c>
      <c r="CA42" s="26">
        <v>721.19971762822695</v>
      </c>
      <c r="CB42" s="26">
        <v>0.87675865447951196</v>
      </c>
      <c r="CC42" s="26">
        <v>146.22031570691399</v>
      </c>
      <c r="CD42" s="26">
        <v>334.40923227851101</v>
      </c>
      <c r="CE42" s="95">
        <v>0.57624119015856701</v>
      </c>
      <c r="CF42" s="26">
        <v>203.104763600588</v>
      </c>
      <c r="CG42" s="26">
        <v>3025.93878723744</v>
      </c>
      <c r="CH42" s="26">
        <v>138.02033706506299</v>
      </c>
      <c r="CK42" s="35">
        <f t="shared" si="15"/>
        <v>0</v>
      </c>
      <c r="CL42" s="54">
        <f t="shared" si="16"/>
        <v>2.2433817865402197E-3</v>
      </c>
      <c r="CM42" s="54">
        <f t="shared" si="17"/>
        <v>2.4254937311525477E-3</v>
      </c>
      <c r="CN42" s="54">
        <f t="shared" si="18"/>
        <v>2.2863318088147313E-3</v>
      </c>
      <c r="CO42" s="54">
        <f t="shared" si="19"/>
        <v>2.6985960774481349E-3</v>
      </c>
      <c r="CP42" s="54">
        <f t="shared" si="20"/>
        <v>2.6899435995884399E-3</v>
      </c>
      <c r="CQ42" s="54">
        <f t="shared" si="21"/>
        <v>2.1320734875620428E-3</v>
      </c>
      <c r="CR42" s="54">
        <f t="shared" si="22"/>
        <v>2.6986467302893423E-3</v>
      </c>
      <c r="CS42" s="23">
        <f t="shared" si="23"/>
        <v>2.7305164898613738E-3</v>
      </c>
      <c r="CT42" s="73">
        <f t="shared" si="24"/>
        <v>-0.16974064886842097</v>
      </c>
      <c r="CU42" s="23">
        <f t="shared" si="25"/>
        <v>2.2464091865611814E-3</v>
      </c>
      <c r="CV42" s="73">
        <f t="shared" si="26"/>
        <v>3.345861243877565</v>
      </c>
      <c r="CW42" s="81">
        <f t="shared" si="13"/>
        <v>2.7043504786262696E-3</v>
      </c>
      <c r="CX42" s="81">
        <f t="shared" si="14"/>
        <v>2.6839111319929441E-3</v>
      </c>
      <c r="CY42" s="73">
        <f t="shared" si="27"/>
        <v>5.9990118871073852</v>
      </c>
    </row>
    <row r="43" spans="1:103" x14ac:dyDescent="0.25">
      <c r="A43" s="28" t="s">
        <v>42</v>
      </c>
      <c r="B43" s="87">
        <v>39037.844142000002</v>
      </c>
      <c r="C43" s="87">
        <v>1021.5797105</v>
      </c>
      <c r="D43" s="87">
        <v>27182.641797</v>
      </c>
      <c r="E43" s="87">
        <v>12478.979938</v>
      </c>
      <c r="F43" s="87">
        <v>8314.7641518</v>
      </c>
      <c r="G43" s="87">
        <v>24689.670338</v>
      </c>
      <c r="H43" s="87">
        <v>28582.610342</v>
      </c>
      <c r="I43" s="89">
        <v>184.19320142000001</v>
      </c>
      <c r="J43" s="89">
        <v>67.919273611999998</v>
      </c>
      <c r="K43" s="87">
        <v>75.663098632000001</v>
      </c>
      <c r="L43" s="89">
        <v>65.635419046999999</v>
      </c>
      <c r="M43" s="87">
        <v>833.27033766</v>
      </c>
      <c r="N43" s="89">
        <v>1431.3200323999999</v>
      </c>
      <c r="O43" s="91">
        <v>30.808404889999998</v>
      </c>
      <c r="P43" s="91">
        <v>2.4063688399999998</v>
      </c>
      <c r="Q43" s="89">
        <v>16.139355764000001</v>
      </c>
      <c r="R43" s="26"/>
      <c r="S43" s="28" t="s">
        <v>42</v>
      </c>
      <c r="T43" s="95">
        <v>231.26457029368601</v>
      </c>
      <c r="U43" s="26">
        <v>484.15617378930301</v>
      </c>
      <c r="V43" s="95">
        <v>30.892077411834201</v>
      </c>
      <c r="W43" s="26">
        <v>138.80044145398401</v>
      </c>
      <c r="X43" s="26">
        <v>105.67401946936801</v>
      </c>
      <c r="Y43" s="26">
        <v>158.830033792611</v>
      </c>
      <c r="Z43" s="95">
        <v>72.174258848230494</v>
      </c>
      <c r="AA43" s="26">
        <v>613.39236001513802</v>
      </c>
      <c r="AB43" s="95">
        <v>2.4129512106599602</v>
      </c>
      <c r="AC43" s="26">
        <v>16828.882338105599</v>
      </c>
      <c r="AD43" s="26">
        <v>75.871172964997598</v>
      </c>
      <c r="AE43" s="26">
        <v>39141.558075624198</v>
      </c>
      <c r="AF43" s="26">
        <v>761.81693694853595</v>
      </c>
      <c r="AG43" s="26">
        <v>326.75978079597502</v>
      </c>
      <c r="AH43" s="26">
        <v>99.666757884367399</v>
      </c>
      <c r="AI43" s="26">
        <v>10011.424712780001</v>
      </c>
      <c r="AJ43" s="95">
        <v>34.042762034991803</v>
      </c>
      <c r="AK43" s="26">
        <v>207.230980523337</v>
      </c>
      <c r="AL43" s="26">
        <v>207.230980523337</v>
      </c>
      <c r="AM43" s="26">
        <v>835.54764761219303</v>
      </c>
      <c r="AN43" s="26">
        <v>0.35238783269123602</v>
      </c>
      <c r="AO43" s="26">
        <v>764.80941018889996</v>
      </c>
      <c r="AP43" s="26">
        <v>23.737191122236499</v>
      </c>
      <c r="AQ43" s="95">
        <v>1404.3232146589401</v>
      </c>
      <c r="AR43" s="26">
        <v>137.62209149585999</v>
      </c>
      <c r="AS43" s="26">
        <v>727.58863887554901</v>
      </c>
      <c r="AT43" s="26">
        <v>18.3872355557526</v>
      </c>
      <c r="AU43" s="26">
        <v>1024.42051658217</v>
      </c>
      <c r="AV43" s="26">
        <v>0</v>
      </c>
      <c r="AW43" s="95">
        <v>29927.306193327699</v>
      </c>
      <c r="AX43" s="26">
        <v>24529.784827288298</v>
      </c>
      <c r="AY43" s="26">
        <v>2725.1829098611502</v>
      </c>
      <c r="AZ43" s="26">
        <v>27255.320124982201</v>
      </c>
      <c r="BA43" s="26">
        <v>0.80743215793233503</v>
      </c>
      <c r="BB43" s="26">
        <v>791.24223506828798</v>
      </c>
      <c r="BC43" s="26">
        <v>77.642707593087295</v>
      </c>
      <c r="BD43" s="26">
        <v>5157.5186004274801</v>
      </c>
      <c r="BE43" s="26">
        <v>183.45753569018399</v>
      </c>
      <c r="BF43" s="26">
        <v>268.39203732105398</v>
      </c>
      <c r="BG43" s="26">
        <v>196.959724983988</v>
      </c>
      <c r="BH43" s="26">
        <v>161.574250256563</v>
      </c>
      <c r="BI43" s="26">
        <v>101.83603251530801</v>
      </c>
      <c r="BJ43" s="26">
        <v>159.43029109290799</v>
      </c>
      <c r="BK43" s="26">
        <v>12510.5198004461</v>
      </c>
      <c r="BL43" s="26">
        <v>8335.9504009633092</v>
      </c>
      <c r="BM43" s="26">
        <v>4174.5693994827998</v>
      </c>
      <c r="BN43" s="26">
        <v>13.9715794829059</v>
      </c>
      <c r="BO43" s="26">
        <v>10.749972240921</v>
      </c>
      <c r="BP43" s="26">
        <v>4061.97384521602</v>
      </c>
      <c r="BQ43" s="26">
        <v>223.828862059778</v>
      </c>
      <c r="BR43" s="26">
        <v>409.29416454945698</v>
      </c>
      <c r="BS43" s="26">
        <v>42.6488915300625</v>
      </c>
      <c r="BT43" s="26">
        <v>48.562031612868097</v>
      </c>
      <c r="BU43" s="26">
        <v>1026.28206563049</v>
      </c>
      <c r="BV43" s="26">
        <v>441.94293935012399</v>
      </c>
      <c r="BW43" s="26">
        <v>298.91220110941299</v>
      </c>
      <c r="BX43" s="26">
        <v>1012.31932352871</v>
      </c>
      <c r="BY43" s="26">
        <v>38.114884549571002</v>
      </c>
      <c r="BZ43" s="26">
        <v>24757.0303741602</v>
      </c>
      <c r="CA43" s="26">
        <v>3552.7585807445798</v>
      </c>
      <c r="CB43" s="26">
        <v>463.12090967501001</v>
      </c>
      <c r="CC43" s="26">
        <v>288.84008964571001</v>
      </c>
      <c r="CD43" s="26">
        <v>2593.49576799743</v>
      </c>
      <c r="CE43" s="95">
        <v>1.1389599926257401</v>
      </c>
      <c r="CF43" s="26">
        <v>1823.1746395407299</v>
      </c>
      <c r="CG43" s="26">
        <v>28658.7979571674</v>
      </c>
      <c r="CH43" s="26">
        <v>1515.03359257799</v>
      </c>
      <c r="CK43" s="35">
        <f t="shared" si="15"/>
        <v>1.292913937812228E-5</v>
      </c>
      <c r="CL43" s="54">
        <f t="shared" si="16"/>
        <v>2.6567536170014204E-3</v>
      </c>
      <c r="CM43" s="54">
        <f t="shared" si="17"/>
        <v>2.7807972818680343E-3</v>
      </c>
      <c r="CN43" s="54">
        <f t="shared" si="18"/>
        <v>2.6737036276666187E-3</v>
      </c>
      <c r="CO43" s="54">
        <f t="shared" si="19"/>
        <v>2.5274391498985279E-3</v>
      </c>
      <c r="CP43" s="54">
        <f t="shared" si="20"/>
        <v>2.5480276742092241E-3</v>
      </c>
      <c r="CQ43" s="54">
        <f t="shared" si="21"/>
        <v>2.7282679451789225E-3</v>
      </c>
      <c r="CR43" s="54">
        <f t="shared" si="22"/>
        <v>2.6655233463910933E-3</v>
      </c>
      <c r="CS43" s="23">
        <f t="shared" si="23"/>
        <v>2.7500107286063092E-3</v>
      </c>
      <c r="CT43" s="73">
        <f t="shared" si="24"/>
        <v>2.1573041435896632</v>
      </c>
      <c r="CU43" s="23">
        <f t="shared" si="25"/>
        <v>2.7329785416197652E-3</v>
      </c>
      <c r="CV43" s="73">
        <f t="shared" si="26"/>
        <v>-0.49166599893418145</v>
      </c>
      <c r="CW43" s="81">
        <f t="shared" si="13"/>
        <v>2.7158991883205704E-3</v>
      </c>
      <c r="CX43" s="81">
        <f t="shared" si="14"/>
        <v>2.7353955680212219E-3</v>
      </c>
      <c r="CY43" s="73">
        <f t="shared" si="27"/>
        <v>0.13927940028229982</v>
      </c>
    </row>
    <row r="44" spans="1:103" x14ac:dyDescent="0.25">
      <c r="A44" s="28" t="s">
        <v>43</v>
      </c>
      <c r="B44" s="87">
        <v>86620.396903000001</v>
      </c>
      <c r="C44" s="87">
        <v>1898.9008378999999</v>
      </c>
      <c r="D44" s="87">
        <v>94688.586314</v>
      </c>
      <c r="E44" s="87">
        <v>24688.455427000001</v>
      </c>
      <c r="F44" s="87">
        <v>18775.603391000001</v>
      </c>
      <c r="G44" s="87">
        <v>59639.771567000003</v>
      </c>
      <c r="H44" s="87">
        <v>61139.706319999998</v>
      </c>
      <c r="I44" s="89">
        <v>299.28658915</v>
      </c>
      <c r="J44" s="89">
        <v>595.57696429999999</v>
      </c>
      <c r="K44" s="87">
        <v>79.124391708000005</v>
      </c>
      <c r="L44" s="89">
        <v>380.45755137999998</v>
      </c>
      <c r="M44" s="87">
        <v>687.93122618999996</v>
      </c>
      <c r="N44" s="89">
        <v>3029.0694422000001</v>
      </c>
      <c r="O44" s="91">
        <v>32.447911974999997</v>
      </c>
      <c r="P44" s="91">
        <v>347.79285105999998</v>
      </c>
      <c r="Q44" s="89">
        <v>112.87607577999999</v>
      </c>
      <c r="R44" s="26"/>
      <c r="S44" s="28" t="s">
        <v>43</v>
      </c>
      <c r="T44" s="95">
        <v>67.861809657689506</v>
      </c>
      <c r="U44" s="26">
        <v>477.04106363322899</v>
      </c>
      <c r="V44" s="95">
        <v>32.5341972167151</v>
      </c>
      <c r="W44" s="26">
        <v>231.77075228514701</v>
      </c>
      <c r="X44" s="26">
        <v>216.68860828967399</v>
      </c>
      <c r="Y44" s="26">
        <v>352.03194620635298</v>
      </c>
      <c r="Z44" s="95">
        <v>736.51259945971299</v>
      </c>
      <c r="AA44" s="26">
        <v>2876.28805278956</v>
      </c>
      <c r="AB44" s="95">
        <v>348.74023735808697</v>
      </c>
      <c r="AC44" s="26">
        <v>110657.36677086201</v>
      </c>
      <c r="AD44" s="26">
        <v>79.339985333240605</v>
      </c>
      <c r="AE44" s="26">
        <v>86847.8719786976</v>
      </c>
      <c r="AF44" s="26">
        <v>2716.3803244360402</v>
      </c>
      <c r="AG44" s="26">
        <v>3304.0201178510301</v>
      </c>
      <c r="AH44" s="26">
        <v>275.90763823290399</v>
      </c>
      <c r="AI44" s="26">
        <v>678.10686241858195</v>
      </c>
      <c r="AJ44" s="95">
        <v>40.277025224027703</v>
      </c>
      <c r="AK44" s="26">
        <v>1831.4833596493099</v>
      </c>
      <c r="AL44" s="26">
        <v>1831.4833596493099</v>
      </c>
      <c r="AM44" s="26">
        <v>689.60559196133204</v>
      </c>
      <c r="AN44" s="26">
        <v>0</v>
      </c>
      <c r="AO44" s="26">
        <v>1569.5741740108101</v>
      </c>
      <c r="AP44" s="26">
        <v>36.8885994645427</v>
      </c>
      <c r="AQ44" s="95">
        <v>2814.6543540395801</v>
      </c>
      <c r="AR44" s="26">
        <v>140.87383106885699</v>
      </c>
      <c r="AS44" s="26">
        <v>1074.3388057566101</v>
      </c>
      <c r="AT44" s="26">
        <v>41.008185020591498</v>
      </c>
      <c r="AU44" s="26">
        <v>1902.5932367174</v>
      </c>
      <c r="AV44" s="26">
        <v>0</v>
      </c>
      <c r="AW44" s="95">
        <v>66239.380021379999</v>
      </c>
      <c r="AX44" s="26">
        <v>85436.553496484601</v>
      </c>
      <c r="AY44" s="26">
        <v>9492.9593892107296</v>
      </c>
      <c r="AZ44" s="26">
        <v>94929.512885695396</v>
      </c>
      <c r="BA44" s="26">
        <v>2.5022560545311698</v>
      </c>
      <c r="BB44" s="26">
        <v>2437.9825194907899</v>
      </c>
      <c r="BC44" s="26">
        <v>287.44040796175</v>
      </c>
      <c r="BD44" s="26">
        <v>25733.359634276301</v>
      </c>
      <c r="BE44" s="26">
        <v>446.57217512854299</v>
      </c>
      <c r="BF44" s="26">
        <v>314.59949281165501</v>
      </c>
      <c r="BG44" s="26">
        <v>882.53066032162701</v>
      </c>
      <c r="BH44" s="26">
        <v>305.93941204458298</v>
      </c>
      <c r="BI44" s="26">
        <v>321.64217075851798</v>
      </c>
      <c r="BJ44" s="26">
        <v>234.41150881123201</v>
      </c>
      <c r="BK44" s="26">
        <v>24749.172405004399</v>
      </c>
      <c r="BL44" s="26">
        <v>18821.2102434064</v>
      </c>
      <c r="BM44" s="26">
        <v>5927.9621615980204</v>
      </c>
      <c r="BN44" s="26">
        <v>30.8348571520627</v>
      </c>
      <c r="BO44" s="26">
        <v>18.6153704083336</v>
      </c>
      <c r="BP44" s="26">
        <v>6385.5076520338998</v>
      </c>
      <c r="BQ44" s="26">
        <v>344.22546155652401</v>
      </c>
      <c r="BR44" s="26">
        <v>1402.69713232814</v>
      </c>
      <c r="BS44" s="26">
        <v>352.09721623760498</v>
      </c>
      <c r="BT44" s="26">
        <v>209.01293618051599</v>
      </c>
      <c r="BU44" s="26">
        <v>3523.58633029048</v>
      </c>
      <c r="BV44" s="26">
        <v>3774.37036799211</v>
      </c>
      <c r="BW44" s="26">
        <v>837.55051650615906</v>
      </c>
      <c r="BX44" s="26">
        <v>2884.9313180776298</v>
      </c>
      <c r="BY44" s="26">
        <v>39.015624797138599</v>
      </c>
      <c r="BZ44" s="26">
        <v>59780.184006939198</v>
      </c>
      <c r="CA44" s="26">
        <v>16694.163912421001</v>
      </c>
      <c r="CB44" s="26">
        <v>0.112602568035626</v>
      </c>
      <c r="CC44" s="26">
        <v>1756.4340210492901</v>
      </c>
      <c r="CD44" s="26">
        <v>5297.6186031200104</v>
      </c>
      <c r="CE44" s="95">
        <v>5.53074565697659</v>
      </c>
      <c r="CF44" s="26">
        <v>4568.9825602526498</v>
      </c>
      <c r="CG44" s="26">
        <v>61300.380393856998</v>
      </c>
      <c r="CH44" s="26">
        <v>1445.8002885855601</v>
      </c>
      <c r="CK44" s="35">
        <f t="shared" si="15"/>
        <v>0</v>
      </c>
      <c r="CL44" s="54">
        <f t="shared" si="16"/>
        <v>2.626114446835567E-3</v>
      </c>
      <c r="CM44" s="54">
        <f t="shared" si="17"/>
        <v>1.9444927000419488E-3</v>
      </c>
      <c r="CN44" s="54">
        <f t="shared" si="18"/>
        <v>2.5444098499522558E-3</v>
      </c>
      <c r="CO44" s="54">
        <f t="shared" si="19"/>
        <v>2.4593267158380784E-3</v>
      </c>
      <c r="CP44" s="54">
        <f t="shared" si="20"/>
        <v>2.429048561403936E-3</v>
      </c>
      <c r="CQ44" s="54">
        <f t="shared" si="21"/>
        <v>2.3543423499108132E-3</v>
      </c>
      <c r="CR44" s="54">
        <f t="shared" si="22"/>
        <v>2.6279824279175673E-3</v>
      </c>
      <c r="CS44" s="23">
        <f t="shared" si="23"/>
        <v>2.7247429090668488E-3</v>
      </c>
      <c r="CT44" s="73">
        <f t="shared" si="24"/>
        <v>3.8138967225282623</v>
      </c>
      <c r="CU44" s="23">
        <f t="shared" si="25"/>
        <v>2.4339144780580633E-3</v>
      </c>
      <c r="CV44" s="73">
        <f t="shared" si="26"/>
        <v>-0.64532381107237924</v>
      </c>
      <c r="CW44" s="81">
        <f t="shared" si="13"/>
        <v>2.6591924245104905E-3</v>
      </c>
      <c r="CX44" s="81">
        <f t="shared" si="14"/>
        <v>2.7239958935313395E-3</v>
      </c>
      <c r="CY44" s="73">
        <f t="shared" si="27"/>
        <v>-0.63669728295198624</v>
      </c>
    </row>
    <row r="45" spans="1:103" x14ac:dyDescent="0.25">
      <c r="A45" s="28" t="s">
        <v>44</v>
      </c>
      <c r="B45" s="87">
        <v>13612.040856</v>
      </c>
      <c r="C45" s="87">
        <v>284.32258304999999</v>
      </c>
      <c r="D45" s="87">
        <v>11932.618891</v>
      </c>
      <c r="E45" s="87">
        <v>4830.3241054999999</v>
      </c>
      <c r="F45" s="87">
        <v>2234.1090425000002</v>
      </c>
      <c r="G45" s="87">
        <v>2182.0756365000002</v>
      </c>
      <c r="H45" s="87">
        <v>3127.6334781999999</v>
      </c>
      <c r="I45" s="89">
        <v>0.61521234599999997</v>
      </c>
      <c r="J45" s="89">
        <v>15.311950034000001</v>
      </c>
      <c r="K45" s="87">
        <v>2419.9419069999999</v>
      </c>
      <c r="L45" s="89">
        <v>14.767081464</v>
      </c>
      <c r="M45" s="87">
        <v>1239.849788</v>
      </c>
      <c r="N45" s="89">
        <v>5.4603048577999997</v>
      </c>
      <c r="O45" s="91">
        <v>0.2488910681</v>
      </c>
      <c r="P45" s="91">
        <v>0.27854614960000001</v>
      </c>
      <c r="Q45" s="89">
        <v>2.6929324179999998</v>
      </c>
      <c r="R45" s="26"/>
      <c r="S45" s="28" t="s">
        <v>44</v>
      </c>
      <c r="T45" s="95">
        <v>6.7828594902387396</v>
      </c>
      <c r="U45" s="26">
        <v>22.377822413027001</v>
      </c>
      <c r="V45" s="95">
        <v>0.249453817876753</v>
      </c>
      <c r="W45" s="26">
        <v>19.2248679246233</v>
      </c>
      <c r="X45" s="26">
        <v>16.7487311978511</v>
      </c>
      <c r="Y45" s="26">
        <v>25.806790757489399</v>
      </c>
      <c r="Z45" s="95">
        <v>3.10826466333193</v>
      </c>
      <c r="AA45" s="26">
        <v>128.61565760642199</v>
      </c>
      <c r="AB45" s="95">
        <v>0.27930221441994202</v>
      </c>
      <c r="AC45" s="26">
        <v>8310.2636726772798</v>
      </c>
      <c r="AD45" s="26">
        <v>2427.1087559633702</v>
      </c>
      <c r="AE45" s="26">
        <v>13647.2127168152</v>
      </c>
      <c r="AF45" s="26">
        <v>161.326088629785</v>
      </c>
      <c r="AG45" s="26">
        <v>208.22091545911201</v>
      </c>
      <c r="AH45" s="26">
        <v>50.158178445310199</v>
      </c>
      <c r="AI45" s="26">
        <v>19.5710119978284</v>
      </c>
      <c r="AJ45" s="95">
        <v>4.2081342828248998</v>
      </c>
      <c r="AK45" s="26">
        <v>74.486019364259207</v>
      </c>
      <c r="AL45" s="26">
        <v>74.486019364259207</v>
      </c>
      <c r="AM45" s="26">
        <v>1243.1989995316901</v>
      </c>
      <c r="AN45" s="26">
        <v>4.6368345817005399E-2</v>
      </c>
      <c r="AO45" s="26">
        <v>156.18826616405201</v>
      </c>
      <c r="AP45" s="26">
        <v>3.6591537737326698</v>
      </c>
      <c r="AQ45" s="95">
        <v>190.511671216336</v>
      </c>
      <c r="AR45" s="26">
        <v>12.305232021561199</v>
      </c>
      <c r="AS45" s="26">
        <v>26.373512824878201</v>
      </c>
      <c r="AT45" s="26">
        <v>1.92831791715551</v>
      </c>
      <c r="AU45" s="26">
        <v>285.10268675959099</v>
      </c>
      <c r="AV45" s="26">
        <v>0</v>
      </c>
      <c r="AW45" s="95">
        <v>3428.38241505316</v>
      </c>
      <c r="AX45" s="26">
        <v>10765.619468692699</v>
      </c>
      <c r="AY45" s="26">
        <v>1196.13154731328</v>
      </c>
      <c r="AZ45" s="26">
        <v>11961.797384351799</v>
      </c>
      <c r="BA45" s="26">
        <v>8.4198779568910698E-2</v>
      </c>
      <c r="BB45" s="26">
        <v>185.818123541923</v>
      </c>
      <c r="BC45" s="26">
        <v>24.5614972776225</v>
      </c>
      <c r="BD45" s="26">
        <v>1308.7804359285699</v>
      </c>
      <c r="BE45" s="26">
        <v>72.604410119655697</v>
      </c>
      <c r="BF45" s="26">
        <v>119.199340033841</v>
      </c>
      <c r="BG45" s="26">
        <v>326.87856082937799</v>
      </c>
      <c r="BH45" s="26">
        <v>64.894878258128003</v>
      </c>
      <c r="BI45" s="26">
        <v>13.8579379949845</v>
      </c>
      <c r="BJ45" s="26">
        <v>143.99584408262899</v>
      </c>
      <c r="BK45" s="26">
        <v>4842.7450950403299</v>
      </c>
      <c r="BL45" s="26">
        <v>2239.9004901134499</v>
      </c>
      <c r="BM45" s="26">
        <v>2602.84460492688</v>
      </c>
      <c r="BN45" s="26">
        <v>8.3634311799688206</v>
      </c>
      <c r="BO45" s="26">
        <v>2.93017238876303</v>
      </c>
      <c r="BP45" s="26">
        <v>781.81470360488697</v>
      </c>
      <c r="BQ45" s="26">
        <v>88.611892838836198</v>
      </c>
      <c r="BR45" s="26">
        <v>81.267718180966099</v>
      </c>
      <c r="BS45" s="26">
        <v>22.171617158462698</v>
      </c>
      <c r="BT45" s="26">
        <v>32.7430029965222</v>
      </c>
      <c r="BU45" s="26">
        <v>228.66535796998301</v>
      </c>
      <c r="BV45" s="26">
        <v>175.19932783519999</v>
      </c>
      <c r="BW45" s="26">
        <v>70.010466302903893</v>
      </c>
      <c r="BX45" s="26">
        <v>155.68092116073299</v>
      </c>
      <c r="BY45" s="26">
        <v>1.6487377351864201</v>
      </c>
      <c r="BZ45" s="26">
        <v>2188.2443303537798</v>
      </c>
      <c r="CA45" s="26">
        <v>921.01736855121999</v>
      </c>
      <c r="CB45" s="26">
        <v>3.4611066735891698</v>
      </c>
      <c r="CC45" s="26">
        <v>2.8094512574621899</v>
      </c>
      <c r="CD45" s="26">
        <v>236.37702143669901</v>
      </c>
      <c r="CE45" s="95">
        <v>0</v>
      </c>
      <c r="CF45" s="26">
        <v>201.90796649832501</v>
      </c>
      <c r="CG45" s="26">
        <v>3135.1986828706399</v>
      </c>
      <c r="CH45" s="26">
        <v>79.579804504005196</v>
      </c>
      <c r="CK45" s="35">
        <f t="shared" si="15"/>
        <v>3.876369439066374E-6</v>
      </c>
      <c r="CL45" s="54">
        <f t="shared" si="16"/>
        <v>2.5838785812707299E-3</v>
      </c>
      <c r="CM45" s="54">
        <f t="shared" si="17"/>
        <v>2.7437275689557762E-3</v>
      </c>
      <c r="CN45" s="54">
        <f t="shared" si="18"/>
        <v>2.4452715383214579E-3</v>
      </c>
      <c r="CO45" s="54">
        <f t="shared" si="19"/>
        <v>2.5714608935220409E-3</v>
      </c>
      <c r="CP45" s="54">
        <f t="shared" si="20"/>
        <v>2.5922851137870056E-3</v>
      </c>
      <c r="CQ45" s="54">
        <f t="shared" si="21"/>
        <v>2.8269844319759839E-3</v>
      </c>
      <c r="CR45" s="54">
        <f t="shared" si="22"/>
        <v>2.4188271174900911E-3</v>
      </c>
      <c r="CS45" s="23">
        <f t="shared" si="23"/>
        <v>2.9615789299070497E-3</v>
      </c>
      <c r="CT45" s="73">
        <f t="shared" si="24"/>
        <v>4.044058268781499</v>
      </c>
      <c r="CU45" s="23">
        <f t="shared" si="25"/>
        <v>2.7013042741998003E-3</v>
      </c>
      <c r="CV45" s="73">
        <f t="shared" si="26"/>
        <v>3.83004401983231</v>
      </c>
      <c r="CW45" s="81">
        <f t="shared" si="13"/>
        <v>2.2610284131485735E-3</v>
      </c>
      <c r="CX45" s="81">
        <f t="shared" si="14"/>
        <v>2.7143251523229954E-3</v>
      </c>
      <c r="CY45" s="73">
        <f t="shared" si="27"/>
        <v>-0.28393378747037307</v>
      </c>
    </row>
    <row r="46" spans="1:103" x14ac:dyDescent="0.25">
      <c r="A46" s="28" t="s">
        <v>45</v>
      </c>
      <c r="B46" s="87">
        <v>134.97717951000001</v>
      </c>
      <c r="C46" s="87">
        <v>6.7404999999999999</v>
      </c>
      <c r="D46" s="87">
        <v>105.76659658</v>
      </c>
      <c r="E46" s="87">
        <v>118.98328982</v>
      </c>
      <c r="F46" s="87">
        <v>87.319533079999999</v>
      </c>
      <c r="G46" s="87">
        <v>42.402008825000003</v>
      </c>
      <c r="H46" s="87">
        <v>32.574749568999998</v>
      </c>
      <c r="I46" s="89">
        <v>1.5655341653999999</v>
      </c>
      <c r="J46" s="89">
        <v>1.6898281669999999</v>
      </c>
      <c r="K46" s="87">
        <v>0.38341199999999998</v>
      </c>
      <c r="L46" s="89">
        <v>1.9443149629000001</v>
      </c>
      <c r="M46" s="87">
        <v>4.0615678895</v>
      </c>
      <c r="N46" s="89">
        <v>5.1327379201000003</v>
      </c>
      <c r="O46" s="91">
        <v>1.4558023288999999</v>
      </c>
      <c r="P46" s="91">
        <v>8.0912099999999997E-3</v>
      </c>
      <c r="Q46" s="89">
        <v>5.6504586900000001E-2</v>
      </c>
      <c r="R46" s="26"/>
      <c r="S46" s="28" t="s">
        <v>45</v>
      </c>
      <c r="T46" s="95">
        <v>1.08806729291158E-3</v>
      </c>
      <c r="U46" s="26">
        <v>0.18581315043978899</v>
      </c>
      <c r="V46" s="95">
        <v>1.4597824329045801</v>
      </c>
      <c r="W46" s="26">
        <v>8.3788034128396693E-2</v>
      </c>
      <c r="X46" s="26">
        <v>8.3702724508330495E-2</v>
      </c>
      <c r="Y46" s="26">
        <v>2.7652781876684601E-2</v>
      </c>
      <c r="Z46" s="95">
        <v>2.2058096352942198</v>
      </c>
      <c r="AA46" s="26">
        <v>2.52025032482371</v>
      </c>
      <c r="AB46" s="95">
        <v>8.1136226056647207E-3</v>
      </c>
      <c r="AC46" s="26">
        <v>10.888028277112999</v>
      </c>
      <c r="AD46" s="26">
        <v>0.38446752684402802</v>
      </c>
      <c r="AE46" s="26">
        <v>135.346732608894</v>
      </c>
      <c r="AF46" s="26">
        <v>1.9768386351597</v>
      </c>
      <c r="AG46" s="26">
        <v>0.58675884620645102</v>
      </c>
      <c r="AH46" s="26">
        <v>3.4487281033945598E-2</v>
      </c>
      <c r="AI46" s="26">
        <v>1.8445852868397901</v>
      </c>
      <c r="AJ46" s="95">
        <v>6.2613299161692795E-4</v>
      </c>
      <c r="AK46" s="26">
        <v>1.0074767028431399</v>
      </c>
      <c r="AL46" s="26">
        <v>1.0074767028431399</v>
      </c>
      <c r="AM46" s="26">
        <v>4.07266539880621</v>
      </c>
      <c r="AN46" s="26">
        <v>0</v>
      </c>
      <c r="AO46" s="26">
        <v>0.18718330189813301</v>
      </c>
      <c r="AP46" s="26">
        <v>4.2206117195059303E-2</v>
      </c>
      <c r="AQ46" s="95">
        <v>2.0216227113563399</v>
      </c>
      <c r="AR46" s="26">
        <v>1.1109893417549799E-2</v>
      </c>
      <c r="AS46" s="26">
        <v>2.2547641597248398</v>
      </c>
      <c r="AT46" s="26">
        <v>5.3928205700821401E-2</v>
      </c>
      <c r="AU46" s="26">
        <v>6.7589924436581104</v>
      </c>
      <c r="AV46" s="26">
        <v>0</v>
      </c>
      <c r="AW46" s="95">
        <v>33.461155099566199</v>
      </c>
      <c r="AX46" s="26">
        <v>95.451106208766902</v>
      </c>
      <c r="AY46" s="26">
        <v>10.6056435276156</v>
      </c>
      <c r="AZ46" s="26">
        <v>106.056749736382</v>
      </c>
      <c r="BA46" s="26">
        <v>1.9512591120884899E-5</v>
      </c>
      <c r="BB46" s="26">
        <v>0.41882264534796898</v>
      </c>
      <c r="BC46" s="26">
        <v>2.9287639136449301E-2</v>
      </c>
      <c r="BD46" s="26">
        <v>7.8796003078457399</v>
      </c>
      <c r="BE46" s="26">
        <v>0.557172537739269</v>
      </c>
      <c r="BF46" s="26">
        <v>2.2358391182438</v>
      </c>
      <c r="BG46" s="26">
        <v>4.5791943522875904</v>
      </c>
      <c r="BH46" s="26">
        <v>0.846139651799796</v>
      </c>
      <c r="BI46" s="26">
        <v>0.37419346020932998</v>
      </c>
      <c r="BJ46" s="26">
        <v>3.9651832113299998</v>
      </c>
      <c r="BK46" s="26">
        <v>119.302761058841</v>
      </c>
      <c r="BL46" s="26">
        <v>87.552273948935806</v>
      </c>
      <c r="BM46" s="26">
        <v>31.750487109905901</v>
      </c>
      <c r="BN46" s="26">
        <v>3.47802576100796E-2</v>
      </c>
      <c r="BO46" s="26">
        <v>0.12023063427636101</v>
      </c>
      <c r="BP46" s="26">
        <v>17.0792158859328</v>
      </c>
      <c r="BQ46" s="26">
        <v>1.60978918302221</v>
      </c>
      <c r="BR46" s="26">
        <v>13.3310239798057</v>
      </c>
      <c r="BS46" s="26">
        <v>0.16720687225207601</v>
      </c>
      <c r="BT46" s="26">
        <v>0.62849085381812897</v>
      </c>
      <c r="BU46" s="26">
        <v>33.329583224645297</v>
      </c>
      <c r="BV46" s="26">
        <v>0.72722614182200895</v>
      </c>
      <c r="BW46" s="26">
        <v>4.25569720717714</v>
      </c>
      <c r="BX46" s="26">
        <v>4.4079365204340997</v>
      </c>
      <c r="BY46" s="26">
        <v>1.30935921559549E-3</v>
      </c>
      <c r="BZ46" s="26">
        <v>42.519390036059498</v>
      </c>
      <c r="CA46" s="26">
        <v>4.3289857165812098</v>
      </c>
      <c r="CB46" s="26">
        <v>0.59870438513864299</v>
      </c>
      <c r="CC46" s="26">
        <v>6.6270034671737301</v>
      </c>
      <c r="CD46" s="26">
        <v>0.58385421456028297</v>
      </c>
      <c r="CE46" s="95">
        <v>1.9455079515203599E-2</v>
      </c>
      <c r="CF46" s="26">
        <v>1.48549277706847</v>
      </c>
      <c r="CG46" s="26">
        <v>32.6639948852769</v>
      </c>
      <c r="CH46" s="26">
        <v>0.48075696388528499</v>
      </c>
      <c r="CK46" s="35">
        <f t="shared" si="15"/>
        <v>0</v>
      </c>
      <c r="CL46" s="54">
        <f t="shared" si="16"/>
        <v>2.7378931774656688E-3</v>
      </c>
      <c r="CM46" s="54">
        <f t="shared" si="17"/>
        <v>2.7434824802478192E-3</v>
      </c>
      <c r="CN46" s="54">
        <f t="shared" si="18"/>
        <v>2.7433345287095211E-3</v>
      </c>
      <c r="CO46" s="54">
        <f t="shared" si="19"/>
        <v>2.6850092926856001E-3</v>
      </c>
      <c r="CP46" s="54">
        <f t="shared" si="20"/>
        <v>2.6653929622204365E-3</v>
      </c>
      <c r="CQ46" s="54">
        <f t="shared" si="21"/>
        <v>2.7682936330669272E-3</v>
      </c>
      <c r="CR46" s="54">
        <f t="shared" si="22"/>
        <v>2.7397084385211222E-3</v>
      </c>
      <c r="CS46" s="23">
        <f t="shared" si="23"/>
        <v>2.7529833287117853E-3</v>
      </c>
      <c r="CT46" s="73">
        <f t="shared" si="24"/>
        <v>-0.48183461935587829</v>
      </c>
      <c r="CU46" s="23">
        <f t="shared" si="25"/>
        <v>2.732321509360802E-3</v>
      </c>
      <c r="CV46" s="73">
        <f t="shared" si="26"/>
        <v>-0.56070927547360327</v>
      </c>
      <c r="CW46" s="81">
        <f t="shared" si="13"/>
        <v>2.7339590860439886E-3</v>
      </c>
      <c r="CX46" s="81">
        <f t="shared" si="14"/>
        <v>2.7699943104580074E-3</v>
      </c>
      <c r="CY46" s="73">
        <f t="shared" si="27"/>
        <v>-4.5595965576001755E-2</v>
      </c>
    </row>
    <row r="47" spans="1:103" x14ac:dyDescent="0.25">
      <c r="A47" s="28" t="s">
        <v>46</v>
      </c>
      <c r="B47" s="87">
        <v>19436.707576000001</v>
      </c>
      <c r="C47" s="87">
        <v>2058.0296609000002</v>
      </c>
      <c r="D47" s="87">
        <v>19728.172750000002</v>
      </c>
      <c r="E47" s="87">
        <v>5191.4142832999996</v>
      </c>
      <c r="F47" s="87">
        <v>3534.8444991000001</v>
      </c>
      <c r="G47" s="87">
        <v>22139.958576000001</v>
      </c>
      <c r="H47" s="87">
        <v>8854.3291759000003</v>
      </c>
      <c r="I47" s="89">
        <v>120.3437048</v>
      </c>
      <c r="J47" s="89">
        <v>32.190764412</v>
      </c>
      <c r="K47" s="87">
        <v>12.409493615000001</v>
      </c>
      <c r="L47" s="89">
        <v>52.150280498000001</v>
      </c>
      <c r="M47" s="87">
        <v>1279.8196848</v>
      </c>
      <c r="N47" s="89">
        <v>1299.1248032000001</v>
      </c>
      <c r="O47" s="91">
        <v>25.649745981999999</v>
      </c>
      <c r="P47" s="91">
        <v>0.25000158259999999</v>
      </c>
      <c r="Q47" s="89">
        <v>55.261789743999998</v>
      </c>
      <c r="R47" s="26"/>
      <c r="S47" s="28" t="s">
        <v>46</v>
      </c>
      <c r="T47" s="95">
        <v>111.955337623007</v>
      </c>
      <c r="U47" s="26">
        <v>309.72023182388801</v>
      </c>
      <c r="V47" s="95">
        <v>25.719185190350899</v>
      </c>
      <c r="W47" s="26">
        <v>77.470164837889698</v>
      </c>
      <c r="X47" s="26">
        <v>69.330936093495893</v>
      </c>
      <c r="Y47" s="26">
        <v>50.768580154845402</v>
      </c>
      <c r="Z47" s="95">
        <v>179.145388461077</v>
      </c>
      <c r="AA47" s="26">
        <v>260.92879611241898</v>
      </c>
      <c r="AB47" s="95">
        <v>0.25069816066925499</v>
      </c>
      <c r="AC47" s="26">
        <v>7920.0126378902496</v>
      </c>
      <c r="AD47" s="26">
        <v>12.443361826408101</v>
      </c>
      <c r="AE47" s="26">
        <v>19488.807153694499</v>
      </c>
      <c r="AF47" s="26">
        <v>287.16003879202202</v>
      </c>
      <c r="AG47" s="26">
        <v>150.67569886263999</v>
      </c>
      <c r="AH47" s="26">
        <v>31.840200457142899</v>
      </c>
      <c r="AI47" s="26">
        <v>112.147109444842</v>
      </c>
      <c r="AJ47" s="95">
        <v>8.2364480101077806</v>
      </c>
      <c r="AK47" s="26">
        <v>133.51142488600499</v>
      </c>
      <c r="AL47" s="26">
        <v>133.51142488600499</v>
      </c>
      <c r="AM47" s="26">
        <v>1282.5339817521999</v>
      </c>
      <c r="AN47" s="26">
        <v>0</v>
      </c>
      <c r="AO47" s="26">
        <v>325.51331861139101</v>
      </c>
      <c r="AP47" s="26">
        <v>11.6631038928563</v>
      </c>
      <c r="AQ47" s="95">
        <v>650.489541232222</v>
      </c>
      <c r="AR47" s="26">
        <v>33.879007516722098</v>
      </c>
      <c r="AS47" s="26">
        <v>618.97164929560995</v>
      </c>
      <c r="AT47" s="26">
        <v>15.3940131655757</v>
      </c>
      <c r="AU47" s="26">
        <v>2062.9636527358998</v>
      </c>
      <c r="AV47" s="26">
        <v>0</v>
      </c>
      <c r="AW47" s="95">
        <v>9491.0091723400292</v>
      </c>
      <c r="AX47" s="26">
        <v>17799.9891594576</v>
      </c>
      <c r="AY47" s="26">
        <v>1977.7764241339901</v>
      </c>
      <c r="AZ47" s="26">
        <v>19777.765583591601</v>
      </c>
      <c r="BA47" s="26">
        <v>0.38528450389741098</v>
      </c>
      <c r="BB47" s="26">
        <v>225.77823535775599</v>
      </c>
      <c r="BC47" s="26">
        <v>54.841372661728201</v>
      </c>
      <c r="BD47" s="26">
        <v>2726.1998663469699</v>
      </c>
      <c r="BE47" s="26">
        <v>107.056675305402</v>
      </c>
      <c r="BF47" s="26">
        <v>55.831326177123998</v>
      </c>
      <c r="BG47" s="26">
        <v>161.93467317537201</v>
      </c>
      <c r="BH47" s="26">
        <v>52.0971989801034</v>
      </c>
      <c r="BI47" s="26">
        <v>20.505352613833999</v>
      </c>
      <c r="BJ47" s="26">
        <v>61.365494769502199</v>
      </c>
      <c r="BK47" s="26">
        <v>5204.1518748013204</v>
      </c>
      <c r="BL47" s="26">
        <v>3543.8705364827201</v>
      </c>
      <c r="BM47" s="26">
        <v>1660.2813383186001</v>
      </c>
      <c r="BN47" s="26">
        <v>9.2153680343038999</v>
      </c>
      <c r="BO47" s="26">
        <v>3.7085112216948102</v>
      </c>
      <c r="BP47" s="26">
        <v>1217.82259587823</v>
      </c>
      <c r="BQ47" s="26">
        <v>157.775528704751</v>
      </c>
      <c r="BR47" s="26">
        <v>267.435800393855</v>
      </c>
      <c r="BS47" s="26">
        <v>23.8753463760975</v>
      </c>
      <c r="BT47" s="26">
        <v>20.007265890584499</v>
      </c>
      <c r="BU47" s="26">
        <v>672.72839574794602</v>
      </c>
      <c r="BV47" s="26">
        <v>143.15862303852899</v>
      </c>
      <c r="BW47" s="26">
        <v>153.13579929118899</v>
      </c>
      <c r="BX47" s="26">
        <v>485.81694127261801</v>
      </c>
      <c r="BY47" s="26">
        <v>18.716889988376899</v>
      </c>
      <c r="BZ47" s="26">
        <v>22190.435410867001</v>
      </c>
      <c r="CA47" s="26">
        <v>1965.0754742827901</v>
      </c>
      <c r="CB47" s="26">
        <v>91.095053594840493</v>
      </c>
      <c r="CC47" s="26">
        <v>753.62535211954901</v>
      </c>
      <c r="CD47" s="26">
        <v>868.75656699134504</v>
      </c>
      <c r="CE47" s="95">
        <v>2.2564828663206802</v>
      </c>
      <c r="CF47" s="26">
        <v>635.18015534295398</v>
      </c>
      <c r="CG47" s="26">
        <v>8877.9117605052907</v>
      </c>
      <c r="CH47" s="26">
        <v>358.51866892919298</v>
      </c>
      <c r="CK47" s="35">
        <f t="shared" si="15"/>
        <v>0</v>
      </c>
      <c r="CL47" s="54">
        <f t="shared" si="16"/>
        <v>2.6804734027500447E-3</v>
      </c>
      <c r="CM47" s="54">
        <f t="shared" si="17"/>
        <v>2.3974347550180307E-3</v>
      </c>
      <c r="CN47" s="54">
        <f t="shared" si="18"/>
        <v>2.513807751992623E-3</v>
      </c>
      <c r="CO47" s="54">
        <f t="shared" si="19"/>
        <v>2.4535879446754504E-3</v>
      </c>
      <c r="CP47" s="54">
        <f t="shared" si="20"/>
        <v>2.5534468022619119E-3</v>
      </c>
      <c r="CQ47" s="54">
        <f t="shared" si="21"/>
        <v>2.2798974394522115E-3</v>
      </c>
      <c r="CR47" s="54">
        <f t="shared" si="22"/>
        <v>2.6633959656117332E-3</v>
      </c>
      <c r="CS47" s="23">
        <f t="shared" si="23"/>
        <v>2.729217843922467E-3</v>
      </c>
      <c r="CT47" s="73">
        <f t="shared" si="24"/>
        <v>1.5601286054659906</v>
      </c>
      <c r="CU47" s="23">
        <f t="shared" si="25"/>
        <v>2.1208432597472284E-3</v>
      </c>
      <c r="CV47" s="73">
        <f t="shared" si="26"/>
        <v>-0.5235472005684435</v>
      </c>
      <c r="CW47" s="81">
        <f t="shared" si="13"/>
        <v>2.70720842224441E-3</v>
      </c>
      <c r="CX47" s="81">
        <f t="shared" si="14"/>
        <v>2.7862946386603949E-3</v>
      </c>
      <c r="CY47" s="73">
        <f t="shared" si="27"/>
        <v>-0.72143477008456658</v>
      </c>
    </row>
    <row r="48" spans="1:103" x14ac:dyDescent="0.25">
      <c r="A48" s="28" t="s">
        <v>47</v>
      </c>
      <c r="B48" s="87">
        <v>42825.447928000001</v>
      </c>
      <c r="C48" s="87">
        <v>402.60142983999998</v>
      </c>
      <c r="D48" s="87">
        <v>15906.071979</v>
      </c>
      <c r="E48" s="87">
        <v>3539.8458894999999</v>
      </c>
      <c r="F48" s="87">
        <v>3097.5406978000001</v>
      </c>
      <c r="G48" s="87">
        <v>7725.8513647999998</v>
      </c>
      <c r="H48" s="87">
        <v>7121.1380927999999</v>
      </c>
      <c r="I48" s="89">
        <v>155.99557095</v>
      </c>
      <c r="J48" s="89">
        <v>50.298184212999999</v>
      </c>
      <c r="K48" s="87">
        <v>3.032226981</v>
      </c>
      <c r="L48" s="89">
        <v>53.529320743</v>
      </c>
      <c r="M48" s="87">
        <v>240.90324752000001</v>
      </c>
      <c r="N48" s="89">
        <v>1182.0545979999999</v>
      </c>
      <c r="O48" s="91">
        <v>28.026011645000001</v>
      </c>
      <c r="P48" s="91">
        <v>0.4231350029</v>
      </c>
      <c r="Q48" s="89">
        <v>3.6499485241</v>
      </c>
      <c r="R48" s="26"/>
      <c r="S48" s="28" t="s">
        <v>47</v>
      </c>
      <c r="T48" s="95">
        <v>4.83687875210809</v>
      </c>
      <c r="U48" s="26">
        <v>58.816030931978197</v>
      </c>
      <c r="V48" s="95">
        <v>28.0997330053989</v>
      </c>
      <c r="W48" s="26">
        <v>53.455003798308397</v>
      </c>
      <c r="X48" s="26">
        <v>48.326853910948998</v>
      </c>
      <c r="Y48" s="26">
        <v>31.5262542679476</v>
      </c>
      <c r="Z48" s="95">
        <v>123.43185484112</v>
      </c>
      <c r="AA48" s="26">
        <v>282.23825760542502</v>
      </c>
      <c r="AB48" s="95">
        <v>0.42429668613947402</v>
      </c>
      <c r="AC48" s="26">
        <v>20784.695916783501</v>
      </c>
      <c r="AD48" s="26">
        <v>3.0405171102318498</v>
      </c>
      <c r="AE48" s="26">
        <v>42941.335898014797</v>
      </c>
      <c r="AF48" s="26">
        <v>111.35184520654801</v>
      </c>
      <c r="AG48" s="26">
        <v>315.27166916623401</v>
      </c>
      <c r="AH48" s="26">
        <v>16.815469966151898</v>
      </c>
      <c r="AI48" s="26">
        <v>83.962215113312894</v>
      </c>
      <c r="AJ48" s="95">
        <v>2.8357312425019199</v>
      </c>
      <c r="AK48" s="26">
        <v>91.679722976004399</v>
      </c>
      <c r="AL48" s="26">
        <v>91.679722976004399</v>
      </c>
      <c r="AM48" s="26">
        <v>241.548126780752</v>
      </c>
      <c r="AN48" s="26">
        <v>0</v>
      </c>
      <c r="AO48" s="26">
        <v>141.708133028291</v>
      </c>
      <c r="AP48" s="26">
        <v>8.5013698649868097</v>
      </c>
      <c r="AQ48" s="95">
        <v>440.06355388441301</v>
      </c>
      <c r="AR48" s="26">
        <v>12.033589477455999</v>
      </c>
      <c r="AS48" s="26">
        <v>450.56985562344198</v>
      </c>
      <c r="AT48" s="26">
        <v>24.537511220355501</v>
      </c>
      <c r="AU48" s="26">
        <v>403.70401327083101</v>
      </c>
      <c r="AV48" s="26">
        <v>0</v>
      </c>
      <c r="AW48" s="95">
        <v>7576.5603416282202</v>
      </c>
      <c r="AX48" s="26">
        <v>14353.892833232399</v>
      </c>
      <c r="AY48" s="26">
        <v>1594.8787446040201</v>
      </c>
      <c r="AZ48" s="26">
        <v>15948.7715778365</v>
      </c>
      <c r="BA48" s="26">
        <v>0.22904439987206801</v>
      </c>
      <c r="BB48" s="26">
        <v>200.609462615778</v>
      </c>
      <c r="BC48" s="26">
        <v>199.918071424461</v>
      </c>
      <c r="BD48" s="26">
        <v>2830.71797862423</v>
      </c>
      <c r="BE48" s="26">
        <v>56.266018698721702</v>
      </c>
      <c r="BF48" s="26">
        <v>51.465523796579397</v>
      </c>
      <c r="BG48" s="26">
        <v>107.326236441299</v>
      </c>
      <c r="BH48" s="26">
        <v>15.476840726643401</v>
      </c>
      <c r="BI48" s="26">
        <v>29.843252673489999</v>
      </c>
      <c r="BJ48" s="26">
        <v>51.539819297938003</v>
      </c>
      <c r="BK48" s="26">
        <v>3549.3049611940601</v>
      </c>
      <c r="BL48" s="26">
        <v>3105.88638304297</v>
      </c>
      <c r="BM48" s="26">
        <v>443.41857815109398</v>
      </c>
      <c r="BN48" s="26">
        <v>22.837453029536501</v>
      </c>
      <c r="BO48" s="26">
        <v>0.61386989630560496</v>
      </c>
      <c r="BP48" s="26">
        <v>910.15337389176295</v>
      </c>
      <c r="BQ48" s="26">
        <v>284.20517242260399</v>
      </c>
      <c r="BR48" s="26">
        <v>166.76756176744499</v>
      </c>
      <c r="BS48" s="26">
        <v>23.115868177053201</v>
      </c>
      <c r="BT48" s="26">
        <v>19.908698462276099</v>
      </c>
      <c r="BU48" s="26">
        <v>419.22005461950999</v>
      </c>
      <c r="BV48" s="26">
        <v>241.585473236773</v>
      </c>
      <c r="BW48" s="26">
        <v>57.185232878630003</v>
      </c>
      <c r="BX48" s="26">
        <v>688.70781117522597</v>
      </c>
      <c r="BY48" s="26">
        <v>1.33552366348649</v>
      </c>
      <c r="BZ48" s="26">
        <v>7746.8645512083704</v>
      </c>
      <c r="CA48" s="26">
        <v>1760.49812469433</v>
      </c>
      <c r="CB48" s="26">
        <v>3.0130369298125701</v>
      </c>
      <c r="CC48" s="26">
        <v>722.34504124283797</v>
      </c>
      <c r="CD48" s="26">
        <v>480.39775194818901</v>
      </c>
      <c r="CE48" s="95">
        <v>2.4616862761443099</v>
      </c>
      <c r="CF48" s="26">
        <v>426.356871837732</v>
      </c>
      <c r="CG48" s="26">
        <v>7140.1612956783802</v>
      </c>
      <c r="CH48" s="26">
        <v>233.80029867248999</v>
      </c>
      <c r="CK48" s="35">
        <f t="shared" si="15"/>
        <v>0</v>
      </c>
      <c r="CL48" s="23">
        <f t="shared" si="16"/>
        <v>2.706053891359906E-3</v>
      </c>
      <c r="CM48" s="23">
        <f t="shared" si="17"/>
        <v>2.7386475782493272E-3</v>
      </c>
      <c r="CN48" s="23">
        <f t="shared" si="18"/>
        <v>2.6844841952729679E-3</v>
      </c>
      <c r="CO48" s="23">
        <f t="shared" si="19"/>
        <v>2.6721704812398685E-3</v>
      </c>
      <c r="CP48" s="23">
        <f t="shared" si="20"/>
        <v>2.6942939761525546E-3</v>
      </c>
      <c r="CQ48" s="23">
        <f t="shared" si="21"/>
        <v>2.7198538279042468E-3</v>
      </c>
      <c r="CR48" s="23">
        <f t="shared" si="22"/>
        <v>2.6713711531046085E-3</v>
      </c>
      <c r="CS48" s="23">
        <f t="shared" si="23"/>
        <v>2.7340068153854993E-3</v>
      </c>
      <c r="CT48" s="73">
        <f t="shared" si="24"/>
        <v>0.71270103381600092</v>
      </c>
      <c r="CU48" s="23">
        <f t="shared" si="25"/>
        <v>2.676922239076306E-3</v>
      </c>
      <c r="CV48" s="73">
        <f t="shared" si="26"/>
        <v>-0.61882483568373892</v>
      </c>
      <c r="CW48" s="81">
        <f t="shared" si="13"/>
        <v>2.6304620626264315E-3</v>
      </c>
      <c r="CX48" s="81">
        <f t="shared" si="14"/>
        <v>2.7454198577576967E-3</v>
      </c>
      <c r="CY48" s="73">
        <f t="shared" si="27"/>
        <v>5.7227006239508356</v>
      </c>
    </row>
    <row r="49" spans="1:103" x14ac:dyDescent="0.25">
      <c r="A49" s="28" t="s">
        <v>48</v>
      </c>
      <c r="B49" s="87">
        <v>5893.9259080000002</v>
      </c>
      <c r="C49" s="87">
        <v>291.41076989999999</v>
      </c>
      <c r="D49" s="87">
        <v>7981.256359</v>
      </c>
      <c r="E49" s="87">
        <v>3891.3091697999998</v>
      </c>
      <c r="F49" s="87">
        <v>2496.4846373999999</v>
      </c>
      <c r="G49" s="87">
        <v>7660.6875134000002</v>
      </c>
      <c r="H49" s="87">
        <v>4043.6040905</v>
      </c>
      <c r="I49" s="89">
        <v>29.018351154000001</v>
      </c>
      <c r="J49" s="89">
        <v>25.047335047000001</v>
      </c>
      <c r="K49" s="87">
        <v>17.286107165000001</v>
      </c>
      <c r="L49" s="89">
        <v>36.121231592999997</v>
      </c>
      <c r="M49" s="87">
        <v>430.63643395000003</v>
      </c>
      <c r="N49" s="89">
        <v>261.14681160999999</v>
      </c>
      <c r="O49" s="91">
        <v>3.8389217174999999</v>
      </c>
      <c r="P49" s="91">
        <v>0.95768549510000001</v>
      </c>
      <c r="Q49" s="89">
        <v>3.3853441728</v>
      </c>
      <c r="R49" s="26"/>
      <c r="S49" s="28" t="s">
        <v>48</v>
      </c>
      <c r="T49" s="95">
        <v>10.2822069509184</v>
      </c>
      <c r="U49" s="26">
        <v>25.296319772775298</v>
      </c>
      <c r="V49" s="95">
        <v>3.8493844770342802</v>
      </c>
      <c r="W49" s="26">
        <v>14.6575229359287</v>
      </c>
      <c r="X49" s="26">
        <v>13.6878791554565</v>
      </c>
      <c r="Y49" s="26">
        <v>24.102981673413801</v>
      </c>
      <c r="Z49" s="95">
        <v>90.594322150385096</v>
      </c>
      <c r="AA49" s="26">
        <v>183.75444743109</v>
      </c>
      <c r="AB49" s="95">
        <v>0.96030254916941304</v>
      </c>
      <c r="AC49" s="26">
        <v>645.78314294230495</v>
      </c>
      <c r="AD49" s="26">
        <v>17.3343553535924</v>
      </c>
      <c r="AE49" s="26">
        <v>5907.3328815344103</v>
      </c>
      <c r="AF49" s="26">
        <v>389.30446183001698</v>
      </c>
      <c r="AG49" s="26">
        <v>46.189334991335102</v>
      </c>
      <c r="AH49" s="26">
        <v>20.330890792887001</v>
      </c>
      <c r="AI49" s="26">
        <v>25.491172306276098</v>
      </c>
      <c r="AJ49" s="95">
        <v>5.7495783614993003</v>
      </c>
      <c r="AK49" s="26">
        <v>40.469297878496498</v>
      </c>
      <c r="AL49" s="26">
        <v>40.469297878496498</v>
      </c>
      <c r="AM49" s="26">
        <v>431.61082877321098</v>
      </c>
      <c r="AN49" s="26">
        <v>0</v>
      </c>
      <c r="AO49" s="26">
        <v>28.256305805528999</v>
      </c>
      <c r="AP49" s="26">
        <v>5.0424383640001196</v>
      </c>
      <c r="AQ49" s="95">
        <v>213.628412354711</v>
      </c>
      <c r="AR49" s="26">
        <v>14.619769576007901</v>
      </c>
      <c r="AS49" s="26">
        <v>45.661469745643103</v>
      </c>
      <c r="AT49" s="26">
        <v>3.5665457917911199</v>
      </c>
      <c r="AU49" s="26">
        <v>292.18774359761102</v>
      </c>
      <c r="AV49" s="26">
        <v>0</v>
      </c>
      <c r="AW49" s="95">
        <v>4291.9987963270896</v>
      </c>
      <c r="AX49" s="26">
        <v>7202.0932689186802</v>
      </c>
      <c r="AY49" s="26">
        <v>800.23356243831199</v>
      </c>
      <c r="AZ49" s="26">
        <v>8002.3268313569897</v>
      </c>
      <c r="BA49" s="26">
        <v>9.54295596222033E-2</v>
      </c>
      <c r="BB49" s="26">
        <v>207.12085688504999</v>
      </c>
      <c r="BC49" s="26">
        <v>49.343258045580598</v>
      </c>
      <c r="BD49" s="26">
        <v>1264.67993754497</v>
      </c>
      <c r="BE49" s="26">
        <v>87.5235354115202</v>
      </c>
      <c r="BF49" s="26">
        <v>38.793627408301496</v>
      </c>
      <c r="BG49" s="26">
        <v>133.71206349013701</v>
      </c>
      <c r="BH49" s="26">
        <v>52.865854209670502</v>
      </c>
      <c r="BI49" s="26">
        <v>24.275498619355499</v>
      </c>
      <c r="BJ49" s="26">
        <v>91.480932353731404</v>
      </c>
      <c r="BK49" s="26">
        <v>3893.81259296198</v>
      </c>
      <c r="BL49" s="26">
        <v>2499.1485878472499</v>
      </c>
      <c r="BM49" s="26">
        <v>1394.6640051147201</v>
      </c>
      <c r="BN49" s="26">
        <v>23.077233722779798</v>
      </c>
      <c r="BO49" s="26">
        <v>2.3454434925621501</v>
      </c>
      <c r="BP49" s="26">
        <v>1147.9828775133999</v>
      </c>
      <c r="BQ49" s="26">
        <v>77.664420709711806</v>
      </c>
      <c r="BR49" s="26">
        <v>84.439289307913697</v>
      </c>
      <c r="BS49" s="26">
        <v>9.9677688350226106</v>
      </c>
      <c r="BT49" s="26">
        <v>55.697031148552902</v>
      </c>
      <c r="BU49" s="26">
        <v>213.683047795102</v>
      </c>
      <c r="BV49" s="26">
        <v>182.26894738457599</v>
      </c>
      <c r="BW49" s="26">
        <v>126.692894705049</v>
      </c>
      <c r="BX49" s="26">
        <v>276.45773779614899</v>
      </c>
      <c r="BY49" s="26">
        <v>3.1460732827085902</v>
      </c>
      <c r="BZ49" s="26">
        <v>7681.4682619981704</v>
      </c>
      <c r="CA49" s="26">
        <v>623.44810824483397</v>
      </c>
      <c r="CB49" s="26">
        <v>105.69373077114101</v>
      </c>
      <c r="CC49" s="26">
        <v>115.280333283555</v>
      </c>
      <c r="CD49" s="26">
        <v>382.548415285592</v>
      </c>
      <c r="CE49" s="95">
        <v>0.12938122538004901</v>
      </c>
      <c r="CF49" s="26">
        <v>485.62779015565098</v>
      </c>
      <c r="CG49" s="26">
        <v>4052.0358865898402</v>
      </c>
      <c r="CH49" s="26">
        <v>254.688321908407</v>
      </c>
      <c r="CK49" s="35">
        <f t="shared" si="15"/>
        <v>0</v>
      </c>
      <c r="CL49" s="23">
        <f t="shared" si="16"/>
        <v>2.2747102260332825E-3</v>
      </c>
      <c r="CM49" s="23">
        <f t="shared" si="17"/>
        <v>2.6662490815890284E-3</v>
      </c>
      <c r="CN49" s="23">
        <f t="shared" si="18"/>
        <v>2.6399944331107457E-3</v>
      </c>
      <c r="CO49" s="23">
        <f t="shared" si="19"/>
        <v>6.433369986144987E-4</v>
      </c>
      <c r="CP49" s="23">
        <f t="shared" si="20"/>
        <v>1.0670806490619765E-3</v>
      </c>
      <c r="CQ49" s="23">
        <f t="shared" si="21"/>
        <v>2.7126479916875302E-3</v>
      </c>
      <c r="CR49" s="23">
        <f t="shared" si="22"/>
        <v>2.0852180137144885E-3</v>
      </c>
      <c r="CS49" s="23">
        <f t="shared" si="23"/>
        <v>2.7911540829788405E-3</v>
      </c>
      <c r="CT49" s="73">
        <f t="shared" si="24"/>
        <v>0.12037425341662826</v>
      </c>
      <c r="CU49" s="23">
        <f t="shared" si="25"/>
        <v>2.262685519368042E-3</v>
      </c>
      <c r="CV49" s="73">
        <f t="shared" si="26"/>
        <v>-0.82515019247550869</v>
      </c>
      <c r="CW49" s="81">
        <f t="shared" si="13"/>
        <v>2.7254422736950044E-3</v>
      </c>
      <c r="CX49" s="81">
        <f t="shared" si="14"/>
        <v>2.7326863388901696E-3</v>
      </c>
      <c r="CY49" s="73">
        <f t="shared" si="27"/>
        <v>5.352531670103397E-2</v>
      </c>
    </row>
    <row r="50" spans="1:103" x14ac:dyDescent="0.25">
      <c r="A50" s="28" t="s">
        <v>49</v>
      </c>
      <c r="B50" s="87">
        <v>23274.521095</v>
      </c>
      <c r="C50" s="87">
        <v>864.14758919999997</v>
      </c>
      <c r="D50" s="87">
        <v>22926.5183</v>
      </c>
      <c r="E50" s="87">
        <v>6802.8965934999997</v>
      </c>
      <c r="F50" s="87">
        <v>4048.1363265999998</v>
      </c>
      <c r="G50" s="87">
        <v>20484.254514</v>
      </c>
      <c r="H50" s="87">
        <v>10932.742963999999</v>
      </c>
      <c r="I50" s="89">
        <v>99.637517818000006</v>
      </c>
      <c r="J50" s="89">
        <v>121.71679204</v>
      </c>
      <c r="K50" s="87">
        <v>12.666971</v>
      </c>
      <c r="L50" s="89">
        <v>202.50614585</v>
      </c>
      <c r="M50" s="87">
        <v>819.80135212000005</v>
      </c>
      <c r="N50" s="89">
        <v>1698.7377372000001</v>
      </c>
      <c r="O50" s="91">
        <v>19.226599840999999</v>
      </c>
      <c r="P50" s="91">
        <v>0.15132414529999999</v>
      </c>
      <c r="Q50" s="89">
        <v>11.892550530999999</v>
      </c>
      <c r="R50" s="26"/>
      <c r="S50" s="28" t="s">
        <v>49</v>
      </c>
      <c r="T50" s="95">
        <v>15.3471648063973</v>
      </c>
      <c r="U50" s="26">
        <v>80.671038745388401</v>
      </c>
      <c r="V50" s="95">
        <v>19.276633831477</v>
      </c>
      <c r="W50" s="26">
        <v>196.562710467252</v>
      </c>
      <c r="X50" s="26">
        <v>108.109435579378</v>
      </c>
      <c r="Y50" s="26">
        <v>137.6568867174</v>
      </c>
      <c r="Z50" s="95">
        <v>122.851747165603</v>
      </c>
      <c r="AA50" s="26">
        <v>559.78702371902602</v>
      </c>
      <c r="AB50" s="95">
        <v>0.15170805434528101</v>
      </c>
      <c r="AC50" s="26">
        <v>31829.687153823001</v>
      </c>
      <c r="AD50" s="26">
        <v>12.7012564788996</v>
      </c>
      <c r="AE50" s="26">
        <v>23334.331283515901</v>
      </c>
      <c r="AF50" s="26">
        <v>384.82472071098198</v>
      </c>
      <c r="AG50" s="26">
        <v>1380.5477938860199</v>
      </c>
      <c r="AH50" s="26">
        <v>85.975515645480201</v>
      </c>
      <c r="AI50" s="26">
        <v>297.23047024377797</v>
      </c>
      <c r="AJ50" s="95">
        <v>9.2132411531899194</v>
      </c>
      <c r="AK50" s="26">
        <v>236.11660593645999</v>
      </c>
      <c r="AL50" s="26">
        <v>236.11660593645999</v>
      </c>
      <c r="AM50" s="26">
        <v>822.12515691699798</v>
      </c>
      <c r="AN50" s="26">
        <v>0</v>
      </c>
      <c r="AO50" s="26">
        <v>208.925100238434</v>
      </c>
      <c r="AP50" s="26">
        <v>18.5845015804639</v>
      </c>
      <c r="AQ50" s="95">
        <v>1602.7641584263199</v>
      </c>
      <c r="AR50" s="26">
        <v>43.888612067111801</v>
      </c>
      <c r="AS50" s="26">
        <v>483.04658133164003</v>
      </c>
      <c r="AT50" s="26">
        <v>16.1172123492134</v>
      </c>
      <c r="AU50" s="26">
        <v>865.981060990316</v>
      </c>
      <c r="AV50" s="26">
        <v>0</v>
      </c>
      <c r="AW50" s="95">
        <v>12601.624235756401</v>
      </c>
      <c r="AX50" s="26">
        <v>20686.153418905698</v>
      </c>
      <c r="AY50" s="26">
        <v>2298.4605189225999</v>
      </c>
      <c r="AZ50" s="26">
        <v>22984.613937828301</v>
      </c>
      <c r="BA50" s="26">
        <v>1.39529881473817</v>
      </c>
      <c r="BB50" s="26">
        <v>441.10600257511101</v>
      </c>
      <c r="BC50" s="26">
        <v>40.698044731696399</v>
      </c>
      <c r="BD50" s="26">
        <v>3145.3474857554202</v>
      </c>
      <c r="BE50" s="26">
        <v>50.887911475829</v>
      </c>
      <c r="BF50" s="26">
        <v>167.790765799258</v>
      </c>
      <c r="BG50" s="26">
        <v>117.682793691474</v>
      </c>
      <c r="BH50" s="26">
        <v>92.870332004166798</v>
      </c>
      <c r="BI50" s="26">
        <v>13.6627300018077</v>
      </c>
      <c r="BJ50" s="26">
        <v>99.2567294222237</v>
      </c>
      <c r="BK50" s="26">
        <v>6814.6656279877197</v>
      </c>
      <c r="BL50" s="26">
        <v>4056.71780898718</v>
      </c>
      <c r="BM50" s="26">
        <v>2757.9478190005302</v>
      </c>
      <c r="BN50" s="26">
        <v>7.6342962526937601</v>
      </c>
      <c r="BO50" s="26">
        <v>5.3539985411211504</v>
      </c>
      <c r="BP50" s="26">
        <v>1455.0586823249901</v>
      </c>
      <c r="BQ50" s="26">
        <v>172.96992098348201</v>
      </c>
      <c r="BR50" s="26">
        <v>273.20651475068502</v>
      </c>
      <c r="BS50" s="26">
        <v>26.0704781539708</v>
      </c>
      <c r="BT50" s="26">
        <v>23.728186184515799</v>
      </c>
      <c r="BU50" s="26">
        <v>685.00578157707696</v>
      </c>
      <c r="BV50" s="26">
        <v>306.49456035687098</v>
      </c>
      <c r="BW50" s="26">
        <v>227.69765458732201</v>
      </c>
      <c r="BX50" s="26">
        <v>593.373040347337</v>
      </c>
      <c r="BY50" s="26">
        <v>3.7699481575312599</v>
      </c>
      <c r="BZ50" s="26">
        <v>20538.635842392599</v>
      </c>
      <c r="CA50" s="26">
        <v>2775.5036221043001</v>
      </c>
      <c r="CB50" s="26">
        <v>332.54502652513702</v>
      </c>
      <c r="CC50" s="26">
        <v>728.86281552123705</v>
      </c>
      <c r="CD50" s="26">
        <v>807.51445958533998</v>
      </c>
      <c r="CE50" s="95">
        <v>2.0458730209825</v>
      </c>
      <c r="CF50" s="26">
        <v>720.90474269215701</v>
      </c>
      <c r="CG50" s="26">
        <v>10961.4884214087</v>
      </c>
      <c r="CH50" s="26">
        <v>521.457106449516</v>
      </c>
      <c r="CK50" s="35">
        <f t="shared" si="15"/>
        <v>0</v>
      </c>
      <c r="CL50" s="23">
        <f t="shared" si="16"/>
        <v>2.5697709642133132E-3</v>
      </c>
      <c r="CM50" s="23">
        <f t="shared" si="17"/>
        <v>2.1217113988750399E-3</v>
      </c>
      <c r="CN50" s="23">
        <f t="shared" si="18"/>
        <v>2.5339930410759677E-3</v>
      </c>
      <c r="CO50" s="23">
        <f t="shared" si="19"/>
        <v>1.7300034369131987E-3</v>
      </c>
      <c r="CP50" s="23">
        <f t="shared" si="20"/>
        <v>2.1198600281299457E-3</v>
      </c>
      <c r="CQ50" s="23">
        <f t="shared" si="21"/>
        <v>2.6547867951666111E-3</v>
      </c>
      <c r="CR50" s="23">
        <f t="shared" si="22"/>
        <v>2.6292996646271956E-3</v>
      </c>
      <c r="CS50" s="23">
        <f t="shared" si="23"/>
        <v>2.7066833025511509E-3</v>
      </c>
      <c r="CT50" s="73">
        <f t="shared" si="24"/>
        <v>0.16597254342767392</v>
      </c>
      <c r="CU50" s="23">
        <f t="shared" si="25"/>
        <v>2.8345949796113315E-3</v>
      </c>
      <c r="CV50" s="73">
        <f t="shared" si="26"/>
        <v>-0.71564381554986978</v>
      </c>
      <c r="CW50" s="81">
        <f t="shared" si="13"/>
        <v>2.602331711835249E-3</v>
      </c>
      <c r="CX50" s="81">
        <f t="shared" si="14"/>
        <v>2.5369979425287183E-3</v>
      </c>
      <c r="CY50" s="73">
        <f t="shared" si="27"/>
        <v>0.35523597795116241</v>
      </c>
    </row>
    <row r="51" spans="1:103" x14ac:dyDescent="0.25">
      <c r="A51" s="28" t="s">
        <v>50</v>
      </c>
      <c r="B51" s="87">
        <v>21316.357326000001</v>
      </c>
      <c r="C51" s="87">
        <v>210.87564218</v>
      </c>
      <c r="D51" s="87">
        <v>19075.015861</v>
      </c>
      <c r="E51" s="87">
        <v>20828.275895999999</v>
      </c>
      <c r="F51" s="87">
        <v>6309.5861292</v>
      </c>
      <c r="G51" s="87">
        <v>11749.546754000001</v>
      </c>
      <c r="H51" s="87">
        <v>6913.6928335000002</v>
      </c>
      <c r="I51" s="89">
        <v>35.269360847000002</v>
      </c>
      <c r="J51" s="89">
        <v>156.95068695000001</v>
      </c>
      <c r="K51" s="87">
        <v>0.25364658499999998</v>
      </c>
      <c r="L51" s="89">
        <v>39.207661078000001</v>
      </c>
      <c r="M51" s="87">
        <v>102.0791796</v>
      </c>
      <c r="N51" s="89">
        <v>11.629696509</v>
      </c>
      <c r="O51" s="91">
        <v>27.269426008</v>
      </c>
      <c r="P51" s="91">
        <v>79.883802075000006</v>
      </c>
      <c r="Q51" s="89">
        <v>7.7704592818</v>
      </c>
      <c r="R51" s="26"/>
      <c r="S51" s="28" t="s">
        <v>50</v>
      </c>
      <c r="T51" s="95">
        <v>13.4472096456043</v>
      </c>
      <c r="U51" s="26">
        <v>35.593137406124796</v>
      </c>
      <c r="V51" s="95">
        <v>27.343862899268601</v>
      </c>
      <c r="W51" s="26">
        <v>20.129513101287198</v>
      </c>
      <c r="X51" s="26">
        <v>19.094849573157099</v>
      </c>
      <c r="Y51" s="26">
        <v>35.313492799219397</v>
      </c>
      <c r="Z51" s="95">
        <v>6.6526776773332097</v>
      </c>
      <c r="AA51" s="26">
        <v>360.70999378815901</v>
      </c>
      <c r="AB51" s="95">
        <v>80.103114847797102</v>
      </c>
      <c r="AC51" s="26">
        <v>8434.0241157986293</v>
      </c>
      <c r="AD51" s="26">
        <v>0.25434020858126999</v>
      </c>
      <c r="AE51" s="26">
        <v>21373.714535315201</v>
      </c>
      <c r="AF51" s="26">
        <v>92.467388260150599</v>
      </c>
      <c r="AG51" s="26">
        <v>364.90157688097497</v>
      </c>
      <c r="AH51" s="26">
        <v>65.932044009774003</v>
      </c>
      <c r="AI51" s="26">
        <v>34.558343782873003</v>
      </c>
      <c r="AJ51" s="95">
        <v>8.1655065742984991</v>
      </c>
      <c r="AK51" s="26">
        <v>500.29688302383499</v>
      </c>
      <c r="AL51" s="26">
        <v>500.29688302383499</v>
      </c>
      <c r="AM51" s="26">
        <v>102.355554142877</v>
      </c>
      <c r="AN51" s="26">
        <v>0</v>
      </c>
      <c r="AO51" s="26">
        <v>51.4852198115587</v>
      </c>
      <c r="AP51" s="26">
        <v>7.42001937430258</v>
      </c>
      <c r="AQ51" s="95">
        <v>279.05509230480499</v>
      </c>
      <c r="AR51" s="26">
        <v>20.296771055619299</v>
      </c>
      <c r="AS51" s="26">
        <v>47.652517893356197</v>
      </c>
      <c r="AT51" s="26">
        <v>3.5501588579938201</v>
      </c>
      <c r="AU51" s="26">
        <v>211.41112152096801</v>
      </c>
      <c r="AV51" s="26">
        <v>0</v>
      </c>
      <c r="AW51" s="95">
        <v>7438.4657933034596</v>
      </c>
      <c r="AX51" s="26">
        <v>17175.625524055198</v>
      </c>
      <c r="AY51" s="26">
        <v>1908.4025339881</v>
      </c>
      <c r="AZ51" s="26">
        <v>19084.028058043299</v>
      </c>
      <c r="BA51" s="26">
        <v>0.12543635730347499</v>
      </c>
      <c r="BB51" s="26">
        <v>166.003454603113</v>
      </c>
      <c r="BC51" s="26">
        <v>129.81500939279201</v>
      </c>
      <c r="BD51" s="26">
        <v>3580.1114555651998</v>
      </c>
      <c r="BE51" s="26">
        <v>108.050011730793</v>
      </c>
      <c r="BF51" s="26">
        <v>13.1286982711354</v>
      </c>
      <c r="BG51" s="26">
        <v>113.558176524082</v>
      </c>
      <c r="BH51" s="26">
        <v>74.038805735324004</v>
      </c>
      <c r="BI51" s="26">
        <v>89.023640031415795</v>
      </c>
      <c r="BJ51" s="26">
        <v>36.124464622982103</v>
      </c>
      <c r="BK51" s="26">
        <v>20845.852895002801</v>
      </c>
      <c r="BL51" s="26">
        <v>6318.9841254574903</v>
      </c>
      <c r="BM51" s="26">
        <v>14526.868769545301</v>
      </c>
      <c r="BN51" s="26">
        <v>8.9862563662758692</v>
      </c>
      <c r="BO51" s="26">
        <v>1.62874210618562</v>
      </c>
      <c r="BP51" s="26">
        <v>4406.3964702127996</v>
      </c>
      <c r="BQ51" s="26">
        <v>11.7785176845737</v>
      </c>
      <c r="BR51" s="26">
        <v>126.973742236699</v>
      </c>
      <c r="BS51" s="26">
        <v>17.5569563312885</v>
      </c>
      <c r="BT51" s="26">
        <v>23.7837026713404</v>
      </c>
      <c r="BU51" s="26">
        <v>320.609139928459</v>
      </c>
      <c r="BV51" s="26">
        <v>687.58553369121705</v>
      </c>
      <c r="BW51" s="26">
        <v>342.66521279342101</v>
      </c>
      <c r="BX51" s="26">
        <v>485.933429766806</v>
      </c>
      <c r="BY51" s="26">
        <v>8.9331490511196794</v>
      </c>
      <c r="BZ51" s="26">
        <v>11781.808124647499</v>
      </c>
      <c r="CA51" s="26">
        <v>2597.47991850689</v>
      </c>
      <c r="CB51" s="26">
        <v>197.02197647924001</v>
      </c>
      <c r="CC51" s="26">
        <v>29.481686981691201</v>
      </c>
      <c r="CD51" s="26">
        <v>369.04119154763998</v>
      </c>
      <c r="CE51" s="95">
        <v>9.8343628115544299E-2</v>
      </c>
      <c r="CF51" s="26">
        <v>324.182583097188</v>
      </c>
      <c r="CG51" s="26">
        <v>6932.5280821045299</v>
      </c>
      <c r="CH51" s="26">
        <v>143.52717514077</v>
      </c>
      <c r="CK51" s="35">
        <f t="shared" si="15"/>
        <v>0</v>
      </c>
      <c r="CL51" s="23">
        <f t="shared" si="16"/>
        <v>2.6907603601315105E-3</v>
      </c>
      <c r="CM51" s="23">
        <f t="shared" si="17"/>
        <v>2.539313385995209E-3</v>
      </c>
      <c r="CN51" s="23">
        <f t="shared" si="18"/>
        <v>4.7246078896978584E-4</v>
      </c>
      <c r="CO51" s="23">
        <f t="shared" si="19"/>
        <v>8.4390081495788348E-4</v>
      </c>
      <c r="CP51" s="23">
        <f t="shared" si="20"/>
        <v>1.4894790347654641E-3</v>
      </c>
      <c r="CQ51" s="23">
        <f t="shared" si="21"/>
        <v>2.7457544808284226E-3</v>
      </c>
      <c r="CR51" s="23">
        <f t="shared" si="22"/>
        <v>2.7243398077022225E-3</v>
      </c>
      <c r="CS51" s="23">
        <f t="shared" si="23"/>
        <v>2.734606425984441E-3</v>
      </c>
      <c r="CT51" s="73">
        <f t="shared" si="24"/>
        <v>11.760181792750677</v>
      </c>
      <c r="CU51" s="23">
        <f t="shared" si="25"/>
        <v>2.7074526260886375E-3</v>
      </c>
      <c r="CV51" s="73">
        <f t="shared" si="26"/>
        <v>3.0974859366690115</v>
      </c>
      <c r="CW51" s="81">
        <f t="shared" si="13"/>
        <v>2.7296830980880634E-3</v>
      </c>
      <c r="CX51" s="81">
        <f t="shared" si="14"/>
        <v>2.7453972783016917E-3</v>
      </c>
      <c r="CY51" s="73">
        <f t="shared" si="27"/>
        <v>-0.54312110401131419</v>
      </c>
    </row>
    <row r="52" spans="1:103" s="28" customFormat="1" x14ac:dyDescent="0.25">
      <c r="B52" s="87"/>
      <c r="C52" s="87"/>
      <c r="D52" s="87"/>
      <c r="E52" s="87"/>
      <c r="F52" s="87"/>
      <c r="G52" s="87"/>
      <c r="H52" s="87"/>
      <c r="I52" s="89"/>
      <c r="J52" s="89"/>
      <c r="K52" s="87"/>
      <c r="L52" s="89"/>
      <c r="M52" s="87"/>
      <c r="N52" s="89"/>
      <c r="O52" s="91"/>
      <c r="P52" s="91"/>
      <c r="Q52" s="89"/>
      <c r="R52" s="26"/>
      <c r="T52" s="95"/>
      <c r="U52" s="26"/>
      <c r="V52" s="95"/>
      <c r="W52" s="26"/>
      <c r="X52" s="26"/>
      <c r="Y52" s="26"/>
      <c r="Z52" s="95"/>
      <c r="AA52" s="26"/>
      <c r="AB52" s="95"/>
      <c r="AC52" s="26"/>
      <c r="AD52" s="26"/>
      <c r="AE52" s="26"/>
      <c r="AF52" s="26"/>
      <c r="AG52" s="26"/>
      <c r="AH52" s="26"/>
      <c r="AI52" s="26"/>
      <c r="AJ52" s="95"/>
      <c r="AK52" s="26"/>
      <c r="AL52" s="26"/>
      <c r="AM52" s="26"/>
      <c r="AN52" s="26"/>
      <c r="AO52" s="26"/>
      <c r="AP52" s="26"/>
      <c r="AQ52" s="95"/>
      <c r="AR52" s="26"/>
      <c r="AS52" s="26"/>
      <c r="AT52" s="26"/>
      <c r="AU52" s="26"/>
      <c r="AV52" s="26"/>
      <c r="AW52" s="95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95"/>
      <c r="CF52" s="26"/>
      <c r="CG52" s="26"/>
      <c r="CH52" s="26"/>
      <c r="CI52" s="26"/>
      <c r="CL52" s="23"/>
      <c r="CM52" s="23"/>
      <c r="CN52" s="23"/>
      <c r="CO52" s="23"/>
      <c r="CP52" s="23"/>
      <c r="CQ52" s="23"/>
      <c r="CR52" s="23"/>
      <c r="CS52" s="23"/>
      <c r="CT52" s="73"/>
      <c r="CU52" s="23"/>
      <c r="CV52" s="73"/>
      <c r="CW52" s="23"/>
      <c r="CX52" s="23"/>
      <c r="CY52" s="73"/>
    </row>
    <row r="53" spans="1:103" s="28" customFormat="1" x14ac:dyDescent="0.25">
      <c r="B53" s="87"/>
      <c r="C53" s="87"/>
      <c r="D53" s="87"/>
      <c r="E53" s="87"/>
      <c r="F53" s="87"/>
      <c r="G53" s="87"/>
      <c r="H53" s="87"/>
      <c r="I53" s="89"/>
      <c r="J53" s="89"/>
      <c r="K53" s="87"/>
      <c r="L53" s="89"/>
      <c r="M53" s="87"/>
      <c r="N53" s="89"/>
      <c r="O53" s="91"/>
      <c r="P53" s="91"/>
      <c r="Q53" s="89"/>
      <c r="R53" s="26"/>
      <c r="T53" s="95"/>
      <c r="U53" s="26"/>
      <c r="V53" s="95"/>
      <c r="W53" s="26"/>
      <c r="X53" s="26"/>
      <c r="Y53" s="26"/>
      <c r="Z53" s="95"/>
      <c r="AA53" s="26"/>
      <c r="AB53" s="95"/>
      <c r="AC53" s="26"/>
      <c r="AD53" s="26"/>
      <c r="AE53" s="26"/>
      <c r="AF53" s="26"/>
      <c r="AG53" s="26"/>
      <c r="AH53" s="26"/>
      <c r="AI53" s="26"/>
      <c r="AJ53" s="95"/>
      <c r="AK53" s="26"/>
      <c r="AL53" s="26"/>
      <c r="AM53" s="26"/>
      <c r="AN53" s="26"/>
      <c r="AO53" s="26"/>
      <c r="AP53" s="26"/>
      <c r="AQ53" s="95"/>
      <c r="AR53" s="26"/>
      <c r="AS53" s="26"/>
      <c r="AT53" s="26"/>
      <c r="AU53" s="26"/>
      <c r="AV53" s="26"/>
      <c r="AW53" s="95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95"/>
      <c r="CF53" s="26"/>
      <c r="CG53" s="26"/>
      <c r="CH53" s="26"/>
      <c r="CI53" s="26"/>
      <c r="CL53" s="23"/>
      <c r="CM53" s="23"/>
      <c r="CN53" s="23"/>
      <c r="CO53" s="23"/>
      <c r="CP53" s="23"/>
      <c r="CQ53" s="23"/>
      <c r="CR53" s="23"/>
      <c r="CS53" s="23"/>
      <c r="CT53" s="73"/>
      <c r="CU53" s="23"/>
      <c r="CV53" s="73"/>
      <c r="CW53" s="23"/>
      <c r="CX53" s="23"/>
      <c r="CY53" s="73"/>
    </row>
    <row r="54" spans="1:103" s="28" customFormat="1" x14ac:dyDescent="0.25">
      <c r="A54" s="28" t="s">
        <v>51</v>
      </c>
      <c r="B54" s="87">
        <v>304.46822500000002</v>
      </c>
      <c r="C54" s="87">
        <v>0.36099999999999999</v>
      </c>
      <c r="D54" s="87">
        <v>205.04554999999999</v>
      </c>
      <c r="E54" s="87">
        <v>2509.6277617000001</v>
      </c>
      <c r="F54" s="87">
        <v>725.97902632</v>
      </c>
      <c r="G54" s="87">
        <v>28.4904805</v>
      </c>
      <c r="H54" s="87">
        <v>685.47102500000005</v>
      </c>
      <c r="I54" s="89">
        <v>5.3360249199999998</v>
      </c>
      <c r="J54" s="89">
        <v>3.8681475858000001</v>
      </c>
      <c r="K54" s="87">
        <v>0.81310400000000005</v>
      </c>
      <c r="L54" s="89">
        <v>9.2558132969999996</v>
      </c>
      <c r="M54" s="87">
        <v>46.056899999999999</v>
      </c>
      <c r="N54" s="89">
        <v>20.967715699999999</v>
      </c>
      <c r="O54" s="91">
        <v>3.8452530999999999</v>
      </c>
      <c r="P54" s="91"/>
      <c r="Q54" s="89">
        <v>0.1226386597</v>
      </c>
      <c r="R54" s="26"/>
      <c r="S54" s="28" t="s">
        <v>51</v>
      </c>
      <c r="T54" s="95">
        <v>0.144703258865788</v>
      </c>
      <c r="U54" s="26">
        <v>9.1078661274532209</v>
      </c>
      <c r="V54" s="95">
        <v>3.8557759527148998</v>
      </c>
      <c r="W54" s="26">
        <v>1.0020738353224099</v>
      </c>
      <c r="X54" s="26">
        <v>0.99058374442937402</v>
      </c>
      <c r="Y54" s="26">
        <v>0.58315608012698605</v>
      </c>
      <c r="Z54" s="95">
        <v>54.1117379482722</v>
      </c>
      <c r="AA54" s="26">
        <v>31.703187819867999</v>
      </c>
      <c r="AB54" s="95">
        <v>0</v>
      </c>
      <c r="AC54" s="26">
        <v>688.74943230485701</v>
      </c>
      <c r="AD54" s="26">
        <v>0.81533206500107203</v>
      </c>
      <c r="AE54" s="26">
        <v>305.20322541752898</v>
      </c>
      <c r="AF54" s="26">
        <v>32.268539556649401</v>
      </c>
      <c r="AG54" s="26">
        <v>23.517938893837499</v>
      </c>
      <c r="AH54" s="26">
        <v>0.81003026083764595</v>
      </c>
      <c r="AI54" s="26">
        <v>19.841229873734999</v>
      </c>
      <c r="AJ54" s="95">
        <v>8.3251363026835695E-2</v>
      </c>
      <c r="AK54" s="26">
        <v>1.6398972834299399</v>
      </c>
      <c r="AL54" s="26">
        <v>1.6398972834299399</v>
      </c>
      <c r="AM54" s="26">
        <v>46.106537072592602</v>
      </c>
      <c r="AN54" s="26">
        <v>0</v>
      </c>
      <c r="AO54" s="26">
        <v>19.102817235924299</v>
      </c>
      <c r="AP54" s="26">
        <v>0.54323873236356401</v>
      </c>
      <c r="AQ54" s="95">
        <v>23.142445579627299</v>
      </c>
      <c r="AR54" s="26">
        <v>0.84114543682666998</v>
      </c>
      <c r="AS54" s="26">
        <v>25.5345693828191</v>
      </c>
      <c r="AT54" s="26">
        <v>0.55619634992675004</v>
      </c>
      <c r="AU54" s="26">
        <v>0.36198894161609801</v>
      </c>
      <c r="AV54" s="26">
        <v>0</v>
      </c>
      <c r="AW54" s="95">
        <v>721.74785429653105</v>
      </c>
      <c r="AX54" s="26">
        <v>184.99324316958399</v>
      </c>
      <c r="AY54" s="26">
        <v>20.554905477934501</v>
      </c>
      <c r="AZ54" s="26">
        <v>205.54814864751901</v>
      </c>
      <c r="BA54" s="26">
        <v>7.3768165774566199E-4</v>
      </c>
      <c r="BB54" s="26">
        <v>14.669236986568301</v>
      </c>
      <c r="BC54" s="26">
        <v>26.3718647221901</v>
      </c>
      <c r="BD54" s="26">
        <v>220.850229897319</v>
      </c>
      <c r="BE54" s="26">
        <v>17.683632158820899</v>
      </c>
      <c r="BF54" s="26">
        <v>2.16010423144122</v>
      </c>
      <c r="BG54" s="26">
        <v>11.0596649100238</v>
      </c>
      <c r="BH54" s="26">
        <v>17.598570763405501</v>
      </c>
      <c r="BI54" s="26">
        <v>4.4774119521376496</v>
      </c>
      <c r="BJ54" s="26">
        <v>15.2803692785925</v>
      </c>
      <c r="BK54" s="26">
        <v>2513.3128393235902</v>
      </c>
      <c r="BL54" s="26">
        <v>726.96116816500398</v>
      </c>
      <c r="BM54" s="26">
        <v>1786.3516711585801</v>
      </c>
      <c r="BN54" s="26">
        <v>3.00636801203723</v>
      </c>
      <c r="BO54" s="26">
        <v>0.43195706234119802</v>
      </c>
      <c r="BP54" s="26">
        <v>344.024082629232</v>
      </c>
      <c r="BQ54" s="26">
        <v>6.9366078958536601</v>
      </c>
      <c r="BR54" s="26">
        <v>41.4810738316882</v>
      </c>
      <c r="BS54" s="26">
        <v>1.05915633878425</v>
      </c>
      <c r="BT54" s="26">
        <v>1.73601827650369</v>
      </c>
      <c r="BU54" s="26">
        <v>103.760265947959</v>
      </c>
      <c r="BV54" s="26">
        <v>4.5836363352497997</v>
      </c>
      <c r="BW54" s="26">
        <v>96.649645397575895</v>
      </c>
      <c r="BX54" s="26">
        <v>31.401616058466399</v>
      </c>
      <c r="BY54" s="26">
        <v>1.8427586979502499</v>
      </c>
      <c r="BZ54" s="26">
        <v>28.563578933955</v>
      </c>
      <c r="CA54" s="26">
        <v>153.96270635809199</v>
      </c>
      <c r="CB54" s="26">
        <v>1.3575817060467199E-2</v>
      </c>
      <c r="CC54" s="26">
        <v>93.615175408656697</v>
      </c>
      <c r="CD54" s="26">
        <v>90.134052242977404</v>
      </c>
      <c r="CE54" s="95">
        <v>0.18870375503827699</v>
      </c>
      <c r="CF54" s="26">
        <v>26.137284862183598</v>
      </c>
      <c r="CG54" s="26">
        <v>687.32644245661095</v>
      </c>
      <c r="CH54" s="26">
        <v>24.1908956353268</v>
      </c>
      <c r="CI54" s="26"/>
      <c r="CJ54"/>
      <c r="CL54" s="23">
        <f>+(AE54-B54)/B54</f>
        <v>2.4140463837530679E-3</v>
      </c>
      <c r="CM54" s="23">
        <f>+(AU54-C54)/C54</f>
        <v>2.7394504601053376E-3</v>
      </c>
      <c r="CN54" s="23">
        <f>+(AZ54-D54)/D54</f>
        <v>2.4511560846798299E-3</v>
      </c>
      <c r="CO54" s="23">
        <f t="shared" ref="CO54:CP58" si="28">+(BK54-E54)/E54</f>
        <v>1.4683761790608709E-3</v>
      </c>
      <c r="CP54" s="23">
        <f t="shared" si="28"/>
        <v>1.3528515417070295E-3</v>
      </c>
      <c r="CQ54" s="23">
        <f>+(BZ54-G54)/G54</f>
        <v>2.5657143253515792E-3</v>
      </c>
      <c r="CR54" s="23">
        <f>+(CG54-H54)/H54</f>
        <v>2.706777367593173E-3</v>
      </c>
      <c r="CS54" s="23">
        <f>+(AD54-K54)/K54</f>
        <v>2.7401968273086555E-3</v>
      </c>
      <c r="CT54" s="73">
        <f t="shared" ref="CT54:CU58" si="29">+(AL54-L54)/L54</f>
        <v>-0.82282515530413036</v>
      </c>
      <c r="CU54" s="23">
        <f t="shared" si="29"/>
        <v>1.0777336857800406E-3</v>
      </c>
      <c r="CV54" s="73">
        <f>+(AS54-N54)/N54</f>
        <v>0.21780406354990312</v>
      </c>
      <c r="CW54" s="81">
        <f>+(V54-O54)/O54</f>
        <v>2.7365825970987303E-3</v>
      </c>
      <c r="CX54" s="81" t="e">
        <f>+(AB54-P54)/P54</f>
        <v>#DIV/0!</v>
      </c>
      <c r="CY54" s="73">
        <f>+(AT54-Q54)/Q54</f>
        <v>3.5352448509085432</v>
      </c>
    </row>
    <row r="55" spans="1:103" s="28" customFormat="1" x14ac:dyDescent="0.25">
      <c r="A55" s="28" t="s">
        <v>1</v>
      </c>
      <c r="B55" s="87">
        <v>2811.13796</v>
      </c>
      <c r="C55" s="87">
        <v>48.113</v>
      </c>
      <c r="D55" s="87">
        <v>7720.08</v>
      </c>
      <c r="E55" s="87">
        <v>1182.6600000000001</v>
      </c>
      <c r="F55" s="87">
        <v>574.55284532999997</v>
      </c>
      <c r="G55" s="87">
        <v>1405.5</v>
      </c>
      <c r="H55" s="87">
        <v>926.24</v>
      </c>
      <c r="I55" s="89">
        <v>1.6724513999999999E-2</v>
      </c>
      <c r="J55" s="89">
        <v>2.161202963</v>
      </c>
      <c r="K55" s="87"/>
      <c r="L55" s="89">
        <v>0.63964961099999995</v>
      </c>
      <c r="M55" s="87"/>
      <c r="N55" s="89">
        <v>103.77849999999999</v>
      </c>
      <c r="O55" s="91">
        <v>2.6993009999999999E-3</v>
      </c>
      <c r="P55" s="91"/>
      <c r="Q55" s="89">
        <v>0.64594364599999998</v>
      </c>
      <c r="R55" s="26"/>
      <c r="S55" s="28" t="s">
        <v>1</v>
      </c>
      <c r="T55" s="95">
        <v>0</v>
      </c>
      <c r="U55" s="26">
        <v>0</v>
      </c>
      <c r="V55" s="95">
        <v>3.8609786796078101E-5</v>
      </c>
      <c r="W55" s="26">
        <v>0</v>
      </c>
      <c r="X55" s="26">
        <v>0</v>
      </c>
      <c r="Y55" s="26">
        <v>0</v>
      </c>
      <c r="Z55" s="95">
        <v>0</v>
      </c>
      <c r="AA55" s="26">
        <v>4.7214852020260503E-2</v>
      </c>
      <c r="AB55" s="95">
        <v>0</v>
      </c>
      <c r="AC55" s="26">
        <v>7.3229439574066801E-2</v>
      </c>
      <c r="AD55" s="26">
        <v>0</v>
      </c>
      <c r="AE55" s="26">
        <v>14.357660234681999</v>
      </c>
      <c r="AF55" s="26">
        <v>0.171459913735344</v>
      </c>
      <c r="AG55" s="26">
        <v>1.7691822208039099E-2</v>
      </c>
      <c r="AH55" s="26">
        <v>6.7508375757535696E-2</v>
      </c>
      <c r="AI55" s="26">
        <v>0</v>
      </c>
      <c r="AJ55" s="95">
        <v>0</v>
      </c>
      <c r="AK55" s="26">
        <v>0</v>
      </c>
      <c r="AL55" s="26">
        <v>0</v>
      </c>
      <c r="AM55" s="26">
        <v>0</v>
      </c>
      <c r="AN55" s="26">
        <v>0</v>
      </c>
      <c r="AO55" s="26">
        <v>4.3381206349311398E-2</v>
      </c>
      <c r="AP55" s="26">
        <v>0</v>
      </c>
      <c r="AQ55" s="95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95">
        <v>0.53911297034232697</v>
      </c>
      <c r="AX55" s="26">
        <v>15.4049159322519</v>
      </c>
      <c r="AY55" s="26">
        <v>1.7116609203194399</v>
      </c>
      <c r="AZ55" s="26">
        <v>17.116576852571399</v>
      </c>
      <c r="BA55" s="26">
        <v>0</v>
      </c>
      <c r="BB55" s="26">
        <v>0.107344774340405</v>
      </c>
      <c r="BC55" s="26">
        <v>0.60508540154433499</v>
      </c>
      <c r="BD55" s="26">
        <v>8.3733622712015607E-2</v>
      </c>
      <c r="BE55" s="26">
        <v>0.1423198355352</v>
      </c>
      <c r="BF55" s="26">
        <v>2.0327606827714301E-2</v>
      </c>
      <c r="BG55" s="26">
        <v>0.26495172428997299</v>
      </c>
      <c r="BH55" s="26">
        <v>0.22150110506677101</v>
      </c>
      <c r="BI55" s="26">
        <v>6.8434200300930802E-3</v>
      </c>
      <c r="BJ55" s="26">
        <v>0.10547883838467199</v>
      </c>
      <c r="BK55" s="26">
        <v>26.850375016121301</v>
      </c>
      <c r="BL55" s="26">
        <v>7.9016961909643699</v>
      </c>
      <c r="BM55" s="26">
        <v>18.9486788251569</v>
      </c>
      <c r="BN55" s="26">
        <v>3.09505756819171E-2</v>
      </c>
      <c r="BO55" s="26">
        <v>9.7240606932434501E-3</v>
      </c>
      <c r="BP55" s="26">
        <v>4.8830320166228702</v>
      </c>
      <c r="BQ55" s="26">
        <v>3.73978052988089E-2</v>
      </c>
      <c r="BR55" s="26">
        <v>1.7193606596229E-2</v>
      </c>
      <c r="BS55" s="26">
        <v>0</v>
      </c>
      <c r="BT55" s="26">
        <v>4.3730462915502503E-3</v>
      </c>
      <c r="BU55" s="26">
        <v>6.5433786934308E-2</v>
      </c>
      <c r="BV55" s="26">
        <v>2.8286651829560498E-3</v>
      </c>
      <c r="BW55" s="26">
        <v>1.4286867617961001</v>
      </c>
      <c r="BX55" s="26">
        <v>4.0431383896338498E-2</v>
      </c>
      <c r="BY55" s="26">
        <v>1.7965215474241798E-2</v>
      </c>
      <c r="BZ55" s="26">
        <v>3.0082042361811601E-2</v>
      </c>
      <c r="CA55" s="26">
        <v>3.32077493306435E-3</v>
      </c>
      <c r="CB55" s="26">
        <v>1.5543411321836199E-4</v>
      </c>
      <c r="CC55" s="26">
        <v>0</v>
      </c>
      <c r="CD55" s="26">
        <v>4.9588370257444699E-5</v>
      </c>
      <c r="CE55" s="95">
        <v>0</v>
      </c>
      <c r="CF55" s="26">
        <v>5.0509270854346296E-6</v>
      </c>
      <c r="CG55" s="26">
        <v>0.52143168152030805</v>
      </c>
      <c r="CH55" s="26">
        <v>3.9773633552142098E-5</v>
      </c>
      <c r="CI55" s="26"/>
      <c r="CJ55"/>
      <c r="CL55" s="23">
        <f>+(AE55-B55)/B55</f>
        <v>-0.99489258071322761</v>
      </c>
      <c r="CM55" s="23">
        <f>+(AU55-C55)/C55</f>
        <v>-1</v>
      </c>
      <c r="CN55" s="23">
        <f>+(AZ55-D55)/D55</f>
        <v>-0.99778284980821808</v>
      </c>
      <c r="CO55" s="23">
        <f t="shared" si="28"/>
        <v>-0.97729662369901638</v>
      </c>
      <c r="CP55" s="23">
        <f t="shared" si="28"/>
        <v>-0.98624722468056714</v>
      </c>
      <c r="CQ55" s="23">
        <f>+(BZ55-G55)/G55</f>
        <v>-0.99997859691045055</v>
      </c>
      <c r="CR55" s="23">
        <f>+(CG55-H55)/H55</f>
        <v>-0.9994370447383828</v>
      </c>
      <c r="CS55" s="23" t="e">
        <f>+(AD55-K55)/K55</f>
        <v>#DIV/0!</v>
      </c>
      <c r="CT55" s="73">
        <f t="shared" si="29"/>
        <v>-1</v>
      </c>
      <c r="CU55" s="23" t="e">
        <f t="shared" si="29"/>
        <v>#DIV/0!</v>
      </c>
      <c r="CV55" s="73">
        <f>+(AS55-N55)/N55</f>
        <v>-1</v>
      </c>
      <c r="CW55" s="81">
        <f>+(V55-O55)/O55</f>
        <v>-0.98569637591506909</v>
      </c>
      <c r="CX55" s="81" t="e">
        <f>+(AB55-P55)/P55</f>
        <v>#DIV/0!</v>
      </c>
      <c r="CY55" s="73">
        <f>+(AT55-Q55)/Q55</f>
        <v>-1</v>
      </c>
    </row>
    <row r="56" spans="1:103" x14ac:dyDescent="0.25">
      <c r="A56" s="28" t="s">
        <v>11</v>
      </c>
      <c r="B56" s="87">
        <v>3973.2302877000002</v>
      </c>
      <c r="C56" s="87">
        <v>67.249523848999999</v>
      </c>
      <c r="D56" s="87">
        <v>2710.6316612000001</v>
      </c>
      <c r="E56" s="87">
        <v>581.99054446000002</v>
      </c>
      <c r="F56" s="87">
        <v>493.49098026000001</v>
      </c>
      <c r="G56" s="87">
        <v>910.79759897999998</v>
      </c>
      <c r="H56" s="87">
        <v>2879.3252026999999</v>
      </c>
      <c r="I56" s="89">
        <v>0.71997522150000004</v>
      </c>
      <c r="J56" s="89">
        <v>57.552960419000001</v>
      </c>
      <c r="K56" s="87">
        <v>4.6800094E-2</v>
      </c>
      <c r="L56" s="89">
        <v>10.612570087</v>
      </c>
      <c r="M56" s="87">
        <v>36.011398307999997</v>
      </c>
      <c r="N56" s="89">
        <v>0.48481185100000002</v>
      </c>
      <c r="O56" s="91">
        <v>0.4598024194</v>
      </c>
      <c r="P56" s="91">
        <v>1.6280294230000001</v>
      </c>
      <c r="Q56" s="89">
        <v>8.1719380043999994</v>
      </c>
      <c r="R56" s="26"/>
      <c r="S56" s="28" t="s">
        <v>11</v>
      </c>
      <c r="T56" s="95">
        <v>0</v>
      </c>
      <c r="U56" s="26">
        <v>0</v>
      </c>
      <c r="V56" s="95">
        <v>0</v>
      </c>
      <c r="W56" s="26">
        <v>0</v>
      </c>
      <c r="X56" s="26">
        <v>0</v>
      </c>
      <c r="Y56" s="26">
        <v>0</v>
      </c>
      <c r="Z56" s="95">
        <v>0</v>
      </c>
      <c r="AA56" s="26">
        <v>0</v>
      </c>
      <c r="AB56" s="95">
        <v>0</v>
      </c>
      <c r="AC56" s="26">
        <v>0</v>
      </c>
      <c r="AD56" s="26">
        <v>0</v>
      </c>
      <c r="AE56" s="26">
        <v>0</v>
      </c>
      <c r="AF56" s="26">
        <v>0</v>
      </c>
      <c r="AG56" s="26">
        <v>0</v>
      </c>
      <c r="AH56" s="26">
        <v>0</v>
      </c>
      <c r="AI56" s="26">
        <v>0</v>
      </c>
      <c r="AJ56" s="95">
        <v>0</v>
      </c>
      <c r="AK56" s="26">
        <v>0</v>
      </c>
      <c r="AL56" s="26">
        <v>0</v>
      </c>
      <c r="AM56" s="26">
        <v>0</v>
      </c>
      <c r="AN56" s="26">
        <v>0</v>
      </c>
      <c r="AO56" s="26">
        <v>0</v>
      </c>
      <c r="AP56" s="26">
        <v>0</v>
      </c>
      <c r="AQ56" s="95">
        <v>0</v>
      </c>
      <c r="AR56" s="26">
        <v>0</v>
      </c>
      <c r="AS56" s="26">
        <v>0</v>
      </c>
      <c r="AT56" s="26">
        <v>0</v>
      </c>
      <c r="AU56" s="26">
        <v>0</v>
      </c>
      <c r="AV56" s="26">
        <v>0</v>
      </c>
      <c r="AW56" s="95"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26">
        <v>0</v>
      </c>
      <c r="BH56" s="26">
        <v>0</v>
      </c>
      <c r="BI56" s="26">
        <v>0</v>
      </c>
      <c r="BJ56" s="26">
        <v>0</v>
      </c>
      <c r="BK56" s="26">
        <v>0</v>
      </c>
      <c r="BL56" s="26">
        <v>0</v>
      </c>
      <c r="BM56" s="26">
        <v>0</v>
      </c>
      <c r="BN56" s="26">
        <v>0</v>
      </c>
      <c r="BO56" s="26">
        <v>0</v>
      </c>
      <c r="BP56" s="26">
        <v>0</v>
      </c>
      <c r="BQ56" s="26">
        <v>0</v>
      </c>
      <c r="BR56" s="26">
        <v>0</v>
      </c>
      <c r="BS56" s="26">
        <v>0</v>
      </c>
      <c r="BT56" s="26">
        <v>0</v>
      </c>
      <c r="BU56" s="26">
        <v>0</v>
      </c>
      <c r="BV56" s="26">
        <v>0</v>
      </c>
      <c r="BW56" s="26">
        <v>0</v>
      </c>
      <c r="BX56" s="26">
        <v>0</v>
      </c>
      <c r="BY56" s="26">
        <v>0</v>
      </c>
      <c r="BZ56" s="26">
        <v>0</v>
      </c>
      <c r="CA56" s="26">
        <v>0</v>
      </c>
      <c r="CB56" s="26">
        <v>0</v>
      </c>
      <c r="CC56" s="26">
        <v>0</v>
      </c>
      <c r="CD56" s="26">
        <v>0</v>
      </c>
      <c r="CE56" s="95">
        <v>0</v>
      </c>
      <c r="CF56" s="26">
        <v>0</v>
      </c>
      <c r="CG56" s="26">
        <v>0</v>
      </c>
      <c r="CH56" s="26">
        <v>0</v>
      </c>
      <c r="CL56" s="23">
        <f>+(AE56-B56)/B56</f>
        <v>-1</v>
      </c>
      <c r="CM56" s="23">
        <f>+(AU56-C56)/C56</f>
        <v>-1</v>
      </c>
      <c r="CN56" s="23">
        <f>+(AZ56-D56)/D56</f>
        <v>-1</v>
      </c>
      <c r="CO56" s="23">
        <f t="shared" si="28"/>
        <v>-1</v>
      </c>
      <c r="CP56" s="23">
        <f t="shared" si="28"/>
        <v>-1</v>
      </c>
      <c r="CQ56" s="23">
        <f>+(BZ56-G56)/G56</f>
        <v>-1</v>
      </c>
      <c r="CR56" s="23">
        <f>+(CG56-H56)/H56</f>
        <v>-1</v>
      </c>
      <c r="CS56" s="23">
        <f>+(AD56-K56)/K56</f>
        <v>-1</v>
      </c>
      <c r="CT56" s="73">
        <f t="shared" si="29"/>
        <v>-1</v>
      </c>
      <c r="CU56" s="23">
        <f t="shared" si="29"/>
        <v>-1</v>
      </c>
      <c r="CV56" s="73">
        <f>+(AS56-N56)/N56</f>
        <v>-1</v>
      </c>
      <c r="CW56" s="81">
        <f>+(V56-O56)/O56</f>
        <v>-1</v>
      </c>
      <c r="CX56" s="81">
        <f>+(AB56-P56)/P56</f>
        <v>-1</v>
      </c>
      <c r="CY56" s="73">
        <f>+(AT56-Q56)/Q56</f>
        <v>-1</v>
      </c>
    </row>
    <row r="57" spans="1:103" s="28" customFormat="1" x14ac:dyDescent="0.25">
      <c r="A57" s="28" t="s">
        <v>58</v>
      </c>
      <c r="B57" s="87">
        <v>486.77114879999999</v>
      </c>
      <c r="C57" s="87">
        <v>172.42267025999999</v>
      </c>
      <c r="D57" s="87">
        <v>1718.8593619000001</v>
      </c>
      <c r="E57" s="87">
        <v>270.90683705999999</v>
      </c>
      <c r="F57" s="87">
        <v>76.845211316999993</v>
      </c>
      <c r="G57" s="87">
        <v>1361.1778293</v>
      </c>
      <c r="H57" s="87">
        <v>246.95816060999999</v>
      </c>
      <c r="I57" s="89">
        <v>1.8312200000000001E-6</v>
      </c>
      <c r="J57" s="89">
        <v>2.8570360011</v>
      </c>
      <c r="K57" s="87">
        <v>6.5500000000000003E-3</v>
      </c>
      <c r="L57" s="89">
        <v>0.28648390439999999</v>
      </c>
      <c r="M57" s="87">
        <v>59.435499999999998</v>
      </c>
      <c r="N57" s="89">
        <v>10.4658085</v>
      </c>
      <c r="O57" s="91">
        <v>5.7278999999999998E-7</v>
      </c>
      <c r="P57" s="91"/>
      <c r="Q57" s="89">
        <v>0.97482732490000001</v>
      </c>
      <c r="R57" s="26"/>
      <c r="S57" s="28" t="s">
        <v>58</v>
      </c>
      <c r="T57" s="95">
        <v>0</v>
      </c>
      <c r="U57" s="26">
        <v>0</v>
      </c>
      <c r="V57" s="95">
        <v>0</v>
      </c>
      <c r="W57" s="26">
        <v>0</v>
      </c>
      <c r="X57" s="26">
        <v>0</v>
      </c>
      <c r="Y57" s="26">
        <v>0</v>
      </c>
      <c r="Z57" s="95">
        <v>0</v>
      </c>
      <c r="AA57" s="26">
        <v>0</v>
      </c>
      <c r="AB57" s="95">
        <v>0</v>
      </c>
      <c r="AC57" s="26">
        <v>0</v>
      </c>
      <c r="AD57" s="26">
        <v>0</v>
      </c>
      <c r="AE57" s="26">
        <v>0</v>
      </c>
      <c r="AF57" s="26">
        <v>0</v>
      </c>
      <c r="AG57" s="26">
        <v>0</v>
      </c>
      <c r="AH57" s="26">
        <v>0</v>
      </c>
      <c r="AI57" s="26">
        <v>0</v>
      </c>
      <c r="AJ57" s="95">
        <v>0</v>
      </c>
      <c r="AK57" s="26">
        <v>0</v>
      </c>
      <c r="AL57" s="26">
        <v>0</v>
      </c>
      <c r="AM57" s="26">
        <v>0</v>
      </c>
      <c r="AN57" s="26">
        <v>0</v>
      </c>
      <c r="AO57" s="26">
        <v>0</v>
      </c>
      <c r="AP57" s="26">
        <v>0</v>
      </c>
      <c r="AQ57" s="95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95">
        <v>0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0</v>
      </c>
      <c r="BD57" s="26">
        <v>0</v>
      </c>
      <c r="BE57" s="26">
        <v>0</v>
      </c>
      <c r="BF57" s="26">
        <v>0</v>
      </c>
      <c r="BG57" s="26">
        <v>0</v>
      </c>
      <c r="BH57" s="26">
        <v>0</v>
      </c>
      <c r="BI57" s="26">
        <v>0</v>
      </c>
      <c r="BJ57" s="26">
        <v>0</v>
      </c>
      <c r="BK57" s="26">
        <v>0</v>
      </c>
      <c r="BL57" s="26">
        <v>0</v>
      </c>
      <c r="BM57" s="26">
        <v>0</v>
      </c>
      <c r="BN57" s="26">
        <v>0</v>
      </c>
      <c r="BO57" s="26">
        <v>0</v>
      </c>
      <c r="BP57" s="26">
        <v>0</v>
      </c>
      <c r="BQ57" s="26">
        <v>0</v>
      </c>
      <c r="BR57" s="26">
        <v>0</v>
      </c>
      <c r="BS57" s="26">
        <v>0</v>
      </c>
      <c r="BT57" s="26">
        <v>0</v>
      </c>
      <c r="BU57" s="26">
        <v>0</v>
      </c>
      <c r="BV57" s="26">
        <v>0</v>
      </c>
      <c r="BW57" s="26">
        <v>0</v>
      </c>
      <c r="BX57" s="26">
        <v>0</v>
      </c>
      <c r="BY57" s="26">
        <v>0</v>
      </c>
      <c r="BZ57" s="26">
        <v>0</v>
      </c>
      <c r="CA57" s="26">
        <v>0</v>
      </c>
      <c r="CB57" s="26">
        <v>0</v>
      </c>
      <c r="CC57" s="26">
        <v>0</v>
      </c>
      <c r="CD57" s="26">
        <v>0</v>
      </c>
      <c r="CE57" s="95">
        <v>0</v>
      </c>
      <c r="CF57" s="26">
        <v>0</v>
      </c>
      <c r="CG57" s="26">
        <v>0</v>
      </c>
      <c r="CH57" s="26">
        <v>0</v>
      </c>
      <c r="CI57" s="26"/>
      <c r="CJ57"/>
      <c r="CL57" s="23">
        <f>+(AE57-B57)/B57</f>
        <v>-1</v>
      </c>
      <c r="CM57" s="23">
        <f>+(AU57-C57)/C57</f>
        <v>-1</v>
      </c>
      <c r="CN57" s="23">
        <f>+(AZ57-D57)/D57</f>
        <v>-1</v>
      </c>
      <c r="CO57" s="23">
        <f t="shared" si="28"/>
        <v>-1</v>
      </c>
      <c r="CP57" s="23">
        <f t="shared" si="28"/>
        <v>-1</v>
      </c>
      <c r="CQ57" s="23">
        <f>+(BZ57-G57)/G57</f>
        <v>-1</v>
      </c>
      <c r="CR57" s="23">
        <f>+(CG57-H57)/H57</f>
        <v>-1</v>
      </c>
      <c r="CS57" s="23">
        <f>+(AD57-K57)/K57</f>
        <v>-1</v>
      </c>
      <c r="CT57" s="73">
        <f t="shared" si="29"/>
        <v>-1</v>
      </c>
      <c r="CU57" s="23">
        <f t="shared" si="29"/>
        <v>-1</v>
      </c>
      <c r="CV57" s="73">
        <f>+(AS57-N57)/N57</f>
        <v>-1</v>
      </c>
      <c r="CW57" s="81">
        <f>+(V57-O57)/O57</f>
        <v>-1</v>
      </c>
      <c r="CX57" s="81" t="e">
        <f>+(AB57-P57)/P57</f>
        <v>#DIV/0!</v>
      </c>
      <c r="CY57" s="73">
        <f>+(AT57-Q57)/Q57</f>
        <v>-1</v>
      </c>
    </row>
    <row r="58" spans="1:103" s="28" customFormat="1" x14ac:dyDescent="0.25">
      <c r="A58" s="28" t="s">
        <v>75</v>
      </c>
      <c r="B58" s="87"/>
      <c r="C58" s="87"/>
      <c r="D58" s="87"/>
      <c r="E58" s="87"/>
      <c r="F58" s="87"/>
      <c r="G58" s="87"/>
      <c r="H58" s="87"/>
      <c r="I58" s="89"/>
      <c r="J58" s="89">
        <v>0.92100000000000004</v>
      </c>
      <c r="K58" s="87"/>
      <c r="L58" s="89"/>
      <c r="M58" s="87"/>
      <c r="N58" s="89"/>
      <c r="O58" s="91"/>
      <c r="P58" s="91"/>
      <c r="Q58" s="89">
        <v>0.2273</v>
      </c>
      <c r="R58" s="26"/>
      <c r="T58" s="95"/>
      <c r="U58" s="26"/>
      <c r="V58" s="95"/>
      <c r="W58" s="26"/>
      <c r="X58" s="26"/>
      <c r="Y58" s="26"/>
      <c r="Z58" s="95"/>
      <c r="AA58" s="26"/>
      <c r="AB58" s="95"/>
      <c r="AC58" s="26"/>
      <c r="AD58" s="26"/>
      <c r="AE58" s="26"/>
      <c r="AF58" s="26"/>
      <c r="AG58" s="26"/>
      <c r="AH58" s="26"/>
      <c r="AI58" s="26"/>
      <c r="AJ58" s="95"/>
      <c r="AK58" s="26"/>
      <c r="AL58" s="26"/>
      <c r="AM58" s="26"/>
      <c r="AN58" s="26"/>
      <c r="AO58" s="26"/>
      <c r="AP58" s="26"/>
      <c r="AQ58" s="95"/>
      <c r="AR58" s="26"/>
      <c r="AS58" s="26"/>
      <c r="AT58" s="26"/>
      <c r="AU58" s="26"/>
      <c r="AV58" s="26"/>
      <c r="AW58" s="95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95"/>
      <c r="CF58" s="26"/>
      <c r="CG58" s="26"/>
      <c r="CH58" s="26"/>
      <c r="CI58" s="26"/>
      <c r="CJ58"/>
      <c r="CL58" s="23" t="e">
        <f>+(AE58-B58)/B58</f>
        <v>#DIV/0!</v>
      </c>
      <c r="CM58" s="23" t="e">
        <f>+(AU58-C58)/C58</f>
        <v>#DIV/0!</v>
      </c>
      <c r="CN58" s="23" t="e">
        <f>+(AZ58-D58)/D58</f>
        <v>#DIV/0!</v>
      </c>
      <c r="CO58" s="23" t="e">
        <f t="shared" si="28"/>
        <v>#DIV/0!</v>
      </c>
      <c r="CP58" s="23" t="e">
        <f t="shared" si="28"/>
        <v>#DIV/0!</v>
      </c>
      <c r="CQ58" s="23" t="e">
        <f>+(BZ58-G58)/G58</f>
        <v>#DIV/0!</v>
      </c>
      <c r="CR58" s="23" t="e">
        <f>+(CG58-H58)/H58</f>
        <v>#DIV/0!</v>
      </c>
      <c r="CS58" s="23" t="e">
        <f>+(AD58-K58)/K58</f>
        <v>#DIV/0!</v>
      </c>
      <c r="CT58" s="73" t="e">
        <f t="shared" si="29"/>
        <v>#DIV/0!</v>
      </c>
      <c r="CU58" s="23" t="e">
        <f t="shared" si="29"/>
        <v>#DIV/0!</v>
      </c>
      <c r="CV58" s="73" t="e">
        <f>+(AS58-N58)/N58</f>
        <v>#DIV/0!</v>
      </c>
      <c r="CW58" s="81" t="e">
        <f>+(V58-O58)/O58</f>
        <v>#DIV/0!</v>
      </c>
      <c r="CX58" s="81" t="e">
        <f>+(AB58-P58)/P58</f>
        <v>#DIV/0!</v>
      </c>
      <c r="CY58" s="73">
        <f>+(AT58-Q58)/Q58</f>
        <v>-1</v>
      </c>
    </row>
    <row r="59" spans="1:103" s="28" customFormat="1" x14ac:dyDescent="0.25">
      <c r="A59" s="28" t="s">
        <v>235</v>
      </c>
      <c r="B59" s="86"/>
      <c r="C59" s="86"/>
      <c r="D59" s="86"/>
      <c r="E59" s="86"/>
      <c r="F59" s="86"/>
      <c r="G59" s="86"/>
      <c r="H59" s="86"/>
      <c r="I59" s="88"/>
      <c r="J59" s="88"/>
      <c r="K59" s="86"/>
      <c r="L59" s="88"/>
      <c r="M59" s="86"/>
      <c r="N59" s="88"/>
      <c r="O59" s="90"/>
      <c r="P59" s="90"/>
      <c r="Q59" s="88"/>
      <c r="R59" s="26"/>
      <c r="T59" s="95"/>
      <c r="V59" s="94"/>
      <c r="W59" s="26"/>
      <c r="X59" s="26"/>
      <c r="Y59" s="26"/>
      <c r="Z59" s="95"/>
      <c r="AA59" s="26"/>
      <c r="AB59" s="95"/>
      <c r="AC59" s="26"/>
      <c r="AD59" s="26"/>
      <c r="AE59" s="26"/>
      <c r="AF59" s="26"/>
      <c r="AG59" s="26"/>
      <c r="AH59" s="26"/>
      <c r="AI59" s="26"/>
      <c r="AJ59" s="95"/>
      <c r="AK59" s="26"/>
      <c r="AL59" s="26"/>
      <c r="AM59" s="26"/>
      <c r="AN59" s="26"/>
      <c r="AO59" s="26"/>
      <c r="AP59" s="26"/>
      <c r="AQ59" s="95"/>
      <c r="AR59" s="26"/>
      <c r="AS59" s="26"/>
      <c r="AT59" s="26"/>
      <c r="AU59" s="26"/>
      <c r="AV59" s="26"/>
      <c r="AW59" s="95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95"/>
      <c r="CF59" s="26"/>
      <c r="CG59" s="26"/>
      <c r="CH59" s="26"/>
      <c r="CI59" s="26"/>
      <c r="CL59" s="23"/>
      <c r="CM59" s="23"/>
      <c r="CN59" s="23"/>
      <c r="CO59" s="23"/>
      <c r="CP59" s="23"/>
      <c r="CQ59" s="23"/>
      <c r="CR59" s="23"/>
      <c r="CS59" s="23"/>
      <c r="CT59" s="73"/>
      <c r="CU59" s="23"/>
      <c r="CV59" s="73"/>
      <c r="CW59" s="23"/>
      <c r="CX59" s="23"/>
      <c r="CY59" s="73"/>
    </row>
    <row r="60" spans="1:103" s="28" customFormat="1" x14ac:dyDescent="0.25">
      <c r="I60" s="50"/>
      <c r="J60" s="50"/>
      <c r="L60" s="50"/>
      <c r="N60" s="50"/>
      <c r="O60" s="62"/>
      <c r="P60" s="62"/>
      <c r="Q60" s="50"/>
      <c r="R60" s="26"/>
      <c r="T60" s="95"/>
      <c r="V60" s="94"/>
      <c r="W60" s="26"/>
      <c r="X60" s="26"/>
      <c r="Y60" s="26"/>
      <c r="Z60" s="95"/>
      <c r="AA60" s="26"/>
      <c r="AB60" s="95"/>
      <c r="AC60" s="26"/>
      <c r="AD60" s="26"/>
      <c r="AE60" s="26"/>
      <c r="AF60" s="26"/>
      <c r="AG60" s="26"/>
      <c r="AH60" s="26"/>
      <c r="AI60" s="26"/>
      <c r="AJ60" s="95"/>
      <c r="AK60" s="26"/>
      <c r="AL60" s="26"/>
      <c r="AM60" s="26"/>
      <c r="AN60" s="26"/>
      <c r="AO60" s="26"/>
      <c r="AP60" s="26"/>
      <c r="AQ60" s="95"/>
      <c r="AR60" s="26"/>
      <c r="AS60" s="26"/>
      <c r="AT60" s="26"/>
      <c r="AU60" s="26"/>
      <c r="AV60" s="26"/>
      <c r="AW60" s="95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95"/>
      <c r="CF60" s="26"/>
      <c r="CG60" s="26"/>
      <c r="CH60" s="26"/>
      <c r="CI60" s="26"/>
      <c r="CL60" s="23"/>
      <c r="CM60" s="23"/>
      <c r="CN60" s="23"/>
      <c r="CO60" s="23"/>
      <c r="CP60" s="23"/>
      <c r="CQ60" s="23"/>
      <c r="CR60" s="23"/>
      <c r="CS60" s="23"/>
      <c r="CT60" s="73"/>
      <c r="CU60" s="23"/>
      <c r="CV60" s="73"/>
      <c r="CW60" s="23"/>
      <c r="CX60" s="23"/>
      <c r="CY60" s="73"/>
    </row>
    <row r="61" spans="1:103" x14ac:dyDescent="0.25">
      <c r="A61" s="2" t="s">
        <v>55</v>
      </c>
      <c r="B61" s="1">
        <f>SUM(B3:B58)</f>
        <v>1411092.6952365597</v>
      </c>
      <c r="C61" s="1">
        <f t="shared" ref="C61:N61" si="30">SUM(C3:C58)</f>
        <v>63262.058418889996</v>
      </c>
      <c r="D61" s="1">
        <f t="shared" si="30"/>
        <v>945767.81924814999</v>
      </c>
      <c r="E61" s="1">
        <f t="shared" si="30"/>
        <v>393106.52569321799</v>
      </c>
      <c r="F61" s="1">
        <f t="shared" si="30"/>
        <v>250174.80110786998</v>
      </c>
      <c r="G61" s="1">
        <f t="shared" si="30"/>
        <v>648529.07238363009</v>
      </c>
      <c r="H61" s="1">
        <f t="shared" si="30"/>
        <v>597841.53085340583</v>
      </c>
      <c r="I61" s="52">
        <f t="shared" si="30"/>
        <v>4914.5394670270198</v>
      </c>
      <c r="J61" s="52">
        <f t="shared" si="30"/>
        <v>3031.3066410364008</v>
      </c>
      <c r="K61" s="1">
        <f t="shared" si="30"/>
        <v>3423.5455538961</v>
      </c>
      <c r="L61" s="52">
        <f t="shared" si="30"/>
        <v>5410.2088529022003</v>
      </c>
      <c r="M61" s="1">
        <f t="shared" si="30"/>
        <v>19886.324756788108</v>
      </c>
      <c r="N61" s="52">
        <f t="shared" si="30"/>
        <v>49813.914438592787</v>
      </c>
      <c r="O61" s="1">
        <f>SUM(O3:O58)</f>
        <v>982.5988030025901</v>
      </c>
      <c r="P61" s="1">
        <f>SUM(P3:P58)</f>
        <v>572.24437083244004</v>
      </c>
      <c r="Q61" s="52">
        <f>SUM(Q3:Q58)</f>
        <v>786.41952513340004</v>
      </c>
      <c r="T61" s="1">
        <f t="shared" ref="T61:CE61" si="31">SUM(T3:T58)</f>
        <v>1157.2135369512068</v>
      </c>
      <c r="U61" s="1">
        <f t="shared" si="31"/>
        <v>8675.3000946500924</v>
      </c>
      <c r="V61" s="1">
        <f t="shared" si="31"/>
        <v>984.68665936605203</v>
      </c>
      <c r="W61" s="1">
        <f t="shared" si="31"/>
        <v>4618.4166792025744</v>
      </c>
      <c r="X61" s="1">
        <f t="shared" si="31"/>
        <v>3962.950564656282</v>
      </c>
      <c r="Y61" s="1">
        <f t="shared" si="31"/>
        <v>3530.4398621926848</v>
      </c>
      <c r="Z61" s="1">
        <f t="shared" si="31"/>
        <v>8312.5672031088434</v>
      </c>
      <c r="AA61" s="1">
        <f t="shared" si="31"/>
        <v>20144.006510095332</v>
      </c>
      <c r="AB61" s="1">
        <f t="shared" si="31"/>
        <v>572.16456696510579</v>
      </c>
      <c r="AC61" s="1">
        <f t="shared" si="31"/>
        <v>1091551.7512944234</v>
      </c>
      <c r="AD61" s="1">
        <f t="shared" si="31"/>
        <v>3433.3977450328098</v>
      </c>
      <c r="AE61" s="1">
        <f t="shared" si="31"/>
        <v>1407435.4472699338</v>
      </c>
      <c r="AF61" s="1">
        <f t="shared" si="31"/>
        <v>18517.738089577611</v>
      </c>
      <c r="AG61" s="1">
        <f t="shared" si="31"/>
        <v>26224.8181323514</v>
      </c>
      <c r="AH61" s="1">
        <f t="shared" si="31"/>
        <v>3388.2198373507076</v>
      </c>
      <c r="AI61" s="1">
        <f t="shared" si="31"/>
        <v>48371.084448826725</v>
      </c>
      <c r="AJ61" s="1">
        <f t="shared" si="31"/>
        <v>532.14280414762982</v>
      </c>
      <c r="AK61" s="1">
        <f t="shared" si="31"/>
        <v>10933.046478237948</v>
      </c>
      <c r="AL61" s="1">
        <f t="shared" si="31"/>
        <v>10933.046478237948</v>
      </c>
      <c r="AM61" s="1">
        <f t="shared" si="31"/>
        <v>19834.552505847063</v>
      </c>
      <c r="AN61" s="1">
        <f t="shared" si="31"/>
        <v>0.39875617850824141</v>
      </c>
      <c r="AO61" s="1">
        <f t="shared" si="31"/>
        <v>18577.715488795009</v>
      </c>
      <c r="AP61" s="1">
        <f t="shared" si="31"/>
        <v>702.62186762104056</v>
      </c>
      <c r="AQ61" s="1">
        <f t="shared" si="31"/>
        <v>35602.803318164952</v>
      </c>
      <c r="AR61" s="1">
        <f t="shared" si="31"/>
        <v>2028.6521811228026</v>
      </c>
      <c r="AS61" s="1">
        <f t="shared" si="31"/>
        <v>23226.91003793422</v>
      </c>
      <c r="AT61" s="1">
        <f t="shared" si="31"/>
        <v>686.74079615077142</v>
      </c>
      <c r="AU61" s="1">
        <f t="shared" si="31"/>
        <v>63123.179730359385</v>
      </c>
      <c r="AV61" s="1">
        <f t="shared" si="31"/>
        <v>0</v>
      </c>
      <c r="AW61" s="1">
        <f t="shared" si="31"/>
        <v>642767.20451079169</v>
      </c>
      <c r="AX61" s="1">
        <f t="shared" si="31"/>
        <v>842404.1095333799</v>
      </c>
      <c r="AY61" s="1">
        <f t="shared" si="31"/>
        <v>93600.060134818137</v>
      </c>
      <c r="AZ61" s="1">
        <f t="shared" si="31"/>
        <v>936004.56842437654</v>
      </c>
      <c r="BA61" s="1">
        <f t="shared" si="31"/>
        <v>14.371511315951002</v>
      </c>
      <c r="BB61" s="1">
        <f t="shared" si="31"/>
        <v>19191.634613845228</v>
      </c>
      <c r="BC61" s="1">
        <f t="shared" si="31"/>
        <v>4054.1428613569669</v>
      </c>
      <c r="BD61" s="1">
        <f t="shared" si="31"/>
        <v>194674.09024307464</v>
      </c>
      <c r="BE61" s="1">
        <f t="shared" si="31"/>
        <v>5708.5603495844125</v>
      </c>
      <c r="BF61" s="1">
        <f t="shared" si="31"/>
        <v>6601.1668128763158</v>
      </c>
      <c r="BG61" s="1">
        <f t="shared" si="31"/>
        <v>9057.9048468122273</v>
      </c>
      <c r="BH61" s="1">
        <f t="shared" si="31"/>
        <v>4680.2096171402809</v>
      </c>
      <c r="BI61" s="1">
        <f t="shared" si="31"/>
        <v>2606.7860188660866</v>
      </c>
      <c r="BJ61" s="1">
        <f t="shared" si="31"/>
        <v>5308.5157863318218</v>
      </c>
      <c r="BK61" s="1">
        <f t="shared" si="31"/>
        <v>391919.90125502885</v>
      </c>
      <c r="BL61" s="1">
        <f t="shared" si="31"/>
        <v>249619.60993748336</v>
      </c>
      <c r="BM61" s="1">
        <f t="shared" si="31"/>
        <v>142300.29131754546</v>
      </c>
      <c r="BN61" s="1">
        <f t="shared" si="31"/>
        <v>563.07756748835936</v>
      </c>
      <c r="BO61" s="1">
        <f t="shared" si="31"/>
        <v>261.50239201114772</v>
      </c>
      <c r="BP61" s="1">
        <f t="shared" si="31"/>
        <v>95839.64882104742</v>
      </c>
      <c r="BQ61" s="1">
        <f t="shared" si="31"/>
        <v>7892.41079603668</v>
      </c>
      <c r="BR61" s="1">
        <f t="shared" si="31"/>
        <v>15885.893236486951</v>
      </c>
      <c r="BS61" s="1">
        <f t="shared" si="31"/>
        <v>2599.4953265501481</v>
      </c>
      <c r="BT61" s="1">
        <f t="shared" si="31"/>
        <v>2393.7558931665089</v>
      </c>
      <c r="BU61" s="1">
        <f t="shared" si="31"/>
        <v>39794.357878374787</v>
      </c>
      <c r="BV61" s="1">
        <f t="shared" si="31"/>
        <v>20916.56194985492</v>
      </c>
      <c r="BW61" s="1">
        <f t="shared" si="31"/>
        <v>11957.949058897311</v>
      </c>
      <c r="BX61" s="1">
        <f t="shared" si="31"/>
        <v>33809.85198831094</v>
      </c>
      <c r="BY61" s="1">
        <f t="shared" si="31"/>
        <v>604.38068614524275</v>
      </c>
      <c r="BZ61" s="1">
        <f t="shared" si="31"/>
        <v>646547.80122272728</v>
      </c>
      <c r="CA61" s="1">
        <f t="shared" si="31"/>
        <v>133725.14844251744</v>
      </c>
      <c r="CB61" s="1">
        <f t="shared" si="31"/>
        <v>3314.6190207431678</v>
      </c>
      <c r="CC61" s="1">
        <f t="shared" si="31"/>
        <v>26773.345080518066</v>
      </c>
      <c r="CD61" s="1">
        <f t="shared" si="31"/>
        <v>54322.269450673462</v>
      </c>
      <c r="CE61" s="1">
        <f t="shared" si="31"/>
        <v>80.365194936944462</v>
      </c>
      <c r="CF61" s="1">
        <f>SUM(CF3:CF58)</f>
        <v>42063.411018353021</v>
      </c>
      <c r="CG61" s="1">
        <f>SUM(CG3:CG58)</f>
        <v>595320.1619553417</v>
      </c>
      <c r="CH61" s="1">
        <f>SUM(CH3:CH58)</f>
        <v>23700.577876296546</v>
      </c>
      <c r="CI61" s="1"/>
      <c r="CL61" s="23">
        <f>+(AE61-B61)/B61</f>
        <v>-2.5917843519222871E-3</v>
      </c>
      <c r="CM61" s="23">
        <f>+(AU61-C61)/C61</f>
        <v>-2.1952919649092821E-3</v>
      </c>
      <c r="CN61" s="23">
        <f>+(AZ61-D61)/D61</f>
        <v>-1.0323094764986678E-2</v>
      </c>
      <c r="CO61" s="23">
        <f t="shared" ref="CO61:CP63" si="32">+(BK61-E61)/E61</f>
        <v>-3.018582395946262E-3</v>
      </c>
      <c r="CP61" s="23">
        <f t="shared" si="32"/>
        <v>-2.2192129979838951E-3</v>
      </c>
      <c r="CQ61" s="23">
        <f>+(BZ61-G61)/G61</f>
        <v>-3.0550228899080194E-3</v>
      </c>
      <c r="CR61" s="23">
        <f>+(CG61-H61)/H61</f>
        <v>-4.2174535691171062E-3</v>
      </c>
      <c r="CS61" s="23">
        <f>+(AD61-K61)/K61</f>
        <v>2.8777742202079474E-3</v>
      </c>
      <c r="CT61" s="73">
        <f t="shared" ref="CT61:CU63" si="33">+(AL61-L61)/L61</f>
        <v>1.0208178233956957</v>
      </c>
      <c r="CU61" s="23">
        <f t="shared" si="33"/>
        <v>-2.6034097086427613E-3</v>
      </c>
      <c r="CV61" s="73">
        <f>+(AS61-N61)/N61</f>
        <v>-0.53372646378620214</v>
      </c>
      <c r="CW61" s="81">
        <f>+(V61-O61)/O61</f>
        <v>2.1248309656819522E-3</v>
      </c>
      <c r="CX61" s="81">
        <f>+(AB61-P61)/P61</f>
        <v>-1.3945767123608186E-4</v>
      </c>
      <c r="CY61" s="73">
        <f>+(AT61-Q61)/Q61</f>
        <v>-0.12675006888431484</v>
      </c>
    </row>
    <row r="62" spans="1:103" x14ac:dyDescent="0.25">
      <c r="A62" s="28" t="s">
        <v>56</v>
      </c>
      <c r="B62" s="26">
        <f>SUM(B2:B54)</f>
        <v>1403821.5558400599</v>
      </c>
      <c r="C62" s="26">
        <f t="shared" ref="C62:Q62" si="34">SUM(C2:C54)</f>
        <v>62974.273224780998</v>
      </c>
      <c r="D62" s="26">
        <f t="shared" si="34"/>
        <v>933618.24822505005</v>
      </c>
      <c r="E62" s="26">
        <f t="shared" si="34"/>
        <v>391070.968311698</v>
      </c>
      <c r="F62" s="26">
        <f t="shared" si="34"/>
        <v>249029.91207096298</v>
      </c>
      <c r="G62" s="26">
        <f t="shared" si="34"/>
        <v>644851.59695535002</v>
      </c>
      <c r="H62" s="26">
        <f t="shared" si="34"/>
        <v>593789.0074900958</v>
      </c>
      <c r="I62" s="26">
        <f t="shared" si="34"/>
        <v>4913.8027654602993</v>
      </c>
      <c r="J62" s="26">
        <f t="shared" si="34"/>
        <v>2967.8144416533009</v>
      </c>
      <c r="K62" s="26">
        <f t="shared" si="34"/>
        <v>3423.4922038021</v>
      </c>
      <c r="L62" s="26">
        <f t="shared" si="34"/>
        <v>5398.6701492998009</v>
      </c>
      <c r="M62" s="26">
        <f t="shared" si="34"/>
        <v>19790.877858480108</v>
      </c>
      <c r="N62" s="26">
        <f t="shared" si="34"/>
        <v>49699.185318241791</v>
      </c>
      <c r="O62" s="26">
        <f t="shared" si="34"/>
        <v>982.13630070940007</v>
      </c>
      <c r="P62" s="26">
        <f t="shared" si="34"/>
        <v>570.61634140944</v>
      </c>
      <c r="Q62" s="51">
        <f t="shared" si="34"/>
        <v>776.39951615810003</v>
      </c>
      <c r="T62" s="95">
        <f t="shared" ref="T62:CE62" si="35">SUM(T2:T54)</f>
        <v>1157.2135369512068</v>
      </c>
      <c r="U62" s="95">
        <f t="shared" si="35"/>
        <v>8675.3000946500924</v>
      </c>
      <c r="V62" s="95">
        <f t="shared" si="35"/>
        <v>984.68662075626526</v>
      </c>
      <c r="W62" s="95">
        <f t="shared" si="35"/>
        <v>4618.4166792025744</v>
      </c>
      <c r="X62" s="95">
        <f t="shared" si="35"/>
        <v>3962.950564656282</v>
      </c>
      <c r="Y62" s="95">
        <f t="shared" si="35"/>
        <v>3530.4398621926848</v>
      </c>
      <c r="Z62" s="95">
        <f t="shared" si="35"/>
        <v>8312.5672031088434</v>
      </c>
      <c r="AA62" s="95">
        <f t="shared" si="35"/>
        <v>20143.959295243312</v>
      </c>
      <c r="AB62" s="95">
        <f t="shared" si="35"/>
        <v>572.16456696510579</v>
      </c>
      <c r="AC62" s="95">
        <f t="shared" si="35"/>
        <v>1091551.6780649838</v>
      </c>
      <c r="AD62" s="95">
        <f t="shared" si="35"/>
        <v>3433.3977450328098</v>
      </c>
      <c r="AE62" s="95">
        <f t="shared" si="35"/>
        <v>1407421.0896096991</v>
      </c>
      <c r="AF62" s="95">
        <f t="shared" si="35"/>
        <v>18517.566629663877</v>
      </c>
      <c r="AG62" s="95">
        <f t="shared" si="35"/>
        <v>26224.80044052919</v>
      </c>
      <c r="AH62" s="95">
        <f t="shared" si="35"/>
        <v>3388.1523289749503</v>
      </c>
      <c r="AI62" s="95">
        <f t="shared" si="35"/>
        <v>48371.084448826725</v>
      </c>
      <c r="AJ62" s="95">
        <f t="shared" si="35"/>
        <v>532.14280414762982</v>
      </c>
      <c r="AK62" s="95">
        <f t="shared" si="35"/>
        <v>10933.046478237948</v>
      </c>
      <c r="AL62" s="95">
        <f t="shared" si="35"/>
        <v>10933.046478237948</v>
      </c>
      <c r="AM62" s="95">
        <f t="shared" si="35"/>
        <v>19834.552505847063</v>
      </c>
      <c r="AN62" s="95">
        <f t="shared" si="35"/>
        <v>0.39875617850824141</v>
      </c>
      <c r="AO62" s="95">
        <f t="shared" si="35"/>
        <v>18577.67210758866</v>
      </c>
      <c r="AP62" s="95">
        <f t="shared" si="35"/>
        <v>702.62186762104056</v>
      </c>
      <c r="AQ62" s="95">
        <f t="shared" si="35"/>
        <v>35602.803318164952</v>
      </c>
      <c r="AR62" s="95">
        <f t="shared" si="35"/>
        <v>2028.6521811228026</v>
      </c>
      <c r="AS62" s="95">
        <f t="shared" si="35"/>
        <v>23226.91003793422</v>
      </c>
      <c r="AT62" s="95">
        <f t="shared" si="35"/>
        <v>686.74079615077142</v>
      </c>
      <c r="AU62" s="95">
        <f t="shared" si="35"/>
        <v>63123.179730359385</v>
      </c>
      <c r="AV62" s="95">
        <f t="shared" si="35"/>
        <v>0</v>
      </c>
      <c r="AW62" s="95">
        <f t="shared" si="35"/>
        <v>642766.66539782134</v>
      </c>
      <c r="AX62" s="95">
        <f t="shared" si="35"/>
        <v>842388.70461744769</v>
      </c>
      <c r="AY62" s="95">
        <f t="shared" si="35"/>
        <v>93598.348473897815</v>
      </c>
      <c r="AZ62" s="95">
        <f t="shared" si="35"/>
        <v>935987.45184752392</v>
      </c>
      <c r="BA62" s="95">
        <f t="shared" si="35"/>
        <v>14.371511315951002</v>
      </c>
      <c r="BB62" s="95">
        <f t="shared" si="35"/>
        <v>19191.527269070888</v>
      </c>
      <c r="BC62" s="95">
        <f t="shared" si="35"/>
        <v>4053.5377759554226</v>
      </c>
      <c r="BD62" s="95">
        <f t="shared" si="35"/>
        <v>194674.00650945192</v>
      </c>
      <c r="BE62" s="95">
        <f t="shared" si="35"/>
        <v>5708.4180297488774</v>
      </c>
      <c r="BF62" s="95">
        <f t="shared" si="35"/>
        <v>6601.146485269488</v>
      </c>
      <c r="BG62" s="95">
        <f t="shared" si="35"/>
        <v>9057.6398950879375</v>
      </c>
      <c r="BH62" s="95">
        <f t="shared" si="35"/>
        <v>4679.9881160352143</v>
      </c>
      <c r="BI62" s="95">
        <f t="shared" si="35"/>
        <v>2606.7791754460563</v>
      </c>
      <c r="BJ62" s="95">
        <f t="shared" si="35"/>
        <v>5308.4103074934374</v>
      </c>
      <c r="BK62" s="95">
        <f t="shared" si="35"/>
        <v>391893.05088001274</v>
      </c>
      <c r="BL62" s="95">
        <f t="shared" si="35"/>
        <v>249611.70824129239</v>
      </c>
      <c r="BM62" s="95">
        <f t="shared" si="35"/>
        <v>142281.34263872029</v>
      </c>
      <c r="BN62" s="95">
        <f t="shared" si="35"/>
        <v>563.04661691267745</v>
      </c>
      <c r="BO62" s="95">
        <f t="shared" si="35"/>
        <v>261.49266795045446</v>
      </c>
      <c r="BP62" s="95">
        <f t="shared" si="35"/>
        <v>95834.765789030804</v>
      </c>
      <c r="BQ62" s="95">
        <f t="shared" si="35"/>
        <v>7892.3733982313815</v>
      </c>
      <c r="BR62" s="95">
        <f t="shared" si="35"/>
        <v>15885.876042880354</v>
      </c>
      <c r="BS62" s="95">
        <f t="shared" si="35"/>
        <v>2599.4953265501481</v>
      </c>
      <c r="BT62" s="95">
        <f t="shared" si="35"/>
        <v>2393.7515201202173</v>
      </c>
      <c r="BU62" s="95">
        <f t="shared" si="35"/>
        <v>39794.292444587853</v>
      </c>
      <c r="BV62" s="95">
        <f t="shared" si="35"/>
        <v>20916.559121189737</v>
      </c>
      <c r="BW62" s="95">
        <f t="shared" si="35"/>
        <v>11956.520372135516</v>
      </c>
      <c r="BX62" s="95">
        <f t="shared" si="35"/>
        <v>33809.811556927045</v>
      </c>
      <c r="BY62" s="95">
        <f t="shared" si="35"/>
        <v>604.36272092976856</v>
      </c>
      <c r="BZ62" s="95">
        <f t="shared" si="35"/>
        <v>646547.77114068496</v>
      </c>
      <c r="CA62" s="95">
        <f t="shared" si="35"/>
        <v>133725.14512174251</v>
      </c>
      <c r="CB62" s="95">
        <f t="shared" si="35"/>
        <v>3314.6188653090544</v>
      </c>
      <c r="CC62" s="95">
        <f t="shared" si="35"/>
        <v>26773.345080518066</v>
      </c>
      <c r="CD62" s="95">
        <f t="shared" si="35"/>
        <v>54322.26940108509</v>
      </c>
      <c r="CE62" s="95">
        <f t="shared" si="35"/>
        <v>80.365194936944462</v>
      </c>
      <c r="CF62" s="95">
        <f>SUM(CF2:CF54)</f>
        <v>42063.411013302095</v>
      </c>
      <c r="CG62" s="26">
        <f t="shared" ref="CG62:CH62" si="36">SUM(CG2:CG54)</f>
        <v>595319.64052366023</v>
      </c>
      <c r="CH62" s="26">
        <f t="shared" si="36"/>
        <v>23700.577836522913</v>
      </c>
      <c r="CL62" s="23">
        <f>+(AE62-B62)/B62</f>
        <v>2.5640963801023945E-3</v>
      </c>
      <c r="CM62" s="23">
        <f>+(AU62-C62)/C62</f>
        <v>2.3645609223131221E-3</v>
      </c>
      <c r="CN62" s="23">
        <f>+(AZ62-D62)/D62</f>
        <v>2.5376577921201572E-3</v>
      </c>
      <c r="CO62" s="23">
        <f t="shared" si="32"/>
        <v>2.102131415849594E-3</v>
      </c>
      <c r="CP62" s="23">
        <f t="shared" si="32"/>
        <v>2.3362501536105668E-3</v>
      </c>
      <c r="CQ62" s="23">
        <f>+(BZ62-G62)/G62</f>
        <v>2.6303326119426233E-3</v>
      </c>
      <c r="CR62" s="23">
        <f>+(CG62-H62)/H62</f>
        <v>2.5777389177922111E-3</v>
      </c>
      <c r="CS62" s="23">
        <f>+(AD62-K62)/K62</f>
        <v>2.8934025962462483E-3</v>
      </c>
      <c r="CT62" s="73">
        <f t="shared" si="33"/>
        <v>1.0251369644533566</v>
      </c>
      <c r="CU62" s="23">
        <f t="shared" si="33"/>
        <v>2.2068069784100812E-3</v>
      </c>
      <c r="CV62" s="73">
        <f>+(AS62-N62)/N62</f>
        <v>-0.5326500849218363</v>
      </c>
      <c r="CW62" s="81">
        <f>+(V62-O62)/O62</f>
        <v>2.5967068369462335E-3</v>
      </c>
      <c r="CX62" s="81">
        <f>+(AB62-P62)/P62</f>
        <v>2.713251344750537E-3</v>
      </c>
      <c r="CY62" s="73">
        <f>+(AT62-Q62)/Q62</f>
        <v>-0.11548013379888712</v>
      </c>
    </row>
    <row r="63" spans="1:103" x14ac:dyDescent="0.25">
      <c r="A63" s="28" t="s">
        <v>238</v>
      </c>
      <c r="B63" s="26">
        <f>+B3+B5+B8+B9+B11+B12+B14+B15+B16+B17+B18+B19+B20+B21+B22+B23+B24+B25+B26+B28+B30+B31+B33+B34+B35+B36+B37+B39+B40+B41+B42+B43+B44+B46+B47+B49+B50+B10</f>
        <v>1240126.15778876</v>
      </c>
      <c r="C63" s="26">
        <f t="shared" ref="C63:Q63" si="37">+C3+C5+C8+C9+C11+C12+C14+C15+C16+C17+C18+C19+C20+C21+C22+C23+C24+C25+C26+C28+C30+C31+C33+C34+C35+C36+C37+C39+C40+C41+C42+C43+C44+C46+C47+C49+C50+C10</f>
        <v>51506.493742689003</v>
      </c>
      <c r="D63" s="26">
        <f t="shared" si="37"/>
        <v>801172.30762954988</v>
      </c>
      <c r="E63" s="26">
        <f t="shared" si="37"/>
        <v>298391.14244409808</v>
      </c>
      <c r="F63" s="26">
        <f t="shared" si="37"/>
        <v>207827.53517367298</v>
      </c>
      <c r="G63" s="26">
        <f t="shared" si="37"/>
        <v>577134.62729998992</v>
      </c>
      <c r="H63" s="26">
        <f t="shared" si="37"/>
        <v>513366.39217419602</v>
      </c>
      <c r="I63" s="26">
        <f t="shared" si="37"/>
        <v>4468.1599532354994</v>
      </c>
      <c r="J63" s="26">
        <f t="shared" si="37"/>
        <v>2442.6683818971005</v>
      </c>
      <c r="K63" s="26">
        <f t="shared" si="37"/>
        <v>981.03331992280016</v>
      </c>
      <c r="L63" s="26">
        <f t="shared" si="37"/>
        <v>4690.6020043517001</v>
      </c>
      <c r="M63" s="26">
        <f t="shared" si="37"/>
        <v>17391.923570522104</v>
      </c>
      <c r="N63" s="26">
        <f t="shared" si="37"/>
        <v>46360.372959692591</v>
      </c>
      <c r="O63" s="26">
        <f t="shared" si="37"/>
        <v>876.55904148479999</v>
      </c>
      <c r="P63" s="26">
        <f t="shared" si="37"/>
        <v>476.03114382294001</v>
      </c>
      <c r="Q63" s="26">
        <f t="shared" si="37"/>
        <v>733.97691836449997</v>
      </c>
      <c r="T63" s="95">
        <f t="shared" ref="T63:CE63" si="38">+T3+T5+T8+T9+T11+T12+T14+T15+T16+T17+T18+T19+T20+T21+T22+T23+T24+T25+T26+T28+T30+T31+T33+T34+T35+T36+T37+T39+T40+T41+T42+T43+T44+T46+T47+T49+T50+T10</f>
        <v>1062.5411202216621</v>
      </c>
      <c r="U63" s="95">
        <f t="shared" si="38"/>
        <v>8171.4737384646087</v>
      </c>
      <c r="V63" s="95">
        <f t="shared" si="38"/>
        <v>878.82525011429789</v>
      </c>
      <c r="W63" s="95">
        <f t="shared" si="38"/>
        <v>4210.2112266453341</v>
      </c>
      <c r="X63" s="95">
        <f t="shared" si="38"/>
        <v>3573.7525645964324</v>
      </c>
      <c r="Y63" s="95">
        <f t="shared" si="38"/>
        <v>3195.1959116105604</v>
      </c>
      <c r="Z63" s="95">
        <f t="shared" si="38"/>
        <v>7129.7766041209179</v>
      </c>
      <c r="AA63" s="95">
        <f t="shared" si="38"/>
        <v>17337.914994405335</v>
      </c>
      <c r="AB63" s="95">
        <f t="shared" si="38"/>
        <v>477.32184615649504</v>
      </c>
      <c r="AC63" s="95">
        <f t="shared" si="38"/>
        <v>725911.11975949781</v>
      </c>
      <c r="AD63" s="95">
        <f t="shared" si="38"/>
        <v>983.71624750508943</v>
      </c>
      <c r="AE63" s="95">
        <f t="shared" si="38"/>
        <v>1243437.9662725073</v>
      </c>
      <c r="AF63" s="95">
        <f t="shared" si="38"/>
        <v>16528.949431608697</v>
      </c>
      <c r="AG63" s="95">
        <f t="shared" si="38"/>
        <v>20533.61782698696</v>
      </c>
      <c r="AH63" s="95">
        <f t="shared" si="38"/>
        <v>2961.1576489546228</v>
      </c>
      <c r="AI63" s="95">
        <f t="shared" si="38"/>
        <v>44992.559176386705</v>
      </c>
      <c r="AJ63" s="95">
        <f t="shared" si="38"/>
        <v>476.03027246571025</v>
      </c>
      <c r="AK63" s="95">
        <f t="shared" si="38"/>
        <v>8700.3746325770462</v>
      </c>
      <c r="AL63" s="95">
        <f t="shared" si="38"/>
        <v>8700.3746325770462</v>
      </c>
      <c r="AM63" s="95">
        <f t="shared" si="38"/>
        <v>17429.599041798603</v>
      </c>
      <c r="AN63" s="95">
        <f t="shared" si="38"/>
        <v>0.35238783269123602</v>
      </c>
      <c r="AO63" s="95">
        <f t="shared" si="38"/>
        <v>15772.247140942756</v>
      </c>
      <c r="AP63" s="95">
        <f t="shared" si="38"/>
        <v>627.73772472766223</v>
      </c>
      <c r="AQ63" s="95">
        <f t="shared" si="38"/>
        <v>32628.640943979808</v>
      </c>
      <c r="AR63" s="95">
        <f t="shared" si="38"/>
        <v>1836.7512874361692</v>
      </c>
      <c r="AS63" s="95">
        <f t="shared" si="38"/>
        <v>21361.479468778351</v>
      </c>
      <c r="AT63" s="95">
        <f t="shared" si="38"/>
        <v>610.06724440916116</v>
      </c>
      <c r="AU63" s="95">
        <f t="shared" si="38"/>
        <v>51642.43434490871</v>
      </c>
      <c r="AV63" s="95">
        <f t="shared" si="38"/>
        <v>0</v>
      </c>
      <c r="AW63" s="95">
        <f t="shared" si="38"/>
        <v>554616.70918332215</v>
      </c>
      <c r="AX63" s="95">
        <f t="shared" si="38"/>
        <v>722939.34258882061</v>
      </c>
      <c r="AY63" s="95">
        <f t="shared" si="38"/>
        <v>80326.237417660799</v>
      </c>
      <c r="AZ63" s="95">
        <f t="shared" si="38"/>
        <v>803265.93239431409</v>
      </c>
      <c r="BA63" s="95">
        <f t="shared" si="38"/>
        <v>13.381416319134614</v>
      </c>
      <c r="BB63" s="95">
        <f t="shared" si="38"/>
        <v>16624.894328248851</v>
      </c>
      <c r="BC63" s="95">
        <f t="shared" si="38"/>
        <v>3059.8815300042788</v>
      </c>
      <c r="BD63" s="95">
        <f t="shared" si="38"/>
        <v>159616.26636654823</v>
      </c>
      <c r="BE63" s="95">
        <f t="shared" si="38"/>
        <v>4595.8087001579197</v>
      </c>
      <c r="BF63" s="95">
        <f t="shared" si="38"/>
        <v>6009.5527906266407</v>
      </c>
      <c r="BG63" s="95">
        <f t="shared" si="38"/>
        <v>7342.5028818924848</v>
      </c>
      <c r="BH63" s="95">
        <f t="shared" si="38"/>
        <v>4093.6868586728615</v>
      </c>
      <c r="BI63" s="95">
        <f t="shared" si="38"/>
        <v>2114.9242589069058</v>
      </c>
      <c r="BJ63" s="95">
        <f t="shared" si="38"/>
        <v>4597.3674872630836</v>
      </c>
      <c r="BK63" s="95">
        <f t="shared" si="38"/>
        <v>299123.11447425099</v>
      </c>
      <c r="BL63" s="95">
        <f t="shared" si="38"/>
        <v>208346.09982775469</v>
      </c>
      <c r="BM63" s="95">
        <f t="shared" si="38"/>
        <v>90777.014646496289</v>
      </c>
      <c r="BN63" s="95">
        <f t="shared" si="38"/>
        <v>466.93177234717643</v>
      </c>
      <c r="BO63" s="95">
        <f t="shared" si="38"/>
        <v>235.71118764168733</v>
      </c>
      <c r="BP63" s="95">
        <f t="shared" si="38"/>
        <v>77164.927507557426</v>
      </c>
      <c r="BQ63" s="95">
        <f t="shared" si="38"/>
        <v>6877.0647416722941</v>
      </c>
      <c r="BR63" s="95">
        <f t="shared" si="38"/>
        <v>13753.203320474453</v>
      </c>
      <c r="BS63" s="95">
        <f t="shared" si="38"/>
        <v>2201.9431036385054</v>
      </c>
      <c r="BT63" s="95">
        <f t="shared" si="38"/>
        <v>2048.9086582359587</v>
      </c>
      <c r="BU63" s="95">
        <f t="shared" si="38"/>
        <v>34399.239141956539</v>
      </c>
      <c r="BV63" s="95">
        <f t="shared" si="38"/>
        <v>16969.247632142411</v>
      </c>
      <c r="BW63" s="95">
        <f t="shared" si="38"/>
        <v>9589.3007107305129</v>
      </c>
      <c r="BX63" s="95">
        <f t="shared" si="38"/>
        <v>29276.622606833393</v>
      </c>
      <c r="BY63" s="95">
        <f t="shared" si="38"/>
        <v>518.52256914271368</v>
      </c>
      <c r="BZ63" s="95">
        <f t="shared" si="38"/>
        <v>578646.79772774235</v>
      </c>
      <c r="CA63" s="95">
        <f t="shared" si="38"/>
        <v>108772.2067582507</v>
      </c>
      <c r="CB63" s="95">
        <f t="shared" si="38"/>
        <v>3081.7238846738801</v>
      </c>
      <c r="CC63" s="95">
        <f t="shared" si="38"/>
        <v>23692.620736001518</v>
      </c>
      <c r="CD63" s="95">
        <f t="shared" si="38"/>
        <v>47593.126555522882</v>
      </c>
      <c r="CE63" s="95">
        <f t="shared" si="38"/>
        <v>72.756027009876064</v>
      </c>
      <c r="CF63" s="95">
        <f>+CF3+CF5+CF8+CF9+CF11+CF12+CF14+CF15+CF16+CF17+CF18+CF19+CF20+CF21+CF22+CF23+CF24+CF25+CF26+CF28+CF30+CF31+CF33+CF34+CF35+CF36+CF37+CF39+CF40+CF41+CF42+CF43+CF44+CF46+CF47+CF49+CF50+CF10</f>
        <v>37476.384809651739</v>
      </c>
      <c r="CG63" s="26">
        <f t="shared" ref="CG63:CH63" si="39">+CG3+CG5+CG8+CG9+CG11+CG12+CG14+CG15+CG16+CG17+CG18+CG19+CG20+CG21+CG22+CG23+CG24+CG25+CG26+CG28+CG30+CG31+CG33+CG34+CG35+CG36+CG37+CG39+CG40+CG41+CG42+CG43+CG44+CG46+CG47+CG49+CG50+CG10</f>
        <v>514701.8275000276</v>
      </c>
      <c r="CH63" s="26">
        <f t="shared" si="39"/>
        <v>20899.575884986418</v>
      </c>
      <c r="CL63" s="23">
        <f>+(AE63-B63)/B63</f>
        <v>2.6705415920364973E-3</v>
      </c>
      <c r="CM63" s="23">
        <f>+(AU63-C63)/C63</f>
        <v>2.6392905504075991E-3</v>
      </c>
      <c r="CN63" s="23">
        <f>+(AZ63-D63)/D63</f>
        <v>2.6132016107230163E-3</v>
      </c>
      <c r="CO63" s="23">
        <f t="shared" si="32"/>
        <v>2.4530621926555575E-3</v>
      </c>
      <c r="CP63" s="23">
        <f t="shared" si="32"/>
        <v>2.4951681866811695E-3</v>
      </c>
      <c r="CQ63" s="23">
        <f>+(BZ63-G63)/G63</f>
        <v>2.6201346379558193E-3</v>
      </c>
      <c r="CR63" s="23">
        <f>+(CG63-H63)/H63</f>
        <v>2.6013298614577813E-3</v>
      </c>
      <c r="CS63" s="23">
        <f>+(AD63-K63)/K63</f>
        <v>2.7347976137042855E-3</v>
      </c>
      <c r="CT63" s="73">
        <f t="shared" si="33"/>
        <v>0.85485245273533861</v>
      </c>
      <c r="CU63" s="23">
        <f t="shared" si="33"/>
        <v>2.1662624679627995E-3</v>
      </c>
      <c r="CV63" s="73">
        <f>+(AS63-N63)/N63</f>
        <v>-0.53922977523604476</v>
      </c>
      <c r="CW63" s="81">
        <f>+(V63-O63)/O63</f>
        <v>2.5853462485073159E-3</v>
      </c>
      <c r="CX63" s="81">
        <f>+(AB63-P63)/P63</f>
        <v>2.7113821234249105E-3</v>
      </c>
      <c r="CY63" s="73">
        <f>+(AT63-Q63)/Q63</f>
        <v>-0.16881957845683107</v>
      </c>
    </row>
    <row r="64" spans="1:103" x14ac:dyDescent="0.25">
      <c r="B64" s="26"/>
    </row>
    <row r="66" spans="2:17" x14ac:dyDescent="0.25">
      <c r="B66" s="28" t="s">
        <v>59</v>
      </c>
      <c r="C66" s="28" t="s">
        <v>57</v>
      </c>
      <c r="D66" s="28" t="s">
        <v>60</v>
      </c>
      <c r="E66" s="28" t="s">
        <v>343</v>
      </c>
      <c r="F66" s="28" t="s">
        <v>344</v>
      </c>
      <c r="G66" s="28" t="s">
        <v>61</v>
      </c>
      <c r="H66" s="28" t="s">
        <v>62</v>
      </c>
      <c r="I66" s="28">
        <v>75070</v>
      </c>
      <c r="J66" s="28">
        <v>71432</v>
      </c>
      <c r="K66" s="28"/>
      <c r="L66" s="28">
        <v>50000</v>
      </c>
    </row>
    <row r="67" spans="2:17" x14ac:dyDescent="0.25">
      <c r="B67" s="28">
        <v>295.423</v>
      </c>
      <c r="C67" s="28">
        <v>0</v>
      </c>
      <c r="D67" s="28">
        <v>224</v>
      </c>
      <c r="E67" s="28">
        <v>126.53700000000001</v>
      </c>
      <c r="F67" s="28">
        <v>37</v>
      </c>
      <c r="G67" s="59">
        <v>2</v>
      </c>
      <c r="H67" s="28">
        <v>295</v>
      </c>
      <c r="I67" s="28">
        <v>3.22011</v>
      </c>
      <c r="J67" s="59">
        <v>0.177253999999999</v>
      </c>
      <c r="K67" s="28"/>
      <c r="L67" s="59">
        <v>0.38405</v>
      </c>
    </row>
    <row r="69" spans="2:17" x14ac:dyDescent="0.25">
      <c r="B69" s="26">
        <f>B16-B67</f>
        <v>11620.082675</v>
      </c>
      <c r="C69" s="26">
        <f t="shared" ref="C69:L69" si="40">C16-C67</f>
        <v>2341.2040671999998</v>
      </c>
      <c r="D69" s="26">
        <f t="shared" si="40"/>
        <v>14638.975204</v>
      </c>
      <c r="E69" s="26">
        <f t="shared" si="40"/>
        <v>5778.7020180999998</v>
      </c>
      <c r="F69" s="26">
        <f t="shared" si="40"/>
        <v>4264.2387816</v>
      </c>
      <c r="G69" s="26">
        <f t="shared" si="40"/>
        <v>6613.8221008999999</v>
      </c>
      <c r="H69" s="26">
        <f t="shared" si="40"/>
        <v>15193.362598</v>
      </c>
      <c r="I69" s="26">
        <f t="shared" si="40"/>
        <v>415.42450354000005</v>
      </c>
      <c r="J69" s="26">
        <f t="shared" si="40"/>
        <v>56.364132920999999</v>
      </c>
      <c r="K69" s="26">
        <f t="shared" si="40"/>
        <v>13.863935075000001</v>
      </c>
      <c r="L69" s="26">
        <f t="shared" si="40"/>
        <v>107.31361749999999</v>
      </c>
      <c r="M69" s="26"/>
      <c r="N69" s="26"/>
      <c r="O69" s="63"/>
      <c r="P69" s="63"/>
      <c r="Q69" s="51"/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Y71"/>
  <sheetViews>
    <sheetView zoomScale="85" zoomScaleNormal="85" workbookViewId="0">
      <pane xSplit="1" ySplit="2" topLeftCell="S45" activePane="bottomRight" state="frozen"/>
      <selection pane="topRight" activeCell="B1" sqref="B1"/>
      <selection pane="bottomLeft" activeCell="A3" sqref="A3"/>
      <selection pane="bottomRight" activeCell="S55" sqref="S55"/>
    </sheetView>
  </sheetViews>
  <sheetFormatPr defaultColWidth="9.140625" defaultRowHeight="15" x14ac:dyDescent="0.25"/>
  <cols>
    <col min="1" max="1" width="19" style="28" customWidth="1"/>
    <col min="2" max="5" width="9.140625" style="28"/>
    <col min="6" max="6" width="9.7109375" style="28" customWidth="1"/>
    <col min="7" max="7" width="10.5703125" style="28" customWidth="1"/>
    <col min="8" max="8" width="9.140625" style="28"/>
    <col min="9" max="9" width="10.42578125" style="50" customWidth="1"/>
    <col min="10" max="10" width="9.7109375" style="50" customWidth="1"/>
    <col min="11" max="11" width="9.140625" style="28"/>
    <col min="12" max="12" width="11.42578125" style="50" customWidth="1"/>
    <col min="13" max="13" width="9.140625" style="28"/>
    <col min="14" max="14" width="11.5703125" style="50" customWidth="1"/>
    <col min="15" max="17" width="9" style="28" customWidth="1"/>
    <col min="18" max="18" width="9.140625" style="28"/>
    <col min="19" max="19" width="15" style="28" bestFit="1" customWidth="1"/>
    <col min="20" max="20" width="5.42578125" style="95" bestFit="1" customWidth="1"/>
    <col min="21" max="21" width="5.42578125" style="26" bestFit="1" customWidth="1"/>
    <col min="22" max="22" width="9.7109375" style="95" bestFit="1" customWidth="1"/>
    <col min="23" max="23" width="5.5703125" style="26" bestFit="1" customWidth="1"/>
    <col min="24" max="24" width="14.5703125" style="26" bestFit="1" customWidth="1"/>
    <col min="25" max="25" width="5.5703125" style="26" bestFit="1" customWidth="1"/>
    <col min="26" max="26" width="5.5703125" style="95" customWidth="1"/>
    <col min="27" max="27" width="5.7109375" style="26" bestFit="1" customWidth="1"/>
    <col min="28" max="28" width="12.85546875" style="95" bestFit="1" customWidth="1"/>
    <col min="29" max="29" width="7.7109375" style="26" bestFit="1" customWidth="1"/>
    <col min="30" max="30" width="4" style="26" bestFit="1" customWidth="1"/>
    <col min="31" max="31" width="7.7109375" style="26" bestFit="1" customWidth="1"/>
    <col min="32" max="32" width="5.7109375" style="26" bestFit="1" customWidth="1"/>
    <col min="33" max="33" width="7.7109375" style="26" bestFit="1" customWidth="1"/>
    <col min="34" max="34" width="5.7109375" style="26" bestFit="1" customWidth="1"/>
    <col min="35" max="35" width="5.85546875" style="26" bestFit="1" customWidth="1"/>
    <col min="36" max="36" width="5.85546875" style="95" customWidth="1"/>
    <col min="37" max="37" width="6.42578125" style="26" bestFit="1" customWidth="1"/>
    <col min="38" max="38" width="15.42578125" style="26" bestFit="1" customWidth="1"/>
    <col min="39" max="39" width="4.28515625" style="26" bestFit="1" customWidth="1"/>
    <col min="40" max="40" width="6.5703125" style="26" bestFit="1" customWidth="1"/>
    <col min="41" max="41" width="5.7109375" style="26" bestFit="1" customWidth="1"/>
    <col min="42" max="42" width="5.140625" style="26" bestFit="1" customWidth="1"/>
    <col min="43" max="43" width="5.140625" style="95" customWidth="1"/>
    <col min="44" max="44" width="4.140625" style="26" bestFit="1" customWidth="1"/>
    <col min="45" max="45" width="6.5703125" style="26" bestFit="1" customWidth="1"/>
    <col min="46" max="46" width="6.140625" style="26" bestFit="1" customWidth="1"/>
    <col min="47" max="47" width="4.85546875" style="26" bestFit="1" customWidth="1"/>
    <col min="48" max="48" width="10" style="26" bestFit="1" customWidth="1"/>
    <col min="49" max="49" width="10" style="95" customWidth="1"/>
    <col min="50" max="50" width="7.7109375" style="26" bestFit="1" customWidth="1"/>
    <col min="51" max="51" width="6.7109375" style="26" bestFit="1" customWidth="1"/>
    <col min="52" max="52" width="7.7109375" style="26" bestFit="1" customWidth="1"/>
    <col min="53" max="53" width="6" style="26" bestFit="1" customWidth="1"/>
    <col min="54" max="54" width="5.7109375" style="26" bestFit="1" customWidth="1"/>
    <col min="55" max="55" width="4.28515625" style="26" bestFit="1" customWidth="1"/>
    <col min="56" max="56" width="7.7109375" style="26" bestFit="1" customWidth="1"/>
    <col min="57" max="57" width="4.5703125" style="26" bestFit="1" customWidth="1"/>
    <col min="58" max="58" width="4.140625" style="26" bestFit="1" customWidth="1"/>
    <col min="59" max="59" width="5.7109375" style="26" bestFit="1" customWidth="1"/>
    <col min="60" max="60" width="4.140625" style="26" bestFit="1" customWidth="1"/>
    <col min="61" max="61" width="5.85546875" style="26" bestFit="1" customWidth="1"/>
    <col min="62" max="62" width="3.28515625" style="26" bestFit="1" customWidth="1"/>
    <col min="63" max="63" width="6.7109375" style="26" bestFit="1" customWidth="1"/>
    <col min="64" max="64" width="6.85546875" style="26" bestFit="1" customWidth="1"/>
    <col min="65" max="65" width="5" style="26" bestFit="1" customWidth="1"/>
    <col min="66" max="66" width="5.140625" style="26" bestFit="1" customWidth="1"/>
    <col min="67" max="67" width="5.28515625" style="26" bestFit="1" customWidth="1"/>
    <col min="68" max="68" width="8.7109375" style="26" bestFit="1" customWidth="1"/>
    <col min="69" max="69" width="4.85546875" style="26" bestFit="1" customWidth="1"/>
    <col min="70" max="70" width="7.85546875" style="26" bestFit="1" customWidth="1"/>
    <col min="71" max="71" width="5.85546875" style="26" bestFit="1" customWidth="1"/>
    <col min="72" max="72" width="6" style="26" bestFit="1" customWidth="1"/>
    <col min="73" max="73" width="5.7109375" style="26" bestFit="1" customWidth="1"/>
    <col min="74" max="74" width="6.7109375" style="26" bestFit="1" customWidth="1"/>
    <col min="75" max="75" width="3.85546875" style="26" bestFit="1" customWidth="1"/>
    <col min="76" max="76" width="5.5703125" style="26" bestFit="1" customWidth="1"/>
    <col min="77" max="77" width="4.140625" style="26" bestFit="1" customWidth="1"/>
    <col min="78" max="78" width="6.7109375" style="26" bestFit="1" customWidth="1"/>
    <col min="79" max="79" width="8" style="26" bestFit="1" customWidth="1"/>
    <col min="80" max="81" width="5.28515625" style="26" bestFit="1" customWidth="1"/>
    <col min="82" max="82" width="5.7109375" style="26" bestFit="1" customWidth="1"/>
    <col min="83" max="83" width="5.7109375" style="95" customWidth="1"/>
    <col min="84" max="84" width="5.7109375" style="26" bestFit="1" customWidth="1"/>
    <col min="85" max="85" width="9.140625" style="26" bestFit="1" customWidth="1"/>
    <col min="86" max="86" width="7.140625" style="26" bestFit="1" customWidth="1"/>
    <col min="87" max="94" width="9.140625" style="28"/>
    <col min="95" max="96" width="9" style="50" customWidth="1"/>
    <col min="97" max="97" width="9" style="28" customWidth="1"/>
    <col min="98" max="98" width="9" style="50" customWidth="1"/>
    <col min="99" max="99" width="9" style="28" customWidth="1"/>
    <col min="100" max="100" width="9" style="50" customWidth="1"/>
    <col min="101" max="102" width="9" style="28" customWidth="1"/>
    <col min="103" max="103" width="9" style="50" customWidth="1"/>
    <col min="104" max="16384" width="9.140625" style="28"/>
  </cols>
  <sheetData>
    <row r="1" spans="1:103" x14ac:dyDescent="0.25">
      <c r="B1" s="28" t="s">
        <v>484</v>
      </c>
      <c r="S1" s="28" t="s">
        <v>475</v>
      </c>
      <c r="CJ1" s="28" t="s">
        <v>332</v>
      </c>
    </row>
    <row r="2" spans="1:103" x14ac:dyDescent="0.25">
      <c r="A2" s="28" t="s">
        <v>52</v>
      </c>
      <c r="B2" s="26" t="s">
        <v>59</v>
      </c>
      <c r="C2" s="26" t="s">
        <v>57</v>
      </c>
      <c r="D2" s="26" t="s">
        <v>60</v>
      </c>
      <c r="E2" s="26" t="s">
        <v>54</v>
      </c>
      <c r="F2" s="26" t="s">
        <v>53</v>
      </c>
      <c r="G2" s="26" t="s">
        <v>61</v>
      </c>
      <c r="H2" s="26" t="s">
        <v>62</v>
      </c>
      <c r="I2" s="51" t="s">
        <v>63</v>
      </c>
      <c r="J2" s="51" t="s">
        <v>64</v>
      </c>
      <c r="K2" s="26" t="s">
        <v>225</v>
      </c>
      <c r="L2" s="51" t="s">
        <v>65</v>
      </c>
      <c r="M2" s="26" t="s">
        <v>67</v>
      </c>
      <c r="N2" s="51" t="s">
        <v>68</v>
      </c>
      <c r="O2" s="26" t="s">
        <v>311</v>
      </c>
      <c r="P2" s="26" t="s">
        <v>314</v>
      </c>
      <c r="Q2" s="51" t="s">
        <v>321</v>
      </c>
      <c r="S2" s="28" t="s">
        <v>226</v>
      </c>
      <c r="T2" s="95" t="s">
        <v>471</v>
      </c>
      <c r="U2" s="26" t="s">
        <v>359</v>
      </c>
      <c r="V2" s="95" t="s">
        <v>178</v>
      </c>
      <c r="W2" s="26" t="s">
        <v>131</v>
      </c>
      <c r="X2" s="26" t="s">
        <v>132</v>
      </c>
      <c r="Y2" s="26" t="s">
        <v>133</v>
      </c>
      <c r="Z2" s="95" t="s">
        <v>335</v>
      </c>
      <c r="AA2" s="26" t="s">
        <v>360</v>
      </c>
      <c r="AB2" s="95" t="s">
        <v>179</v>
      </c>
      <c r="AC2" s="94" t="s">
        <v>134</v>
      </c>
      <c r="AD2" s="26" t="s">
        <v>135</v>
      </c>
      <c r="AE2" s="26" t="s">
        <v>59</v>
      </c>
      <c r="AF2" s="26" t="s">
        <v>136</v>
      </c>
      <c r="AG2" s="26" t="s">
        <v>137</v>
      </c>
      <c r="AH2" s="26" t="s">
        <v>361</v>
      </c>
      <c r="AI2" s="26" t="s">
        <v>138</v>
      </c>
      <c r="AJ2" s="95" t="s">
        <v>472</v>
      </c>
      <c r="AK2" s="26" t="s">
        <v>139</v>
      </c>
      <c r="AL2" s="26" t="s">
        <v>140</v>
      </c>
      <c r="AM2" s="26" t="s">
        <v>67</v>
      </c>
      <c r="AN2" s="26" t="s">
        <v>141</v>
      </c>
      <c r="AO2" s="26" t="s">
        <v>142</v>
      </c>
      <c r="AP2" s="26" t="s">
        <v>143</v>
      </c>
      <c r="AQ2" s="95" t="s">
        <v>473</v>
      </c>
      <c r="AR2" s="26" t="s">
        <v>362</v>
      </c>
      <c r="AS2" s="26" t="s">
        <v>144</v>
      </c>
      <c r="AT2" s="26" t="s">
        <v>366</v>
      </c>
      <c r="AU2" s="26" t="s">
        <v>57</v>
      </c>
      <c r="AV2" s="26" t="s">
        <v>128</v>
      </c>
      <c r="AW2" s="95" t="s">
        <v>474</v>
      </c>
      <c r="AX2" s="26" t="s">
        <v>145</v>
      </c>
      <c r="AY2" s="26" t="s">
        <v>146</v>
      </c>
      <c r="AZ2" s="26" t="s">
        <v>60</v>
      </c>
      <c r="BA2" s="26" t="s">
        <v>147</v>
      </c>
      <c r="BB2" s="26" t="s">
        <v>148</v>
      </c>
      <c r="BC2" s="26" t="s">
        <v>149</v>
      </c>
      <c r="BD2" s="26" t="s">
        <v>150</v>
      </c>
      <c r="BE2" s="26" t="s">
        <v>151</v>
      </c>
      <c r="BF2" s="26" t="s">
        <v>152</v>
      </c>
      <c r="BG2" s="26" t="s">
        <v>153</v>
      </c>
      <c r="BH2" s="26" t="s">
        <v>154</v>
      </c>
      <c r="BI2" s="26" t="s">
        <v>155</v>
      </c>
      <c r="BJ2" s="26" t="s">
        <v>156</v>
      </c>
      <c r="BK2" s="26" t="s">
        <v>54</v>
      </c>
      <c r="BL2" s="26" t="s">
        <v>53</v>
      </c>
      <c r="BM2" s="26" t="s">
        <v>157</v>
      </c>
      <c r="BN2" s="26" t="s">
        <v>158</v>
      </c>
      <c r="BO2" s="26" t="s">
        <v>159</v>
      </c>
      <c r="BP2" s="26" t="s">
        <v>160</v>
      </c>
      <c r="BQ2" s="26" t="s">
        <v>161</v>
      </c>
      <c r="BR2" s="26" t="s">
        <v>162</v>
      </c>
      <c r="BS2" s="26" t="s">
        <v>163</v>
      </c>
      <c r="BT2" s="26" t="s">
        <v>164</v>
      </c>
      <c r="BU2" s="26" t="s">
        <v>165</v>
      </c>
      <c r="BV2" s="26" t="s">
        <v>363</v>
      </c>
      <c r="BW2" s="26" t="s">
        <v>166</v>
      </c>
      <c r="BX2" s="26" t="s">
        <v>167</v>
      </c>
      <c r="BY2" s="26" t="s">
        <v>168</v>
      </c>
      <c r="BZ2" s="26" t="s">
        <v>61</v>
      </c>
      <c r="CA2" s="26" t="s">
        <v>367</v>
      </c>
      <c r="CB2" s="26" t="s">
        <v>169</v>
      </c>
      <c r="CC2" s="26" t="s">
        <v>170</v>
      </c>
      <c r="CD2" s="26" t="s">
        <v>171</v>
      </c>
      <c r="CE2" s="95" t="s">
        <v>172</v>
      </c>
      <c r="CF2" s="26" t="s">
        <v>173</v>
      </c>
      <c r="CG2" s="26" t="s">
        <v>174</v>
      </c>
      <c r="CH2" s="26" t="s">
        <v>368</v>
      </c>
      <c r="CJ2" s="26" t="s">
        <v>59</v>
      </c>
      <c r="CK2" s="26" t="s">
        <v>57</v>
      </c>
      <c r="CL2" s="26" t="s">
        <v>60</v>
      </c>
      <c r="CM2" s="26" t="s">
        <v>54</v>
      </c>
      <c r="CN2" s="26" t="s">
        <v>53</v>
      </c>
      <c r="CO2" s="26" t="s">
        <v>61</v>
      </c>
      <c r="CP2" s="26" t="s">
        <v>62</v>
      </c>
      <c r="CQ2" s="51" t="s">
        <v>63</v>
      </c>
      <c r="CR2" s="51" t="s">
        <v>64</v>
      </c>
      <c r="CS2" s="26" t="s">
        <v>66</v>
      </c>
      <c r="CT2" s="51" t="s">
        <v>65</v>
      </c>
      <c r="CU2" s="26" t="s">
        <v>67</v>
      </c>
      <c r="CV2" s="51" t="s">
        <v>68</v>
      </c>
      <c r="CW2" s="26" t="s">
        <v>311</v>
      </c>
      <c r="CX2" s="26" t="s">
        <v>314</v>
      </c>
      <c r="CY2" s="51" t="s">
        <v>321</v>
      </c>
    </row>
    <row r="3" spans="1:103" x14ac:dyDescent="0.25">
      <c r="A3" s="28" t="s">
        <v>0</v>
      </c>
      <c r="B3" s="26">
        <v>3285.7593004</v>
      </c>
      <c r="C3" s="26"/>
      <c r="D3" s="26">
        <v>8688.9412216000001</v>
      </c>
      <c r="E3" s="26">
        <v>229.12826784999999</v>
      </c>
      <c r="F3" s="26">
        <v>227.40370014999999</v>
      </c>
      <c r="G3" s="26">
        <v>5547.7664860000004</v>
      </c>
      <c r="H3" s="26">
        <v>1267.9262773999999</v>
      </c>
      <c r="I3" s="51">
        <v>31.816822343999998</v>
      </c>
      <c r="J3" s="51">
        <v>23.354236232000002</v>
      </c>
      <c r="K3" s="26"/>
      <c r="L3" s="51">
        <v>236.28856698000001</v>
      </c>
      <c r="M3" s="26"/>
      <c r="N3" s="51">
        <v>13.086091858</v>
      </c>
      <c r="O3" s="26">
        <v>29.791603544000001</v>
      </c>
      <c r="P3" s="26">
        <v>2.6713448482</v>
      </c>
      <c r="Q3" s="51">
        <v>0.2446646277</v>
      </c>
      <c r="R3" s="26"/>
      <c r="S3" s="28" t="s">
        <v>0</v>
      </c>
      <c r="T3" s="95">
        <v>0</v>
      </c>
      <c r="U3" s="26">
        <v>0</v>
      </c>
      <c r="V3" s="95">
        <v>29.871344817265499</v>
      </c>
      <c r="W3" s="26">
        <v>22.120755851310701</v>
      </c>
      <c r="X3" s="26">
        <v>22.120755851310701</v>
      </c>
      <c r="Y3" s="26">
        <v>0.63163984224454695</v>
      </c>
      <c r="Z3" s="95">
        <v>0</v>
      </c>
      <c r="AA3" s="26">
        <v>21.6631262348767</v>
      </c>
      <c r="AB3" s="95">
        <v>2.6784797145300199</v>
      </c>
      <c r="AC3" s="95">
        <v>4966.5261656718003</v>
      </c>
      <c r="AD3" s="26">
        <v>0</v>
      </c>
      <c r="AE3" s="26">
        <v>3293.8951032550099</v>
      </c>
      <c r="AF3" s="26">
        <v>53.893155207179802</v>
      </c>
      <c r="AG3" s="26">
        <v>863.76143325992098</v>
      </c>
      <c r="AH3" s="26">
        <v>58.617999096065503</v>
      </c>
      <c r="AI3" s="26">
        <v>1.2638122971840001E-2</v>
      </c>
      <c r="AJ3" s="95">
        <v>0</v>
      </c>
      <c r="AK3" s="26">
        <v>123.141239252779</v>
      </c>
      <c r="AL3" s="26">
        <v>123.141239252779</v>
      </c>
      <c r="AM3" s="26">
        <v>0</v>
      </c>
      <c r="AN3" s="26">
        <v>0</v>
      </c>
      <c r="AO3" s="26">
        <v>25.170539513067599</v>
      </c>
      <c r="AP3" s="26">
        <v>2.96370689560564E-2</v>
      </c>
      <c r="AQ3" s="95">
        <v>6.0206908490602597E-2</v>
      </c>
      <c r="AR3" s="26">
        <v>0</v>
      </c>
      <c r="AS3" s="26">
        <v>1.3889905679424499</v>
      </c>
      <c r="AT3" s="26">
        <v>0</v>
      </c>
      <c r="AU3" s="26">
        <v>0</v>
      </c>
      <c r="AV3" s="26">
        <v>0</v>
      </c>
      <c r="AW3" s="95">
        <v>2134.9110814175601</v>
      </c>
      <c r="AX3" s="26">
        <v>7839.7956886324</v>
      </c>
      <c r="AY3" s="26">
        <v>871.08778550130103</v>
      </c>
      <c r="AZ3" s="26">
        <v>8710.8834741336996</v>
      </c>
      <c r="BA3" s="26">
        <v>5.10419687140329E-5</v>
      </c>
      <c r="BB3" s="26">
        <v>68.337399683225499</v>
      </c>
      <c r="BC3" s="26">
        <v>1.9415441068139301</v>
      </c>
      <c r="BD3" s="26">
        <v>570.20248420209305</v>
      </c>
      <c r="BE3" s="26">
        <v>2.5592279893737202</v>
      </c>
      <c r="BF3" s="26">
        <v>6.1886542400943503</v>
      </c>
      <c r="BG3" s="26">
        <v>18.409953694781102</v>
      </c>
      <c r="BH3" s="26">
        <v>3.4957258569971899</v>
      </c>
      <c r="BI3" s="26">
        <v>0</v>
      </c>
      <c r="BJ3" s="26">
        <v>0.83768289641032301</v>
      </c>
      <c r="BK3" s="26">
        <v>229.71710826324701</v>
      </c>
      <c r="BL3" s="26">
        <v>227.98778524930799</v>
      </c>
      <c r="BM3" s="26">
        <v>1.7293230139387199</v>
      </c>
      <c r="BN3" s="26">
        <v>6.19652441343279E-5</v>
      </c>
      <c r="BO3" s="26">
        <v>1.36885133682765E-5</v>
      </c>
      <c r="BP3" s="26">
        <v>8.2563188278024793</v>
      </c>
      <c r="BQ3" s="26">
        <v>3.6592536252253003E-5</v>
      </c>
      <c r="BR3" s="26">
        <v>40.721071685047697</v>
      </c>
      <c r="BS3" s="26">
        <v>9.9754658112733203</v>
      </c>
      <c r="BT3" s="26">
        <v>5.3520329423436301</v>
      </c>
      <c r="BU3" s="26">
        <v>102.064088981409</v>
      </c>
      <c r="BV3" s="26">
        <v>288.20240581227199</v>
      </c>
      <c r="BW3" s="26">
        <v>5.6563025779747198</v>
      </c>
      <c r="BX3" s="26">
        <v>21.187592620689198</v>
      </c>
      <c r="BY3" s="26">
        <v>1.3420107720034999</v>
      </c>
      <c r="BZ3" s="26">
        <v>5562.9653119621098</v>
      </c>
      <c r="CA3" s="26">
        <v>343.54263284228603</v>
      </c>
      <c r="CB3" s="26">
        <v>0</v>
      </c>
      <c r="CC3" s="26">
        <v>0</v>
      </c>
      <c r="CD3" s="26">
        <v>17.408937137603001</v>
      </c>
      <c r="CE3" s="95">
        <v>0</v>
      </c>
      <c r="CF3" s="26">
        <v>16.471622519823999</v>
      </c>
      <c r="CG3" s="26">
        <v>1271.3224190122201</v>
      </c>
      <c r="CH3" s="26">
        <v>10.952576023425999</v>
      </c>
      <c r="CJ3" s="23">
        <f t="shared" ref="CJ3:CJ34" si="0">+(AE3-B3)/(B3+1E-50)</f>
        <v>2.4760799897970039E-3</v>
      </c>
      <c r="CK3" s="23">
        <f t="shared" ref="CK3:CK34" si="1">+(AU3-C3)/(C3+1E-50)</f>
        <v>0</v>
      </c>
      <c r="CL3" s="23">
        <f t="shared" ref="CL3:CL34" si="2">+(AZ3-D3)/(D3+1E-50)</f>
        <v>2.525307971833536E-3</v>
      </c>
      <c r="CM3" s="23">
        <f t="shared" ref="CM3:CM34" si="3">+(BK3-E3)/(E3+1E-50)</f>
        <v>2.5699160508319057E-3</v>
      </c>
      <c r="CN3" s="23">
        <f t="shared" ref="CN3:CN34" si="4">+(BL3-F3)/(F3+1E-50)</f>
        <v>2.5684942633858823E-3</v>
      </c>
      <c r="CO3" s="23">
        <f t="shared" ref="CO3:CO34" si="5">+(BZ3-G3)/(G3+1E-50)</f>
        <v>2.7396297231442926E-3</v>
      </c>
      <c r="CP3" s="23">
        <f t="shared" ref="CP3:CP34" si="6">+(CG3-H3)/(H3+1E-50)</f>
        <v>2.6785008503682605E-3</v>
      </c>
      <c r="CQ3" s="73">
        <f t="shared" ref="CQ3:CQ34" si="7">+(X3-I3)/(I3+1E-50)</f>
        <v>-0.30474653904329252</v>
      </c>
      <c r="CR3" s="73">
        <f t="shared" ref="CR3:CR34" si="8">+(AA3-J3)/(J3+1E-50)</f>
        <v>-7.241127392580457E-2</v>
      </c>
      <c r="CS3" s="23">
        <f t="shared" ref="CS3:CS34" si="9">+(AD3-K3)/(K3+1E-50)</f>
        <v>0</v>
      </c>
      <c r="CT3" s="73">
        <f t="shared" ref="CT3:CT34" si="10">+(AL3-L3)/(L3+1E-50)</f>
        <v>-0.47885231678093865</v>
      </c>
      <c r="CU3" s="23">
        <f t="shared" ref="CU3:CU34" si="11">+(AM3-M3)/(M3+1E-50)</f>
        <v>0</v>
      </c>
      <c r="CV3" s="73">
        <f t="shared" ref="CV3:CV34" si="12">+(AS3-N3)/(N3+1E-50)</f>
        <v>-0.89385749519301205</v>
      </c>
      <c r="CW3" s="23">
        <f>+(V3-O3)/(O3+1E-50)</f>
        <v>2.6766358228326194E-3</v>
      </c>
      <c r="CX3" s="23">
        <f>+(AB3-P3)/(P3+1E-50)</f>
        <v>2.670889284409506E-3</v>
      </c>
      <c r="CY3" s="73">
        <f t="shared" ref="CY3:CY34" si="13">+(AT3-Q3)/(Q3+1E-50)</f>
        <v>-1</v>
      </c>
    </row>
    <row r="4" spans="1:103" x14ac:dyDescent="0.25">
      <c r="A4" s="28" t="s">
        <v>2</v>
      </c>
      <c r="B4" s="26">
        <v>362.85913248999998</v>
      </c>
      <c r="C4" s="26"/>
      <c r="D4" s="26">
        <v>2561.5932990000001</v>
      </c>
      <c r="E4" s="26">
        <v>56.721645267</v>
      </c>
      <c r="F4" s="26">
        <v>56.721645267</v>
      </c>
      <c r="G4" s="26">
        <v>34.592137254999997</v>
      </c>
      <c r="H4" s="26">
        <v>186.95282861999999</v>
      </c>
      <c r="I4" s="51">
        <v>4.4289885680000003</v>
      </c>
      <c r="J4" s="51">
        <v>0.58716435980000004</v>
      </c>
      <c r="K4" s="26"/>
      <c r="L4" s="51">
        <v>33.515545297000003</v>
      </c>
      <c r="M4" s="26"/>
      <c r="N4" s="51">
        <v>0.78011762070000001</v>
      </c>
      <c r="O4" s="26">
        <v>4.1525530110000002</v>
      </c>
      <c r="P4" s="26">
        <v>0.2479017016</v>
      </c>
      <c r="Q4" s="51">
        <v>2.9870993200000001E-2</v>
      </c>
      <c r="R4" s="26"/>
      <c r="S4" s="28" t="s">
        <v>2</v>
      </c>
      <c r="T4" s="95">
        <v>3.9168968881099102E-2</v>
      </c>
      <c r="U4" s="26">
        <v>7.8873546427023697E-2</v>
      </c>
      <c r="V4" s="95">
        <v>4.1639402155111203</v>
      </c>
      <c r="W4" s="26">
        <v>0.171222264560566</v>
      </c>
      <c r="X4" s="26">
        <v>0.16811076030031</v>
      </c>
      <c r="Y4" s="26">
        <v>0.138712399409091</v>
      </c>
      <c r="Z4" s="95">
        <v>1.87808702247062E-2</v>
      </c>
      <c r="AA4" s="26">
        <v>1.1826020552427401</v>
      </c>
      <c r="AB4" s="95">
        <v>0.24858184341812001</v>
      </c>
      <c r="AC4" s="95">
        <v>775.77514829100801</v>
      </c>
      <c r="AD4" s="26">
        <v>0</v>
      </c>
      <c r="AE4" s="26">
        <v>363.83081140010103</v>
      </c>
      <c r="AF4" s="26">
        <v>2.7373758529341399</v>
      </c>
      <c r="AG4" s="26">
        <v>128.44486160547899</v>
      </c>
      <c r="AH4" s="26">
        <v>1.3599192581488699</v>
      </c>
      <c r="AI4" s="26">
        <v>7.7889156104617593E-2</v>
      </c>
      <c r="AJ4" s="95">
        <v>2.25348457481108E-2</v>
      </c>
      <c r="AK4" s="26">
        <v>12.112407475414599</v>
      </c>
      <c r="AL4" s="26">
        <v>12.112407475414599</v>
      </c>
      <c r="AM4" s="26">
        <v>0</v>
      </c>
      <c r="AN4" s="26">
        <v>0</v>
      </c>
      <c r="AO4" s="26">
        <v>1.35272538059825</v>
      </c>
      <c r="AP4" s="26">
        <v>2.14806373580495E-2</v>
      </c>
      <c r="AQ4" s="95">
        <v>0.59459696769541603</v>
      </c>
      <c r="AR4" s="26">
        <v>5.1456654442038098E-2</v>
      </c>
      <c r="AS4" s="26">
        <v>8.0484816296566494E-2</v>
      </c>
      <c r="AT4" s="26">
        <v>9.6542295563749707E-3</v>
      </c>
      <c r="AU4" s="26">
        <v>0</v>
      </c>
      <c r="AV4" s="26">
        <v>0</v>
      </c>
      <c r="AW4" s="95">
        <v>316.19995072669701</v>
      </c>
      <c r="AX4" s="26">
        <v>2311.7528637267901</v>
      </c>
      <c r="AY4" s="26">
        <v>256.86030422019701</v>
      </c>
      <c r="AZ4" s="26">
        <v>2568.61316794699</v>
      </c>
      <c r="BA4" s="26">
        <v>1.60143660377982E-4</v>
      </c>
      <c r="BB4" s="26">
        <v>5.1583449711602203</v>
      </c>
      <c r="BC4" s="26">
        <v>0.45531778964599301</v>
      </c>
      <c r="BD4" s="26">
        <v>91.081895477438906</v>
      </c>
      <c r="BE4" s="26">
        <v>0.61428405672492203</v>
      </c>
      <c r="BF4" s="26">
        <v>1.60961168449654</v>
      </c>
      <c r="BG4" s="26">
        <v>3.8903640712754202</v>
      </c>
      <c r="BH4" s="26">
        <v>0.91005535254661196</v>
      </c>
      <c r="BI4" s="26">
        <v>0</v>
      </c>
      <c r="BJ4" s="26">
        <v>0.214255130320717</v>
      </c>
      <c r="BK4" s="26">
        <v>56.880967096316503</v>
      </c>
      <c r="BL4" s="26">
        <v>56.880967096316503</v>
      </c>
      <c r="BM4" s="26">
        <v>0</v>
      </c>
      <c r="BN4" s="26">
        <v>0</v>
      </c>
      <c r="BO4" s="26">
        <v>1.70222170781042E-7</v>
      </c>
      <c r="BP4" s="26">
        <v>1.6952699702927101</v>
      </c>
      <c r="BQ4" s="26">
        <v>0</v>
      </c>
      <c r="BR4" s="26">
        <v>10.4481815947132</v>
      </c>
      <c r="BS4" s="26">
        <v>2.5992359639985101</v>
      </c>
      <c r="BT4" s="26">
        <v>1.39347446441464</v>
      </c>
      <c r="BU4" s="26">
        <v>26.111878304866099</v>
      </c>
      <c r="BV4" s="26">
        <v>67.960280401885299</v>
      </c>
      <c r="BW4" s="26">
        <v>1.4219667653235</v>
      </c>
      <c r="BX4" s="26">
        <v>5.5170691865496098</v>
      </c>
      <c r="BY4" s="26">
        <v>2.59092577588915E-6</v>
      </c>
      <c r="BZ4" s="26">
        <v>34.687092401219203</v>
      </c>
      <c r="CA4" s="26">
        <v>50.017485032502798</v>
      </c>
      <c r="CB4" s="26">
        <v>0</v>
      </c>
      <c r="CC4" s="26">
        <v>1.6659296942079099E-2</v>
      </c>
      <c r="CD4" s="26">
        <v>1.0404082597542399</v>
      </c>
      <c r="CE4" s="95">
        <v>0</v>
      </c>
      <c r="CF4" s="26">
        <v>1.8190365440962999</v>
      </c>
      <c r="CG4" s="26">
        <v>187.46117803976</v>
      </c>
      <c r="CH4" s="26">
        <v>0.70057062149313498</v>
      </c>
      <c r="CJ4" s="23">
        <f t="shared" si="0"/>
        <v>2.6778405808149976E-3</v>
      </c>
      <c r="CK4" s="23">
        <f t="shared" si="1"/>
        <v>0</v>
      </c>
      <c r="CL4" s="23">
        <f t="shared" si="2"/>
        <v>2.7404307115146951E-3</v>
      </c>
      <c r="CM4" s="23">
        <f t="shared" si="3"/>
        <v>2.808836530861268E-3</v>
      </c>
      <c r="CN4" s="23">
        <f t="shared" si="4"/>
        <v>2.808836530861268E-3</v>
      </c>
      <c r="CO4" s="23">
        <f t="shared" si="5"/>
        <v>2.7449921789808244E-3</v>
      </c>
      <c r="CP4" s="23">
        <f t="shared" si="6"/>
        <v>2.7191320051823294E-3</v>
      </c>
      <c r="CQ4" s="73">
        <f t="shared" si="7"/>
        <v>-0.96204308100613944</v>
      </c>
      <c r="CR4" s="73">
        <f t="shared" si="8"/>
        <v>1.014090323270912</v>
      </c>
      <c r="CS4" s="23">
        <f t="shared" si="9"/>
        <v>0</v>
      </c>
      <c r="CT4" s="73">
        <f t="shared" si="10"/>
        <v>-0.63860329980969188</v>
      </c>
      <c r="CU4" s="23">
        <f t="shared" si="11"/>
        <v>0</v>
      </c>
      <c r="CV4" s="73">
        <f t="shared" si="12"/>
        <v>-0.89682989569656513</v>
      </c>
      <c r="CW4" s="81">
        <f t="shared" ref="CW4:CW52" si="14">+(V4-O4)/(O4+1E-50)</f>
        <v>2.7422177347178182E-3</v>
      </c>
      <c r="CX4" s="81">
        <f t="shared" ref="CX4:CX52" si="15">+(AB4-P4)/(P4+1E-50)</f>
        <v>2.7435947947523544E-3</v>
      </c>
      <c r="CY4" s="73">
        <f t="shared" si="13"/>
        <v>-0.67680252572335053</v>
      </c>
    </row>
    <row r="5" spans="1:103" x14ac:dyDescent="0.25">
      <c r="A5" s="28" t="s">
        <v>3</v>
      </c>
      <c r="B5" s="26">
        <v>1250.9131096999999</v>
      </c>
      <c r="C5" s="26">
        <v>5.6617199999999999</v>
      </c>
      <c r="D5" s="26">
        <v>5056.4849751000002</v>
      </c>
      <c r="E5" s="26">
        <v>110.09672243999999</v>
      </c>
      <c r="F5" s="26">
        <v>108.9517105</v>
      </c>
      <c r="G5" s="26">
        <v>195.43990296000001</v>
      </c>
      <c r="H5" s="26">
        <v>438.06723556999998</v>
      </c>
      <c r="I5" s="51">
        <v>21.801356406</v>
      </c>
      <c r="J5" s="51">
        <v>2.4829882079000001</v>
      </c>
      <c r="K5" s="26"/>
      <c r="L5" s="51">
        <v>131.46512193000001</v>
      </c>
      <c r="M5" s="26"/>
      <c r="N5" s="51">
        <v>7.5253159185999996</v>
      </c>
      <c r="O5" s="26">
        <v>16.792815386000001</v>
      </c>
      <c r="P5" s="26">
        <v>1.1531833692</v>
      </c>
      <c r="Q5" s="51">
        <v>0.15968832960000001</v>
      </c>
      <c r="R5" s="26"/>
      <c r="S5" s="28" t="s">
        <v>3</v>
      </c>
      <c r="T5" s="95">
        <v>0</v>
      </c>
      <c r="U5" s="26">
        <v>0</v>
      </c>
      <c r="V5" s="95">
        <v>16.8388171955357</v>
      </c>
      <c r="W5" s="26">
        <v>1.6148601498106601</v>
      </c>
      <c r="X5" s="26">
        <v>1.6148601498106601</v>
      </c>
      <c r="Y5" s="26">
        <v>0.52073323837958396</v>
      </c>
      <c r="Z5" s="95">
        <v>0</v>
      </c>
      <c r="AA5" s="26">
        <v>4.9671018140543799</v>
      </c>
      <c r="AB5" s="95">
        <v>1.1563128533337801</v>
      </c>
      <c r="AC5" s="95">
        <v>3406.2766105534902</v>
      </c>
      <c r="AD5" s="26">
        <v>0</v>
      </c>
      <c r="AE5" s="26">
        <v>1254.3123912674901</v>
      </c>
      <c r="AF5" s="26">
        <v>27.461354956248901</v>
      </c>
      <c r="AG5" s="26">
        <v>618.99563308260201</v>
      </c>
      <c r="AH5" s="26">
        <v>14.440318116513501</v>
      </c>
      <c r="AI5" s="26">
        <v>0</v>
      </c>
      <c r="AJ5" s="95">
        <v>0</v>
      </c>
      <c r="AK5" s="26">
        <v>37.474247061856403</v>
      </c>
      <c r="AL5" s="26">
        <v>37.474247061856403</v>
      </c>
      <c r="AM5" s="26">
        <v>0</v>
      </c>
      <c r="AN5" s="26">
        <v>0</v>
      </c>
      <c r="AO5" s="26">
        <v>13.444754848322001</v>
      </c>
      <c r="AP5" s="26">
        <v>0</v>
      </c>
      <c r="AQ5" s="95">
        <v>0</v>
      </c>
      <c r="AR5" s="26">
        <v>0</v>
      </c>
      <c r="AS5" s="26">
        <v>2.1048085109872699E-2</v>
      </c>
      <c r="AT5" s="26">
        <v>0</v>
      </c>
      <c r="AU5" s="26">
        <v>5.6772573620595796</v>
      </c>
      <c r="AV5" s="26">
        <v>0</v>
      </c>
      <c r="AW5" s="95">
        <v>1058.03969784575</v>
      </c>
      <c r="AX5" s="26">
        <v>4563.1682363531199</v>
      </c>
      <c r="AY5" s="26">
        <v>507.01950794578897</v>
      </c>
      <c r="AZ5" s="26">
        <v>5070.1877442989098</v>
      </c>
      <c r="BA5" s="26">
        <v>0</v>
      </c>
      <c r="BB5" s="26">
        <v>51.816253851569101</v>
      </c>
      <c r="BC5" s="26">
        <v>0.87449187215396995</v>
      </c>
      <c r="BD5" s="26">
        <v>140.67196852294501</v>
      </c>
      <c r="BE5" s="26">
        <v>1.17985859708879</v>
      </c>
      <c r="BF5" s="26">
        <v>3.09165817865154</v>
      </c>
      <c r="BG5" s="26">
        <v>7.4728443272320604</v>
      </c>
      <c r="BH5" s="26">
        <v>1.74793264747543</v>
      </c>
      <c r="BI5" s="26">
        <v>0</v>
      </c>
      <c r="BJ5" s="26">
        <v>0.41153135373710897</v>
      </c>
      <c r="BK5" s="26">
        <v>110.40251520444301</v>
      </c>
      <c r="BL5" s="26">
        <v>109.254352486188</v>
      </c>
      <c r="BM5" s="26">
        <v>1.14816271825482</v>
      </c>
      <c r="BN5" s="26">
        <v>0</v>
      </c>
      <c r="BO5" s="26">
        <v>0</v>
      </c>
      <c r="BP5" s="26">
        <v>3.2555384335058402</v>
      </c>
      <c r="BQ5" s="26">
        <v>0</v>
      </c>
      <c r="BR5" s="26">
        <v>20.0685044424234</v>
      </c>
      <c r="BS5" s="26">
        <v>4.9925243239251103</v>
      </c>
      <c r="BT5" s="26">
        <v>2.6765275993319899</v>
      </c>
      <c r="BU5" s="26">
        <v>50.154906605157599</v>
      </c>
      <c r="BV5" s="26">
        <v>139.09981444114399</v>
      </c>
      <c r="BW5" s="26">
        <v>2.7311375492319598</v>
      </c>
      <c r="BX5" s="26">
        <v>10.5968778551232</v>
      </c>
      <c r="BY5" s="26">
        <v>1.8701150193400302E-5</v>
      </c>
      <c r="BZ5" s="26">
        <v>195.97232568563101</v>
      </c>
      <c r="CA5" s="26">
        <v>38.799506134566002</v>
      </c>
      <c r="CB5" s="26">
        <v>0</v>
      </c>
      <c r="CC5" s="26">
        <v>0</v>
      </c>
      <c r="CD5" s="26">
        <v>2.62935270175472</v>
      </c>
      <c r="CE5" s="95">
        <v>0</v>
      </c>
      <c r="CF5" s="26">
        <v>0.73050132380400501</v>
      </c>
      <c r="CG5" s="26">
        <v>439.26518991914401</v>
      </c>
      <c r="CH5" s="26">
        <v>4.4124281707974804</v>
      </c>
      <c r="CJ5" s="23">
        <f t="shared" si="0"/>
        <v>2.7174401971895067E-3</v>
      </c>
      <c r="CK5" s="23">
        <f t="shared" si="1"/>
        <v>2.7442830199267687E-3</v>
      </c>
      <c r="CL5" s="23">
        <f t="shared" si="2"/>
        <v>2.7099396648832463E-3</v>
      </c>
      <c r="CM5" s="23">
        <f t="shared" si="3"/>
        <v>2.7774919876444263E-3</v>
      </c>
      <c r="CN5" s="23">
        <f t="shared" si="4"/>
        <v>2.7777625959162244E-3</v>
      </c>
      <c r="CO5" s="23">
        <f t="shared" si="5"/>
        <v>2.7242273331457957E-3</v>
      </c>
      <c r="CP5" s="23">
        <f t="shared" si="6"/>
        <v>2.7346358090106519E-3</v>
      </c>
      <c r="CQ5" s="73">
        <f t="shared" si="7"/>
        <v>-0.92592845510446176</v>
      </c>
      <c r="CR5" s="73">
        <f t="shared" si="8"/>
        <v>1.0004532434953977</v>
      </c>
      <c r="CS5" s="23">
        <f t="shared" si="9"/>
        <v>0</v>
      </c>
      <c r="CT5" s="73">
        <f t="shared" si="10"/>
        <v>-0.71494913242608971</v>
      </c>
      <c r="CU5" s="23">
        <f t="shared" si="11"/>
        <v>0</v>
      </c>
      <c r="CV5" s="73">
        <f t="shared" si="12"/>
        <v>-0.99720302970167018</v>
      </c>
      <c r="CW5" s="81">
        <f t="shared" si="14"/>
        <v>2.7393744573676764E-3</v>
      </c>
      <c r="CX5" s="81">
        <f t="shared" si="15"/>
        <v>2.7137784131860457E-3</v>
      </c>
      <c r="CY5" s="73">
        <f t="shared" si="13"/>
        <v>-1</v>
      </c>
    </row>
    <row r="6" spans="1:103" x14ac:dyDescent="0.25">
      <c r="A6" s="28" t="s">
        <v>4</v>
      </c>
      <c r="B6" s="26">
        <v>4260.8737435000003</v>
      </c>
      <c r="C6" s="26">
        <v>94.065699615</v>
      </c>
      <c r="D6" s="26">
        <v>4258.3380697000002</v>
      </c>
      <c r="E6" s="26">
        <v>1194.5228632000001</v>
      </c>
      <c r="F6" s="26">
        <v>1188.8559501</v>
      </c>
      <c r="G6" s="26">
        <v>636.45181032000005</v>
      </c>
      <c r="H6" s="26">
        <v>3680.1953729000002</v>
      </c>
      <c r="I6" s="51">
        <v>22.934494050000001</v>
      </c>
      <c r="J6" s="51">
        <v>44.087766203000001</v>
      </c>
      <c r="K6" s="26">
        <v>7.2278140000000005E-2</v>
      </c>
      <c r="L6" s="51">
        <v>259.28309204999999</v>
      </c>
      <c r="M6" s="26">
        <v>0.60573852169999998</v>
      </c>
      <c r="N6" s="51">
        <v>15.573329147000001</v>
      </c>
      <c r="O6" s="26">
        <v>6.1196369837000004</v>
      </c>
      <c r="P6" s="26">
        <v>1.8183099832</v>
      </c>
      <c r="Q6" s="51">
        <v>3.5767945225000002</v>
      </c>
      <c r="R6" s="26"/>
      <c r="S6" s="28" t="s">
        <v>4</v>
      </c>
      <c r="T6" s="95">
        <v>0.68384961687343104</v>
      </c>
      <c r="U6" s="26">
        <v>10.739060190469299</v>
      </c>
      <c r="V6" s="95">
        <v>6.1345764480082297</v>
      </c>
      <c r="W6" s="26">
        <v>4.6928252020266497</v>
      </c>
      <c r="X6" s="26">
        <v>4.6624611512074097</v>
      </c>
      <c r="Y6" s="26">
        <v>1.3257074719770101</v>
      </c>
      <c r="Z6" s="95">
        <v>0.183217215982758</v>
      </c>
      <c r="AA6" s="26">
        <v>136.06626404752299</v>
      </c>
      <c r="AB6" s="95">
        <v>1.8228079678569999</v>
      </c>
      <c r="AC6" s="95">
        <v>4647.7998345324704</v>
      </c>
      <c r="AD6" s="26">
        <v>7.2475856477243097E-2</v>
      </c>
      <c r="AE6" s="26">
        <v>4271.2916206833097</v>
      </c>
      <c r="AF6" s="26">
        <v>36.258350586831398</v>
      </c>
      <c r="AG6" s="26">
        <v>588.71196364843797</v>
      </c>
      <c r="AH6" s="26">
        <v>18.489898263419398</v>
      </c>
      <c r="AI6" s="26">
        <v>5.45545370189559</v>
      </c>
      <c r="AJ6" s="95">
        <v>0.22046915433334899</v>
      </c>
      <c r="AK6" s="26">
        <v>376.58656438708903</v>
      </c>
      <c r="AL6" s="26">
        <v>376.58656438708903</v>
      </c>
      <c r="AM6" s="26">
        <v>0.60738209140738897</v>
      </c>
      <c r="AN6" s="26">
        <v>0</v>
      </c>
      <c r="AO6" s="26">
        <v>26.817381782976</v>
      </c>
      <c r="AP6" s="26">
        <v>0.25938334777307498</v>
      </c>
      <c r="AQ6" s="95">
        <v>12.419960599626</v>
      </c>
      <c r="AR6" s="26">
        <v>1.3452571319589699</v>
      </c>
      <c r="AS6" s="26">
        <v>5.61972044035452</v>
      </c>
      <c r="AT6" s="26">
        <v>9.5680650637975706E-2</v>
      </c>
      <c r="AU6" s="26">
        <v>94.303888032134097</v>
      </c>
      <c r="AV6" s="26">
        <v>0</v>
      </c>
      <c r="AW6" s="95">
        <v>4295.8860942145202</v>
      </c>
      <c r="AX6" s="26">
        <v>3842.3577036463298</v>
      </c>
      <c r="AY6" s="26">
        <v>426.92805831599799</v>
      </c>
      <c r="AZ6" s="26">
        <v>4269.2857619623301</v>
      </c>
      <c r="BA6" s="26">
        <v>3.63968252068035E-3</v>
      </c>
      <c r="BB6" s="26">
        <v>96.037176558648397</v>
      </c>
      <c r="BC6" s="26">
        <v>9.3652837951464694</v>
      </c>
      <c r="BD6" s="26">
        <v>2075.7268787565699</v>
      </c>
      <c r="BE6" s="26">
        <v>12.4981630950524</v>
      </c>
      <c r="BF6" s="26">
        <v>32.439418696206502</v>
      </c>
      <c r="BG6" s="26">
        <v>96.9615321366648</v>
      </c>
      <c r="BH6" s="26">
        <v>18.5459742892671</v>
      </c>
      <c r="BI6" s="26">
        <v>0.24249457314821099</v>
      </c>
      <c r="BJ6" s="26">
        <v>4.3509021411958297</v>
      </c>
      <c r="BK6" s="26">
        <v>1197.7534622206799</v>
      </c>
      <c r="BL6" s="26">
        <v>1192.0890404602301</v>
      </c>
      <c r="BM6" s="26">
        <v>5.6644217604545997</v>
      </c>
      <c r="BN6" s="26">
        <v>6.7613473988216502E-3</v>
      </c>
      <c r="BO6" s="26">
        <v>4.4996722904369103E-3</v>
      </c>
      <c r="BP6" s="26">
        <v>49.236810826766302</v>
      </c>
      <c r="BQ6" s="26">
        <v>2.3968442205283502E-2</v>
      </c>
      <c r="BR6" s="26">
        <v>212.461320864101</v>
      </c>
      <c r="BS6" s="26">
        <v>52.764488754333399</v>
      </c>
      <c r="BT6" s="26">
        <v>28.269293654372301</v>
      </c>
      <c r="BU6" s="26">
        <v>532.47580999807099</v>
      </c>
      <c r="BV6" s="26">
        <v>500.82920479165801</v>
      </c>
      <c r="BW6" s="26">
        <v>29.309320396060301</v>
      </c>
      <c r="BX6" s="26">
        <v>113.103382616057</v>
      </c>
      <c r="BY6" s="26">
        <v>2.9615161892836101E-2</v>
      </c>
      <c r="BZ6" s="26">
        <v>638.18271086593802</v>
      </c>
      <c r="CA6" s="26">
        <v>1124.5699860325401</v>
      </c>
      <c r="CB6" s="26">
        <v>4.0054792659865602E-3</v>
      </c>
      <c r="CC6" s="26">
        <v>3.1218509013799798</v>
      </c>
      <c r="CD6" s="26">
        <v>190.351963135006</v>
      </c>
      <c r="CE6" s="95">
        <v>0</v>
      </c>
      <c r="CF6" s="26">
        <v>145.51668716883501</v>
      </c>
      <c r="CG6" s="26">
        <v>3689.48539887674</v>
      </c>
      <c r="CH6" s="26">
        <v>63.0488026315113</v>
      </c>
      <c r="CJ6" s="23">
        <f t="shared" si="0"/>
        <v>2.4450095943823707E-3</v>
      </c>
      <c r="CK6" s="23">
        <f t="shared" si="1"/>
        <v>2.5321495306894507E-3</v>
      </c>
      <c r="CL6" s="23">
        <f t="shared" si="2"/>
        <v>2.5708837774594778E-3</v>
      </c>
      <c r="CM6" s="23">
        <f t="shared" si="3"/>
        <v>2.7045099932414981E-3</v>
      </c>
      <c r="CN6" s="23">
        <f t="shared" si="4"/>
        <v>2.7194971434160364E-3</v>
      </c>
      <c r="CO6" s="23">
        <f t="shared" si="5"/>
        <v>2.7196097455794732E-3</v>
      </c>
      <c r="CP6" s="23">
        <f t="shared" si="6"/>
        <v>2.5243295628131946E-3</v>
      </c>
      <c r="CQ6" s="73">
        <f t="shared" si="7"/>
        <v>-0.79670529722423022</v>
      </c>
      <c r="CR6" s="73">
        <f t="shared" si="8"/>
        <v>2.0862589730904584</v>
      </c>
      <c r="CS6" s="23">
        <f t="shared" si="9"/>
        <v>2.7354948154876815E-3</v>
      </c>
      <c r="CT6" s="73">
        <f t="shared" si="10"/>
        <v>0.45241466155636673</v>
      </c>
      <c r="CU6" s="23">
        <f t="shared" si="11"/>
        <v>2.7133319881593922E-3</v>
      </c>
      <c r="CV6" s="73">
        <f t="shared" si="12"/>
        <v>-0.63914456650156359</v>
      </c>
      <c r="CW6" s="81">
        <f t="shared" si="14"/>
        <v>2.4412337444232953E-3</v>
      </c>
      <c r="CX6" s="81">
        <f t="shared" si="15"/>
        <v>2.4737171871454032E-3</v>
      </c>
      <c r="CY6" s="73">
        <f t="shared" si="13"/>
        <v>-0.97324960938178251</v>
      </c>
    </row>
    <row r="7" spans="1:103" x14ac:dyDescent="0.25">
      <c r="A7" s="28" t="s">
        <v>5</v>
      </c>
      <c r="B7" s="26">
        <v>13490.27592</v>
      </c>
      <c r="C7" s="26"/>
      <c r="D7" s="26">
        <v>17270.488997</v>
      </c>
      <c r="E7" s="26">
        <v>522.80258060999995</v>
      </c>
      <c r="F7" s="26">
        <v>479.80500361000003</v>
      </c>
      <c r="G7" s="26">
        <v>514.08728006000001</v>
      </c>
      <c r="H7" s="26">
        <v>12030.716713</v>
      </c>
      <c r="I7" s="51"/>
      <c r="J7" s="51"/>
      <c r="K7" s="26"/>
      <c r="L7" s="51"/>
      <c r="M7" s="26"/>
      <c r="N7" s="51"/>
      <c r="O7" s="26"/>
      <c r="P7" s="26"/>
      <c r="Q7" s="51"/>
      <c r="R7" s="26"/>
      <c r="S7" s="28" t="s">
        <v>5</v>
      </c>
      <c r="T7" s="95">
        <v>5.3143522756659102E-2</v>
      </c>
      <c r="U7" s="26">
        <v>1.1908784078125101</v>
      </c>
      <c r="V7" s="95">
        <v>0</v>
      </c>
      <c r="W7" s="26">
        <v>90.752650063027801</v>
      </c>
      <c r="X7" s="26">
        <v>90.748437900536899</v>
      </c>
      <c r="Y7" s="26">
        <v>6.2980091886525997</v>
      </c>
      <c r="Z7" s="95">
        <v>2.5480864606888299E-2</v>
      </c>
      <c r="AA7" s="26">
        <v>174.15746865128699</v>
      </c>
      <c r="AB7" s="95">
        <v>0</v>
      </c>
      <c r="AC7" s="95">
        <v>49250.222671232899</v>
      </c>
      <c r="AD7" s="26">
        <v>0</v>
      </c>
      <c r="AE7" s="26">
        <v>13527.439631872199</v>
      </c>
      <c r="AF7" s="26">
        <v>404.308827796917</v>
      </c>
      <c r="AG7" s="26">
        <v>8736.2492970493095</v>
      </c>
      <c r="AH7" s="26">
        <v>317.56500882673299</v>
      </c>
      <c r="AI7" s="26">
        <v>6.6187772754530796</v>
      </c>
      <c r="AJ7" s="95">
        <v>3.0575046974983099E-2</v>
      </c>
      <c r="AK7" s="26">
        <v>808.46220356204606</v>
      </c>
      <c r="AL7" s="26">
        <v>808.46220356204606</v>
      </c>
      <c r="AM7" s="26">
        <v>0</v>
      </c>
      <c r="AN7" s="26">
        <v>0</v>
      </c>
      <c r="AO7" s="26">
        <v>173.35747379938499</v>
      </c>
      <c r="AP7" s="26">
        <v>7.6602747404602101E-2</v>
      </c>
      <c r="AQ7" s="95">
        <v>2.2163641877895</v>
      </c>
      <c r="AR7" s="26">
        <v>0.79409947865980601</v>
      </c>
      <c r="AS7" s="26">
        <v>6.0956995773526401</v>
      </c>
      <c r="AT7" s="26">
        <v>1.31032767519304E-2</v>
      </c>
      <c r="AU7" s="26">
        <v>0</v>
      </c>
      <c r="AV7" s="26">
        <v>0</v>
      </c>
      <c r="AW7" s="95">
        <v>20799.240235585799</v>
      </c>
      <c r="AX7" s="26">
        <v>15586.0135426577</v>
      </c>
      <c r="AY7" s="26">
        <v>1731.7719451595799</v>
      </c>
      <c r="AZ7" s="26">
        <v>17317.785487817298</v>
      </c>
      <c r="BA7" s="26">
        <v>1.33388492527984E-3</v>
      </c>
      <c r="BB7" s="26">
        <v>620.93412202066804</v>
      </c>
      <c r="BC7" s="26">
        <v>4.8640023540953399</v>
      </c>
      <c r="BD7" s="26">
        <v>5775.3579154840199</v>
      </c>
      <c r="BE7" s="26">
        <v>5.9139028396633497</v>
      </c>
      <c r="BF7" s="26">
        <v>12.525692313960199</v>
      </c>
      <c r="BG7" s="26">
        <v>34.266810145890801</v>
      </c>
      <c r="BH7" s="26">
        <v>7.2021810226580101</v>
      </c>
      <c r="BI7" s="26">
        <v>6.6248039595011105E-2</v>
      </c>
      <c r="BJ7" s="26">
        <v>1.8074101071336</v>
      </c>
      <c r="BK7" s="26">
        <v>524.08897466472695</v>
      </c>
      <c r="BL7" s="26">
        <v>481.09078999456602</v>
      </c>
      <c r="BM7" s="26">
        <v>42.998184670160697</v>
      </c>
      <c r="BN7" s="26">
        <v>1.7625039655638001E-2</v>
      </c>
      <c r="BO7" s="26">
        <v>5.8471000384706399E-3</v>
      </c>
      <c r="BP7" s="26">
        <v>27.675180519519198</v>
      </c>
      <c r="BQ7" s="26">
        <v>2.6817566331012999E-2</v>
      </c>
      <c r="BR7" s="26">
        <v>83.536129702321006</v>
      </c>
      <c r="BS7" s="26">
        <v>20.237624498861798</v>
      </c>
      <c r="BT7" s="26">
        <v>10.833598596206899</v>
      </c>
      <c r="BU7" s="26">
        <v>209.08262059227101</v>
      </c>
      <c r="BV7" s="26">
        <v>3362.3228415753301</v>
      </c>
      <c r="BW7" s="26">
        <v>12.8366072624657</v>
      </c>
      <c r="BX7" s="26">
        <v>43.236981267988199</v>
      </c>
      <c r="BY7" s="26">
        <v>6.9555110259099999</v>
      </c>
      <c r="BZ7" s="26">
        <v>515.49547733703605</v>
      </c>
      <c r="CA7" s="26">
        <v>2982.5827395717301</v>
      </c>
      <c r="CB7" s="26">
        <v>4.74307317691538E-2</v>
      </c>
      <c r="CC7" s="26">
        <v>2.3856157191487801E-2</v>
      </c>
      <c r="CD7" s="26">
        <v>153.42635329946501</v>
      </c>
      <c r="CE7" s="95">
        <v>0</v>
      </c>
      <c r="CF7" s="26">
        <v>79.851562438832204</v>
      </c>
      <c r="CG7" s="26">
        <v>12063.5118080678</v>
      </c>
      <c r="CH7" s="26">
        <v>110.625004214236</v>
      </c>
      <c r="CJ7" s="23">
        <f t="shared" si="0"/>
        <v>2.7548518720141345E-3</v>
      </c>
      <c r="CK7" s="23">
        <f t="shared" si="1"/>
        <v>0</v>
      </c>
      <c r="CL7" s="23">
        <f t="shared" si="2"/>
        <v>2.7385727656879751E-3</v>
      </c>
      <c r="CM7" s="23">
        <f t="shared" si="3"/>
        <v>2.4605732688351462E-3</v>
      </c>
      <c r="CN7" s="23">
        <f t="shared" si="4"/>
        <v>2.6798102872872933E-3</v>
      </c>
      <c r="CO7" s="23">
        <f t="shared" si="5"/>
        <v>2.7392182838518876E-3</v>
      </c>
      <c r="CP7" s="23">
        <f t="shared" si="6"/>
        <v>2.7259469115720426E-3</v>
      </c>
      <c r="CQ7" s="73">
        <f t="shared" si="7"/>
        <v>9.0748437900536902E+51</v>
      </c>
      <c r="CR7" s="73">
        <f t="shared" si="8"/>
        <v>1.74157468651287E+52</v>
      </c>
      <c r="CS7" s="23">
        <f t="shared" si="9"/>
        <v>0</v>
      </c>
      <c r="CT7" s="73">
        <f t="shared" si="10"/>
        <v>8.0846220356204605E+52</v>
      </c>
      <c r="CU7" s="23">
        <f t="shared" si="11"/>
        <v>0</v>
      </c>
      <c r="CV7" s="73">
        <f t="shared" si="12"/>
        <v>6.0956995773526401E+50</v>
      </c>
      <c r="CW7" s="81">
        <f t="shared" si="14"/>
        <v>0</v>
      </c>
      <c r="CX7" s="81">
        <f t="shared" si="15"/>
        <v>0</v>
      </c>
      <c r="CY7" s="73">
        <f t="shared" si="13"/>
        <v>1.31032767519304E+48</v>
      </c>
    </row>
    <row r="8" spans="1:103" x14ac:dyDescent="0.25">
      <c r="A8" s="28" t="s">
        <v>6</v>
      </c>
      <c r="B8" s="26">
        <v>123.10982066</v>
      </c>
      <c r="C8" s="26">
        <v>2.3659200000000001E-3</v>
      </c>
      <c r="D8" s="26">
        <v>214.46028554</v>
      </c>
      <c r="E8" s="26">
        <v>15.662714536999999</v>
      </c>
      <c r="F8" s="26">
        <v>15.662714536999999</v>
      </c>
      <c r="G8" s="26">
        <v>2.5305460427000002</v>
      </c>
      <c r="H8" s="26">
        <v>85.590113759000005</v>
      </c>
      <c r="I8" s="51">
        <v>7.3112737499999997E-2</v>
      </c>
      <c r="J8" s="51">
        <v>2.0693574999999999E-2</v>
      </c>
      <c r="K8" s="26"/>
      <c r="L8" s="51">
        <v>1.25096502</v>
      </c>
      <c r="M8" s="26"/>
      <c r="N8" s="51">
        <v>1.7725810000000001E-3</v>
      </c>
      <c r="O8" s="26">
        <v>1.44758805E-2</v>
      </c>
      <c r="P8" s="26">
        <v>9.2181350000000001E-4</v>
      </c>
      <c r="Q8" s="51">
        <v>2.2646472999999999E-3</v>
      </c>
      <c r="R8" s="26"/>
      <c r="S8" s="28" t="s">
        <v>6</v>
      </c>
      <c r="T8" s="95">
        <v>1.44484191743489E-2</v>
      </c>
      <c r="U8" s="26">
        <v>2.9093747489602102E-2</v>
      </c>
      <c r="V8" s="95">
        <v>1.45148596553679E-2</v>
      </c>
      <c r="W8" s="26">
        <v>0.143426684990592</v>
      </c>
      <c r="X8" s="26">
        <v>0.142279837554215</v>
      </c>
      <c r="Y8" s="26">
        <v>8.3516843940971003E-2</v>
      </c>
      <c r="Z8" s="95">
        <v>6.9283493178643601E-3</v>
      </c>
      <c r="AA8" s="26">
        <v>8.9712204319623492</v>
      </c>
      <c r="AB8" s="95">
        <v>9.2451674435108902E-4</v>
      </c>
      <c r="AC8" s="95">
        <v>332.08783007296501</v>
      </c>
      <c r="AD8" s="26">
        <v>0</v>
      </c>
      <c r="AE8" s="26">
        <v>123.447312252738</v>
      </c>
      <c r="AF8" s="26">
        <v>2.6953654722223499</v>
      </c>
      <c r="AG8" s="26">
        <v>59.063362826206699</v>
      </c>
      <c r="AH8" s="26">
        <v>1.35730878571907</v>
      </c>
      <c r="AI8" s="26">
        <v>2.6916924946466799E-2</v>
      </c>
      <c r="AJ8" s="95">
        <v>8.3130537185303905E-3</v>
      </c>
      <c r="AK8" s="26">
        <v>7.91547431639348</v>
      </c>
      <c r="AL8" s="26">
        <v>7.91547431639348</v>
      </c>
      <c r="AM8" s="26">
        <v>0</v>
      </c>
      <c r="AN8" s="26">
        <v>0</v>
      </c>
      <c r="AO8" s="26">
        <v>1.3386327186289999</v>
      </c>
      <c r="AP8" s="26">
        <v>7.9153645690238899E-3</v>
      </c>
      <c r="AQ8" s="95">
        <v>0.219299495775022</v>
      </c>
      <c r="AR8" s="26">
        <v>1.8980517476611801E-2</v>
      </c>
      <c r="AS8" s="26">
        <v>2.9688590348024301E-2</v>
      </c>
      <c r="AT8" s="26">
        <v>3.5617689870265502E-3</v>
      </c>
      <c r="AU8" s="26">
        <v>2.3729615238347098E-3</v>
      </c>
      <c r="AV8" s="26">
        <v>0</v>
      </c>
      <c r="AW8" s="95">
        <v>144.987929146754</v>
      </c>
      <c r="AX8" s="26">
        <v>193.543084234638</v>
      </c>
      <c r="AY8" s="26">
        <v>21.504211177212898</v>
      </c>
      <c r="AZ8" s="26">
        <v>215.047295411851</v>
      </c>
      <c r="BA8" s="26">
        <v>5.9055659964833498E-5</v>
      </c>
      <c r="BB8" s="26">
        <v>7.8547181457167303</v>
      </c>
      <c r="BC8" s="26">
        <v>0.12572009075326401</v>
      </c>
      <c r="BD8" s="26">
        <v>31.592953573431998</v>
      </c>
      <c r="BE8" s="26">
        <v>0.169619614510821</v>
      </c>
      <c r="BF8" s="26">
        <v>0.444469601018535</v>
      </c>
      <c r="BG8" s="26">
        <v>1.0742457190099099</v>
      </c>
      <c r="BH8" s="26">
        <v>0.25129159190242201</v>
      </c>
      <c r="BI8" s="26">
        <v>0</v>
      </c>
      <c r="BJ8" s="26">
        <v>5.9163152300798598E-2</v>
      </c>
      <c r="BK8" s="26">
        <v>15.7067275050183</v>
      </c>
      <c r="BL8" s="26">
        <v>15.7067275050183</v>
      </c>
      <c r="BM8" s="26">
        <v>0</v>
      </c>
      <c r="BN8" s="26">
        <v>0</v>
      </c>
      <c r="BO8" s="26">
        <v>0</v>
      </c>
      <c r="BP8" s="26">
        <v>0.46802671186141798</v>
      </c>
      <c r="BQ8" s="26">
        <v>0</v>
      </c>
      <c r="BR8" s="26">
        <v>2.8851275896316699</v>
      </c>
      <c r="BS8" s="26">
        <v>0.71774626211853398</v>
      </c>
      <c r="BT8" s="26">
        <v>0.38478590552092401</v>
      </c>
      <c r="BU8" s="26">
        <v>7.2104509015250597</v>
      </c>
      <c r="BV8" s="26">
        <v>15.1926294569056</v>
      </c>
      <c r="BW8" s="26">
        <v>0.392641443035324</v>
      </c>
      <c r="BX8" s="26">
        <v>1.52343892182962</v>
      </c>
      <c r="BY8" s="26">
        <v>0</v>
      </c>
      <c r="BZ8" s="26">
        <v>2.5374662651609099</v>
      </c>
      <c r="CA8" s="26">
        <v>10.623058037626199</v>
      </c>
      <c r="CB8" s="26">
        <v>0</v>
      </c>
      <c r="CC8" s="26">
        <v>6.1475345008646298E-3</v>
      </c>
      <c r="CD8" s="26">
        <v>3.2035801538020401</v>
      </c>
      <c r="CE8" s="95">
        <v>0</v>
      </c>
      <c r="CF8" s="26">
        <v>3.46300894701311</v>
      </c>
      <c r="CG8" s="26">
        <v>85.824604213032302</v>
      </c>
      <c r="CH8" s="26">
        <v>1.8510506767841199</v>
      </c>
      <c r="CJ8" s="23">
        <f t="shared" si="0"/>
        <v>2.741386437968063E-3</v>
      </c>
      <c r="CK8" s="23">
        <f t="shared" si="1"/>
        <v>2.9762307409843592E-3</v>
      </c>
      <c r="CL8" s="23">
        <f t="shared" si="2"/>
        <v>2.737149539705845E-3</v>
      </c>
      <c r="CM8" s="23">
        <f t="shared" si="3"/>
        <v>2.8100472567720506E-3</v>
      </c>
      <c r="CN8" s="23">
        <f t="shared" si="4"/>
        <v>2.8100472567720506E-3</v>
      </c>
      <c r="CO8" s="23">
        <f t="shared" si="5"/>
        <v>2.7346755775785477E-3</v>
      </c>
      <c r="CP8" s="23">
        <f t="shared" si="6"/>
        <v>2.7396908793994906E-3</v>
      </c>
      <c r="CQ8" s="73">
        <f t="shared" si="7"/>
        <v>0.94603351507957156</v>
      </c>
      <c r="CR8" s="73">
        <f t="shared" si="8"/>
        <v>432.52685226996061</v>
      </c>
      <c r="CS8" s="23">
        <f t="shared" si="9"/>
        <v>0</v>
      </c>
      <c r="CT8" s="73">
        <f t="shared" si="10"/>
        <v>5.3274945261007218</v>
      </c>
      <c r="CU8" s="23">
        <f t="shared" si="11"/>
        <v>0</v>
      </c>
      <c r="CV8" s="73">
        <f t="shared" si="12"/>
        <v>15.74879192997347</v>
      </c>
      <c r="CW8" s="81">
        <f t="shared" si="14"/>
        <v>2.6926966803781358E-3</v>
      </c>
      <c r="CX8" s="81">
        <f t="shared" si="15"/>
        <v>2.9325284898615708E-3</v>
      </c>
      <c r="CY8" s="73">
        <f t="shared" si="13"/>
        <v>0.57276984677770804</v>
      </c>
    </row>
    <row r="9" spans="1:103" x14ac:dyDescent="0.25">
      <c r="A9" s="28" t="s">
        <v>7</v>
      </c>
      <c r="B9" s="26">
        <v>11.208818000000001</v>
      </c>
      <c r="C9" s="26"/>
      <c r="D9" s="26">
        <v>18.781860000000002</v>
      </c>
      <c r="E9" s="26">
        <v>5.926463</v>
      </c>
      <c r="F9" s="26">
        <v>5.926463</v>
      </c>
      <c r="G9" s="26">
        <v>1.3436999999999999E-2</v>
      </c>
      <c r="H9" s="26">
        <v>5.4965400000000004</v>
      </c>
      <c r="I9" s="51">
        <v>0.40132200000000001</v>
      </c>
      <c r="J9" s="51">
        <v>5.3945279999999998E-2</v>
      </c>
      <c r="K9" s="26"/>
      <c r="L9" s="51">
        <v>2.6006040000000001</v>
      </c>
      <c r="M9" s="26"/>
      <c r="N9" s="51">
        <v>0.17098640000000001</v>
      </c>
      <c r="O9" s="26">
        <v>0.26769310000000002</v>
      </c>
      <c r="P9" s="26">
        <v>2.596103E-2</v>
      </c>
      <c r="Q9" s="51">
        <v>3.0028699999999999E-3</v>
      </c>
      <c r="R9" s="26"/>
      <c r="S9" s="28" t="s">
        <v>7</v>
      </c>
      <c r="T9" s="95">
        <v>0</v>
      </c>
      <c r="U9" s="26">
        <v>0</v>
      </c>
      <c r="V9" s="95">
        <v>0.26842509947419801</v>
      </c>
      <c r="W9" s="26">
        <v>1.77603965275882E-2</v>
      </c>
      <c r="X9" s="26">
        <v>1.77603965275882E-2</v>
      </c>
      <c r="Y9" s="26">
        <v>7.1581034441706801E-3</v>
      </c>
      <c r="Z9" s="95">
        <v>0</v>
      </c>
      <c r="AA9" s="26">
        <v>6.5107675105739699E-2</v>
      </c>
      <c r="AB9" s="95">
        <v>2.6032115132591401E-2</v>
      </c>
      <c r="AC9" s="95">
        <v>45.400849898708699</v>
      </c>
      <c r="AD9" s="26">
        <v>0</v>
      </c>
      <c r="AE9" s="26">
        <v>11.239503616131101</v>
      </c>
      <c r="AF9" s="26">
        <v>0.37295423323202997</v>
      </c>
      <c r="AG9" s="26">
        <v>8.2881292895913994</v>
      </c>
      <c r="AH9" s="26">
        <v>0.189436393370261</v>
      </c>
      <c r="AI9" s="26">
        <v>0</v>
      </c>
      <c r="AJ9" s="95">
        <v>0</v>
      </c>
      <c r="AK9" s="26">
        <v>0.47952974174308199</v>
      </c>
      <c r="AL9" s="26">
        <v>0.47952974174308199</v>
      </c>
      <c r="AM9" s="26">
        <v>0</v>
      </c>
      <c r="AN9" s="26">
        <v>0</v>
      </c>
      <c r="AO9" s="26">
        <v>0.18479091255477001</v>
      </c>
      <c r="AP9" s="26">
        <v>0</v>
      </c>
      <c r="AQ9" s="95">
        <v>0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95">
        <v>13.7966771937367</v>
      </c>
      <c r="AX9" s="26">
        <v>16.949856446039199</v>
      </c>
      <c r="AY9" s="26">
        <v>1.8833359414011499</v>
      </c>
      <c r="AZ9" s="26">
        <v>18.833192387440299</v>
      </c>
      <c r="BA9" s="26">
        <v>0</v>
      </c>
      <c r="BB9" s="26">
        <v>0.71186284892276896</v>
      </c>
      <c r="BC9" s="26">
        <v>4.7570781262917798E-2</v>
      </c>
      <c r="BD9" s="26">
        <v>1.66054176398418</v>
      </c>
      <c r="BE9" s="26">
        <v>6.4179879296946005E-2</v>
      </c>
      <c r="BF9" s="26">
        <v>0.168179861439509</v>
      </c>
      <c r="BG9" s="26">
        <v>0.40647933332230801</v>
      </c>
      <c r="BH9" s="26">
        <v>9.50843135633858E-2</v>
      </c>
      <c r="BI9" s="26">
        <v>0</v>
      </c>
      <c r="BJ9" s="26">
        <v>2.2386119479488702E-2</v>
      </c>
      <c r="BK9" s="26">
        <v>5.9431181143868201</v>
      </c>
      <c r="BL9" s="26">
        <v>5.9431181143868201</v>
      </c>
      <c r="BM9" s="26">
        <v>0</v>
      </c>
      <c r="BN9" s="26">
        <v>0</v>
      </c>
      <c r="BO9" s="26">
        <v>0</v>
      </c>
      <c r="BP9" s="26">
        <v>0.17709149556044201</v>
      </c>
      <c r="BQ9" s="26">
        <v>0</v>
      </c>
      <c r="BR9" s="26">
        <v>1.09167114535623</v>
      </c>
      <c r="BS9" s="26">
        <v>0.27158302617437202</v>
      </c>
      <c r="BT9" s="26">
        <v>0.145594318689132</v>
      </c>
      <c r="BU9" s="26">
        <v>2.7282983514939199</v>
      </c>
      <c r="BV9" s="26">
        <v>1.7227460481555401</v>
      </c>
      <c r="BW9" s="26">
        <v>0.14856618131913399</v>
      </c>
      <c r="BX9" s="26">
        <v>0.57643330742902099</v>
      </c>
      <c r="BY9" s="26">
        <v>0</v>
      </c>
      <c r="BZ9" s="26">
        <v>1.3473153987334299E-2</v>
      </c>
      <c r="CA9" s="26">
        <v>0.38919615982883399</v>
      </c>
      <c r="CB9" s="26">
        <v>0</v>
      </c>
      <c r="CC9" s="26">
        <v>0</v>
      </c>
      <c r="CD9" s="26">
        <v>3.27825964992806E-2</v>
      </c>
      <c r="CE9" s="95">
        <v>0</v>
      </c>
      <c r="CF9" s="26">
        <v>7.0386962694488501E-3</v>
      </c>
      <c r="CG9" s="26">
        <v>5.5115944377386796</v>
      </c>
      <c r="CH9" s="26">
        <v>5.97675298930204E-2</v>
      </c>
      <c r="CJ9" s="23">
        <f t="shared" si="0"/>
        <v>2.7376317584155607E-3</v>
      </c>
      <c r="CK9" s="23">
        <f t="shared" si="1"/>
        <v>0</v>
      </c>
      <c r="CL9" s="23">
        <f t="shared" si="2"/>
        <v>2.7330832750482171E-3</v>
      </c>
      <c r="CM9" s="23">
        <f t="shared" si="3"/>
        <v>2.8102958521499422E-3</v>
      </c>
      <c r="CN9" s="23">
        <f t="shared" si="4"/>
        <v>2.8102958521499422E-3</v>
      </c>
      <c r="CO9" s="23">
        <f t="shared" si="5"/>
        <v>2.6906294064374461E-3</v>
      </c>
      <c r="CP9" s="23">
        <f t="shared" si="6"/>
        <v>2.7388935109503806E-3</v>
      </c>
      <c r="CQ9" s="73">
        <f t="shared" si="7"/>
        <v>-0.95574527056182268</v>
      </c>
      <c r="CR9" s="73">
        <f t="shared" si="8"/>
        <v>0.20692070011944882</v>
      </c>
      <c r="CS9" s="23">
        <f t="shared" si="9"/>
        <v>0</v>
      </c>
      <c r="CT9" s="73">
        <f t="shared" si="10"/>
        <v>-0.81560831955073443</v>
      </c>
      <c r="CU9" s="23">
        <f t="shared" si="11"/>
        <v>0</v>
      </c>
      <c r="CV9" s="73">
        <f t="shared" si="12"/>
        <v>-1</v>
      </c>
      <c r="CW9" s="81">
        <f t="shared" si="14"/>
        <v>2.7344727010072257E-3</v>
      </c>
      <c r="CX9" s="81">
        <f t="shared" si="15"/>
        <v>2.7381476232415142E-3</v>
      </c>
      <c r="CY9" s="73">
        <f t="shared" si="13"/>
        <v>-1</v>
      </c>
    </row>
    <row r="10" spans="1:103" x14ac:dyDescent="0.25">
      <c r="B10" s="26"/>
      <c r="C10" s="26"/>
      <c r="D10" s="26"/>
      <c r="E10" s="26"/>
      <c r="F10" s="26"/>
      <c r="G10" s="26"/>
      <c r="H10" s="26"/>
      <c r="I10" s="51"/>
      <c r="J10" s="51"/>
      <c r="K10" s="26"/>
      <c r="L10" s="51"/>
      <c r="M10" s="26"/>
      <c r="N10" s="51"/>
      <c r="O10" s="26"/>
      <c r="P10" s="26"/>
      <c r="Q10" s="51"/>
      <c r="R10" s="26"/>
      <c r="AC10" s="95"/>
      <c r="CJ10" s="23">
        <f t="shared" si="0"/>
        <v>0</v>
      </c>
      <c r="CK10" s="23">
        <f t="shared" si="1"/>
        <v>0</v>
      </c>
      <c r="CL10" s="23">
        <f t="shared" si="2"/>
        <v>0</v>
      </c>
      <c r="CM10" s="23">
        <f t="shared" si="3"/>
        <v>0</v>
      </c>
      <c r="CN10" s="23">
        <f t="shared" si="4"/>
        <v>0</v>
      </c>
      <c r="CO10" s="23">
        <f t="shared" si="5"/>
        <v>0</v>
      </c>
      <c r="CP10" s="23">
        <f t="shared" si="6"/>
        <v>0</v>
      </c>
      <c r="CQ10" s="73">
        <f t="shared" si="7"/>
        <v>0</v>
      </c>
      <c r="CR10" s="73">
        <f t="shared" si="8"/>
        <v>0</v>
      </c>
      <c r="CS10" s="23">
        <f t="shared" si="9"/>
        <v>0</v>
      </c>
      <c r="CT10" s="73">
        <f t="shared" si="10"/>
        <v>0</v>
      </c>
      <c r="CU10" s="23">
        <f t="shared" si="11"/>
        <v>0</v>
      </c>
      <c r="CV10" s="73">
        <f t="shared" si="12"/>
        <v>0</v>
      </c>
      <c r="CW10" s="81">
        <f t="shared" si="14"/>
        <v>0</v>
      </c>
      <c r="CX10" s="81">
        <f t="shared" si="15"/>
        <v>0</v>
      </c>
      <c r="CY10" s="73">
        <f t="shared" si="13"/>
        <v>0</v>
      </c>
    </row>
    <row r="11" spans="1:103" x14ac:dyDescent="0.25">
      <c r="A11" s="28" t="s">
        <v>9</v>
      </c>
      <c r="B11" s="26">
        <v>1236.543606</v>
      </c>
      <c r="C11" s="26"/>
      <c r="D11" s="26">
        <v>6432.1168260000004</v>
      </c>
      <c r="E11" s="26">
        <v>96.723801522000002</v>
      </c>
      <c r="F11" s="26">
        <v>95.140952897000005</v>
      </c>
      <c r="G11" s="26">
        <v>1526.8720149999999</v>
      </c>
      <c r="H11" s="26">
        <v>638.01225799999997</v>
      </c>
      <c r="I11" s="51">
        <v>22.534597365</v>
      </c>
      <c r="J11" s="51">
        <v>3.7903268815</v>
      </c>
      <c r="K11" s="26"/>
      <c r="L11" s="51">
        <v>120.98699227</v>
      </c>
      <c r="M11" s="26"/>
      <c r="N11" s="51">
        <v>8.5827062894000008</v>
      </c>
      <c r="O11" s="26">
        <v>16.390345128</v>
      </c>
      <c r="P11" s="26">
        <v>1.5604994963000001</v>
      </c>
      <c r="Q11" s="51">
        <v>0.23583041830000001</v>
      </c>
      <c r="R11" s="26"/>
      <c r="S11" s="28" t="s">
        <v>9</v>
      </c>
      <c r="T11" s="95">
        <v>1.0602484323704599E-3</v>
      </c>
      <c r="U11" s="26">
        <v>5.57958788086221E-3</v>
      </c>
      <c r="V11" s="95">
        <v>16.4352263097689</v>
      </c>
      <c r="W11" s="26">
        <v>1.53864365516829</v>
      </c>
      <c r="X11" s="26">
        <v>1.53864365516829</v>
      </c>
      <c r="Y11" s="26">
        <v>0.52349721826025397</v>
      </c>
      <c r="Z11" s="95">
        <v>0</v>
      </c>
      <c r="AA11" s="26">
        <v>6.6867015884475496</v>
      </c>
      <c r="AB11" s="95">
        <v>1.5647873396362799</v>
      </c>
      <c r="AC11" s="95">
        <v>3446.2686117088601</v>
      </c>
      <c r="AD11" s="26">
        <v>0</v>
      </c>
      <c r="AE11" s="26">
        <v>1239.9364263474299</v>
      </c>
      <c r="AF11" s="26">
        <v>28.829858326760601</v>
      </c>
      <c r="AG11" s="26">
        <v>617.50440043995604</v>
      </c>
      <c r="AH11" s="26">
        <v>14.840868006222101</v>
      </c>
      <c r="AI11" s="26">
        <v>1.1767598527797499E-3</v>
      </c>
      <c r="AJ11" s="95">
        <v>1.6917561936099E-3</v>
      </c>
      <c r="AK11" s="26">
        <v>72.642913522807504</v>
      </c>
      <c r="AL11" s="26">
        <v>72.642913522807504</v>
      </c>
      <c r="AM11" s="26">
        <v>0</v>
      </c>
      <c r="AN11" s="26">
        <v>0</v>
      </c>
      <c r="AO11" s="26">
        <v>13.754607767502799</v>
      </c>
      <c r="AP11" s="26">
        <v>7.7221792502080197E-6</v>
      </c>
      <c r="AQ11" s="95">
        <v>0.131613922680798</v>
      </c>
      <c r="AR11" s="26">
        <v>6.1998684083179904E-3</v>
      </c>
      <c r="AS11" s="26">
        <v>2.6185203391149499E-2</v>
      </c>
      <c r="AT11" s="26">
        <v>2.21805741095256E-5</v>
      </c>
      <c r="AU11" s="26">
        <v>0</v>
      </c>
      <c r="AV11" s="26">
        <v>0</v>
      </c>
      <c r="AW11" s="95">
        <v>1257.0986241174601</v>
      </c>
      <c r="AX11" s="26">
        <v>5804.7659559088797</v>
      </c>
      <c r="AY11" s="26">
        <v>644.97116256110803</v>
      </c>
      <c r="AZ11" s="26">
        <v>6449.7371184699896</v>
      </c>
      <c r="BA11" s="26">
        <v>1.7693585073606799E-4</v>
      </c>
      <c r="BB11" s="26">
        <v>52.937458246501102</v>
      </c>
      <c r="BC11" s="26">
        <v>0.76367643711040101</v>
      </c>
      <c r="BD11" s="26">
        <v>270.29175556558101</v>
      </c>
      <c r="BE11" s="26">
        <v>1.03033952391188</v>
      </c>
      <c r="BF11" s="26">
        <v>2.6998799627418801</v>
      </c>
      <c r="BG11" s="26">
        <v>6.52561988348572</v>
      </c>
      <c r="BH11" s="26">
        <v>1.5264306563710801</v>
      </c>
      <c r="BI11" s="26">
        <v>0</v>
      </c>
      <c r="BJ11" s="26">
        <v>0.35937808341187399</v>
      </c>
      <c r="BK11" s="26">
        <v>96.995970845764106</v>
      </c>
      <c r="BL11" s="26">
        <v>95.408786732270201</v>
      </c>
      <c r="BM11" s="26">
        <v>1.58718411349393</v>
      </c>
      <c r="BN11" s="26">
        <v>0</v>
      </c>
      <c r="BO11" s="26">
        <v>0</v>
      </c>
      <c r="BP11" s="26">
        <v>2.8429757877389901</v>
      </c>
      <c r="BQ11" s="26">
        <v>0</v>
      </c>
      <c r="BR11" s="26">
        <v>17.5252889013817</v>
      </c>
      <c r="BS11" s="26">
        <v>4.3598646626652702</v>
      </c>
      <c r="BT11" s="26">
        <v>2.33733784839916</v>
      </c>
      <c r="BU11" s="26">
        <v>43.799012637995503</v>
      </c>
      <c r="BV11" s="26">
        <v>162.75192331871699</v>
      </c>
      <c r="BW11" s="26">
        <v>2.38503202985058</v>
      </c>
      <c r="BX11" s="26">
        <v>9.2539503166388393</v>
      </c>
      <c r="BY11" s="26">
        <v>5.6724923802752301E-10</v>
      </c>
      <c r="BZ11" s="26">
        <v>1531.51880661306</v>
      </c>
      <c r="CA11" s="26">
        <v>132.1931642049</v>
      </c>
      <c r="CB11" s="26">
        <v>0</v>
      </c>
      <c r="CC11" s="26">
        <v>1.82089542807695E-4</v>
      </c>
      <c r="CD11" s="26">
        <v>4.1400380039571196</v>
      </c>
      <c r="CE11" s="95">
        <v>0</v>
      </c>
      <c r="CF11" s="26">
        <v>8.0728677149594095</v>
      </c>
      <c r="CG11" s="26">
        <v>639.75987087528802</v>
      </c>
      <c r="CH11" s="26">
        <v>5.0731459537351098</v>
      </c>
      <c r="CJ11" s="23">
        <f t="shared" si="0"/>
        <v>2.7437935313944445E-3</v>
      </c>
      <c r="CK11" s="23">
        <f t="shared" si="1"/>
        <v>0</v>
      </c>
      <c r="CL11" s="23">
        <f t="shared" si="2"/>
        <v>2.7394235749518985E-3</v>
      </c>
      <c r="CM11" s="23">
        <f t="shared" si="3"/>
        <v>2.8138815832439963E-3</v>
      </c>
      <c r="CN11" s="23">
        <f t="shared" si="4"/>
        <v>2.8151266843012778E-3</v>
      </c>
      <c r="CO11" s="23">
        <f t="shared" si="5"/>
        <v>3.0433406123171573E-3</v>
      </c>
      <c r="CP11" s="23">
        <f t="shared" si="6"/>
        <v>2.7391525058881256E-3</v>
      </c>
      <c r="CQ11" s="73">
        <f t="shared" si="7"/>
        <v>-0.93172082774560416</v>
      </c>
      <c r="CR11" s="73">
        <f t="shared" si="8"/>
        <v>0.7641490556089785</v>
      </c>
      <c r="CS11" s="23">
        <f t="shared" si="9"/>
        <v>0</v>
      </c>
      <c r="CT11" s="73">
        <f t="shared" si="10"/>
        <v>-0.39958079658105461</v>
      </c>
      <c r="CU11" s="23">
        <f t="shared" si="11"/>
        <v>0</v>
      </c>
      <c r="CV11" s="73">
        <f t="shared" si="12"/>
        <v>-0.99694907381096232</v>
      </c>
      <c r="CW11" s="81">
        <f t="shared" si="14"/>
        <v>2.7382694762314065E-3</v>
      </c>
      <c r="CX11" s="81">
        <f t="shared" si="15"/>
        <v>2.7477377252901908E-3</v>
      </c>
      <c r="CY11" s="73">
        <f t="shared" si="13"/>
        <v>-0.99990594693309964</v>
      </c>
    </row>
    <row r="12" spans="1:103" x14ac:dyDescent="0.25">
      <c r="A12" s="28" t="s">
        <v>10</v>
      </c>
      <c r="B12" s="26">
        <v>1255.5422000000001</v>
      </c>
      <c r="C12" s="26"/>
      <c r="D12" s="26">
        <v>4418.6368000000002</v>
      </c>
      <c r="E12" s="26">
        <v>114.0958</v>
      </c>
      <c r="F12" s="26">
        <v>114.0958</v>
      </c>
      <c r="G12" s="26">
        <v>4.2291999999999996</v>
      </c>
      <c r="H12" s="26">
        <v>559.17819999999995</v>
      </c>
      <c r="I12" s="51">
        <v>34.707495360999999</v>
      </c>
      <c r="J12" s="51">
        <v>8.7409054930999996</v>
      </c>
      <c r="K12" s="26"/>
      <c r="L12" s="51">
        <v>245.38872434999999</v>
      </c>
      <c r="M12" s="26"/>
      <c r="N12" s="51">
        <v>12.354919024999999</v>
      </c>
      <c r="O12" s="26">
        <v>33.772488821000003</v>
      </c>
      <c r="P12" s="26">
        <v>3.6503372716000002</v>
      </c>
      <c r="Q12" s="51">
        <v>0.40144382899999997</v>
      </c>
      <c r="R12" s="26"/>
      <c r="S12" s="28" t="s">
        <v>10</v>
      </c>
      <c r="T12" s="95">
        <v>0</v>
      </c>
      <c r="U12" s="26">
        <v>1.39259457866698</v>
      </c>
      <c r="V12" s="95">
        <v>33.864854936996103</v>
      </c>
      <c r="W12" s="26">
        <v>1.7021096570868099</v>
      </c>
      <c r="X12" s="26">
        <v>1.7021096570868099</v>
      </c>
      <c r="Y12" s="26">
        <v>0.68602187677023596</v>
      </c>
      <c r="Z12" s="95">
        <v>0</v>
      </c>
      <c r="AA12" s="26">
        <v>8.0492685136241207</v>
      </c>
      <c r="AB12" s="95">
        <v>3.6603439569892302</v>
      </c>
      <c r="AC12" s="95">
        <v>4378.3522343295799</v>
      </c>
      <c r="AD12" s="26">
        <v>0</v>
      </c>
      <c r="AE12" s="26">
        <v>1258.98445851727</v>
      </c>
      <c r="AF12" s="26">
        <v>35.751665309192802</v>
      </c>
      <c r="AG12" s="26">
        <v>794.54828289602995</v>
      </c>
      <c r="AH12" s="26">
        <v>18.155519747490601</v>
      </c>
      <c r="AI12" s="26">
        <v>0</v>
      </c>
      <c r="AJ12" s="95">
        <v>0</v>
      </c>
      <c r="AK12" s="26">
        <v>57.294760791057399</v>
      </c>
      <c r="AL12" s="26">
        <v>57.294760791057399</v>
      </c>
      <c r="AM12" s="26">
        <v>0</v>
      </c>
      <c r="AN12" s="26">
        <v>0</v>
      </c>
      <c r="AO12" s="26">
        <v>17.713115480862999</v>
      </c>
      <c r="AP12" s="26">
        <v>0</v>
      </c>
      <c r="AQ12" s="95">
        <v>0.23986921596931299</v>
      </c>
      <c r="AR12" s="26">
        <v>5.7959808171431003E-2</v>
      </c>
      <c r="AS12" s="26">
        <v>0.69126968625803797</v>
      </c>
      <c r="AT12" s="26">
        <v>0</v>
      </c>
      <c r="AU12" s="26">
        <v>0</v>
      </c>
      <c r="AV12" s="26">
        <v>0</v>
      </c>
      <c r="AW12" s="95">
        <v>1356.3595337885799</v>
      </c>
      <c r="AX12" s="26">
        <v>3987.66872518835</v>
      </c>
      <c r="AY12" s="26">
        <v>443.07592492159603</v>
      </c>
      <c r="AZ12" s="26">
        <v>4430.7446501099503</v>
      </c>
      <c r="BA12" s="26">
        <v>0</v>
      </c>
      <c r="BB12" s="26">
        <v>68.942869437655702</v>
      </c>
      <c r="BC12" s="26">
        <v>0.91581942503458202</v>
      </c>
      <c r="BD12" s="26">
        <v>167.978039715173</v>
      </c>
      <c r="BE12" s="26">
        <v>1.2356112000308599</v>
      </c>
      <c r="BF12" s="26">
        <v>3.2377726659942598</v>
      </c>
      <c r="BG12" s="26">
        <v>7.82550015267008</v>
      </c>
      <c r="BH12" s="26">
        <v>1.8305407226750801</v>
      </c>
      <c r="BI12" s="26">
        <v>0</v>
      </c>
      <c r="BJ12" s="26">
        <v>0.43097220666126501</v>
      </c>
      <c r="BK12" s="26">
        <v>114.416598995794</v>
      </c>
      <c r="BL12" s="26">
        <v>114.416598995794</v>
      </c>
      <c r="BM12" s="26">
        <v>0</v>
      </c>
      <c r="BN12" s="26">
        <v>0</v>
      </c>
      <c r="BO12" s="26">
        <v>0</v>
      </c>
      <c r="BP12" s="26">
        <v>3.40940610459828</v>
      </c>
      <c r="BQ12" s="26">
        <v>0</v>
      </c>
      <c r="BR12" s="26">
        <v>21.016837165517501</v>
      </c>
      <c r="BS12" s="26">
        <v>5.2284739838070298</v>
      </c>
      <c r="BT12" s="26">
        <v>2.8029929858849099</v>
      </c>
      <c r="BU12" s="26">
        <v>52.524837050877103</v>
      </c>
      <c r="BV12" s="26">
        <v>166.42985096086099</v>
      </c>
      <c r="BW12" s="26">
        <v>2.86020106891096</v>
      </c>
      <c r="BX12" s="26">
        <v>11.097634263132599</v>
      </c>
      <c r="BY12" s="26">
        <v>0</v>
      </c>
      <c r="BZ12" s="26">
        <v>4.2407854768321798</v>
      </c>
      <c r="CA12" s="26">
        <v>41.150129305698002</v>
      </c>
      <c r="CB12" s="26">
        <v>0</v>
      </c>
      <c r="CC12" s="26">
        <v>0</v>
      </c>
      <c r="CD12" s="26">
        <v>7.1594823524317199</v>
      </c>
      <c r="CE12" s="95">
        <v>0</v>
      </c>
      <c r="CF12" s="26">
        <v>2.3770297113761698</v>
      </c>
      <c r="CG12" s="26">
        <v>560.709912024559</v>
      </c>
      <c r="CH12" s="26">
        <v>7.0052907579225803</v>
      </c>
      <c r="CJ12" s="23">
        <f t="shared" si="0"/>
        <v>2.7416509913166754E-3</v>
      </c>
      <c r="CK12" s="23">
        <f t="shared" si="1"/>
        <v>0</v>
      </c>
      <c r="CL12" s="23">
        <f t="shared" si="2"/>
        <v>2.740177719506172E-3</v>
      </c>
      <c r="CM12" s="23">
        <f t="shared" si="3"/>
        <v>2.8116634950103962E-3</v>
      </c>
      <c r="CN12" s="23">
        <f t="shared" si="4"/>
        <v>2.8116634950103962E-3</v>
      </c>
      <c r="CO12" s="23">
        <f t="shared" si="5"/>
        <v>2.7394015019814961E-3</v>
      </c>
      <c r="CP12" s="23">
        <f t="shared" si="6"/>
        <v>2.7392198489838409E-3</v>
      </c>
      <c r="CQ12" s="73">
        <f t="shared" si="7"/>
        <v>-0.95095844170307287</v>
      </c>
      <c r="CR12" s="73">
        <f t="shared" si="8"/>
        <v>-7.9126468078376047E-2</v>
      </c>
      <c r="CS12" s="23">
        <f t="shared" si="9"/>
        <v>0</v>
      </c>
      <c r="CT12" s="73">
        <f t="shared" si="10"/>
        <v>-0.76651428893962792</v>
      </c>
      <c r="CU12" s="23">
        <f t="shared" si="11"/>
        <v>0</v>
      </c>
      <c r="CV12" s="73">
        <f t="shared" si="12"/>
        <v>-0.9440490314133777</v>
      </c>
      <c r="CW12" s="81">
        <f t="shared" si="14"/>
        <v>2.7349514122472969E-3</v>
      </c>
      <c r="CX12" s="81">
        <f t="shared" si="15"/>
        <v>2.7413043356522256E-3</v>
      </c>
      <c r="CY12" s="73">
        <f t="shared" si="13"/>
        <v>-1</v>
      </c>
    </row>
    <row r="13" spans="1:103" x14ac:dyDescent="0.25">
      <c r="A13" s="28" t="s">
        <v>12</v>
      </c>
      <c r="B13" s="26">
        <v>494.32044810000002</v>
      </c>
      <c r="C13" s="26"/>
      <c r="D13" s="26">
        <v>1090.6916000000001</v>
      </c>
      <c r="E13" s="26">
        <v>14.40141702</v>
      </c>
      <c r="F13" s="26">
        <v>14.40141702</v>
      </c>
      <c r="G13" s="26">
        <v>6.4609732900000001</v>
      </c>
      <c r="H13" s="26">
        <v>30.156970900000001</v>
      </c>
      <c r="I13" s="51">
        <v>5.7516319400000002E-2</v>
      </c>
      <c r="J13" s="51">
        <v>1.3933111600000001E-2</v>
      </c>
      <c r="K13" s="26"/>
      <c r="L13" s="51">
        <v>0.4073344391</v>
      </c>
      <c r="M13" s="26"/>
      <c r="N13" s="51">
        <v>1.83351187E-2</v>
      </c>
      <c r="O13" s="26">
        <v>5.6788261299999997E-2</v>
      </c>
      <c r="P13" s="26">
        <v>5.9111136999999998E-3</v>
      </c>
      <c r="Q13" s="51">
        <v>7.0583379999999995E-4</v>
      </c>
      <c r="R13" s="26"/>
      <c r="S13" s="28" t="s">
        <v>12</v>
      </c>
      <c r="T13" s="95">
        <v>0</v>
      </c>
      <c r="U13" s="26">
        <v>0</v>
      </c>
      <c r="V13" s="95">
        <v>5.6944142794215002E-2</v>
      </c>
      <c r="W13" s="26">
        <v>6.9609788547398799E-2</v>
      </c>
      <c r="X13" s="26">
        <v>6.9609788547398799E-2</v>
      </c>
      <c r="Y13" s="26">
        <v>2.8056104296863199E-2</v>
      </c>
      <c r="Z13" s="95">
        <v>0</v>
      </c>
      <c r="AA13" s="26">
        <v>0.25519211671506398</v>
      </c>
      <c r="AB13" s="95">
        <v>5.9273482919195803E-3</v>
      </c>
      <c r="AC13" s="95">
        <v>198.10135398240001</v>
      </c>
      <c r="AD13" s="26">
        <v>0</v>
      </c>
      <c r="AE13" s="26">
        <v>495.67376066403199</v>
      </c>
      <c r="AF13" s="26">
        <v>1.4617991236108301</v>
      </c>
      <c r="AG13" s="26">
        <v>32.485415718100398</v>
      </c>
      <c r="AH13" s="26">
        <v>0.74249345319330295</v>
      </c>
      <c r="AI13" s="26">
        <v>0</v>
      </c>
      <c r="AJ13" s="95">
        <v>0</v>
      </c>
      <c r="AK13" s="26">
        <v>10.5165689321265</v>
      </c>
      <c r="AL13" s="26">
        <v>10.5165689321265</v>
      </c>
      <c r="AM13" s="26">
        <v>0</v>
      </c>
      <c r="AN13" s="26">
        <v>0</v>
      </c>
      <c r="AO13" s="26">
        <v>0.72426078412003803</v>
      </c>
      <c r="AP13" s="26">
        <v>0</v>
      </c>
      <c r="AQ13" s="95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95">
        <v>62.712583144562899</v>
      </c>
      <c r="AX13" s="26">
        <v>984.31115342515398</v>
      </c>
      <c r="AY13" s="26">
        <v>109.36927720365701</v>
      </c>
      <c r="AZ13" s="26">
        <v>1093.68043062881</v>
      </c>
      <c r="BA13" s="26">
        <v>0</v>
      </c>
      <c r="BB13" s="26">
        <v>2.79012386922735</v>
      </c>
      <c r="BC13" s="26">
        <v>0.115597798905404</v>
      </c>
      <c r="BD13" s="26">
        <v>6.5083460146166399</v>
      </c>
      <c r="BE13" s="26">
        <v>0.155959850526628</v>
      </c>
      <c r="BF13" s="26">
        <v>0.40867528894326699</v>
      </c>
      <c r="BG13" s="26">
        <v>0.98776044577456401</v>
      </c>
      <c r="BH13" s="26">
        <v>0.231050074902032</v>
      </c>
      <c r="BI13" s="26">
        <v>0</v>
      </c>
      <c r="BJ13" s="26">
        <v>5.4398940458671698E-2</v>
      </c>
      <c r="BK13" s="26">
        <v>14.441942877362299</v>
      </c>
      <c r="BL13" s="26">
        <v>14.441942877362299</v>
      </c>
      <c r="BM13" s="26">
        <v>0</v>
      </c>
      <c r="BN13" s="26">
        <v>0</v>
      </c>
      <c r="BO13" s="26">
        <v>0</v>
      </c>
      <c r="BP13" s="26">
        <v>0.43033992625539502</v>
      </c>
      <c r="BQ13" s="26">
        <v>0</v>
      </c>
      <c r="BR13" s="26">
        <v>2.65277934489656</v>
      </c>
      <c r="BS13" s="26">
        <v>0.65994376891152595</v>
      </c>
      <c r="BT13" s="26">
        <v>0.35380141206038301</v>
      </c>
      <c r="BU13" s="26">
        <v>6.6298211941335001</v>
      </c>
      <c r="BV13" s="26">
        <v>6.7523192893808499</v>
      </c>
      <c r="BW13" s="26">
        <v>0.36102107508391501</v>
      </c>
      <c r="BX13" s="26">
        <v>1.40079375651052</v>
      </c>
      <c r="BY13" s="26">
        <v>0</v>
      </c>
      <c r="BZ13" s="26">
        <v>6.4786376176855098</v>
      </c>
      <c r="CA13" s="26">
        <v>1.5254416071072201</v>
      </c>
      <c r="CB13" s="26">
        <v>0</v>
      </c>
      <c r="CC13" s="26">
        <v>0</v>
      </c>
      <c r="CD13" s="26">
        <v>0.128489184496968</v>
      </c>
      <c r="CE13" s="95">
        <v>0</v>
      </c>
      <c r="CF13" s="26">
        <v>2.75904703073926E-2</v>
      </c>
      <c r="CG13" s="26">
        <v>30.2395353759157</v>
      </c>
      <c r="CH13" s="26">
        <v>0.23425915893757099</v>
      </c>
      <c r="CJ13" s="23">
        <f t="shared" si="0"/>
        <v>2.7377232101840837E-3</v>
      </c>
      <c r="CK13" s="23">
        <f t="shared" si="1"/>
        <v>0</v>
      </c>
      <c r="CL13" s="23">
        <f t="shared" si="2"/>
        <v>2.7403077357612952E-3</v>
      </c>
      <c r="CM13" s="23">
        <f t="shared" si="3"/>
        <v>2.8140187389906635E-3</v>
      </c>
      <c r="CN13" s="23">
        <f t="shared" si="4"/>
        <v>2.8140187389906635E-3</v>
      </c>
      <c r="CO13" s="23">
        <f t="shared" si="5"/>
        <v>2.734004134152633E-3</v>
      </c>
      <c r="CP13" s="23">
        <f t="shared" si="6"/>
        <v>2.7378239077618825E-3</v>
      </c>
      <c r="CQ13" s="73">
        <f t="shared" si="7"/>
        <v>0.21026152705103027</v>
      </c>
      <c r="CR13" s="73">
        <f t="shared" si="8"/>
        <v>17.315515158513765</v>
      </c>
      <c r="CS13" s="23">
        <f t="shared" si="9"/>
        <v>0</v>
      </c>
      <c r="CT13" s="73">
        <f t="shared" si="10"/>
        <v>24.818020581227355</v>
      </c>
      <c r="CU13" s="23">
        <f t="shared" si="11"/>
        <v>0</v>
      </c>
      <c r="CV13" s="73">
        <f t="shared" si="12"/>
        <v>-1</v>
      </c>
      <c r="CW13" s="81">
        <f t="shared" si="14"/>
        <v>2.7449597970876038E-3</v>
      </c>
      <c r="CX13" s="81">
        <f t="shared" si="15"/>
        <v>2.746452317366282E-3</v>
      </c>
      <c r="CY13" s="73">
        <f t="shared" si="13"/>
        <v>-1</v>
      </c>
    </row>
    <row r="14" spans="1:103" x14ac:dyDescent="0.25">
      <c r="A14" s="28" t="s">
        <v>13</v>
      </c>
      <c r="B14" s="26">
        <v>2526.0994500000002</v>
      </c>
      <c r="C14" s="26">
        <v>8.0528110000000002</v>
      </c>
      <c r="D14" s="26">
        <v>8620.2078660000006</v>
      </c>
      <c r="E14" s="26">
        <v>175.35939999999999</v>
      </c>
      <c r="F14" s="26">
        <v>174.92248076000001</v>
      </c>
      <c r="G14" s="26">
        <v>128.66842700000001</v>
      </c>
      <c r="H14" s="26">
        <v>1348.1063019999999</v>
      </c>
      <c r="I14" s="51">
        <v>14.576111158</v>
      </c>
      <c r="J14" s="51">
        <v>1.4000742185999999</v>
      </c>
      <c r="K14" s="26"/>
      <c r="L14" s="51">
        <v>94.261228766000002</v>
      </c>
      <c r="M14" s="26"/>
      <c r="N14" s="51">
        <v>4.8262889400000004</v>
      </c>
      <c r="O14" s="26">
        <v>9.8104867183</v>
      </c>
      <c r="P14" s="26">
        <v>0.70523367950000004</v>
      </c>
      <c r="Q14" s="51">
        <v>0.1356206579</v>
      </c>
      <c r="R14" s="26"/>
      <c r="S14" s="28" t="s">
        <v>13</v>
      </c>
      <c r="T14" s="95">
        <v>3.4984446445576203E-2</v>
      </c>
      <c r="U14" s="26">
        <v>7.0447073368389304E-2</v>
      </c>
      <c r="V14" s="95">
        <v>9.8372493826666894</v>
      </c>
      <c r="W14" s="26">
        <v>1.7368632075928001</v>
      </c>
      <c r="X14" s="26">
        <v>1.7340832346036299</v>
      </c>
      <c r="Y14" s="26">
        <v>0.77424302048789895</v>
      </c>
      <c r="Z14" s="95">
        <v>1.6773040256879701E-2</v>
      </c>
      <c r="AA14" s="26">
        <v>20.084559167333602</v>
      </c>
      <c r="AB14" s="95">
        <v>0.70716839786572605</v>
      </c>
      <c r="AC14" s="95">
        <v>4704.3539600244403</v>
      </c>
      <c r="AD14" s="26">
        <v>0</v>
      </c>
      <c r="AE14" s="26">
        <v>2532.5208006596199</v>
      </c>
      <c r="AF14" s="26">
        <v>36.175558213463098</v>
      </c>
      <c r="AG14" s="26">
        <v>857.36648832228298</v>
      </c>
      <c r="AH14" s="26">
        <v>17.730957324146701</v>
      </c>
      <c r="AI14" s="26">
        <v>2.1519037156849001</v>
      </c>
      <c r="AJ14" s="95">
        <v>2.0127934822553199E-2</v>
      </c>
      <c r="AK14" s="26">
        <v>73.537070740793496</v>
      </c>
      <c r="AL14" s="26">
        <v>73.537070740793496</v>
      </c>
      <c r="AM14" s="26">
        <v>0</v>
      </c>
      <c r="AN14" s="26">
        <v>0</v>
      </c>
      <c r="AO14" s="26">
        <v>25.958057357580099</v>
      </c>
      <c r="AP14" s="26">
        <v>3.4972591719785E-2</v>
      </c>
      <c r="AQ14" s="95">
        <v>3.2153566222153498</v>
      </c>
      <c r="AR14" s="26">
        <v>4.5960850968908999E-2</v>
      </c>
      <c r="AS14" s="26">
        <v>1.08156768756502</v>
      </c>
      <c r="AT14" s="26">
        <v>8.6242235798245897E-3</v>
      </c>
      <c r="AU14" s="26">
        <v>8.0749447903128999</v>
      </c>
      <c r="AV14" s="26">
        <v>0</v>
      </c>
      <c r="AW14" s="95">
        <v>2218.05636529814</v>
      </c>
      <c r="AX14" s="26">
        <v>7779.1470900779896</v>
      </c>
      <c r="AY14" s="26">
        <v>864.34784356068496</v>
      </c>
      <c r="AZ14" s="26">
        <v>8643.4949336386708</v>
      </c>
      <c r="BA14" s="26">
        <v>4.7751956858130398E-4</v>
      </c>
      <c r="BB14" s="26">
        <v>73.070644539803894</v>
      </c>
      <c r="BC14" s="26">
        <v>1.4103392302562301</v>
      </c>
      <c r="BD14" s="26">
        <v>707.07230414580397</v>
      </c>
      <c r="BE14" s="26">
        <v>1.9005682171773099</v>
      </c>
      <c r="BF14" s="26">
        <v>4.8962222978775003</v>
      </c>
      <c r="BG14" s="26">
        <v>11.8905592198945</v>
      </c>
      <c r="BH14" s="26">
        <v>2.76826021947012</v>
      </c>
      <c r="BI14" s="26">
        <v>5.8867397939780602E-2</v>
      </c>
      <c r="BJ14" s="26">
        <v>0.65621600324079399</v>
      </c>
      <c r="BK14" s="26">
        <v>175.84194139360301</v>
      </c>
      <c r="BL14" s="26">
        <v>175.40397574690499</v>
      </c>
      <c r="BM14" s="26">
        <v>0.43796564669830101</v>
      </c>
      <c r="BN14" s="26">
        <v>9.9817203767699E-5</v>
      </c>
      <c r="BO14" s="26">
        <v>5.6881826749780899E-5</v>
      </c>
      <c r="BP14" s="26">
        <v>6.6135760635372103</v>
      </c>
      <c r="BQ14" s="26">
        <v>9.7552527874689003E-4</v>
      </c>
      <c r="BR14" s="26">
        <v>31.865237699587102</v>
      </c>
      <c r="BS14" s="26">
        <v>7.9081951174236602</v>
      </c>
      <c r="BT14" s="26">
        <v>4.2443208906672796</v>
      </c>
      <c r="BU14" s="26">
        <v>79.6390935839988</v>
      </c>
      <c r="BV14" s="26">
        <v>319.40097759983001</v>
      </c>
      <c r="BW14" s="26">
        <v>4.3512680492953404</v>
      </c>
      <c r="BX14" s="26">
        <v>17.028492200047399</v>
      </c>
      <c r="BY14" s="26">
        <v>0.17162733218241</v>
      </c>
      <c r="BZ14" s="26">
        <v>129.02061213304799</v>
      </c>
      <c r="CA14" s="26">
        <v>353.68283221935098</v>
      </c>
      <c r="CB14" s="26">
        <v>0</v>
      </c>
      <c r="CC14" s="26">
        <v>2.1824653323905398E-2</v>
      </c>
      <c r="CD14" s="26">
        <v>23.511408801726901</v>
      </c>
      <c r="CE14" s="95">
        <v>0</v>
      </c>
      <c r="CF14" s="26">
        <v>36.7511233639895</v>
      </c>
      <c r="CG14" s="26">
        <v>1351.6668791227801</v>
      </c>
      <c r="CH14" s="26">
        <v>14.9451649696323</v>
      </c>
      <c r="CJ14" s="23">
        <f t="shared" si="0"/>
        <v>2.542002318879309E-3</v>
      </c>
      <c r="CK14" s="23">
        <f t="shared" si="1"/>
        <v>2.7485793858690768E-3</v>
      </c>
      <c r="CL14" s="23">
        <f t="shared" si="2"/>
        <v>2.7014508235374984E-3</v>
      </c>
      <c r="CM14" s="23">
        <f t="shared" si="3"/>
        <v>2.7517281286490174E-3</v>
      </c>
      <c r="CN14" s="23">
        <f t="shared" si="4"/>
        <v>2.7526192448962894E-3</v>
      </c>
      <c r="CO14" s="23">
        <f t="shared" si="5"/>
        <v>2.737152705286293E-3</v>
      </c>
      <c r="CP14" s="23">
        <f t="shared" si="6"/>
        <v>2.6411694074108408E-3</v>
      </c>
      <c r="CQ14" s="73">
        <f t="shared" si="7"/>
        <v>-0.88103251849503827</v>
      </c>
      <c r="CR14" s="73">
        <f t="shared" si="8"/>
        <v>13.345353196644886</v>
      </c>
      <c r="CS14" s="23">
        <f t="shared" si="9"/>
        <v>0</v>
      </c>
      <c r="CT14" s="73">
        <f t="shared" si="10"/>
        <v>-0.21985877222811787</v>
      </c>
      <c r="CU14" s="23">
        <f t="shared" si="11"/>
        <v>0</v>
      </c>
      <c r="CV14" s="73">
        <f t="shared" si="12"/>
        <v>-0.77590075915243073</v>
      </c>
      <c r="CW14" s="81">
        <f t="shared" si="14"/>
        <v>2.7279649965549248E-3</v>
      </c>
      <c r="CX14" s="81">
        <f t="shared" si="15"/>
        <v>2.7433720509458552E-3</v>
      </c>
      <c r="CY14" s="73">
        <f t="shared" si="13"/>
        <v>-0.93640921882134154</v>
      </c>
    </row>
    <row r="15" spans="1:103" x14ac:dyDescent="0.25">
      <c r="A15" s="28" t="s">
        <v>14</v>
      </c>
      <c r="B15" s="26">
        <v>1315.5882208</v>
      </c>
      <c r="C15" s="26">
        <v>0.79733390000000004</v>
      </c>
      <c r="D15" s="26">
        <v>5147.9515181999996</v>
      </c>
      <c r="E15" s="26">
        <v>62.780468470000002</v>
      </c>
      <c r="F15" s="26">
        <v>62.516013469999997</v>
      </c>
      <c r="G15" s="26">
        <v>87.074062740000002</v>
      </c>
      <c r="H15" s="26">
        <v>352.84434299999998</v>
      </c>
      <c r="I15" s="51">
        <v>16.358868936</v>
      </c>
      <c r="J15" s="51">
        <v>3.9502778345</v>
      </c>
      <c r="K15" s="26"/>
      <c r="L15" s="51">
        <v>114.07245666</v>
      </c>
      <c r="M15" s="26"/>
      <c r="N15" s="51">
        <v>5.8757159840000002</v>
      </c>
      <c r="O15" s="26">
        <v>15.500038468</v>
      </c>
      <c r="P15" s="26">
        <v>1.6598420468999999</v>
      </c>
      <c r="Q15" s="51">
        <v>0.1815233607</v>
      </c>
      <c r="R15" s="26"/>
      <c r="S15" s="28" t="s">
        <v>14</v>
      </c>
      <c r="T15" s="95">
        <v>1.52610462659765E-3</v>
      </c>
      <c r="U15" s="26">
        <v>3.0742429788852199E-3</v>
      </c>
      <c r="V15" s="95">
        <v>15.5426263947846</v>
      </c>
      <c r="W15" s="26">
        <v>0.92427943629002995</v>
      </c>
      <c r="X15" s="26">
        <v>0.92415858099493398</v>
      </c>
      <c r="Y15" s="26">
        <v>0.33020522965326798</v>
      </c>
      <c r="Z15" s="95">
        <v>7.3155804123745398E-4</v>
      </c>
      <c r="AA15" s="26">
        <v>9.7593157331842093</v>
      </c>
      <c r="AB15" s="95">
        <v>1.66440842093865</v>
      </c>
      <c r="AC15" s="95">
        <v>2091.61848062629</v>
      </c>
      <c r="AD15" s="26">
        <v>0</v>
      </c>
      <c r="AE15" s="26">
        <v>1319.1923465489299</v>
      </c>
      <c r="AF15" s="26">
        <v>17.390394152478599</v>
      </c>
      <c r="AG15" s="26">
        <v>380.00775804453502</v>
      </c>
      <c r="AH15" s="26">
        <v>8.9740616214798692</v>
      </c>
      <c r="AI15" s="26">
        <v>0.75309033202004205</v>
      </c>
      <c r="AJ15" s="95">
        <v>8.7810881297640804E-4</v>
      </c>
      <c r="AK15" s="26">
        <v>27.235292226096799</v>
      </c>
      <c r="AL15" s="26">
        <v>27.235292226096799</v>
      </c>
      <c r="AM15" s="26">
        <v>0</v>
      </c>
      <c r="AN15" s="26">
        <v>0</v>
      </c>
      <c r="AO15" s="26">
        <v>12.6977891468664</v>
      </c>
      <c r="AP15" s="26">
        <v>1.51442618124197E-2</v>
      </c>
      <c r="AQ15" s="95">
        <v>5.1369906885816802E-2</v>
      </c>
      <c r="AR15" s="26">
        <v>2.0045480117065599E-3</v>
      </c>
      <c r="AS15" s="26">
        <v>1.0420624866151799E-2</v>
      </c>
      <c r="AT15" s="26">
        <v>3.7618918062467703E-4</v>
      </c>
      <c r="AU15" s="26">
        <v>0.79953337632346599</v>
      </c>
      <c r="AV15" s="26">
        <v>0</v>
      </c>
      <c r="AW15" s="95">
        <v>733.69388162282303</v>
      </c>
      <c r="AX15" s="26">
        <v>4645.8443772769497</v>
      </c>
      <c r="AY15" s="26">
        <v>516.206157416623</v>
      </c>
      <c r="AZ15" s="26">
        <v>5162.0505346935797</v>
      </c>
      <c r="BA15" s="26">
        <v>6.2378961689181402E-6</v>
      </c>
      <c r="BB15" s="26">
        <v>35.573144441949502</v>
      </c>
      <c r="BC15" s="26">
        <v>0.496565658162337</v>
      </c>
      <c r="BD15" s="26">
        <v>139.64754671089099</v>
      </c>
      <c r="BE15" s="26">
        <v>0.67034090466663399</v>
      </c>
      <c r="BF15" s="26">
        <v>1.75566840986127</v>
      </c>
      <c r="BG15" s="26">
        <v>4.7474753727189096</v>
      </c>
      <c r="BH15" s="26">
        <v>0.99270032176458101</v>
      </c>
      <c r="BI15" s="26">
        <v>0</v>
      </c>
      <c r="BJ15" s="26">
        <v>0.233703935999823</v>
      </c>
      <c r="BK15" s="26">
        <v>62.956749136074798</v>
      </c>
      <c r="BL15" s="26">
        <v>62.691568230305798</v>
      </c>
      <c r="BM15" s="26">
        <v>0.26518090576894499</v>
      </c>
      <c r="BN15" s="26">
        <v>0</v>
      </c>
      <c r="BO15" s="26">
        <v>0</v>
      </c>
      <c r="BP15" s="26">
        <v>1.8512565157051799</v>
      </c>
      <c r="BQ15" s="26">
        <v>0</v>
      </c>
      <c r="BR15" s="26">
        <v>11.424183914196099</v>
      </c>
      <c r="BS15" s="26">
        <v>2.8349383960272698</v>
      </c>
      <c r="BT15" s="26">
        <v>1.52055530393469</v>
      </c>
      <c r="BU15" s="26">
        <v>28.594222265579798</v>
      </c>
      <c r="BV15" s="26">
        <v>83.760125581377906</v>
      </c>
      <c r="BW15" s="26">
        <v>1.5508293924612899</v>
      </c>
      <c r="BX15" s="26">
        <v>6.0191252229699401</v>
      </c>
      <c r="BY15" s="26">
        <v>2.61625798486528E-6</v>
      </c>
      <c r="BZ15" s="26">
        <v>87.312153528463995</v>
      </c>
      <c r="CA15" s="26">
        <v>64.072665611828498</v>
      </c>
      <c r="CB15" s="26">
        <v>0</v>
      </c>
      <c r="CC15" s="26">
        <v>6.4911348362241598E-4</v>
      </c>
      <c r="CD15" s="26">
        <v>7.6377705992183103</v>
      </c>
      <c r="CE15" s="95">
        <v>0</v>
      </c>
      <c r="CF15" s="26">
        <v>4.2258872737326998</v>
      </c>
      <c r="CG15" s="26">
        <v>353.81123817082499</v>
      </c>
      <c r="CH15" s="26">
        <v>5.8686809853419097</v>
      </c>
      <c r="CJ15" s="23">
        <f t="shared" si="0"/>
        <v>2.7395545900663373E-3</v>
      </c>
      <c r="CK15" s="23">
        <f t="shared" si="1"/>
        <v>2.7585385789641631E-3</v>
      </c>
      <c r="CL15" s="23">
        <f t="shared" si="2"/>
        <v>2.738762485181667E-3</v>
      </c>
      <c r="CM15" s="23">
        <f t="shared" si="3"/>
        <v>2.8078902622243451E-3</v>
      </c>
      <c r="CN15" s="23">
        <f t="shared" si="4"/>
        <v>2.8081566715709608E-3</v>
      </c>
      <c r="CO15" s="23">
        <f t="shared" si="5"/>
        <v>2.7343479903415434E-3</v>
      </c>
      <c r="CP15" s="23">
        <f t="shared" si="6"/>
        <v>2.7402881469039508E-3</v>
      </c>
      <c r="CQ15" s="73">
        <f t="shared" si="7"/>
        <v>-0.94350718349719198</v>
      </c>
      <c r="CR15" s="73">
        <f t="shared" si="8"/>
        <v>1.4705390714421684</v>
      </c>
      <c r="CS15" s="23">
        <f t="shared" si="9"/>
        <v>0</v>
      </c>
      <c r="CT15" s="73">
        <f t="shared" si="10"/>
        <v>-0.76124567644516261</v>
      </c>
      <c r="CU15" s="23">
        <f t="shared" si="11"/>
        <v>0</v>
      </c>
      <c r="CV15" s="73">
        <f t="shared" si="12"/>
        <v>-0.99822649275517605</v>
      </c>
      <c r="CW15" s="81">
        <f t="shared" si="14"/>
        <v>2.7476013606368508E-3</v>
      </c>
      <c r="CX15" s="81">
        <f t="shared" si="15"/>
        <v>2.7510895070880391E-3</v>
      </c>
      <c r="CY15" s="73">
        <f t="shared" si="13"/>
        <v>-0.99792759907499506</v>
      </c>
    </row>
    <row r="16" spans="1:103" x14ac:dyDescent="0.25">
      <c r="A16" s="28" t="s">
        <v>15</v>
      </c>
      <c r="B16" s="26">
        <v>1164.4893362</v>
      </c>
      <c r="C16" s="26">
        <v>0.50540399999999996</v>
      </c>
      <c r="D16" s="26">
        <v>5051.0090855999997</v>
      </c>
      <c r="E16" s="26">
        <v>113.80516942</v>
      </c>
      <c r="F16" s="26">
        <v>113.80309342</v>
      </c>
      <c r="G16" s="26">
        <v>5.2814755978000001</v>
      </c>
      <c r="H16" s="26">
        <v>289.99529194000002</v>
      </c>
      <c r="I16" s="51">
        <v>18.619955693000001</v>
      </c>
      <c r="J16" s="51">
        <v>4.3975592854999999</v>
      </c>
      <c r="K16" s="26"/>
      <c r="L16" s="51">
        <v>128.79806547000001</v>
      </c>
      <c r="M16" s="26"/>
      <c r="N16" s="51">
        <v>5.9892447668999997</v>
      </c>
      <c r="O16" s="26">
        <v>17.78906095</v>
      </c>
      <c r="P16" s="26">
        <v>1.8194356957</v>
      </c>
      <c r="Q16" s="51">
        <v>0.22454134719999999</v>
      </c>
      <c r="R16" s="26"/>
      <c r="S16" s="28" t="s">
        <v>15</v>
      </c>
      <c r="T16" s="95">
        <v>2.3219855121943199E-3</v>
      </c>
      <c r="U16" s="26">
        <v>4.6762703604887402E-3</v>
      </c>
      <c r="V16" s="95">
        <v>17.837985954351101</v>
      </c>
      <c r="W16" s="26">
        <v>0.92547308138486395</v>
      </c>
      <c r="X16" s="26">
        <v>0.92527580288846101</v>
      </c>
      <c r="Y16" s="26">
        <v>0.37781494728104098</v>
      </c>
      <c r="Z16" s="95">
        <v>1.11300152780303E-3</v>
      </c>
      <c r="AA16" s="26">
        <v>3.5138637527321102</v>
      </c>
      <c r="AB16" s="95">
        <v>1.8244374825885299</v>
      </c>
      <c r="AC16" s="95">
        <v>2362.7996464257099</v>
      </c>
      <c r="AD16" s="26">
        <v>0</v>
      </c>
      <c r="AE16" s="26">
        <v>1167.68137980235</v>
      </c>
      <c r="AF16" s="26">
        <v>19.412884504648801</v>
      </c>
      <c r="AG16" s="26">
        <v>429.90853916406701</v>
      </c>
      <c r="AH16" s="26">
        <v>9.8241109714245098</v>
      </c>
      <c r="AI16" s="26">
        <v>9.0557072600538999E-3</v>
      </c>
      <c r="AJ16" s="95">
        <v>1.3358803622744999E-3</v>
      </c>
      <c r="AK16" s="26">
        <v>27.701990876701</v>
      </c>
      <c r="AL16" s="26">
        <v>27.701990876701</v>
      </c>
      <c r="AM16" s="26">
        <v>0</v>
      </c>
      <c r="AN16" s="26">
        <v>0</v>
      </c>
      <c r="AO16" s="26">
        <v>9.6052641515553407</v>
      </c>
      <c r="AP16" s="26">
        <v>1.30570194046859E-3</v>
      </c>
      <c r="AQ16" s="95">
        <v>4.4323571105395303E-2</v>
      </c>
      <c r="AR16" s="26">
        <v>3.05042442500699E-3</v>
      </c>
      <c r="AS16" s="26">
        <v>2.3013150468889899E-2</v>
      </c>
      <c r="AT16" s="26">
        <v>5.7237636293258599E-4</v>
      </c>
      <c r="AU16" s="26">
        <v>0.50683090549336796</v>
      </c>
      <c r="AV16" s="26">
        <v>0</v>
      </c>
      <c r="AW16" s="95">
        <v>720.561564487949</v>
      </c>
      <c r="AX16" s="26">
        <v>4558.35879111757</v>
      </c>
      <c r="AY16" s="26">
        <v>506.48481201519002</v>
      </c>
      <c r="AZ16" s="26">
        <v>5064.8436031327601</v>
      </c>
      <c r="BA16" s="26">
        <v>2.8587398542303799E-5</v>
      </c>
      <c r="BB16" s="26">
        <v>36.946187244833602</v>
      </c>
      <c r="BC16" s="26">
        <v>0.91229651614609897</v>
      </c>
      <c r="BD16" s="26">
        <v>87.295409792878999</v>
      </c>
      <c r="BE16" s="26">
        <v>1.23087125823288</v>
      </c>
      <c r="BF16" s="26">
        <v>3.22533502516024</v>
      </c>
      <c r="BG16" s="26">
        <v>7.8108448442159002</v>
      </c>
      <c r="BH16" s="26">
        <v>1.8235039549816201</v>
      </c>
      <c r="BI16" s="26">
        <v>2.9562089320259799E-3</v>
      </c>
      <c r="BJ16" s="26">
        <v>0.42932283977358499</v>
      </c>
      <c r="BK16" s="26">
        <v>114.12507230444101</v>
      </c>
      <c r="BL16" s="26">
        <v>114.122990766055</v>
      </c>
      <c r="BM16" s="26">
        <v>2.0815383852246E-3</v>
      </c>
      <c r="BN16" s="26">
        <v>0</v>
      </c>
      <c r="BO16" s="26">
        <v>1.0388729972387E-7</v>
      </c>
      <c r="BP16" s="26">
        <v>3.4929676901624198</v>
      </c>
      <c r="BQ16" s="26">
        <v>0</v>
      </c>
      <c r="BR16" s="26">
        <v>20.940569469292299</v>
      </c>
      <c r="BS16" s="26">
        <v>5.2083584278840602</v>
      </c>
      <c r="BT16" s="26">
        <v>2.7926365890088598</v>
      </c>
      <c r="BU16" s="26">
        <v>52.335550832520497</v>
      </c>
      <c r="BV16" s="26">
        <v>89.710255478968307</v>
      </c>
      <c r="BW16" s="26">
        <v>2.8492257815109401</v>
      </c>
      <c r="BX16" s="26">
        <v>11.068549345502801</v>
      </c>
      <c r="BY16" s="26">
        <v>1.8788443151066301E-6</v>
      </c>
      <c r="BZ16" s="26">
        <v>5.2957922822798098</v>
      </c>
      <c r="CA16" s="26">
        <v>21.096377239193099</v>
      </c>
      <c r="CB16" s="26">
        <v>0</v>
      </c>
      <c r="CC16" s="26">
        <v>9.874659480745391E-4</v>
      </c>
      <c r="CD16" s="26">
        <v>1.79800990527315</v>
      </c>
      <c r="CE16" s="95">
        <v>0</v>
      </c>
      <c r="CF16" s="26">
        <v>0.45555832964646098</v>
      </c>
      <c r="CG16" s="26">
        <v>290.78960203266098</v>
      </c>
      <c r="CH16" s="26">
        <v>3.1151861584385401</v>
      </c>
      <c r="CJ16" s="23">
        <f t="shared" si="0"/>
        <v>2.7411531416563439E-3</v>
      </c>
      <c r="CK16" s="23">
        <f t="shared" si="1"/>
        <v>2.8232967949758836E-3</v>
      </c>
      <c r="CL16" s="23">
        <f t="shared" si="2"/>
        <v>2.7389611260453762E-3</v>
      </c>
      <c r="CM16" s="23">
        <f t="shared" si="3"/>
        <v>2.8109697131630225E-3</v>
      </c>
      <c r="CN16" s="23">
        <f t="shared" si="4"/>
        <v>2.8109723245781414E-3</v>
      </c>
      <c r="CO16" s="23">
        <f t="shared" si="5"/>
        <v>2.7107357053345726E-3</v>
      </c>
      <c r="CP16" s="23">
        <f t="shared" si="6"/>
        <v>2.7390447870626368E-3</v>
      </c>
      <c r="CQ16" s="73">
        <f t="shared" si="7"/>
        <v>-0.95030730372595307</v>
      </c>
      <c r="CR16" s="73">
        <f t="shared" si="8"/>
        <v>-0.2009513631076412</v>
      </c>
      <c r="CS16" s="23">
        <f t="shared" si="9"/>
        <v>0</v>
      </c>
      <c r="CT16" s="73">
        <f t="shared" si="10"/>
        <v>-0.7849192006447222</v>
      </c>
      <c r="CU16" s="23">
        <f t="shared" si="11"/>
        <v>0</v>
      </c>
      <c r="CV16" s="73">
        <f t="shared" si="12"/>
        <v>-0.99615758724771553</v>
      </c>
      <c r="CW16" s="81">
        <f t="shared" si="14"/>
        <v>2.7502859475615751E-3</v>
      </c>
      <c r="CX16" s="81">
        <f t="shared" si="15"/>
        <v>2.7490869286290239E-3</v>
      </c>
      <c r="CY16" s="73">
        <f t="shared" si="13"/>
        <v>-0.99745090884119991</v>
      </c>
    </row>
    <row r="17" spans="1:103" x14ac:dyDescent="0.25">
      <c r="A17" s="28" t="s">
        <v>16</v>
      </c>
      <c r="B17" s="26">
        <v>8231.2368731999995</v>
      </c>
      <c r="C17" s="26">
        <v>9.7067161550000005</v>
      </c>
      <c r="D17" s="26">
        <v>23398.478948</v>
      </c>
      <c r="E17" s="26">
        <v>381.78032839999997</v>
      </c>
      <c r="F17" s="26">
        <v>380.32639180000001</v>
      </c>
      <c r="G17" s="26">
        <v>37.260613560000003</v>
      </c>
      <c r="H17" s="26">
        <v>2978.9642266999999</v>
      </c>
      <c r="I17" s="51">
        <v>88.803706027000004</v>
      </c>
      <c r="J17" s="51">
        <v>35.556787768</v>
      </c>
      <c r="K17" s="26"/>
      <c r="L17" s="51">
        <v>505.16238937999998</v>
      </c>
      <c r="M17" s="26"/>
      <c r="N17" s="51">
        <v>41.080845082000003</v>
      </c>
      <c r="O17" s="26">
        <v>70.626712819000005</v>
      </c>
      <c r="P17" s="26">
        <v>10.526420393</v>
      </c>
      <c r="Q17" s="51">
        <v>0.80545090409999998</v>
      </c>
      <c r="R17" s="26"/>
      <c r="S17" s="28" t="s">
        <v>16</v>
      </c>
      <c r="T17" s="95">
        <v>0.20053993593729899</v>
      </c>
      <c r="U17" s="26">
        <v>0.40384118058301199</v>
      </c>
      <c r="V17" s="95">
        <v>70.819840746008893</v>
      </c>
      <c r="W17" s="26">
        <v>8.7524024306769199</v>
      </c>
      <c r="X17" s="26">
        <v>8.7364601954269805</v>
      </c>
      <c r="Y17" s="26">
        <v>2.48965129624073</v>
      </c>
      <c r="Z17" s="95">
        <v>9.6146843090658796E-2</v>
      </c>
      <c r="AA17" s="26">
        <v>68.262841102870993</v>
      </c>
      <c r="AB17" s="95">
        <v>10.555275420674599</v>
      </c>
      <c r="AC17" s="95">
        <v>14520.1928784063</v>
      </c>
      <c r="AD17" s="26">
        <v>0</v>
      </c>
      <c r="AE17" s="26">
        <v>8253.5273274659394</v>
      </c>
      <c r="AF17" s="26">
        <v>111.854115617514</v>
      </c>
      <c r="AG17" s="26">
        <v>2564.3844139845801</v>
      </c>
      <c r="AH17" s="26">
        <v>60.513948133948702</v>
      </c>
      <c r="AI17" s="26">
        <v>1.7515363275939599</v>
      </c>
      <c r="AJ17" s="95">
        <v>0.11537447368838701</v>
      </c>
      <c r="AK17" s="26">
        <v>255.46098503208</v>
      </c>
      <c r="AL17" s="26">
        <v>255.46098503208</v>
      </c>
      <c r="AM17" s="26">
        <v>0</v>
      </c>
      <c r="AN17" s="26">
        <v>0</v>
      </c>
      <c r="AO17" s="26">
        <v>55.033404680659501</v>
      </c>
      <c r="AP17" s="26">
        <v>0.118919486935036</v>
      </c>
      <c r="AQ17" s="95">
        <v>3.40235229091022</v>
      </c>
      <c r="AR17" s="26">
        <v>0.263455047642984</v>
      </c>
      <c r="AS17" s="26">
        <v>1.22543808656843</v>
      </c>
      <c r="AT17" s="26">
        <v>4.9430430976435097E-2</v>
      </c>
      <c r="AU17" s="26">
        <v>9.7338646286038308</v>
      </c>
      <c r="AV17" s="26">
        <v>0</v>
      </c>
      <c r="AW17" s="95">
        <v>5552.3129885745402</v>
      </c>
      <c r="AX17" s="26">
        <v>21116.318814929698</v>
      </c>
      <c r="AY17" s="26">
        <v>2346.2580104219001</v>
      </c>
      <c r="AZ17" s="26">
        <v>23462.5768253516</v>
      </c>
      <c r="BA17" s="26">
        <v>1.1515374210353899E-3</v>
      </c>
      <c r="BB17" s="26">
        <v>218.08076550835699</v>
      </c>
      <c r="BC17" s="26">
        <v>2.8201500906137098</v>
      </c>
      <c r="BD17" s="26">
        <v>1272.6197592214301</v>
      </c>
      <c r="BE17" s="26">
        <v>3.7957286093832998</v>
      </c>
      <c r="BF17" s="26">
        <v>9.9396873819013702</v>
      </c>
      <c r="BG17" s="26">
        <v>24.4553169786493</v>
      </c>
      <c r="BH17" s="26">
        <v>5.6231597129549096</v>
      </c>
      <c r="BI17" s="26">
        <v>0.70561464309925903</v>
      </c>
      <c r="BJ17" s="26">
        <v>1.3244939120164001</v>
      </c>
      <c r="BK17" s="26">
        <v>382.818474266122</v>
      </c>
      <c r="BL17" s="26">
        <v>381.360560918381</v>
      </c>
      <c r="BM17" s="26">
        <v>1.4579133477416399</v>
      </c>
      <c r="BN17" s="26">
        <v>4.6682716314753997E-4</v>
      </c>
      <c r="BO17" s="26">
        <v>1.41811207195885E-4</v>
      </c>
      <c r="BP17" s="26">
        <v>33.245192079234201</v>
      </c>
      <c r="BQ17" s="26">
        <v>5.31999801584024E-4</v>
      </c>
      <c r="BR17" s="26">
        <v>65.407317974957806</v>
      </c>
      <c r="BS17" s="26">
        <v>16.053928432989899</v>
      </c>
      <c r="BT17" s="26">
        <v>8.6944813622559796</v>
      </c>
      <c r="BU17" s="26">
        <v>163.48229316344401</v>
      </c>
      <c r="BV17" s="26">
        <v>793.31572644856101</v>
      </c>
      <c r="BW17" s="26">
        <v>8.8002942992434701</v>
      </c>
      <c r="BX17" s="26">
        <v>37.011520148772298</v>
      </c>
      <c r="BY17" s="26">
        <v>2.41490692209416E-4</v>
      </c>
      <c r="BZ17" s="26">
        <v>37.352637843745597</v>
      </c>
      <c r="CA17" s="26">
        <v>561.96645866445897</v>
      </c>
      <c r="CB17" s="26">
        <v>0</v>
      </c>
      <c r="CC17" s="26">
        <v>8.5288345222374495E-2</v>
      </c>
      <c r="CD17" s="26">
        <v>61.392307179329002</v>
      </c>
      <c r="CE17" s="95">
        <v>0</v>
      </c>
      <c r="CF17" s="26">
        <v>46.170357171822701</v>
      </c>
      <c r="CG17" s="26">
        <v>2987.1133415356198</v>
      </c>
      <c r="CH17" s="26">
        <v>30.368611492034699</v>
      </c>
      <c r="CJ17" s="23">
        <f t="shared" si="0"/>
        <v>2.7080321717523532E-3</v>
      </c>
      <c r="CK17" s="23">
        <f t="shared" si="1"/>
        <v>2.7968751913947693E-3</v>
      </c>
      <c r="CL17" s="23">
        <f t="shared" si="2"/>
        <v>2.7394035951673985E-3</v>
      </c>
      <c r="CM17" s="23">
        <f t="shared" si="3"/>
        <v>2.7192230424044612E-3</v>
      </c>
      <c r="CN17" s="23">
        <f t="shared" si="4"/>
        <v>2.7191621214780687E-3</v>
      </c>
      <c r="CO17" s="23">
        <f t="shared" si="5"/>
        <v>2.4697468708455282E-3</v>
      </c>
      <c r="CP17" s="23">
        <f t="shared" si="6"/>
        <v>2.7355531035185465E-3</v>
      </c>
      <c r="CQ17" s="73">
        <f t="shared" si="7"/>
        <v>-0.90162054506181599</v>
      </c>
      <c r="CR17" s="73">
        <f t="shared" si="8"/>
        <v>0.91982587258080217</v>
      </c>
      <c r="CS17" s="23">
        <f t="shared" si="9"/>
        <v>0</v>
      </c>
      <c r="CT17" s="73">
        <f t="shared" si="10"/>
        <v>-0.49429927800916756</v>
      </c>
      <c r="CU17" s="23">
        <f t="shared" si="11"/>
        <v>0</v>
      </c>
      <c r="CV17" s="73">
        <f t="shared" si="12"/>
        <v>-0.97017008573892827</v>
      </c>
      <c r="CW17" s="81">
        <f t="shared" si="14"/>
        <v>2.7344884010647688E-3</v>
      </c>
      <c r="CX17" s="81">
        <f t="shared" si="15"/>
        <v>2.741200388860309E-3</v>
      </c>
      <c r="CY17" s="73">
        <f t="shared" si="13"/>
        <v>-0.93863011299035293</v>
      </c>
    </row>
    <row r="18" spans="1:103" x14ac:dyDescent="0.25">
      <c r="A18" s="28" t="s">
        <v>17</v>
      </c>
      <c r="B18" s="26">
        <v>1291.6126128000001</v>
      </c>
      <c r="C18" s="26">
        <v>4.2712317999999999E-2</v>
      </c>
      <c r="D18" s="26">
        <v>4535.5801791000004</v>
      </c>
      <c r="E18" s="26">
        <v>135.90378122999999</v>
      </c>
      <c r="F18" s="26">
        <v>132.85099241</v>
      </c>
      <c r="G18" s="26">
        <v>112.49550805</v>
      </c>
      <c r="H18" s="26">
        <v>1103.9050671</v>
      </c>
      <c r="I18" s="51">
        <v>21.486869879</v>
      </c>
      <c r="J18" s="51">
        <v>19.615933808000001</v>
      </c>
      <c r="K18" s="26"/>
      <c r="L18" s="51">
        <v>115.00549513</v>
      </c>
      <c r="M18" s="26"/>
      <c r="N18" s="51">
        <v>4.5655350378000001</v>
      </c>
      <c r="O18" s="26">
        <v>16.396019899999999</v>
      </c>
      <c r="P18" s="26">
        <v>0.68178901059999997</v>
      </c>
      <c r="Q18" s="51">
        <v>0.10980074369999999</v>
      </c>
      <c r="R18" s="26"/>
      <c r="S18" s="28" t="s">
        <v>17</v>
      </c>
      <c r="T18" s="95">
        <v>8.8998138360752696E-2</v>
      </c>
      <c r="U18" s="26">
        <v>6.3263234159453399</v>
      </c>
      <c r="V18" s="95">
        <v>16.440891326476802</v>
      </c>
      <c r="W18" s="26">
        <v>1.87067556307561</v>
      </c>
      <c r="X18" s="26">
        <v>1.8635993078194699</v>
      </c>
      <c r="Y18" s="26">
        <v>0.757329327633394</v>
      </c>
      <c r="Z18" s="95">
        <v>4.2671654130392499E-2</v>
      </c>
      <c r="AA18" s="26">
        <v>19.130375474164399</v>
      </c>
      <c r="AB18" s="95">
        <v>0.68365377750370504</v>
      </c>
      <c r="AC18" s="95">
        <v>5266.4968795844998</v>
      </c>
      <c r="AD18" s="26">
        <v>0</v>
      </c>
      <c r="AE18" s="26">
        <v>1295.1293835343399</v>
      </c>
      <c r="AF18" s="26">
        <v>29.696414672040799</v>
      </c>
      <c r="AG18" s="26">
        <v>894.46857964380104</v>
      </c>
      <c r="AH18" s="26">
        <v>15.577278644781</v>
      </c>
      <c r="AI18" s="26">
        <v>0.18498228508360301</v>
      </c>
      <c r="AJ18" s="95">
        <v>5.1201041253988597E-2</v>
      </c>
      <c r="AK18" s="26">
        <v>84.277331064533897</v>
      </c>
      <c r="AL18" s="26">
        <v>84.277331064533897</v>
      </c>
      <c r="AM18" s="26">
        <v>0</v>
      </c>
      <c r="AN18" s="26">
        <v>0</v>
      </c>
      <c r="AO18" s="26">
        <v>14.611067786777999</v>
      </c>
      <c r="AP18" s="26">
        <v>4.9178178617371601E-2</v>
      </c>
      <c r="AQ18" s="95">
        <v>2.40369771724114</v>
      </c>
      <c r="AR18" s="26">
        <v>0.37112671632004302</v>
      </c>
      <c r="AS18" s="26">
        <v>3.23982915061546</v>
      </c>
      <c r="AT18" s="26">
        <v>2.1937905138147199E-2</v>
      </c>
      <c r="AU18" s="26">
        <v>4.2836270881903997E-2</v>
      </c>
      <c r="AV18" s="26">
        <v>0</v>
      </c>
      <c r="AW18" s="95">
        <v>2008.00132410478</v>
      </c>
      <c r="AX18" s="26">
        <v>4093.1847589843201</v>
      </c>
      <c r="AY18" s="26">
        <v>454.79704246963502</v>
      </c>
      <c r="AZ18" s="26">
        <v>4547.9818014539596</v>
      </c>
      <c r="BA18" s="26">
        <v>3.6395202905775502E-4</v>
      </c>
      <c r="BB18" s="26">
        <v>57.362279795470499</v>
      </c>
      <c r="BC18" s="26">
        <v>1.06781117565325</v>
      </c>
      <c r="BD18" s="26">
        <v>483.91517009106599</v>
      </c>
      <c r="BE18" s="26">
        <v>1.4389393892216</v>
      </c>
      <c r="BF18" s="26">
        <v>3.7644079565314699</v>
      </c>
      <c r="BG18" s="26">
        <v>9.1536432221873003</v>
      </c>
      <c r="BH18" s="26">
        <v>2.1305459757160898</v>
      </c>
      <c r="BI18" s="26">
        <v>6.51388041028017E-6</v>
      </c>
      <c r="BJ18" s="26">
        <v>0.50137248895980502</v>
      </c>
      <c r="BK18" s="26">
        <v>136.28188212811401</v>
      </c>
      <c r="BL18" s="26">
        <v>133.22077602014099</v>
      </c>
      <c r="BM18" s="26">
        <v>3.0611061079733299</v>
      </c>
      <c r="BN18" s="26">
        <v>1.8083427305345601E-4</v>
      </c>
      <c r="BO18" s="26">
        <v>4.3560541675622999E-5</v>
      </c>
      <c r="BP18" s="26">
        <v>3.9891272389975598</v>
      </c>
      <c r="BQ18" s="26">
        <v>1.2993843593092801E-4</v>
      </c>
      <c r="BR18" s="26">
        <v>24.452220452895499</v>
      </c>
      <c r="BS18" s="26">
        <v>6.0882879542210304</v>
      </c>
      <c r="BT18" s="26">
        <v>3.26178711868031</v>
      </c>
      <c r="BU18" s="26">
        <v>61.1138689398745</v>
      </c>
      <c r="BV18" s="26">
        <v>343.471990920503</v>
      </c>
      <c r="BW18" s="26">
        <v>3.3298518475724301</v>
      </c>
      <c r="BX18" s="26">
        <v>12.9248653727629</v>
      </c>
      <c r="BY18" s="26">
        <v>3.6860397364616802E-3</v>
      </c>
      <c r="BZ18" s="26">
        <v>112.823111860376</v>
      </c>
      <c r="CA18" s="26">
        <v>244.17559607074099</v>
      </c>
      <c r="CB18" s="26">
        <v>0</v>
      </c>
      <c r="CC18" s="26">
        <v>3.78530445529855E-2</v>
      </c>
      <c r="CD18" s="26">
        <v>26.039247127097202</v>
      </c>
      <c r="CE18" s="95">
        <v>0</v>
      </c>
      <c r="CF18" s="26">
        <v>11.904764107626001</v>
      </c>
      <c r="CG18" s="26">
        <v>1106.9286163704201</v>
      </c>
      <c r="CH18" s="26">
        <v>10.420384558255799</v>
      </c>
      <c r="CJ18" s="23">
        <f t="shared" si="0"/>
        <v>2.722775156798812E-3</v>
      </c>
      <c r="CK18" s="23">
        <f t="shared" si="1"/>
        <v>2.9020406221923578E-3</v>
      </c>
      <c r="CL18" s="23">
        <f t="shared" si="2"/>
        <v>2.7342967964949852E-3</v>
      </c>
      <c r="CM18" s="23">
        <f t="shared" si="3"/>
        <v>2.7821219887482398E-3</v>
      </c>
      <c r="CN18" s="23">
        <f t="shared" si="4"/>
        <v>2.7834463516822803E-3</v>
      </c>
      <c r="CO18" s="23">
        <f t="shared" si="5"/>
        <v>2.9121501476343115E-3</v>
      </c>
      <c r="CP18" s="23">
        <f t="shared" si="6"/>
        <v>2.7389576880583037E-3</v>
      </c>
      <c r="CQ18" s="73">
        <f t="shared" si="7"/>
        <v>-0.9132679949050726</v>
      </c>
      <c r="CR18" s="73">
        <f t="shared" si="8"/>
        <v>-2.4753261230804922E-2</v>
      </c>
      <c r="CS18" s="23">
        <f t="shared" si="9"/>
        <v>0</v>
      </c>
      <c r="CT18" s="73">
        <f t="shared" si="10"/>
        <v>-0.26718865938302844</v>
      </c>
      <c r="CU18" s="23">
        <f t="shared" si="11"/>
        <v>0</v>
      </c>
      <c r="CV18" s="73">
        <f t="shared" si="12"/>
        <v>-0.29037251411027604</v>
      </c>
      <c r="CW18" s="81">
        <f t="shared" si="14"/>
        <v>2.7367267635972354E-3</v>
      </c>
      <c r="CX18" s="81">
        <f t="shared" si="15"/>
        <v>2.7351084788885169E-3</v>
      </c>
      <c r="CY18" s="73">
        <f t="shared" si="13"/>
        <v>-0.80020258152270418</v>
      </c>
    </row>
    <row r="19" spans="1:103" x14ac:dyDescent="0.25">
      <c r="A19" s="28" t="s">
        <v>18</v>
      </c>
      <c r="B19" s="26">
        <v>13509.149973</v>
      </c>
      <c r="C19" s="26"/>
      <c r="D19" s="26">
        <v>29676.231613</v>
      </c>
      <c r="E19" s="26">
        <v>962.59330135000005</v>
      </c>
      <c r="F19" s="26">
        <v>928.37888803999999</v>
      </c>
      <c r="G19" s="26">
        <v>864.66715909000004</v>
      </c>
      <c r="H19" s="26">
        <v>11097.668847000001</v>
      </c>
      <c r="I19" s="51">
        <v>61.719363143999999</v>
      </c>
      <c r="J19" s="51">
        <v>30.675588155</v>
      </c>
      <c r="K19" s="26">
        <v>1.125E-2</v>
      </c>
      <c r="L19" s="51">
        <v>484.09799403</v>
      </c>
      <c r="M19" s="26"/>
      <c r="N19" s="51">
        <v>35.633548775999998</v>
      </c>
      <c r="O19" s="26">
        <v>48.321282723000003</v>
      </c>
      <c r="P19" s="26">
        <v>16.507756251</v>
      </c>
      <c r="Q19" s="51">
        <v>0.69128049930000002</v>
      </c>
      <c r="R19" s="26"/>
      <c r="S19" s="28" t="s">
        <v>18</v>
      </c>
      <c r="T19" s="95">
        <v>2.64440463657998</v>
      </c>
      <c r="U19" s="26">
        <v>245.422129804245</v>
      </c>
      <c r="V19" s="95">
        <v>48.453151352032997</v>
      </c>
      <c r="W19" s="26">
        <v>23.419235834524201</v>
      </c>
      <c r="X19" s="26">
        <v>23.217678801268502</v>
      </c>
      <c r="Y19" s="26">
        <v>10.013053258868601</v>
      </c>
      <c r="Z19" s="95">
        <v>1.2166101209964499</v>
      </c>
      <c r="AA19" s="26">
        <v>182.886167905685</v>
      </c>
      <c r="AB19" s="95">
        <v>16.552896955447402</v>
      </c>
      <c r="AC19" s="95">
        <v>28554.119328618501</v>
      </c>
      <c r="AD19" s="26">
        <v>1.12802697994344E-2</v>
      </c>
      <c r="AE19" s="26">
        <v>13543.737170910001</v>
      </c>
      <c r="AF19" s="26">
        <v>207.94407249116699</v>
      </c>
      <c r="AG19" s="26">
        <v>4961.1640178731104</v>
      </c>
      <c r="AH19" s="26">
        <v>106.31727948308</v>
      </c>
      <c r="AI19" s="26">
        <v>12.073789584403899</v>
      </c>
      <c r="AJ19" s="95">
        <v>1.6303625032362701</v>
      </c>
      <c r="AK19" s="26">
        <v>393.03639822798601</v>
      </c>
      <c r="AL19" s="26">
        <v>393.03639822798601</v>
      </c>
      <c r="AM19" s="26">
        <v>0</v>
      </c>
      <c r="AN19" s="26">
        <v>0</v>
      </c>
      <c r="AO19" s="26">
        <v>138.26860577663399</v>
      </c>
      <c r="AP19" s="26">
        <v>1.5703800515072599</v>
      </c>
      <c r="AQ19" s="95">
        <v>98.549649852569701</v>
      </c>
      <c r="AR19" s="26">
        <v>14.887174907666999</v>
      </c>
      <c r="AS19" s="26">
        <v>130.14537351112301</v>
      </c>
      <c r="AT19" s="26">
        <v>0.628847536284599</v>
      </c>
      <c r="AU19" s="26">
        <v>0</v>
      </c>
      <c r="AV19" s="26">
        <v>0</v>
      </c>
      <c r="AW19" s="95">
        <v>16353.7321918903</v>
      </c>
      <c r="AX19" s="26">
        <v>26779.0540012368</v>
      </c>
      <c r="AY19" s="26">
        <v>2975.4488205653702</v>
      </c>
      <c r="AZ19" s="26">
        <v>29754.502821802202</v>
      </c>
      <c r="BA19" s="26">
        <v>3.5781172221435703E-2</v>
      </c>
      <c r="BB19" s="26">
        <v>371.28270229433298</v>
      </c>
      <c r="BC19" s="26">
        <v>9.44832411920388</v>
      </c>
      <c r="BD19" s="26">
        <v>5664.4435803448496</v>
      </c>
      <c r="BE19" s="26">
        <v>11.368814845373301</v>
      </c>
      <c r="BF19" s="26">
        <v>21.4489043212795</v>
      </c>
      <c r="BG19" s="26">
        <v>61.080182712677001</v>
      </c>
      <c r="BH19" s="26">
        <v>12.6169938395145</v>
      </c>
      <c r="BI19" s="26">
        <v>3.2014032824726901</v>
      </c>
      <c r="BJ19" s="26">
        <v>3.16490120936743</v>
      </c>
      <c r="BK19" s="26">
        <v>965.14328920496098</v>
      </c>
      <c r="BL19" s="26">
        <v>930.85248690334197</v>
      </c>
      <c r="BM19" s="26">
        <v>34.290802301618797</v>
      </c>
      <c r="BN19" s="26">
        <v>4.6996270646450303E-2</v>
      </c>
      <c r="BO19" s="26">
        <v>1.23616437522666E-2</v>
      </c>
      <c r="BP19" s="26">
        <v>99.328192353709397</v>
      </c>
      <c r="BQ19" s="26">
        <v>0.116254992874882</v>
      </c>
      <c r="BR19" s="26">
        <v>148.43833733361899</v>
      </c>
      <c r="BS19" s="26">
        <v>36.566038792308099</v>
      </c>
      <c r="BT19" s="26">
        <v>19.2135663005891</v>
      </c>
      <c r="BU19" s="26">
        <v>371.44910397680599</v>
      </c>
      <c r="BV19" s="26">
        <v>2483.3268053505999</v>
      </c>
      <c r="BW19" s="26">
        <v>22.874698418845099</v>
      </c>
      <c r="BX19" s="26">
        <v>91.444965868924101</v>
      </c>
      <c r="BY19" s="26">
        <v>19.032446621377201</v>
      </c>
      <c r="BZ19" s="26">
        <v>867.05705553265602</v>
      </c>
      <c r="CA19" s="26">
        <v>3327.5852764565102</v>
      </c>
      <c r="CB19" s="26">
        <v>0</v>
      </c>
      <c r="CC19" s="26">
        <v>1.1047434979400801</v>
      </c>
      <c r="CD19" s="26">
        <v>654.92290888265302</v>
      </c>
      <c r="CE19" s="95">
        <v>0</v>
      </c>
      <c r="CF19" s="26">
        <v>314.924843536222</v>
      </c>
      <c r="CG19" s="26">
        <v>11127.8353508931</v>
      </c>
      <c r="CH19" s="26">
        <v>247.151659862141</v>
      </c>
      <c r="CJ19" s="23">
        <f t="shared" si="0"/>
        <v>2.560279364662371E-3</v>
      </c>
      <c r="CK19" s="23">
        <f t="shared" si="1"/>
        <v>0</v>
      </c>
      <c r="CL19" s="23">
        <f t="shared" si="2"/>
        <v>2.6375049845585572E-3</v>
      </c>
      <c r="CM19" s="23">
        <f t="shared" si="3"/>
        <v>2.6490812385507692E-3</v>
      </c>
      <c r="CN19" s="23">
        <f t="shared" si="4"/>
        <v>2.6644281717395101E-3</v>
      </c>
      <c r="CO19" s="23">
        <f t="shared" si="5"/>
        <v>2.7639495932413756E-3</v>
      </c>
      <c r="CP19" s="23">
        <f t="shared" si="6"/>
        <v>2.718273928425385E-3</v>
      </c>
      <c r="CQ19" s="73">
        <f t="shared" si="7"/>
        <v>-0.62381856165465643</v>
      </c>
      <c r="CR19" s="73">
        <f t="shared" si="8"/>
        <v>4.9619449505445017</v>
      </c>
      <c r="CS19" s="23">
        <f t="shared" si="9"/>
        <v>2.6906488386133384E-3</v>
      </c>
      <c r="CT19" s="73">
        <f t="shared" si="10"/>
        <v>-0.18810570778025329</v>
      </c>
      <c r="CU19" s="23">
        <f t="shared" si="11"/>
        <v>0</v>
      </c>
      <c r="CV19" s="73">
        <f t="shared" si="12"/>
        <v>2.6523270339770049</v>
      </c>
      <c r="CW19" s="81">
        <f t="shared" si="14"/>
        <v>2.7289968643615216E-3</v>
      </c>
      <c r="CX19" s="81">
        <f t="shared" si="15"/>
        <v>2.7345148402386416E-3</v>
      </c>
      <c r="CY19" s="73">
        <f t="shared" si="13"/>
        <v>-9.0314948965899491E-2</v>
      </c>
    </row>
    <row r="20" spans="1:103" x14ac:dyDescent="0.25">
      <c r="A20" s="28" t="s">
        <v>19</v>
      </c>
      <c r="B20" s="26">
        <v>42.158299999999997</v>
      </c>
      <c r="C20" s="26"/>
      <c r="D20" s="26">
        <v>24.647200000000002</v>
      </c>
      <c r="E20" s="26">
        <v>0.90460671260000003</v>
      </c>
      <c r="F20" s="26">
        <v>0.90460671260000003</v>
      </c>
      <c r="G20" s="26">
        <v>0.65406156000000004</v>
      </c>
      <c r="H20" s="26">
        <v>52.954324790000001</v>
      </c>
      <c r="I20" s="51"/>
      <c r="J20" s="51">
        <v>2.0313600000000001E-5</v>
      </c>
      <c r="K20" s="26"/>
      <c r="L20" s="51">
        <v>7.2552179999999997E-4</v>
      </c>
      <c r="M20" s="26"/>
      <c r="N20" s="51"/>
      <c r="O20" s="26"/>
      <c r="P20" s="26"/>
      <c r="Q20" s="51">
        <v>5.9004112000000003E-6</v>
      </c>
      <c r="R20" s="26"/>
      <c r="S20" s="28" t="s">
        <v>19</v>
      </c>
      <c r="T20" s="95">
        <v>0</v>
      </c>
      <c r="U20" s="26">
        <v>0</v>
      </c>
      <c r="V20" s="95">
        <v>0</v>
      </c>
      <c r="W20" s="26">
        <v>4.5905390826048104E-3</v>
      </c>
      <c r="X20" s="26">
        <v>4.5905390826048104E-3</v>
      </c>
      <c r="Y20" s="26">
        <v>1.8498481704889299E-3</v>
      </c>
      <c r="Z20" s="95">
        <v>0</v>
      </c>
      <c r="AA20" s="26">
        <v>9.8138879050667593E-2</v>
      </c>
      <c r="AB20" s="95">
        <v>0</v>
      </c>
      <c r="AC20" s="95">
        <v>37.058034135705597</v>
      </c>
      <c r="AD20" s="26">
        <v>0</v>
      </c>
      <c r="AE20" s="26">
        <v>42.273437545814701</v>
      </c>
      <c r="AF20" s="26">
        <v>9.6398984175333505E-2</v>
      </c>
      <c r="AG20" s="26">
        <v>6.5776620709337204</v>
      </c>
      <c r="AH20" s="26">
        <v>4.8963968239243399E-2</v>
      </c>
      <c r="AI20" s="26">
        <v>0</v>
      </c>
      <c r="AJ20" s="95">
        <v>0</v>
      </c>
      <c r="AK20" s="26">
        <v>1.58393482141944</v>
      </c>
      <c r="AL20" s="26">
        <v>1.58393482141944</v>
      </c>
      <c r="AM20" s="26">
        <v>0</v>
      </c>
      <c r="AN20" s="26">
        <v>0</v>
      </c>
      <c r="AO20" s="26">
        <v>4.7763091095718899E-2</v>
      </c>
      <c r="AP20" s="26">
        <v>0</v>
      </c>
      <c r="AQ20" s="95">
        <v>0</v>
      </c>
      <c r="AR20" s="26">
        <v>0</v>
      </c>
      <c r="AS20" s="26">
        <v>0</v>
      </c>
      <c r="AT20" s="26">
        <v>0</v>
      </c>
      <c r="AU20" s="26">
        <v>0</v>
      </c>
      <c r="AV20" s="26">
        <v>0</v>
      </c>
      <c r="AW20" s="95">
        <v>59.6682802295012</v>
      </c>
      <c r="AX20" s="26">
        <v>22.243111537337999</v>
      </c>
      <c r="AY20" s="26">
        <v>2.47146347437402</v>
      </c>
      <c r="AZ20" s="26">
        <v>24.714575011712</v>
      </c>
      <c r="BA20" s="26">
        <v>0</v>
      </c>
      <c r="BB20" s="26">
        <v>0.234236705947519</v>
      </c>
      <c r="BC20" s="26">
        <v>7.2611327347784698E-3</v>
      </c>
      <c r="BD20" s="26">
        <v>41.043646730269899</v>
      </c>
      <c r="BE20" s="26">
        <v>9.7966526122014695E-3</v>
      </c>
      <c r="BF20" s="26">
        <v>2.56708922656348E-2</v>
      </c>
      <c r="BG20" s="26">
        <v>6.2045181523063E-2</v>
      </c>
      <c r="BH20" s="26">
        <v>1.4513430116238599E-2</v>
      </c>
      <c r="BI20" s="26">
        <v>0</v>
      </c>
      <c r="BJ20" s="26">
        <v>3.41704988508406E-3</v>
      </c>
      <c r="BK20" s="26">
        <v>0.90716328036728799</v>
      </c>
      <c r="BL20" s="26">
        <v>0.90716328036728799</v>
      </c>
      <c r="BM20" s="26">
        <v>0</v>
      </c>
      <c r="BN20" s="26">
        <v>0</v>
      </c>
      <c r="BO20" s="26">
        <v>0</v>
      </c>
      <c r="BP20" s="26">
        <v>2.7031417516823902E-2</v>
      </c>
      <c r="BQ20" s="26">
        <v>0</v>
      </c>
      <c r="BR20" s="26">
        <v>0.166634618076797</v>
      </c>
      <c r="BS20" s="26">
        <v>4.1454335444258798E-2</v>
      </c>
      <c r="BT20" s="26">
        <v>2.22237948158313E-2</v>
      </c>
      <c r="BU20" s="26">
        <v>0.416449015360702</v>
      </c>
      <c r="BV20" s="26">
        <v>9.2444948702987695</v>
      </c>
      <c r="BW20" s="26">
        <v>2.2677354122918599E-2</v>
      </c>
      <c r="BX20" s="26">
        <v>8.7988405892954605E-2</v>
      </c>
      <c r="BY20" s="26">
        <v>0</v>
      </c>
      <c r="BZ20" s="26">
        <v>0.65584892519166305</v>
      </c>
      <c r="CA20" s="26">
        <v>23.622850238964901</v>
      </c>
      <c r="CB20" s="26">
        <v>0</v>
      </c>
      <c r="CC20" s="26">
        <v>0</v>
      </c>
      <c r="CD20" s="26">
        <v>0.42648090654849802</v>
      </c>
      <c r="CE20" s="95">
        <v>0</v>
      </c>
      <c r="CF20" s="26">
        <v>0.149645324949155</v>
      </c>
      <c r="CG20" s="26">
        <v>53.094328830392897</v>
      </c>
      <c r="CH20" s="26">
        <v>0.13016412846938499</v>
      </c>
      <c r="CJ20" s="23">
        <f t="shared" si="0"/>
        <v>2.7310765807611877E-3</v>
      </c>
      <c r="CK20" s="23">
        <f t="shared" si="1"/>
        <v>0</v>
      </c>
      <c r="CL20" s="23">
        <f t="shared" si="2"/>
        <v>2.7335767029114328E-3</v>
      </c>
      <c r="CM20" s="23">
        <f t="shared" si="3"/>
        <v>2.8261649307685724E-3</v>
      </c>
      <c r="CN20" s="23">
        <f t="shared" si="4"/>
        <v>2.8261649307685724E-3</v>
      </c>
      <c r="CO20" s="23">
        <f t="shared" si="5"/>
        <v>2.7327170727828799E-3</v>
      </c>
      <c r="CP20" s="23">
        <f t="shared" si="6"/>
        <v>2.6438641404286987E-3</v>
      </c>
      <c r="CQ20" s="73">
        <f t="shared" si="7"/>
        <v>4.5905390826048106E+47</v>
      </c>
      <c r="CR20" s="73">
        <f t="shared" si="8"/>
        <v>4830.1908795421577</v>
      </c>
      <c r="CS20" s="23">
        <f t="shared" si="9"/>
        <v>0</v>
      </c>
      <c r="CT20" s="73">
        <f t="shared" si="10"/>
        <v>2182.1664071561186</v>
      </c>
      <c r="CU20" s="23">
        <f t="shared" si="11"/>
        <v>0</v>
      </c>
      <c r="CV20" s="73">
        <f t="shared" si="12"/>
        <v>0</v>
      </c>
      <c r="CW20" s="81">
        <f t="shared" si="14"/>
        <v>0</v>
      </c>
      <c r="CX20" s="81">
        <f t="shared" si="15"/>
        <v>0</v>
      </c>
      <c r="CY20" s="73">
        <f t="shared" si="13"/>
        <v>-1</v>
      </c>
    </row>
    <row r="21" spans="1:103" x14ac:dyDescent="0.25">
      <c r="A21" s="28" t="s">
        <v>20</v>
      </c>
      <c r="B21" s="26">
        <v>51.412346499999998</v>
      </c>
      <c r="C21" s="26">
        <v>24.471045</v>
      </c>
      <c r="D21" s="26">
        <v>156.60066399999999</v>
      </c>
      <c r="E21" s="26">
        <v>10.9592122</v>
      </c>
      <c r="F21" s="26">
        <v>10.9289641</v>
      </c>
      <c r="G21" s="26">
        <v>0.30768069999999997</v>
      </c>
      <c r="H21" s="26">
        <v>38.993071999999998</v>
      </c>
      <c r="I21" s="51">
        <v>1.5390297465</v>
      </c>
      <c r="J21" s="51">
        <v>0.45371041699999998</v>
      </c>
      <c r="K21" s="26"/>
      <c r="L21" s="51">
        <v>7.0743802567999996</v>
      </c>
      <c r="M21" s="26"/>
      <c r="N21" s="51">
        <v>0.49151</v>
      </c>
      <c r="O21" s="26">
        <v>1.6880733445</v>
      </c>
      <c r="P21" s="26">
        <v>0.1207627</v>
      </c>
      <c r="Q21" s="51">
        <v>2.9068849000000001E-2</v>
      </c>
      <c r="R21" s="26"/>
      <c r="S21" s="28" t="s">
        <v>20</v>
      </c>
      <c r="T21" s="95">
        <v>0</v>
      </c>
      <c r="U21" s="26">
        <v>0</v>
      </c>
      <c r="V21" s="95">
        <v>1.69268930170332</v>
      </c>
      <c r="W21" s="26">
        <v>7.5988836113134103E-2</v>
      </c>
      <c r="X21" s="26">
        <v>7.5988836113134103E-2</v>
      </c>
      <c r="Y21" s="26">
        <v>3.0626961813852799E-2</v>
      </c>
      <c r="Z21" s="95">
        <v>0</v>
      </c>
      <c r="AA21" s="26">
        <v>1.44221208171965</v>
      </c>
      <c r="AB21" s="95">
        <v>0.12109281291388101</v>
      </c>
      <c r="AC21" s="95">
        <v>217.28230347594501</v>
      </c>
      <c r="AD21" s="26">
        <v>0</v>
      </c>
      <c r="AE21" s="26">
        <v>51.530752616059402</v>
      </c>
      <c r="AF21" s="26">
        <v>1.6156206578959</v>
      </c>
      <c r="AG21" s="26">
        <v>35.506764045205102</v>
      </c>
      <c r="AH21" s="26">
        <v>0.81833143022546295</v>
      </c>
      <c r="AI21" s="26">
        <v>0</v>
      </c>
      <c r="AJ21" s="95">
        <v>0</v>
      </c>
      <c r="AK21" s="26">
        <v>11.2795222824354</v>
      </c>
      <c r="AL21" s="26">
        <v>11.2795222824354</v>
      </c>
      <c r="AM21" s="26">
        <v>0</v>
      </c>
      <c r="AN21" s="26">
        <v>0</v>
      </c>
      <c r="AO21" s="26">
        <v>0.79645479749486003</v>
      </c>
      <c r="AP21" s="26">
        <v>0</v>
      </c>
      <c r="AQ21" s="95">
        <v>0</v>
      </c>
      <c r="AR21" s="26">
        <v>0</v>
      </c>
      <c r="AS21" s="26">
        <v>0</v>
      </c>
      <c r="AT21" s="26">
        <v>0</v>
      </c>
      <c r="AU21" s="26">
        <v>24.523911771027901</v>
      </c>
      <c r="AV21" s="26">
        <v>0</v>
      </c>
      <c r="AW21" s="95">
        <v>74.590985311706007</v>
      </c>
      <c r="AX21" s="26">
        <v>141.290367168769</v>
      </c>
      <c r="AY21" s="26">
        <v>15.698915296659401</v>
      </c>
      <c r="AZ21" s="26">
        <v>156.989282465429</v>
      </c>
      <c r="BA21" s="26">
        <v>0</v>
      </c>
      <c r="BB21" s="26">
        <v>3.38162026152105</v>
      </c>
      <c r="BC21" s="26">
        <v>8.7708215523845695E-2</v>
      </c>
      <c r="BD21" s="26">
        <v>10.4220397585343</v>
      </c>
      <c r="BE21" s="26">
        <v>0.118334282202638</v>
      </c>
      <c r="BF21" s="26">
        <v>0.31005428881650399</v>
      </c>
      <c r="BG21" s="26">
        <v>0.74939351510441399</v>
      </c>
      <c r="BH21" s="26">
        <v>0.17529389264593201</v>
      </c>
      <c r="BI21" s="26">
        <v>0</v>
      </c>
      <c r="BJ21" s="26">
        <v>4.12716564978476E-2</v>
      </c>
      <c r="BK21" s="26">
        <v>10.9872159533061</v>
      </c>
      <c r="BL21" s="26">
        <v>10.9569728009171</v>
      </c>
      <c r="BM21" s="26">
        <v>3.02431523889834E-2</v>
      </c>
      <c r="BN21" s="26">
        <v>0</v>
      </c>
      <c r="BO21" s="26">
        <v>0</v>
      </c>
      <c r="BP21" s="26">
        <v>0.32656970849385702</v>
      </c>
      <c r="BQ21" s="26">
        <v>0</v>
      </c>
      <c r="BR21" s="26">
        <v>2.0126200091491802</v>
      </c>
      <c r="BS21" s="26">
        <v>0.50068696462133</v>
      </c>
      <c r="BT21" s="26">
        <v>0.268418883689655</v>
      </c>
      <c r="BU21" s="26">
        <v>5.0299222980979801</v>
      </c>
      <c r="BV21" s="26">
        <v>7.8762849250214702</v>
      </c>
      <c r="BW21" s="26">
        <v>0.27390703439761499</v>
      </c>
      <c r="BX21" s="26">
        <v>1.0627285878845001</v>
      </c>
      <c r="BY21" s="26">
        <v>6.3463791839591603E-5</v>
      </c>
      <c r="BZ21" s="26">
        <v>0.30833079118371698</v>
      </c>
      <c r="CA21" s="26">
        <v>3.3819124785600998</v>
      </c>
      <c r="CB21" s="26">
        <v>0</v>
      </c>
      <c r="CC21" s="26">
        <v>0</v>
      </c>
      <c r="CD21" s="26">
        <v>0.55953479955327901</v>
      </c>
      <c r="CE21" s="95">
        <v>0</v>
      </c>
      <c r="CF21" s="26">
        <v>0.412670597435009</v>
      </c>
      <c r="CG21" s="26">
        <v>39.097606111212201</v>
      </c>
      <c r="CH21" s="26">
        <v>0.41694315297694901</v>
      </c>
      <c r="CJ21" s="23">
        <f t="shared" si="0"/>
        <v>2.3030677282820404E-3</v>
      </c>
      <c r="CK21" s="23">
        <f t="shared" si="1"/>
        <v>2.160380606055072E-3</v>
      </c>
      <c r="CL21" s="23">
        <f t="shared" si="2"/>
        <v>2.4815888739079983E-3</v>
      </c>
      <c r="CM21" s="23">
        <f t="shared" si="3"/>
        <v>2.5552706522189769E-3</v>
      </c>
      <c r="CN21" s="23">
        <f t="shared" si="4"/>
        <v>2.562795582529196E-3</v>
      </c>
      <c r="CO21" s="23">
        <f t="shared" si="5"/>
        <v>2.1128760553294551E-3</v>
      </c>
      <c r="CP21" s="23">
        <f t="shared" si="6"/>
        <v>2.6808380527751992E-3</v>
      </c>
      <c r="CQ21" s="73">
        <f t="shared" si="7"/>
        <v>-0.95062549227138415</v>
      </c>
      <c r="CR21" s="73">
        <f t="shared" si="8"/>
        <v>2.1787061254968938</v>
      </c>
      <c r="CS21" s="23">
        <f t="shared" si="9"/>
        <v>0</v>
      </c>
      <c r="CT21" s="73">
        <f t="shared" si="10"/>
        <v>0.59441843285047546</v>
      </c>
      <c r="CU21" s="23">
        <f t="shared" si="11"/>
        <v>0</v>
      </c>
      <c r="CV21" s="73">
        <f t="shared" si="12"/>
        <v>-1</v>
      </c>
      <c r="CW21" s="81">
        <f t="shared" si="14"/>
        <v>2.7344529894743419E-3</v>
      </c>
      <c r="CX21" s="81">
        <f t="shared" si="15"/>
        <v>2.7335668536808636E-3</v>
      </c>
      <c r="CY21" s="73">
        <f t="shared" si="13"/>
        <v>-1</v>
      </c>
    </row>
    <row r="22" spans="1:103" x14ac:dyDescent="0.25">
      <c r="A22" s="28" t="s">
        <v>129</v>
      </c>
      <c r="B22" s="26">
        <v>156.19589999999999</v>
      </c>
      <c r="C22" s="26">
        <v>3.8254999999999999</v>
      </c>
      <c r="D22" s="26">
        <v>263.14659999999998</v>
      </c>
      <c r="E22" s="26">
        <v>14.415851657999999</v>
      </c>
      <c r="F22" s="26">
        <v>14.391551657999999</v>
      </c>
      <c r="G22" s="26">
        <v>2.165</v>
      </c>
      <c r="H22" s="26">
        <v>78.141400000000004</v>
      </c>
      <c r="I22" s="51">
        <v>7.6914182999999999E-3</v>
      </c>
      <c r="J22" s="51">
        <v>3.4974864999999999E-3</v>
      </c>
      <c r="K22" s="26"/>
      <c r="L22" s="51">
        <v>0.15026927800000001</v>
      </c>
      <c r="M22" s="26"/>
      <c r="N22" s="51"/>
      <c r="O22" s="26">
        <v>1.2553597E-3</v>
      </c>
      <c r="P22" s="26"/>
      <c r="Q22" s="51">
        <v>9.2042969999999997E-4</v>
      </c>
      <c r="R22" s="26"/>
      <c r="S22" s="28" t="s">
        <v>129</v>
      </c>
      <c r="T22" s="95">
        <v>0</v>
      </c>
      <c r="U22" s="26">
        <v>2.3478593482035102E-3</v>
      </c>
      <c r="V22" s="95">
        <v>1.2587711328202E-3</v>
      </c>
      <c r="W22" s="26">
        <v>0.180900276069097</v>
      </c>
      <c r="X22" s="26">
        <v>0.180900276069097</v>
      </c>
      <c r="Y22" s="26">
        <v>7.2873278547805301E-2</v>
      </c>
      <c r="Z22" s="95">
        <v>0</v>
      </c>
      <c r="AA22" s="26">
        <v>1.34900971068737</v>
      </c>
      <c r="AB22" s="95">
        <v>0</v>
      </c>
      <c r="AC22" s="95">
        <v>468.175503655802</v>
      </c>
      <c r="AD22" s="26">
        <v>0</v>
      </c>
      <c r="AE22" s="26">
        <v>156.61968043519201</v>
      </c>
      <c r="AF22" s="26">
        <v>3.8002137555336102</v>
      </c>
      <c r="AG22" s="26">
        <v>89.245007570717604</v>
      </c>
      <c r="AH22" s="26">
        <v>1.9293038658397501</v>
      </c>
      <c r="AI22" s="26">
        <v>0</v>
      </c>
      <c r="AJ22" s="95">
        <v>0</v>
      </c>
      <c r="AK22" s="26">
        <v>8.3173920039759395</v>
      </c>
      <c r="AL22" s="26">
        <v>8.3173920039759395</v>
      </c>
      <c r="AM22" s="26">
        <v>0</v>
      </c>
      <c r="AN22" s="26">
        <v>0</v>
      </c>
      <c r="AO22" s="26">
        <v>1.8813744570486299</v>
      </c>
      <c r="AP22" s="26">
        <v>0</v>
      </c>
      <c r="AQ22" s="95">
        <v>9.00881460586321E-4</v>
      </c>
      <c r="AR22" s="26">
        <v>9.6134587939615199E-4</v>
      </c>
      <c r="AS22" s="26">
        <v>0</v>
      </c>
      <c r="AT22" s="26">
        <v>0</v>
      </c>
      <c r="AU22" s="26">
        <v>3.8359965227599599</v>
      </c>
      <c r="AV22" s="26">
        <v>0</v>
      </c>
      <c r="AW22" s="95">
        <v>167.57009544117199</v>
      </c>
      <c r="AX22" s="26">
        <v>237.44996889300299</v>
      </c>
      <c r="AY22" s="26">
        <v>26.3834120933878</v>
      </c>
      <c r="AZ22" s="26">
        <v>263.83338098639098</v>
      </c>
      <c r="BA22" s="26">
        <v>0</v>
      </c>
      <c r="BB22" s="26">
        <v>10.1568851133982</v>
      </c>
      <c r="BC22" s="26">
        <v>0.115327926310509</v>
      </c>
      <c r="BD22" s="26">
        <v>26.759640971667402</v>
      </c>
      <c r="BE22" s="26">
        <v>0.15561336208160401</v>
      </c>
      <c r="BF22" s="26">
        <v>0.407734676367004</v>
      </c>
      <c r="BG22" s="26">
        <v>1.0037236898758199</v>
      </c>
      <c r="BH22" s="26">
        <v>0.23052519458544701</v>
      </c>
      <c r="BI22" s="26">
        <v>0</v>
      </c>
      <c r="BJ22" s="26">
        <v>5.4273581552825099E-2</v>
      </c>
      <c r="BK22" s="26">
        <v>14.456426956525799</v>
      </c>
      <c r="BL22" s="26">
        <v>14.432060442529201</v>
      </c>
      <c r="BM22" s="26">
        <v>2.4366513996594001E-2</v>
      </c>
      <c r="BN22" s="26">
        <v>0</v>
      </c>
      <c r="BO22" s="26">
        <v>0</v>
      </c>
      <c r="BP22" s="26">
        <v>0.42943762080501502</v>
      </c>
      <c r="BQ22" s="26">
        <v>0</v>
      </c>
      <c r="BR22" s="26">
        <v>2.64766379823299</v>
      </c>
      <c r="BS22" s="26">
        <v>0.65841540715509705</v>
      </c>
      <c r="BT22" s="26">
        <v>0.35300910906816002</v>
      </c>
      <c r="BU22" s="26">
        <v>6.61857612361315</v>
      </c>
      <c r="BV22" s="26">
        <v>22.2948705834709</v>
      </c>
      <c r="BW22" s="26">
        <v>0.36018183309909302</v>
      </c>
      <c r="BX22" s="26">
        <v>1.3975780250996199</v>
      </c>
      <c r="BY22" s="26">
        <v>9.4682927958465202E-8</v>
      </c>
      <c r="BZ22" s="26">
        <v>2.1709405054801199</v>
      </c>
      <c r="CA22" s="26">
        <v>4.9989002765733099</v>
      </c>
      <c r="CB22" s="26">
        <v>0</v>
      </c>
      <c r="CC22" s="26">
        <v>0</v>
      </c>
      <c r="CD22" s="26">
        <v>0.58258669184304301</v>
      </c>
      <c r="CE22" s="95">
        <v>0</v>
      </c>
      <c r="CF22" s="26">
        <v>0.295693387473076</v>
      </c>
      <c r="CG22" s="26">
        <v>78.354153130397805</v>
      </c>
      <c r="CH22" s="26">
        <v>0.70258585604033996</v>
      </c>
      <c r="CJ22" s="23">
        <f t="shared" si="0"/>
        <v>2.7131341808076569E-3</v>
      </c>
      <c r="CK22" s="23">
        <f t="shared" si="1"/>
        <v>2.7438302862266496E-3</v>
      </c>
      <c r="CL22" s="23">
        <f t="shared" si="2"/>
        <v>2.6098797643252839E-3</v>
      </c>
      <c r="CM22" s="23">
        <f t="shared" si="3"/>
        <v>2.8146306918525391E-3</v>
      </c>
      <c r="CN22" s="23">
        <f t="shared" si="4"/>
        <v>2.8147614303064743E-3</v>
      </c>
      <c r="CO22" s="23">
        <f t="shared" si="5"/>
        <v>2.743882438854419E-3</v>
      </c>
      <c r="CP22" s="23">
        <f t="shared" si="6"/>
        <v>2.7226685265147577E-3</v>
      </c>
      <c r="CQ22" s="73">
        <f t="shared" si="7"/>
        <v>22.519755266606293</v>
      </c>
      <c r="CR22" s="73">
        <f t="shared" si="8"/>
        <v>384.70833959970111</v>
      </c>
      <c r="CS22" s="23">
        <f t="shared" si="9"/>
        <v>0</v>
      </c>
      <c r="CT22" s="73">
        <f t="shared" si="10"/>
        <v>54.349916594235182</v>
      </c>
      <c r="CU22" s="23">
        <f t="shared" si="11"/>
        <v>0</v>
      </c>
      <c r="CV22" s="73">
        <f t="shared" si="12"/>
        <v>0</v>
      </c>
      <c r="CW22" s="81">
        <f t="shared" si="14"/>
        <v>2.7174942928310311E-3</v>
      </c>
      <c r="CX22" s="81">
        <f t="shared" si="15"/>
        <v>0</v>
      </c>
      <c r="CY22" s="73">
        <f t="shared" si="13"/>
        <v>-1</v>
      </c>
    </row>
    <row r="23" spans="1:103" x14ac:dyDescent="0.25">
      <c r="A23" s="28" t="s">
        <v>22</v>
      </c>
      <c r="B23" s="26">
        <v>4176.9577362999999</v>
      </c>
      <c r="C23" s="26">
        <v>6.9154464999999998</v>
      </c>
      <c r="D23" s="26">
        <v>10699.882534</v>
      </c>
      <c r="E23" s="26">
        <v>162.46401392000001</v>
      </c>
      <c r="F23" s="26">
        <v>162.46153247999999</v>
      </c>
      <c r="G23" s="26">
        <v>372.49106745</v>
      </c>
      <c r="H23" s="26">
        <v>1303.0482910000001</v>
      </c>
      <c r="I23" s="51">
        <v>42.551446329999997</v>
      </c>
      <c r="J23" s="51">
        <v>7.5237441106</v>
      </c>
      <c r="K23" s="26"/>
      <c r="L23" s="51">
        <v>237.18128357000001</v>
      </c>
      <c r="M23" s="26"/>
      <c r="N23" s="51">
        <v>18.804096372</v>
      </c>
      <c r="O23" s="26">
        <v>34.731177711999997</v>
      </c>
      <c r="P23" s="26">
        <v>3.4038959673</v>
      </c>
      <c r="Q23" s="51">
        <v>0.47947103740000002</v>
      </c>
      <c r="R23" s="26"/>
      <c r="S23" s="28" t="s">
        <v>22</v>
      </c>
      <c r="T23" s="95">
        <v>4.4561545224202803E-2</v>
      </c>
      <c r="U23" s="26">
        <v>0.22138221200068001</v>
      </c>
      <c r="V23" s="95">
        <v>34.826206801671702</v>
      </c>
      <c r="W23" s="26">
        <v>2.6882861291560598</v>
      </c>
      <c r="X23" s="26">
        <v>2.6847484458489301</v>
      </c>
      <c r="Y23" s="26">
        <v>1.15172001353517</v>
      </c>
      <c r="Z23" s="95">
        <v>2.1364056081723499E-2</v>
      </c>
      <c r="AA23" s="26">
        <v>20.4915668552641</v>
      </c>
      <c r="AB23" s="95">
        <v>3.4132430122412298</v>
      </c>
      <c r="AC23" s="95">
        <v>7630.1367709219703</v>
      </c>
      <c r="AD23" s="26">
        <v>0</v>
      </c>
      <c r="AE23" s="26">
        <v>4188.2698606542199</v>
      </c>
      <c r="AF23" s="26">
        <v>54.919334495471603</v>
      </c>
      <c r="AG23" s="26">
        <v>1355.26966037903</v>
      </c>
      <c r="AH23" s="26">
        <v>27.8333626547705</v>
      </c>
      <c r="AI23" s="26">
        <v>0.15520257047782601</v>
      </c>
      <c r="AJ23" s="95">
        <v>2.5638159167149E-2</v>
      </c>
      <c r="AK23" s="26">
        <v>90.146013524546106</v>
      </c>
      <c r="AL23" s="26">
        <v>90.146013524546106</v>
      </c>
      <c r="AM23" s="26">
        <v>0</v>
      </c>
      <c r="AN23" s="26">
        <v>0</v>
      </c>
      <c r="AO23" s="26">
        <v>28.8466450770925</v>
      </c>
      <c r="AP23" s="26">
        <v>3.0142563778536E-2</v>
      </c>
      <c r="AQ23" s="95">
        <v>0.83106404471555895</v>
      </c>
      <c r="AR23" s="26">
        <v>6.0077094567833202E-2</v>
      </c>
      <c r="AS23" s="26">
        <v>0.32515202815252597</v>
      </c>
      <c r="AT23" s="26">
        <v>1.10167474691092E-2</v>
      </c>
      <c r="AU23" s="26">
        <v>6.9344730044698704</v>
      </c>
      <c r="AV23" s="26">
        <v>0</v>
      </c>
      <c r="AW23" s="95">
        <v>2662.0945772008999</v>
      </c>
      <c r="AX23" s="26">
        <v>9655.8549151513707</v>
      </c>
      <c r="AY23" s="26">
        <v>1072.8737752438501</v>
      </c>
      <c r="AZ23" s="26">
        <v>10728.728690395201</v>
      </c>
      <c r="BA23" s="26">
        <v>2.4019668811150799E-4</v>
      </c>
      <c r="BB23" s="26">
        <v>105.56291385253201</v>
      </c>
      <c r="BC23" s="26">
        <v>1.30357806750552</v>
      </c>
      <c r="BD23" s="26">
        <v>553.47525947890199</v>
      </c>
      <c r="BE23" s="26">
        <v>1.75879797989384</v>
      </c>
      <c r="BF23" s="26">
        <v>4.6086640496039903</v>
      </c>
      <c r="BG23" s="26">
        <v>11.1724971606673</v>
      </c>
      <c r="BH23" s="26">
        <v>2.6056064071716301</v>
      </c>
      <c r="BI23" s="26">
        <v>0</v>
      </c>
      <c r="BJ23" s="26">
        <v>0.61345377804196499</v>
      </c>
      <c r="BK23" s="26">
        <v>162.90734754831601</v>
      </c>
      <c r="BL23" s="26">
        <v>162.90485929619501</v>
      </c>
      <c r="BM23" s="26">
        <v>2.4882521205707598E-3</v>
      </c>
      <c r="BN23" s="26">
        <v>0</v>
      </c>
      <c r="BO23" s="26">
        <v>0</v>
      </c>
      <c r="BP23" s="26">
        <v>4.8530970161984497</v>
      </c>
      <c r="BQ23" s="26">
        <v>0</v>
      </c>
      <c r="BR23" s="26">
        <v>29.917375185326001</v>
      </c>
      <c r="BS23" s="26">
        <v>7.44220101434657</v>
      </c>
      <c r="BT23" s="26">
        <v>3.9898616230206598</v>
      </c>
      <c r="BU23" s="26">
        <v>74.771944634556306</v>
      </c>
      <c r="BV23" s="26">
        <v>389.81349774953497</v>
      </c>
      <c r="BW23" s="26">
        <v>4.0712382854324103</v>
      </c>
      <c r="BX23" s="26">
        <v>15.7965439200383</v>
      </c>
      <c r="BY23" s="26">
        <v>1.74392808523068E-7</v>
      </c>
      <c r="BZ23" s="26">
        <v>373.48803350108301</v>
      </c>
      <c r="CA23" s="26">
        <v>263.03295486791501</v>
      </c>
      <c r="CB23" s="26">
        <v>0</v>
      </c>
      <c r="CC23" s="26">
        <v>0.11503346769757</v>
      </c>
      <c r="CD23" s="26">
        <v>12.9298833590214</v>
      </c>
      <c r="CE23" s="95">
        <v>0</v>
      </c>
      <c r="CF23" s="26">
        <v>9.0477743463065607</v>
      </c>
      <c r="CG23" s="26">
        <v>1306.61152335631</v>
      </c>
      <c r="CH23" s="26">
        <v>10.571487562767301</v>
      </c>
      <c r="CJ23" s="23">
        <f t="shared" si="0"/>
        <v>2.7082209273777448E-3</v>
      </c>
      <c r="CK23" s="23">
        <f t="shared" si="1"/>
        <v>2.7513052801247948E-3</v>
      </c>
      <c r="CL23" s="23">
        <f t="shared" si="2"/>
        <v>2.6959320631360982E-3</v>
      </c>
      <c r="CM23" s="23">
        <f t="shared" si="3"/>
        <v>2.728811246374242E-3</v>
      </c>
      <c r="CN23" s="23">
        <f t="shared" si="4"/>
        <v>2.7288109956096931E-3</v>
      </c>
      <c r="CO23" s="23">
        <f t="shared" si="5"/>
        <v>2.6764831111469023E-3</v>
      </c>
      <c r="CP23" s="23">
        <f t="shared" si="6"/>
        <v>2.734535919290793E-3</v>
      </c>
      <c r="CQ23" s="73">
        <f t="shared" si="7"/>
        <v>-0.93690582395183808</v>
      </c>
      <c r="CR23" s="73">
        <f t="shared" si="8"/>
        <v>1.7235863625922745</v>
      </c>
      <c r="CS23" s="23">
        <f t="shared" si="9"/>
        <v>0</v>
      </c>
      <c r="CT23" s="73">
        <f t="shared" si="10"/>
        <v>-0.61992779460635206</v>
      </c>
      <c r="CU23" s="23">
        <f t="shared" si="11"/>
        <v>0</v>
      </c>
      <c r="CV23" s="73">
        <f t="shared" si="12"/>
        <v>-0.98270844704685256</v>
      </c>
      <c r="CW23" s="81">
        <f t="shared" si="14"/>
        <v>2.7361320845411875E-3</v>
      </c>
      <c r="CX23" s="81">
        <f t="shared" si="15"/>
        <v>2.7459843165077691E-3</v>
      </c>
      <c r="CY23" s="73">
        <f t="shared" si="13"/>
        <v>-0.97702312212881703</v>
      </c>
    </row>
    <row r="24" spans="1:103" x14ac:dyDescent="0.25">
      <c r="A24" s="28" t="s">
        <v>23</v>
      </c>
      <c r="B24" s="26">
        <v>473.73971849999998</v>
      </c>
      <c r="C24" s="26">
        <v>52.48264665</v>
      </c>
      <c r="D24" s="26">
        <v>2836.9088651000002</v>
      </c>
      <c r="E24" s="26">
        <v>22.641186092000002</v>
      </c>
      <c r="F24" s="26">
        <v>7.3535712531000001</v>
      </c>
      <c r="G24" s="26">
        <v>151.49112521999999</v>
      </c>
      <c r="H24" s="26">
        <v>166.46047215999999</v>
      </c>
      <c r="I24" s="51">
        <v>5.1155668279000004</v>
      </c>
      <c r="J24" s="51">
        <v>1.1021770395999999</v>
      </c>
      <c r="K24" s="26"/>
      <c r="L24" s="51">
        <v>35.675509136000002</v>
      </c>
      <c r="M24" s="26"/>
      <c r="N24" s="51">
        <v>1.6166705125</v>
      </c>
      <c r="O24" s="26">
        <v>4.7813415578000003</v>
      </c>
      <c r="P24" s="26">
        <v>0.47453618749999998</v>
      </c>
      <c r="Q24" s="51">
        <v>6.0342785000000003E-2</v>
      </c>
      <c r="R24" s="26"/>
      <c r="S24" s="28" t="s">
        <v>23</v>
      </c>
      <c r="T24" s="95">
        <v>0</v>
      </c>
      <c r="U24" s="26">
        <v>5.9458975247606302E-3</v>
      </c>
      <c r="V24" s="95">
        <v>4.7944577637775296</v>
      </c>
      <c r="W24" s="26">
        <v>0.25271908725946801</v>
      </c>
      <c r="X24" s="26">
        <v>0.25271908725946801</v>
      </c>
      <c r="Y24" s="26">
        <v>0.101866810047874</v>
      </c>
      <c r="Z24" s="95">
        <v>0</v>
      </c>
      <c r="AA24" s="26">
        <v>1.77859177551527</v>
      </c>
      <c r="AB24" s="95">
        <v>0.47583622718400898</v>
      </c>
      <c r="AC24" s="95">
        <v>668.27067302028399</v>
      </c>
      <c r="AD24" s="26">
        <v>0</v>
      </c>
      <c r="AE24" s="26">
        <v>475.03874240248803</v>
      </c>
      <c r="AF24" s="26">
        <v>5.3207785194806601</v>
      </c>
      <c r="AG24" s="26">
        <v>119.582513535849</v>
      </c>
      <c r="AH24" s="26">
        <v>2.7003346145979998</v>
      </c>
      <c r="AI24" s="26">
        <v>2.37864953952282</v>
      </c>
      <c r="AJ24" s="95">
        <v>0</v>
      </c>
      <c r="AK24" s="26">
        <v>16.372980175873799</v>
      </c>
      <c r="AL24" s="26">
        <v>16.372980175873799</v>
      </c>
      <c r="AM24" s="26">
        <v>0</v>
      </c>
      <c r="AN24" s="26">
        <v>0</v>
      </c>
      <c r="AO24" s="26">
        <v>5.5861751153636803</v>
      </c>
      <c r="AP24" s="26">
        <v>1.05788031297672E-2</v>
      </c>
      <c r="AQ24" s="95">
        <v>4.7533388795602698E-2</v>
      </c>
      <c r="AR24" s="26">
        <v>3.2138675330831098E-3</v>
      </c>
      <c r="AS24" s="26">
        <v>0</v>
      </c>
      <c r="AT24" s="26">
        <v>0</v>
      </c>
      <c r="AU24" s="26">
        <v>52.626395334138103</v>
      </c>
      <c r="AV24" s="26">
        <v>0</v>
      </c>
      <c r="AW24" s="95">
        <v>286.461263047339</v>
      </c>
      <c r="AX24" s="26">
        <v>2560.21022431234</v>
      </c>
      <c r="AY24" s="26">
        <v>284.46776843179703</v>
      </c>
      <c r="AZ24" s="26">
        <v>2844.6779927441398</v>
      </c>
      <c r="BA24" s="26">
        <v>0</v>
      </c>
      <c r="BB24" s="26">
        <v>11.164072020266</v>
      </c>
      <c r="BC24" s="26">
        <v>6.1767966232025399E-2</v>
      </c>
      <c r="BD24" s="26">
        <v>79.268537102113001</v>
      </c>
      <c r="BE24" s="26">
        <v>8.3837947969818805E-2</v>
      </c>
      <c r="BF24" s="26">
        <v>0.204546394224111</v>
      </c>
      <c r="BG24" s="26">
        <v>0.53708818642283696</v>
      </c>
      <c r="BH24" s="26">
        <v>0.11916015260679901</v>
      </c>
      <c r="BI24" s="26">
        <v>1.6412176127250799E-4</v>
      </c>
      <c r="BJ24" s="26">
        <v>2.85911713372686E-2</v>
      </c>
      <c r="BK24" s="26">
        <v>22.7037483000896</v>
      </c>
      <c r="BL24" s="26">
        <v>7.3742360003933598</v>
      </c>
      <c r="BM24" s="26">
        <v>15.3295122996962</v>
      </c>
      <c r="BN24" s="26">
        <v>5.8188991220092605E-4</v>
      </c>
      <c r="BO24" s="26">
        <v>9.7028720712974103E-5</v>
      </c>
      <c r="BP24" s="26">
        <v>0.26780355812783402</v>
      </c>
      <c r="BQ24" s="26">
        <v>5.7612063691529498E-5</v>
      </c>
      <c r="BR24" s="26">
        <v>1.3325435196503399</v>
      </c>
      <c r="BS24" s="26">
        <v>0.33014228795449602</v>
      </c>
      <c r="BT24" s="26">
        <v>0.17713622781681801</v>
      </c>
      <c r="BU24" s="26">
        <v>3.3356839834653198</v>
      </c>
      <c r="BV24" s="26">
        <v>31.406761798961298</v>
      </c>
      <c r="BW24" s="26">
        <v>0.19329474877604899</v>
      </c>
      <c r="BX24" s="26">
        <v>0.701438042386062</v>
      </c>
      <c r="BY24" s="26">
        <v>3.0116096569057099E-4</v>
      </c>
      <c r="BZ24" s="26">
        <v>151.90530372526001</v>
      </c>
      <c r="CA24" s="26">
        <v>41.220026948871897</v>
      </c>
      <c r="CB24" s="26">
        <v>0</v>
      </c>
      <c r="CC24" s="26">
        <v>0</v>
      </c>
      <c r="CD24" s="26">
        <v>3.8945887633240601</v>
      </c>
      <c r="CE24" s="95">
        <v>0</v>
      </c>
      <c r="CF24" s="26">
        <v>3.6186025541556699</v>
      </c>
      <c r="CG24" s="26">
        <v>166.91655966511701</v>
      </c>
      <c r="CH24" s="26">
        <v>3.7472812473620198</v>
      </c>
      <c r="CJ24" s="23">
        <f t="shared" si="0"/>
        <v>2.7420624696640151E-3</v>
      </c>
      <c r="CK24" s="23">
        <f t="shared" si="1"/>
        <v>2.7389755150258421E-3</v>
      </c>
      <c r="CL24" s="23">
        <f t="shared" si="2"/>
        <v>2.7385890818405916E-3</v>
      </c>
      <c r="CM24" s="23">
        <f t="shared" si="3"/>
        <v>2.7632036517602891E-3</v>
      </c>
      <c r="CN24" s="23">
        <f t="shared" si="4"/>
        <v>2.8101648276880626E-3</v>
      </c>
      <c r="CO24" s="23">
        <f t="shared" si="5"/>
        <v>2.7340116766480082E-3</v>
      </c>
      <c r="CP24" s="23">
        <f t="shared" si="6"/>
        <v>2.7399147629391866E-3</v>
      </c>
      <c r="CQ24" s="73">
        <f t="shared" si="7"/>
        <v>-0.95059802837856544</v>
      </c>
      <c r="CR24" s="73">
        <f t="shared" si="8"/>
        <v>0.61370788141327404</v>
      </c>
      <c r="CS24" s="23">
        <f t="shared" si="9"/>
        <v>0</v>
      </c>
      <c r="CT24" s="73">
        <f t="shared" si="10"/>
        <v>-0.54105826174876104</v>
      </c>
      <c r="CU24" s="23">
        <f t="shared" si="11"/>
        <v>0</v>
      </c>
      <c r="CV24" s="73">
        <f t="shared" si="12"/>
        <v>-1</v>
      </c>
      <c r="CW24" s="81">
        <f t="shared" si="14"/>
        <v>2.7432062359427915E-3</v>
      </c>
      <c r="CX24" s="81">
        <f t="shared" si="15"/>
        <v>2.7396007264651259E-3</v>
      </c>
      <c r="CY24" s="73">
        <f t="shared" si="13"/>
        <v>-1</v>
      </c>
    </row>
    <row r="25" spans="1:103" x14ac:dyDescent="0.25">
      <c r="A25" s="28" t="s">
        <v>24</v>
      </c>
      <c r="B25" s="26">
        <v>2439.7095189000001</v>
      </c>
      <c r="C25" s="26">
        <v>1.67</v>
      </c>
      <c r="D25" s="26">
        <v>12258.870373</v>
      </c>
      <c r="E25" s="26">
        <v>230.50819902999999</v>
      </c>
      <c r="F25" s="26">
        <v>228.31984653999999</v>
      </c>
      <c r="G25" s="26">
        <v>555.31014699000002</v>
      </c>
      <c r="H25" s="26">
        <v>1449.7545329</v>
      </c>
      <c r="I25" s="51">
        <v>30.398479522999999</v>
      </c>
      <c r="J25" s="51">
        <v>16.539634397</v>
      </c>
      <c r="K25" s="26"/>
      <c r="L25" s="51">
        <v>217.09291977999999</v>
      </c>
      <c r="M25" s="26"/>
      <c r="N25" s="51">
        <v>9.6055877673999994</v>
      </c>
      <c r="O25" s="26">
        <v>27.598717033</v>
      </c>
      <c r="P25" s="26">
        <v>8.0208502150999994</v>
      </c>
      <c r="Q25" s="51">
        <v>0.3501110261</v>
      </c>
      <c r="R25" s="26"/>
      <c r="S25" s="28" t="s">
        <v>24</v>
      </c>
      <c r="T25" s="95">
        <v>4.3001795550852401E-4</v>
      </c>
      <c r="U25" s="26">
        <v>3.72150820156121</v>
      </c>
      <c r="V25" s="95">
        <v>27.6738577428013</v>
      </c>
      <c r="W25" s="26">
        <v>3.98842779986574</v>
      </c>
      <c r="X25" s="26">
        <v>3.98839225419071</v>
      </c>
      <c r="Y25" s="26">
        <v>0.87068572149274903</v>
      </c>
      <c r="Z25" s="95">
        <v>2.06171853379851E-4</v>
      </c>
      <c r="AA25" s="26">
        <v>15.5502304212004</v>
      </c>
      <c r="AB25" s="95">
        <v>8.04279646412677</v>
      </c>
      <c r="AC25" s="95">
        <v>6165.7973413135096</v>
      </c>
      <c r="AD25" s="26">
        <v>0</v>
      </c>
      <c r="AE25" s="26">
        <v>2446.3452969791101</v>
      </c>
      <c r="AF25" s="26">
        <v>47.243444635480103</v>
      </c>
      <c r="AG25" s="26">
        <v>1088.1069016244601</v>
      </c>
      <c r="AH25" s="26">
        <v>26.755176545435901</v>
      </c>
      <c r="AI25" s="26">
        <v>2.79252452290382</v>
      </c>
      <c r="AJ25" s="95">
        <v>2.4740794722135002E-4</v>
      </c>
      <c r="AK25" s="26">
        <v>147.12405332322501</v>
      </c>
      <c r="AL25" s="26">
        <v>147.12405332322501</v>
      </c>
      <c r="AM25" s="26">
        <v>0</v>
      </c>
      <c r="AN25" s="26">
        <v>0</v>
      </c>
      <c r="AO25" s="26">
        <v>26.520928765156501</v>
      </c>
      <c r="AP25" s="26">
        <v>1.45665242915788E-2</v>
      </c>
      <c r="AQ25" s="95">
        <v>0.41562336401458999</v>
      </c>
      <c r="AR25" s="26">
        <v>8.9225920193654107E-2</v>
      </c>
      <c r="AS25" s="26">
        <v>1.1210895013162201</v>
      </c>
      <c r="AT25" s="26">
        <v>4.2945032922171001E-4</v>
      </c>
      <c r="AU25" s="26">
        <v>1.6746496800542301</v>
      </c>
      <c r="AV25" s="26">
        <v>0</v>
      </c>
      <c r="AW25" s="95">
        <v>2546.88473916565</v>
      </c>
      <c r="AX25" s="26">
        <v>11063.1628230184</v>
      </c>
      <c r="AY25" s="26">
        <v>1229.24016096386</v>
      </c>
      <c r="AZ25" s="26">
        <v>12292.4029839823</v>
      </c>
      <c r="BA25" s="26">
        <v>4.5942145632698804E-6</v>
      </c>
      <c r="BB25" s="26">
        <v>90.286101062946301</v>
      </c>
      <c r="BC25" s="26">
        <v>1.90175171216455</v>
      </c>
      <c r="BD25" s="26">
        <v>691.45440920470196</v>
      </c>
      <c r="BE25" s="26">
        <v>2.5337664008994798</v>
      </c>
      <c r="BF25" s="26">
        <v>6.3774648648291103</v>
      </c>
      <c r="BG25" s="26">
        <v>15.4959846359893</v>
      </c>
      <c r="BH25" s="26">
        <v>3.6032536276503602</v>
      </c>
      <c r="BI25" s="26">
        <v>2.6012169513384701E-2</v>
      </c>
      <c r="BJ25" s="26">
        <v>0.85599854162050704</v>
      </c>
      <c r="BK25" s="26">
        <v>231.15310397904801</v>
      </c>
      <c r="BL25" s="26">
        <v>228.960051199296</v>
      </c>
      <c r="BM25" s="26">
        <v>2.1930527797527501</v>
      </c>
      <c r="BN25" s="26">
        <v>0</v>
      </c>
      <c r="BO25" s="26">
        <v>0</v>
      </c>
      <c r="BP25" s="26">
        <v>8.3793374672200294</v>
      </c>
      <c r="BQ25" s="26">
        <v>0</v>
      </c>
      <c r="BR25" s="26">
        <v>41.612164570842701</v>
      </c>
      <c r="BS25" s="26">
        <v>10.287880705478999</v>
      </c>
      <c r="BT25" s="26">
        <v>5.5184800017636899</v>
      </c>
      <c r="BU25" s="26">
        <v>104.002770202329</v>
      </c>
      <c r="BV25" s="26">
        <v>352.85027259740701</v>
      </c>
      <c r="BW25" s="26">
        <v>5.7309453710103204</v>
      </c>
      <c r="BX25" s="26">
        <v>21.9449887392317</v>
      </c>
      <c r="BY25" s="26">
        <v>0.68925218875228</v>
      </c>
      <c r="BZ25" s="26">
        <v>556.83118676609604</v>
      </c>
      <c r="CA25" s="26">
        <v>362.49800842449901</v>
      </c>
      <c r="CB25" s="26">
        <v>0</v>
      </c>
      <c r="CC25" s="26">
        <v>1.18211205229981E-3</v>
      </c>
      <c r="CD25" s="26">
        <v>20.179223172299199</v>
      </c>
      <c r="CE25" s="95">
        <v>0</v>
      </c>
      <c r="CF25" s="26">
        <v>17.7630140655777</v>
      </c>
      <c r="CG25" s="26">
        <v>1453.7015249370299</v>
      </c>
      <c r="CH25" s="26">
        <v>14.415496008986601</v>
      </c>
      <c r="CJ25" s="23">
        <f t="shared" si="0"/>
        <v>2.7199049836481612E-3</v>
      </c>
      <c r="CK25" s="23">
        <f t="shared" si="1"/>
        <v>2.784239553431237E-3</v>
      </c>
      <c r="CL25" s="23">
        <f t="shared" si="2"/>
        <v>2.7353752802668579E-3</v>
      </c>
      <c r="CM25" s="23">
        <f t="shared" si="3"/>
        <v>2.7977527557017344E-3</v>
      </c>
      <c r="CN25" s="23">
        <f t="shared" si="4"/>
        <v>2.8039816467897737E-3</v>
      </c>
      <c r="CO25" s="23">
        <f t="shared" si="5"/>
        <v>2.7390815463046248E-3</v>
      </c>
      <c r="CP25" s="23">
        <f t="shared" si="6"/>
        <v>2.7225243635794435E-3</v>
      </c>
      <c r="CQ25" s="73">
        <f t="shared" si="7"/>
        <v>-0.86879632413282293</v>
      </c>
      <c r="CR25" s="73">
        <f t="shared" si="8"/>
        <v>-5.9820184174026306E-2</v>
      </c>
      <c r="CS25" s="23">
        <f t="shared" si="9"/>
        <v>0</v>
      </c>
      <c r="CT25" s="73">
        <f t="shared" si="10"/>
        <v>-0.3222991635456412</v>
      </c>
      <c r="CU25" s="23">
        <f t="shared" si="11"/>
        <v>0</v>
      </c>
      <c r="CV25" s="73">
        <f t="shared" si="12"/>
        <v>-0.88328777702484396</v>
      </c>
      <c r="CW25" s="81">
        <f t="shared" si="14"/>
        <v>2.7226160444869009E-3</v>
      </c>
      <c r="CX25" s="81">
        <f t="shared" si="15"/>
        <v>2.7361499639345834E-3</v>
      </c>
      <c r="CY25" s="73">
        <f t="shared" si="13"/>
        <v>-0.99877338816201966</v>
      </c>
    </row>
    <row r="26" spans="1:103" x14ac:dyDescent="0.25">
      <c r="A26" s="28" t="s">
        <v>25</v>
      </c>
      <c r="B26" s="26">
        <v>844.4742</v>
      </c>
      <c r="C26" s="26">
        <v>3.3000000000000002E-2</v>
      </c>
      <c r="D26" s="26">
        <v>3979.4769000000001</v>
      </c>
      <c r="E26" s="26">
        <v>76.374099999999999</v>
      </c>
      <c r="F26" s="26">
        <v>76.320400000000006</v>
      </c>
      <c r="G26" s="26">
        <v>3.4881000000000002</v>
      </c>
      <c r="H26" s="26">
        <v>219.864</v>
      </c>
      <c r="I26" s="51">
        <v>11.662034197000001</v>
      </c>
      <c r="J26" s="51">
        <v>3.0388173344</v>
      </c>
      <c r="K26" s="26"/>
      <c r="L26" s="51">
        <v>84.237827985999999</v>
      </c>
      <c r="M26" s="26"/>
      <c r="N26" s="51">
        <v>3.8623408697000001</v>
      </c>
      <c r="O26" s="26">
        <v>11.637351309</v>
      </c>
      <c r="P26" s="26">
        <v>0.73579954349999999</v>
      </c>
      <c r="Q26" s="51">
        <v>0.141976248</v>
      </c>
      <c r="R26" s="26"/>
      <c r="S26" s="28" t="s">
        <v>25</v>
      </c>
      <c r="T26" s="95">
        <v>2.97128863956081E-3</v>
      </c>
      <c r="U26" s="26">
        <v>5.9818863573141102E-3</v>
      </c>
      <c r="V26" s="95">
        <v>11.669163418529999</v>
      </c>
      <c r="W26" s="26">
        <v>0.50963433842583505</v>
      </c>
      <c r="X26" s="26">
        <v>0.50938551870063697</v>
      </c>
      <c r="Y26" s="26">
        <v>0.211126189221052</v>
      </c>
      <c r="Z26" s="95">
        <v>1.4238724730501499E-3</v>
      </c>
      <c r="AA26" s="26">
        <v>2.07863979875007</v>
      </c>
      <c r="AB26" s="95">
        <v>0.73781766181499098</v>
      </c>
      <c r="AC26" s="95">
        <v>1355.0477459476299</v>
      </c>
      <c r="AD26" s="26">
        <v>0</v>
      </c>
      <c r="AE26" s="26">
        <v>846.78871780287602</v>
      </c>
      <c r="AF26" s="26">
        <v>10.6520028441891</v>
      </c>
      <c r="AG26" s="26">
        <v>239.57159315277099</v>
      </c>
      <c r="AH26" s="26">
        <v>5.38626666032639</v>
      </c>
      <c r="AI26" s="26">
        <v>1.29775162941009E-2</v>
      </c>
      <c r="AJ26" s="95">
        <v>1.70886771110634E-3</v>
      </c>
      <c r="AK26" s="26">
        <v>31.3340286533941</v>
      </c>
      <c r="AL26" s="26">
        <v>31.3340286533941</v>
      </c>
      <c r="AM26" s="26">
        <v>0</v>
      </c>
      <c r="AN26" s="26">
        <v>0</v>
      </c>
      <c r="AO26" s="26">
        <v>5.7977229790417404</v>
      </c>
      <c r="AP26" s="26">
        <v>3.4253050084097399E-3</v>
      </c>
      <c r="AQ26" s="95">
        <v>5.3178009815209898E-2</v>
      </c>
      <c r="AR26" s="26">
        <v>3.9025898761553702E-3</v>
      </c>
      <c r="AS26" s="26">
        <v>1.7902377561269101E-2</v>
      </c>
      <c r="AT26" s="26">
        <v>7.3205638901767303E-4</v>
      </c>
      <c r="AU26" s="26">
        <v>3.3098443536874897E-2</v>
      </c>
      <c r="AV26" s="26">
        <v>0</v>
      </c>
      <c r="AW26" s="95">
        <v>459.97373049598298</v>
      </c>
      <c r="AX26" s="26">
        <v>3591.3413760897602</v>
      </c>
      <c r="AY26" s="26">
        <v>399.03774845902399</v>
      </c>
      <c r="AZ26" s="26">
        <v>3990.3791245487801</v>
      </c>
      <c r="BA26" s="26">
        <v>2.4494838332644301E-5</v>
      </c>
      <c r="BB26" s="26">
        <v>20.3934852002347</v>
      </c>
      <c r="BC26" s="26">
        <v>0.612602812656734</v>
      </c>
      <c r="BD26" s="26">
        <v>83.5785725660145</v>
      </c>
      <c r="BE26" s="26">
        <v>0.826517172682528</v>
      </c>
      <c r="BF26" s="26">
        <v>2.1658045436156801</v>
      </c>
      <c r="BG26" s="26">
        <v>5.2346308546768299</v>
      </c>
      <c r="BH26" s="26">
        <v>1.22447084376395</v>
      </c>
      <c r="BI26" s="26">
        <v>0</v>
      </c>
      <c r="BJ26" s="26">
        <v>0.28828565138312501</v>
      </c>
      <c r="BK26" s="26">
        <v>76.588848534146905</v>
      </c>
      <c r="BL26" s="26">
        <v>76.534999571035797</v>
      </c>
      <c r="BM26" s="26">
        <v>5.3848963111162801E-2</v>
      </c>
      <c r="BN26" s="26">
        <v>0</v>
      </c>
      <c r="BO26" s="26">
        <v>0</v>
      </c>
      <c r="BP26" s="26">
        <v>2.2805820065367102</v>
      </c>
      <c r="BQ26" s="26">
        <v>0</v>
      </c>
      <c r="BR26" s="26">
        <v>14.058449399846801</v>
      </c>
      <c r="BS26" s="26">
        <v>3.4974140906209898</v>
      </c>
      <c r="BT26" s="26">
        <v>1.87497129648307</v>
      </c>
      <c r="BU26" s="26">
        <v>35.1347027777135</v>
      </c>
      <c r="BV26" s="26">
        <v>56.128457537653397</v>
      </c>
      <c r="BW26" s="26">
        <v>1.91323169386618</v>
      </c>
      <c r="BX26" s="26">
        <v>7.4233364271896098</v>
      </c>
      <c r="BY26" s="26">
        <v>0</v>
      </c>
      <c r="BZ26" s="26">
        <v>3.4976643721401901</v>
      </c>
      <c r="CA26" s="26">
        <v>36.846550396439802</v>
      </c>
      <c r="CB26" s="26">
        <v>0</v>
      </c>
      <c r="CC26" s="26">
        <v>1.2630506226624101E-3</v>
      </c>
      <c r="CD26" s="26">
        <v>1.7095019141515799</v>
      </c>
      <c r="CE26" s="95">
        <v>0</v>
      </c>
      <c r="CF26" s="26">
        <v>0.99433553378197403</v>
      </c>
      <c r="CG26" s="26">
        <v>220.46433505844999</v>
      </c>
      <c r="CH26" s="26">
        <v>1.9805088678568801</v>
      </c>
      <c r="CJ26" s="23">
        <f t="shared" si="0"/>
        <v>2.7407797690871144E-3</v>
      </c>
      <c r="CK26" s="23">
        <f t="shared" si="1"/>
        <v>2.9831374810574355E-3</v>
      </c>
      <c r="CL26" s="23">
        <f t="shared" si="2"/>
        <v>2.7396124723779503E-3</v>
      </c>
      <c r="CM26" s="23">
        <f t="shared" si="3"/>
        <v>2.8117979019969654E-3</v>
      </c>
      <c r="CN26" s="23">
        <f t="shared" si="4"/>
        <v>2.8118245061057182E-3</v>
      </c>
      <c r="CO26" s="23">
        <f t="shared" si="5"/>
        <v>2.742000556231158E-3</v>
      </c>
      <c r="CP26" s="23">
        <f t="shared" si="6"/>
        <v>2.730483655577928E-3</v>
      </c>
      <c r="CQ26" s="73">
        <f t="shared" si="7"/>
        <v>-0.95632104055811529</v>
      </c>
      <c r="CR26" s="73">
        <f t="shared" si="8"/>
        <v>-0.31597079718498861</v>
      </c>
      <c r="CS26" s="23">
        <f t="shared" si="9"/>
        <v>0</v>
      </c>
      <c r="CT26" s="73">
        <f t="shared" si="10"/>
        <v>-0.62802900546531548</v>
      </c>
      <c r="CU26" s="23">
        <f t="shared" si="11"/>
        <v>0</v>
      </c>
      <c r="CV26" s="73">
        <f t="shared" si="12"/>
        <v>-0.99536488928211564</v>
      </c>
      <c r="CW26" s="81">
        <f t="shared" si="14"/>
        <v>2.7336211381190408E-3</v>
      </c>
      <c r="CX26" s="81">
        <f t="shared" si="15"/>
        <v>2.7427555953505305E-3</v>
      </c>
      <c r="CY26" s="73">
        <f t="shared" si="13"/>
        <v>-0.99484381085336426</v>
      </c>
    </row>
    <row r="27" spans="1:103" x14ac:dyDescent="0.25">
      <c r="A27" s="28" t="s">
        <v>26</v>
      </c>
      <c r="B27" s="26">
        <v>984.53679999999997</v>
      </c>
      <c r="C27" s="26"/>
      <c r="D27" s="26">
        <v>1601.7239</v>
      </c>
      <c r="E27" s="26">
        <v>40.984530208999999</v>
      </c>
      <c r="F27" s="26">
        <v>40.984530208999999</v>
      </c>
      <c r="G27" s="26">
        <v>106.53360000000001</v>
      </c>
      <c r="H27" s="26">
        <v>896.76559999999995</v>
      </c>
      <c r="I27" s="51"/>
      <c r="J27" s="51"/>
      <c r="K27" s="26"/>
      <c r="L27" s="51"/>
      <c r="M27" s="26"/>
      <c r="N27" s="51"/>
      <c r="O27" s="26"/>
      <c r="P27" s="26"/>
      <c r="Q27" s="51"/>
      <c r="R27" s="26"/>
      <c r="S27" s="28" t="s">
        <v>26</v>
      </c>
      <c r="T27" s="95">
        <v>0.60525743445229196</v>
      </c>
      <c r="U27" s="26">
        <v>1.21883146299927</v>
      </c>
      <c r="V27" s="95">
        <v>0</v>
      </c>
      <c r="W27" s="26">
        <v>2.9843998016282498</v>
      </c>
      <c r="X27" s="26">
        <v>2.9363222269353999</v>
      </c>
      <c r="Y27" s="26">
        <v>1.92671248012129</v>
      </c>
      <c r="Z27" s="95">
        <v>0.29018881342045999</v>
      </c>
      <c r="AA27" s="26">
        <v>14.3128641023418</v>
      </c>
      <c r="AB27" s="95">
        <v>0</v>
      </c>
      <c r="AC27" s="95">
        <v>5823.5973735306397</v>
      </c>
      <c r="AD27" s="26">
        <v>0</v>
      </c>
      <c r="AE27" s="26">
        <v>987.21897998180998</v>
      </c>
      <c r="AF27" s="26">
        <v>32.662678996411302</v>
      </c>
      <c r="AG27" s="26">
        <v>803.55760807458796</v>
      </c>
      <c r="AH27" s="26">
        <v>17.347488400571098</v>
      </c>
      <c r="AI27" s="26">
        <v>1.12762733555162</v>
      </c>
      <c r="AJ27" s="95">
        <v>0.34821865048473899</v>
      </c>
      <c r="AK27" s="26">
        <v>59.078817875611698</v>
      </c>
      <c r="AL27" s="26">
        <v>59.078817875611698</v>
      </c>
      <c r="AM27" s="26">
        <v>0</v>
      </c>
      <c r="AN27" s="26">
        <v>0</v>
      </c>
      <c r="AO27" s="26">
        <v>18.394845551485901</v>
      </c>
      <c r="AP27" s="26">
        <v>0.34162747516444703</v>
      </c>
      <c r="AQ27" s="95">
        <v>9.1989251774745995</v>
      </c>
      <c r="AR27" s="26">
        <v>0.79515469821921902</v>
      </c>
      <c r="AS27" s="26">
        <v>1.3008438345995501</v>
      </c>
      <c r="AT27" s="26">
        <v>0.149201660150135</v>
      </c>
      <c r="AU27" s="26">
        <v>0</v>
      </c>
      <c r="AV27" s="26">
        <v>0</v>
      </c>
      <c r="AW27" s="95">
        <v>1707.6062460457299</v>
      </c>
      <c r="AX27" s="26">
        <v>1445.4973344177899</v>
      </c>
      <c r="AY27" s="26">
        <v>160.61087418112101</v>
      </c>
      <c r="AZ27" s="26">
        <v>1606.1082085989101</v>
      </c>
      <c r="BA27" s="26">
        <v>2.4743488778738499E-3</v>
      </c>
      <c r="BB27" s="26">
        <v>59.968302843303199</v>
      </c>
      <c r="BC27" s="26">
        <v>0.32613603333388402</v>
      </c>
      <c r="BD27" s="26">
        <v>382.88806627060899</v>
      </c>
      <c r="BE27" s="26">
        <v>0.44017803634319203</v>
      </c>
      <c r="BF27" s="26">
        <v>1.1524749077641201</v>
      </c>
      <c r="BG27" s="26">
        <v>3.0713385367923798</v>
      </c>
      <c r="BH27" s="26">
        <v>0.65162432183071695</v>
      </c>
      <c r="BI27" s="26">
        <v>0</v>
      </c>
      <c r="BJ27" s="26">
        <v>0.153422838252396</v>
      </c>
      <c r="BK27" s="26">
        <v>41.0989734676848</v>
      </c>
      <c r="BL27" s="26">
        <v>41.0989734676848</v>
      </c>
      <c r="BM27" s="26">
        <v>0</v>
      </c>
      <c r="BN27" s="26">
        <v>0</v>
      </c>
      <c r="BO27" s="26">
        <v>0</v>
      </c>
      <c r="BP27" s="26">
        <v>1.21656435324658</v>
      </c>
      <c r="BQ27" s="26">
        <v>0</v>
      </c>
      <c r="BR27" s="26">
        <v>7.4970203063322103</v>
      </c>
      <c r="BS27" s="26">
        <v>1.86091594184207</v>
      </c>
      <c r="BT27" s="26">
        <v>0.99807183088344698</v>
      </c>
      <c r="BU27" s="26">
        <v>18.760829968969901</v>
      </c>
      <c r="BV27" s="26">
        <v>254.07048108297499</v>
      </c>
      <c r="BW27" s="26">
        <v>1.0181920559753499</v>
      </c>
      <c r="BX27" s="26">
        <v>3.95097550962593</v>
      </c>
      <c r="BY27" s="26">
        <v>1.2288264926338E-3</v>
      </c>
      <c r="BZ27" s="26">
        <v>106.82556397824</v>
      </c>
      <c r="CA27" s="26">
        <v>188.04420303771701</v>
      </c>
      <c r="CB27" s="26">
        <v>0</v>
      </c>
      <c r="CC27" s="26">
        <v>0.25742636138855901</v>
      </c>
      <c r="CD27" s="26">
        <v>14.086545968892599</v>
      </c>
      <c r="CE27" s="95">
        <v>0</v>
      </c>
      <c r="CF27" s="26">
        <v>15.340305660632101</v>
      </c>
      <c r="CG27" s="26">
        <v>899.22950672685204</v>
      </c>
      <c r="CH27" s="26">
        <v>9.6178075934981102</v>
      </c>
      <c r="CJ27" s="23">
        <f t="shared" si="0"/>
        <v>2.7243064777365449E-3</v>
      </c>
      <c r="CK27" s="23">
        <f t="shared" si="1"/>
        <v>0</v>
      </c>
      <c r="CL27" s="23">
        <f t="shared" si="2"/>
        <v>2.737243665347154E-3</v>
      </c>
      <c r="CM27" s="23">
        <f t="shared" si="3"/>
        <v>2.792352580380927E-3</v>
      </c>
      <c r="CN27" s="23">
        <f t="shared" si="4"/>
        <v>2.792352580380927E-3</v>
      </c>
      <c r="CO27" s="23">
        <f t="shared" si="5"/>
        <v>2.7405811710107535E-3</v>
      </c>
      <c r="CP27" s="23">
        <f t="shared" si="6"/>
        <v>2.7475482186784237E-3</v>
      </c>
      <c r="CQ27" s="73">
        <f t="shared" si="7"/>
        <v>2.9363222269353999E+50</v>
      </c>
      <c r="CR27" s="73">
        <f t="shared" si="8"/>
        <v>1.43128641023418E+51</v>
      </c>
      <c r="CS27" s="23">
        <f t="shared" si="9"/>
        <v>0</v>
      </c>
      <c r="CT27" s="73">
        <f t="shared" si="10"/>
        <v>5.9078817875611698E+51</v>
      </c>
      <c r="CU27" s="23">
        <f t="shared" si="11"/>
        <v>0</v>
      </c>
      <c r="CV27" s="73">
        <f t="shared" si="12"/>
        <v>1.30084383459955E+50</v>
      </c>
      <c r="CW27" s="81">
        <f t="shared" si="14"/>
        <v>0</v>
      </c>
      <c r="CX27" s="81">
        <f t="shared" si="15"/>
        <v>0</v>
      </c>
      <c r="CY27" s="73">
        <f t="shared" si="13"/>
        <v>1.4920166015013499E+49</v>
      </c>
    </row>
    <row r="28" spans="1:103" x14ac:dyDescent="0.25">
      <c r="A28" s="28" t="s">
        <v>27</v>
      </c>
      <c r="B28" s="26">
        <v>931.62500169999998</v>
      </c>
      <c r="C28" s="26">
        <v>1.0001299999999999E-2</v>
      </c>
      <c r="D28" s="26">
        <v>3604.6110018999998</v>
      </c>
      <c r="E28" s="26">
        <v>80.551343463999999</v>
      </c>
      <c r="F28" s="26">
        <v>80.324001764000002</v>
      </c>
      <c r="G28" s="26">
        <v>3.4471546000000002</v>
      </c>
      <c r="H28" s="26">
        <v>312.40530310000003</v>
      </c>
      <c r="I28" s="51">
        <v>20.700831585</v>
      </c>
      <c r="J28" s="51">
        <v>4.2279219799999996</v>
      </c>
      <c r="K28" s="26"/>
      <c r="L28" s="51">
        <v>126.8355768</v>
      </c>
      <c r="M28" s="26"/>
      <c r="N28" s="51">
        <v>8.5583781717999994</v>
      </c>
      <c r="O28" s="26">
        <v>17.071113932999999</v>
      </c>
      <c r="P28" s="26">
        <v>1.6403975071000001</v>
      </c>
      <c r="Q28" s="51">
        <v>0.1515221943</v>
      </c>
      <c r="R28" s="26"/>
      <c r="S28" s="28" t="s">
        <v>27</v>
      </c>
      <c r="T28" s="95">
        <v>0</v>
      </c>
      <c r="U28" s="26">
        <v>14.9192075216812</v>
      </c>
      <c r="V28" s="95">
        <v>17.117738319133</v>
      </c>
      <c r="W28" s="26">
        <v>0.54401617696176996</v>
      </c>
      <c r="X28" s="26">
        <v>0.54401617696176996</v>
      </c>
      <c r="Y28" s="26">
        <v>0.219259451521024</v>
      </c>
      <c r="Z28" s="95">
        <v>0</v>
      </c>
      <c r="AA28" s="26">
        <v>7.4138476254370298</v>
      </c>
      <c r="AB28" s="95">
        <v>1.6448979518579101</v>
      </c>
      <c r="AC28" s="95">
        <v>1465.4392829465</v>
      </c>
      <c r="AD28" s="26">
        <v>0</v>
      </c>
      <c r="AE28" s="26">
        <v>934.18436154790697</v>
      </c>
      <c r="AF28" s="26">
        <v>11.494028050141001</v>
      </c>
      <c r="AG28" s="26">
        <v>254.61247311982899</v>
      </c>
      <c r="AH28" s="26">
        <v>5.8277954790081701</v>
      </c>
      <c r="AI28" s="26">
        <v>0</v>
      </c>
      <c r="AJ28" s="95">
        <v>0</v>
      </c>
      <c r="AK28" s="26">
        <v>39.447133032096701</v>
      </c>
      <c r="AL28" s="26">
        <v>39.447133032096701</v>
      </c>
      <c r="AM28" s="26">
        <v>0</v>
      </c>
      <c r="AN28" s="26">
        <v>0</v>
      </c>
      <c r="AO28" s="26">
        <v>5.6865074526869099</v>
      </c>
      <c r="AP28" s="26">
        <v>0</v>
      </c>
      <c r="AQ28" s="95">
        <v>2.56972500010288</v>
      </c>
      <c r="AR28" s="26">
        <v>0.62094165490932096</v>
      </c>
      <c r="AS28" s="26">
        <v>7.40567480085112</v>
      </c>
      <c r="AT28" s="26">
        <v>0</v>
      </c>
      <c r="AU28" s="26">
        <v>1.00285463449791E-2</v>
      </c>
      <c r="AV28" s="26">
        <v>0</v>
      </c>
      <c r="AW28" s="95">
        <v>582.69719535265597</v>
      </c>
      <c r="AX28" s="26">
        <v>3253.0493250784202</v>
      </c>
      <c r="AY28" s="26">
        <v>361.44995728609598</v>
      </c>
      <c r="AZ28" s="26">
        <v>3614.4992823645198</v>
      </c>
      <c r="BA28" s="26">
        <v>0</v>
      </c>
      <c r="BB28" s="26">
        <v>23.415655163672199</v>
      </c>
      <c r="BC28" s="26">
        <v>0.60300584712972805</v>
      </c>
      <c r="BD28" s="26">
        <v>92.229636488592902</v>
      </c>
      <c r="BE28" s="26">
        <v>0.81364726432061996</v>
      </c>
      <c r="BF28" s="26">
        <v>2.1318860150630101</v>
      </c>
      <c r="BG28" s="26">
        <v>5.3003901850498298</v>
      </c>
      <c r="BH28" s="26">
        <v>1.20533700563373</v>
      </c>
      <c r="BI28" s="26">
        <v>0.12364279105143899</v>
      </c>
      <c r="BJ28" s="26">
        <v>0.28377472052864</v>
      </c>
      <c r="BK28" s="26">
        <v>80.778148001612806</v>
      </c>
      <c r="BL28" s="26">
        <v>80.550180926130196</v>
      </c>
      <c r="BM28" s="26">
        <v>0.22796707548253101</v>
      </c>
      <c r="BN28" s="26">
        <v>0</v>
      </c>
      <c r="BO28" s="26">
        <v>0</v>
      </c>
      <c r="BP28" s="26">
        <v>6.1101300062406301</v>
      </c>
      <c r="BQ28" s="26">
        <v>0</v>
      </c>
      <c r="BR28" s="26">
        <v>13.9919167454429</v>
      </c>
      <c r="BS28" s="26">
        <v>3.4426034030080399</v>
      </c>
      <c r="BT28" s="26">
        <v>1.8608173872245799</v>
      </c>
      <c r="BU28" s="26">
        <v>34.977869531981803</v>
      </c>
      <c r="BV28" s="26">
        <v>56.475939335314401</v>
      </c>
      <c r="BW28" s="26">
        <v>1.8832663274577801</v>
      </c>
      <c r="BX28" s="26">
        <v>7.8218931605208297</v>
      </c>
      <c r="BY28" s="26">
        <v>5.3547661688409898E-7</v>
      </c>
      <c r="BZ28" s="26">
        <v>3.4565878016455698</v>
      </c>
      <c r="CA28" s="26">
        <v>34.151922253140903</v>
      </c>
      <c r="CB28" s="26">
        <v>0</v>
      </c>
      <c r="CC28" s="26">
        <v>0</v>
      </c>
      <c r="CD28" s="26">
        <v>33.538002951219902</v>
      </c>
      <c r="CE28" s="95">
        <v>0</v>
      </c>
      <c r="CF28" s="26">
        <v>8.3755936486450295</v>
      </c>
      <c r="CG28" s="26">
        <v>313.26228694037098</v>
      </c>
      <c r="CH28" s="26">
        <v>12.197143684092699</v>
      </c>
      <c r="CJ28" s="23">
        <f t="shared" si="0"/>
        <v>2.747199617052731E-3</v>
      </c>
      <c r="CK28" s="23">
        <f t="shared" si="1"/>
        <v>2.7242803414656803E-3</v>
      </c>
      <c r="CL28" s="23">
        <f t="shared" si="2"/>
        <v>2.7432309503876719E-3</v>
      </c>
      <c r="CM28" s="23">
        <f t="shared" si="3"/>
        <v>2.8156518297447223E-3</v>
      </c>
      <c r="CN28" s="23">
        <f t="shared" si="4"/>
        <v>2.8158353314458981E-3</v>
      </c>
      <c r="CO28" s="23">
        <f t="shared" si="5"/>
        <v>2.7365182999246973E-3</v>
      </c>
      <c r="CP28" s="23">
        <f t="shared" si="6"/>
        <v>2.7431795551071045E-3</v>
      </c>
      <c r="CQ28" s="73">
        <f t="shared" si="7"/>
        <v>-0.97372008101568408</v>
      </c>
      <c r="CR28" s="73">
        <f t="shared" si="8"/>
        <v>0.75354409577752668</v>
      </c>
      <c r="CS28" s="23">
        <f t="shared" si="9"/>
        <v>0</v>
      </c>
      <c r="CT28" s="73">
        <f t="shared" si="10"/>
        <v>-0.68898999770152269</v>
      </c>
      <c r="CU28" s="23">
        <f t="shared" si="11"/>
        <v>0</v>
      </c>
      <c r="CV28" s="73">
        <f t="shared" si="12"/>
        <v>-0.13468712737502725</v>
      </c>
      <c r="CW28" s="81">
        <f t="shared" si="14"/>
        <v>2.7311859270572583E-3</v>
      </c>
      <c r="CX28" s="81">
        <f t="shared" si="15"/>
        <v>2.7435086547200256E-3</v>
      </c>
      <c r="CY28" s="73">
        <f t="shared" si="13"/>
        <v>-1</v>
      </c>
    </row>
    <row r="29" spans="1:103" x14ac:dyDescent="0.25">
      <c r="A29" s="28" t="s">
        <v>28</v>
      </c>
      <c r="B29" s="26">
        <v>91.736717838999994</v>
      </c>
      <c r="C29" s="26"/>
      <c r="D29" s="26">
        <v>215.04846284000001</v>
      </c>
      <c r="E29" s="26">
        <v>13.00052721</v>
      </c>
      <c r="F29" s="26">
        <v>12.967223119</v>
      </c>
      <c r="G29" s="26">
        <v>16.181084583000001</v>
      </c>
      <c r="H29" s="26">
        <v>56.088331961999998</v>
      </c>
      <c r="I29" s="51">
        <v>0.188026635</v>
      </c>
      <c r="J29" s="51">
        <v>8.5124504200000006E-2</v>
      </c>
      <c r="K29" s="26"/>
      <c r="L29" s="51">
        <v>2.9535975996000001</v>
      </c>
      <c r="M29" s="26"/>
      <c r="N29" s="51">
        <v>2.5998302000000001E-2</v>
      </c>
      <c r="O29" s="26">
        <v>6.7300838599999996E-2</v>
      </c>
      <c r="P29" s="26">
        <v>5.1073129999999996E-3</v>
      </c>
      <c r="Q29" s="51">
        <v>8.0908162999999995E-3</v>
      </c>
      <c r="R29" s="26"/>
      <c r="S29" s="28" t="s">
        <v>28</v>
      </c>
      <c r="T29" s="95">
        <v>0.17194952020926299</v>
      </c>
      <c r="U29" s="26">
        <v>0.35256599441048803</v>
      </c>
      <c r="V29" s="95">
        <v>6.7487572422471706E-2</v>
      </c>
      <c r="W29" s="26">
        <v>0.215511722328944</v>
      </c>
      <c r="X29" s="26">
        <v>0.20185240805767701</v>
      </c>
      <c r="Y29" s="26">
        <v>0.39285817467447498</v>
      </c>
      <c r="Z29" s="95">
        <v>8.2440545313235594E-2</v>
      </c>
      <c r="AA29" s="26">
        <v>0.943659519065293</v>
      </c>
      <c r="AB29" s="95">
        <v>5.1211470634839502E-3</v>
      </c>
      <c r="AC29" s="95">
        <v>43.529885595052797</v>
      </c>
      <c r="AD29" s="26">
        <v>0</v>
      </c>
      <c r="AE29" s="26">
        <v>91.988361057998205</v>
      </c>
      <c r="AF29" s="26">
        <v>0.97592198894919102</v>
      </c>
      <c r="AG29" s="26">
        <v>2.2294548222428201</v>
      </c>
      <c r="AH29" s="26">
        <v>0.33087926576757898</v>
      </c>
      <c r="AI29" s="26">
        <v>0.32924501922050298</v>
      </c>
      <c r="AJ29" s="95">
        <v>9.8926970130128203E-2</v>
      </c>
      <c r="AK29" s="26">
        <v>13.9659453127821</v>
      </c>
      <c r="AL29" s="26">
        <v>13.9659453127821</v>
      </c>
      <c r="AM29" s="26">
        <v>0</v>
      </c>
      <c r="AN29" s="26">
        <v>0</v>
      </c>
      <c r="AO29" s="26">
        <v>1.91755589185498</v>
      </c>
      <c r="AP29" s="26">
        <v>9.9354595938345794E-2</v>
      </c>
      <c r="AQ29" s="95">
        <v>2.61639313709532</v>
      </c>
      <c r="AR29" s="26">
        <v>0.22589779423733899</v>
      </c>
      <c r="AS29" s="26">
        <v>0.35332860208614603</v>
      </c>
      <c r="AT29" s="26">
        <v>4.24307267241655E-2</v>
      </c>
      <c r="AU29" s="26">
        <v>0</v>
      </c>
      <c r="AV29" s="26">
        <v>0</v>
      </c>
      <c r="AW29" s="95">
        <v>59.922783982980299</v>
      </c>
      <c r="AX29" s="26">
        <v>194.07802588799399</v>
      </c>
      <c r="AY29" s="26">
        <v>21.564000776112501</v>
      </c>
      <c r="AZ29" s="26">
        <v>215.642026664106</v>
      </c>
      <c r="BA29" s="26">
        <v>1.4857232263602201E-3</v>
      </c>
      <c r="BB29" s="26">
        <v>1.6063288645345699</v>
      </c>
      <c r="BC29" s="26">
        <v>0.1025412531843</v>
      </c>
      <c r="BD29" s="26">
        <v>23.024209051648199</v>
      </c>
      <c r="BE29" s="26">
        <v>0.13842206057860201</v>
      </c>
      <c r="BF29" s="26">
        <v>0.36303119286584201</v>
      </c>
      <c r="BG29" s="26">
        <v>0.90235568010935296</v>
      </c>
      <c r="BH29" s="26">
        <v>0.20501374795879501</v>
      </c>
      <c r="BI29" s="26">
        <v>7.9761239438483093E-6</v>
      </c>
      <c r="BJ29" s="26">
        <v>4.8255735343948399E-2</v>
      </c>
      <c r="BK29" s="26">
        <v>13.037235967468</v>
      </c>
      <c r="BL29" s="26">
        <v>13.003852196770699</v>
      </c>
      <c r="BM29" s="26">
        <v>3.33837706972668E-2</v>
      </c>
      <c r="BN29" s="26">
        <v>0</v>
      </c>
      <c r="BO29" s="26">
        <v>5.9421253658294602E-6</v>
      </c>
      <c r="BP29" s="26">
        <v>0.46768522213219998</v>
      </c>
      <c r="BQ29" s="26">
        <v>0</v>
      </c>
      <c r="BR29" s="26">
        <v>2.35525191324813</v>
      </c>
      <c r="BS29" s="26">
        <v>0.58540995263369699</v>
      </c>
      <c r="BT29" s="26">
        <v>0.3138807879319</v>
      </c>
      <c r="BU29" s="26">
        <v>5.8882866539900798</v>
      </c>
      <c r="BV29" s="26">
        <v>1.0370685286054599</v>
      </c>
      <c r="BW29" s="26">
        <v>0.32024875433345801</v>
      </c>
      <c r="BX29" s="26">
        <v>1.3133519772042099</v>
      </c>
      <c r="BY29" s="26">
        <v>1.03347006905978E-4</v>
      </c>
      <c r="BZ29" s="26">
        <v>16.225308355177798</v>
      </c>
      <c r="CA29" s="26">
        <v>20.291821585558399</v>
      </c>
      <c r="CB29" s="26">
        <v>0</v>
      </c>
      <c r="CC29" s="26">
        <v>7.3132994462805204E-2</v>
      </c>
      <c r="CD29" s="26">
        <v>2.7144656833681902</v>
      </c>
      <c r="CE29" s="95">
        <v>0</v>
      </c>
      <c r="CF29" s="26">
        <v>2.88511203384029</v>
      </c>
      <c r="CG29" s="26">
        <v>56.242201371495497</v>
      </c>
      <c r="CH29" s="26">
        <v>1.41627034777084</v>
      </c>
      <c r="CJ29" s="23">
        <f t="shared" si="0"/>
        <v>2.7431024885787901E-3</v>
      </c>
      <c r="CK29" s="23">
        <f t="shared" si="1"/>
        <v>0</v>
      </c>
      <c r="CL29" s="23">
        <f t="shared" si="2"/>
        <v>2.7601398134503626E-3</v>
      </c>
      <c r="CM29" s="23">
        <f t="shared" si="3"/>
        <v>2.8236360629870401E-3</v>
      </c>
      <c r="CN29" s="23">
        <f t="shared" si="4"/>
        <v>2.8247433883534833E-3</v>
      </c>
      <c r="CO29" s="23">
        <f t="shared" si="5"/>
        <v>2.7330536436512877E-3</v>
      </c>
      <c r="CP29" s="23">
        <f t="shared" si="6"/>
        <v>2.7433408003601544E-3</v>
      </c>
      <c r="CQ29" s="73">
        <f t="shared" si="7"/>
        <v>7.353092851806349E-2</v>
      </c>
      <c r="CR29" s="73">
        <f t="shared" si="8"/>
        <v>10.085638946550164</v>
      </c>
      <c r="CS29" s="23">
        <f t="shared" si="9"/>
        <v>0</v>
      </c>
      <c r="CT29" s="73">
        <f t="shared" si="10"/>
        <v>3.7284522829628113</v>
      </c>
      <c r="CU29" s="23">
        <f t="shared" si="11"/>
        <v>0</v>
      </c>
      <c r="CV29" s="73">
        <f t="shared" si="12"/>
        <v>12.590449179571268</v>
      </c>
      <c r="CW29" s="81">
        <f t="shared" si="14"/>
        <v>2.7746136059545361E-3</v>
      </c>
      <c r="CX29" s="81">
        <f t="shared" si="15"/>
        <v>2.7086774364427305E-3</v>
      </c>
      <c r="CY29" s="73">
        <f t="shared" si="13"/>
        <v>4.2443072677556035</v>
      </c>
    </row>
    <row r="30" spans="1:103" x14ac:dyDescent="0.25">
      <c r="B30" s="26"/>
      <c r="C30" s="26"/>
      <c r="D30" s="26"/>
      <c r="E30" s="26"/>
      <c r="F30" s="26"/>
      <c r="G30" s="26"/>
      <c r="H30" s="26"/>
      <c r="I30" s="51"/>
      <c r="J30" s="51"/>
      <c r="K30" s="26"/>
      <c r="L30" s="51"/>
      <c r="M30" s="26"/>
      <c r="N30" s="51"/>
      <c r="O30" s="26"/>
      <c r="P30" s="26"/>
      <c r="Q30" s="51"/>
      <c r="R30" s="26"/>
      <c r="AC30" s="95"/>
      <c r="CJ30" s="23">
        <f t="shared" si="0"/>
        <v>0</v>
      </c>
      <c r="CK30" s="23">
        <f t="shared" si="1"/>
        <v>0</v>
      </c>
      <c r="CL30" s="23">
        <f t="shared" si="2"/>
        <v>0</v>
      </c>
      <c r="CM30" s="23">
        <f t="shared" si="3"/>
        <v>0</v>
      </c>
      <c r="CN30" s="23">
        <f t="shared" si="4"/>
        <v>0</v>
      </c>
      <c r="CO30" s="23">
        <f t="shared" si="5"/>
        <v>0</v>
      </c>
      <c r="CP30" s="23">
        <f t="shared" si="6"/>
        <v>0</v>
      </c>
      <c r="CQ30" s="73">
        <f t="shared" si="7"/>
        <v>0</v>
      </c>
      <c r="CR30" s="73">
        <f t="shared" si="8"/>
        <v>0</v>
      </c>
      <c r="CS30" s="23">
        <f t="shared" si="9"/>
        <v>0</v>
      </c>
      <c r="CT30" s="73">
        <f t="shared" si="10"/>
        <v>0</v>
      </c>
      <c r="CU30" s="23">
        <f t="shared" si="11"/>
        <v>0</v>
      </c>
      <c r="CV30" s="73">
        <f t="shared" si="12"/>
        <v>0</v>
      </c>
      <c r="CW30" s="81">
        <f t="shared" si="14"/>
        <v>0</v>
      </c>
      <c r="CX30" s="81">
        <f t="shared" si="15"/>
        <v>0</v>
      </c>
      <c r="CY30" s="73">
        <f t="shared" si="13"/>
        <v>0</v>
      </c>
    </row>
    <row r="31" spans="1:103" x14ac:dyDescent="0.25">
      <c r="A31" s="28" t="s">
        <v>30</v>
      </c>
      <c r="B31" s="26">
        <v>104.13809999999999</v>
      </c>
      <c r="C31" s="26">
        <v>4.8997000000000002</v>
      </c>
      <c r="D31" s="26">
        <v>233.44239999999999</v>
      </c>
      <c r="E31" s="26">
        <v>20.320699999999999</v>
      </c>
      <c r="F31" s="26">
        <v>19.181100000000001</v>
      </c>
      <c r="G31" s="26">
        <v>6.2195999999999998</v>
      </c>
      <c r="H31" s="26">
        <v>124.83369999999999</v>
      </c>
      <c r="I31" s="51">
        <v>4.2485851103999996</v>
      </c>
      <c r="J31" s="51">
        <v>1.4769862221000001</v>
      </c>
      <c r="K31" s="26"/>
      <c r="L31" s="51">
        <v>28.391400132000001</v>
      </c>
      <c r="M31" s="26"/>
      <c r="N31" s="51">
        <v>0.88909097569999995</v>
      </c>
      <c r="O31" s="26">
        <v>1.6753728802000001</v>
      </c>
      <c r="P31" s="26">
        <v>0.50553526550000005</v>
      </c>
      <c r="Q31" s="51">
        <v>5.6887834999999999E-3</v>
      </c>
      <c r="R31" s="26"/>
      <c r="S31" s="28" t="s">
        <v>30</v>
      </c>
      <c r="T31" s="95">
        <v>0</v>
      </c>
      <c r="U31" s="26">
        <v>6.6336867913358004</v>
      </c>
      <c r="V31" s="95">
        <v>1.67997809571487</v>
      </c>
      <c r="W31" s="26">
        <v>0.20259014343790799</v>
      </c>
      <c r="X31" s="26">
        <v>0.20259014343790799</v>
      </c>
      <c r="Y31" s="26">
        <v>8.15004262474575E-2</v>
      </c>
      <c r="Z31" s="95">
        <v>0</v>
      </c>
      <c r="AA31" s="26">
        <v>0.798672611136378</v>
      </c>
      <c r="AB31" s="95">
        <v>0.50693032409334604</v>
      </c>
      <c r="AC31" s="95">
        <v>572.18080194593404</v>
      </c>
      <c r="AD31" s="26">
        <v>0</v>
      </c>
      <c r="AE31" s="26">
        <v>104.424926293974</v>
      </c>
      <c r="AF31" s="26">
        <v>4.2468573211785303</v>
      </c>
      <c r="AG31" s="26">
        <v>94.5513186594589</v>
      </c>
      <c r="AH31" s="26">
        <v>2.15771561671641</v>
      </c>
      <c r="AI31" s="26">
        <v>0</v>
      </c>
      <c r="AJ31" s="95">
        <v>0</v>
      </c>
      <c r="AK31" s="26">
        <v>28.596896896991701</v>
      </c>
      <c r="AL31" s="26">
        <v>28.596896896991701</v>
      </c>
      <c r="AM31" s="26">
        <v>0</v>
      </c>
      <c r="AN31" s="26">
        <v>0</v>
      </c>
      <c r="AO31" s="26">
        <v>2.10674299412754</v>
      </c>
      <c r="AP31" s="26">
        <v>0</v>
      </c>
      <c r="AQ31" s="95">
        <v>1.14260528305938</v>
      </c>
      <c r="AR31" s="26">
        <v>0.27609742034094398</v>
      </c>
      <c r="AS31" s="26">
        <v>3.2928502362062702</v>
      </c>
      <c r="AT31" s="26">
        <v>0</v>
      </c>
      <c r="AU31" s="26">
        <v>4.9131673624453498</v>
      </c>
      <c r="AV31" s="26">
        <v>0</v>
      </c>
      <c r="AW31" s="95">
        <v>226.32401472687499</v>
      </c>
      <c r="AX31" s="26">
        <v>210.674674316704</v>
      </c>
      <c r="AY31" s="26">
        <v>23.408334381631001</v>
      </c>
      <c r="AZ31" s="26">
        <v>234.08300869833499</v>
      </c>
      <c r="BA31" s="26">
        <v>0</v>
      </c>
      <c r="BB31" s="26">
        <v>8.1978366957787401</v>
      </c>
      <c r="BC31" s="26">
        <v>0.151458031493025</v>
      </c>
      <c r="BD31" s="26">
        <v>29.615598437473999</v>
      </c>
      <c r="BE31" s="26">
        <v>0.204343600809096</v>
      </c>
      <c r="BF31" s="26">
        <v>0.53545387765450103</v>
      </c>
      <c r="BG31" s="26">
        <v>1.29704133115076</v>
      </c>
      <c r="BH31" s="26">
        <v>0.30273050425216402</v>
      </c>
      <c r="BI31" s="26">
        <v>7.4147936308470996E-3</v>
      </c>
      <c r="BJ31" s="26">
        <v>7.12742542039385E-2</v>
      </c>
      <c r="BK31" s="26">
        <v>20.377703212601499</v>
      </c>
      <c r="BL31" s="26">
        <v>19.234995000494798</v>
      </c>
      <c r="BM31" s="26">
        <v>1.1427082121066801</v>
      </c>
      <c r="BN31" s="26">
        <v>0</v>
      </c>
      <c r="BO31" s="26">
        <v>0</v>
      </c>
      <c r="BP31" s="26">
        <v>0.80248499368926796</v>
      </c>
      <c r="BQ31" s="26">
        <v>0</v>
      </c>
      <c r="BR31" s="26">
        <v>3.4849190418712701</v>
      </c>
      <c r="BS31" s="26">
        <v>0.86468430584720701</v>
      </c>
      <c r="BT31" s="26">
        <v>0.464486514878442</v>
      </c>
      <c r="BU31" s="26">
        <v>8.7095363569724302</v>
      </c>
      <c r="BV31" s="26">
        <v>20.195703220334501</v>
      </c>
      <c r="BW31" s="26">
        <v>0.47302004332081898</v>
      </c>
      <c r="BX31" s="26">
        <v>1.8661473503199399</v>
      </c>
      <c r="BY31" s="26">
        <v>4.0108842187646201E-10</v>
      </c>
      <c r="BZ31" s="26">
        <v>6.2365867019406096</v>
      </c>
      <c r="CA31" s="26">
        <v>9.6877454469624205</v>
      </c>
      <c r="CB31" s="26">
        <v>0</v>
      </c>
      <c r="CC31" s="26">
        <v>0</v>
      </c>
      <c r="CD31" s="26">
        <v>13.7472433086966</v>
      </c>
      <c r="CE31" s="95">
        <v>0</v>
      </c>
      <c r="CF31" s="26">
        <v>2.8877164539757598</v>
      </c>
      <c r="CG31" s="26">
        <v>125.175706388443</v>
      </c>
      <c r="CH31" s="26">
        <v>4.9856062227412297</v>
      </c>
      <c r="CJ31" s="23">
        <f t="shared" si="0"/>
        <v>2.7542877580251806E-3</v>
      </c>
      <c r="CK31" s="23">
        <f t="shared" si="1"/>
        <v>2.7486095975977364E-3</v>
      </c>
      <c r="CL31" s="23">
        <f t="shared" si="2"/>
        <v>2.74418314040209E-3</v>
      </c>
      <c r="CM31" s="23">
        <f t="shared" si="3"/>
        <v>2.8051795755806032E-3</v>
      </c>
      <c r="CN31" s="23">
        <f t="shared" si="4"/>
        <v>2.8097971698597987E-3</v>
      </c>
      <c r="CO31" s="23">
        <f t="shared" si="5"/>
        <v>2.7311566564746617E-3</v>
      </c>
      <c r="CP31" s="23">
        <f t="shared" si="6"/>
        <v>2.7396959991012899E-3</v>
      </c>
      <c r="CQ31" s="73">
        <f t="shared" si="7"/>
        <v>-0.95231585617950965</v>
      </c>
      <c r="CR31" s="73">
        <f t="shared" si="8"/>
        <v>-0.45925520550840759</v>
      </c>
      <c r="CS31" s="23">
        <f t="shared" si="9"/>
        <v>0</v>
      </c>
      <c r="CT31" s="73">
        <f t="shared" si="10"/>
        <v>7.2379933372882354E-3</v>
      </c>
      <c r="CU31" s="23">
        <f t="shared" si="11"/>
        <v>0</v>
      </c>
      <c r="CV31" s="73">
        <f t="shared" si="12"/>
        <v>2.7036145076309435</v>
      </c>
      <c r="CW31" s="81">
        <f t="shared" si="14"/>
        <v>2.7487704792739428E-3</v>
      </c>
      <c r="CX31" s="81">
        <f t="shared" si="15"/>
        <v>2.7595673112264566E-3</v>
      </c>
      <c r="CY31" s="73">
        <f t="shared" si="13"/>
        <v>-1</v>
      </c>
    </row>
    <row r="32" spans="1:103" x14ac:dyDescent="0.25">
      <c r="A32" s="28" t="s">
        <v>31</v>
      </c>
      <c r="B32" s="26">
        <v>23445.919000000002</v>
      </c>
      <c r="C32" s="26"/>
      <c r="D32" s="26">
        <v>31030.9728</v>
      </c>
      <c r="E32" s="26">
        <v>727.90890000000002</v>
      </c>
      <c r="F32" s="26">
        <v>727.90890000000002</v>
      </c>
      <c r="G32" s="26">
        <v>8632.9110999999994</v>
      </c>
      <c r="H32" s="26">
        <v>18032.924449999999</v>
      </c>
      <c r="I32" s="51"/>
      <c r="J32" s="51"/>
      <c r="K32" s="26"/>
      <c r="L32" s="51"/>
      <c r="M32" s="26"/>
      <c r="N32" s="51"/>
      <c r="O32" s="26"/>
      <c r="P32" s="26"/>
      <c r="Q32" s="51"/>
      <c r="R32" s="26"/>
      <c r="S32" s="28" t="s">
        <v>31</v>
      </c>
      <c r="T32" s="95">
        <v>0</v>
      </c>
      <c r="U32" s="26">
        <v>0.69041592509797001</v>
      </c>
      <c r="V32" s="95">
        <v>0</v>
      </c>
      <c r="W32" s="26">
        <v>64.466229151278796</v>
      </c>
      <c r="X32" s="26">
        <v>64.466229151278796</v>
      </c>
      <c r="Y32" s="26">
        <v>19.0644054434885</v>
      </c>
      <c r="Z32" s="95">
        <v>0</v>
      </c>
      <c r="AA32" s="26">
        <v>187.61794087395501</v>
      </c>
      <c r="AB32" s="95">
        <v>0</v>
      </c>
      <c r="AC32" s="95">
        <v>126044.056905869</v>
      </c>
      <c r="AD32" s="26">
        <v>0</v>
      </c>
      <c r="AE32" s="26">
        <v>23509.796778147698</v>
      </c>
      <c r="AF32" s="26">
        <v>1010.2880844008</v>
      </c>
      <c r="AG32" s="26">
        <v>22823.342154073202</v>
      </c>
      <c r="AH32" s="26">
        <v>538.70013383207004</v>
      </c>
      <c r="AI32" s="26">
        <v>1.0700354395960201</v>
      </c>
      <c r="AJ32" s="95">
        <v>0</v>
      </c>
      <c r="AK32" s="26">
        <v>1587.64365562017</v>
      </c>
      <c r="AL32" s="26">
        <v>1587.64365562017</v>
      </c>
      <c r="AM32" s="26">
        <v>0</v>
      </c>
      <c r="AN32" s="26">
        <v>0</v>
      </c>
      <c r="AO32" s="26">
        <v>493.787345881882</v>
      </c>
      <c r="AP32" s="26">
        <v>7.6673438581987396E-3</v>
      </c>
      <c r="AQ32" s="95">
        <v>0.21917383983300101</v>
      </c>
      <c r="AR32" s="26">
        <v>0</v>
      </c>
      <c r="AS32" s="26">
        <v>1.5166074788141299</v>
      </c>
      <c r="AT32" s="26">
        <v>0</v>
      </c>
      <c r="AU32" s="26">
        <v>0</v>
      </c>
      <c r="AV32" s="26">
        <v>0</v>
      </c>
      <c r="AW32" s="95">
        <v>40898.4564523222</v>
      </c>
      <c r="AX32" s="26">
        <v>28003.946792374201</v>
      </c>
      <c r="AY32" s="26">
        <v>3111.56317028169</v>
      </c>
      <c r="AZ32" s="26">
        <v>31115.509962655899</v>
      </c>
      <c r="BA32" s="26">
        <v>4.1377506605598801E-4</v>
      </c>
      <c r="BB32" s="26">
        <v>1894.4083781301899</v>
      </c>
      <c r="BC32" s="26">
        <v>5.9100537652187697</v>
      </c>
      <c r="BD32" s="26">
        <v>6523.80271464012</v>
      </c>
      <c r="BE32" s="26">
        <v>7.7331670364920004</v>
      </c>
      <c r="BF32" s="26">
        <v>18.303255027805701</v>
      </c>
      <c r="BG32" s="26">
        <v>44.312061765351103</v>
      </c>
      <c r="BH32" s="26">
        <v>10.330427346131099</v>
      </c>
      <c r="BI32" s="26">
        <v>3.45759929893019</v>
      </c>
      <c r="BJ32" s="26">
        <v>2.4894616582064302</v>
      </c>
      <c r="BK32" s="26">
        <v>729.870853647628</v>
      </c>
      <c r="BL32" s="26">
        <v>729.870853647628</v>
      </c>
      <c r="BM32" s="26">
        <v>0</v>
      </c>
      <c r="BN32" s="26">
        <v>1.09817953339174E-5</v>
      </c>
      <c r="BO32" s="26">
        <v>2.42632318656061E-6</v>
      </c>
      <c r="BP32" s="26">
        <v>68.880534423959702</v>
      </c>
      <c r="BQ32" s="26">
        <v>6.4874088526595696E-6</v>
      </c>
      <c r="BR32" s="26">
        <v>121.16019265419899</v>
      </c>
      <c r="BS32" s="26">
        <v>29.477827507730002</v>
      </c>
      <c r="BT32" s="26">
        <v>15.981688649613799</v>
      </c>
      <c r="BU32" s="26">
        <v>302.80437183595302</v>
      </c>
      <c r="BV32" s="26">
        <v>5454.0411241299898</v>
      </c>
      <c r="BW32" s="26">
        <v>16.896331860425299</v>
      </c>
      <c r="BX32" s="26">
        <v>76.973631487072694</v>
      </c>
      <c r="BY32" s="26">
        <v>5.1602294350104998</v>
      </c>
      <c r="BZ32" s="26">
        <v>8656.4639266125396</v>
      </c>
      <c r="CA32" s="26">
        <v>2416.2365505983698</v>
      </c>
      <c r="CB32" s="26">
        <v>0</v>
      </c>
      <c r="CC32" s="26">
        <v>0</v>
      </c>
      <c r="CD32" s="26">
        <v>100.384339391151</v>
      </c>
      <c r="CE32" s="95">
        <v>0</v>
      </c>
      <c r="CF32" s="26">
        <v>67.963064509175098</v>
      </c>
      <c r="CG32" s="26">
        <v>18082.305458754199</v>
      </c>
      <c r="CH32" s="26">
        <v>164.465008003246</v>
      </c>
      <c r="CJ32" s="23">
        <f t="shared" si="0"/>
        <v>2.7244732077977628E-3</v>
      </c>
      <c r="CK32" s="23">
        <f t="shared" si="1"/>
        <v>0</v>
      </c>
      <c r="CL32" s="23">
        <f t="shared" si="2"/>
        <v>2.7242833539494775E-3</v>
      </c>
      <c r="CM32" s="23">
        <f t="shared" si="3"/>
        <v>2.6953285605217617E-3</v>
      </c>
      <c r="CN32" s="23">
        <f t="shared" si="4"/>
        <v>2.6953285605217617E-3</v>
      </c>
      <c r="CO32" s="23">
        <f t="shared" si="5"/>
        <v>2.7282600665886887E-3</v>
      </c>
      <c r="CP32" s="23">
        <f t="shared" si="6"/>
        <v>2.7383805045665013E-3</v>
      </c>
      <c r="CQ32" s="73">
        <f t="shared" si="7"/>
        <v>6.4466229151278798E+51</v>
      </c>
      <c r="CR32" s="73">
        <f t="shared" si="8"/>
        <v>1.8761794087395501E+52</v>
      </c>
      <c r="CS32" s="23">
        <f t="shared" si="9"/>
        <v>0</v>
      </c>
      <c r="CT32" s="73">
        <f t="shared" si="10"/>
        <v>1.5876436556201699E+53</v>
      </c>
      <c r="CU32" s="23">
        <f t="shared" si="11"/>
        <v>0</v>
      </c>
      <c r="CV32" s="73">
        <f t="shared" si="12"/>
        <v>1.5166074788141299E+50</v>
      </c>
      <c r="CW32" s="81">
        <f t="shared" si="14"/>
        <v>0</v>
      </c>
      <c r="CX32" s="81">
        <f t="shared" si="15"/>
        <v>0</v>
      </c>
      <c r="CY32" s="73">
        <f t="shared" si="13"/>
        <v>0</v>
      </c>
    </row>
    <row r="33" spans="1:103" x14ac:dyDescent="0.25">
      <c r="A33" s="28" t="s">
        <v>32</v>
      </c>
      <c r="B33" s="26">
        <v>1022.8388074</v>
      </c>
      <c r="C33" s="26">
        <v>9.6560000000000007E-2</v>
      </c>
      <c r="D33" s="26">
        <v>1357.3310635</v>
      </c>
      <c r="E33" s="26">
        <v>80.697270750000001</v>
      </c>
      <c r="F33" s="26">
        <v>71.972762709999998</v>
      </c>
      <c r="G33" s="26">
        <v>10.301028860000001</v>
      </c>
      <c r="H33" s="26">
        <v>447.25725246000002</v>
      </c>
      <c r="I33" s="51">
        <v>6.1884615346</v>
      </c>
      <c r="J33" s="51">
        <v>1.3930270701</v>
      </c>
      <c r="K33" s="26"/>
      <c r="L33" s="51">
        <v>96.325449464000002</v>
      </c>
      <c r="M33" s="26"/>
      <c r="N33" s="51">
        <v>1.8900294968</v>
      </c>
      <c r="O33" s="26">
        <v>4.8910963291999998</v>
      </c>
      <c r="P33" s="26">
        <v>0.41993020120000002</v>
      </c>
      <c r="Q33" s="51">
        <v>7.0901889400000001E-2</v>
      </c>
      <c r="R33" s="26"/>
      <c r="S33" s="28" t="s">
        <v>32</v>
      </c>
      <c r="T33" s="95">
        <v>9.6777662024834996E-3</v>
      </c>
      <c r="U33" s="26">
        <v>0.52390030754718797</v>
      </c>
      <c r="V33" s="95">
        <v>4.9019980400710397</v>
      </c>
      <c r="W33" s="26">
        <v>1.1933698924630201</v>
      </c>
      <c r="X33" s="26">
        <v>1.1926008287632199</v>
      </c>
      <c r="Y33" s="26">
        <v>0.49823799767313798</v>
      </c>
      <c r="Z33" s="95">
        <v>4.6401995547280701E-3</v>
      </c>
      <c r="AA33" s="26">
        <v>5.4988613307028897</v>
      </c>
      <c r="AB33" s="95">
        <v>0.42081730145669599</v>
      </c>
      <c r="AC33" s="95">
        <v>3147.4311355847399</v>
      </c>
      <c r="AD33" s="26">
        <v>0</v>
      </c>
      <c r="AE33" s="26">
        <v>1025.3714603777601</v>
      </c>
      <c r="AF33" s="26">
        <v>27.675500066638399</v>
      </c>
      <c r="AG33" s="26">
        <v>558.18546237124804</v>
      </c>
      <c r="AH33" s="26">
        <v>12.6591070564681</v>
      </c>
      <c r="AI33" s="26">
        <v>6.4179674362605701E-2</v>
      </c>
      <c r="AJ33" s="95">
        <v>5.5676072421832496E-3</v>
      </c>
      <c r="AK33" s="26">
        <v>67.555987209540504</v>
      </c>
      <c r="AL33" s="26">
        <v>67.555987209540504</v>
      </c>
      <c r="AM33" s="26">
        <v>0</v>
      </c>
      <c r="AN33" s="26">
        <v>0</v>
      </c>
      <c r="AO33" s="26">
        <v>12.360718861350399</v>
      </c>
      <c r="AP33" s="26">
        <v>5.4968534713867503E-3</v>
      </c>
      <c r="AQ33" s="95">
        <v>0.22871889241186699</v>
      </c>
      <c r="AR33" s="26">
        <v>4.3928483563991802E-2</v>
      </c>
      <c r="AS33" s="26">
        <v>0.248595440300269</v>
      </c>
      <c r="AT33" s="26">
        <v>2.3861511670001199E-3</v>
      </c>
      <c r="AU33" s="26">
        <v>9.6842286744158804E-2</v>
      </c>
      <c r="AV33" s="26">
        <v>0</v>
      </c>
      <c r="AW33" s="95">
        <v>1006.9277202276199</v>
      </c>
      <c r="AX33" s="26">
        <v>1224.61928148635</v>
      </c>
      <c r="AY33" s="26">
        <v>136.069083608965</v>
      </c>
      <c r="AZ33" s="26">
        <v>1360.68836509532</v>
      </c>
      <c r="BA33" s="26">
        <v>3.9565853707898297E-5</v>
      </c>
      <c r="BB33" s="26">
        <v>48.198317689411198</v>
      </c>
      <c r="BC33" s="26">
        <v>0.57761811425453402</v>
      </c>
      <c r="BD33" s="26">
        <v>138.439363588563</v>
      </c>
      <c r="BE33" s="26">
        <v>0.77916087102409903</v>
      </c>
      <c r="BF33" s="26">
        <v>2.0426581323324302</v>
      </c>
      <c r="BG33" s="26">
        <v>4.9341728458913998</v>
      </c>
      <c r="BH33" s="26">
        <v>1.1542060111664101</v>
      </c>
      <c r="BI33" s="26">
        <v>1.2365614510821899E-4</v>
      </c>
      <c r="BJ33" s="26">
        <v>0.27234132023787799</v>
      </c>
      <c r="BK33" s="26">
        <v>80.898261358342495</v>
      </c>
      <c r="BL33" s="26">
        <v>72.149885564386494</v>
      </c>
      <c r="BM33" s="26">
        <v>8.7483757939560398</v>
      </c>
      <c r="BN33" s="26">
        <v>0</v>
      </c>
      <c r="BO33" s="26">
        <v>7.1329221713321705E-7</v>
      </c>
      <c r="BP33" s="26">
        <v>2.1523202761068498</v>
      </c>
      <c r="BQ33" s="26">
        <v>9.2159129615238498E-4</v>
      </c>
      <c r="BR33" s="26">
        <v>13.2517266606039</v>
      </c>
      <c r="BS33" s="26">
        <v>3.29665538826149</v>
      </c>
      <c r="BT33" s="26">
        <v>1.7674341826639499</v>
      </c>
      <c r="BU33" s="26">
        <v>33.118469332495501</v>
      </c>
      <c r="BV33" s="26">
        <v>122.889133287936</v>
      </c>
      <c r="BW33" s="26">
        <v>1.8037777124621699</v>
      </c>
      <c r="BX33" s="26">
        <v>6.9977700504307103</v>
      </c>
      <c r="BY33" s="26">
        <v>5.2870572154521699E-4</v>
      </c>
      <c r="BZ33" s="26">
        <v>10.3277162712875</v>
      </c>
      <c r="CA33" s="26">
        <v>43.191830079182701</v>
      </c>
      <c r="CB33" s="26">
        <v>0</v>
      </c>
      <c r="CC33" s="26">
        <v>4.11623690956529E-3</v>
      </c>
      <c r="CD33" s="26">
        <v>4.1826339164467301</v>
      </c>
      <c r="CE33" s="95">
        <v>0</v>
      </c>
      <c r="CF33" s="26">
        <v>2.27802432152412</v>
      </c>
      <c r="CG33" s="26">
        <v>448.360247294212</v>
      </c>
      <c r="CH33" s="26">
        <v>4.5411804911122404</v>
      </c>
      <c r="CJ33" s="23">
        <f t="shared" si="0"/>
        <v>2.4761017664141753E-3</v>
      </c>
      <c r="CK33" s="23">
        <f t="shared" si="1"/>
        <v>2.9234335559113166E-3</v>
      </c>
      <c r="CL33" s="23">
        <f t="shared" si="2"/>
        <v>2.4734581603569079E-3</v>
      </c>
      <c r="CM33" s="23">
        <f t="shared" si="3"/>
        <v>2.4906741761460838E-3</v>
      </c>
      <c r="CN33" s="23">
        <f t="shared" si="4"/>
        <v>2.460970618846159E-3</v>
      </c>
      <c r="CO33" s="23">
        <f t="shared" si="5"/>
        <v>2.590752016153372E-3</v>
      </c>
      <c r="CP33" s="23">
        <f t="shared" si="6"/>
        <v>2.4661306846234517E-3</v>
      </c>
      <c r="CQ33" s="73">
        <f t="shared" si="7"/>
        <v>-0.80728637932136615</v>
      </c>
      <c r="CR33" s="73">
        <f t="shared" si="8"/>
        <v>2.9474188612200827</v>
      </c>
      <c r="CS33" s="23">
        <f t="shared" si="9"/>
        <v>0</v>
      </c>
      <c r="CT33" s="73">
        <f t="shared" si="10"/>
        <v>-0.29866937984246411</v>
      </c>
      <c r="CU33" s="23">
        <f t="shared" si="11"/>
        <v>0</v>
      </c>
      <c r="CV33" s="73">
        <f t="shared" si="12"/>
        <v>-0.86847007376278262</v>
      </c>
      <c r="CW33" s="81">
        <f t="shared" si="14"/>
        <v>2.2288890132783324E-3</v>
      </c>
      <c r="CX33" s="81">
        <f t="shared" si="15"/>
        <v>2.11249453876139E-3</v>
      </c>
      <c r="CY33" s="73">
        <f t="shared" si="13"/>
        <v>-0.96634573229017329</v>
      </c>
    </row>
    <row r="34" spans="1:103" x14ac:dyDescent="0.25">
      <c r="A34" s="28" t="s">
        <v>33</v>
      </c>
      <c r="B34" s="26">
        <v>320.83350000000002</v>
      </c>
      <c r="C34" s="26">
        <v>3.075E-2</v>
      </c>
      <c r="D34" s="26">
        <v>561.76779999999997</v>
      </c>
      <c r="E34" s="26">
        <v>22.282399999999999</v>
      </c>
      <c r="F34" s="26">
        <v>22.282399999999999</v>
      </c>
      <c r="G34" s="26">
        <v>1.8103</v>
      </c>
      <c r="H34" s="26">
        <v>143.86684</v>
      </c>
      <c r="I34" s="51">
        <v>11.825532047999999</v>
      </c>
      <c r="J34" s="51">
        <v>2.1439111763000001</v>
      </c>
      <c r="K34" s="26"/>
      <c r="L34" s="51">
        <v>59.544160089999998</v>
      </c>
      <c r="M34" s="26"/>
      <c r="N34" s="51">
        <v>2.6903746548999998</v>
      </c>
      <c r="O34" s="26">
        <v>10.316794048</v>
      </c>
      <c r="P34" s="26">
        <v>0.91965956999999998</v>
      </c>
      <c r="Q34" s="51">
        <v>0.122508698</v>
      </c>
      <c r="R34" s="26"/>
      <c r="S34" s="28" t="s">
        <v>33</v>
      </c>
      <c r="T34" s="95">
        <v>1.7888058881661398E-2</v>
      </c>
      <c r="U34" s="26">
        <v>0.69136444152925702</v>
      </c>
      <c r="V34" s="95">
        <v>10.345111046089301</v>
      </c>
      <c r="W34" s="26">
        <v>0.46195352047864302</v>
      </c>
      <c r="X34" s="26">
        <v>0.46052765282778602</v>
      </c>
      <c r="Y34" s="26">
        <v>0.21801441409083999</v>
      </c>
      <c r="Z34" s="95">
        <v>8.5770371069230807E-3</v>
      </c>
      <c r="AA34" s="26">
        <v>1.79825722895812</v>
      </c>
      <c r="AB34" s="95">
        <v>0.922192424975813</v>
      </c>
      <c r="AC34" s="95">
        <v>1127.08768259664</v>
      </c>
      <c r="AD34" s="26">
        <v>0</v>
      </c>
      <c r="AE34" s="26">
        <v>321.70971662626698</v>
      </c>
      <c r="AF34" s="26">
        <v>9.3122002195733593</v>
      </c>
      <c r="AG34" s="26">
        <v>205.343206779974</v>
      </c>
      <c r="AH34" s="26">
        <v>4.7149589357638</v>
      </c>
      <c r="AI34" s="26">
        <v>7.7830052295150096E-2</v>
      </c>
      <c r="AJ34" s="95">
        <v>1.02900834944361E-2</v>
      </c>
      <c r="AK34" s="26">
        <v>12.6336146029298</v>
      </c>
      <c r="AL34" s="26">
        <v>12.6336146029298</v>
      </c>
      <c r="AM34" s="26">
        <v>0</v>
      </c>
      <c r="AN34" s="26">
        <v>0</v>
      </c>
      <c r="AO34" s="26">
        <v>4.6453241482310403</v>
      </c>
      <c r="AP34" s="26">
        <v>9.9270117748309003E-3</v>
      </c>
      <c r="AQ34" s="95">
        <v>0.41486632888310498</v>
      </c>
      <c r="AR34" s="26">
        <v>4.9545124899551797E-2</v>
      </c>
      <c r="AS34" s="26">
        <v>0.35324005069012399</v>
      </c>
      <c r="AT34" s="26">
        <v>4.4190206182575997E-3</v>
      </c>
      <c r="AU34" s="26">
        <v>3.0841774279777402E-2</v>
      </c>
      <c r="AV34" s="26">
        <v>0</v>
      </c>
      <c r="AW34" s="95">
        <v>350.393029985726</v>
      </c>
      <c r="AX34" s="26">
        <v>506.97345000876101</v>
      </c>
      <c r="AY34" s="26">
        <v>56.329383561456702</v>
      </c>
      <c r="AZ34" s="26">
        <v>563.30283357021801</v>
      </c>
      <c r="BA34" s="26">
        <v>7.8649944930305997E-5</v>
      </c>
      <c r="BB34" s="26">
        <v>17.7700075733229</v>
      </c>
      <c r="BC34" s="26">
        <v>0.178696540981167</v>
      </c>
      <c r="BD34" s="26">
        <v>43.568648352651103</v>
      </c>
      <c r="BE34" s="26">
        <v>0.241103716684026</v>
      </c>
      <c r="BF34" s="26">
        <v>0.63175462954083295</v>
      </c>
      <c r="BG34" s="26">
        <v>1.54241045971879</v>
      </c>
      <c r="BH34" s="26">
        <v>0.35718065400111199</v>
      </c>
      <c r="BI34" s="26">
        <v>0</v>
      </c>
      <c r="BJ34" s="26">
        <v>8.4094489911098705E-2</v>
      </c>
      <c r="BK34" s="26">
        <v>22.345095112838901</v>
      </c>
      <c r="BL34" s="26">
        <v>22.345095112838901</v>
      </c>
      <c r="BM34" s="26">
        <v>0</v>
      </c>
      <c r="BN34" s="26">
        <v>0</v>
      </c>
      <c r="BO34" s="26">
        <v>0</v>
      </c>
      <c r="BP34" s="26">
        <v>0.66531533215385796</v>
      </c>
      <c r="BQ34" s="26">
        <v>0</v>
      </c>
      <c r="BR34" s="26">
        <v>4.1017215074102804</v>
      </c>
      <c r="BS34" s="26">
        <v>1.0201810416838799</v>
      </c>
      <c r="BT34" s="26">
        <v>0.54694806472770496</v>
      </c>
      <c r="BU34" s="26">
        <v>10.2521875348467</v>
      </c>
      <c r="BV34" s="26">
        <v>42.8139916745817</v>
      </c>
      <c r="BW34" s="26">
        <v>0.55808561109366095</v>
      </c>
      <c r="BX34" s="26">
        <v>2.1654154498806699</v>
      </c>
      <c r="BY34" s="26">
        <v>8.0205029845069904E-8</v>
      </c>
      <c r="BZ34" s="26">
        <v>1.8152498306299201</v>
      </c>
      <c r="CA34" s="26">
        <v>11.386236958682</v>
      </c>
      <c r="CB34" s="26">
        <v>0</v>
      </c>
      <c r="CC34" s="26">
        <v>3.7551572287306198E-2</v>
      </c>
      <c r="CD34" s="26">
        <v>2.26989565373986</v>
      </c>
      <c r="CE34" s="95">
        <v>0</v>
      </c>
      <c r="CF34" s="26">
        <v>0.73331638347856598</v>
      </c>
      <c r="CG34" s="26">
        <v>144.26105460033</v>
      </c>
      <c r="CH34" s="26">
        <v>2.0132289598268298</v>
      </c>
      <c r="CJ34" s="23">
        <f t="shared" si="0"/>
        <v>2.7310633904095633E-3</v>
      </c>
      <c r="CK34" s="23">
        <f t="shared" si="1"/>
        <v>2.9845294236553483E-3</v>
      </c>
      <c r="CL34" s="23">
        <f t="shared" si="2"/>
        <v>2.7325054412482299E-3</v>
      </c>
      <c r="CM34" s="23">
        <f t="shared" si="3"/>
        <v>2.8136606846166658E-3</v>
      </c>
      <c r="CN34" s="23">
        <f t="shared" si="4"/>
        <v>2.8136606846166658E-3</v>
      </c>
      <c r="CO34" s="23">
        <f t="shared" si="5"/>
        <v>2.7342598629619668E-3</v>
      </c>
      <c r="CP34" s="23">
        <f t="shared" si="6"/>
        <v>2.7401352551428976E-3</v>
      </c>
      <c r="CQ34" s="73">
        <f t="shared" si="7"/>
        <v>-0.96105649615099786</v>
      </c>
      <c r="CR34" s="73">
        <f t="shared" si="8"/>
        <v>-0.16122587127812624</v>
      </c>
      <c r="CS34" s="23">
        <f t="shared" si="9"/>
        <v>0</v>
      </c>
      <c r="CT34" s="73">
        <f t="shared" si="10"/>
        <v>-0.78782781411587122</v>
      </c>
      <c r="CU34" s="23">
        <f t="shared" si="11"/>
        <v>0</v>
      </c>
      <c r="CV34" s="73">
        <f t="shared" si="12"/>
        <v>-0.86870228276691308</v>
      </c>
      <c r="CW34" s="81">
        <f t="shared" si="14"/>
        <v>2.744747831308101E-3</v>
      </c>
      <c r="CX34" s="81">
        <f t="shared" si="15"/>
        <v>2.7541223496570745E-3</v>
      </c>
      <c r="CY34" s="73">
        <f t="shared" si="13"/>
        <v>-0.96392892349359882</v>
      </c>
    </row>
    <row r="35" spans="1:103" x14ac:dyDescent="0.25">
      <c r="A35" s="28" t="s">
        <v>34</v>
      </c>
      <c r="B35" s="26">
        <v>3490.06</v>
      </c>
      <c r="C35" s="26"/>
      <c r="D35" s="26">
        <v>5179.03</v>
      </c>
      <c r="E35" s="26">
        <v>1061.66562</v>
      </c>
      <c r="F35" s="26">
        <v>955.97019</v>
      </c>
      <c r="G35" s="26">
        <v>5808.5</v>
      </c>
      <c r="H35" s="26">
        <v>1824.5239999999999</v>
      </c>
      <c r="I35" s="51"/>
      <c r="J35" s="51"/>
      <c r="K35" s="26"/>
      <c r="L35" s="51"/>
      <c r="M35" s="26"/>
      <c r="N35" s="51"/>
      <c r="O35" s="26"/>
      <c r="P35" s="26"/>
      <c r="Q35" s="51"/>
      <c r="R35" s="26"/>
      <c r="S35" s="28" t="s">
        <v>34</v>
      </c>
      <c r="T35" s="95">
        <v>4.2534200388233696</v>
      </c>
      <c r="U35" s="26">
        <v>8.5650002749383791</v>
      </c>
      <c r="V35" s="95">
        <v>0</v>
      </c>
      <c r="W35" s="26">
        <v>8.9359285503861603</v>
      </c>
      <c r="X35" s="26">
        <v>8.5980669092479793</v>
      </c>
      <c r="Y35" s="26">
        <v>10.8843833027563</v>
      </c>
      <c r="Z35" s="95">
        <v>2.0392386510888199</v>
      </c>
      <c r="AA35" s="26">
        <v>59.2630336013532</v>
      </c>
      <c r="AB35" s="95">
        <v>0</v>
      </c>
      <c r="AC35" s="95">
        <v>6349.5291551699002</v>
      </c>
      <c r="AD35" s="26">
        <v>0</v>
      </c>
      <c r="AE35" s="26">
        <v>3498.4120416453102</v>
      </c>
      <c r="AF35" s="26">
        <v>78.619798706325696</v>
      </c>
      <c r="AG35" s="26">
        <v>1154.17772467074</v>
      </c>
      <c r="AH35" s="26">
        <v>31.7831201315682</v>
      </c>
      <c r="AI35" s="26">
        <v>8.7973604199275393</v>
      </c>
      <c r="AJ35" s="95">
        <v>2.4469693248896101</v>
      </c>
      <c r="AK35" s="26">
        <v>141.16301410446999</v>
      </c>
      <c r="AL35" s="26">
        <v>141.16301410446999</v>
      </c>
      <c r="AM35" s="26">
        <v>0</v>
      </c>
      <c r="AN35" s="26">
        <v>0</v>
      </c>
      <c r="AO35" s="26">
        <v>33.480866166301801</v>
      </c>
      <c r="AP35" s="26">
        <v>2.33048779162353</v>
      </c>
      <c r="AQ35" s="95">
        <v>66.227236081681596</v>
      </c>
      <c r="AR35" s="26">
        <v>5.5877357191753001</v>
      </c>
      <c r="AS35" s="26">
        <v>12.1746043805909</v>
      </c>
      <c r="AT35" s="26">
        <v>1.0484689795664499</v>
      </c>
      <c r="AU35" s="26">
        <v>0</v>
      </c>
      <c r="AV35" s="26">
        <v>0</v>
      </c>
      <c r="AW35" s="95">
        <v>3018.8829548548401</v>
      </c>
      <c r="AX35" s="26">
        <v>4672.80552853055</v>
      </c>
      <c r="AY35" s="26">
        <v>519.20000856054696</v>
      </c>
      <c r="AZ35" s="26">
        <v>5192.0055370910904</v>
      </c>
      <c r="BA35" s="26">
        <v>2.0913495098794602E-2</v>
      </c>
      <c r="BB35" s="26">
        <v>146.255820351306</v>
      </c>
      <c r="BC35" s="26">
        <v>1.20134128286953</v>
      </c>
      <c r="BD35" s="26">
        <v>688.36014577873198</v>
      </c>
      <c r="BE35" s="26">
        <v>1.60390476804621</v>
      </c>
      <c r="BF35" s="26">
        <v>4.05802399157833</v>
      </c>
      <c r="BG35" s="26">
        <v>22.516684571504101</v>
      </c>
      <c r="BH35" s="26">
        <v>2.2916137881468499</v>
      </c>
      <c r="BI35" s="26">
        <v>27.238731570738</v>
      </c>
      <c r="BJ35" s="26">
        <v>0.543700914918124</v>
      </c>
      <c r="BK35" s="26">
        <v>1064.37024570941</v>
      </c>
      <c r="BL35" s="26">
        <v>958.38527380180801</v>
      </c>
      <c r="BM35" s="26">
        <v>105.98497190760401</v>
      </c>
      <c r="BN35" s="26">
        <v>0</v>
      </c>
      <c r="BO35" s="26">
        <v>3.7100877990707597E-5</v>
      </c>
      <c r="BP35" s="26">
        <v>602.06814145405599</v>
      </c>
      <c r="BQ35" s="26">
        <v>0</v>
      </c>
      <c r="BR35" s="26">
        <v>43.592478105347901</v>
      </c>
      <c r="BS35" s="26">
        <v>6.5416722553833999</v>
      </c>
      <c r="BT35" s="26">
        <v>5.7116482146419703</v>
      </c>
      <c r="BU35" s="26">
        <v>109.026025077575</v>
      </c>
      <c r="BV35" s="26">
        <v>341.76073133533799</v>
      </c>
      <c r="BW35" s="26">
        <v>3.6359167215066401</v>
      </c>
      <c r="BX35" s="26">
        <v>127.97115659540199</v>
      </c>
      <c r="BY35" s="26">
        <v>0.38419738921609398</v>
      </c>
      <c r="BZ35" s="26">
        <v>5824.3472736220301</v>
      </c>
      <c r="CA35" s="26">
        <v>344.04089918251202</v>
      </c>
      <c r="CB35" s="26">
        <v>0</v>
      </c>
      <c r="CC35" s="26">
        <v>1.8089984831892001</v>
      </c>
      <c r="CD35" s="26">
        <v>48.928475735068801</v>
      </c>
      <c r="CE35" s="95">
        <v>0</v>
      </c>
      <c r="CF35" s="26">
        <v>78.478634889896199</v>
      </c>
      <c r="CG35" s="26">
        <v>1829.34231793955</v>
      </c>
      <c r="CH35" s="26">
        <v>31.666959324281201</v>
      </c>
      <c r="CJ35" s="23">
        <f t="shared" ref="CJ35:CJ51" si="16">+(AE35-B35)/(B35+1E-50)</f>
        <v>2.3930939999055136E-3</v>
      </c>
      <c r="CK35" s="23">
        <f t="shared" ref="CK35:CK52" si="17">+(AU35-C35)/(C35+1E-50)</f>
        <v>0</v>
      </c>
      <c r="CL35" s="23">
        <f t="shared" ref="CL35:CL52" si="18">+(AZ35-D35)/(D35+1E-50)</f>
        <v>2.5053990981111717E-3</v>
      </c>
      <c r="CM35" s="23">
        <f t="shared" ref="CM35:CM52" si="19">+(BK35-E35)/(E35+1E-50)</f>
        <v>2.547530652268874E-3</v>
      </c>
      <c r="CN35" s="23">
        <f t="shared" ref="CN35:CN52" si="20">+(BL35-F35)/(F35+1E-50)</f>
        <v>2.5263170620498212E-3</v>
      </c>
      <c r="CO35" s="23">
        <f t="shared" ref="CO35:CO52" si="21">+(BZ35-G35)/(G35+1E-50)</f>
        <v>2.728290199196026E-3</v>
      </c>
      <c r="CP35" s="23">
        <f t="shared" ref="CP35:CP52" si="22">+(CG35-H35)/(H35+1E-50)</f>
        <v>2.6408630084066146E-3</v>
      </c>
      <c r="CQ35" s="73">
        <f t="shared" ref="CQ35:CQ52" si="23">+(X35-I35)/(I35+1E-50)</f>
        <v>8.5980669092479789E+50</v>
      </c>
      <c r="CR35" s="73">
        <f t="shared" ref="CR35:CR52" si="24">+(AA35-J35)/(J35+1E-50)</f>
        <v>5.9263033601353202E+51</v>
      </c>
      <c r="CS35" s="23">
        <f t="shared" ref="CS35:CS52" si="25">+(AD35-K35)/(K35+1E-50)</f>
        <v>0</v>
      </c>
      <c r="CT35" s="73">
        <f t="shared" ref="CT35:CT52" si="26">+(AL35-L35)/(L35+1E-50)</f>
        <v>1.4116301410447E+52</v>
      </c>
      <c r="CU35" s="23">
        <f t="shared" ref="CU35:CU52" si="27">+(AM35-M35)/(M35+1E-50)</f>
        <v>0</v>
      </c>
      <c r="CV35" s="73">
        <f t="shared" ref="CV35:CV52" si="28">+(AS35-N35)/(N35+1E-50)</f>
        <v>1.2174604380590899E+51</v>
      </c>
      <c r="CW35" s="81">
        <f t="shared" si="14"/>
        <v>0</v>
      </c>
      <c r="CX35" s="81">
        <f t="shared" si="15"/>
        <v>0</v>
      </c>
      <c r="CY35" s="73">
        <f t="shared" ref="CY35:CY52" si="29">+(AT35-Q35)/(Q35+1E-50)</f>
        <v>1.0484689795664499E+50</v>
      </c>
    </row>
    <row r="36" spans="1:103" x14ac:dyDescent="0.25">
      <c r="A36" s="28" t="s">
        <v>35</v>
      </c>
      <c r="B36" s="26">
        <v>2698.0727308</v>
      </c>
      <c r="C36" s="26">
        <v>5.4347171999999997</v>
      </c>
      <c r="D36" s="26">
        <v>11413.396615</v>
      </c>
      <c r="E36" s="26">
        <v>313.08562597999997</v>
      </c>
      <c r="F36" s="26">
        <v>277.59753086000001</v>
      </c>
      <c r="G36" s="26">
        <v>24.359606142000001</v>
      </c>
      <c r="H36" s="26">
        <v>1691.3028889</v>
      </c>
      <c r="I36" s="51">
        <v>23.674227260999999</v>
      </c>
      <c r="J36" s="51">
        <v>2.5237750909000001</v>
      </c>
      <c r="K36" s="26"/>
      <c r="L36" s="51">
        <v>174.90080877</v>
      </c>
      <c r="M36" s="26">
        <v>3.8420000000000001</v>
      </c>
      <c r="N36" s="51">
        <v>7.8901382325</v>
      </c>
      <c r="O36" s="26">
        <v>18.620605461</v>
      </c>
      <c r="P36" s="26">
        <v>1.1811654522999999</v>
      </c>
      <c r="Q36" s="51">
        <v>0.19721365569999999</v>
      </c>
      <c r="R36" s="26"/>
      <c r="S36" s="28" t="s">
        <v>35</v>
      </c>
      <c r="T36" s="95">
        <v>2.72489263936243E-2</v>
      </c>
      <c r="U36" s="26">
        <v>5.4870082192496103E-2</v>
      </c>
      <c r="V36" s="95">
        <v>18.671563295096099</v>
      </c>
      <c r="W36" s="26">
        <v>21.936436738577498</v>
      </c>
      <c r="X36" s="26">
        <v>21.934268452400801</v>
      </c>
      <c r="Y36" s="26">
        <v>1.1605090012749899</v>
      </c>
      <c r="Z36" s="95">
        <v>1.30647142300633E-2</v>
      </c>
      <c r="AA36" s="26">
        <v>14.730259406868001</v>
      </c>
      <c r="AB36" s="95">
        <v>1.184390139459</v>
      </c>
      <c r="AC36" s="95">
        <v>8834.4937126188906</v>
      </c>
      <c r="AD36" s="26">
        <v>0</v>
      </c>
      <c r="AE36" s="26">
        <v>2705.4130480993299</v>
      </c>
      <c r="AF36" s="26">
        <v>76.524344598919299</v>
      </c>
      <c r="AG36" s="26">
        <v>1565.70601397633</v>
      </c>
      <c r="AH36" s="26">
        <v>68.123317040190301</v>
      </c>
      <c r="AI36" s="26">
        <v>5.07660833900032E-2</v>
      </c>
      <c r="AJ36" s="95">
        <v>1.5677463962697698E-2</v>
      </c>
      <c r="AK36" s="26">
        <v>119.415072142643</v>
      </c>
      <c r="AL36" s="26">
        <v>119.415072142643</v>
      </c>
      <c r="AM36" s="26">
        <v>3.85245334082903</v>
      </c>
      <c r="AN36" s="26">
        <v>0</v>
      </c>
      <c r="AO36" s="26">
        <v>32.787675623184597</v>
      </c>
      <c r="AP36" s="26">
        <v>2.96650971022006E-2</v>
      </c>
      <c r="AQ36" s="95">
        <v>0.43150465923633602</v>
      </c>
      <c r="AR36" s="26">
        <v>3.5796995148729499E-2</v>
      </c>
      <c r="AS36" s="26">
        <v>1.3062207623738999</v>
      </c>
      <c r="AT36" s="26">
        <v>6.7171099055870296E-3</v>
      </c>
      <c r="AU36" s="26">
        <v>5.4497821026582098</v>
      </c>
      <c r="AV36" s="26">
        <v>0</v>
      </c>
      <c r="AW36" s="95">
        <v>3261.4408967079398</v>
      </c>
      <c r="AX36" s="26">
        <v>10300.1063327546</v>
      </c>
      <c r="AY36" s="26">
        <v>1144.45412837513</v>
      </c>
      <c r="AZ36" s="26">
        <v>11444.5604611297</v>
      </c>
      <c r="BA36" s="26">
        <v>1.1140253119264499E-4</v>
      </c>
      <c r="BB36" s="26">
        <v>110.406514863852</v>
      </c>
      <c r="BC36" s="26">
        <v>2.3416350949365299</v>
      </c>
      <c r="BD36" s="26">
        <v>704.62857955389404</v>
      </c>
      <c r="BE36" s="26">
        <v>3.4521438956772799</v>
      </c>
      <c r="BF36" s="26">
        <v>7.7625745058615401</v>
      </c>
      <c r="BG36" s="26">
        <v>18.775182900951801</v>
      </c>
      <c r="BH36" s="26">
        <v>4.4871874964863698</v>
      </c>
      <c r="BI36" s="26">
        <v>2.1841286617393402E-2</v>
      </c>
      <c r="BJ36" s="26">
        <v>1.0665160142639001</v>
      </c>
      <c r="BK36" s="26">
        <v>313.95924470841402</v>
      </c>
      <c r="BL36" s="26">
        <v>278.37568842165899</v>
      </c>
      <c r="BM36" s="26">
        <v>35.583556286755098</v>
      </c>
      <c r="BN36" s="26">
        <v>2.3099223421903899E-2</v>
      </c>
      <c r="BO36" s="26">
        <v>8.6114166349751907E-3</v>
      </c>
      <c r="BP36" s="26">
        <v>10.7005248730964</v>
      </c>
      <c r="BQ36" s="26">
        <v>1.108660383494E-2</v>
      </c>
      <c r="BR36" s="26">
        <v>50.389432004497401</v>
      </c>
      <c r="BS36" s="26">
        <v>12.5165080416894</v>
      </c>
      <c r="BT36" s="26">
        <v>6.7088717960504196</v>
      </c>
      <c r="BU36" s="26">
        <v>125.93261461995</v>
      </c>
      <c r="BV36" s="26">
        <v>513.71426879948899</v>
      </c>
      <c r="BW36" s="26">
        <v>7.3347003918715501</v>
      </c>
      <c r="BX36" s="26">
        <v>26.6424424907818</v>
      </c>
      <c r="BY36" s="26">
        <v>0.20071576503542099</v>
      </c>
      <c r="BZ36" s="26">
        <v>24.426276106417099</v>
      </c>
      <c r="CA36" s="26">
        <v>345.53758808007399</v>
      </c>
      <c r="CB36" s="26">
        <v>0</v>
      </c>
      <c r="CC36" s="26">
        <v>1.1591704800674601E-2</v>
      </c>
      <c r="CD36" s="26">
        <v>12.965605172169299</v>
      </c>
      <c r="CE36" s="95">
        <v>0</v>
      </c>
      <c r="CF36" s="26">
        <v>9.6803752975148303</v>
      </c>
      <c r="CG36" s="26">
        <v>1695.92853517198</v>
      </c>
      <c r="CH36" s="26">
        <v>11.751382490037599</v>
      </c>
      <c r="CJ36" s="23">
        <f t="shared" si="16"/>
        <v>2.7205779946315204E-3</v>
      </c>
      <c r="CK36" s="23">
        <f t="shared" si="17"/>
        <v>2.7719754503896074E-3</v>
      </c>
      <c r="CL36" s="23">
        <f t="shared" si="18"/>
        <v>2.7304620334269078E-3</v>
      </c>
      <c r="CM36" s="23">
        <f t="shared" si="19"/>
        <v>2.7903508047662697E-3</v>
      </c>
      <c r="CN36" s="23">
        <f t="shared" si="20"/>
        <v>2.8031861783793469E-3</v>
      </c>
      <c r="CO36" s="23">
        <f t="shared" si="21"/>
        <v>2.7369065012158877E-3</v>
      </c>
      <c r="CP36" s="23">
        <f t="shared" si="22"/>
        <v>2.7349603092019122E-3</v>
      </c>
      <c r="CQ36" s="73">
        <f t="shared" si="23"/>
        <v>-7.3495907149017631E-2</v>
      </c>
      <c r="CR36" s="73">
        <f t="shared" si="24"/>
        <v>4.8365975082252923</v>
      </c>
      <c r="CS36" s="23">
        <f t="shared" si="25"/>
        <v>0</v>
      </c>
      <c r="CT36" s="73">
        <f t="shared" si="26"/>
        <v>-0.31724116667935176</v>
      </c>
      <c r="CU36" s="23">
        <f t="shared" si="27"/>
        <v>2.7208070872019609E-3</v>
      </c>
      <c r="CV36" s="73">
        <f t="shared" si="28"/>
        <v>-0.83444893817024779</v>
      </c>
      <c r="CW36" s="81">
        <f t="shared" si="14"/>
        <v>2.7366367974891071E-3</v>
      </c>
      <c r="CX36" s="81">
        <f t="shared" si="15"/>
        <v>2.730089296737247E-3</v>
      </c>
      <c r="CY36" s="73">
        <f t="shared" si="29"/>
        <v>-0.96593993513408094</v>
      </c>
    </row>
    <row r="37" spans="1:103" x14ac:dyDescent="0.25">
      <c r="A37" s="28" t="s">
        <v>36</v>
      </c>
      <c r="B37" s="26">
        <v>37231.692711000003</v>
      </c>
      <c r="C37" s="26">
        <v>0.12</v>
      </c>
      <c r="D37" s="26">
        <v>46053.712278999999</v>
      </c>
      <c r="E37" s="26">
        <v>951.51984844000003</v>
      </c>
      <c r="F37" s="26">
        <v>941.28288798999995</v>
      </c>
      <c r="G37" s="26">
        <v>279.21252893000002</v>
      </c>
      <c r="H37" s="26">
        <v>29946.371265999998</v>
      </c>
      <c r="I37" s="51">
        <v>605.62478385999998</v>
      </c>
      <c r="J37" s="51">
        <v>296.48241264000001</v>
      </c>
      <c r="K37" s="26"/>
      <c r="L37" s="51">
        <v>2226.1393644</v>
      </c>
      <c r="M37" s="26"/>
      <c r="N37" s="51">
        <v>423.82729178</v>
      </c>
      <c r="O37" s="26">
        <v>481.39773853999998</v>
      </c>
      <c r="P37" s="26">
        <v>28.759198164000001</v>
      </c>
      <c r="Q37" s="51">
        <v>4.4443498798999999</v>
      </c>
      <c r="R37" s="26"/>
      <c r="S37" s="28" t="s">
        <v>36</v>
      </c>
      <c r="T37" s="95">
        <v>2.1678971580879201E-2</v>
      </c>
      <c r="U37" s="26">
        <v>4.3653313030969101E-2</v>
      </c>
      <c r="V37" s="95">
        <v>482.71985662332298</v>
      </c>
      <c r="W37" s="26">
        <v>60.869207789675997</v>
      </c>
      <c r="X37" s="26">
        <v>60.867519370112198</v>
      </c>
      <c r="Y37" s="26">
        <v>15.4277123748205</v>
      </c>
      <c r="Z37" s="95">
        <v>1.0394609824104201E-2</v>
      </c>
      <c r="AA37" s="26">
        <v>279.01454752871399</v>
      </c>
      <c r="AB37" s="95">
        <v>28.838002232544401</v>
      </c>
      <c r="AC37" s="95">
        <v>123500.979569979</v>
      </c>
      <c r="AD37" s="26">
        <v>0</v>
      </c>
      <c r="AE37" s="26">
        <v>37333.6281215407</v>
      </c>
      <c r="AF37" s="26">
        <v>826.08362684476697</v>
      </c>
      <c r="AG37" s="26">
        <v>22218.875881565102</v>
      </c>
      <c r="AH37" s="26">
        <v>453.75015601062199</v>
      </c>
      <c r="AI37" s="26">
        <v>1.47170715907128</v>
      </c>
      <c r="AJ37" s="95">
        <v>1.24717818846211E-2</v>
      </c>
      <c r="AK37" s="26">
        <v>1253.4269562526499</v>
      </c>
      <c r="AL37" s="26">
        <v>1253.4269562526499</v>
      </c>
      <c r="AM37" s="26">
        <v>0</v>
      </c>
      <c r="AN37" s="26">
        <v>0</v>
      </c>
      <c r="AO37" s="26">
        <v>470.67681316361302</v>
      </c>
      <c r="AP37" s="26">
        <v>0.25838348164243802</v>
      </c>
      <c r="AQ37" s="95">
        <v>1.49273269988182</v>
      </c>
      <c r="AR37" s="26">
        <v>2.8478767082789201E-2</v>
      </c>
      <c r="AS37" s="26">
        <v>36.725820536332897</v>
      </c>
      <c r="AT37" s="26">
        <v>5.3464280412600399E-3</v>
      </c>
      <c r="AU37" s="26">
        <v>0.120348715201419</v>
      </c>
      <c r="AV37" s="26">
        <v>0</v>
      </c>
      <c r="AW37" s="95">
        <v>52240.873870269003</v>
      </c>
      <c r="AX37" s="26">
        <v>41561.8646981817</v>
      </c>
      <c r="AY37" s="26">
        <v>4617.9816636474297</v>
      </c>
      <c r="AZ37" s="26">
        <v>46179.846361829099</v>
      </c>
      <c r="BA37" s="26">
        <v>8.8637841551612696E-5</v>
      </c>
      <c r="BB37" s="26">
        <v>1572.5367676967501</v>
      </c>
      <c r="BC37" s="26">
        <v>7.3387168092505899</v>
      </c>
      <c r="BD37" s="26">
        <v>15267.474085714201</v>
      </c>
      <c r="BE37" s="26">
        <v>9.8630575352326098</v>
      </c>
      <c r="BF37" s="26">
        <v>25.531191195841998</v>
      </c>
      <c r="BG37" s="26">
        <v>63.641293195985298</v>
      </c>
      <c r="BH37" s="26">
        <v>14.432554844601601</v>
      </c>
      <c r="BI37" s="26">
        <v>0.50736882884968304</v>
      </c>
      <c r="BJ37" s="26">
        <v>3.4069454316374199</v>
      </c>
      <c r="BK37" s="26">
        <v>954.19260535121396</v>
      </c>
      <c r="BL37" s="26">
        <v>943.92756419224395</v>
      </c>
      <c r="BM37" s="26">
        <v>10.2650411589697</v>
      </c>
      <c r="BN37" s="26">
        <v>5.5438560381840398E-5</v>
      </c>
      <c r="BO37" s="26">
        <v>1.39134875245952E-5</v>
      </c>
      <c r="BP37" s="26">
        <v>57.250554475658198</v>
      </c>
      <c r="BQ37" s="26">
        <v>3.9414772069644002E-5</v>
      </c>
      <c r="BR37" s="26">
        <v>167.307544174562</v>
      </c>
      <c r="BS37" s="26">
        <v>41.219650145229501</v>
      </c>
      <c r="BT37" s="26">
        <v>22.160503926982901</v>
      </c>
      <c r="BU37" s="26">
        <v>418.15177693634701</v>
      </c>
      <c r="BV37" s="26">
        <v>9172.6476851772095</v>
      </c>
      <c r="BW37" s="26">
        <v>22.670361473128398</v>
      </c>
      <c r="BX37" s="26">
        <v>89.625946363751595</v>
      </c>
      <c r="BY37" s="26">
        <v>0.81999008836532605</v>
      </c>
      <c r="BZ37" s="26">
        <v>279.97895175921002</v>
      </c>
      <c r="CA37" s="26">
        <v>7178.03851649628</v>
      </c>
      <c r="CB37" s="26">
        <v>0</v>
      </c>
      <c r="CC37" s="26">
        <v>9.2200496932819502E-3</v>
      </c>
      <c r="CD37" s="26">
        <v>266.68166126458698</v>
      </c>
      <c r="CE37" s="95">
        <v>0</v>
      </c>
      <c r="CF37" s="26">
        <v>169.43838658487701</v>
      </c>
      <c r="CG37" s="26">
        <v>30028.629605890699</v>
      </c>
      <c r="CH37" s="26">
        <v>215.39826683297801</v>
      </c>
      <c r="CJ37" s="23">
        <f t="shared" si="16"/>
        <v>2.7378666699883866E-3</v>
      </c>
      <c r="CK37" s="23">
        <f t="shared" si="17"/>
        <v>2.9059600118250496E-3</v>
      </c>
      <c r="CL37" s="23">
        <f t="shared" si="18"/>
        <v>2.7388472413463895E-3</v>
      </c>
      <c r="CM37" s="23">
        <f t="shared" si="19"/>
        <v>2.8089344805532551E-3</v>
      </c>
      <c r="CN37" s="23">
        <f t="shared" si="20"/>
        <v>2.8096507819146675E-3</v>
      </c>
      <c r="CO37" s="23">
        <f t="shared" si="21"/>
        <v>2.7449442621614831E-3</v>
      </c>
      <c r="CP37" s="23">
        <f t="shared" si="22"/>
        <v>2.746855008242483E-3</v>
      </c>
      <c r="CQ37" s="73">
        <f t="shared" si="23"/>
        <v>-0.8994963201767141</v>
      </c>
      <c r="CR37" s="73">
        <f t="shared" si="24"/>
        <v>-5.8917036446597425E-2</v>
      </c>
      <c r="CS37" s="23">
        <f t="shared" si="25"/>
        <v>0</v>
      </c>
      <c r="CT37" s="73">
        <f t="shared" si="26"/>
        <v>-0.43695036514909313</v>
      </c>
      <c r="CU37" s="23">
        <f t="shared" si="27"/>
        <v>0</v>
      </c>
      <c r="CV37" s="73">
        <f t="shared" si="28"/>
        <v>-0.91334720238970235</v>
      </c>
      <c r="CW37" s="81">
        <f t="shared" si="14"/>
        <v>2.7464152352123035E-3</v>
      </c>
      <c r="CX37" s="81">
        <f t="shared" si="15"/>
        <v>2.7401344117808225E-3</v>
      </c>
      <c r="CY37" s="73">
        <f t="shared" si="29"/>
        <v>-0.99879702809505633</v>
      </c>
    </row>
    <row r="38" spans="1:103" x14ac:dyDescent="0.25">
      <c r="A38" s="28" t="s">
        <v>37</v>
      </c>
      <c r="B38" s="26">
        <v>217.41087999999999</v>
      </c>
      <c r="C38" s="26"/>
      <c r="D38" s="26">
        <v>421.25299999999999</v>
      </c>
      <c r="E38" s="26">
        <v>19.559455</v>
      </c>
      <c r="F38" s="26">
        <v>19.556232000000001</v>
      </c>
      <c r="G38" s="26">
        <v>13.062878</v>
      </c>
      <c r="H38" s="26">
        <v>29.113375000000001</v>
      </c>
      <c r="I38" s="51">
        <v>3.74729839E-2</v>
      </c>
      <c r="J38" s="51">
        <v>1.1241921300000001E-2</v>
      </c>
      <c r="K38" s="26"/>
      <c r="L38" s="51">
        <v>0.66514553200000004</v>
      </c>
      <c r="M38" s="26"/>
      <c r="N38" s="51"/>
      <c r="O38" s="26">
        <v>5.9956376999999996E-3</v>
      </c>
      <c r="P38" s="26"/>
      <c r="Q38" s="51">
        <v>1.2177773000000001E-3</v>
      </c>
      <c r="R38" s="26"/>
      <c r="S38" s="28" t="s">
        <v>37</v>
      </c>
      <c r="T38" s="95">
        <v>0</v>
      </c>
      <c r="U38" s="26">
        <v>8.9298323113808694E-3</v>
      </c>
      <c r="V38" s="95">
        <v>5.9921422938944997E-3</v>
      </c>
      <c r="W38" s="26">
        <v>8.6009738753418399E-2</v>
      </c>
      <c r="X38" s="26">
        <v>8.6009738753418399E-2</v>
      </c>
      <c r="Y38" s="26">
        <v>3.4194254785958798E-2</v>
      </c>
      <c r="Z38" s="95">
        <v>4.7103323917392498E-3</v>
      </c>
      <c r="AA38" s="26">
        <v>0.297712635926344</v>
      </c>
      <c r="AB38" s="95">
        <v>0</v>
      </c>
      <c r="AC38" s="95">
        <v>214.40786706393899</v>
      </c>
      <c r="AD38" s="26">
        <v>0</v>
      </c>
      <c r="AE38" s="26">
        <v>217.70398139298999</v>
      </c>
      <c r="AF38" s="26">
        <v>1.7167456045999401</v>
      </c>
      <c r="AG38" s="26">
        <v>37.889956230427003</v>
      </c>
      <c r="AH38" s="26">
        <v>0.867927776703319</v>
      </c>
      <c r="AI38" s="26">
        <v>3.6298660342929199E-3</v>
      </c>
      <c r="AJ38" s="95">
        <v>0</v>
      </c>
      <c r="AK38" s="26">
        <v>5.1304230584760599</v>
      </c>
      <c r="AL38" s="26">
        <v>5.1304230584760599</v>
      </c>
      <c r="AM38" s="26">
        <v>0</v>
      </c>
      <c r="AN38" s="26">
        <v>0</v>
      </c>
      <c r="AO38" s="26">
        <v>0.85558543837034196</v>
      </c>
      <c r="AP38" s="26">
        <v>2.4337633407959798E-3</v>
      </c>
      <c r="AQ38" s="95">
        <v>0.117282266628616</v>
      </c>
      <c r="AR38" s="26">
        <v>5.6624993138114203E-4</v>
      </c>
      <c r="AS38" s="26">
        <v>0.131754135511499</v>
      </c>
      <c r="AT38" s="26">
        <v>3.13878807751452E-3</v>
      </c>
      <c r="AU38" s="26">
        <v>0</v>
      </c>
      <c r="AV38" s="26">
        <v>0</v>
      </c>
      <c r="AW38" s="95">
        <v>67.022438642614304</v>
      </c>
      <c r="AX38" s="26">
        <v>379.74531984545399</v>
      </c>
      <c r="AY38" s="26">
        <v>42.193923526954102</v>
      </c>
      <c r="AZ38" s="26">
        <v>421.93924337240799</v>
      </c>
      <c r="BA38" s="26">
        <v>8.8121379255609003E-7</v>
      </c>
      <c r="BB38" s="26">
        <v>3.2683985787904302</v>
      </c>
      <c r="BC38" s="26">
        <v>8.6356486493934403E-2</v>
      </c>
      <c r="BD38" s="26">
        <v>7.8607452080556701</v>
      </c>
      <c r="BE38" s="26">
        <v>0.121159513991082</v>
      </c>
      <c r="BF38" s="26">
        <v>0.30086660019731298</v>
      </c>
      <c r="BG38" s="26">
        <v>6.9470924894040298</v>
      </c>
      <c r="BH38" s="26">
        <v>0.174912100508716</v>
      </c>
      <c r="BI38" s="26">
        <v>1.3236250599381601E-3</v>
      </c>
      <c r="BJ38" s="26">
        <v>4.0394718607560699E-2</v>
      </c>
      <c r="BK38" s="26">
        <v>19.591088555811599</v>
      </c>
      <c r="BL38" s="26">
        <v>19.587867243951301</v>
      </c>
      <c r="BM38" s="26">
        <v>3.22131186031515E-3</v>
      </c>
      <c r="BN38" s="26">
        <v>0</v>
      </c>
      <c r="BO38" s="26">
        <v>3.0080920650142899E-4</v>
      </c>
      <c r="BP38" s="26">
        <v>0.66034406212624597</v>
      </c>
      <c r="BQ38" s="26">
        <v>2.4065946857586701E-3</v>
      </c>
      <c r="BR38" s="26">
        <v>2.4710231650655499</v>
      </c>
      <c r="BS38" s="26">
        <v>0.48270812281948999</v>
      </c>
      <c r="BT38" s="26">
        <v>0.273451530834395</v>
      </c>
      <c r="BU38" s="26">
        <v>6.7041705164878103</v>
      </c>
      <c r="BV38" s="26">
        <v>7.8814120398551504</v>
      </c>
      <c r="BW38" s="26">
        <v>0.267073085864514</v>
      </c>
      <c r="BX38" s="26">
        <v>1.0537503486058499</v>
      </c>
      <c r="BY38" s="26">
        <v>5.3347399262554005E-4</v>
      </c>
      <c r="BZ38" s="26">
        <v>13.089392227605099</v>
      </c>
      <c r="CA38" s="26">
        <v>1.8831768265486499</v>
      </c>
      <c r="CB38" s="26">
        <v>0</v>
      </c>
      <c r="CC38" s="26">
        <v>0.27616178649117801</v>
      </c>
      <c r="CD38" s="26">
        <v>0.16952795815032201</v>
      </c>
      <c r="CE38" s="95">
        <v>1.1379699426247E-3</v>
      </c>
      <c r="CF38" s="26">
        <v>0.11643282968303</v>
      </c>
      <c r="CG38" s="26">
        <v>29.136904931188202</v>
      </c>
      <c r="CH38" s="26">
        <v>0.30081917144022402</v>
      </c>
      <c r="CJ38" s="23">
        <f t="shared" si="16"/>
        <v>1.3481450099921226E-3</v>
      </c>
      <c r="CK38" s="23">
        <f t="shared" si="17"/>
        <v>0</v>
      </c>
      <c r="CL38" s="23">
        <f t="shared" si="18"/>
        <v>1.6290527839754271E-3</v>
      </c>
      <c r="CM38" s="23">
        <f t="shared" si="19"/>
        <v>1.6173025174576064E-3</v>
      </c>
      <c r="CN38" s="23">
        <f t="shared" si="20"/>
        <v>1.6176553822484659E-3</v>
      </c>
      <c r="CO38" s="23">
        <f t="shared" si="21"/>
        <v>2.0297385924525823E-3</v>
      </c>
      <c r="CP38" s="23">
        <f t="shared" si="22"/>
        <v>8.0821722621304598E-4</v>
      </c>
      <c r="CQ38" s="73">
        <f t="shared" si="23"/>
        <v>1.2952465963997706</v>
      </c>
      <c r="CR38" s="73">
        <f t="shared" si="24"/>
        <v>25.482362576790496</v>
      </c>
      <c r="CS38" s="23">
        <f t="shared" si="25"/>
        <v>0</v>
      </c>
      <c r="CT38" s="73">
        <f t="shared" si="26"/>
        <v>6.7132338889048713</v>
      </c>
      <c r="CU38" s="23">
        <f t="shared" si="27"/>
        <v>0</v>
      </c>
      <c r="CV38" s="73">
        <f t="shared" si="28"/>
        <v>1.31754135511499E+49</v>
      </c>
      <c r="CW38" s="81">
        <f t="shared" si="14"/>
        <v>-5.8299154825515616E-4</v>
      </c>
      <c r="CX38" s="81">
        <f t="shared" si="15"/>
        <v>0</v>
      </c>
      <c r="CY38" s="73">
        <f t="shared" si="29"/>
        <v>1.5774729726974872</v>
      </c>
    </row>
    <row r="39" spans="1:103" x14ac:dyDescent="0.25">
      <c r="A39" s="28" t="s">
        <v>130</v>
      </c>
      <c r="B39" s="26">
        <v>2721.4523497999999</v>
      </c>
      <c r="C39" s="26">
        <v>10.960823960000001</v>
      </c>
      <c r="D39" s="26">
        <v>5930.8975362000001</v>
      </c>
      <c r="E39" s="26">
        <v>302.93551484</v>
      </c>
      <c r="F39" s="26">
        <v>284.62964641999997</v>
      </c>
      <c r="G39" s="26">
        <v>39.281253329999998</v>
      </c>
      <c r="H39" s="26">
        <v>1336.9149754</v>
      </c>
      <c r="I39" s="51">
        <v>34.133649710999997</v>
      </c>
      <c r="J39" s="51">
        <v>6.635923623</v>
      </c>
      <c r="K39" s="26"/>
      <c r="L39" s="51">
        <v>294.45159993999999</v>
      </c>
      <c r="M39" s="26">
        <v>0.44600000000000001</v>
      </c>
      <c r="N39" s="51">
        <v>9.6147378511999992</v>
      </c>
      <c r="O39" s="26">
        <v>30.187393720999999</v>
      </c>
      <c r="P39" s="26">
        <v>1.1519133132999999</v>
      </c>
      <c r="Q39" s="51">
        <v>0.12952867949999999</v>
      </c>
      <c r="R39" s="26"/>
      <c r="S39" s="28" t="s">
        <v>130</v>
      </c>
      <c r="T39" s="95">
        <v>0.28995622066653198</v>
      </c>
      <c r="U39" s="26">
        <v>2.6169938560630999</v>
      </c>
      <c r="V39" s="95">
        <v>30.2694225414693</v>
      </c>
      <c r="W39" s="26">
        <v>4.60441455881808</v>
      </c>
      <c r="X39" s="26">
        <v>4.5813717010719603</v>
      </c>
      <c r="Y39" s="26">
        <v>1.82089748362389</v>
      </c>
      <c r="Z39" s="95">
        <v>0.13901779869463099</v>
      </c>
      <c r="AA39" s="26">
        <v>23.582656273027801</v>
      </c>
      <c r="AB39" s="95">
        <v>1.15506057337602</v>
      </c>
      <c r="AC39" s="95">
        <v>8326.4524034562091</v>
      </c>
      <c r="AD39" s="26">
        <v>0</v>
      </c>
      <c r="AE39" s="26">
        <v>2728.85252037897</v>
      </c>
      <c r="AF39" s="26">
        <v>63.078948403732703</v>
      </c>
      <c r="AG39" s="26">
        <v>1464.8383071334699</v>
      </c>
      <c r="AH39" s="26">
        <v>33.880758862460901</v>
      </c>
      <c r="AI39" s="26">
        <v>0.61496454343287199</v>
      </c>
      <c r="AJ39" s="95">
        <v>0.16681828074108301</v>
      </c>
      <c r="AK39" s="26">
        <v>164.21146424558799</v>
      </c>
      <c r="AL39" s="26">
        <v>164.21146424558799</v>
      </c>
      <c r="AM39" s="26">
        <v>0.44721702528150398</v>
      </c>
      <c r="AN39" s="26">
        <v>0</v>
      </c>
      <c r="AO39" s="26">
        <v>30.556048754921001</v>
      </c>
      <c r="AP39" s="26">
        <v>0.159086447412979</v>
      </c>
      <c r="AQ39" s="95">
        <v>4.7912788531536004</v>
      </c>
      <c r="AR39" s="26">
        <v>0.46393526611035302</v>
      </c>
      <c r="AS39" s="26">
        <v>1.6826222140825</v>
      </c>
      <c r="AT39" s="26">
        <v>7.1488044424293004E-2</v>
      </c>
      <c r="AU39" s="26">
        <v>10.991149423854999</v>
      </c>
      <c r="AV39" s="26">
        <v>0</v>
      </c>
      <c r="AW39" s="95">
        <v>2809.44777599387</v>
      </c>
      <c r="AX39" s="26">
        <v>5352.0640880296696</v>
      </c>
      <c r="AY39" s="26">
        <v>594.673897298567</v>
      </c>
      <c r="AZ39" s="26">
        <v>5946.73798532823</v>
      </c>
      <c r="BA39" s="26">
        <v>1.19258217259762E-3</v>
      </c>
      <c r="BB39" s="26">
        <v>119.81985524411699</v>
      </c>
      <c r="BC39" s="26">
        <v>2.2964343465775898</v>
      </c>
      <c r="BD39" s="26">
        <v>466.68759266965401</v>
      </c>
      <c r="BE39" s="26">
        <v>3.0924986326934301</v>
      </c>
      <c r="BF39" s="26">
        <v>8.0541142687544394</v>
      </c>
      <c r="BG39" s="26">
        <v>19.6982289345613</v>
      </c>
      <c r="BH39" s="26">
        <v>4.5531792050132998</v>
      </c>
      <c r="BI39" s="26">
        <v>0</v>
      </c>
      <c r="BJ39" s="26">
        <v>1.0734148755766399</v>
      </c>
      <c r="BK39" s="26">
        <v>304.51048015762302</v>
      </c>
      <c r="BL39" s="26">
        <v>285.39253354563101</v>
      </c>
      <c r="BM39" s="26">
        <v>19.117946611992</v>
      </c>
      <c r="BN39" s="26">
        <v>0</v>
      </c>
      <c r="BO39" s="26">
        <v>0</v>
      </c>
      <c r="BP39" s="26">
        <v>8.65272139155738</v>
      </c>
      <c r="BQ39" s="26">
        <v>0</v>
      </c>
      <c r="BR39" s="26">
        <v>52.328924942541903</v>
      </c>
      <c r="BS39" s="26">
        <v>13.0040746860893</v>
      </c>
      <c r="BT39" s="26">
        <v>6.9718784825586804</v>
      </c>
      <c r="BU39" s="26">
        <v>130.799385865066</v>
      </c>
      <c r="BV39" s="26">
        <v>380.47196442413298</v>
      </c>
      <c r="BW39" s="26">
        <v>7.1332017344863399</v>
      </c>
      <c r="BX39" s="26">
        <v>27.605604306728999</v>
      </c>
      <c r="BY39" s="26">
        <v>0.12887187342624701</v>
      </c>
      <c r="BZ39" s="26">
        <v>39.387979519414401</v>
      </c>
      <c r="CA39" s="26">
        <v>187.90920048107</v>
      </c>
      <c r="CB39" s="26">
        <v>0</v>
      </c>
      <c r="CC39" s="26">
        <v>0.16237754621210901</v>
      </c>
      <c r="CD39" s="26">
        <v>16.680324381145901</v>
      </c>
      <c r="CE39" s="95">
        <v>0</v>
      </c>
      <c r="CF39" s="26">
        <v>12.029286165478201</v>
      </c>
      <c r="CG39" s="26">
        <v>1340.5733348379799</v>
      </c>
      <c r="CH39" s="26">
        <v>13.8328366752047</v>
      </c>
      <c r="CJ39" s="23">
        <f t="shared" si="16"/>
        <v>2.7191990260325371E-3</v>
      </c>
      <c r="CK39" s="23">
        <f t="shared" si="17"/>
        <v>2.7667138862613704E-3</v>
      </c>
      <c r="CL39" s="23">
        <f t="shared" si="18"/>
        <v>2.6708350686461351E-3</v>
      </c>
      <c r="CM39" s="23">
        <f t="shared" si="19"/>
        <v>5.1990118043929818E-3</v>
      </c>
      <c r="CN39" s="23">
        <f t="shared" si="20"/>
        <v>2.6802799189277757E-3</v>
      </c>
      <c r="CO39" s="23">
        <f t="shared" si="21"/>
        <v>2.7169751565155188E-3</v>
      </c>
      <c r="CP39" s="23">
        <f t="shared" si="22"/>
        <v>2.7364189236382497E-3</v>
      </c>
      <c r="CQ39" s="73">
        <f t="shared" si="23"/>
        <v>-0.86578137000112376</v>
      </c>
      <c r="CR39" s="73">
        <f t="shared" si="24"/>
        <v>2.553786573325032</v>
      </c>
      <c r="CS39" s="23">
        <f t="shared" si="25"/>
        <v>0</v>
      </c>
      <c r="CT39" s="73">
        <f t="shared" si="26"/>
        <v>-0.44231424017037385</v>
      </c>
      <c r="CU39" s="23">
        <f t="shared" si="27"/>
        <v>2.7287562365559855E-3</v>
      </c>
      <c r="CV39" s="73">
        <f t="shared" si="28"/>
        <v>-0.82499551832580709</v>
      </c>
      <c r="CW39" s="81">
        <f t="shared" si="14"/>
        <v>2.7173203896776617E-3</v>
      </c>
      <c r="CX39" s="81">
        <f t="shared" si="15"/>
        <v>2.7322021888989173E-3</v>
      </c>
      <c r="CY39" s="73">
        <f t="shared" si="29"/>
        <v>-0.44809099652488155</v>
      </c>
    </row>
    <row r="40" spans="1:103" x14ac:dyDescent="0.25">
      <c r="A40" s="28" t="s">
        <v>39</v>
      </c>
      <c r="B40" s="26">
        <v>99.334500000000006</v>
      </c>
      <c r="C40" s="26">
        <v>7.0999999999999994E-2</v>
      </c>
      <c r="D40" s="26">
        <v>58.579000000000001</v>
      </c>
      <c r="E40" s="26">
        <v>6.0345000000000004</v>
      </c>
      <c r="F40" s="26">
        <v>6.0345000000000004</v>
      </c>
      <c r="G40" s="26">
        <v>1.7901400000000001</v>
      </c>
      <c r="H40" s="26">
        <v>32.608044999999997</v>
      </c>
      <c r="I40" s="51">
        <v>1.4261239999999999</v>
      </c>
      <c r="J40" s="51">
        <v>0.36059079049999998</v>
      </c>
      <c r="K40" s="26"/>
      <c r="L40" s="51">
        <v>11.106021819</v>
      </c>
      <c r="M40" s="26"/>
      <c r="N40" s="51">
        <v>0.42649999999999999</v>
      </c>
      <c r="O40" s="26">
        <v>1.3530197500000001</v>
      </c>
      <c r="P40" s="26">
        <v>0.14144999999999999</v>
      </c>
      <c r="Q40" s="51">
        <v>1.9396395300000001E-2</v>
      </c>
      <c r="R40" s="26"/>
      <c r="S40" s="28" t="s">
        <v>39</v>
      </c>
      <c r="T40" s="95">
        <v>6.0205905653201498E-5</v>
      </c>
      <c r="U40" s="26">
        <v>1.2121233940376E-4</v>
      </c>
      <c r="V40" s="95">
        <v>1.35275563818714</v>
      </c>
      <c r="W40" s="26">
        <v>8.8261411587427202E-2</v>
      </c>
      <c r="X40" s="26">
        <v>8.8256434221730198E-2</v>
      </c>
      <c r="Y40" s="26">
        <v>3.5679841085335201E-2</v>
      </c>
      <c r="Z40" s="95">
        <v>2.8861091469104999E-5</v>
      </c>
      <c r="AA40" s="26">
        <v>0.362528265194421</v>
      </c>
      <c r="AB40" s="95">
        <v>0.141423203582422</v>
      </c>
      <c r="AC40" s="95">
        <v>237.16958153011799</v>
      </c>
      <c r="AD40" s="26">
        <v>0</v>
      </c>
      <c r="AE40" s="26">
        <v>99.3168489337898</v>
      </c>
      <c r="AF40" s="26">
        <v>1.85213996418592</v>
      </c>
      <c r="AG40" s="26">
        <v>41.154624608541802</v>
      </c>
      <c r="AH40" s="26">
        <v>0.94071419678565804</v>
      </c>
      <c r="AI40" s="26">
        <v>1.12148549159874E-4</v>
      </c>
      <c r="AJ40" s="95">
        <v>3.4630427917128298E-5</v>
      </c>
      <c r="AK40" s="26">
        <v>7.2640218088702699</v>
      </c>
      <c r="AL40" s="26">
        <v>7.2640218088702699</v>
      </c>
      <c r="AM40" s="26">
        <v>0</v>
      </c>
      <c r="AN40" s="26">
        <v>0</v>
      </c>
      <c r="AO40" s="26">
        <v>0.91767560646395196</v>
      </c>
      <c r="AP40" s="26">
        <v>3.2977823046015801E-5</v>
      </c>
      <c r="AQ40" s="95">
        <v>9.1358424485854105E-4</v>
      </c>
      <c r="AR40" s="26">
        <v>7.9077326146265406E-5</v>
      </c>
      <c r="AS40" s="26">
        <v>1.2368755578630501E-4</v>
      </c>
      <c r="AT40" s="26">
        <v>1.4840727812959801E-5</v>
      </c>
      <c r="AU40" s="26">
        <v>7.1208818047035397E-2</v>
      </c>
      <c r="AV40" s="26">
        <v>0</v>
      </c>
      <c r="AW40" s="95">
        <v>73.760653119264802</v>
      </c>
      <c r="AX40" s="26">
        <v>52.7249440852747</v>
      </c>
      <c r="AY40" s="26">
        <v>5.85828762600792</v>
      </c>
      <c r="AZ40" s="26">
        <v>58.5832317112826</v>
      </c>
      <c r="BA40" s="26">
        <v>2.4608621432232497E-7</v>
      </c>
      <c r="BB40" s="26">
        <v>3.5351155227434101</v>
      </c>
      <c r="BC40" s="26">
        <v>4.8063213126319101E-2</v>
      </c>
      <c r="BD40" s="26">
        <v>8.5122501364109908</v>
      </c>
      <c r="BE40" s="26">
        <v>6.4852692670183107E-2</v>
      </c>
      <c r="BF40" s="26">
        <v>0.169921768988683</v>
      </c>
      <c r="BG40" s="26">
        <v>0.41365624431620701</v>
      </c>
      <c r="BH40" s="26">
        <v>9.6094997161548804E-2</v>
      </c>
      <c r="BI40" s="26">
        <v>0</v>
      </c>
      <c r="BJ40" s="26">
        <v>2.26300897832304E-2</v>
      </c>
      <c r="BK40" s="26">
        <v>6.0343327810755296</v>
      </c>
      <c r="BL40" s="26">
        <v>6.0343327810755296</v>
      </c>
      <c r="BM40" s="26">
        <v>0</v>
      </c>
      <c r="BN40" s="26">
        <v>0</v>
      </c>
      <c r="BO40" s="26">
        <v>0</v>
      </c>
      <c r="BP40" s="26">
        <v>0.189296747631409</v>
      </c>
      <c r="BQ40" s="26">
        <v>0</v>
      </c>
      <c r="BR40" s="26">
        <v>1.10595049521321</v>
      </c>
      <c r="BS40" s="26">
        <v>0.27439721776704801</v>
      </c>
      <c r="BT40" s="26">
        <v>0.147105750205305</v>
      </c>
      <c r="BU40" s="26">
        <v>2.76398154731395</v>
      </c>
      <c r="BV40" s="26">
        <v>8.5937277661336893</v>
      </c>
      <c r="BW40" s="26">
        <v>0.150344516278377</v>
      </c>
      <c r="BX40" s="26">
        <v>0.588037500620051</v>
      </c>
      <c r="BY40" s="26">
        <v>0</v>
      </c>
      <c r="BZ40" s="26">
        <v>1.7890756482966499</v>
      </c>
      <c r="CA40" s="26">
        <v>2.1510065002900101</v>
      </c>
      <c r="CB40" s="26">
        <v>4.66149374162931E-5</v>
      </c>
      <c r="CC40" s="26">
        <v>2.5601783291390199E-5</v>
      </c>
      <c r="CD40" s="26">
        <v>0.18268139310592599</v>
      </c>
      <c r="CE40" s="95">
        <v>0</v>
      </c>
      <c r="CF40" s="26">
        <v>3.6478711056730298E-2</v>
      </c>
      <c r="CG40" s="26">
        <v>32.620618506699202</v>
      </c>
      <c r="CH40" s="26">
        <v>0.29704430665961101</v>
      </c>
      <c r="CJ40" s="23">
        <f t="shared" si="16"/>
        <v>-1.7769321041738838E-4</v>
      </c>
      <c r="CK40" s="23">
        <f t="shared" si="17"/>
        <v>2.9410992540197588E-3</v>
      </c>
      <c r="CL40" s="23">
        <f t="shared" si="18"/>
        <v>7.2239390952385737E-5</v>
      </c>
      <c r="CM40" s="23">
        <f t="shared" si="19"/>
        <v>-2.7710485453774497E-5</v>
      </c>
      <c r="CN40" s="23">
        <f t="shared" si="20"/>
        <v>-2.7710485453774497E-5</v>
      </c>
      <c r="CO40" s="23">
        <f t="shared" si="21"/>
        <v>-5.9456338797533978E-4</v>
      </c>
      <c r="CP40" s="23">
        <f t="shared" si="22"/>
        <v>3.8559523268582907E-4</v>
      </c>
      <c r="CQ40" s="73">
        <f t="shared" si="23"/>
        <v>-0.93811447376123658</v>
      </c>
      <c r="CR40" s="73">
        <f t="shared" si="24"/>
        <v>5.3730565102189307E-3</v>
      </c>
      <c r="CS40" s="23">
        <f t="shared" si="25"/>
        <v>0</v>
      </c>
      <c r="CT40" s="73">
        <f t="shared" si="26"/>
        <v>-0.34593845327738326</v>
      </c>
      <c r="CU40" s="23">
        <f t="shared" si="27"/>
        <v>0</v>
      </c>
      <c r="CV40" s="73">
        <f t="shared" si="28"/>
        <v>-0.99970999400753513</v>
      </c>
      <c r="CW40" s="81">
        <f t="shared" si="14"/>
        <v>-1.9520174251715382E-4</v>
      </c>
      <c r="CX40" s="81">
        <f t="shared" si="15"/>
        <v>-1.8944091606925103E-4</v>
      </c>
      <c r="CY40" s="73">
        <f t="shared" si="29"/>
        <v>-0.9992348718623526</v>
      </c>
    </row>
    <row r="41" spans="1:103" x14ac:dyDescent="0.25">
      <c r="A41" s="28" t="s">
        <v>40</v>
      </c>
      <c r="B41" s="26">
        <v>116.89138499000001</v>
      </c>
      <c r="C41" s="26">
        <v>0.1368887</v>
      </c>
      <c r="D41" s="26">
        <v>427.97113454999999</v>
      </c>
      <c r="E41" s="26">
        <v>22.988712502999999</v>
      </c>
      <c r="F41" s="26">
        <v>22.988712502999999</v>
      </c>
      <c r="G41" s="26">
        <v>1.8299157935000001</v>
      </c>
      <c r="H41" s="26">
        <v>74.435664459999998</v>
      </c>
      <c r="I41" s="51">
        <v>4.2993033606999997</v>
      </c>
      <c r="J41" s="51">
        <v>0.77755862760000005</v>
      </c>
      <c r="K41" s="26"/>
      <c r="L41" s="51">
        <v>22.321715293</v>
      </c>
      <c r="M41" s="26"/>
      <c r="N41" s="51">
        <v>0.21224409180000001</v>
      </c>
      <c r="O41" s="26">
        <v>0.66471935520000003</v>
      </c>
      <c r="P41" s="26">
        <v>7.0092870200000004E-2</v>
      </c>
      <c r="Q41" s="51">
        <v>3.8983798399999998E-2</v>
      </c>
      <c r="R41" s="26"/>
      <c r="S41" s="28" t="s">
        <v>40</v>
      </c>
      <c r="T41" s="95">
        <v>2.0061286140048599E-2</v>
      </c>
      <c r="U41" s="26">
        <v>1.9115392123196999</v>
      </c>
      <c r="V41" s="95">
        <v>0.66654784642881404</v>
      </c>
      <c r="W41" s="26">
        <v>5.7843274362221003E-2</v>
      </c>
      <c r="X41" s="26">
        <v>5.6247273553477403E-2</v>
      </c>
      <c r="Y41" s="26">
        <v>5.9014861188958101E-2</v>
      </c>
      <c r="Z41" s="95">
        <v>9.6187515739082907E-3</v>
      </c>
      <c r="AA41" s="26">
        <v>2.3499681605885301</v>
      </c>
      <c r="AB41" s="95">
        <v>7.0283867380252205E-2</v>
      </c>
      <c r="AC41" s="95">
        <v>145.924159742147</v>
      </c>
      <c r="AD41" s="26">
        <v>0</v>
      </c>
      <c r="AE41" s="26">
        <v>117.21153616957901</v>
      </c>
      <c r="AF41" s="26">
        <v>0.80735519337877404</v>
      </c>
      <c r="AG41" s="26">
        <v>24.305477155531499</v>
      </c>
      <c r="AH41" s="26">
        <v>0.37766784230523298</v>
      </c>
      <c r="AI41" s="26">
        <v>3.7376468491053201E-2</v>
      </c>
      <c r="AJ41" s="95">
        <v>1.15408082843631E-2</v>
      </c>
      <c r="AK41" s="26">
        <v>5.3439050703940296</v>
      </c>
      <c r="AL41" s="26">
        <v>5.3439050703940296</v>
      </c>
      <c r="AM41" s="26">
        <v>0</v>
      </c>
      <c r="AN41" s="26">
        <v>0</v>
      </c>
      <c r="AO41" s="26">
        <v>0.38567480163605</v>
      </c>
      <c r="AP41" s="26">
        <v>1.09922779037748E-2</v>
      </c>
      <c r="AQ41" s="95">
        <v>0.65365530007790196</v>
      </c>
      <c r="AR41" s="26">
        <v>0.104231148046759</v>
      </c>
      <c r="AS41" s="26">
        <v>0.97001913916566196</v>
      </c>
      <c r="AT41" s="26">
        <v>4.9466679583392596E-3</v>
      </c>
      <c r="AU41" s="26">
        <v>0.13726285890970499</v>
      </c>
      <c r="AV41" s="26">
        <v>0</v>
      </c>
      <c r="AW41" s="95">
        <v>100.975861924524</v>
      </c>
      <c r="AX41" s="26">
        <v>386.229618801014</v>
      </c>
      <c r="AY41" s="26">
        <v>42.913794926062501</v>
      </c>
      <c r="AZ41" s="26">
        <v>429.14341372707599</v>
      </c>
      <c r="BA41" s="26">
        <v>8.2015826550042203E-5</v>
      </c>
      <c r="BB41" s="26">
        <v>2.7003526459101401</v>
      </c>
      <c r="BC41" s="26">
        <v>0.18450890975931</v>
      </c>
      <c r="BD41" s="26">
        <v>33.4617755700326</v>
      </c>
      <c r="BE41" s="26">
        <v>0.24893936253355201</v>
      </c>
      <c r="BF41" s="26">
        <v>0.65229688872721603</v>
      </c>
      <c r="BG41" s="26">
        <v>1.57804547032854</v>
      </c>
      <c r="BH41" s="26">
        <v>0.36879823442847698</v>
      </c>
      <c r="BI41" s="26">
        <v>0</v>
      </c>
      <c r="BJ41" s="26">
        <v>8.6830555509625595E-2</v>
      </c>
      <c r="BK41" s="26">
        <v>23.0533153272216</v>
      </c>
      <c r="BL41" s="26">
        <v>23.0533153272216</v>
      </c>
      <c r="BM41" s="26">
        <v>0</v>
      </c>
      <c r="BN41" s="26">
        <v>0</v>
      </c>
      <c r="BO41" s="26">
        <v>0</v>
      </c>
      <c r="BP41" s="26">
        <v>0.68687238545611295</v>
      </c>
      <c r="BQ41" s="26">
        <v>0</v>
      </c>
      <c r="BR41" s="26">
        <v>4.2343361166686302</v>
      </c>
      <c r="BS41" s="26">
        <v>1.05337749411641</v>
      </c>
      <c r="BT41" s="26">
        <v>0.56473034518868503</v>
      </c>
      <c r="BU41" s="26">
        <v>10.5825022349355</v>
      </c>
      <c r="BV41" s="26">
        <v>13.4849764285961</v>
      </c>
      <c r="BW41" s="26">
        <v>0.576238151424464</v>
      </c>
      <c r="BX41" s="26">
        <v>2.2358391706212002</v>
      </c>
      <c r="BY41" s="26">
        <v>7.5238677888193E-9</v>
      </c>
      <c r="BZ41" s="26">
        <v>1.8349293517860099</v>
      </c>
      <c r="CA41" s="26">
        <v>16.719015009325499</v>
      </c>
      <c r="CB41" s="26">
        <v>0</v>
      </c>
      <c r="CC41" s="26">
        <v>8.5324071197341901E-3</v>
      </c>
      <c r="CD41" s="26">
        <v>7.1535045266217896</v>
      </c>
      <c r="CE41" s="95">
        <v>0</v>
      </c>
      <c r="CF41" s="26">
        <v>4.0099112854379104</v>
      </c>
      <c r="CG41" s="26">
        <v>74.638026312163504</v>
      </c>
      <c r="CH41" s="26">
        <v>2.14858358003164</v>
      </c>
      <c r="CJ41" s="23">
        <f t="shared" si="16"/>
        <v>2.7388774596724002E-3</v>
      </c>
      <c r="CK41" s="23">
        <f t="shared" si="17"/>
        <v>2.733307495103623E-3</v>
      </c>
      <c r="CL41" s="23">
        <f t="shared" si="18"/>
        <v>2.739154775727168E-3</v>
      </c>
      <c r="CM41" s="23">
        <f t="shared" si="19"/>
        <v>2.8101975790584756E-3</v>
      </c>
      <c r="CN41" s="23">
        <f t="shared" si="20"/>
        <v>2.8101975790584756E-3</v>
      </c>
      <c r="CO41" s="23">
        <f t="shared" si="21"/>
        <v>2.7397754059603945E-3</v>
      </c>
      <c r="CP41" s="23">
        <f t="shared" si="22"/>
        <v>2.718614170123387E-3</v>
      </c>
      <c r="CQ41" s="73">
        <f t="shared" si="23"/>
        <v>-0.98691711916222646</v>
      </c>
      <c r="CR41" s="73">
        <f t="shared" si="24"/>
        <v>2.0222391948011742</v>
      </c>
      <c r="CS41" s="23">
        <f t="shared" si="25"/>
        <v>0</v>
      </c>
      <c r="CT41" s="73">
        <f t="shared" si="26"/>
        <v>-0.76059612801934373</v>
      </c>
      <c r="CU41" s="23">
        <f t="shared" si="27"/>
        <v>0</v>
      </c>
      <c r="CV41" s="73">
        <f t="shared" si="28"/>
        <v>3.5702998417488194</v>
      </c>
      <c r="CW41" s="81">
        <f t="shared" si="14"/>
        <v>2.7507717572987722E-3</v>
      </c>
      <c r="CX41" s="81">
        <f t="shared" si="15"/>
        <v>2.724915953751318E-3</v>
      </c>
      <c r="CY41" s="73">
        <f t="shared" si="29"/>
        <v>-0.87310964653615541</v>
      </c>
    </row>
    <row r="42" spans="1:103" x14ac:dyDescent="0.25">
      <c r="A42" s="28" t="s">
        <v>41</v>
      </c>
      <c r="B42" s="26">
        <v>144.89948717999999</v>
      </c>
      <c r="C42" s="26"/>
      <c r="D42" s="26">
        <v>435.25162392999999</v>
      </c>
      <c r="E42" s="26">
        <v>69.415726496000005</v>
      </c>
      <c r="F42" s="26">
        <v>69.415726496000005</v>
      </c>
      <c r="G42" s="26">
        <v>1.1000000000000001</v>
      </c>
      <c r="H42" s="26">
        <v>12.54</v>
      </c>
      <c r="I42" s="51"/>
      <c r="J42" s="51"/>
      <c r="K42" s="26"/>
      <c r="L42" s="51"/>
      <c r="M42" s="26"/>
      <c r="N42" s="51"/>
      <c r="O42" s="26"/>
      <c r="P42" s="26"/>
      <c r="Q42" s="51"/>
      <c r="R42" s="26"/>
      <c r="S42" s="28" t="s">
        <v>41</v>
      </c>
      <c r="T42" s="95">
        <v>0</v>
      </c>
      <c r="U42" s="26">
        <v>0</v>
      </c>
      <c r="V42" s="95">
        <v>0</v>
      </c>
      <c r="W42" s="26">
        <v>1.04696231226573E-2</v>
      </c>
      <c r="X42" s="26">
        <v>1.04696231226573E-2</v>
      </c>
      <c r="Y42" s="26">
        <v>4.2193662378676999E-3</v>
      </c>
      <c r="Z42" s="95">
        <v>0</v>
      </c>
      <c r="AA42" s="26">
        <v>0.57634828460770404</v>
      </c>
      <c r="AB42" s="95">
        <v>0</v>
      </c>
      <c r="AC42" s="95">
        <v>42.248973773463902</v>
      </c>
      <c r="AD42" s="26">
        <v>0</v>
      </c>
      <c r="AE42" s="26">
        <v>145.320383710047</v>
      </c>
      <c r="AF42" s="26">
        <v>0.21984388239554001</v>
      </c>
      <c r="AG42" s="26">
        <v>4.8854818927561299</v>
      </c>
      <c r="AH42" s="26">
        <v>0.111664086613205</v>
      </c>
      <c r="AI42" s="26">
        <v>0</v>
      </c>
      <c r="AJ42" s="95">
        <v>0</v>
      </c>
      <c r="AK42" s="26">
        <v>4.7679252473618901</v>
      </c>
      <c r="AL42" s="26">
        <v>4.7679252473618901</v>
      </c>
      <c r="AM42" s="26">
        <v>0</v>
      </c>
      <c r="AN42" s="26">
        <v>0</v>
      </c>
      <c r="AO42" s="26">
        <v>0.108926377605449</v>
      </c>
      <c r="AP42" s="26">
        <v>0</v>
      </c>
      <c r="AQ42" s="95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95">
        <v>17.459238744026901</v>
      </c>
      <c r="AX42" s="26">
        <v>392.86191693866198</v>
      </c>
      <c r="AY42" s="26">
        <v>43.651034441707097</v>
      </c>
      <c r="AZ42" s="26">
        <v>436.51295138036897</v>
      </c>
      <c r="BA42" s="26">
        <v>0</v>
      </c>
      <c r="BB42" s="26">
        <v>0.41961690107309901</v>
      </c>
      <c r="BC42" s="26">
        <v>0.55718225279298095</v>
      </c>
      <c r="BD42" s="26">
        <v>4.46767090262734</v>
      </c>
      <c r="BE42" s="26">
        <v>0.75174802493427395</v>
      </c>
      <c r="BF42" s="26">
        <v>1.96984936589558</v>
      </c>
      <c r="BG42" s="26">
        <v>4.7610305174799201</v>
      </c>
      <c r="BH42" s="26">
        <v>1.1137081003323399</v>
      </c>
      <c r="BI42" s="26">
        <v>0</v>
      </c>
      <c r="BJ42" s="26">
        <v>0.26220656558474698</v>
      </c>
      <c r="BK42" s="26">
        <v>69.611070929523805</v>
      </c>
      <c r="BL42" s="26">
        <v>69.611070929523805</v>
      </c>
      <c r="BM42" s="26">
        <v>0</v>
      </c>
      <c r="BN42" s="26">
        <v>0</v>
      </c>
      <c r="BO42" s="26">
        <v>0</v>
      </c>
      <c r="BP42" s="26">
        <v>2.0742782100674</v>
      </c>
      <c r="BQ42" s="26">
        <v>0</v>
      </c>
      <c r="BR42" s="26">
        <v>12.786632781626601</v>
      </c>
      <c r="BS42" s="26">
        <v>3.18101610366132</v>
      </c>
      <c r="BT42" s="26">
        <v>1.7053520638017601</v>
      </c>
      <c r="BU42" s="26">
        <v>31.956116106417099</v>
      </c>
      <c r="BV42" s="26">
        <v>1.55345490398539</v>
      </c>
      <c r="BW42" s="26">
        <v>1.74016154367632</v>
      </c>
      <c r="BX42" s="26">
        <v>6.7517892932532799</v>
      </c>
      <c r="BY42" s="26">
        <v>0</v>
      </c>
      <c r="BZ42" s="26">
        <v>1.1030015178822401</v>
      </c>
      <c r="CA42" s="26">
        <v>3.0955851005569501</v>
      </c>
      <c r="CB42" s="26">
        <v>0</v>
      </c>
      <c r="CC42" s="26">
        <v>0</v>
      </c>
      <c r="CD42" s="26">
        <v>0.28830792057672899</v>
      </c>
      <c r="CE42" s="95">
        <v>0</v>
      </c>
      <c r="CF42" s="26">
        <v>1.16561270259097E-2</v>
      </c>
      <c r="CG42" s="26">
        <v>12.575819485551399</v>
      </c>
      <c r="CH42" s="26">
        <v>3.5233031686039702E-2</v>
      </c>
      <c r="CJ42" s="23">
        <f t="shared" si="16"/>
        <v>2.9047482378191441E-3</v>
      </c>
      <c r="CK42" s="23">
        <f t="shared" si="17"/>
        <v>0</v>
      </c>
      <c r="CL42" s="23">
        <f t="shared" si="18"/>
        <v>2.8979270404097006E-3</v>
      </c>
      <c r="CM42" s="23">
        <f t="shared" si="19"/>
        <v>2.8141235910720728E-3</v>
      </c>
      <c r="CN42" s="23">
        <f t="shared" si="20"/>
        <v>2.8141235910720728E-3</v>
      </c>
      <c r="CO42" s="23">
        <f t="shared" si="21"/>
        <v>2.728652620218193E-3</v>
      </c>
      <c r="CP42" s="23">
        <f t="shared" si="22"/>
        <v>2.8564183055342922E-3</v>
      </c>
      <c r="CQ42" s="73">
        <f t="shared" si="23"/>
        <v>1.0469623122657301E+48</v>
      </c>
      <c r="CR42" s="73">
        <f t="shared" si="24"/>
        <v>5.7634828460770403E+49</v>
      </c>
      <c r="CS42" s="23">
        <f t="shared" si="25"/>
        <v>0</v>
      </c>
      <c r="CT42" s="73">
        <f t="shared" si="26"/>
        <v>4.7679252473618899E+50</v>
      </c>
      <c r="CU42" s="23">
        <f t="shared" si="27"/>
        <v>0</v>
      </c>
      <c r="CV42" s="73">
        <f t="shared" si="28"/>
        <v>0</v>
      </c>
      <c r="CW42" s="81">
        <f t="shared" si="14"/>
        <v>0</v>
      </c>
      <c r="CX42" s="81">
        <f t="shared" si="15"/>
        <v>0</v>
      </c>
      <c r="CY42" s="73">
        <f t="shared" si="29"/>
        <v>0</v>
      </c>
    </row>
    <row r="43" spans="1:103" x14ac:dyDescent="0.25">
      <c r="A43" s="28" t="s">
        <v>42</v>
      </c>
      <c r="B43" s="26">
        <v>1150.0658479000001</v>
      </c>
      <c r="C43" s="26"/>
      <c r="D43" s="26">
        <v>4646.6329231999998</v>
      </c>
      <c r="E43" s="26">
        <v>124.09273681000001</v>
      </c>
      <c r="F43" s="26">
        <v>123.99273681</v>
      </c>
      <c r="G43" s="26">
        <v>4.0508707042000003</v>
      </c>
      <c r="H43" s="26">
        <v>340.40615473000003</v>
      </c>
      <c r="I43" s="51">
        <v>16.419319279</v>
      </c>
      <c r="J43" s="51">
        <v>3.4169090674999998</v>
      </c>
      <c r="K43" s="26"/>
      <c r="L43" s="51">
        <v>117.47670248</v>
      </c>
      <c r="M43" s="26"/>
      <c r="N43" s="51">
        <v>4.9151237262</v>
      </c>
      <c r="O43" s="26">
        <v>14.924518816999999</v>
      </c>
      <c r="P43" s="26">
        <v>1.4645631451000001</v>
      </c>
      <c r="Q43" s="51">
        <v>0.20144149250000001</v>
      </c>
      <c r="R43" s="26"/>
      <c r="S43" s="28" t="s">
        <v>42</v>
      </c>
      <c r="T43" s="95">
        <v>0</v>
      </c>
      <c r="U43" s="26">
        <v>0</v>
      </c>
      <c r="V43" s="95">
        <v>14.965464751602401</v>
      </c>
      <c r="W43" s="26">
        <v>1.0068840695871299</v>
      </c>
      <c r="X43" s="26">
        <v>1.0068840695871299</v>
      </c>
      <c r="Y43" s="26">
        <v>0.40581145883022102</v>
      </c>
      <c r="Z43" s="95">
        <v>0</v>
      </c>
      <c r="AA43" s="26">
        <v>4.0089870141932904</v>
      </c>
      <c r="AB43" s="95">
        <v>1.46857942695401</v>
      </c>
      <c r="AC43" s="95">
        <v>2632.0907363493302</v>
      </c>
      <c r="AD43" s="26">
        <v>0</v>
      </c>
      <c r="AE43" s="26">
        <v>1153.2188520930099</v>
      </c>
      <c r="AF43" s="26">
        <v>21.149025425621801</v>
      </c>
      <c r="AG43" s="26">
        <v>469.96827231385299</v>
      </c>
      <c r="AH43" s="26">
        <v>10.7400622381201</v>
      </c>
      <c r="AI43" s="26">
        <v>0</v>
      </c>
      <c r="AJ43" s="95">
        <v>0</v>
      </c>
      <c r="AK43" s="26">
        <v>51.941037691799004</v>
      </c>
      <c r="AL43" s="26">
        <v>51.941037691799004</v>
      </c>
      <c r="AM43" s="26">
        <v>0</v>
      </c>
      <c r="AN43" s="26">
        <v>0</v>
      </c>
      <c r="AO43" s="26">
        <v>10.477274870272399</v>
      </c>
      <c r="AP43" s="26">
        <v>0</v>
      </c>
      <c r="AQ43" s="95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95">
        <v>811.13588401704305</v>
      </c>
      <c r="AX43" s="26">
        <v>4193.42987894816</v>
      </c>
      <c r="AY43" s="26">
        <v>465.93586163130999</v>
      </c>
      <c r="AZ43" s="26">
        <v>4659.3657405794702</v>
      </c>
      <c r="BA43" s="26">
        <v>0</v>
      </c>
      <c r="BB43" s="26">
        <v>40.521252926729801</v>
      </c>
      <c r="BC43" s="26">
        <v>0.99511797463582397</v>
      </c>
      <c r="BD43" s="26">
        <v>96.418669194771397</v>
      </c>
      <c r="BE43" s="26">
        <v>1.3426190521227701</v>
      </c>
      <c r="BF43" s="26">
        <v>3.5181396349586902</v>
      </c>
      <c r="BG43" s="26">
        <v>8.5164265405623105</v>
      </c>
      <c r="BH43" s="26">
        <v>1.9890647386365401</v>
      </c>
      <c r="BI43" s="26">
        <v>0</v>
      </c>
      <c r="BJ43" s="26">
        <v>0.46829405159917797</v>
      </c>
      <c r="BK43" s="26">
        <v>124.441742262715</v>
      </c>
      <c r="BL43" s="26">
        <v>124.34146822379201</v>
      </c>
      <c r="BM43" s="26">
        <v>0.10027403892260101</v>
      </c>
      <c r="BN43" s="26">
        <v>0</v>
      </c>
      <c r="BO43" s="26">
        <v>0</v>
      </c>
      <c r="BP43" s="26">
        <v>3.7046716876491601</v>
      </c>
      <c r="BQ43" s="26">
        <v>0</v>
      </c>
      <c r="BR43" s="26">
        <v>22.8374995020861</v>
      </c>
      <c r="BS43" s="26">
        <v>5.6812071052762203</v>
      </c>
      <c r="BT43" s="26">
        <v>3.0457626748678699</v>
      </c>
      <c r="BU43" s="26">
        <v>57.076183710489197</v>
      </c>
      <c r="BV43" s="26">
        <v>98.160888373760301</v>
      </c>
      <c r="BW43" s="26">
        <v>3.1078765373325199</v>
      </c>
      <c r="BX43" s="26">
        <v>12.0586049447466</v>
      </c>
      <c r="BY43" s="26">
        <v>6.8829511069958305E-8</v>
      </c>
      <c r="BZ43" s="26">
        <v>4.0619541927699396</v>
      </c>
      <c r="CA43" s="26">
        <v>23.102632665988001</v>
      </c>
      <c r="CB43" s="26">
        <v>0</v>
      </c>
      <c r="CC43" s="26">
        <v>0</v>
      </c>
      <c r="CD43" s="26">
        <v>2.29644400194322</v>
      </c>
      <c r="CE43" s="95">
        <v>0</v>
      </c>
      <c r="CF43" s="26">
        <v>0.75101605401653304</v>
      </c>
      <c r="CG43" s="26">
        <v>341.33876798690397</v>
      </c>
      <c r="CH43" s="26">
        <v>3.4844560859597302</v>
      </c>
      <c r="CJ43" s="23">
        <f t="shared" si="16"/>
        <v>2.7415857959499643E-3</v>
      </c>
      <c r="CK43" s="23">
        <f t="shared" si="17"/>
        <v>0</v>
      </c>
      <c r="CL43" s="23">
        <f t="shared" si="18"/>
        <v>2.7402245001745575E-3</v>
      </c>
      <c r="CM43" s="23">
        <f t="shared" si="19"/>
        <v>2.8124567294325825E-3</v>
      </c>
      <c r="CN43" s="23">
        <f t="shared" si="20"/>
        <v>2.8125148517883533E-3</v>
      </c>
      <c r="CO43" s="23">
        <f t="shared" si="21"/>
        <v>2.7360756191126588E-3</v>
      </c>
      <c r="CP43" s="23">
        <f t="shared" si="22"/>
        <v>2.7397073876166242E-3</v>
      </c>
      <c r="CQ43" s="73">
        <f t="shared" si="23"/>
        <v>-0.93867686884711987</v>
      </c>
      <c r="CR43" s="73">
        <f t="shared" si="24"/>
        <v>0.17327881280917073</v>
      </c>
      <c r="CS43" s="23">
        <f t="shared" si="25"/>
        <v>0</v>
      </c>
      <c r="CT43" s="73">
        <f t="shared" si="26"/>
        <v>-0.55786094948790554</v>
      </c>
      <c r="CU43" s="23">
        <f t="shared" si="27"/>
        <v>0</v>
      </c>
      <c r="CV43" s="73">
        <f t="shared" si="28"/>
        <v>-1</v>
      </c>
      <c r="CW43" s="81">
        <f t="shared" si="14"/>
        <v>2.7435346562571512E-3</v>
      </c>
      <c r="CX43" s="81">
        <f t="shared" si="15"/>
        <v>2.7423070609466265E-3</v>
      </c>
      <c r="CY43" s="73">
        <f t="shared" si="29"/>
        <v>-1</v>
      </c>
    </row>
    <row r="44" spans="1:103" x14ac:dyDescent="0.25">
      <c r="A44" s="28" t="s">
        <v>43</v>
      </c>
      <c r="B44" s="26">
        <v>29054.403822</v>
      </c>
      <c r="C44" s="26">
        <v>47.661299999999997</v>
      </c>
      <c r="D44" s="26">
        <v>53444.375487999998</v>
      </c>
      <c r="E44" s="26">
        <v>2689.7235565000001</v>
      </c>
      <c r="F44" s="26">
        <v>2657.9465777</v>
      </c>
      <c r="G44" s="26">
        <v>12159.826685</v>
      </c>
      <c r="H44" s="26">
        <v>23381.614174999999</v>
      </c>
      <c r="I44" s="51">
        <v>714.22891976000005</v>
      </c>
      <c r="J44" s="51">
        <v>310.21331629999997</v>
      </c>
      <c r="K44" s="26">
        <v>3.3161</v>
      </c>
      <c r="L44" s="51">
        <v>2281.3031123999999</v>
      </c>
      <c r="M44" s="26">
        <v>0.30649999999999999</v>
      </c>
      <c r="N44" s="51">
        <v>340.03126641</v>
      </c>
      <c r="O44" s="26">
        <v>532.03987579</v>
      </c>
      <c r="P44" s="26">
        <v>56.43335828</v>
      </c>
      <c r="Q44" s="51">
        <v>4.9266940574999998</v>
      </c>
      <c r="R44" s="26"/>
      <c r="S44" s="28" t="s">
        <v>43</v>
      </c>
      <c r="T44" s="95">
        <v>1.53870848430347</v>
      </c>
      <c r="U44" s="26">
        <v>4.6866788642871997</v>
      </c>
      <c r="V44" s="95">
        <v>533.49602970837805</v>
      </c>
      <c r="W44" s="26">
        <v>60.718934789125498</v>
      </c>
      <c r="X44" s="26">
        <v>60.597479175168601</v>
      </c>
      <c r="Y44" s="26">
        <v>15.220316217028699</v>
      </c>
      <c r="Z44" s="95">
        <v>0.73252638004816295</v>
      </c>
      <c r="AA44" s="26">
        <v>342.98087355576899</v>
      </c>
      <c r="AB44" s="95">
        <v>56.587887320872603</v>
      </c>
      <c r="AC44" s="95">
        <v>97482.732446596696</v>
      </c>
      <c r="AD44" s="26">
        <v>3.32514775244301</v>
      </c>
      <c r="AE44" s="26">
        <v>29133.2538853609</v>
      </c>
      <c r="AF44" s="26">
        <v>678.05993899018597</v>
      </c>
      <c r="AG44" s="26">
        <v>17295.340641637398</v>
      </c>
      <c r="AH44" s="26">
        <v>371.22417970030801</v>
      </c>
      <c r="AI44" s="26">
        <v>8.9967576858942397</v>
      </c>
      <c r="AJ44" s="95">
        <v>0.89632875286053704</v>
      </c>
      <c r="AK44" s="26">
        <v>1309.0974444210599</v>
      </c>
      <c r="AL44" s="26">
        <v>1309.0974444210599</v>
      </c>
      <c r="AM44" s="26">
        <v>0.30734310845086799</v>
      </c>
      <c r="AN44" s="26">
        <v>0</v>
      </c>
      <c r="AO44" s="26">
        <v>347.733458868676</v>
      </c>
      <c r="AP44" s="26">
        <v>0.98798768733492903</v>
      </c>
      <c r="AQ44" s="95">
        <v>25.881234099442</v>
      </c>
      <c r="AR44" s="26">
        <v>2.19927256771031</v>
      </c>
      <c r="AS44" s="26">
        <v>9.0225500634551796</v>
      </c>
      <c r="AT44" s="26">
        <v>0.38059317172895002</v>
      </c>
      <c r="AU44" s="26">
        <v>47.683714503656702</v>
      </c>
      <c r="AV44" s="26">
        <v>0</v>
      </c>
      <c r="AW44" s="95">
        <v>40750.1636214553</v>
      </c>
      <c r="AX44" s="26">
        <v>48230.8849335493</v>
      </c>
      <c r="AY44" s="26">
        <v>5358.9901322233</v>
      </c>
      <c r="AZ44" s="26">
        <v>53589.875065772598</v>
      </c>
      <c r="BA44" s="26">
        <v>9.3186121782991207E-3</v>
      </c>
      <c r="BB44" s="26">
        <v>1237.51013381653</v>
      </c>
      <c r="BC44" s="26">
        <v>18.962519298952198</v>
      </c>
      <c r="BD44" s="26">
        <v>11526.8017333772</v>
      </c>
      <c r="BE44" s="26">
        <v>25.127210822751699</v>
      </c>
      <c r="BF44" s="26">
        <v>62.343417174668801</v>
      </c>
      <c r="BG44" s="26">
        <v>162.68880933199401</v>
      </c>
      <c r="BH44" s="26">
        <v>35.473643890024597</v>
      </c>
      <c r="BI44" s="26">
        <v>9.6638588222038404</v>
      </c>
      <c r="BJ44" s="26">
        <v>8.3950601497354995</v>
      </c>
      <c r="BK44" s="26">
        <v>2697.1159781190499</v>
      </c>
      <c r="BL44" s="26">
        <v>2665.2535267466601</v>
      </c>
      <c r="BM44" s="26">
        <v>31.862451372388101</v>
      </c>
      <c r="BN44" s="26">
        <v>1.8203100201171801E-2</v>
      </c>
      <c r="BO44" s="26">
        <v>4.1298354396292003E-3</v>
      </c>
      <c r="BP44" s="26">
        <v>390.12882914752799</v>
      </c>
      <c r="BQ44" s="26">
        <v>1.08724153825294E-2</v>
      </c>
      <c r="BR44" s="26">
        <v>420.92234693709599</v>
      </c>
      <c r="BS44" s="26">
        <v>101.739975852077</v>
      </c>
      <c r="BT44" s="26">
        <v>55.479834598155698</v>
      </c>
      <c r="BU44" s="26">
        <v>1052.51775245555</v>
      </c>
      <c r="BV44" s="26">
        <v>6873.3742244452296</v>
      </c>
      <c r="BW44" s="26">
        <v>56.457183474153503</v>
      </c>
      <c r="BX44" s="26">
        <v>257.54010341986401</v>
      </c>
      <c r="BY44" s="26">
        <v>7.7797760208782503</v>
      </c>
      <c r="BZ44" s="26">
        <v>12192.630585867601</v>
      </c>
      <c r="CA44" s="26">
        <v>5755.4802692082003</v>
      </c>
      <c r="CB44" s="26">
        <v>1.3988560304678701E-5</v>
      </c>
      <c r="CC44" s="26">
        <v>0.76167581390297801</v>
      </c>
      <c r="CD44" s="26">
        <v>255.33920347607901</v>
      </c>
      <c r="CE44" s="95">
        <v>0</v>
      </c>
      <c r="CF44" s="26">
        <v>258.275981645645</v>
      </c>
      <c r="CG44" s="26">
        <v>23445.490733881099</v>
      </c>
      <c r="CH44" s="26">
        <v>177.24040245715699</v>
      </c>
      <c r="CJ44" s="23">
        <f t="shared" si="16"/>
        <v>2.7138764864689741E-3</v>
      </c>
      <c r="CK44" s="23">
        <f t="shared" si="17"/>
        <v>4.702872908776128E-4</v>
      </c>
      <c r="CL44" s="23">
        <f t="shared" si="18"/>
        <v>2.7224488347753128E-3</v>
      </c>
      <c r="CM44" s="23">
        <f t="shared" si="19"/>
        <v>2.7483945705815346E-3</v>
      </c>
      <c r="CN44" s="23">
        <f t="shared" si="20"/>
        <v>2.749095526586161E-3</v>
      </c>
      <c r="CO44" s="23">
        <f t="shared" si="21"/>
        <v>2.6977276664696586E-3</v>
      </c>
      <c r="CP44" s="23">
        <f t="shared" si="22"/>
        <v>2.7319139903265559E-3</v>
      </c>
      <c r="CQ44" s="73">
        <f t="shared" si="23"/>
        <v>-0.91515678307239234</v>
      </c>
      <c r="CR44" s="73">
        <f t="shared" si="24"/>
        <v>0.10562911240109464</v>
      </c>
      <c r="CS44" s="23">
        <f t="shared" si="25"/>
        <v>2.7284317249208186E-3</v>
      </c>
      <c r="CT44" s="73">
        <f t="shared" si="26"/>
        <v>-0.42616242563056439</v>
      </c>
      <c r="CU44" s="23">
        <f t="shared" si="27"/>
        <v>2.7507616667797421E-3</v>
      </c>
      <c r="CV44" s="73">
        <f t="shared" si="28"/>
        <v>-0.97346552815947207</v>
      </c>
      <c r="CW44" s="81">
        <f t="shared" si="14"/>
        <v>2.7369262806023289E-3</v>
      </c>
      <c r="CX44" s="81">
        <f t="shared" si="15"/>
        <v>2.7382570448118869E-3</v>
      </c>
      <c r="CY44" s="73">
        <f t="shared" si="29"/>
        <v>-0.92274877082136531</v>
      </c>
    </row>
    <row r="45" spans="1:103" x14ac:dyDescent="0.25">
      <c r="A45" s="28" t="s">
        <v>44</v>
      </c>
      <c r="B45" s="26">
        <v>12274.963403</v>
      </c>
      <c r="C45" s="26"/>
      <c r="D45" s="26">
        <v>14533.964855</v>
      </c>
      <c r="E45" s="26">
        <v>616.84317737000003</v>
      </c>
      <c r="F45" s="26">
        <v>616.84317737000003</v>
      </c>
      <c r="G45" s="26">
        <v>543.22991430000002</v>
      </c>
      <c r="H45" s="26">
        <v>84733.015732</v>
      </c>
      <c r="I45" s="51"/>
      <c r="J45" s="51"/>
      <c r="K45" s="26"/>
      <c r="L45" s="51"/>
      <c r="M45" s="26"/>
      <c r="N45" s="51"/>
      <c r="O45" s="26"/>
      <c r="P45" s="26"/>
      <c r="Q45" s="51"/>
      <c r="R45" s="26"/>
      <c r="S45" s="28" t="s">
        <v>44</v>
      </c>
      <c r="T45" s="95">
        <v>0</v>
      </c>
      <c r="U45" s="26">
        <v>0</v>
      </c>
      <c r="V45" s="95">
        <v>0</v>
      </c>
      <c r="W45" s="26">
        <v>7.6668304858824898</v>
      </c>
      <c r="X45" s="26">
        <v>7.6668304858824898</v>
      </c>
      <c r="Y45" s="26">
        <v>2.2468378718500701</v>
      </c>
      <c r="Z45" s="95">
        <v>0</v>
      </c>
      <c r="AA45" s="26">
        <v>560.52313565157704</v>
      </c>
      <c r="AB45" s="95">
        <v>0</v>
      </c>
      <c r="AC45" s="95">
        <v>166590.10221157499</v>
      </c>
      <c r="AD45" s="26">
        <v>0</v>
      </c>
      <c r="AE45" s="26">
        <v>12313.048693397701</v>
      </c>
      <c r="AF45" s="26">
        <v>592.89998637864198</v>
      </c>
      <c r="AG45" s="26">
        <v>28051.9424821926</v>
      </c>
      <c r="AH45" s="26">
        <v>187.96828086004601</v>
      </c>
      <c r="AI45" s="26">
        <v>107.21915093932</v>
      </c>
      <c r="AJ45" s="95">
        <v>0</v>
      </c>
      <c r="AK45" s="26">
        <v>200.326604431871</v>
      </c>
      <c r="AL45" s="26">
        <v>200.326604431871</v>
      </c>
      <c r="AM45" s="26">
        <v>0</v>
      </c>
      <c r="AN45" s="26">
        <v>0</v>
      </c>
      <c r="AO45" s="26">
        <v>265.40642763839998</v>
      </c>
      <c r="AP45" s="26">
        <v>0.44837832227136698</v>
      </c>
      <c r="AQ45" s="95">
        <v>2.0904656234775199</v>
      </c>
      <c r="AR45" s="26">
        <v>0</v>
      </c>
      <c r="AS45" s="26">
        <v>0.28927478818366897</v>
      </c>
      <c r="AT45" s="26">
        <v>0</v>
      </c>
      <c r="AU45" s="26">
        <v>0</v>
      </c>
      <c r="AV45" s="26">
        <v>0</v>
      </c>
      <c r="AW45" s="95">
        <v>112939.306287912</v>
      </c>
      <c r="AX45" s="26">
        <v>13115.9717723948</v>
      </c>
      <c r="AY45" s="26">
        <v>1457.3679017642501</v>
      </c>
      <c r="AZ45" s="26">
        <v>14573.3396741591</v>
      </c>
      <c r="BA45" s="26">
        <v>2.5734347843053001E-6</v>
      </c>
      <c r="BB45" s="26">
        <v>564.16706750048002</v>
      </c>
      <c r="BC45" s="26">
        <v>4.6663192060053902</v>
      </c>
      <c r="BD45" s="26">
        <v>53412.249347087803</v>
      </c>
      <c r="BE45" s="26">
        <v>6.3164145889757499</v>
      </c>
      <c r="BF45" s="26">
        <v>16.209455039490301</v>
      </c>
      <c r="BG45" s="26">
        <v>41.123804211930498</v>
      </c>
      <c r="BH45" s="26">
        <v>9.2379690667283896</v>
      </c>
      <c r="BI45" s="26">
        <v>0.58418509532234397</v>
      </c>
      <c r="BJ45" s="26">
        <v>2.1864079452371898</v>
      </c>
      <c r="BK45" s="26">
        <v>618.47956200285296</v>
      </c>
      <c r="BL45" s="26">
        <v>618.47956200285296</v>
      </c>
      <c r="BM45" s="26">
        <v>0</v>
      </c>
      <c r="BN45" s="26">
        <v>1.2553099202477999E-2</v>
      </c>
      <c r="BO45" s="26">
        <v>2.1621927831699198E-3</v>
      </c>
      <c r="BP45" s="26">
        <v>51.716101726769999</v>
      </c>
      <c r="BQ45" s="26">
        <v>7.57682832057407E-4</v>
      </c>
      <c r="BR45" s="26">
        <v>106.778211260106</v>
      </c>
      <c r="BS45" s="26">
        <v>26.166902866559699</v>
      </c>
      <c r="BT45" s="26">
        <v>14.0995849225902</v>
      </c>
      <c r="BU45" s="26">
        <v>266.79812092351398</v>
      </c>
      <c r="BV45" s="26">
        <v>24840.5075526781</v>
      </c>
      <c r="BW45" s="26">
        <v>14.5856720569674</v>
      </c>
      <c r="BX45" s="26">
        <v>57.988506784172799</v>
      </c>
      <c r="BY45" s="26">
        <v>6.43333366402661E-3</v>
      </c>
      <c r="BZ45" s="26">
        <v>544.73537362632499</v>
      </c>
      <c r="CA45" s="26">
        <v>30075.039010991601</v>
      </c>
      <c r="CB45" s="26">
        <v>0</v>
      </c>
      <c r="CC45" s="26">
        <v>0</v>
      </c>
      <c r="CD45" s="26">
        <v>1160.0748610017699</v>
      </c>
      <c r="CE45" s="95">
        <v>0</v>
      </c>
      <c r="CF45" s="26">
        <v>1803.1759802561701</v>
      </c>
      <c r="CG45" s="26">
        <v>84889.162057794107</v>
      </c>
      <c r="CH45" s="26">
        <v>1460.7981933471599</v>
      </c>
      <c r="CJ45" s="23">
        <f t="shared" si="16"/>
        <v>3.102680565906458E-3</v>
      </c>
      <c r="CK45" s="23">
        <f t="shared" si="17"/>
        <v>0</v>
      </c>
      <c r="CL45" s="23">
        <f t="shared" si="18"/>
        <v>2.7091588256837229E-3</v>
      </c>
      <c r="CM45" s="23">
        <f t="shared" si="19"/>
        <v>2.6528373708044981E-3</v>
      </c>
      <c r="CN45" s="23">
        <f t="shared" si="20"/>
        <v>2.6528373708044981E-3</v>
      </c>
      <c r="CO45" s="23">
        <f t="shared" si="21"/>
        <v>2.7713115325485806E-3</v>
      </c>
      <c r="CP45" s="23">
        <f t="shared" si="22"/>
        <v>1.8428038285333574E-3</v>
      </c>
      <c r="CQ45" s="73">
        <f t="shared" si="23"/>
        <v>7.6668304858824902E+50</v>
      </c>
      <c r="CR45" s="73">
        <f t="shared" si="24"/>
        <v>5.60523135651577E+52</v>
      </c>
      <c r="CS45" s="23">
        <f t="shared" si="25"/>
        <v>0</v>
      </c>
      <c r="CT45" s="73">
        <f t="shared" si="26"/>
        <v>2.0032660443187099E+52</v>
      </c>
      <c r="CU45" s="23">
        <f t="shared" si="27"/>
        <v>0</v>
      </c>
      <c r="CV45" s="73">
        <f t="shared" si="28"/>
        <v>2.8927478818366896E+49</v>
      </c>
      <c r="CW45" s="81">
        <f t="shared" si="14"/>
        <v>0</v>
      </c>
      <c r="CX45" s="81">
        <f t="shared" si="15"/>
        <v>0</v>
      </c>
      <c r="CY45" s="73">
        <f t="shared" si="29"/>
        <v>0</v>
      </c>
    </row>
    <row r="46" spans="1:103" x14ac:dyDescent="0.25">
      <c r="B46" s="26"/>
      <c r="C46" s="26"/>
      <c r="D46" s="26"/>
      <c r="E46" s="26"/>
      <c r="F46" s="26"/>
      <c r="G46" s="26"/>
      <c r="H46" s="26"/>
      <c r="I46" s="51"/>
      <c r="J46" s="51"/>
      <c r="K46" s="26"/>
      <c r="L46" s="51"/>
      <c r="M46" s="26"/>
      <c r="N46" s="51"/>
      <c r="O46" s="26"/>
      <c r="P46" s="26"/>
      <c r="Q46" s="51"/>
      <c r="R46" s="26"/>
      <c r="AC46" s="95"/>
      <c r="CJ46" s="23">
        <f t="shared" si="16"/>
        <v>0</v>
      </c>
      <c r="CK46" s="23">
        <f t="shared" si="17"/>
        <v>0</v>
      </c>
      <c r="CL46" s="23">
        <f t="shared" si="18"/>
        <v>0</v>
      </c>
      <c r="CM46" s="23">
        <f t="shared" si="19"/>
        <v>0</v>
      </c>
      <c r="CN46" s="23">
        <f t="shared" si="20"/>
        <v>0</v>
      </c>
      <c r="CO46" s="23">
        <f t="shared" si="21"/>
        <v>0</v>
      </c>
      <c r="CP46" s="23">
        <f t="shared" si="22"/>
        <v>0</v>
      </c>
      <c r="CQ46" s="73">
        <f t="shared" si="23"/>
        <v>0</v>
      </c>
      <c r="CR46" s="73">
        <f t="shared" si="24"/>
        <v>0</v>
      </c>
      <c r="CS46" s="23">
        <f t="shared" si="25"/>
        <v>0</v>
      </c>
      <c r="CT46" s="73">
        <f t="shared" si="26"/>
        <v>0</v>
      </c>
      <c r="CU46" s="23">
        <f t="shared" si="27"/>
        <v>0</v>
      </c>
      <c r="CV46" s="73">
        <f t="shared" si="28"/>
        <v>0</v>
      </c>
      <c r="CW46" s="81">
        <f t="shared" si="14"/>
        <v>0</v>
      </c>
      <c r="CX46" s="81">
        <f t="shared" si="15"/>
        <v>0</v>
      </c>
      <c r="CY46" s="73">
        <f t="shared" si="29"/>
        <v>0</v>
      </c>
    </row>
    <row r="47" spans="1:103" x14ac:dyDescent="0.25">
      <c r="A47" s="28" t="s">
        <v>46</v>
      </c>
      <c r="B47" s="26">
        <v>344.50409388999998</v>
      </c>
      <c r="C47" s="26">
        <v>2.7071999999999999E-2</v>
      </c>
      <c r="D47" s="26">
        <v>733.00827626</v>
      </c>
      <c r="E47" s="26">
        <v>29.458470413000001</v>
      </c>
      <c r="F47" s="26">
        <v>29.361405141999999</v>
      </c>
      <c r="G47" s="26">
        <v>0.72384121160000003</v>
      </c>
      <c r="H47" s="26">
        <v>111.87229184</v>
      </c>
      <c r="I47" s="51">
        <v>0.8248401608</v>
      </c>
      <c r="J47" s="51">
        <v>0.17104361630000001</v>
      </c>
      <c r="K47" s="26"/>
      <c r="L47" s="51">
        <v>29.769087668000001</v>
      </c>
      <c r="M47" s="26"/>
      <c r="N47" s="51">
        <v>5.8706781100000001E-2</v>
      </c>
      <c r="O47" s="26">
        <v>1.5780021545</v>
      </c>
      <c r="P47" s="26">
        <v>1.8890017200000001E-2</v>
      </c>
      <c r="Q47" s="51">
        <v>3.5561219000000001E-3</v>
      </c>
      <c r="R47" s="26"/>
      <c r="S47" s="28" t="s">
        <v>46</v>
      </c>
      <c r="T47" s="95">
        <v>1.8575399542981701E-2</v>
      </c>
      <c r="U47" s="26">
        <v>2.6176183116681702</v>
      </c>
      <c r="V47" s="95">
        <v>1.58233645429838</v>
      </c>
      <c r="W47" s="26">
        <v>0.186355109659887</v>
      </c>
      <c r="X47" s="26">
        <v>0.184878186862486</v>
      </c>
      <c r="Y47" s="26">
        <v>0.108165213965115</v>
      </c>
      <c r="Z47" s="95">
        <v>8.9040122224242797E-3</v>
      </c>
      <c r="AA47" s="26">
        <v>3.8926955081040502</v>
      </c>
      <c r="AB47" s="95">
        <v>1.8942738481113299E-2</v>
      </c>
      <c r="AC47" s="95">
        <v>438.98389750402401</v>
      </c>
      <c r="AD47" s="26">
        <v>0</v>
      </c>
      <c r="AE47" s="26">
        <v>345.42005216298799</v>
      </c>
      <c r="AF47" s="26">
        <v>13.729317442548201</v>
      </c>
      <c r="AG47" s="26">
        <v>78.752193719216095</v>
      </c>
      <c r="AH47" s="26">
        <v>5.7909277899499099</v>
      </c>
      <c r="AI47" s="26">
        <v>3.4605466304402997E-2</v>
      </c>
      <c r="AJ47" s="95">
        <v>1.06862258800576E-2</v>
      </c>
      <c r="AK47" s="26">
        <v>7.43957431867348</v>
      </c>
      <c r="AL47" s="26">
        <v>7.43957431867348</v>
      </c>
      <c r="AM47" s="26">
        <v>0</v>
      </c>
      <c r="AN47" s="26">
        <v>0</v>
      </c>
      <c r="AO47" s="26">
        <v>4.3207657439263203</v>
      </c>
      <c r="AP47" s="26">
        <v>1.01764065616164E-2</v>
      </c>
      <c r="AQ47" s="95">
        <v>0.72635175932261198</v>
      </c>
      <c r="AR47" s="26">
        <v>0.131788485800757</v>
      </c>
      <c r="AS47" s="26">
        <v>1.3189210763554999</v>
      </c>
      <c r="AT47" s="26">
        <v>4.5789074837547204E-3</v>
      </c>
      <c r="AU47" s="26">
        <v>2.71526289566075E-2</v>
      </c>
      <c r="AV47" s="26">
        <v>0</v>
      </c>
      <c r="AW47" s="95">
        <v>193.62697288865999</v>
      </c>
      <c r="AX47" s="26">
        <v>661.49169807657995</v>
      </c>
      <c r="AY47" s="26">
        <v>73.499698840258603</v>
      </c>
      <c r="AZ47" s="26">
        <v>734.99139691683797</v>
      </c>
      <c r="BA47" s="26">
        <v>7.5936096959275094E-5</v>
      </c>
      <c r="BB47" s="26">
        <v>13.2050547777079</v>
      </c>
      <c r="BC47" s="26">
        <v>0.13998411445956399</v>
      </c>
      <c r="BD47" s="26">
        <v>32.485316803402803</v>
      </c>
      <c r="BE47" s="26">
        <v>0.191599045149005</v>
      </c>
      <c r="BF47" s="26">
        <v>0.51898298716248703</v>
      </c>
      <c r="BG47" s="26">
        <v>1.3654670049658999</v>
      </c>
      <c r="BH47" s="26">
        <v>0.28207008457205401</v>
      </c>
      <c r="BI47" s="26">
        <v>9.9569783891928706E-2</v>
      </c>
      <c r="BJ47" s="26">
        <v>6.5878129178569E-2</v>
      </c>
      <c r="BK47" s="26">
        <v>29.537696770854801</v>
      </c>
      <c r="BL47" s="26">
        <v>29.440367884574702</v>
      </c>
      <c r="BM47" s="26">
        <v>9.7328886280085902E-2</v>
      </c>
      <c r="BN47" s="26">
        <v>0</v>
      </c>
      <c r="BO47" s="26">
        <v>2.8411949770223202E-4</v>
      </c>
      <c r="BP47" s="26">
        <v>7.8077091613066703</v>
      </c>
      <c r="BQ47" s="26">
        <v>0</v>
      </c>
      <c r="BR47" s="26">
        <v>3.3698204310036002</v>
      </c>
      <c r="BS47" s="26">
        <v>0.79917557096942504</v>
      </c>
      <c r="BT47" s="26">
        <v>0.44100329533799498</v>
      </c>
      <c r="BU47" s="26">
        <v>8.4270414276029797</v>
      </c>
      <c r="BV47" s="26">
        <v>17.986824846460198</v>
      </c>
      <c r="BW47" s="26">
        <v>0.43718650507581103</v>
      </c>
      <c r="BX47" s="26">
        <v>5.4896603924227199</v>
      </c>
      <c r="BY47" s="26">
        <v>4.9358319783219104E-3</v>
      </c>
      <c r="BZ47" s="26">
        <v>0.72578011320733804</v>
      </c>
      <c r="CA47" s="26">
        <v>12.488258351125699</v>
      </c>
      <c r="CB47" s="26">
        <v>0</v>
      </c>
      <c r="CC47" s="26">
        <v>7.8981886195208708E-3</v>
      </c>
      <c r="CD47" s="26">
        <v>5.7530479851797303</v>
      </c>
      <c r="CE47" s="95">
        <v>0</v>
      </c>
      <c r="CF47" s="26">
        <v>1.8356482835549499</v>
      </c>
      <c r="CG47" s="26">
        <v>112.167148817495</v>
      </c>
      <c r="CH47" s="26">
        <v>2.3589523598738902</v>
      </c>
      <c r="CJ47" s="23">
        <f t="shared" si="16"/>
        <v>2.6587732605594877E-3</v>
      </c>
      <c r="CK47" s="23">
        <f t="shared" si="17"/>
        <v>2.9783154775229318E-3</v>
      </c>
      <c r="CL47" s="23">
        <f t="shared" si="18"/>
        <v>2.7054546600160764E-3</v>
      </c>
      <c r="CM47" s="23">
        <f t="shared" si="19"/>
        <v>2.6894253755903675E-3</v>
      </c>
      <c r="CN47" s="23">
        <f t="shared" si="20"/>
        <v>2.6893379997590997E-3</v>
      </c>
      <c r="CO47" s="23">
        <f t="shared" si="21"/>
        <v>2.6786283735519847E-3</v>
      </c>
      <c r="CP47" s="23">
        <f t="shared" si="22"/>
        <v>2.6356568963180507E-3</v>
      </c>
      <c r="CQ47" s="73">
        <f t="shared" si="23"/>
        <v>-0.77586180250586312</v>
      </c>
      <c r="CR47" s="73">
        <f t="shared" si="24"/>
        <v>21.758496296503118</v>
      </c>
      <c r="CS47" s="23">
        <f t="shared" si="25"/>
        <v>0</v>
      </c>
      <c r="CT47" s="73">
        <f t="shared" si="26"/>
        <v>-0.75009061743364813</v>
      </c>
      <c r="CU47" s="23">
        <f t="shared" si="27"/>
        <v>0</v>
      </c>
      <c r="CV47" s="73">
        <f t="shared" si="28"/>
        <v>21.466247538063367</v>
      </c>
      <c r="CW47" s="81">
        <f t="shared" si="14"/>
        <v>2.7467008115418636E-3</v>
      </c>
      <c r="CX47" s="81">
        <f t="shared" si="15"/>
        <v>2.7909599316456911E-3</v>
      </c>
      <c r="CY47" s="73">
        <f t="shared" si="29"/>
        <v>0.28761263323248853</v>
      </c>
    </row>
    <row r="48" spans="1:103" x14ac:dyDescent="0.25">
      <c r="A48" s="28" t="s">
        <v>47</v>
      </c>
      <c r="B48" s="26">
        <v>551.54999999999995</v>
      </c>
      <c r="C48" s="26"/>
      <c r="D48" s="26">
        <v>753.75</v>
      </c>
      <c r="E48" s="26">
        <v>21.299800000000001</v>
      </c>
      <c r="F48" s="26">
        <v>20.799800000000001</v>
      </c>
      <c r="G48" s="26">
        <v>20.133600000000001</v>
      </c>
      <c r="H48" s="26">
        <v>43.457999999999998</v>
      </c>
      <c r="I48" s="51">
        <v>1.1083475810000001</v>
      </c>
      <c r="J48" s="51">
        <v>0.36142214499999997</v>
      </c>
      <c r="K48" s="26"/>
      <c r="L48" s="51">
        <v>10.930263259</v>
      </c>
      <c r="M48" s="26"/>
      <c r="N48" s="51">
        <v>2.8649460000000002E-3</v>
      </c>
      <c r="O48" s="26">
        <v>0.95655277900000002</v>
      </c>
      <c r="P48" s="26">
        <v>6.2073900000000003E-4</v>
      </c>
      <c r="Q48" s="51">
        <v>1.6960600000000001E-3</v>
      </c>
      <c r="R48" s="26"/>
      <c r="S48" s="28" t="s">
        <v>47</v>
      </c>
      <c r="T48" s="95">
        <v>8.5984208918797698E-4</v>
      </c>
      <c r="U48" s="26">
        <v>1.7316048486251199E-3</v>
      </c>
      <c r="V48" s="95">
        <v>0.95910471005889597</v>
      </c>
      <c r="W48" s="26">
        <v>8.2299277826149403E-2</v>
      </c>
      <c r="X48" s="26">
        <v>8.2230852401721094E-2</v>
      </c>
      <c r="Y48" s="26">
        <v>3.4700916151887501E-2</v>
      </c>
      <c r="Z48" s="95">
        <v>4.1227775111360801E-4</v>
      </c>
      <c r="AA48" s="26">
        <v>0.33061240925631702</v>
      </c>
      <c r="AB48" s="95">
        <v>6.2237901213975497E-4</v>
      </c>
      <c r="AC48" s="95">
        <v>249.96246402574999</v>
      </c>
      <c r="AD48" s="26">
        <v>0</v>
      </c>
      <c r="AE48" s="26">
        <v>553.04469394886405</v>
      </c>
      <c r="AF48" s="26">
        <v>1.7094574618865901</v>
      </c>
      <c r="AG48" s="26">
        <v>37.915200932271297</v>
      </c>
      <c r="AH48" s="26">
        <v>0.86759346436138096</v>
      </c>
      <c r="AI48" s="26">
        <v>1.6021221308553501E-3</v>
      </c>
      <c r="AJ48" s="95">
        <v>4.9466734569024397E-4</v>
      </c>
      <c r="AK48" s="26">
        <v>20.192186240993799</v>
      </c>
      <c r="AL48" s="26">
        <v>20.192186240993799</v>
      </c>
      <c r="AM48" s="26">
        <v>0</v>
      </c>
      <c r="AN48" s="26">
        <v>0</v>
      </c>
      <c r="AO48" s="26">
        <v>0.84679069369091997</v>
      </c>
      <c r="AP48" s="26">
        <v>4.7130805436597801E-4</v>
      </c>
      <c r="AQ48" s="95">
        <v>1.30533811181402E-2</v>
      </c>
      <c r="AR48" s="26">
        <v>1.12970930868565E-3</v>
      </c>
      <c r="AS48" s="26">
        <v>1.76714975710576E-3</v>
      </c>
      <c r="AT48" s="26">
        <v>2.12010397327997E-4</v>
      </c>
      <c r="AU48" s="26">
        <v>0</v>
      </c>
      <c r="AV48" s="26">
        <v>0</v>
      </c>
      <c r="AW48" s="95">
        <v>81.483523426864195</v>
      </c>
      <c r="AX48" s="26">
        <v>680.16173640437205</v>
      </c>
      <c r="AY48" s="26">
        <v>75.573863480988095</v>
      </c>
      <c r="AZ48" s="26">
        <v>755.73559988535999</v>
      </c>
      <c r="BA48" s="26">
        <v>3.5155749883430799E-6</v>
      </c>
      <c r="BB48" s="26">
        <v>3.2612679916003802</v>
      </c>
      <c r="BC48" s="26">
        <v>0.166881584020899</v>
      </c>
      <c r="BD48" s="26">
        <v>7.81951023182258</v>
      </c>
      <c r="BE48" s="26">
        <v>0.22515285669405899</v>
      </c>
      <c r="BF48" s="26">
        <v>0.58998773249116798</v>
      </c>
      <c r="BG48" s="26">
        <v>1.4259819805221601</v>
      </c>
      <c r="BH48" s="26">
        <v>0.33355965023672202</v>
      </c>
      <c r="BI48" s="26">
        <v>0</v>
      </c>
      <c r="BJ48" s="26">
        <v>7.8533206126644606E-2</v>
      </c>
      <c r="BK48" s="26">
        <v>21.350501300506501</v>
      </c>
      <c r="BL48" s="26">
        <v>20.849112498883901</v>
      </c>
      <c r="BM48" s="26">
        <v>0.50138880162260102</v>
      </c>
      <c r="BN48" s="26">
        <v>0</v>
      </c>
      <c r="BO48" s="26">
        <v>0</v>
      </c>
      <c r="BP48" s="26">
        <v>0.62126165071071304</v>
      </c>
      <c r="BQ48" s="26">
        <v>0</v>
      </c>
      <c r="BR48" s="26">
        <v>3.8297193549276001</v>
      </c>
      <c r="BS48" s="26">
        <v>0.95273950407028296</v>
      </c>
      <c r="BT48" s="26">
        <v>0.51076640519849903</v>
      </c>
      <c r="BU48" s="26">
        <v>9.5711248091624199</v>
      </c>
      <c r="BV48" s="26">
        <v>7.9129804857566901</v>
      </c>
      <c r="BW48" s="26">
        <v>0.52119408532989497</v>
      </c>
      <c r="BX48" s="26">
        <v>2.0222096793928399</v>
      </c>
      <c r="BY48" s="26">
        <v>0</v>
      </c>
      <c r="BZ48" s="26">
        <v>20.187290158457099</v>
      </c>
      <c r="CA48" s="26">
        <v>1.96688047641428</v>
      </c>
      <c r="CB48" s="26">
        <v>0</v>
      </c>
      <c r="CC48" s="26">
        <v>3.6572405758031698E-4</v>
      </c>
      <c r="CD48" s="26">
        <v>0.170433277922624</v>
      </c>
      <c r="CE48" s="95">
        <v>0</v>
      </c>
      <c r="CF48" s="26">
        <v>4.41795243175317E-2</v>
      </c>
      <c r="CG48" s="26">
        <v>43.574802934351901</v>
      </c>
      <c r="CH48" s="26">
        <v>0.27720966396264102</v>
      </c>
      <c r="CJ48" s="23">
        <f t="shared" si="16"/>
        <v>2.7099881223172813E-3</v>
      </c>
      <c r="CK48" s="23">
        <f t="shared" si="17"/>
        <v>0</v>
      </c>
      <c r="CL48" s="23">
        <f t="shared" si="18"/>
        <v>2.6342950386202169E-3</v>
      </c>
      <c r="CM48" s="23">
        <f t="shared" si="19"/>
        <v>2.3803650976300149E-3</v>
      </c>
      <c r="CN48" s="23">
        <f t="shared" si="20"/>
        <v>2.3708160118799215E-3</v>
      </c>
      <c r="CO48" s="23">
        <f t="shared" si="21"/>
        <v>2.6666944042345966E-3</v>
      </c>
      <c r="CP48" s="23">
        <f t="shared" si="22"/>
        <v>2.6877199675986556E-3</v>
      </c>
      <c r="CQ48" s="73">
        <f t="shared" si="23"/>
        <v>-0.92580770345749419</v>
      </c>
      <c r="CR48" s="73">
        <f t="shared" si="24"/>
        <v>-8.5245843869591761E-2</v>
      </c>
      <c r="CS48" s="23">
        <f t="shared" si="25"/>
        <v>0</v>
      </c>
      <c r="CT48" s="73">
        <f t="shared" si="26"/>
        <v>0.84736504167614746</v>
      </c>
      <c r="CU48" s="23">
        <f t="shared" si="27"/>
        <v>0</v>
      </c>
      <c r="CV48" s="73">
        <f t="shared" si="28"/>
        <v>-0.38318217617164169</v>
      </c>
      <c r="CW48" s="81">
        <f t="shared" si="14"/>
        <v>2.6678413516960271E-3</v>
      </c>
      <c r="CX48" s="81">
        <f t="shared" si="15"/>
        <v>2.6420317391930123E-3</v>
      </c>
      <c r="CY48" s="73">
        <f t="shared" si="29"/>
        <v>-0.87499829173024712</v>
      </c>
    </row>
    <row r="49" spans="1:103" x14ac:dyDescent="0.25">
      <c r="A49" s="28" t="s">
        <v>48</v>
      </c>
      <c r="B49" s="26">
        <v>2653.0040662000001</v>
      </c>
      <c r="C49" s="26">
        <v>0.271898256</v>
      </c>
      <c r="D49" s="26">
        <v>10058.502850999999</v>
      </c>
      <c r="E49" s="26">
        <v>162.11840391999999</v>
      </c>
      <c r="F49" s="26">
        <v>148.05562251000001</v>
      </c>
      <c r="G49" s="26">
        <v>5.9657383403999997</v>
      </c>
      <c r="H49" s="26">
        <v>2454.2732394999998</v>
      </c>
      <c r="I49" s="51">
        <v>12.352908498</v>
      </c>
      <c r="J49" s="51">
        <v>10.482125590000001</v>
      </c>
      <c r="K49" s="26"/>
      <c r="L49" s="51">
        <v>158.5907876</v>
      </c>
      <c r="M49" s="26"/>
      <c r="N49" s="51">
        <v>2.4648332209000001</v>
      </c>
      <c r="O49" s="26">
        <v>12.316143964</v>
      </c>
      <c r="P49" s="26">
        <v>0.63526444230000001</v>
      </c>
      <c r="Q49" s="51">
        <v>7.1423597899999997E-2</v>
      </c>
      <c r="R49" s="26"/>
      <c r="S49" s="28" t="s">
        <v>48</v>
      </c>
      <c r="T49" s="95">
        <v>8.5984208918798706E-5</v>
      </c>
      <c r="U49" s="26">
        <v>1.73250533000988E-4</v>
      </c>
      <c r="V49" s="95">
        <v>12.3494581787964</v>
      </c>
      <c r="W49" s="26">
        <v>8.2294246259027801</v>
      </c>
      <c r="X49" s="26">
        <v>8.2294184054096498</v>
      </c>
      <c r="Y49" s="26">
        <v>1.28105063952816</v>
      </c>
      <c r="Z49" s="95">
        <v>4.1227775111360902E-5</v>
      </c>
      <c r="AA49" s="26">
        <v>21.839355564737701</v>
      </c>
      <c r="AB49" s="95">
        <v>0.636996451777183</v>
      </c>
      <c r="AC49" s="95">
        <v>10340.0058790773</v>
      </c>
      <c r="AD49" s="26">
        <v>0</v>
      </c>
      <c r="AE49" s="26">
        <v>2660.2276583938101</v>
      </c>
      <c r="AF49" s="26">
        <v>71.793195321896206</v>
      </c>
      <c r="AG49" s="26">
        <v>1812.0204752734201</v>
      </c>
      <c r="AH49" s="26">
        <v>44.177272284837699</v>
      </c>
      <c r="AI49" s="26">
        <v>1.25253053425216</v>
      </c>
      <c r="AJ49" s="95">
        <v>4.9466734569023898E-5</v>
      </c>
      <c r="AK49" s="26">
        <v>118.798399746127</v>
      </c>
      <c r="AL49" s="26">
        <v>118.798399746127</v>
      </c>
      <c r="AM49" s="26">
        <v>0</v>
      </c>
      <c r="AN49" s="26">
        <v>0</v>
      </c>
      <c r="AO49" s="26">
        <v>34.522283287974801</v>
      </c>
      <c r="AP49" s="26">
        <v>5.2852731780790802E-3</v>
      </c>
      <c r="AQ49" s="95">
        <v>2.5711645434216501E-2</v>
      </c>
      <c r="AR49" s="26">
        <v>1.129756259758E-4</v>
      </c>
      <c r="AS49" s="26">
        <v>0.32949546051920697</v>
      </c>
      <c r="AT49" s="26">
        <v>2.12264861514643E-5</v>
      </c>
      <c r="AU49" s="26">
        <v>0.27271862541818898</v>
      </c>
      <c r="AV49" s="26">
        <v>0</v>
      </c>
      <c r="AW49" s="95">
        <v>4272.42750497418</v>
      </c>
      <c r="AX49" s="26">
        <v>9077.2318436482001</v>
      </c>
      <c r="AY49" s="26">
        <v>1008.58150235729</v>
      </c>
      <c r="AZ49" s="26">
        <v>10085.8133460054</v>
      </c>
      <c r="BA49" s="26">
        <v>3.51557498834306E-7</v>
      </c>
      <c r="BB49" s="26">
        <v>127.87766759006399</v>
      </c>
      <c r="BC49" s="26">
        <v>1.2500781571564801</v>
      </c>
      <c r="BD49" s="26">
        <v>1330.9941187745101</v>
      </c>
      <c r="BE49" s="26">
        <v>1.66119233563165</v>
      </c>
      <c r="BF49" s="26">
        <v>4.1457850405374899</v>
      </c>
      <c r="BG49" s="26">
        <v>10.0354442765257</v>
      </c>
      <c r="BH49" s="26">
        <v>2.34200394737567</v>
      </c>
      <c r="BI49" s="26">
        <v>0</v>
      </c>
      <c r="BJ49" s="26">
        <v>0.55745216003350995</v>
      </c>
      <c r="BK49" s="26">
        <v>162.574740635052</v>
      </c>
      <c r="BL49" s="26">
        <v>148.47394969384399</v>
      </c>
      <c r="BM49" s="26">
        <v>14.100790941208199</v>
      </c>
      <c r="BN49" s="26">
        <v>0</v>
      </c>
      <c r="BO49" s="26">
        <v>0</v>
      </c>
      <c r="BP49" s="26">
        <v>5.0625587030208798</v>
      </c>
      <c r="BQ49" s="26">
        <v>0</v>
      </c>
      <c r="BR49" s="26">
        <v>27.055093878315802</v>
      </c>
      <c r="BS49" s="26">
        <v>6.6863032380385503</v>
      </c>
      <c r="BT49" s="26">
        <v>3.5845636601134299</v>
      </c>
      <c r="BU49" s="26">
        <v>67.617032600847594</v>
      </c>
      <c r="BV49" s="26">
        <v>660.24448459436303</v>
      </c>
      <c r="BW49" s="26">
        <v>3.7391750833622699</v>
      </c>
      <c r="BX49" s="26">
        <v>14.1919238655841</v>
      </c>
      <c r="BY49" s="26">
        <v>0.54534274730064602</v>
      </c>
      <c r="BZ49" s="26">
        <v>5.9822804160121699</v>
      </c>
      <c r="CA49" s="26">
        <v>869.430757103568</v>
      </c>
      <c r="CB49" s="26">
        <v>0</v>
      </c>
      <c r="CC49" s="26">
        <v>3.6572405758031898E-5</v>
      </c>
      <c r="CD49" s="26">
        <v>11.730627413313201</v>
      </c>
      <c r="CE49" s="95">
        <v>0</v>
      </c>
      <c r="CF49" s="26">
        <v>36.957453866465997</v>
      </c>
      <c r="CG49" s="26">
        <v>2460.95127168107</v>
      </c>
      <c r="CH49" s="26">
        <v>12.384458967390101</v>
      </c>
      <c r="CJ49" s="23">
        <f t="shared" si="16"/>
        <v>2.7227972568306664E-3</v>
      </c>
      <c r="CK49" s="23">
        <f t="shared" si="17"/>
        <v>3.0171926449905984E-3</v>
      </c>
      <c r="CL49" s="23">
        <f t="shared" si="18"/>
        <v>2.7151650111313669E-3</v>
      </c>
      <c r="CM49" s="23">
        <f t="shared" si="19"/>
        <v>2.8148359718443228E-3</v>
      </c>
      <c r="CN49" s="23">
        <f t="shared" si="20"/>
        <v>2.8254731347046973E-3</v>
      </c>
      <c r="CO49" s="23">
        <f t="shared" si="21"/>
        <v>2.772846321493376E-3</v>
      </c>
      <c r="CP49" s="23">
        <f t="shared" si="22"/>
        <v>2.7209815409268306E-3</v>
      </c>
      <c r="CQ49" s="73">
        <f t="shared" si="23"/>
        <v>-0.33380722388237266</v>
      </c>
      <c r="CR49" s="73">
        <f t="shared" si="24"/>
        <v>1.083485393990371</v>
      </c>
      <c r="CS49" s="23">
        <f t="shared" si="25"/>
        <v>0</v>
      </c>
      <c r="CT49" s="73">
        <f t="shared" si="26"/>
        <v>-0.25091235409107077</v>
      </c>
      <c r="CU49" s="23">
        <f t="shared" si="27"/>
        <v>0</v>
      </c>
      <c r="CV49" s="73">
        <f t="shared" si="28"/>
        <v>-0.86632139743763426</v>
      </c>
      <c r="CW49" s="81">
        <f t="shared" si="14"/>
        <v>2.7049224898456265E-3</v>
      </c>
      <c r="CX49" s="81">
        <f t="shared" si="15"/>
        <v>2.7264385692864932E-3</v>
      </c>
      <c r="CY49" s="73">
        <f t="shared" si="29"/>
        <v>-0.99970280850061366</v>
      </c>
    </row>
    <row r="50" spans="1:103" x14ac:dyDescent="0.25">
      <c r="A50" s="28" t="s">
        <v>49</v>
      </c>
      <c r="B50" s="26">
        <v>82.463660575000006</v>
      </c>
      <c r="C50" s="26">
        <v>8.141E-4</v>
      </c>
      <c r="D50" s="26">
        <v>533.98152683000001</v>
      </c>
      <c r="E50" s="26">
        <v>0.54484502499999998</v>
      </c>
      <c r="F50" s="26">
        <v>0.54484502440000004</v>
      </c>
      <c r="G50" s="26">
        <v>4.3014024999999997E-2</v>
      </c>
      <c r="H50" s="26">
        <v>224.74388694999999</v>
      </c>
      <c r="I50" s="51">
        <v>1.454015925</v>
      </c>
      <c r="J50" s="51">
        <v>1.1968721963</v>
      </c>
      <c r="K50" s="26"/>
      <c r="L50" s="51">
        <v>10.882638281</v>
      </c>
      <c r="M50" s="26"/>
      <c r="N50" s="51">
        <v>0.2221291091</v>
      </c>
      <c r="O50" s="26">
        <v>1.3745869500000001</v>
      </c>
      <c r="P50" s="26">
        <v>0.13283324499999999</v>
      </c>
      <c r="Q50" s="51">
        <v>9.1033304999999995E-3</v>
      </c>
      <c r="R50" s="26"/>
      <c r="S50" s="28" t="s">
        <v>49</v>
      </c>
      <c r="T50" s="95">
        <v>0</v>
      </c>
      <c r="U50" s="26">
        <v>0</v>
      </c>
      <c r="V50" s="95">
        <v>1.3783597355861901</v>
      </c>
      <c r="W50" s="26">
        <v>6.9056360160055702E-2</v>
      </c>
      <c r="X50" s="26">
        <v>6.9056360160055702E-2</v>
      </c>
      <c r="Y50" s="26">
        <v>2.6769584583078401E-2</v>
      </c>
      <c r="Z50" s="95">
        <v>0</v>
      </c>
      <c r="AA50" s="26">
        <v>4.3514412554194903</v>
      </c>
      <c r="AB50" s="95">
        <v>0.13319861988899701</v>
      </c>
      <c r="AC50" s="95">
        <v>179.83927118982299</v>
      </c>
      <c r="AD50" s="26">
        <v>0</v>
      </c>
      <c r="AE50" s="26">
        <v>82.689732656514494</v>
      </c>
      <c r="AF50" s="26">
        <v>1.45517843811207</v>
      </c>
      <c r="AG50" s="26">
        <v>31.7904208417531</v>
      </c>
      <c r="AH50" s="26">
        <v>0.72238983966831405</v>
      </c>
      <c r="AI50" s="26">
        <v>0</v>
      </c>
      <c r="AJ50" s="95">
        <v>0</v>
      </c>
      <c r="AK50" s="26">
        <v>4.20578719899909</v>
      </c>
      <c r="AL50" s="26">
        <v>4.20578719899909</v>
      </c>
      <c r="AM50" s="26">
        <v>0</v>
      </c>
      <c r="AN50" s="26">
        <v>0</v>
      </c>
      <c r="AO50" s="26">
        <v>13.384619436101699</v>
      </c>
      <c r="AP50" s="26">
        <v>4.2651505521475702E-2</v>
      </c>
      <c r="AQ50" s="95">
        <v>5.1875824770460599E-2</v>
      </c>
      <c r="AR50" s="26">
        <v>0</v>
      </c>
      <c r="AS50" s="26">
        <v>1.71931907604293E-4</v>
      </c>
      <c r="AT50" s="26">
        <v>0</v>
      </c>
      <c r="AU50" s="26">
        <v>8.1396154036938496E-4</v>
      </c>
      <c r="AV50" s="26">
        <v>0</v>
      </c>
      <c r="AW50" s="95">
        <v>257.12747840848198</v>
      </c>
      <c r="AX50" s="26">
        <v>481.899575301619</v>
      </c>
      <c r="AY50" s="26">
        <v>53.544398855801099</v>
      </c>
      <c r="AZ50" s="26">
        <v>535.44397415742003</v>
      </c>
      <c r="BA50" s="26">
        <v>0</v>
      </c>
      <c r="BB50" s="26">
        <v>6.64940035273949</v>
      </c>
      <c r="BC50" s="26">
        <v>4.3739060941263199E-3</v>
      </c>
      <c r="BD50" s="26">
        <v>156.67823019461301</v>
      </c>
      <c r="BE50" s="26">
        <v>5.9013541890573801E-3</v>
      </c>
      <c r="BF50" s="26">
        <v>1.54635636612157E-2</v>
      </c>
      <c r="BG50" s="26">
        <v>3.7374942266461597E-2</v>
      </c>
      <c r="BH50" s="26">
        <v>8.7426688051499904E-3</v>
      </c>
      <c r="BI50" s="26">
        <v>0</v>
      </c>
      <c r="BJ50" s="26">
        <v>2.0583596510083302E-3</v>
      </c>
      <c r="BK50" s="26">
        <v>0.54645798765416798</v>
      </c>
      <c r="BL50" s="26">
        <v>0.54645798706998905</v>
      </c>
      <c r="BM50" s="26">
        <v>5.84179632599746E-10</v>
      </c>
      <c r="BN50" s="26">
        <v>0</v>
      </c>
      <c r="BO50" s="26">
        <v>0</v>
      </c>
      <c r="BP50" s="26">
        <v>1.62833049488251E-2</v>
      </c>
      <c r="BQ50" s="26">
        <v>0</v>
      </c>
      <c r="BR50" s="26">
        <v>0.100377784024206</v>
      </c>
      <c r="BS50" s="26">
        <v>2.4971317867910001E-2</v>
      </c>
      <c r="BT50" s="26">
        <v>1.3387234136366799E-2</v>
      </c>
      <c r="BU50" s="26">
        <v>0.25086076158666498</v>
      </c>
      <c r="BV50" s="26">
        <v>10.8072345855807</v>
      </c>
      <c r="BW50" s="26">
        <v>1.3660414358703001E-2</v>
      </c>
      <c r="BX50" s="26">
        <v>5.30023754801945E-2</v>
      </c>
      <c r="BY50" s="26">
        <v>9.7652849198344096E-14</v>
      </c>
      <c r="BZ50" s="26">
        <v>4.3138286457558503E-2</v>
      </c>
      <c r="CA50" s="26">
        <v>127.765399347532</v>
      </c>
      <c r="CB50" s="26">
        <v>0</v>
      </c>
      <c r="CC50" s="26">
        <v>0</v>
      </c>
      <c r="CD50" s="26">
        <v>16.2602994001256</v>
      </c>
      <c r="CE50" s="95">
        <v>0</v>
      </c>
      <c r="CF50" s="26">
        <v>7.2616467070023898</v>
      </c>
      <c r="CG50" s="26">
        <v>225.34884185695299</v>
      </c>
      <c r="CH50" s="26">
        <v>6.1723033991456804</v>
      </c>
      <c r="CJ50" s="23">
        <f t="shared" si="16"/>
        <v>2.7414752139080368E-3</v>
      </c>
      <c r="CK50" s="23">
        <f t="shared" si="17"/>
        <v>-1.7007693233637126E-4</v>
      </c>
      <c r="CL50" s="23">
        <f t="shared" si="18"/>
        <v>2.7387601516889403E-3</v>
      </c>
      <c r="CM50" s="23">
        <f t="shared" si="19"/>
        <v>2.9604063176827083E-3</v>
      </c>
      <c r="CN50" s="23">
        <f t="shared" si="20"/>
        <v>2.9604063499804332E-3</v>
      </c>
      <c r="CO50" s="23">
        <f t="shared" si="21"/>
        <v>2.8888591002238337E-3</v>
      </c>
      <c r="CP50" s="23">
        <f t="shared" si="22"/>
        <v>2.6917524439166837E-3</v>
      </c>
      <c r="CQ50" s="73">
        <f t="shared" si="23"/>
        <v>-0.9525064622933509</v>
      </c>
      <c r="CR50" s="73">
        <f t="shared" si="24"/>
        <v>2.6356774506680805</v>
      </c>
      <c r="CS50" s="23">
        <f t="shared" si="25"/>
        <v>0</v>
      </c>
      <c r="CT50" s="73">
        <f t="shared" si="26"/>
        <v>-0.61353239073084198</v>
      </c>
      <c r="CU50" s="23">
        <f t="shared" si="27"/>
        <v>0</v>
      </c>
      <c r="CV50" s="73">
        <f t="shared" si="28"/>
        <v>-0.9992259820952738</v>
      </c>
      <c r="CW50" s="81">
        <f t="shared" si="14"/>
        <v>2.7446685611193862E-3</v>
      </c>
      <c r="CX50" s="81">
        <f t="shared" si="15"/>
        <v>2.7506283460666534E-3</v>
      </c>
      <c r="CY50" s="73">
        <f t="shared" si="29"/>
        <v>-1</v>
      </c>
    </row>
    <row r="51" spans="1:103" x14ac:dyDescent="0.25">
      <c r="A51" s="28" t="s">
        <v>50</v>
      </c>
      <c r="B51" s="26">
        <v>9557.04097</v>
      </c>
      <c r="C51" s="26"/>
      <c r="D51" s="26">
        <v>12937.574843</v>
      </c>
      <c r="E51" s="26">
        <v>556.65212985999995</v>
      </c>
      <c r="F51" s="26">
        <v>556.65212985999995</v>
      </c>
      <c r="G51" s="26">
        <v>5515.3075040000003</v>
      </c>
      <c r="H51" s="26">
        <v>17910.673381000001</v>
      </c>
      <c r="I51" s="51"/>
      <c r="J51" s="51"/>
      <c r="K51" s="26"/>
      <c r="L51" s="51"/>
      <c r="M51" s="26"/>
      <c r="N51" s="51"/>
      <c r="O51" s="26"/>
      <c r="P51" s="26"/>
      <c r="Q51" s="51"/>
      <c r="R51" s="26"/>
      <c r="S51" s="28" t="s">
        <v>50</v>
      </c>
      <c r="T51" s="95">
        <v>0.14046704051429401</v>
      </c>
      <c r="U51" s="26">
        <v>0.45033676246565002</v>
      </c>
      <c r="V51" s="95">
        <v>0</v>
      </c>
      <c r="W51" s="26">
        <v>64.643228450960706</v>
      </c>
      <c r="X51" s="26">
        <v>64.635851810470797</v>
      </c>
      <c r="Y51" s="26">
        <v>4.7097506924224897</v>
      </c>
      <c r="Z51" s="95">
        <v>4.4194130294350098E-2</v>
      </c>
      <c r="AA51" s="26">
        <v>149.28405620303499</v>
      </c>
      <c r="AB51" s="95">
        <v>0</v>
      </c>
      <c r="AC51" s="95">
        <v>51590.697636269302</v>
      </c>
      <c r="AD51" s="26">
        <v>0</v>
      </c>
      <c r="AE51" s="26">
        <v>9583.0506558992693</v>
      </c>
      <c r="AF51" s="26">
        <v>275.43238450749999</v>
      </c>
      <c r="AG51" s="26">
        <v>8420.6355809390298</v>
      </c>
      <c r="AH51" s="26">
        <v>219.476161443265</v>
      </c>
      <c r="AI51" s="26">
        <v>2.58815714707338</v>
      </c>
      <c r="AJ51" s="95">
        <v>0.130085256644455</v>
      </c>
      <c r="AK51" s="26">
        <v>518.96200353218103</v>
      </c>
      <c r="AL51" s="26">
        <v>518.96200353218103</v>
      </c>
      <c r="AM51" s="26">
        <v>0</v>
      </c>
      <c r="AN51" s="26">
        <v>0</v>
      </c>
      <c r="AO51" s="26">
        <v>112.475645127603</v>
      </c>
      <c r="AP51" s="26">
        <v>7.0264110642029406E-2</v>
      </c>
      <c r="AQ51" s="95">
        <v>8.0559360721945499</v>
      </c>
      <c r="AR51" s="26">
        <v>0.40350946855602898</v>
      </c>
      <c r="AS51" s="26">
        <v>5.3587439636250496</v>
      </c>
      <c r="AT51" s="26">
        <v>2.91569625868714E-2</v>
      </c>
      <c r="AU51" s="26">
        <v>0</v>
      </c>
      <c r="AV51" s="26">
        <v>0</v>
      </c>
      <c r="AW51" s="95">
        <v>26381.1902983404</v>
      </c>
      <c r="AX51" s="26">
        <v>11675.498829134</v>
      </c>
      <c r="AY51" s="26">
        <v>1297.2792822804599</v>
      </c>
      <c r="AZ51" s="26">
        <v>12972.7781114145</v>
      </c>
      <c r="BA51" s="26">
        <v>9.6938359015195704E-3</v>
      </c>
      <c r="BB51" s="26">
        <v>443.44939494535799</v>
      </c>
      <c r="BC51" s="26">
        <v>4.6812384944415797</v>
      </c>
      <c r="BD51" s="26">
        <v>10366.6559508556</v>
      </c>
      <c r="BE51" s="26">
        <v>6.2028475399174399</v>
      </c>
      <c r="BF51" s="26">
        <v>15.398726946984301</v>
      </c>
      <c r="BG51" s="26">
        <v>38.566929305268403</v>
      </c>
      <c r="BH51" s="26">
        <v>8.7675741197219796</v>
      </c>
      <c r="BI51" s="26">
        <v>0.128069519667983</v>
      </c>
      <c r="BJ51" s="26">
        <v>2.07336519649244</v>
      </c>
      <c r="BK51" s="26">
        <v>558.19750187070201</v>
      </c>
      <c r="BL51" s="26">
        <v>558.19750187070201</v>
      </c>
      <c r="BM51" s="26">
        <v>0</v>
      </c>
      <c r="BN51" s="26">
        <v>4.8731793404873302E-3</v>
      </c>
      <c r="BO51" s="26">
        <v>1.0778253388228399E-3</v>
      </c>
      <c r="BP51" s="26">
        <v>20.556045086614098</v>
      </c>
      <c r="BQ51" s="26">
        <v>2.87846999233893E-3</v>
      </c>
      <c r="BR51" s="26">
        <v>100.99211480128</v>
      </c>
      <c r="BS51" s="26">
        <v>25.1596250161763</v>
      </c>
      <c r="BT51" s="26">
        <v>13.4196842855646</v>
      </c>
      <c r="BU51" s="26">
        <v>252.46130618539701</v>
      </c>
      <c r="BV51" s="26">
        <v>5404.9929038164901</v>
      </c>
      <c r="BW51" s="26">
        <v>13.940395607621401</v>
      </c>
      <c r="BX51" s="26">
        <v>53.972582531567298</v>
      </c>
      <c r="BY51" s="26">
        <v>1.8681677593143899</v>
      </c>
      <c r="BZ51" s="26">
        <v>5530.3269184988503</v>
      </c>
      <c r="CA51" s="26">
        <v>5459.6363753710502</v>
      </c>
      <c r="CB51" s="26">
        <v>0</v>
      </c>
      <c r="CC51" s="26">
        <v>4.7501256315481397E-2</v>
      </c>
      <c r="CD51" s="26">
        <v>168.694441036905</v>
      </c>
      <c r="CE51" s="95">
        <v>0</v>
      </c>
      <c r="CF51" s="26">
        <v>181.304301610615</v>
      </c>
      <c r="CG51" s="26">
        <v>17959.587858044299</v>
      </c>
      <c r="CH51" s="26">
        <v>91.574305673283305</v>
      </c>
      <c r="CJ51" s="23">
        <f t="shared" si="16"/>
        <v>2.7215208118197744E-3</v>
      </c>
      <c r="CK51" s="23">
        <f t="shared" si="17"/>
        <v>0</v>
      </c>
      <c r="CL51" s="23">
        <f t="shared" si="18"/>
        <v>2.7210098369824512E-3</v>
      </c>
      <c r="CM51" s="23">
        <f t="shared" si="19"/>
        <v>2.7761898819838055E-3</v>
      </c>
      <c r="CN51" s="23">
        <f t="shared" si="20"/>
        <v>2.7761898819838055E-3</v>
      </c>
      <c r="CO51" s="23">
        <f t="shared" si="21"/>
        <v>2.7232234082971963E-3</v>
      </c>
      <c r="CP51" s="23">
        <f t="shared" si="22"/>
        <v>2.7310238986428931E-3</v>
      </c>
      <c r="CQ51" s="73">
        <f t="shared" si="23"/>
        <v>6.4635851810470803E+51</v>
      </c>
      <c r="CR51" s="73">
        <f t="shared" si="24"/>
        <v>1.4928405620303499E+52</v>
      </c>
      <c r="CS51" s="23">
        <f t="shared" si="25"/>
        <v>0</v>
      </c>
      <c r="CT51" s="73">
        <f t="shared" si="26"/>
        <v>5.1896200353218097E+52</v>
      </c>
      <c r="CU51" s="23">
        <f t="shared" si="27"/>
        <v>0</v>
      </c>
      <c r="CV51" s="73">
        <f t="shared" si="28"/>
        <v>5.3587439636250494E+50</v>
      </c>
      <c r="CW51" s="81">
        <f t="shared" si="14"/>
        <v>0</v>
      </c>
      <c r="CX51" s="81">
        <f t="shared" si="15"/>
        <v>0</v>
      </c>
      <c r="CY51" s="73">
        <f t="shared" si="29"/>
        <v>2.9156962586871399E+48</v>
      </c>
    </row>
    <row r="52" spans="1:103" x14ac:dyDescent="0.25">
      <c r="B52" s="26"/>
      <c r="C52" s="26"/>
      <c r="D52" s="26"/>
      <c r="E52" s="26"/>
      <c r="F52" s="26"/>
      <c r="G52" s="26"/>
      <c r="H52" s="26"/>
      <c r="I52" s="51"/>
      <c r="J52" s="51"/>
      <c r="K52" s="26"/>
      <c r="L52" s="51"/>
      <c r="M52" s="26"/>
      <c r="N52" s="51"/>
      <c r="O52" s="26"/>
      <c r="P52" s="26"/>
      <c r="Q52" s="51"/>
      <c r="AC52" s="95"/>
      <c r="CJ52" s="23"/>
      <c r="CK52" s="23">
        <f t="shared" si="17"/>
        <v>0</v>
      </c>
      <c r="CL52" s="23">
        <f t="shared" si="18"/>
        <v>0</v>
      </c>
      <c r="CM52" s="23">
        <f t="shared" si="19"/>
        <v>0</v>
      </c>
      <c r="CN52" s="23">
        <f t="shared" si="20"/>
        <v>0</v>
      </c>
      <c r="CO52" s="23">
        <f t="shared" si="21"/>
        <v>0</v>
      </c>
      <c r="CP52" s="23">
        <f t="shared" si="22"/>
        <v>0</v>
      </c>
      <c r="CQ52" s="73">
        <f t="shared" si="23"/>
        <v>0</v>
      </c>
      <c r="CR52" s="73">
        <f t="shared" si="24"/>
        <v>0</v>
      </c>
      <c r="CS52" s="23">
        <f t="shared" si="25"/>
        <v>0</v>
      </c>
      <c r="CT52" s="73">
        <f t="shared" si="26"/>
        <v>0</v>
      </c>
      <c r="CU52" s="23">
        <f t="shared" si="27"/>
        <v>0</v>
      </c>
      <c r="CV52" s="73">
        <f t="shared" si="28"/>
        <v>0</v>
      </c>
      <c r="CW52" s="81">
        <f t="shared" si="14"/>
        <v>0</v>
      </c>
      <c r="CX52" s="81">
        <f t="shared" si="15"/>
        <v>0</v>
      </c>
      <c r="CY52" s="73">
        <f t="shared" si="29"/>
        <v>0</v>
      </c>
    </row>
    <row r="53" spans="1:103" x14ac:dyDescent="0.25">
      <c r="B53" s="26"/>
      <c r="C53" s="26"/>
      <c r="D53" s="26"/>
      <c r="E53" s="26"/>
      <c r="F53" s="26"/>
      <c r="G53" s="26"/>
      <c r="H53" s="26"/>
      <c r="I53" s="51"/>
      <c r="J53" s="51"/>
      <c r="K53" s="26"/>
      <c r="L53" s="51"/>
      <c r="M53" s="26"/>
      <c r="N53" s="51"/>
      <c r="O53" s="26"/>
      <c r="P53" s="26"/>
      <c r="Q53" s="51"/>
      <c r="AC53" s="95"/>
      <c r="CJ53" s="23"/>
      <c r="CK53" s="23"/>
      <c r="CL53" s="23"/>
      <c r="CM53" s="23"/>
      <c r="CN53" s="23"/>
      <c r="CO53" s="23"/>
      <c r="CP53" s="23"/>
      <c r="CQ53" s="73"/>
      <c r="CR53" s="73"/>
      <c r="CS53" s="23"/>
      <c r="CT53" s="73"/>
      <c r="CU53" s="23"/>
      <c r="CV53" s="73"/>
      <c r="CW53" s="23"/>
      <c r="CX53" s="23"/>
      <c r="CY53" s="73"/>
    </row>
    <row r="54" spans="1:103" x14ac:dyDescent="0.25">
      <c r="A54" s="28" t="s">
        <v>51</v>
      </c>
      <c r="B54" s="26">
        <v>4103.8503000000001</v>
      </c>
      <c r="C54" s="26">
        <v>4.9787999999999997</v>
      </c>
      <c r="D54" s="26">
        <v>6287.0095199999996</v>
      </c>
      <c r="E54" s="26">
        <v>358.97722317</v>
      </c>
      <c r="F54" s="26">
        <v>145.27622072</v>
      </c>
      <c r="G54" s="26">
        <v>176.80981996</v>
      </c>
      <c r="H54" s="26">
        <v>1551.2965832</v>
      </c>
      <c r="I54" s="51">
        <v>19.371540038999999</v>
      </c>
      <c r="J54" s="51">
        <v>10.717684738999999</v>
      </c>
      <c r="K54" s="26"/>
      <c r="L54" s="51">
        <v>196.69019528999999</v>
      </c>
      <c r="M54" s="26"/>
      <c r="N54" s="51">
        <v>5.9892229255</v>
      </c>
      <c r="O54" s="26">
        <v>11.314649201</v>
      </c>
      <c r="P54" s="26">
        <v>0.4988030121</v>
      </c>
      <c r="Q54" s="51">
        <v>0.1110476</v>
      </c>
      <c r="R54" s="26"/>
      <c r="S54" s="28" t="s">
        <v>51</v>
      </c>
      <c r="T54" s="95">
        <v>4.2132020092925104E-3</v>
      </c>
      <c r="U54" s="26">
        <v>8.4846294409629507E-3</v>
      </c>
      <c r="V54" s="95">
        <v>11.344859379876199</v>
      </c>
      <c r="W54" s="26">
        <v>14.6040560537293</v>
      </c>
      <c r="X54" s="26">
        <v>14.603700596979101</v>
      </c>
      <c r="Y54" s="26">
        <v>1.08034753179135</v>
      </c>
      <c r="Z54" s="95">
        <v>2.0204412919525602E-3</v>
      </c>
      <c r="AA54" s="26">
        <v>15.1614614596871</v>
      </c>
      <c r="AB54" s="95">
        <v>0.50017583147559197</v>
      </c>
      <c r="AC54" s="95">
        <v>8131.7451923221297</v>
      </c>
      <c r="AD54" s="26">
        <v>0</v>
      </c>
      <c r="AE54" s="26">
        <v>4114.3032904644597</v>
      </c>
      <c r="AF54" s="26">
        <v>67.520268538195893</v>
      </c>
      <c r="AG54" s="26">
        <v>1420.1097572370199</v>
      </c>
      <c r="AH54" s="26">
        <v>51.850257737432003</v>
      </c>
      <c r="AI54" s="26">
        <v>0.110330828227187</v>
      </c>
      <c r="AJ54" s="95">
        <v>2.4250583839018599E-3</v>
      </c>
      <c r="AK54" s="26">
        <v>191.610866986508</v>
      </c>
      <c r="AL54" s="26">
        <v>191.610866986508</v>
      </c>
      <c r="AM54" s="26">
        <v>0</v>
      </c>
      <c r="AN54" s="26">
        <v>0</v>
      </c>
      <c r="AO54" s="26">
        <v>27.676656550131501</v>
      </c>
      <c r="AP54" s="26">
        <v>2.30872242841315E-3</v>
      </c>
      <c r="AQ54" s="95">
        <v>0.31194481392992401</v>
      </c>
      <c r="AR54" s="26">
        <v>5.5357616494981898E-3</v>
      </c>
      <c r="AS54" s="26">
        <v>1.1848771439421999</v>
      </c>
      <c r="AT54" s="26">
        <v>1.0388509469071801E-3</v>
      </c>
      <c r="AU54" s="26">
        <v>4.9923960162480503</v>
      </c>
      <c r="AV54" s="26">
        <v>0</v>
      </c>
      <c r="AW54" s="95">
        <v>2974.9841006850802</v>
      </c>
      <c r="AX54" s="26">
        <v>5673.1797398766503</v>
      </c>
      <c r="AY54" s="26">
        <v>630.35369456505498</v>
      </c>
      <c r="AZ54" s="26">
        <v>6303.5334344416997</v>
      </c>
      <c r="BA54" s="26">
        <v>4.31405071410702E-4</v>
      </c>
      <c r="BB54" s="26">
        <v>105.017714531355</v>
      </c>
      <c r="BC54" s="26">
        <v>1.4853521777807099</v>
      </c>
      <c r="BD54" s="26">
        <v>577.87919579239599</v>
      </c>
      <c r="BE54" s="26">
        <v>1.8392041953956499</v>
      </c>
      <c r="BF54" s="26">
        <v>3.54236542050409</v>
      </c>
      <c r="BG54" s="26">
        <v>8.5866403633216795</v>
      </c>
      <c r="BH54" s="26">
        <v>1.99809986937615</v>
      </c>
      <c r="BI54" s="26">
        <v>0.47336186775575201</v>
      </c>
      <c r="BJ54" s="26">
        <v>0.50661437545814703</v>
      </c>
      <c r="BK54" s="26">
        <v>359.93687763566498</v>
      </c>
      <c r="BL54" s="26">
        <v>145.65183658035801</v>
      </c>
      <c r="BM54" s="26">
        <v>214.285041055307</v>
      </c>
      <c r="BN54" s="26">
        <v>1.0538004927330099E-5</v>
      </c>
      <c r="BO54" s="26">
        <v>6.8042628570798801E-5</v>
      </c>
      <c r="BP54" s="26">
        <v>13.6052293148585</v>
      </c>
      <c r="BQ54" s="26">
        <v>6.2251690669488704E-6</v>
      </c>
      <c r="BR54" s="26">
        <v>23.984622739573499</v>
      </c>
      <c r="BS54" s="26">
        <v>5.6703407243285699</v>
      </c>
      <c r="BT54" s="26">
        <v>3.0625308509289799</v>
      </c>
      <c r="BU54" s="26">
        <v>59.944177317746799</v>
      </c>
      <c r="BV54" s="26">
        <v>452.43611494327303</v>
      </c>
      <c r="BW54" s="26">
        <v>3.6161747978637302</v>
      </c>
      <c r="BX54" s="26">
        <v>14.029786757937901</v>
      </c>
      <c r="BY54" s="26">
        <v>3.3072510017251102</v>
      </c>
      <c r="BZ54" s="26">
        <v>177.27909997806299</v>
      </c>
      <c r="CA54" s="26">
        <v>251.09044309191501</v>
      </c>
      <c r="CB54" s="26">
        <v>0</v>
      </c>
      <c r="CC54" s="26">
        <v>1.7923446825509599E-3</v>
      </c>
      <c r="CD54" s="26">
        <v>15.144784644404</v>
      </c>
      <c r="CE54" s="95">
        <v>0</v>
      </c>
      <c r="CF54" s="26">
        <v>6.0818750613960697</v>
      </c>
      <c r="CG54" s="26">
        <v>1555.2564147775799</v>
      </c>
      <c r="CH54" s="26">
        <v>29.141942923020501</v>
      </c>
      <c r="CJ54" s="23">
        <f>+(AE54-B54)/(B54+1E-50)</f>
        <v>2.5471178771944037E-3</v>
      </c>
      <c r="CK54" s="23">
        <f>+(AU54-C54)/(C54+1E-50)</f>
        <v>2.7307817642907178E-3</v>
      </c>
      <c r="CL54" s="23">
        <f>+(AZ54-D54)/(D54+1E-50)</f>
        <v>2.6282629903986647E-3</v>
      </c>
      <c r="CM54" s="23">
        <f>+(BK54-E54)/(E54+1E-50)</f>
        <v>2.6733018245297452E-3</v>
      </c>
      <c r="CN54" s="23">
        <f>+(BL54-F54)/(F54+1E-50)</f>
        <v>2.5855288532178884E-3</v>
      </c>
      <c r="CO54" s="23">
        <f>+(BZ54-G54)/(G54+1E-50)</f>
        <v>2.6541513258095894E-3</v>
      </c>
      <c r="CP54" s="23">
        <f>+(CG54-H54)/(H54+1E-50)</f>
        <v>2.5525947910048628E-3</v>
      </c>
      <c r="CQ54" s="73">
        <f>+(X54-I54)/(I54+1E-50)</f>
        <v>-0.24612598855960782</v>
      </c>
      <c r="CR54" s="73">
        <f>+(AA54-J54)/(J54+1E-50)</f>
        <v>0.41462095862149068</v>
      </c>
      <c r="CS54" s="23">
        <f>+(AD54-K54)/(K54+1E-50)</f>
        <v>0</v>
      </c>
      <c r="CT54" s="73">
        <f>+(AL54-L54)/(L54+1E-50)</f>
        <v>-2.5824003560538593E-2</v>
      </c>
      <c r="CU54" s="23">
        <f>+(AM54-M54)/(M54+1E-50)</f>
        <v>0</v>
      </c>
      <c r="CV54" s="73">
        <f>+(AS54-N54)/(N54+1E-50)</f>
        <v>-0.80216512915266347</v>
      </c>
      <c r="CW54" s="81">
        <f>+(V54-O54)/(O54+1E-50)</f>
        <v>2.6700057897976609E-3</v>
      </c>
      <c r="CX54" s="81">
        <f>+(AB54-P54)/(P54+1E-50)</f>
        <v>2.7522275172563487E-3</v>
      </c>
      <c r="CY54" s="73">
        <f>+(AT54-Q54)/(Q54+1E-50)</f>
        <v>-0.99064499415649521</v>
      </c>
    </row>
    <row r="55" spans="1:103" x14ac:dyDescent="0.25">
      <c r="A55" s="28" t="s">
        <v>1</v>
      </c>
      <c r="B55" s="26">
        <v>10159.615121000001</v>
      </c>
      <c r="C55" s="26">
        <v>5.0213968999999997E-2</v>
      </c>
      <c r="D55" s="26">
        <v>40585.897379000002</v>
      </c>
      <c r="E55" s="26">
        <v>1095.2431251999999</v>
      </c>
      <c r="F55" s="26">
        <v>502.52583463000002</v>
      </c>
      <c r="G55" s="26">
        <v>1653.4631039000001</v>
      </c>
      <c r="H55" s="26">
        <v>1688.5958352</v>
      </c>
      <c r="I55" s="51">
        <v>8.3777446875999999</v>
      </c>
      <c r="J55" s="51">
        <v>2.5333773519</v>
      </c>
      <c r="K55" s="26"/>
      <c r="L55" s="51">
        <v>72.621469579999996</v>
      </c>
      <c r="M55" s="26"/>
      <c r="N55" s="51">
        <v>2.8940743335999999</v>
      </c>
      <c r="O55" s="26">
        <v>7.3701021548999996</v>
      </c>
      <c r="P55" s="26">
        <v>0.85201685989999998</v>
      </c>
      <c r="Q55" s="51">
        <v>0.23980288299999999</v>
      </c>
      <c r="R55" s="26"/>
      <c r="S55" s="28" t="s">
        <v>1</v>
      </c>
      <c r="T55" s="95">
        <v>0</v>
      </c>
      <c r="U55" s="26">
        <v>0</v>
      </c>
      <c r="V55" s="95">
        <v>0</v>
      </c>
      <c r="W55" s="26">
        <v>0</v>
      </c>
      <c r="X55" s="26">
        <v>0</v>
      </c>
      <c r="Y55" s="26">
        <v>0</v>
      </c>
      <c r="Z55" s="95">
        <v>0</v>
      </c>
      <c r="AA55" s="26">
        <v>0</v>
      </c>
      <c r="AB55" s="95">
        <v>0</v>
      </c>
      <c r="AC55" s="95">
        <v>0</v>
      </c>
      <c r="AD55" s="26">
        <v>0</v>
      </c>
      <c r="AE55" s="26">
        <v>0</v>
      </c>
      <c r="AF55" s="26">
        <v>0</v>
      </c>
      <c r="AG55" s="26">
        <v>0</v>
      </c>
      <c r="AH55" s="26">
        <v>0</v>
      </c>
      <c r="AI55" s="26">
        <v>0</v>
      </c>
      <c r="AJ55" s="95">
        <v>0</v>
      </c>
      <c r="AK55" s="26">
        <v>0</v>
      </c>
      <c r="AL55" s="26">
        <v>0</v>
      </c>
      <c r="AM55" s="26">
        <v>0</v>
      </c>
      <c r="AN55" s="26">
        <v>0</v>
      </c>
      <c r="AO55" s="26">
        <v>0</v>
      </c>
      <c r="AP55" s="26">
        <v>0</v>
      </c>
      <c r="AQ55" s="95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95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v>0</v>
      </c>
      <c r="BG55" s="26">
        <v>0</v>
      </c>
      <c r="BH55" s="26">
        <v>0</v>
      </c>
      <c r="BI55" s="26">
        <v>0</v>
      </c>
      <c r="BJ55" s="26">
        <v>0</v>
      </c>
      <c r="BK55" s="26">
        <v>0</v>
      </c>
      <c r="BL55" s="26">
        <v>0</v>
      </c>
      <c r="BM55" s="26">
        <v>0</v>
      </c>
      <c r="BN55" s="26">
        <v>0</v>
      </c>
      <c r="BO55" s="26">
        <v>0</v>
      </c>
      <c r="BP55" s="26">
        <v>0</v>
      </c>
      <c r="BQ55" s="26">
        <v>0</v>
      </c>
      <c r="BR55" s="26">
        <v>0</v>
      </c>
      <c r="BS55" s="26">
        <v>0</v>
      </c>
      <c r="BT55" s="26">
        <v>0</v>
      </c>
      <c r="BU55" s="26">
        <v>0</v>
      </c>
      <c r="BV55" s="26">
        <v>0</v>
      </c>
      <c r="BW55" s="26">
        <v>0</v>
      </c>
      <c r="BX55" s="26">
        <v>0</v>
      </c>
      <c r="BY55" s="26">
        <v>0</v>
      </c>
      <c r="BZ55" s="26">
        <v>0</v>
      </c>
      <c r="CA55" s="26">
        <v>0</v>
      </c>
      <c r="CB55" s="26">
        <v>0</v>
      </c>
      <c r="CC55" s="26">
        <v>0</v>
      </c>
      <c r="CD55" s="26">
        <v>0</v>
      </c>
      <c r="CE55" s="95">
        <v>0</v>
      </c>
      <c r="CF55" s="26">
        <v>0</v>
      </c>
      <c r="CG55" s="26">
        <v>0</v>
      </c>
      <c r="CH55" s="26">
        <v>0</v>
      </c>
      <c r="CK55" s="23">
        <f>+(AU55-C55)/(C55+1E-50)</f>
        <v>-1</v>
      </c>
      <c r="CL55" s="23">
        <f>+(AZ55-D55)/(D55+1E-50)</f>
        <v>-1</v>
      </c>
      <c r="CM55" s="23">
        <f>+(BK55-E55)/(E55+1E-50)</f>
        <v>-1</v>
      </c>
      <c r="CN55" s="23">
        <f>+(BL55-F55)/(F55+1E-50)</f>
        <v>-1</v>
      </c>
      <c r="CO55" s="23">
        <f>+(BZ55-G55)/(G55+1E-50)</f>
        <v>-1</v>
      </c>
      <c r="CP55" s="23">
        <f>+(CG55-H55)/(H55+1E-50)</f>
        <v>-1</v>
      </c>
      <c r="CQ55" s="73">
        <f>+(X55-I55)/(I55+1E-50)</f>
        <v>-1</v>
      </c>
      <c r="CR55" s="73">
        <f>+(AA55-J55)/(J55+1E-50)</f>
        <v>-1</v>
      </c>
      <c r="CS55" s="23">
        <f>+(AD55-K55)/(K55+1E-50)</f>
        <v>0</v>
      </c>
      <c r="CT55" s="73">
        <f>+(AL55-L55)/(L55+1E-50)</f>
        <v>-1</v>
      </c>
      <c r="CU55" s="23">
        <f>+(AM55-M55)/(M55+1E-50)</f>
        <v>0</v>
      </c>
      <c r="CV55" s="73">
        <f>+(AS55-N55)/(N55+1E-50)</f>
        <v>-1</v>
      </c>
      <c r="CW55" s="81">
        <f>+(V55-O55)/(O55+1E-50)</f>
        <v>-1</v>
      </c>
      <c r="CX55" s="81">
        <f>+(AB55-P55)/(P55+1E-50)</f>
        <v>-1</v>
      </c>
      <c r="CY55" s="73">
        <f>+(AT55-Q55)/(Q55+1E-50)</f>
        <v>-1</v>
      </c>
    </row>
    <row r="56" spans="1:103" x14ac:dyDescent="0.25">
      <c r="A56" s="28" t="s">
        <v>11</v>
      </c>
      <c r="B56" s="26"/>
      <c r="C56" s="26"/>
      <c r="D56" s="26"/>
      <c r="E56" s="26"/>
      <c r="F56" s="26"/>
      <c r="G56" s="26"/>
      <c r="H56" s="26"/>
      <c r="I56" s="51"/>
      <c r="J56" s="51"/>
      <c r="K56" s="26"/>
      <c r="L56" s="51"/>
      <c r="M56" s="26"/>
      <c r="N56" s="51"/>
      <c r="O56" s="26"/>
      <c r="P56" s="26"/>
      <c r="Q56" s="51"/>
      <c r="R56" s="26"/>
      <c r="AC56" s="95"/>
      <c r="CK56" s="23"/>
      <c r="CL56" s="23"/>
      <c r="CM56" s="23"/>
      <c r="CN56" s="23"/>
      <c r="CO56" s="23"/>
      <c r="CP56" s="23"/>
      <c r="CQ56" s="73"/>
      <c r="CR56" s="73"/>
      <c r="CS56" s="23"/>
      <c r="CT56" s="73"/>
      <c r="CU56" s="23"/>
      <c r="CV56" s="73"/>
      <c r="CW56" s="23"/>
      <c r="CX56" s="23"/>
      <c r="CY56" s="73"/>
    </row>
    <row r="57" spans="1:103" x14ac:dyDescent="0.25">
      <c r="A57" s="28" t="s">
        <v>58</v>
      </c>
      <c r="B57" s="26"/>
      <c r="C57" s="26"/>
      <c r="D57" s="26"/>
      <c r="E57" s="26"/>
      <c r="F57" s="26"/>
      <c r="G57" s="26"/>
      <c r="H57" s="26"/>
      <c r="I57" s="51"/>
      <c r="J57" s="51"/>
      <c r="K57" s="26"/>
      <c r="L57" s="51"/>
      <c r="M57" s="26"/>
      <c r="N57" s="51"/>
      <c r="O57" s="26"/>
      <c r="P57" s="26"/>
      <c r="Q57" s="51"/>
      <c r="R57" s="26"/>
      <c r="AC57" s="95"/>
      <c r="CK57" s="23"/>
      <c r="CL57" s="23"/>
      <c r="CM57" s="23"/>
      <c r="CN57" s="23"/>
      <c r="CO57" s="23"/>
      <c r="CP57" s="23"/>
      <c r="CQ57" s="73"/>
      <c r="CR57" s="73"/>
      <c r="CS57" s="23"/>
      <c r="CT57" s="73"/>
      <c r="CU57" s="23"/>
      <c r="CV57" s="73"/>
      <c r="CW57" s="23"/>
      <c r="CX57" s="23"/>
      <c r="CY57" s="73"/>
    </row>
    <row r="58" spans="1:103" x14ac:dyDescent="0.25">
      <c r="A58" s="28" t="s">
        <v>75</v>
      </c>
      <c r="B58" s="26"/>
      <c r="C58" s="26"/>
      <c r="D58" s="26"/>
      <c r="E58" s="26"/>
      <c r="F58" s="26"/>
      <c r="G58" s="26"/>
      <c r="H58" s="26"/>
      <c r="I58" s="51"/>
      <c r="J58" s="51"/>
      <c r="K58" s="26"/>
      <c r="L58" s="51"/>
      <c r="M58" s="26"/>
      <c r="N58" s="51"/>
      <c r="O58" s="26"/>
      <c r="P58" s="26"/>
      <c r="Q58" s="51"/>
      <c r="R58" s="26"/>
      <c r="AC58" s="95"/>
      <c r="CK58" s="23"/>
      <c r="CL58" s="23"/>
      <c r="CM58" s="23"/>
      <c r="CN58" s="23"/>
      <c r="CO58" s="23"/>
      <c r="CP58" s="23"/>
      <c r="CQ58" s="73"/>
      <c r="CR58" s="73"/>
      <c r="CS58" s="23"/>
      <c r="CT58" s="73"/>
      <c r="CU58" s="23"/>
      <c r="CV58" s="73"/>
      <c r="CW58" s="23"/>
      <c r="CX58" s="23"/>
      <c r="CY58" s="73"/>
    </row>
    <row r="59" spans="1:103" x14ac:dyDescent="0.25">
      <c r="A59" s="28" t="s">
        <v>235</v>
      </c>
      <c r="B59" s="26">
        <v>50051.887477999997</v>
      </c>
      <c r="C59" s="26">
        <v>14.822471386</v>
      </c>
      <c r="D59" s="26">
        <v>48691.175812000001</v>
      </c>
      <c r="E59" s="26">
        <v>667.61019500999998</v>
      </c>
      <c r="F59" s="26">
        <v>666.51847902999998</v>
      </c>
      <c r="G59" s="26">
        <v>501.91039482999997</v>
      </c>
      <c r="H59" s="26">
        <v>48209.665652000003</v>
      </c>
      <c r="I59" s="51"/>
      <c r="J59" s="51"/>
      <c r="K59" s="26"/>
      <c r="L59" s="51"/>
      <c r="M59" s="26"/>
      <c r="N59" s="51"/>
      <c r="O59" s="26"/>
      <c r="P59" s="26"/>
      <c r="Q59" s="51"/>
      <c r="R59" s="26"/>
      <c r="S59" s="28" t="s">
        <v>69</v>
      </c>
      <c r="T59" s="95">
        <v>0</v>
      </c>
      <c r="U59" s="26">
        <v>0</v>
      </c>
      <c r="V59" s="95">
        <v>0</v>
      </c>
      <c r="W59" s="26">
        <v>4.2342008092991099</v>
      </c>
      <c r="X59" s="26">
        <v>4.2342008092991099</v>
      </c>
      <c r="Y59" s="26">
        <v>1.162410347724</v>
      </c>
      <c r="Z59" s="95">
        <v>0</v>
      </c>
      <c r="AA59" s="26">
        <v>157.553313509107</v>
      </c>
      <c r="AB59" s="95">
        <v>0</v>
      </c>
      <c r="AC59" s="95">
        <v>64490.1008173636</v>
      </c>
      <c r="AD59" s="26">
        <v>0</v>
      </c>
      <c r="AE59" s="26">
        <v>50182.597423899198</v>
      </c>
      <c r="AF59" s="26">
        <v>166.680685186923</v>
      </c>
      <c r="AG59" s="26">
        <v>10599.646847521601</v>
      </c>
      <c r="AH59" s="26">
        <v>74.758124024537594</v>
      </c>
      <c r="AI59" s="26">
        <v>0</v>
      </c>
      <c r="AJ59" s="95">
        <v>0</v>
      </c>
      <c r="AK59" s="26">
        <v>165.74514511130499</v>
      </c>
      <c r="AL59" s="26">
        <v>165.74514511130499</v>
      </c>
      <c r="AM59" s="26">
        <v>0</v>
      </c>
      <c r="AN59" s="26">
        <v>0</v>
      </c>
      <c r="AO59" s="26">
        <v>56.551700374234201</v>
      </c>
      <c r="AP59" s="26">
        <v>0</v>
      </c>
      <c r="AQ59" s="95">
        <v>0</v>
      </c>
      <c r="AR59" s="26">
        <v>0</v>
      </c>
      <c r="AS59" s="26">
        <v>8.8018794924518903E-2</v>
      </c>
      <c r="AT59" s="26">
        <v>0</v>
      </c>
      <c r="AU59" s="26">
        <v>14.8642403699354</v>
      </c>
      <c r="AV59" s="26">
        <v>0</v>
      </c>
      <c r="AW59" s="95">
        <v>58894.505354475601</v>
      </c>
      <c r="AX59" s="26">
        <v>43938.525996571501</v>
      </c>
      <c r="AY59" s="26">
        <v>4882.2958318314504</v>
      </c>
      <c r="AZ59" s="26">
        <v>48820.821828402899</v>
      </c>
      <c r="BA59" s="26">
        <v>0</v>
      </c>
      <c r="BB59" s="26">
        <v>183.321628951094</v>
      </c>
      <c r="BC59" s="26">
        <v>4.13081642663842</v>
      </c>
      <c r="BD59" s="26">
        <v>35831.365002033701</v>
      </c>
      <c r="BE59" s="26">
        <v>6.8012307302259298</v>
      </c>
      <c r="BF59" s="26">
        <v>11.2521255311761</v>
      </c>
      <c r="BG59" s="26">
        <v>217.26053693568701</v>
      </c>
      <c r="BH59" s="26">
        <v>7.3112003615580399</v>
      </c>
      <c r="BI59" s="26">
        <v>7.0352882818829204E-2</v>
      </c>
      <c r="BJ59" s="26">
        <v>1.88963309578531</v>
      </c>
      <c r="BK59" s="26">
        <v>669.41806168752998</v>
      </c>
      <c r="BL59" s="26">
        <v>668.32337218097905</v>
      </c>
      <c r="BM59" s="26">
        <v>1.09468950655048</v>
      </c>
      <c r="BN59" s="26">
        <v>0</v>
      </c>
      <c r="BO59" s="26">
        <v>2.7471433059409099E-2</v>
      </c>
      <c r="BP59" s="26">
        <v>29.150248516013999</v>
      </c>
      <c r="BQ59" s="26">
        <v>0</v>
      </c>
      <c r="BR59" s="26">
        <v>83.951167512690603</v>
      </c>
      <c r="BS59" s="26">
        <v>18.088417797913301</v>
      </c>
      <c r="BT59" s="26">
        <v>9.9776568175179801</v>
      </c>
      <c r="BU59" s="26">
        <v>226.05954518648301</v>
      </c>
      <c r="BV59" s="26">
        <v>11071.070818230901</v>
      </c>
      <c r="BW59" s="26">
        <v>12.9030280483033</v>
      </c>
      <c r="BX59" s="26">
        <v>39.355926850642</v>
      </c>
      <c r="BY59" s="26">
        <v>9.4014054465186694E-2</v>
      </c>
      <c r="BZ59" s="26">
        <v>503.22861687527899</v>
      </c>
      <c r="CA59" s="26">
        <v>27986.7896125148</v>
      </c>
      <c r="CB59" s="26">
        <v>4.1185397024862499E-4</v>
      </c>
      <c r="CC59" s="26">
        <v>0</v>
      </c>
      <c r="CD59" s="26">
        <v>53.049493141972199</v>
      </c>
      <c r="CE59" s="95">
        <v>0</v>
      </c>
      <c r="CF59" s="26">
        <v>1311.9487437226101</v>
      </c>
      <c r="CG59" s="26">
        <v>48298.624752393298</v>
      </c>
      <c r="CH59" s="26">
        <v>22.2720684996446</v>
      </c>
      <c r="CJ59" s="23">
        <f>+(AE59-B59)/(B59+1E-50)</f>
        <v>2.6114888465825453E-3</v>
      </c>
      <c r="CK59" s="23">
        <f>+(AU59-C59)/(C59+1E-50)</f>
        <v>2.817950046768272E-3</v>
      </c>
      <c r="CL59" s="23">
        <f>+(AZ59-D59)/(D59+1E-50)</f>
        <v>2.6626183130896222E-3</v>
      </c>
      <c r="CM59" s="23">
        <f>+(BK59-E59)/(E59+1E-50)</f>
        <v>2.7079674502318244E-3</v>
      </c>
      <c r="CN59" s="23">
        <f>+(BL59-F59)/(F59+1E-50)</f>
        <v>2.7079416516789939E-3</v>
      </c>
      <c r="CO59" s="23">
        <f>+(BZ59-G59)/(G59+1E-50)</f>
        <v>2.6264091336970705E-3</v>
      </c>
      <c r="CP59" s="23">
        <f>+(CG59-H59)/(H59+1E-50)</f>
        <v>1.8452544565532396E-3</v>
      </c>
      <c r="CQ59" s="73">
        <f>+(X59-I59)/(I59+1E-50)</f>
        <v>4.23420080929911E+50</v>
      </c>
      <c r="CR59" s="73">
        <f>+(AA59-J59)/(J59+1E-50)</f>
        <v>1.5755331350910699E+52</v>
      </c>
      <c r="CS59" s="23">
        <f>+(AD59-K59)/(K59+1E-50)</f>
        <v>0</v>
      </c>
      <c r="CT59" s="73">
        <f>+(AL59-L59)/(L59+1E-50)</f>
        <v>1.65745145111305E+52</v>
      </c>
      <c r="CU59" s="23">
        <f>+(AM59-M59)/(M59+1E-50)</f>
        <v>0</v>
      </c>
      <c r="CV59" s="73">
        <f>+(AS59-N59)/(N59+1E-50)</f>
        <v>8.8018794924518899E+48</v>
      </c>
      <c r="CW59" s="81">
        <f>+(V59-O59)/(O59+1E-50)</f>
        <v>0</v>
      </c>
      <c r="CX59" s="81">
        <f>+(AB59-P59)/(P59+1E-50)</f>
        <v>0</v>
      </c>
      <c r="CY59" s="73">
        <f>+(AT59-Q59)/(Q59+1E-50)</f>
        <v>0</v>
      </c>
    </row>
    <row r="60" spans="1:103" x14ac:dyDescent="0.25">
      <c r="B60" s="26"/>
      <c r="C60" s="26"/>
      <c r="D60" s="26"/>
      <c r="E60" s="26"/>
      <c r="F60" s="26"/>
      <c r="G60" s="26"/>
      <c r="H60" s="26"/>
      <c r="I60" s="51"/>
      <c r="J60" s="51"/>
      <c r="K60" s="26"/>
      <c r="L60" s="51"/>
      <c r="M60" s="26"/>
      <c r="N60" s="51"/>
      <c r="O60" s="26"/>
      <c r="P60" s="26"/>
      <c r="Q60" s="51"/>
      <c r="R60" s="26"/>
      <c r="CK60" s="23"/>
      <c r="CL60" s="23"/>
      <c r="CM60" s="23"/>
      <c r="CN60" s="23"/>
      <c r="CO60" s="23"/>
      <c r="CP60" s="23"/>
      <c r="CQ60" s="73"/>
      <c r="CR60" s="73"/>
      <c r="CS60" s="23"/>
      <c r="CT60" s="73"/>
      <c r="CU60" s="23"/>
      <c r="CV60" s="73"/>
      <c r="CW60" s="23"/>
      <c r="CX60" s="23"/>
      <c r="CY60" s="73"/>
    </row>
    <row r="61" spans="1:103" x14ac:dyDescent="0.25">
      <c r="A61" s="2" t="s">
        <v>55</v>
      </c>
      <c r="B61" s="1">
        <f>SUM(B3:B55)</f>
        <v>205547.13354032399</v>
      </c>
      <c r="C61" s="1">
        <f t="shared" ref="C61:Q61" si="30">SUM(C3:C55)</f>
        <v>282.98294054299993</v>
      </c>
      <c r="D61" s="1">
        <f t="shared" si="30"/>
        <v>409699.21255915007</v>
      </c>
      <c r="E61" s="1">
        <f t="shared" si="30"/>
        <v>14098.476037088598</v>
      </c>
      <c r="F61" s="1">
        <f t="shared" si="30"/>
        <v>12955.5383835621</v>
      </c>
      <c r="G61" s="1">
        <f t="shared" si="30"/>
        <v>45815.892497565204</v>
      </c>
      <c r="H61" s="1">
        <f t="shared" si="30"/>
        <v>226804.89365244095</v>
      </c>
      <c r="I61" s="52">
        <f t="shared" si="30"/>
        <v>1938.0794620506001</v>
      </c>
      <c r="J61" s="52">
        <f t="shared" si="30"/>
        <v>862.60100616420004</v>
      </c>
      <c r="K61" s="1">
        <f t="shared" si="30"/>
        <v>3.3996281399999999</v>
      </c>
      <c r="L61" s="52">
        <f t="shared" si="30"/>
        <v>8975.896587698302</v>
      </c>
      <c r="M61" s="1">
        <f t="shared" si="30"/>
        <v>5.2002385216999993</v>
      </c>
      <c r="N61" s="52">
        <f t="shared" si="30"/>
        <v>1003.0479630758002</v>
      </c>
      <c r="O61" s="1">
        <f t="shared" si="30"/>
        <v>1514.3655003141002</v>
      </c>
      <c r="P61" s="1">
        <f t="shared" si="30"/>
        <v>150.62149171460004</v>
      </c>
      <c r="Q61" s="1">
        <f t="shared" si="30"/>
        <v>18.618547570811199</v>
      </c>
      <c r="T61" s="1">
        <f>SUM(T3:T59)</f>
        <v>10.932517257323534</v>
      </c>
      <c r="U61" s="1">
        <f t="shared" ref="U61:CF61" si="31">SUM(U3:U59)</f>
        <v>315.61984175405979</v>
      </c>
      <c r="V61" s="1">
        <f t="shared" si="31"/>
        <v>1511.1120870597726</v>
      </c>
      <c r="W61" s="1">
        <f t="shared" si="31"/>
        <v>496.25125239856732</v>
      </c>
      <c r="X61" s="1">
        <f t="shared" si="31"/>
        <v>495.41988887128474</v>
      </c>
      <c r="Y61" s="1">
        <f t="shared" si="31"/>
        <v>105.52985753783483</v>
      </c>
      <c r="Z61" s="1">
        <f t="shared" si="31"/>
        <v>5.0214664022569879</v>
      </c>
      <c r="AA61" s="1">
        <f t="shared" si="31"/>
        <v>2566.9766553657587</v>
      </c>
      <c r="AB61" s="1">
        <f t="shared" si="31"/>
        <v>150.17834622348374</v>
      </c>
      <c r="AC61" s="1">
        <f t="shared" si="31"/>
        <v>833488.94990010594</v>
      </c>
      <c r="AD61" s="1">
        <f t="shared" si="31"/>
        <v>3.4089038787196877</v>
      </c>
      <c r="AE61" s="1">
        <f t="shared" si="31"/>
        <v>246100.11392141352</v>
      </c>
      <c r="AF61" s="1">
        <f t="shared" si="31"/>
        <v>5175.8794523421766</v>
      </c>
      <c r="AG61" s="1">
        <f t="shared" si="31"/>
        <v>144940.98969696858</v>
      </c>
      <c r="AH61" s="1">
        <f t="shared" si="31"/>
        <v>2869.3167997813121</v>
      </c>
      <c r="AI61" s="1">
        <f t="shared" si="31"/>
        <v>168.30453297559373</v>
      </c>
      <c r="AJ61" s="1">
        <f t="shared" si="31"/>
        <v>6.2870432633614994</v>
      </c>
      <c r="AK61" s="1">
        <f t="shared" si="31"/>
        <v>8771.9967841564649</v>
      </c>
      <c r="AL61" s="1">
        <f t="shared" si="31"/>
        <v>8771.9967841564649</v>
      </c>
      <c r="AM61" s="1">
        <f t="shared" si="31"/>
        <v>5.2143955659687915</v>
      </c>
      <c r="AN61" s="1">
        <f t="shared" si="31"/>
        <v>0</v>
      </c>
      <c r="AO61" s="1">
        <f t="shared" si="31"/>
        <v>2581.5734654751113</v>
      </c>
      <c r="AP61" s="1">
        <f t="shared" si="31"/>
        <v>7.0663188100289389</v>
      </c>
      <c r="AQ61" s="1">
        <f t="shared" si="31"/>
        <v>252.15854527121016</v>
      </c>
      <c r="AR61" s="1">
        <f t="shared" si="31"/>
        <v>28.97784413984602</v>
      </c>
      <c r="AS61" s="1">
        <f t="shared" si="31"/>
        <v>236.19899875712107</v>
      </c>
      <c r="AT61" s="1">
        <f t="shared" si="31"/>
        <v>2.5981485692081066</v>
      </c>
      <c r="AU61" s="1">
        <f t="shared" si="31"/>
        <v>298.43172107756084</v>
      </c>
      <c r="AV61" s="1">
        <f t="shared" si="31"/>
        <v>0</v>
      </c>
      <c r="AW61" s="1">
        <f t="shared" si="31"/>
        <v>419260.97655353573</v>
      </c>
      <c r="AX61" s="1">
        <f t="shared" si="31"/>
        <v>377039.30476465594</v>
      </c>
      <c r="AY61" s="1">
        <f t="shared" si="31"/>
        <v>41893.531153669835</v>
      </c>
      <c r="AZ61" s="1">
        <f t="shared" si="31"/>
        <v>418932.83591832593</v>
      </c>
      <c r="BA61" s="1">
        <f t="shared" si="31"/>
        <v>8.9906590416663698E-2</v>
      </c>
      <c r="BB61" s="1">
        <f t="shared" si="31"/>
        <v>8746.5032198233039</v>
      </c>
      <c r="BC61" s="1">
        <f t="shared" si="31"/>
        <v>98.100938395673126</v>
      </c>
      <c r="BD61" s="1">
        <f t="shared" si="31"/>
        <v>156726.43681190404</v>
      </c>
      <c r="BE61" s="1">
        <f t="shared" si="31"/>
        <v>130.57477320166075</v>
      </c>
      <c r="BF61" s="1">
        <f t="shared" si="31"/>
        <v>313.13797903638613</v>
      </c>
      <c r="BG61" s="1">
        <f t="shared" si="31"/>
        <v>1020.5128955063482</v>
      </c>
      <c r="BH61" s="1">
        <f t="shared" si="31"/>
        <v>179.23275085598905</v>
      </c>
      <c r="BI61" s="1">
        <f t="shared" si="31"/>
        <v>46.681218749149274</v>
      </c>
      <c r="BJ61" s="1">
        <f t="shared" si="31"/>
        <v>42.871942802649215</v>
      </c>
      <c r="BK61" s="1">
        <f t="shared" si="31"/>
        <v>13708.546423333904</v>
      </c>
      <c r="BL61" s="1">
        <f t="shared" si="31"/>
        <v>13155.121448516069</v>
      </c>
      <c r="BM61" s="1">
        <f t="shared" si="31"/>
        <v>553.4249748178421</v>
      </c>
      <c r="BN61" s="1">
        <f t="shared" si="31"/>
        <v>0.13157955202389804</v>
      </c>
      <c r="BO61" s="1">
        <f t="shared" si="31"/>
        <v>6.7227431695412732E-2</v>
      </c>
      <c r="BP61" s="1">
        <f t="shared" si="31"/>
        <v>1547.4778358467447</v>
      </c>
      <c r="BQ61" s="1">
        <f t="shared" si="31"/>
        <v>0.19774815490115019</v>
      </c>
      <c r="BR61" s="1">
        <f t="shared" si="31"/>
        <v>2100.5622751967971</v>
      </c>
      <c r="BS61" s="1">
        <f t="shared" si="31"/>
        <v>509.01623358358421</v>
      </c>
      <c r="BT61" s="1">
        <f t="shared" si="31"/>
        <v>276.29253250161753</v>
      </c>
      <c r="BU61" s="1">
        <f t="shared" si="31"/>
        <v>5269.8571759128408</v>
      </c>
      <c r="BV61" s="1">
        <f t="shared" si="31"/>
        <v>75522.99022667289</v>
      </c>
      <c r="BW61" s="1">
        <f t="shared" si="31"/>
        <v>290.20690705256294</v>
      </c>
      <c r="BX61" s="1">
        <f t="shared" si="31"/>
        <v>1281.6723330752802</v>
      </c>
      <c r="BY61" s="1">
        <f t="shared" si="31"/>
        <v>48.527101660155118</v>
      </c>
      <c r="BZ61" s="1">
        <f t="shared" si="31"/>
        <v>44786.319616462788</v>
      </c>
      <c r="CA61" s="1">
        <f t="shared" si="31"/>
        <v>91398.728685581154</v>
      </c>
      <c r="CB61" s="1">
        <f t="shared" si="31"/>
        <v>5.1908668503109955E-2</v>
      </c>
      <c r="CC61" s="1">
        <f t="shared" si="31"/>
        <v>8.00592537472237</v>
      </c>
      <c r="CD61" s="1">
        <f t="shared" si="31"/>
        <v>3407.5916895313644</v>
      </c>
      <c r="CE61" s="1">
        <f t="shared" si="31"/>
        <v>1.1379699426247E-3</v>
      </c>
      <c r="CF61" s="1">
        <f t="shared" si="31"/>
        <v>4686.9523367620695</v>
      </c>
      <c r="CG61" s="1">
        <f>SUM(CG3:CG59)</f>
        <v>273953.26084537536</v>
      </c>
      <c r="CH61" s="1">
        <f>SUM(CH3:CH59)</f>
        <v>2828.1687146802442</v>
      </c>
      <c r="CJ61" s="23">
        <f>+(AE61-B61)/(B61+1E-50)</f>
        <v>0.19729285289757587</v>
      </c>
      <c r="CK61" s="23">
        <f>+(AU61-C61)/(C61+1E-50)</f>
        <v>5.4592621395894471E-2</v>
      </c>
      <c r="CL61" s="23">
        <f>+(AZ61-D61)/(D61+1E-50)</f>
        <v>2.2537566771238953E-2</v>
      </c>
      <c r="CM61" s="23">
        <f>+(BK61-E61)/(E61+1E-50)</f>
        <v>-2.7657571834637511E-2</v>
      </c>
      <c r="CN61" s="23">
        <f>+(BL61-F61)/(F61+1E-50)</f>
        <v>1.5405231264429661E-2</v>
      </c>
      <c r="CO61" s="23">
        <f>+(BZ61-G61)/(G61+1E-50)</f>
        <v>-2.247195950962062E-2</v>
      </c>
      <c r="CP61" s="23">
        <f>+(CG61-H61)/(H61+1E-50)</f>
        <v>0.20788073146774885</v>
      </c>
      <c r="CQ61" s="73">
        <f>+(X61-I61)/(I61+1E-50)</f>
        <v>-0.74437586354323071</v>
      </c>
      <c r="CR61" s="73">
        <f>+(AA61-J61)/(J61+1E-50)</f>
        <v>1.975856319459385</v>
      </c>
      <c r="CS61" s="23">
        <f>+(AD61-K61)/(K61+1E-50)</f>
        <v>2.7284568598987379E-3</v>
      </c>
      <c r="CT61" s="73">
        <f>+(AL61-L61)/(L61+1E-50)</f>
        <v>-2.2716371735085176E-2</v>
      </c>
      <c r="CU61" s="23">
        <f>+(AM61-M61)/(M61+1E-50)</f>
        <v>2.7223836386958866E-3</v>
      </c>
      <c r="CV61" s="73">
        <f>+(AS61-N61)/(N61+1E-50)</f>
        <v>-0.76451873943013871</v>
      </c>
      <c r="CW61" s="81">
        <f>+(V61-O61)/(O61+1E-50)</f>
        <v>-2.1483672558921837E-3</v>
      </c>
      <c r="CX61" s="81">
        <f>+(AB61-P61)/(P61+1E-50)</f>
        <v>-2.9421132805932922E-3</v>
      </c>
      <c r="CY61" s="73">
        <f>+(AT61-Q61)/(Q61+1E-50)</f>
        <v>-0.86045374595807389</v>
      </c>
    </row>
    <row r="62" spans="1:103" x14ac:dyDescent="0.25">
      <c r="A62" s="2" t="s">
        <v>56</v>
      </c>
      <c r="B62" s="1">
        <f>SUM(B2:B54)</f>
        <v>195387.51841932398</v>
      </c>
      <c r="C62" s="1">
        <f t="shared" ref="C62:Q62" si="32">SUM(C2:C54)</f>
        <v>282.9327265739999</v>
      </c>
      <c r="D62" s="1">
        <f t="shared" si="32"/>
        <v>369113.31518015009</v>
      </c>
      <c r="E62" s="1">
        <f t="shared" si="32"/>
        <v>13003.232911888597</v>
      </c>
      <c r="F62" s="1">
        <f t="shared" si="32"/>
        <v>12453.0125489321</v>
      </c>
      <c r="G62" s="1">
        <f t="shared" si="32"/>
        <v>44162.429393665203</v>
      </c>
      <c r="H62" s="1">
        <f t="shared" si="32"/>
        <v>225116.29781724096</v>
      </c>
      <c r="I62" s="52">
        <f t="shared" si="32"/>
        <v>1929.7017173630002</v>
      </c>
      <c r="J62" s="52">
        <f t="shared" si="32"/>
        <v>860.06762881230009</v>
      </c>
      <c r="K62" s="1">
        <f t="shared" si="32"/>
        <v>3.3996281399999999</v>
      </c>
      <c r="L62" s="52">
        <f t="shared" si="32"/>
        <v>8903.2751181183012</v>
      </c>
      <c r="M62" s="1">
        <f t="shared" si="32"/>
        <v>5.2002385216999993</v>
      </c>
      <c r="N62" s="52">
        <f t="shared" si="32"/>
        <v>1000.1538887422003</v>
      </c>
      <c r="O62" s="1">
        <f t="shared" si="32"/>
        <v>1506.9953981592002</v>
      </c>
      <c r="P62" s="1">
        <f t="shared" si="32"/>
        <v>149.76947485470004</v>
      </c>
      <c r="Q62" s="1">
        <f t="shared" si="32"/>
        <v>18.378744687811199</v>
      </c>
      <c r="T62" s="1">
        <f t="shared" ref="T62:CE62" si="33">SUM(T2:T54)</f>
        <v>10.932517257323534</v>
      </c>
      <c r="U62" s="1">
        <f t="shared" si="33"/>
        <v>315.61984175405979</v>
      </c>
      <c r="V62" s="1">
        <f t="shared" si="33"/>
        <v>1511.1120870597726</v>
      </c>
      <c r="W62" s="1">
        <f t="shared" si="33"/>
        <v>492.01705158926819</v>
      </c>
      <c r="X62" s="1">
        <f t="shared" si="33"/>
        <v>491.18568806198562</v>
      </c>
      <c r="Y62" s="1">
        <f t="shared" si="33"/>
        <v>104.36744719011082</v>
      </c>
      <c r="Z62" s="1">
        <f t="shared" si="33"/>
        <v>5.0214664022569879</v>
      </c>
      <c r="AA62" s="1">
        <f t="shared" si="33"/>
        <v>2409.4233418566519</v>
      </c>
      <c r="AB62" s="1">
        <f t="shared" si="33"/>
        <v>150.17834622348374</v>
      </c>
      <c r="AC62" s="1">
        <f t="shared" si="33"/>
        <v>768998.84908274235</v>
      </c>
      <c r="AD62" s="1">
        <f t="shared" si="33"/>
        <v>3.4089038787196877</v>
      </c>
      <c r="AE62" s="1">
        <f t="shared" si="33"/>
        <v>195917.51649751433</v>
      </c>
      <c r="AF62" s="1">
        <f t="shared" si="33"/>
        <v>5009.1987671552533</v>
      </c>
      <c r="AG62" s="1">
        <f t="shared" si="33"/>
        <v>134341.34284944698</v>
      </c>
      <c r="AH62" s="1">
        <f t="shared" si="33"/>
        <v>2794.5586757567744</v>
      </c>
      <c r="AI62" s="1">
        <f t="shared" si="33"/>
        <v>168.30453297559373</v>
      </c>
      <c r="AJ62" s="1">
        <f t="shared" si="33"/>
        <v>6.2870432633614994</v>
      </c>
      <c r="AK62" s="1">
        <f t="shared" si="33"/>
        <v>8606.2516390451601</v>
      </c>
      <c r="AL62" s="1">
        <f t="shared" si="33"/>
        <v>8606.2516390451601</v>
      </c>
      <c r="AM62" s="1">
        <f t="shared" si="33"/>
        <v>5.2143955659687915</v>
      </c>
      <c r="AN62" s="1">
        <f t="shared" si="33"/>
        <v>0</v>
      </c>
      <c r="AO62" s="1">
        <f t="shared" si="33"/>
        <v>2525.021765100877</v>
      </c>
      <c r="AP62" s="1">
        <f t="shared" si="33"/>
        <v>7.0663188100289389</v>
      </c>
      <c r="AQ62" s="1">
        <f t="shared" si="33"/>
        <v>252.15854527121016</v>
      </c>
      <c r="AR62" s="1">
        <f t="shared" si="33"/>
        <v>28.97784413984602</v>
      </c>
      <c r="AS62" s="1">
        <f t="shared" si="33"/>
        <v>236.11097996219655</v>
      </c>
      <c r="AT62" s="1">
        <f t="shared" si="33"/>
        <v>2.5981485692081066</v>
      </c>
      <c r="AU62" s="1">
        <f t="shared" si="33"/>
        <v>283.56748070762546</v>
      </c>
      <c r="AV62" s="1">
        <f t="shared" si="33"/>
        <v>0</v>
      </c>
      <c r="AW62" s="1">
        <f t="shared" si="33"/>
        <v>360366.47119906015</v>
      </c>
      <c r="AX62" s="1">
        <f t="shared" si="33"/>
        <v>333100.77876808442</v>
      </c>
      <c r="AY62" s="1">
        <f t="shared" si="33"/>
        <v>37011.235321838387</v>
      </c>
      <c r="AZ62" s="1">
        <f t="shared" si="33"/>
        <v>370112.01408992306</v>
      </c>
      <c r="BA62" s="1">
        <f t="shared" si="33"/>
        <v>8.9906590416663698E-2</v>
      </c>
      <c r="BB62" s="1">
        <f t="shared" si="33"/>
        <v>8563.1815908722092</v>
      </c>
      <c r="BC62" s="1">
        <f t="shared" si="33"/>
        <v>93.970121969034707</v>
      </c>
      <c r="BD62" s="1">
        <f t="shared" si="33"/>
        <v>120895.07180987035</v>
      </c>
      <c r="BE62" s="1">
        <f t="shared" si="33"/>
        <v>123.77354247143481</v>
      </c>
      <c r="BF62" s="1">
        <f t="shared" si="33"/>
        <v>301.88585350521004</v>
      </c>
      <c r="BG62" s="1">
        <f t="shared" si="33"/>
        <v>803.25235857066116</v>
      </c>
      <c r="BH62" s="1">
        <f t="shared" si="33"/>
        <v>171.92155049443102</v>
      </c>
      <c r="BI62" s="1">
        <f t="shared" si="33"/>
        <v>46.610865866330442</v>
      </c>
      <c r="BJ62" s="1">
        <f t="shared" si="33"/>
        <v>40.982309706863909</v>
      </c>
      <c r="BK62" s="1">
        <f t="shared" si="33"/>
        <v>13039.128361646375</v>
      </c>
      <c r="BL62" s="1">
        <f t="shared" si="33"/>
        <v>12486.79807633509</v>
      </c>
      <c r="BM62" s="1">
        <f t="shared" si="33"/>
        <v>552.33028531129162</v>
      </c>
      <c r="BN62" s="1">
        <f t="shared" si="33"/>
        <v>0.13157955202389804</v>
      </c>
      <c r="BO62" s="1">
        <f t="shared" si="33"/>
        <v>3.9755998636003625E-2</v>
      </c>
      <c r="BP62" s="1">
        <f t="shared" si="33"/>
        <v>1518.3275873307307</v>
      </c>
      <c r="BQ62" s="1">
        <f t="shared" si="33"/>
        <v>0.19774815490115019</v>
      </c>
      <c r="BR62" s="1">
        <f t="shared" si="33"/>
        <v>2016.6111076841064</v>
      </c>
      <c r="BS62" s="1">
        <f t="shared" si="33"/>
        <v>490.92781578567093</v>
      </c>
      <c r="BT62" s="1">
        <f t="shared" si="33"/>
        <v>266.31487568409955</v>
      </c>
      <c r="BU62" s="1">
        <f t="shared" si="33"/>
        <v>5043.797630726358</v>
      </c>
      <c r="BV62" s="1">
        <f t="shared" si="33"/>
        <v>64451.919408441994</v>
      </c>
      <c r="BW62" s="1">
        <f t="shared" si="33"/>
        <v>277.30387900425961</v>
      </c>
      <c r="BX62" s="1">
        <f t="shared" si="33"/>
        <v>1242.3164062246383</v>
      </c>
      <c r="BY62" s="1">
        <f t="shared" si="33"/>
        <v>48.433087605689934</v>
      </c>
      <c r="BZ62" s="1">
        <f t="shared" si="33"/>
        <v>44283.090999587512</v>
      </c>
      <c r="CA62" s="1">
        <f t="shared" si="33"/>
        <v>63411.939073066358</v>
      </c>
      <c r="CB62" s="1">
        <f t="shared" si="33"/>
        <v>5.1496814532861326E-2</v>
      </c>
      <c r="CC62" s="1">
        <f t="shared" si="33"/>
        <v>8.00592537472237</v>
      </c>
      <c r="CD62" s="1">
        <f t="shared" si="33"/>
        <v>3354.5421963893923</v>
      </c>
      <c r="CE62" s="1">
        <f t="shared" si="33"/>
        <v>1.1379699426247E-3</v>
      </c>
      <c r="CF62" s="1">
        <f>SUM(CF2:CF54)</f>
        <v>3375.0035930394597</v>
      </c>
      <c r="CG62" s="1">
        <f>SUM(CG2:CG54)</f>
        <v>225654.63609298205</v>
      </c>
      <c r="CH62" s="1">
        <f>SUM(CH2:CH54)</f>
        <v>2805.8966461805994</v>
      </c>
      <c r="CJ62" s="23">
        <f>+(AE62-B62)/(B62+1E-50)</f>
        <v>2.7125482859806154E-3</v>
      </c>
      <c r="CK62" s="23">
        <f>+(AU62-C62)/(C62+1E-50)</f>
        <v>2.2434807783169113E-3</v>
      </c>
      <c r="CL62" s="23">
        <f>+(AZ62-D62)/(D62+1E-50)</f>
        <v>2.705670233775069E-3</v>
      </c>
      <c r="CM62" s="23">
        <f>+(BK62-E62)/(E62+1E-50)</f>
        <v>2.7605019460167786E-3</v>
      </c>
      <c r="CN62" s="23">
        <f>+(BL62-F62)/(F62+1E-50)</f>
        <v>2.7130405008615431E-3</v>
      </c>
      <c r="CO62" s="23">
        <f>+(BZ62-G62)/(G62+1E-50)</f>
        <v>2.7322230135196522E-3</v>
      </c>
      <c r="CP62" s="23">
        <f>+(CG62-H62)/(H62+1E-50)</f>
        <v>2.3913785050700032E-3</v>
      </c>
      <c r="CQ62" s="73">
        <f>+(X62-I62)/(I62+1E-50)</f>
        <v>-0.74546030423126386</v>
      </c>
      <c r="CR62" s="73">
        <f>+(AA62-J62)/(J62+1E-50)</f>
        <v>1.8014347490137674</v>
      </c>
      <c r="CS62" s="23">
        <f>+(AD62-K62)/(K62+1E-50)</f>
        <v>2.7284568598987379E-3</v>
      </c>
      <c r="CT62" s="73">
        <f>+(AL62-L62)/(L62+1E-50)</f>
        <v>-3.3361148019417454E-2</v>
      </c>
      <c r="CU62" s="23">
        <f>+(AM62-M62)/(M62+1E-50)</f>
        <v>2.7223836386958866E-3</v>
      </c>
      <c r="CV62" s="73">
        <f>+(AS62-N62)/(N62+1E-50)</f>
        <v>-0.76392534926886979</v>
      </c>
      <c r="CW62" s="81">
        <f>+(V62-O62)/(O62+1E-50)</f>
        <v>2.7317196227678916E-3</v>
      </c>
      <c r="CX62" s="81">
        <f>+(AB62-P62)/(P62+1E-50)</f>
        <v>2.7300046900770448E-3</v>
      </c>
      <c r="CY62" s="73">
        <f>+(AT62-Q62)/(Q62+1E-50)</f>
        <v>-0.85863296904433295</v>
      </c>
    </row>
    <row r="63" spans="1:103" x14ac:dyDescent="0.25">
      <c r="A63" s="28" t="s">
        <v>238</v>
      </c>
      <c r="B63" s="26">
        <f>+B3+B5+B8+B9+B11+B12+B14+B15+B16+B17+B18+B19+B20+B21+B22+B23+B24+B25+B26+B28+B30+B31+B33+B34+B35+B36+B37+B39+B40+B41+B42+B43+B44+B46+B47+B49+B50+B10</f>
        <v>125552.18110439499</v>
      </c>
      <c r="C63" s="26">
        <f t="shared" ref="C63:Q63" si="34">+C3+C5+C8+C9+C11+C12+C14+C15+C16+C17+C18+C19+C20+C21+C22+C23+C24+C25+C26+C28+C30+C31+C33+C34+C35+C36+C37+C39+C40+C41+C42+C43+C44+C46+C47+C49+C50+C10</f>
        <v>183.88822695899998</v>
      </c>
      <c r="D63" s="26">
        <f t="shared" si="34"/>
        <v>276150.90583360998</v>
      </c>
      <c r="E63" s="26">
        <f t="shared" si="34"/>
        <v>8859.5586629726004</v>
      </c>
      <c r="F63" s="26">
        <f t="shared" si="34"/>
        <v>8572.2403196571013</v>
      </c>
      <c r="G63" s="26">
        <f t="shared" si="34"/>
        <v>27946.667691897201</v>
      </c>
      <c r="H63" s="26">
        <f t="shared" si="34"/>
        <v>85934.940478659017</v>
      </c>
      <c r="I63" s="26">
        <f t="shared" si="34"/>
        <v>1881.5753311867002</v>
      </c>
      <c r="J63" s="26">
        <f t="shared" si="34"/>
        <v>804.2032918284001</v>
      </c>
      <c r="K63" s="26">
        <f t="shared" si="34"/>
        <v>3.32735</v>
      </c>
      <c r="L63" s="26">
        <f t="shared" si="34"/>
        <v>8398.829944651603</v>
      </c>
      <c r="M63" s="26">
        <f t="shared" si="34"/>
        <v>4.5945</v>
      </c>
      <c r="N63" s="26">
        <f t="shared" si="34"/>
        <v>977.76402068230016</v>
      </c>
      <c r="O63" s="26">
        <f t="shared" si="34"/>
        <v>1484.3219214469002</v>
      </c>
      <c r="P63" s="26">
        <f t="shared" si="34"/>
        <v>147.19282099210002</v>
      </c>
      <c r="Q63" s="26">
        <f t="shared" si="34"/>
        <v>14.6493210847112</v>
      </c>
    </row>
    <row r="69" spans="2:8" x14ac:dyDescent="0.25">
      <c r="B69" s="95"/>
      <c r="C69" s="95"/>
      <c r="D69" s="95"/>
      <c r="E69" s="95"/>
      <c r="F69" s="95"/>
      <c r="G69" s="95"/>
      <c r="H69" s="95"/>
    </row>
    <row r="70" spans="2:8" x14ac:dyDescent="0.25">
      <c r="B70" s="94"/>
      <c r="C70" s="94"/>
      <c r="D70" s="94"/>
      <c r="E70" s="94"/>
      <c r="F70" s="94"/>
      <c r="G70" s="94"/>
      <c r="H70" s="94"/>
    </row>
    <row r="71" spans="2:8" x14ac:dyDescent="0.25">
      <c r="B71" s="95"/>
      <c r="C71" s="95"/>
      <c r="D71" s="95"/>
      <c r="E71" s="95"/>
      <c r="F71" s="95"/>
      <c r="G71" s="95"/>
      <c r="H71" s="95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V64"/>
  <sheetViews>
    <sheetView zoomScale="85" zoomScaleNormal="85" workbookViewId="0">
      <pane xSplit="1" ySplit="2" topLeftCell="AL39" activePane="bottomRight" state="frozen"/>
      <selection pane="topRight" activeCell="B1" sqref="B1"/>
      <selection pane="bottomLeft" activeCell="A3" sqref="A3"/>
      <selection pane="bottomRight" activeCell="AT57" sqref="AT57"/>
    </sheetView>
  </sheetViews>
  <sheetFormatPr defaultRowHeight="15" x14ac:dyDescent="0.25"/>
  <cols>
    <col min="1" max="1" width="19.5703125" bestFit="1" customWidth="1"/>
    <col min="8" max="16" width="9.140625" style="28"/>
    <col min="18" max="18" width="14.7109375" customWidth="1"/>
    <col min="19" max="19" width="6" style="95" bestFit="1" customWidth="1"/>
    <col min="20" max="20" width="5.42578125" style="26" bestFit="1" customWidth="1"/>
    <col min="21" max="21" width="9.85546875" style="26" bestFit="1" customWidth="1"/>
    <col min="22" max="22" width="5.7109375" style="26" bestFit="1" customWidth="1"/>
    <col min="23" max="23" width="14.5703125" style="26" bestFit="1" customWidth="1"/>
    <col min="24" max="24" width="5.5703125" style="26" bestFit="1" customWidth="1"/>
    <col min="25" max="25" width="5.42578125" style="95" bestFit="1" customWidth="1"/>
    <col min="26" max="26" width="6.7109375" style="26" bestFit="1" customWidth="1"/>
    <col min="27" max="27" width="13.42578125" style="26" bestFit="1" customWidth="1"/>
    <col min="28" max="28" width="9.28515625" style="26" bestFit="1" customWidth="1"/>
    <col min="29" max="29" width="4" style="26" bestFit="1" customWidth="1"/>
    <col min="30" max="30" width="7.7109375" style="26" bestFit="1" customWidth="1"/>
    <col min="31" max="31" width="6.7109375" style="26" bestFit="1" customWidth="1"/>
    <col min="32" max="32" width="7.7109375" style="26" bestFit="1" customWidth="1"/>
    <col min="33" max="33" width="6.7109375" style="26" bestFit="1" customWidth="1"/>
    <col min="34" max="34" width="5.85546875" style="26" bestFit="1" customWidth="1"/>
    <col min="35" max="35" width="5.7109375" style="95" bestFit="1" customWidth="1"/>
    <col min="36" max="36" width="6.7109375" style="26" bestFit="1" customWidth="1"/>
    <col min="37" max="37" width="15.42578125" style="26" bestFit="1" customWidth="1"/>
    <col min="38" max="38" width="6.5703125" style="26" bestFit="1" customWidth="1"/>
    <col min="39" max="39" width="5.7109375" style="26" bestFit="1" customWidth="1"/>
    <col min="40" max="40" width="5.140625" style="26" bestFit="1" customWidth="1"/>
    <col min="41" max="41" width="5.42578125" style="95" bestFit="1" customWidth="1"/>
    <col min="42" max="42" width="4.140625" style="26" bestFit="1" customWidth="1"/>
    <col min="43" max="43" width="6.5703125" style="26" bestFit="1" customWidth="1"/>
    <col min="44" max="44" width="6.140625" style="26" bestFit="1" customWidth="1"/>
    <col min="45" max="45" width="4.85546875" style="26" bestFit="1" customWidth="1"/>
    <col min="46" max="46" width="10" style="26" bestFit="1" customWidth="1"/>
    <col min="47" max="47" width="9.28515625" style="95" bestFit="1" customWidth="1"/>
    <col min="48" max="48" width="7.7109375" style="26" bestFit="1" customWidth="1"/>
    <col min="49" max="49" width="6.7109375" style="26" bestFit="1" customWidth="1"/>
    <col min="50" max="50" width="7.7109375" style="26" bestFit="1" customWidth="1"/>
    <col min="51" max="51" width="6" style="26" bestFit="1" customWidth="1"/>
    <col min="52" max="52" width="5.7109375" style="26" bestFit="1" customWidth="1"/>
    <col min="53" max="53" width="4.28515625" style="26" bestFit="1" customWidth="1"/>
    <col min="54" max="54" width="9.28515625" style="26" bestFit="1" customWidth="1"/>
    <col min="55" max="55" width="4.5703125" style="26" bestFit="1" customWidth="1"/>
    <col min="56" max="56" width="4.140625" style="26" bestFit="1" customWidth="1"/>
    <col min="57" max="57" width="4.28515625" style="26" bestFit="1" customWidth="1"/>
    <col min="58" max="58" width="4.140625" style="26" bestFit="1" customWidth="1"/>
    <col min="59" max="59" width="5.85546875" style="26" bestFit="1" customWidth="1"/>
    <col min="60" max="60" width="3.28515625" style="26" bestFit="1" customWidth="1"/>
    <col min="61" max="61" width="6.7109375" style="26" bestFit="1" customWidth="1"/>
    <col min="62" max="62" width="6.85546875" style="26" bestFit="1" customWidth="1"/>
    <col min="63" max="63" width="5" style="26" bestFit="1" customWidth="1"/>
    <col min="64" max="64" width="5.140625" style="26" bestFit="1" customWidth="1"/>
    <col min="65" max="65" width="5.28515625" style="26" bestFit="1" customWidth="1"/>
    <col min="66" max="66" width="8.7109375" style="26" bestFit="1" customWidth="1"/>
    <col min="67" max="67" width="4.85546875" style="26" bestFit="1" customWidth="1"/>
    <col min="68" max="68" width="7.85546875" style="26" bestFit="1" customWidth="1"/>
    <col min="69" max="69" width="5.85546875" style="26" bestFit="1" customWidth="1"/>
    <col min="70" max="70" width="6" style="26" bestFit="1" customWidth="1"/>
    <col min="71" max="71" width="5.7109375" style="26" bestFit="1" customWidth="1"/>
    <col min="72" max="72" width="7.7109375" style="26" bestFit="1" customWidth="1"/>
    <col min="73" max="73" width="4.140625" style="26" bestFit="1" customWidth="1"/>
    <col min="74" max="74" width="5.7109375" style="26" bestFit="1" customWidth="1"/>
    <col min="75" max="75" width="3.85546875" style="26" bestFit="1" customWidth="1"/>
    <col min="76" max="76" width="6.7109375" style="26" bestFit="1" customWidth="1"/>
    <col min="77" max="77" width="8" style="26" bestFit="1" customWidth="1"/>
    <col min="78" max="79" width="5.28515625" style="26" bestFit="1" customWidth="1"/>
    <col min="80" max="80" width="6.7109375" style="26" bestFit="1" customWidth="1"/>
    <col min="81" max="81" width="4.85546875" style="95" bestFit="1" customWidth="1"/>
    <col min="82" max="82" width="6.7109375" style="26" customWidth="1"/>
    <col min="83" max="83" width="9.28515625" style="26" bestFit="1" customWidth="1"/>
    <col min="84" max="84" width="7.140625" style="26" bestFit="1" customWidth="1"/>
    <col min="86" max="91" width="9.140625" style="28"/>
    <col min="92" max="92" width="9.140625" style="28" customWidth="1"/>
    <col min="93" max="97" width="9.140625" style="28"/>
  </cols>
  <sheetData>
    <row r="1" spans="1:100" s="28" customFormat="1" x14ac:dyDescent="0.25">
      <c r="B1" s="28" t="s">
        <v>484</v>
      </c>
      <c r="R1" s="28" t="s">
        <v>487</v>
      </c>
      <c r="S1" s="95"/>
      <c r="T1" s="26"/>
      <c r="U1" s="26"/>
      <c r="V1" s="26"/>
      <c r="W1" s="26"/>
      <c r="X1" s="26"/>
      <c r="Y1" s="95"/>
      <c r="Z1" s="26"/>
      <c r="AA1" s="26"/>
      <c r="AB1" s="26"/>
      <c r="AC1" s="26"/>
      <c r="AD1" s="26"/>
      <c r="AE1" s="26"/>
      <c r="AF1" s="26"/>
      <c r="AG1" s="26"/>
      <c r="AH1" s="26"/>
      <c r="AI1" s="95"/>
      <c r="AJ1" s="26"/>
      <c r="AK1" s="26"/>
      <c r="AL1" s="26"/>
      <c r="AM1" s="26"/>
      <c r="AN1" s="26"/>
      <c r="AO1" s="95"/>
      <c r="AP1" s="26"/>
      <c r="AQ1" s="26"/>
      <c r="AR1" s="26"/>
      <c r="AS1" s="26"/>
      <c r="AT1" s="26"/>
      <c r="AU1" s="95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95"/>
      <c r="CD1" s="26"/>
      <c r="CE1" s="26"/>
      <c r="CF1" s="26"/>
      <c r="CH1" s="28" t="s">
        <v>310</v>
      </c>
    </row>
    <row r="2" spans="1:100" x14ac:dyDescent="0.25">
      <c r="A2" s="26" t="s">
        <v>52</v>
      </c>
      <c r="B2" s="26" t="s">
        <v>59</v>
      </c>
      <c r="C2" s="26" t="s">
        <v>57</v>
      </c>
      <c r="D2" s="26" t="s">
        <v>60</v>
      </c>
      <c r="E2" s="26" t="s">
        <v>54</v>
      </c>
      <c r="F2" s="26" t="s">
        <v>53</v>
      </c>
      <c r="G2" s="26" t="s">
        <v>61</v>
      </c>
      <c r="H2" s="26" t="s">
        <v>62</v>
      </c>
      <c r="I2" s="26" t="s">
        <v>63</v>
      </c>
      <c r="J2" s="26" t="s">
        <v>64</v>
      </c>
      <c r="K2" s="26" t="s">
        <v>225</v>
      </c>
      <c r="L2" s="26" t="s">
        <v>65</v>
      </c>
      <c r="M2" s="26" t="s">
        <v>68</v>
      </c>
      <c r="N2" s="26" t="s">
        <v>311</v>
      </c>
      <c r="O2" s="26" t="s">
        <v>314</v>
      </c>
      <c r="P2" s="26" t="s">
        <v>321</v>
      </c>
      <c r="R2" s="28" t="s">
        <v>226</v>
      </c>
      <c r="S2" s="95" t="s">
        <v>471</v>
      </c>
      <c r="T2" s="26" t="s">
        <v>359</v>
      </c>
      <c r="U2" s="26" t="s">
        <v>178</v>
      </c>
      <c r="V2" s="26" t="s">
        <v>131</v>
      </c>
      <c r="W2" s="26" t="s">
        <v>132</v>
      </c>
      <c r="X2" s="26" t="s">
        <v>133</v>
      </c>
      <c r="Y2" s="95" t="s">
        <v>335</v>
      </c>
      <c r="Z2" s="26" t="s">
        <v>360</v>
      </c>
      <c r="AA2" s="26" t="s">
        <v>179</v>
      </c>
      <c r="AB2" s="26" t="s">
        <v>134</v>
      </c>
      <c r="AC2" s="26" t="s">
        <v>135</v>
      </c>
      <c r="AD2" s="26" t="s">
        <v>59</v>
      </c>
      <c r="AE2" s="26" t="s">
        <v>136</v>
      </c>
      <c r="AF2" s="26" t="s">
        <v>137</v>
      </c>
      <c r="AG2" s="26" t="s">
        <v>361</v>
      </c>
      <c r="AH2" s="26" t="s">
        <v>138</v>
      </c>
      <c r="AI2" s="95" t="s">
        <v>472</v>
      </c>
      <c r="AJ2" s="26" t="s">
        <v>139</v>
      </c>
      <c r="AK2" s="26" t="s">
        <v>140</v>
      </c>
      <c r="AL2" s="26" t="s">
        <v>141</v>
      </c>
      <c r="AM2" s="26" t="s">
        <v>142</v>
      </c>
      <c r="AN2" s="26" t="s">
        <v>143</v>
      </c>
      <c r="AO2" s="95" t="s">
        <v>473</v>
      </c>
      <c r="AP2" s="26" t="s">
        <v>362</v>
      </c>
      <c r="AQ2" s="26" t="s">
        <v>144</v>
      </c>
      <c r="AR2" s="26" t="s">
        <v>366</v>
      </c>
      <c r="AS2" s="26" t="s">
        <v>57</v>
      </c>
      <c r="AT2" s="26" t="s">
        <v>128</v>
      </c>
      <c r="AU2" s="95" t="s">
        <v>474</v>
      </c>
      <c r="AV2" s="26" t="s">
        <v>145</v>
      </c>
      <c r="AW2" s="26" t="s">
        <v>146</v>
      </c>
      <c r="AX2" s="26" t="s">
        <v>60</v>
      </c>
      <c r="AY2" s="26" t="s">
        <v>147</v>
      </c>
      <c r="AZ2" s="26" t="s">
        <v>148</v>
      </c>
      <c r="BA2" s="26" t="s">
        <v>149</v>
      </c>
      <c r="BB2" s="26" t="s">
        <v>150</v>
      </c>
      <c r="BC2" s="26" t="s">
        <v>151</v>
      </c>
      <c r="BD2" s="26" t="s">
        <v>152</v>
      </c>
      <c r="BE2" s="26" t="s">
        <v>153</v>
      </c>
      <c r="BF2" s="26" t="s">
        <v>154</v>
      </c>
      <c r="BG2" s="26" t="s">
        <v>155</v>
      </c>
      <c r="BH2" s="26" t="s">
        <v>156</v>
      </c>
      <c r="BI2" s="26" t="s">
        <v>54</v>
      </c>
      <c r="BJ2" s="26" t="s">
        <v>53</v>
      </c>
      <c r="BK2" s="26" t="s">
        <v>157</v>
      </c>
      <c r="BL2" s="26" t="s">
        <v>158</v>
      </c>
      <c r="BM2" s="26" t="s">
        <v>159</v>
      </c>
      <c r="BN2" s="26" t="s">
        <v>160</v>
      </c>
      <c r="BO2" s="26" t="s">
        <v>161</v>
      </c>
      <c r="BP2" s="26" t="s">
        <v>162</v>
      </c>
      <c r="BQ2" s="26" t="s">
        <v>163</v>
      </c>
      <c r="BR2" s="26" t="s">
        <v>164</v>
      </c>
      <c r="BS2" s="26" t="s">
        <v>165</v>
      </c>
      <c r="BT2" s="26" t="s">
        <v>363</v>
      </c>
      <c r="BU2" s="26" t="s">
        <v>166</v>
      </c>
      <c r="BV2" s="26" t="s">
        <v>167</v>
      </c>
      <c r="BW2" s="26" t="s">
        <v>168</v>
      </c>
      <c r="BX2" s="26" t="s">
        <v>61</v>
      </c>
      <c r="BY2" s="26" t="s">
        <v>367</v>
      </c>
      <c r="BZ2" s="26" t="s">
        <v>169</v>
      </c>
      <c r="CA2" s="26" t="s">
        <v>170</v>
      </c>
      <c r="CB2" s="26" t="s">
        <v>171</v>
      </c>
      <c r="CC2" s="95" t="s">
        <v>172</v>
      </c>
      <c r="CD2" s="26" t="s">
        <v>173</v>
      </c>
      <c r="CE2" s="26" t="s">
        <v>174</v>
      </c>
      <c r="CF2" s="26" t="s">
        <v>368</v>
      </c>
      <c r="CH2" s="26" t="s">
        <v>59</v>
      </c>
      <c r="CI2" s="26" t="s">
        <v>57</v>
      </c>
      <c r="CJ2" s="26" t="s">
        <v>60</v>
      </c>
      <c r="CK2" s="26" t="s">
        <v>54</v>
      </c>
      <c r="CL2" s="26" t="s">
        <v>53</v>
      </c>
      <c r="CM2" s="26" t="s">
        <v>61</v>
      </c>
      <c r="CN2" s="26" t="s">
        <v>62</v>
      </c>
      <c r="CO2" s="26" t="s">
        <v>63</v>
      </c>
      <c r="CP2" s="26" t="s">
        <v>64</v>
      </c>
      <c r="CQ2" s="26" t="s">
        <v>66</v>
      </c>
      <c r="CR2" s="26" t="s">
        <v>139</v>
      </c>
      <c r="CS2" s="26" t="s">
        <v>68</v>
      </c>
      <c r="CT2" s="26" t="s">
        <v>311</v>
      </c>
      <c r="CU2" s="26" t="s">
        <v>314</v>
      </c>
      <c r="CV2" s="26" t="s">
        <v>321</v>
      </c>
    </row>
    <row r="3" spans="1:100" x14ac:dyDescent="0.25">
      <c r="A3" s="28" t="s">
        <v>0</v>
      </c>
      <c r="B3" s="26">
        <v>6225.6068310000001</v>
      </c>
      <c r="C3" s="26">
        <v>1.901977E-3</v>
      </c>
      <c r="D3" s="26">
        <v>4422.2705335000001</v>
      </c>
      <c r="E3" s="26">
        <v>85.953272854000005</v>
      </c>
      <c r="F3" s="26">
        <v>85.930634280000007</v>
      </c>
      <c r="G3" s="26">
        <v>119.3925888</v>
      </c>
      <c r="H3" s="26">
        <v>12670.507846</v>
      </c>
      <c r="I3" s="26">
        <v>10.430842151</v>
      </c>
      <c r="J3" s="26">
        <v>146.22169668999999</v>
      </c>
      <c r="K3" s="26">
        <v>2.5958269999999998E-4</v>
      </c>
      <c r="L3" s="26">
        <v>78.253686535</v>
      </c>
      <c r="M3" s="26">
        <v>6.9391540529000002</v>
      </c>
      <c r="N3" s="64">
        <v>7.9867469222</v>
      </c>
      <c r="O3" s="64">
        <v>1.3284435619999999</v>
      </c>
      <c r="P3" s="64">
        <v>0.2249193501</v>
      </c>
      <c r="R3" s="28" t="s">
        <v>0</v>
      </c>
      <c r="S3" s="95">
        <v>0</v>
      </c>
      <c r="T3" s="26">
        <v>0</v>
      </c>
      <c r="U3" s="26">
        <v>8.0090106323955901</v>
      </c>
      <c r="V3" s="26">
        <v>10.4596615967947</v>
      </c>
      <c r="W3" s="26">
        <v>10.4596615967947</v>
      </c>
      <c r="X3" s="26">
        <v>123.83661811910299</v>
      </c>
      <c r="Y3" s="95">
        <v>0</v>
      </c>
      <c r="Z3" s="26">
        <v>149.41233472398801</v>
      </c>
      <c r="AA3" s="26">
        <v>1.3321358985743601</v>
      </c>
      <c r="AB3" s="26">
        <v>311743.37689406401</v>
      </c>
      <c r="AC3" s="26">
        <v>2.5960967940166497E-4</v>
      </c>
      <c r="AD3" s="26">
        <v>6242.9054095559304</v>
      </c>
      <c r="AE3" s="26">
        <v>9.66139389252832</v>
      </c>
      <c r="AF3" s="26">
        <v>23195.113817045501</v>
      </c>
      <c r="AG3" s="26">
        <v>14.9767664938532</v>
      </c>
      <c r="AH3" s="26">
        <v>50.823655161169398</v>
      </c>
      <c r="AI3" s="95">
        <v>0</v>
      </c>
      <c r="AJ3" s="26">
        <v>78.471415084466997</v>
      </c>
      <c r="AK3" s="26">
        <v>78.471415084466997</v>
      </c>
      <c r="AL3" s="26">
        <v>0</v>
      </c>
      <c r="AM3" s="26">
        <v>5.3462181392820698</v>
      </c>
      <c r="AN3" s="26">
        <v>8.9290649234602795E-2</v>
      </c>
      <c r="AO3" s="95">
        <v>0</v>
      </c>
      <c r="AP3" s="26">
        <v>0</v>
      </c>
      <c r="AQ3" s="26">
        <v>6.9584865386894901</v>
      </c>
      <c r="AR3" s="26">
        <v>0.225534799066302</v>
      </c>
      <c r="AS3" s="26">
        <v>1.90813351190771E-3</v>
      </c>
      <c r="AT3" s="26">
        <v>0</v>
      </c>
      <c r="AU3" s="95">
        <v>35899.604405165403</v>
      </c>
      <c r="AV3" s="26">
        <v>3991.0628360389601</v>
      </c>
      <c r="AW3" s="26">
        <v>443.451867156753</v>
      </c>
      <c r="AX3" s="26">
        <v>4434.5147031957104</v>
      </c>
      <c r="AY3" s="26">
        <v>0</v>
      </c>
      <c r="AZ3" s="26">
        <v>61.339701185353498</v>
      </c>
      <c r="BA3" s="26">
        <v>0.67411615127013602</v>
      </c>
      <c r="BB3" s="26">
        <v>5696.7319591547403</v>
      </c>
      <c r="BC3" s="26">
        <v>0.90952297842226504</v>
      </c>
      <c r="BD3" s="26">
        <v>2.3832790563115598</v>
      </c>
      <c r="BE3" s="26">
        <v>5.7602835245291599</v>
      </c>
      <c r="BF3" s="26">
        <v>1.3474356283448199</v>
      </c>
      <c r="BG3" s="26">
        <v>0.110096379679999</v>
      </c>
      <c r="BH3" s="26">
        <v>0.31723651031487499</v>
      </c>
      <c r="BI3" s="26">
        <v>86.195710322789793</v>
      </c>
      <c r="BJ3" s="26">
        <v>86.173067432309907</v>
      </c>
      <c r="BK3" s="26">
        <v>2.2642890479891001E-2</v>
      </c>
      <c r="BL3" s="26">
        <v>0</v>
      </c>
      <c r="BM3" s="26">
        <v>0</v>
      </c>
      <c r="BN3" s="26">
        <v>3.7919192506489798</v>
      </c>
      <c r="BO3" s="26">
        <v>0</v>
      </c>
      <c r="BP3" s="26">
        <v>15.4975996651179</v>
      </c>
      <c r="BQ3" s="26">
        <v>3.84861482839771</v>
      </c>
      <c r="BR3" s="26">
        <v>2.0686292274453302</v>
      </c>
      <c r="BS3" s="26">
        <v>38.731381141222698</v>
      </c>
      <c r="BT3" s="26">
        <v>6159.0992474099603</v>
      </c>
      <c r="BU3" s="26">
        <v>2.1053776043475101</v>
      </c>
      <c r="BV3" s="26">
        <v>8.62757548625693</v>
      </c>
      <c r="BW3" s="26">
        <v>0</v>
      </c>
      <c r="BX3" s="26">
        <v>119.731187683747</v>
      </c>
      <c r="BY3" s="26">
        <v>2778.4588366317198</v>
      </c>
      <c r="BZ3" s="26">
        <v>0</v>
      </c>
      <c r="CA3" s="26">
        <v>0</v>
      </c>
      <c r="CB3" s="26">
        <v>106.801564806201</v>
      </c>
      <c r="CC3" s="95">
        <v>0</v>
      </c>
      <c r="CD3" s="26">
        <v>178.02014903979901</v>
      </c>
      <c r="CE3" s="26">
        <v>12705.377312234999</v>
      </c>
      <c r="CF3" s="26">
        <v>61.934879191360402</v>
      </c>
      <c r="CH3" s="23">
        <f t="shared" ref="CH3:CH34" si="0">IF(B3=0,"",(AD3-B3)/B3)</f>
        <v>2.778617253790141E-3</v>
      </c>
      <c r="CI3" s="23">
        <f>IF(C3=0,"",(AS3-C3)/C3)</f>
        <v>3.2369013440804043E-3</v>
      </c>
      <c r="CJ3" s="23">
        <f t="shared" ref="CJ3:CJ34" si="1">IF(D3=0,"",(AX3-D3)/D3)</f>
        <v>2.7687518443200413E-3</v>
      </c>
      <c r="CK3" s="23">
        <f t="shared" ref="CK3:CK34" si="2">IF(E3=0,"",(BI3-E3)/E3)</f>
        <v>2.8205728617407243E-3</v>
      </c>
      <c r="CL3" s="23">
        <f t="shared" ref="CL3:CL34" si="3">IF(F3=0,"",(BJ3-F3)/F3)</f>
        <v>2.8212657143894169E-3</v>
      </c>
      <c r="CM3" s="23">
        <f t="shared" ref="CM3:CM34" si="4">IF(G3=0,"",(BX3-G3)/G3)</f>
        <v>2.836012579593187E-3</v>
      </c>
      <c r="CN3" s="23">
        <f t="shared" ref="CN3:CN34" si="5">IF(H3=0,"",(CE3-H3)/H3)</f>
        <v>2.7520180452756714E-3</v>
      </c>
      <c r="CO3" s="23">
        <f t="shared" ref="CO3:CO34" si="6">IF(I3=0,"",(W3-I3)/I3)</f>
        <v>2.7629069041118985E-3</v>
      </c>
      <c r="CP3" s="23">
        <f t="shared" ref="CP3:CP34" si="7">IF(J3=0,"",(Z3-J3)/J3)</f>
        <v>2.1820551301305127E-2</v>
      </c>
      <c r="CQ3" s="23">
        <f t="shared" ref="CQ3:CQ34" si="8">IF(K3=0,"",(AC3-K3)/K3)</f>
        <v>1.0393374313849227E-4</v>
      </c>
      <c r="CR3" s="23">
        <f t="shared" ref="CR3:CR34" si="9">IF(L3=0,"",(AK3-L3)/L3)</f>
        <v>2.7823423931550547E-3</v>
      </c>
      <c r="CS3" s="23">
        <f t="shared" ref="CS3:CS34" si="10">IF(M3=0,"",(AQ3-M3)/M3)</f>
        <v>2.7860003744131423E-3</v>
      </c>
      <c r="CT3" s="23">
        <f t="shared" ref="CT3:CT34" si="11">IF(N3=0,"",(U3-N3)/N3)</f>
        <v>2.7875817792229925E-3</v>
      </c>
      <c r="CU3" s="23">
        <f t="shared" ref="CU3:CU34" si="12">IF(O3=0,"",(AA3-O3)/O3)</f>
        <v>2.7794455707258634E-3</v>
      </c>
      <c r="CV3" s="23">
        <f t="shared" ref="CV3:CV34" si="13">IF(P3=0,"",(AR3-P3)/P3)</f>
        <v>2.7363095528613718E-3</v>
      </c>
    </row>
    <row r="4" spans="1:100" x14ac:dyDescent="0.25">
      <c r="A4" s="28" t="s">
        <v>2</v>
      </c>
      <c r="B4" s="26">
        <v>9.9375451609999992</v>
      </c>
      <c r="C4" s="26"/>
      <c r="D4" s="26">
        <v>9.2524112330000001</v>
      </c>
      <c r="E4" s="26">
        <v>0.24403868300000001</v>
      </c>
      <c r="F4" s="26">
        <v>0.240095594</v>
      </c>
      <c r="G4" s="26">
        <v>8.8931370300000007E-2</v>
      </c>
      <c r="H4" s="26">
        <v>47.021426959000003</v>
      </c>
      <c r="I4" s="26">
        <v>2.9110879900000001E-2</v>
      </c>
      <c r="J4" s="26">
        <v>0.15200511659999999</v>
      </c>
      <c r="K4" s="26">
        <v>4.5212900000000002E-5</v>
      </c>
      <c r="L4" s="26">
        <v>0.13262531999999999</v>
      </c>
      <c r="M4" s="26">
        <v>8.6478087000000006E-3</v>
      </c>
      <c r="N4" s="64">
        <v>9.1085942999999999E-3</v>
      </c>
      <c r="O4" s="64">
        <v>2.0415271E-3</v>
      </c>
      <c r="P4" s="64">
        <v>1.0951639E-3</v>
      </c>
      <c r="R4" s="28" t="s">
        <v>2</v>
      </c>
      <c r="S4" s="95">
        <v>0</v>
      </c>
      <c r="T4" s="26">
        <v>0</v>
      </c>
      <c r="U4" s="26">
        <v>9.1379189862156197E-3</v>
      </c>
      <c r="V4" s="26">
        <v>2.91459627409844E-2</v>
      </c>
      <c r="W4" s="26">
        <v>2.91459627409844E-2</v>
      </c>
      <c r="X4" s="26">
        <v>4.6893539245027002E-5</v>
      </c>
      <c r="Y4" s="95">
        <v>0</v>
      </c>
      <c r="Z4" s="26">
        <v>0.15342720815072899</v>
      </c>
      <c r="AA4" s="26">
        <v>2.0471283226508302E-3</v>
      </c>
      <c r="AB4" s="26">
        <v>71.164112864520206</v>
      </c>
      <c r="AC4" s="26">
        <v>4.5210953168317403E-5</v>
      </c>
      <c r="AD4" s="26">
        <v>9.9671132569431702</v>
      </c>
      <c r="AE4" s="26">
        <v>4.3252769949899898E-2</v>
      </c>
      <c r="AF4" s="26">
        <v>11.728044566675999</v>
      </c>
      <c r="AG4" s="26">
        <v>2.4198844082408699E-2</v>
      </c>
      <c r="AH4" s="26">
        <v>0</v>
      </c>
      <c r="AI4" s="95">
        <v>0</v>
      </c>
      <c r="AJ4" s="26">
        <v>0.13289700528183301</v>
      </c>
      <c r="AK4" s="26">
        <v>0.13289700528183301</v>
      </c>
      <c r="AL4" s="26">
        <v>0</v>
      </c>
      <c r="AM4" s="26">
        <v>1.06132904468217E-2</v>
      </c>
      <c r="AN4" s="26">
        <v>0</v>
      </c>
      <c r="AO4" s="95">
        <v>0</v>
      </c>
      <c r="AP4" s="26">
        <v>0</v>
      </c>
      <c r="AQ4" s="26">
        <v>8.6762789213445796E-3</v>
      </c>
      <c r="AR4" s="26">
        <v>1.09604713054779E-3</v>
      </c>
      <c r="AS4" s="26">
        <v>0</v>
      </c>
      <c r="AT4" s="26">
        <v>0</v>
      </c>
      <c r="AU4" s="95">
        <v>58.814230504252002</v>
      </c>
      <c r="AV4" s="26">
        <v>8.3452483672018403</v>
      </c>
      <c r="AW4" s="26">
        <v>0.92724897347288804</v>
      </c>
      <c r="AX4" s="26">
        <v>9.27249734067472</v>
      </c>
      <c r="AY4" s="26">
        <v>0</v>
      </c>
      <c r="AZ4" s="26">
        <v>3.5299749516361098E-2</v>
      </c>
      <c r="BA4" s="26">
        <v>6.2214101864558995E-4</v>
      </c>
      <c r="BB4" s="26">
        <v>33.964650774649002</v>
      </c>
      <c r="BC4" s="26">
        <v>8.3938722531787995E-4</v>
      </c>
      <c r="BD4" s="26">
        <v>2.1994967950307799E-3</v>
      </c>
      <c r="BE4" s="26">
        <v>5.3161229517683902E-3</v>
      </c>
      <c r="BF4" s="26">
        <v>1.2435255212553101E-3</v>
      </c>
      <c r="BG4" s="26">
        <v>9.1794766227395793E-3</v>
      </c>
      <c r="BH4" s="26">
        <v>2.9277313888567398E-4</v>
      </c>
      <c r="BI4" s="26">
        <v>0.24443364087809999</v>
      </c>
      <c r="BJ4" s="26">
        <v>0.24049058405948001</v>
      </c>
      <c r="BK4" s="26">
        <v>3.9430568186202301E-3</v>
      </c>
      <c r="BL4" s="26">
        <v>0</v>
      </c>
      <c r="BM4" s="26">
        <v>0</v>
      </c>
      <c r="BN4" s="26">
        <v>0.10923059905091</v>
      </c>
      <c r="BO4" s="26">
        <v>0</v>
      </c>
      <c r="BP4" s="26">
        <v>1.6555865672382101E-2</v>
      </c>
      <c r="BQ4" s="26">
        <v>3.5518415758637898E-3</v>
      </c>
      <c r="BR4" s="26">
        <v>2.3517346516972698E-3</v>
      </c>
      <c r="BS4" s="26">
        <v>4.1378252506379401E-2</v>
      </c>
      <c r="BT4" s="26">
        <v>12.0536571665537</v>
      </c>
      <c r="BU4" s="26">
        <v>1.9430161433445199E-3</v>
      </c>
      <c r="BV4" s="26">
        <v>4.5786351185259699E-2</v>
      </c>
      <c r="BW4" s="26">
        <v>0</v>
      </c>
      <c r="BX4" s="26">
        <v>8.93841445791103E-2</v>
      </c>
      <c r="BY4" s="26">
        <v>25.678740891185299</v>
      </c>
      <c r="BZ4" s="26">
        <v>0</v>
      </c>
      <c r="CA4" s="26">
        <v>0</v>
      </c>
      <c r="CB4" s="26">
        <v>9.0539330516708094E-2</v>
      </c>
      <c r="CC4" s="95">
        <v>0</v>
      </c>
      <c r="CD4" s="26">
        <v>1.1915578325699701</v>
      </c>
      <c r="CE4" s="26">
        <v>47.087581474561503</v>
      </c>
      <c r="CF4" s="26">
        <v>2.9469489908893799E-2</v>
      </c>
      <c r="CH4" s="23">
        <f t="shared" si="0"/>
        <v>2.9753923593938778E-3</v>
      </c>
      <c r="CI4" s="23" t="str">
        <f t="shared" ref="CI4:CI51" si="14">IF(C4=0,"",(AS4-C4)/C4)</f>
        <v/>
      </c>
      <c r="CJ4" s="23">
        <f t="shared" si="1"/>
        <v>2.170905201779184E-3</v>
      </c>
      <c r="CK4" s="23">
        <f t="shared" si="2"/>
        <v>1.6184232484977921E-3</v>
      </c>
      <c r="CL4" s="23">
        <f t="shared" si="3"/>
        <v>1.6451366428657411E-3</v>
      </c>
      <c r="CM4" s="23">
        <f t="shared" si="4"/>
        <v>5.0912774376793042E-3</v>
      </c>
      <c r="CN4" s="23">
        <f t="shared" si="5"/>
        <v>1.40690148810633E-3</v>
      </c>
      <c r="CO4" s="23">
        <f t="shared" si="6"/>
        <v>1.2051453307118675E-3</v>
      </c>
      <c r="CP4" s="23">
        <f t="shared" si="7"/>
        <v>9.3555505402573048E-3</v>
      </c>
      <c r="CQ4" s="23">
        <f t="shared" si="8"/>
        <v>-4.3059208380780136E-5</v>
      </c>
      <c r="CR4" s="23">
        <f t="shared" si="9"/>
        <v>2.0485174462389452E-3</v>
      </c>
      <c r="CS4" s="23">
        <f t="shared" si="10"/>
        <v>3.292189077283706E-3</v>
      </c>
      <c r="CT4" s="23">
        <f t="shared" si="11"/>
        <v>3.2194524478513396E-3</v>
      </c>
      <c r="CU4" s="23">
        <f t="shared" si="12"/>
        <v>2.7436435454763781E-3</v>
      </c>
      <c r="CV4" s="23">
        <f t="shared" si="13"/>
        <v>8.0648252539184046E-4</v>
      </c>
    </row>
    <row r="5" spans="1:100" x14ac:dyDescent="0.25">
      <c r="A5" s="28" t="s">
        <v>3</v>
      </c>
      <c r="B5" s="26">
        <v>6774.8412448999998</v>
      </c>
      <c r="C5" s="26">
        <v>0.100960996</v>
      </c>
      <c r="D5" s="26">
        <v>7287.4756538000001</v>
      </c>
      <c r="E5" s="26">
        <v>108.07465213</v>
      </c>
      <c r="F5" s="26">
        <v>107.98609223</v>
      </c>
      <c r="G5" s="26">
        <v>16.481966387</v>
      </c>
      <c r="H5" s="26">
        <v>9045.9470189999993</v>
      </c>
      <c r="I5" s="26">
        <v>35.449216641</v>
      </c>
      <c r="J5" s="26">
        <v>85.499001100000001</v>
      </c>
      <c r="K5" s="26">
        <v>1.0154592999999999E-3</v>
      </c>
      <c r="L5" s="26">
        <v>229.08776771999999</v>
      </c>
      <c r="M5" s="26">
        <v>14.299008512</v>
      </c>
      <c r="N5" s="64">
        <v>23.169990578</v>
      </c>
      <c r="O5" s="64">
        <v>2.1188217011999999</v>
      </c>
      <c r="P5" s="64">
        <v>0.45785481839999997</v>
      </c>
      <c r="R5" s="28" t="s">
        <v>3</v>
      </c>
      <c r="S5" s="95">
        <v>0</v>
      </c>
      <c r="T5" s="26">
        <v>0</v>
      </c>
      <c r="U5" s="26">
        <v>23.234146715061499</v>
      </c>
      <c r="V5" s="26">
        <v>35.546554709584498</v>
      </c>
      <c r="W5" s="26">
        <v>35.546554709584498</v>
      </c>
      <c r="X5" s="26">
        <v>0.28501558489895601</v>
      </c>
      <c r="Y5" s="95">
        <v>0</v>
      </c>
      <c r="Z5" s="26">
        <v>111.140993758934</v>
      </c>
      <c r="AA5" s="26">
        <v>2.12467802966784</v>
      </c>
      <c r="AB5" s="26">
        <v>27994.455675165798</v>
      </c>
      <c r="AC5" s="26">
        <v>1.01621971160237E-3</v>
      </c>
      <c r="AD5" s="26">
        <v>6793.5951255851896</v>
      </c>
      <c r="AE5" s="26">
        <v>17.396396496372802</v>
      </c>
      <c r="AF5" s="26">
        <v>4514.7072092427497</v>
      </c>
      <c r="AG5" s="26">
        <v>10.8709277077684</v>
      </c>
      <c r="AH5" s="26">
        <v>0</v>
      </c>
      <c r="AI5" s="95">
        <v>0</v>
      </c>
      <c r="AJ5" s="26">
        <v>229.71912559184301</v>
      </c>
      <c r="AK5" s="26">
        <v>229.71912559184301</v>
      </c>
      <c r="AL5" s="26">
        <v>0</v>
      </c>
      <c r="AM5" s="26">
        <v>7.7433533006476303</v>
      </c>
      <c r="AN5" s="26">
        <v>0</v>
      </c>
      <c r="AO5" s="95">
        <v>0</v>
      </c>
      <c r="AP5" s="26">
        <v>0</v>
      </c>
      <c r="AQ5" s="26">
        <v>14.338824396689899</v>
      </c>
      <c r="AR5" s="26">
        <v>0.45908266368028899</v>
      </c>
      <c r="AS5" s="26">
        <v>0.10096132067880299</v>
      </c>
      <c r="AT5" s="26">
        <v>0</v>
      </c>
      <c r="AU5" s="95">
        <v>13584.980439921201</v>
      </c>
      <c r="AV5" s="26">
        <v>6576.7151211303099</v>
      </c>
      <c r="AW5" s="26">
        <v>730.74556413013704</v>
      </c>
      <c r="AX5" s="26">
        <v>7307.4606852604502</v>
      </c>
      <c r="AY5" s="26">
        <v>0</v>
      </c>
      <c r="AZ5" s="26">
        <v>34.798760519776501</v>
      </c>
      <c r="BA5" s="26">
        <v>0.81830008036949398</v>
      </c>
      <c r="BB5" s="26">
        <v>5025.6222436093403</v>
      </c>
      <c r="BC5" s="26">
        <v>1.1040440893533201</v>
      </c>
      <c r="BD5" s="26">
        <v>2.89300567447654</v>
      </c>
      <c r="BE5" s="26">
        <v>6.99228200400138</v>
      </c>
      <c r="BF5" s="26">
        <v>1.6356215904143001</v>
      </c>
      <c r="BG5" s="26">
        <v>0.341421305687373</v>
      </c>
      <c r="BH5" s="26">
        <v>0.38508746252418202</v>
      </c>
      <c r="BI5" s="26">
        <v>108.376141901872</v>
      </c>
      <c r="BJ5" s="26">
        <v>108.287517041672</v>
      </c>
      <c r="BK5" s="26">
        <v>8.8624860199408004E-2</v>
      </c>
      <c r="BL5" s="26">
        <v>0</v>
      </c>
      <c r="BM5" s="26">
        <v>0</v>
      </c>
      <c r="BN5" s="26">
        <v>7.0229410064099396</v>
      </c>
      <c r="BO5" s="26">
        <v>0</v>
      </c>
      <c r="BP5" s="26">
        <v>18.863740352408701</v>
      </c>
      <c r="BQ5" s="26">
        <v>4.67173441569249</v>
      </c>
      <c r="BR5" s="26">
        <v>2.52119445774566</v>
      </c>
      <c r="BS5" s="26">
        <v>47.143945153414002</v>
      </c>
      <c r="BT5" s="26">
        <v>3420.0585838255201</v>
      </c>
      <c r="BU5" s="26">
        <v>2.5556558090135901</v>
      </c>
      <c r="BV5" s="26">
        <v>11.3385436401615</v>
      </c>
      <c r="BW5" s="26">
        <v>0</v>
      </c>
      <c r="BX5" s="26">
        <v>16.518396169248799</v>
      </c>
      <c r="BY5" s="26">
        <v>2827.3713854101502</v>
      </c>
      <c r="BZ5" s="26">
        <v>0</v>
      </c>
      <c r="CA5" s="26">
        <v>0</v>
      </c>
      <c r="CB5" s="26">
        <v>52.272504441769598</v>
      </c>
      <c r="CC5" s="95">
        <v>0</v>
      </c>
      <c r="CD5" s="26">
        <v>114.956818237636</v>
      </c>
      <c r="CE5" s="26">
        <v>9070.8434029045893</v>
      </c>
      <c r="CF5" s="26">
        <v>22.8584033822031</v>
      </c>
      <c r="CH5" s="23">
        <f t="shared" si="0"/>
        <v>2.7681653351371905E-3</v>
      </c>
      <c r="CI5" s="23">
        <f t="shared" si="14"/>
        <v>3.2158835179866361E-6</v>
      </c>
      <c r="CJ5" s="23">
        <f t="shared" si="1"/>
        <v>2.7423805457283414E-3</v>
      </c>
      <c r="CK5" s="23">
        <f t="shared" si="2"/>
        <v>2.7896436947060042E-3</v>
      </c>
      <c r="CL5" s="23">
        <f t="shared" si="3"/>
        <v>2.7913299337659239E-3</v>
      </c>
      <c r="CM5" s="23">
        <f t="shared" si="4"/>
        <v>2.2102813094882156E-3</v>
      </c>
      <c r="CN5" s="23">
        <f t="shared" si="5"/>
        <v>2.7522142073458941E-3</v>
      </c>
      <c r="CO5" s="23">
        <f t="shared" si="6"/>
        <v>2.7458454038704768E-3</v>
      </c>
      <c r="CP5" s="23">
        <f t="shared" si="7"/>
        <v>0.29990985074718024</v>
      </c>
      <c r="CQ5" s="23">
        <f t="shared" si="8"/>
        <v>7.488351353619649E-4</v>
      </c>
      <c r="CR5" s="23">
        <f t="shared" si="9"/>
        <v>2.7559650090732577E-3</v>
      </c>
      <c r="CS5" s="23">
        <f t="shared" si="10"/>
        <v>2.7845206649457408E-3</v>
      </c>
      <c r="CT5" s="23">
        <f t="shared" si="11"/>
        <v>2.7689323759335152E-3</v>
      </c>
      <c r="CU5" s="23">
        <f t="shared" si="12"/>
        <v>2.763955298609305E-3</v>
      </c>
      <c r="CV5" s="23">
        <f t="shared" si="13"/>
        <v>2.6817349756846406E-3</v>
      </c>
    </row>
    <row r="6" spans="1:100" x14ac:dyDescent="0.25">
      <c r="A6" s="28" t="s">
        <v>4</v>
      </c>
      <c r="B6" s="26">
        <v>456.61659509999998</v>
      </c>
      <c r="C6" s="26"/>
      <c r="D6" s="26">
        <v>1877.1847319000001</v>
      </c>
      <c r="E6" s="26">
        <v>4.6862289097999996</v>
      </c>
      <c r="F6" s="26">
        <v>4.6783348854</v>
      </c>
      <c r="G6" s="26">
        <v>99.516691406999996</v>
      </c>
      <c r="H6" s="26">
        <v>7505.2915595000004</v>
      </c>
      <c r="I6" s="26"/>
      <c r="J6" s="26"/>
      <c r="K6" s="26"/>
      <c r="L6" s="26"/>
      <c r="M6" s="26"/>
      <c r="N6" s="64"/>
      <c r="O6" s="64"/>
      <c r="P6" s="64"/>
      <c r="R6" s="28" t="s">
        <v>4</v>
      </c>
      <c r="S6" s="95">
        <v>0</v>
      </c>
      <c r="T6" s="26">
        <v>0</v>
      </c>
      <c r="U6" s="26">
        <v>0</v>
      </c>
      <c r="V6" s="26">
        <v>0.74267424133856397</v>
      </c>
      <c r="W6" s="26">
        <v>0.74267424133856397</v>
      </c>
      <c r="X6" s="26">
        <v>5.4544189739562298E-3</v>
      </c>
      <c r="Y6" s="95">
        <v>0</v>
      </c>
      <c r="Z6" s="26">
        <v>46.031072869955103</v>
      </c>
      <c r="AA6" s="26">
        <v>0</v>
      </c>
      <c r="AB6" s="26">
        <v>134321.602530751</v>
      </c>
      <c r="AC6" s="26">
        <v>0</v>
      </c>
      <c r="AD6" s="26">
        <v>457.858929219419</v>
      </c>
      <c r="AE6" s="26">
        <v>1.54844411885031</v>
      </c>
      <c r="AF6" s="26">
        <v>4535.2438130726296</v>
      </c>
      <c r="AG6" s="26">
        <v>1.8385813817021699</v>
      </c>
      <c r="AH6" s="26">
        <v>0</v>
      </c>
      <c r="AI6" s="95">
        <v>0</v>
      </c>
      <c r="AJ6" s="26">
        <v>2.3538440999049799</v>
      </c>
      <c r="AK6" s="26">
        <v>2.3538440999049799</v>
      </c>
      <c r="AL6" s="26">
        <v>0</v>
      </c>
      <c r="AM6" s="26">
        <v>0.39180412506329498</v>
      </c>
      <c r="AN6" s="26">
        <v>0</v>
      </c>
      <c r="AO6" s="95">
        <v>0</v>
      </c>
      <c r="AP6" s="26">
        <v>0</v>
      </c>
      <c r="AQ6" s="26">
        <v>4.7535146920463699E-2</v>
      </c>
      <c r="AR6" s="26">
        <v>0</v>
      </c>
      <c r="AS6" s="26">
        <v>0</v>
      </c>
      <c r="AT6" s="26">
        <v>0</v>
      </c>
      <c r="AU6" s="95">
        <v>12060.516902715501</v>
      </c>
      <c r="AV6" s="26">
        <v>1694.0291326462</v>
      </c>
      <c r="AW6" s="26">
        <v>188.225356534447</v>
      </c>
      <c r="AX6" s="26">
        <v>1882.2544891806399</v>
      </c>
      <c r="AY6" s="26">
        <v>0</v>
      </c>
      <c r="AZ6" s="26">
        <v>8.2629738337365204</v>
      </c>
      <c r="BA6" s="26">
        <v>2.5711736779157501E-2</v>
      </c>
      <c r="BB6" s="26">
        <v>4429.1342579123602</v>
      </c>
      <c r="BC6" s="26">
        <v>3.4690083290618803E-2</v>
      </c>
      <c r="BD6" s="26">
        <v>9.0900557670155493E-2</v>
      </c>
      <c r="BE6" s="26">
        <v>0.21970306960542799</v>
      </c>
      <c r="BF6" s="26">
        <v>5.1392695955069803E-2</v>
      </c>
      <c r="BG6" s="26">
        <v>8.3427941048407894E-2</v>
      </c>
      <c r="BH6" s="26">
        <v>1.20997581750139E-2</v>
      </c>
      <c r="BI6" s="26">
        <v>4.7042812126765696</v>
      </c>
      <c r="BJ6" s="26">
        <v>4.6915572424731398</v>
      </c>
      <c r="BK6" s="26">
        <v>1.27239702034314E-2</v>
      </c>
      <c r="BL6" s="26">
        <v>0</v>
      </c>
      <c r="BM6" s="26">
        <v>0</v>
      </c>
      <c r="BN6" s="26">
        <v>1.06741773214945</v>
      </c>
      <c r="BO6" s="26">
        <v>0</v>
      </c>
      <c r="BP6" s="26">
        <v>0.61076035232063997</v>
      </c>
      <c r="BQ6" s="26">
        <v>0.146789853117059</v>
      </c>
      <c r="BR6" s="26">
        <v>8.2762578793741007E-2</v>
      </c>
      <c r="BS6" s="26">
        <v>1.5264178256805301</v>
      </c>
      <c r="BT6" s="26">
        <v>2832.4315204230202</v>
      </c>
      <c r="BU6" s="26">
        <v>8.0300920727304798E-2</v>
      </c>
      <c r="BV6" s="26">
        <v>0.65918213716055696</v>
      </c>
      <c r="BW6" s="26">
        <v>0</v>
      </c>
      <c r="BX6" s="26">
        <v>99.784815257444507</v>
      </c>
      <c r="BY6" s="26">
        <v>1939.64483395915</v>
      </c>
      <c r="BZ6" s="26">
        <v>0</v>
      </c>
      <c r="CA6" s="26">
        <v>0</v>
      </c>
      <c r="CB6" s="26">
        <v>71.112804913045906</v>
      </c>
      <c r="CC6" s="95">
        <v>0</v>
      </c>
      <c r="CD6" s="26">
        <v>83.644958628299904</v>
      </c>
      <c r="CE6" s="26">
        <v>7526.0349537084503</v>
      </c>
      <c r="CF6" s="26">
        <v>66.921006441239697</v>
      </c>
      <c r="CH6" s="23">
        <f t="shared" si="0"/>
        <v>2.7207379949625772E-3</v>
      </c>
      <c r="CI6" s="23" t="str">
        <f t="shared" si="14"/>
        <v/>
      </c>
      <c r="CJ6" s="23">
        <f t="shared" si="1"/>
        <v>2.7007236924990489E-3</v>
      </c>
      <c r="CK6" s="23">
        <f t="shared" si="2"/>
        <v>3.8522025330043992E-3</v>
      </c>
      <c r="CL6" s="23">
        <f t="shared" si="3"/>
        <v>2.8262955510952635E-3</v>
      </c>
      <c r="CM6" s="23">
        <f t="shared" si="4"/>
        <v>2.6942600950020197E-3</v>
      </c>
      <c r="CN6" s="23">
        <f t="shared" si="5"/>
        <v>2.7638358941823463E-3</v>
      </c>
      <c r="CO6" s="23" t="str">
        <f t="shared" si="6"/>
        <v/>
      </c>
      <c r="CP6" s="23" t="str">
        <f t="shared" si="7"/>
        <v/>
      </c>
      <c r="CQ6" s="23" t="str">
        <f t="shared" si="8"/>
        <v/>
      </c>
      <c r="CR6" s="23" t="str">
        <f t="shared" si="9"/>
        <v/>
      </c>
      <c r="CS6" s="23" t="str">
        <f t="shared" si="10"/>
        <v/>
      </c>
      <c r="CT6" s="23" t="str">
        <f t="shared" si="11"/>
        <v/>
      </c>
      <c r="CU6" s="23" t="str">
        <f t="shared" si="12"/>
        <v/>
      </c>
      <c r="CV6" s="23" t="str">
        <f t="shared" si="13"/>
        <v/>
      </c>
    </row>
    <row r="7" spans="1:100" x14ac:dyDescent="0.25">
      <c r="A7" s="28" t="s">
        <v>5</v>
      </c>
      <c r="B7" s="26">
        <v>27774.317596000001</v>
      </c>
      <c r="C7" s="26">
        <v>6.3521450300000004E-2</v>
      </c>
      <c r="D7" s="26">
        <v>26378.273496999998</v>
      </c>
      <c r="E7" s="26">
        <v>437.65788020000002</v>
      </c>
      <c r="F7" s="26">
        <v>422.78247879999998</v>
      </c>
      <c r="G7" s="26">
        <v>151.94291014000001</v>
      </c>
      <c r="H7" s="26">
        <v>138774.92986999999</v>
      </c>
      <c r="I7" s="26">
        <v>29.745288419000001</v>
      </c>
      <c r="J7" s="26">
        <v>55.434060799000001</v>
      </c>
      <c r="K7" s="26">
        <v>7.1067205100000003E-2</v>
      </c>
      <c r="L7" s="26">
        <v>148.08238650999999</v>
      </c>
      <c r="M7" s="26">
        <v>9.7207874E-2</v>
      </c>
      <c r="N7" s="64">
        <v>4.7728766899999997E-2</v>
      </c>
      <c r="O7" s="64">
        <v>0.54687197050000003</v>
      </c>
      <c r="P7" s="64">
        <v>1.3460087198999999</v>
      </c>
      <c r="R7" s="28" t="s">
        <v>5</v>
      </c>
      <c r="S7" s="95">
        <v>0</v>
      </c>
      <c r="T7" s="26">
        <v>0</v>
      </c>
      <c r="U7" s="26">
        <v>4.7865061953519299E-2</v>
      </c>
      <c r="V7" s="26">
        <v>2341.4915834254198</v>
      </c>
      <c r="W7" s="26">
        <v>2341.4915834254198</v>
      </c>
      <c r="X7" s="26">
        <v>4.4456449164205996</v>
      </c>
      <c r="Y7" s="95">
        <v>0</v>
      </c>
      <c r="Z7" s="26">
        <v>1120.69504613662</v>
      </c>
      <c r="AA7" s="26">
        <v>0.54861625542305603</v>
      </c>
      <c r="AB7" s="26">
        <v>629340.67476937606</v>
      </c>
      <c r="AC7" s="26">
        <v>7.1294191987851196E-2</v>
      </c>
      <c r="AD7" s="26">
        <v>27839.937330671</v>
      </c>
      <c r="AE7" s="26">
        <v>2898.2520599119298</v>
      </c>
      <c r="AF7" s="26">
        <v>47527.177672998201</v>
      </c>
      <c r="AG7" s="26">
        <v>5952.6934763148201</v>
      </c>
      <c r="AH7" s="26">
        <v>0</v>
      </c>
      <c r="AI7" s="95">
        <v>0</v>
      </c>
      <c r="AJ7" s="26">
        <v>4122.8078585470203</v>
      </c>
      <c r="AK7" s="26">
        <v>4122.8078585470203</v>
      </c>
      <c r="AL7" s="26">
        <v>0</v>
      </c>
      <c r="AM7" s="26">
        <v>187.584371348833</v>
      </c>
      <c r="AN7" s="26">
        <v>3.4192289185612101</v>
      </c>
      <c r="AO7" s="95">
        <v>3.1609321994086899</v>
      </c>
      <c r="AP7" s="26">
        <v>0</v>
      </c>
      <c r="AQ7" s="26">
        <v>178.85008919793</v>
      </c>
      <c r="AR7" s="26">
        <v>1.3503104319035</v>
      </c>
      <c r="AS7" s="26">
        <v>6.3701514980957497E-2</v>
      </c>
      <c r="AT7" s="26">
        <v>0</v>
      </c>
      <c r="AU7" s="95">
        <v>186664.43460143101</v>
      </c>
      <c r="AV7" s="26">
        <v>23797.2950856075</v>
      </c>
      <c r="AW7" s="26">
        <v>2644.1381373453</v>
      </c>
      <c r="AX7" s="26">
        <v>26441.433222952801</v>
      </c>
      <c r="AY7" s="26">
        <v>0</v>
      </c>
      <c r="AZ7" s="26">
        <v>764.70899952964305</v>
      </c>
      <c r="BA7" s="26">
        <v>1.7956714634611499</v>
      </c>
      <c r="BB7" s="26">
        <v>75802.662371494793</v>
      </c>
      <c r="BC7" s="26">
        <v>2.4227005653753002</v>
      </c>
      <c r="BD7" s="26">
        <v>6.3483747547633502</v>
      </c>
      <c r="BE7" s="26">
        <v>15.3437852258359</v>
      </c>
      <c r="BF7" s="26">
        <v>3.5891934997382</v>
      </c>
      <c r="BG7" s="26">
        <v>11.2580560348771</v>
      </c>
      <c r="BH7" s="26">
        <v>0.84502918150101602</v>
      </c>
      <c r="BI7" s="26">
        <v>438.87323656766802</v>
      </c>
      <c r="BJ7" s="26">
        <v>423.96100756147803</v>
      </c>
      <c r="BK7" s="26">
        <v>14.912229006189399</v>
      </c>
      <c r="BL7" s="26">
        <v>0</v>
      </c>
      <c r="BM7" s="26">
        <v>0</v>
      </c>
      <c r="BN7" s="26">
        <v>137.80915649795801</v>
      </c>
      <c r="BO7" s="26">
        <v>0</v>
      </c>
      <c r="BP7" s="26">
        <v>44.0029201826529</v>
      </c>
      <c r="BQ7" s="26">
        <v>10.2516298290866</v>
      </c>
      <c r="BR7" s="26">
        <v>6.0448738625528096</v>
      </c>
      <c r="BS7" s="26">
        <v>109.973577442748</v>
      </c>
      <c r="BT7" s="26">
        <v>43103.367213457903</v>
      </c>
      <c r="BU7" s="26">
        <v>5.6080985341468397</v>
      </c>
      <c r="BV7" s="26">
        <v>68.667940486780495</v>
      </c>
      <c r="BW7" s="26">
        <v>0</v>
      </c>
      <c r="BX7" s="26">
        <v>152.55501985786</v>
      </c>
      <c r="BY7" s="26">
        <v>47010.808510846102</v>
      </c>
      <c r="BZ7" s="26">
        <v>0</v>
      </c>
      <c r="CA7" s="26">
        <v>0</v>
      </c>
      <c r="CB7" s="26">
        <v>1070.9456517779699</v>
      </c>
      <c r="CC7" s="95">
        <v>0</v>
      </c>
      <c r="CD7" s="26">
        <v>1169.2155723040701</v>
      </c>
      <c r="CE7" s="26">
        <v>139138.98879820501</v>
      </c>
      <c r="CF7" s="26">
        <v>621.04268640592102</v>
      </c>
      <c r="CH7" s="23">
        <f t="shared" si="0"/>
        <v>2.3626047496644893E-3</v>
      </c>
      <c r="CI7" s="23">
        <f t="shared" si="14"/>
        <v>2.8347067031228093E-3</v>
      </c>
      <c r="CJ7" s="23">
        <f t="shared" si="1"/>
        <v>2.3943843769754568E-3</v>
      </c>
      <c r="CK7" s="23">
        <f t="shared" si="2"/>
        <v>2.7769552946529893E-3</v>
      </c>
      <c r="CL7" s="23">
        <f t="shared" si="3"/>
        <v>2.7875534596966101E-3</v>
      </c>
      <c r="CM7" s="23">
        <f t="shared" si="4"/>
        <v>4.0285507056301391E-3</v>
      </c>
      <c r="CN7" s="23">
        <f t="shared" si="5"/>
        <v>2.6233767766703935E-3</v>
      </c>
      <c r="CO7" s="23">
        <f t="shared" si="6"/>
        <v>77.718066217498034</v>
      </c>
      <c r="CP7" s="23">
        <f t="shared" si="7"/>
        <v>19.21672289533652</v>
      </c>
      <c r="CQ7" s="23">
        <f t="shared" si="8"/>
        <v>3.1939751610014252E-3</v>
      </c>
      <c r="CR7" s="23">
        <f t="shared" si="9"/>
        <v>26.841311554420468</v>
      </c>
      <c r="CS7" s="23">
        <f t="shared" si="10"/>
        <v>1838.8724489945128</v>
      </c>
      <c r="CT7" s="23">
        <f t="shared" si="11"/>
        <v>2.8556164839720942E-3</v>
      </c>
      <c r="CU7" s="23">
        <f t="shared" si="12"/>
        <v>3.1895672426970824E-3</v>
      </c>
      <c r="CV7" s="23">
        <f t="shared" si="13"/>
        <v>3.1959020323580347E-3</v>
      </c>
    </row>
    <row r="8" spans="1:100" x14ac:dyDescent="0.25">
      <c r="A8" s="28" t="s">
        <v>6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64"/>
      <c r="O8" s="64"/>
      <c r="P8" s="64"/>
      <c r="CH8" s="23" t="str">
        <f t="shared" si="0"/>
        <v/>
      </c>
      <c r="CI8" s="23" t="str">
        <f t="shared" si="14"/>
        <v/>
      </c>
      <c r="CJ8" s="23" t="str">
        <f t="shared" si="1"/>
        <v/>
      </c>
      <c r="CK8" s="23" t="str">
        <f t="shared" si="2"/>
        <v/>
      </c>
      <c r="CL8" s="23" t="str">
        <f t="shared" si="3"/>
        <v/>
      </c>
      <c r="CM8" s="23" t="str">
        <f t="shared" si="4"/>
        <v/>
      </c>
      <c r="CN8" s="23" t="str">
        <f t="shared" si="5"/>
        <v/>
      </c>
      <c r="CO8" s="23" t="str">
        <f t="shared" si="6"/>
        <v/>
      </c>
      <c r="CP8" s="23" t="str">
        <f t="shared" si="7"/>
        <v/>
      </c>
      <c r="CQ8" s="23" t="str">
        <f t="shared" si="8"/>
        <v/>
      </c>
      <c r="CR8" s="23" t="str">
        <f t="shared" si="9"/>
        <v/>
      </c>
      <c r="CS8" s="23" t="str">
        <f t="shared" si="10"/>
        <v/>
      </c>
      <c r="CT8" s="23" t="str">
        <f t="shared" si="11"/>
        <v/>
      </c>
      <c r="CU8" s="23" t="str">
        <f t="shared" si="12"/>
        <v/>
      </c>
      <c r="CV8" s="23" t="str">
        <f t="shared" si="13"/>
        <v/>
      </c>
    </row>
    <row r="9" spans="1:100" x14ac:dyDescent="0.25">
      <c r="A9" s="28" t="s">
        <v>7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64"/>
      <c r="O9" s="64"/>
      <c r="P9" s="64"/>
      <c r="CH9" s="23" t="str">
        <f t="shared" si="0"/>
        <v/>
      </c>
      <c r="CI9" s="23" t="str">
        <f t="shared" si="14"/>
        <v/>
      </c>
      <c r="CJ9" s="23" t="str">
        <f t="shared" si="1"/>
        <v/>
      </c>
      <c r="CK9" s="23" t="str">
        <f t="shared" si="2"/>
        <v/>
      </c>
      <c r="CL9" s="23" t="str">
        <f t="shared" si="3"/>
        <v/>
      </c>
      <c r="CM9" s="23" t="str">
        <f t="shared" si="4"/>
        <v/>
      </c>
      <c r="CN9" s="23" t="str">
        <f t="shared" si="5"/>
        <v/>
      </c>
      <c r="CO9" s="23" t="str">
        <f t="shared" si="6"/>
        <v/>
      </c>
      <c r="CP9" s="23" t="str">
        <f t="shared" si="7"/>
        <v/>
      </c>
      <c r="CQ9" s="23" t="str">
        <f t="shared" si="8"/>
        <v/>
      </c>
      <c r="CR9" s="23" t="str">
        <f t="shared" si="9"/>
        <v/>
      </c>
      <c r="CS9" s="23" t="str">
        <f t="shared" si="10"/>
        <v/>
      </c>
      <c r="CT9" s="23" t="str">
        <f t="shared" si="11"/>
        <v/>
      </c>
      <c r="CU9" s="23" t="str">
        <f t="shared" si="12"/>
        <v/>
      </c>
      <c r="CV9" s="23" t="str">
        <f t="shared" si="13"/>
        <v/>
      </c>
    </row>
    <row r="10" spans="1:100" x14ac:dyDescent="0.25">
      <c r="A10" s="28" t="s">
        <v>8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64"/>
      <c r="O10" s="64"/>
      <c r="P10" s="64"/>
      <c r="CH10" s="23" t="str">
        <f t="shared" si="0"/>
        <v/>
      </c>
      <c r="CI10" s="23" t="str">
        <f t="shared" si="14"/>
        <v/>
      </c>
      <c r="CJ10" s="23" t="str">
        <f t="shared" si="1"/>
        <v/>
      </c>
      <c r="CK10" s="23" t="str">
        <f t="shared" si="2"/>
        <v/>
      </c>
      <c r="CL10" s="23" t="str">
        <f t="shared" si="3"/>
        <v/>
      </c>
      <c r="CM10" s="23" t="str">
        <f t="shared" si="4"/>
        <v/>
      </c>
      <c r="CN10" s="23" t="str">
        <f t="shared" si="5"/>
        <v/>
      </c>
      <c r="CO10" s="23" t="str">
        <f t="shared" si="6"/>
        <v/>
      </c>
      <c r="CP10" s="23" t="str">
        <f t="shared" si="7"/>
        <v/>
      </c>
      <c r="CQ10" s="23" t="str">
        <f t="shared" si="8"/>
        <v/>
      </c>
      <c r="CR10" s="23" t="str">
        <f t="shared" si="9"/>
        <v/>
      </c>
      <c r="CS10" s="23" t="str">
        <f t="shared" si="10"/>
        <v/>
      </c>
      <c r="CT10" s="23" t="str">
        <f t="shared" si="11"/>
        <v/>
      </c>
      <c r="CU10" s="23" t="str">
        <f t="shared" si="12"/>
        <v/>
      </c>
      <c r="CV10" s="23" t="str">
        <f t="shared" si="13"/>
        <v/>
      </c>
    </row>
    <row r="11" spans="1:100" x14ac:dyDescent="0.25">
      <c r="A11" s="28" t="s">
        <v>9</v>
      </c>
      <c r="B11" s="26">
        <v>27.472838877000001</v>
      </c>
      <c r="C11" s="26"/>
      <c r="D11" s="26">
        <v>16.326757282999999</v>
      </c>
      <c r="E11" s="26">
        <v>0.26075798100000003</v>
      </c>
      <c r="F11" s="26">
        <v>0.26075798100000003</v>
      </c>
      <c r="G11" s="26">
        <v>13.797439889</v>
      </c>
      <c r="H11" s="26">
        <v>752.25715183</v>
      </c>
      <c r="I11" s="26">
        <v>2.21583549E-2</v>
      </c>
      <c r="J11" s="26">
        <v>8.3721639117999995</v>
      </c>
      <c r="K11" s="26"/>
      <c r="L11" s="26">
        <v>1.0357653897000001</v>
      </c>
      <c r="M11" s="26">
        <v>2.0762472000000001E-2</v>
      </c>
      <c r="N11" s="64">
        <v>1.96072895E-2</v>
      </c>
      <c r="O11" s="64">
        <v>4.3650427999999998E-3</v>
      </c>
      <c r="P11" s="64">
        <v>6.6669090000000004E-4</v>
      </c>
      <c r="R11" s="28" t="s">
        <v>9</v>
      </c>
      <c r="S11" s="95">
        <v>0</v>
      </c>
      <c r="T11" s="26">
        <v>0</v>
      </c>
      <c r="U11" s="26">
        <v>1.9653405615413601E-2</v>
      </c>
      <c r="V11" s="26">
        <v>2.2209674407427299E-2</v>
      </c>
      <c r="W11" s="26">
        <v>2.2209674407427299E-2</v>
      </c>
      <c r="X11" s="26">
        <v>5.2492309188312999E-5</v>
      </c>
      <c r="Y11" s="95">
        <v>0</v>
      </c>
      <c r="Z11" s="26">
        <v>8.3958772153814998</v>
      </c>
      <c r="AA11" s="26">
        <v>4.3759052212635702E-3</v>
      </c>
      <c r="AB11" s="26">
        <v>244.67909462744601</v>
      </c>
      <c r="AC11" s="26">
        <v>0</v>
      </c>
      <c r="AD11" s="26">
        <v>27.542583794925999</v>
      </c>
      <c r="AE11" s="26">
        <v>0.74048390651005802</v>
      </c>
      <c r="AF11" s="26">
        <v>72.251752821706702</v>
      </c>
      <c r="AG11" s="26">
        <v>1.50068526001587</v>
      </c>
      <c r="AH11" s="26">
        <v>0</v>
      </c>
      <c r="AI11" s="95">
        <v>0</v>
      </c>
      <c r="AJ11" s="26">
        <v>1.03855012825366</v>
      </c>
      <c r="AK11" s="26">
        <v>1.03855012825366</v>
      </c>
      <c r="AL11" s="26">
        <v>0</v>
      </c>
      <c r="AM11" s="26">
        <v>6.9817305266841601E-2</v>
      </c>
      <c r="AN11" s="26">
        <v>0</v>
      </c>
      <c r="AO11" s="95">
        <v>0</v>
      </c>
      <c r="AP11" s="26">
        <v>0</v>
      </c>
      <c r="AQ11" s="26">
        <v>2.0813537465015301E-2</v>
      </c>
      <c r="AR11" s="26">
        <v>6.6832324638287804E-4</v>
      </c>
      <c r="AS11" s="26">
        <v>0</v>
      </c>
      <c r="AT11" s="26">
        <v>0</v>
      </c>
      <c r="AU11" s="95">
        <v>826.55316280582201</v>
      </c>
      <c r="AV11" s="26">
        <v>14.7308302584368</v>
      </c>
      <c r="AW11" s="26">
        <v>1.6367603745652699</v>
      </c>
      <c r="AX11" s="26">
        <v>16.367590633002099</v>
      </c>
      <c r="AY11" s="26">
        <v>0</v>
      </c>
      <c r="AZ11" s="26">
        <v>3.3577585228922402</v>
      </c>
      <c r="BA11" s="26">
        <v>1.1212068100773199E-3</v>
      </c>
      <c r="BB11" s="26">
        <v>532.93392749516602</v>
      </c>
      <c r="BC11" s="26">
        <v>1.5126744820516201E-3</v>
      </c>
      <c r="BD11" s="26">
        <v>3.9638231452239501E-3</v>
      </c>
      <c r="BE11" s="26">
        <v>9.5804366253851303E-3</v>
      </c>
      <c r="BF11" s="26">
        <v>2.2410293380071299E-3</v>
      </c>
      <c r="BG11" s="26">
        <v>6.8443826782850397E-3</v>
      </c>
      <c r="BH11" s="26">
        <v>5.2761366204247197E-4</v>
      </c>
      <c r="BI11" s="26">
        <v>0.26143391667631199</v>
      </c>
      <c r="BJ11" s="26">
        <v>0.26143391667631199</v>
      </c>
      <c r="BK11" s="26">
        <v>0</v>
      </c>
      <c r="BL11" s="26">
        <v>0</v>
      </c>
      <c r="BM11" s="26">
        <v>0</v>
      </c>
      <c r="BN11" s="26">
        <v>8.3891100492181903E-2</v>
      </c>
      <c r="BO11" s="26">
        <v>0</v>
      </c>
      <c r="BP11" s="26">
        <v>2.7428719610663801E-2</v>
      </c>
      <c r="BQ11" s="26">
        <v>6.4009192171387303E-3</v>
      </c>
      <c r="BR11" s="26">
        <v>3.7653047614323401E-3</v>
      </c>
      <c r="BS11" s="26">
        <v>6.8550673787595606E-2</v>
      </c>
      <c r="BT11" s="26">
        <v>148.32951268568101</v>
      </c>
      <c r="BU11" s="26">
        <v>3.5016185232339498E-3</v>
      </c>
      <c r="BV11" s="26">
        <v>4.2104413542992797E-2</v>
      </c>
      <c r="BW11" s="26">
        <v>0</v>
      </c>
      <c r="BX11" s="26">
        <v>13.8359723249391</v>
      </c>
      <c r="BY11" s="26">
        <v>298.122231187252</v>
      </c>
      <c r="BZ11" s="26">
        <v>0</v>
      </c>
      <c r="CA11" s="26">
        <v>0</v>
      </c>
      <c r="CB11" s="26">
        <v>12.7122027469784</v>
      </c>
      <c r="CC11" s="95">
        <v>0</v>
      </c>
      <c r="CD11" s="26">
        <v>37.399519024454797</v>
      </c>
      <c r="CE11" s="26">
        <v>754.29402536417695</v>
      </c>
      <c r="CF11" s="26">
        <v>12.5994490004905</v>
      </c>
      <c r="CH11" s="23">
        <f t="shared" si="0"/>
        <v>2.538686236186102E-3</v>
      </c>
      <c r="CI11" s="23" t="str">
        <f t="shared" si="14"/>
        <v/>
      </c>
      <c r="CJ11" s="23">
        <f t="shared" si="1"/>
        <v>2.5010079646750529E-3</v>
      </c>
      <c r="CK11" s="23">
        <f t="shared" si="2"/>
        <v>2.592195543621605E-3</v>
      </c>
      <c r="CL11" s="23">
        <f t="shared" si="3"/>
        <v>2.592195543621605E-3</v>
      </c>
      <c r="CM11" s="23">
        <f t="shared" si="4"/>
        <v>2.7927235957606817E-3</v>
      </c>
      <c r="CN11" s="23">
        <f t="shared" si="5"/>
        <v>2.7076825115213447E-3</v>
      </c>
      <c r="CO11" s="23">
        <f t="shared" si="6"/>
        <v>2.3160341847985816E-3</v>
      </c>
      <c r="CP11" s="23">
        <f t="shared" si="7"/>
        <v>2.8323983896299445E-3</v>
      </c>
      <c r="CQ11" s="23" t="str">
        <f t="shared" si="8"/>
        <v/>
      </c>
      <c r="CR11" s="23">
        <f t="shared" si="9"/>
        <v>2.6885804269502368E-3</v>
      </c>
      <c r="CS11" s="23">
        <f t="shared" si="10"/>
        <v>2.4595079533544953E-3</v>
      </c>
      <c r="CT11" s="23">
        <f t="shared" si="11"/>
        <v>2.3519882956591787E-3</v>
      </c>
      <c r="CU11" s="23">
        <f t="shared" si="12"/>
        <v>2.4885028077091032E-3</v>
      </c>
      <c r="CV11" s="23">
        <f t="shared" si="13"/>
        <v>2.4484305738656422E-3</v>
      </c>
    </row>
    <row r="12" spans="1:100" x14ac:dyDescent="0.25">
      <c r="A12" s="28" t="s">
        <v>10</v>
      </c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64"/>
      <c r="O12" s="64"/>
      <c r="P12" s="64"/>
      <c r="R12" s="28"/>
      <c r="CH12" s="23" t="str">
        <f t="shared" si="0"/>
        <v/>
      </c>
      <c r="CI12" s="23" t="str">
        <f t="shared" si="14"/>
        <v/>
      </c>
      <c r="CJ12" s="23" t="str">
        <f t="shared" si="1"/>
        <v/>
      </c>
      <c r="CK12" s="23" t="str">
        <f t="shared" si="2"/>
        <v/>
      </c>
      <c r="CL12" s="23" t="str">
        <f t="shared" si="3"/>
        <v/>
      </c>
      <c r="CM12" s="23" t="str">
        <f t="shared" si="4"/>
        <v/>
      </c>
      <c r="CN12" s="23" t="str">
        <f t="shared" si="5"/>
        <v/>
      </c>
      <c r="CO12" s="23" t="str">
        <f t="shared" si="6"/>
        <v/>
      </c>
      <c r="CP12" s="23" t="str">
        <f t="shared" si="7"/>
        <v/>
      </c>
      <c r="CQ12" s="23" t="str">
        <f t="shared" si="8"/>
        <v/>
      </c>
      <c r="CR12" s="23" t="str">
        <f t="shared" si="9"/>
        <v/>
      </c>
      <c r="CS12" s="23" t="str">
        <f t="shared" si="10"/>
        <v/>
      </c>
      <c r="CT12" s="23" t="str">
        <f t="shared" si="11"/>
        <v/>
      </c>
      <c r="CU12" s="23" t="str">
        <f t="shared" si="12"/>
        <v/>
      </c>
      <c r="CV12" s="23" t="str">
        <f t="shared" si="13"/>
        <v/>
      </c>
    </row>
    <row r="13" spans="1:100" x14ac:dyDescent="0.25">
      <c r="A13" s="28" t="s">
        <v>12</v>
      </c>
      <c r="B13" s="26">
        <v>23.569831581999999</v>
      </c>
      <c r="C13" s="26"/>
      <c r="D13" s="26">
        <v>11.251171254999999</v>
      </c>
      <c r="E13" s="26">
        <v>0.176950305</v>
      </c>
      <c r="F13" s="26">
        <v>0.176068538</v>
      </c>
      <c r="G13" s="26">
        <v>0.85478887619999999</v>
      </c>
      <c r="H13" s="26">
        <v>383.61609650999998</v>
      </c>
      <c r="I13" s="26">
        <v>2.5141341599999999E-2</v>
      </c>
      <c r="J13" s="26">
        <v>5.3005101177</v>
      </c>
      <c r="K13" s="26">
        <v>1.01107E-5</v>
      </c>
      <c r="L13" s="26">
        <v>2.8063410232999999</v>
      </c>
      <c r="M13" s="26">
        <v>1.36094604E-2</v>
      </c>
      <c r="N13" s="64">
        <v>1.6062531200000001E-2</v>
      </c>
      <c r="O13" s="64">
        <v>2.6298874000000002E-3</v>
      </c>
      <c r="P13" s="64">
        <v>6.1264420000000004E-4</v>
      </c>
      <c r="R13" t="s">
        <v>12</v>
      </c>
      <c r="S13" s="95">
        <v>0</v>
      </c>
      <c r="T13" s="26">
        <v>0</v>
      </c>
      <c r="U13" s="26">
        <v>1.61074341032423E-2</v>
      </c>
      <c r="V13" s="26">
        <v>2.5200363677110999E-2</v>
      </c>
      <c r="W13" s="26">
        <v>2.5200363677110999E-2</v>
      </c>
      <c r="X13" s="26">
        <v>1.18093823145224E-4</v>
      </c>
      <c r="Y13" s="95">
        <v>0</v>
      </c>
      <c r="Z13" s="26">
        <v>5.3133244699195599</v>
      </c>
      <c r="AA13" s="26">
        <v>2.6362649192832599E-3</v>
      </c>
      <c r="AB13" s="26">
        <v>163.80327695982601</v>
      </c>
      <c r="AC13" s="26">
        <v>1.01116424213363E-5</v>
      </c>
      <c r="AD13" s="26">
        <v>23.6254770526409</v>
      </c>
      <c r="AE13" s="26">
        <v>2.24973844180625</v>
      </c>
      <c r="AF13" s="26">
        <v>40.705783004679198</v>
      </c>
      <c r="AG13" s="26">
        <v>4.5492864362506102</v>
      </c>
      <c r="AH13" s="26">
        <v>0</v>
      </c>
      <c r="AI13" s="95">
        <v>0</v>
      </c>
      <c r="AJ13" s="26">
        <v>2.8120128374918099</v>
      </c>
      <c r="AK13" s="26">
        <v>2.8120128374918099</v>
      </c>
      <c r="AL13" s="26">
        <v>0</v>
      </c>
      <c r="AM13" s="26">
        <v>4.3839717735632701E-2</v>
      </c>
      <c r="AN13" s="26">
        <v>0</v>
      </c>
      <c r="AO13" s="95">
        <v>0</v>
      </c>
      <c r="AP13" s="26">
        <v>0</v>
      </c>
      <c r="AQ13" s="26">
        <v>1.36472355640799E-2</v>
      </c>
      <c r="AR13" s="26">
        <v>6.13865466796742E-4</v>
      </c>
      <c r="AS13" s="26">
        <v>0</v>
      </c>
      <c r="AT13" s="26">
        <v>0</v>
      </c>
      <c r="AU13" s="95">
        <v>425.112040212306</v>
      </c>
      <c r="AV13" s="26">
        <v>10.150899915673101</v>
      </c>
      <c r="AW13" s="26">
        <v>1.12787663596731</v>
      </c>
      <c r="AX13" s="26">
        <v>11.278776551640499</v>
      </c>
      <c r="AY13" s="26">
        <v>0</v>
      </c>
      <c r="AZ13" s="26">
        <v>2.2054208248593099</v>
      </c>
      <c r="BA13" s="26">
        <v>1.1844644697608501E-3</v>
      </c>
      <c r="BB13" s="26">
        <v>260.57508484267203</v>
      </c>
      <c r="BC13" s="26">
        <v>1.5980665465147501E-3</v>
      </c>
      <c r="BD13" s="26">
        <v>4.18755292470664E-3</v>
      </c>
      <c r="BE13" s="26">
        <v>1.01210602027149E-2</v>
      </c>
      <c r="BF13" s="26">
        <v>2.3675136824352198E-3</v>
      </c>
      <c r="BG13" s="26">
        <v>1.60794655996296E-3</v>
      </c>
      <c r="BH13" s="26">
        <v>5.5740284506467701E-4</v>
      </c>
      <c r="BI13" s="26">
        <v>0.17737250263176699</v>
      </c>
      <c r="BJ13" s="26">
        <v>0.17649073761140199</v>
      </c>
      <c r="BK13" s="26">
        <v>8.8176502036519495E-4</v>
      </c>
      <c r="BL13" s="26">
        <v>0</v>
      </c>
      <c r="BM13" s="26">
        <v>0</v>
      </c>
      <c r="BN13" s="26">
        <v>2.3137338029178001E-2</v>
      </c>
      <c r="BO13" s="26">
        <v>0</v>
      </c>
      <c r="BP13" s="26">
        <v>2.7581085445636699E-2</v>
      </c>
      <c r="BQ13" s="26">
        <v>6.7622182906463503E-3</v>
      </c>
      <c r="BR13" s="26">
        <v>3.7036530586374099E-3</v>
      </c>
      <c r="BS13" s="26">
        <v>6.8930537872650105E-2</v>
      </c>
      <c r="BT13" s="26">
        <v>77.935490640608407</v>
      </c>
      <c r="BU13" s="26">
        <v>3.6992369803292599E-3</v>
      </c>
      <c r="BV13" s="26">
        <v>2.1052660703164101E-2</v>
      </c>
      <c r="BW13" s="26">
        <v>0</v>
      </c>
      <c r="BX13" s="26">
        <v>0.85480583034331403</v>
      </c>
      <c r="BY13" s="26">
        <v>126.223319758329</v>
      </c>
      <c r="BZ13" s="26">
        <v>0</v>
      </c>
      <c r="CA13" s="26">
        <v>0</v>
      </c>
      <c r="CB13" s="26">
        <v>7.1365304905747102</v>
      </c>
      <c r="CC13" s="95">
        <v>0</v>
      </c>
      <c r="CD13" s="26">
        <v>19.2228017387853</v>
      </c>
      <c r="CE13" s="26">
        <v>384.386491509449</v>
      </c>
      <c r="CF13" s="26">
        <v>3.60050975834036</v>
      </c>
      <c r="CH13" s="23">
        <f t="shared" si="0"/>
        <v>2.3608768882080783E-3</v>
      </c>
      <c r="CI13" s="23" t="str">
        <f t="shared" si="14"/>
        <v/>
      </c>
      <c r="CJ13" s="23">
        <f t="shared" si="1"/>
        <v>2.4535487030501206E-3</v>
      </c>
      <c r="CK13" s="23">
        <f t="shared" si="2"/>
        <v>2.3859672452499312E-3</v>
      </c>
      <c r="CL13" s="23">
        <f t="shared" si="3"/>
        <v>2.3979276263542131E-3</v>
      </c>
      <c r="CM13" s="23">
        <f t="shared" si="4"/>
        <v>1.9834305038468833E-5</v>
      </c>
      <c r="CN13" s="23">
        <f t="shared" si="5"/>
        <v>2.0082447177211765E-3</v>
      </c>
      <c r="CO13" s="23">
        <f t="shared" si="6"/>
        <v>2.3476104835630754E-3</v>
      </c>
      <c r="CP13" s="23">
        <f t="shared" si="7"/>
        <v>2.4175696178314727E-3</v>
      </c>
      <c r="CQ13" s="23">
        <f t="shared" si="8"/>
        <v>9.3210295657152783E-5</v>
      </c>
      <c r="CR13" s="23">
        <f t="shared" si="9"/>
        <v>2.0210709050393384E-3</v>
      </c>
      <c r="CS13" s="23">
        <f t="shared" si="10"/>
        <v>2.7756547996494615E-3</v>
      </c>
      <c r="CT13" s="23">
        <f t="shared" si="11"/>
        <v>2.7955060558761649E-3</v>
      </c>
      <c r="CU13" s="23">
        <f t="shared" si="12"/>
        <v>2.4250160988868725E-3</v>
      </c>
      <c r="CV13" s="23">
        <f t="shared" si="13"/>
        <v>1.9934356625623158E-3</v>
      </c>
    </row>
    <row r="14" spans="1:100" x14ac:dyDescent="0.25">
      <c r="A14" s="28" t="s">
        <v>13</v>
      </c>
      <c r="B14" s="26">
        <v>20441.112986</v>
      </c>
      <c r="C14" s="26"/>
      <c r="D14" s="26">
        <v>13676.390109</v>
      </c>
      <c r="E14" s="26">
        <v>247.73236306999999</v>
      </c>
      <c r="F14" s="26">
        <v>247.54130617000001</v>
      </c>
      <c r="G14" s="26">
        <v>220.83413537999999</v>
      </c>
      <c r="H14" s="26">
        <v>53853.523233</v>
      </c>
      <c r="I14" s="26">
        <v>19.271351743</v>
      </c>
      <c r="J14" s="26">
        <v>83.119089986000006</v>
      </c>
      <c r="K14" s="26">
        <v>2.1907061999999998E-3</v>
      </c>
      <c r="L14" s="26">
        <v>147.21512872</v>
      </c>
      <c r="M14" s="26">
        <v>17.408587450999999</v>
      </c>
      <c r="N14" s="64">
        <v>16.369259376999999</v>
      </c>
      <c r="O14" s="64">
        <v>3.6871206424</v>
      </c>
      <c r="P14" s="64">
        <v>0.60216891159999997</v>
      </c>
      <c r="R14" s="28" t="s">
        <v>13</v>
      </c>
      <c r="S14" s="95">
        <v>0</v>
      </c>
      <c r="T14" s="26">
        <v>0</v>
      </c>
      <c r="U14" s="26">
        <v>16.414086377119201</v>
      </c>
      <c r="V14" s="26">
        <v>19.323188556350601</v>
      </c>
      <c r="W14" s="26">
        <v>19.323188556350601</v>
      </c>
      <c r="X14" s="26">
        <v>0.372795506646869</v>
      </c>
      <c r="Y14" s="95">
        <v>0</v>
      </c>
      <c r="Z14" s="26">
        <v>301.63688260798199</v>
      </c>
      <c r="AA14" s="26">
        <v>3.69721017487905</v>
      </c>
      <c r="AB14" s="26">
        <v>174585.46545014699</v>
      </c>
      <c r="AC14" s="26">
        <v>2.1944467522059998E-3</v>
      </c>
      <c r="AD14" s="26">
        <v>20497.045827168698</v>
      </c>
      <c r="AE14" s="26">
        <v>15.2512182579122</v>
      </c>
      <c r="AF14" s="26">
        <v>27933.771179776799</v>
      </c>
      <c r="AG14" s="26">
        <v>24.749123620799999</v>
      </c>
      <c r="AH14" s="26">
        <v>0.136282604692538</v>
      </c>
      <c r="AI14" s="95">
        <v>0</v>
      </c>
      <c r="AJ14" s="26">
        <v>147.614747202323</v>
      </c>
      <c r="AK14" s="26">
        <v>147.614747202323</v>
      </c>
      <c r="AL14" s="26">
        <v>0</v>
      </c>
      <c r="AM14" s="26">
        <v>1.856590577118</v>
      </c>
      <c r="AN14" s="26">
        <v>2.39419819759651E-4</v>
      </c>
      <c r="AO14" s="95">
        <v>0</v>
      </c>
      <c r="AP14" s="26">
        <v>0</v>
      </c>
      <c r="AQ14" s="26">
        <v>17.456366317533099</v>
      </c>
      <c r="AR14" s="26">
        <v>0.60378559959445799</v>
      </c>
      <c r="AS14" s="26">
        <v>0</v>
      </c>
      <c r="AT14" s="26">
        <v>0</v>
      </c>
      <c r="AU14" s="95">
        <v>81927.076007539799</v>
      </c>
      <c r="AV14" s="26">
        <v>12342.2995422984</v>
      </c>
      <c r="AW14" s="26">
        <v>1371.36669549871</v>
      </c>
      <c r="AX14" s="26">
        <v>13713.666237797101</v>
      </c>
      <c r="AY14" s="26">
        <v>0</v>
      </c>
      <c r="AZ14" s="26">
        <v>23.948161647563602</v>
      </c>
      <c r="BA14" s="26">
        <v>0.97519807073529596</v>
      </c>
      <c r="BB14" s="26">
        <v>30747.720189103999</v>
      </c>
      <c r="BC14" s="26">
        <v>1.3157269624167001</v>
      </c>
      <c r="BD14" s="26">
        <v>3.44769950495213</v>
      </c>
      <c r="BE14" s="26">
        <v>8.3329449865242395</v>
      </c>
      <c r="BF14" s="26">
        <v>1.9492201775822999</v>
      </c>
      <c r="BG14" s="26">
        <v>7.1282279576932899</v>
      </c>
      <c r="BH14" s="26">
        <v>0.45891946361546998</v>
      </c>
      <c r="BI14" s="26">
        <v>248.41941797714901</v>
      </c>
      <c r="BJ14" s="26">
        <v>248.22803018744699</v>
      </c>
      <c r="BK14" s="26">
        <v>0.19138778970110801</v>
      </c>
      <c r="BL14" s="26">
        <v>0</v>
      </c>
      <c r="BM14" s="26">
        <v>0</v>
      </c>
      <c r="BN14" s="26">
        <v>86.653743524418999</v>
      </c>
      <c r="BO14" s="26">
        <v>0</v>
      </c>
      <c r="BP14" s="26">
        <v>24.148914015774</v>
      </c>
      <c r="BQ14" s="26">
        <v>5.5674681340630503</v>
      </c>
      <c r="BR14" s="26">
        <v>3.33230871277634</v>
      </c>
      <c r="BS14" s="26">
        <v>60.353958954347803</v>
      </c>
      <c r="BT14" s="26">
        <v>21939.407391387598</v>
      </c>
      <c r="BU14" s="26">
        <v>3.0456793372906201</v>
      </c>
      <c r="BV14" s="26">
        <v>41.5180203852576</v>
      </c>
      <c r="BW14" s="26">
        <v>0</v>
      </c>
      <c r="BX14" s="26">
        <v>221.430322980737</v>
      </c>
      <c r="BY14" s="26">
        <v>17479.527185820702</v>
      </c>
      <c r="BZ14" s="26">
        <v>0</v>
      </c>
      <c r="CA14" s="26">
        <v>0</v>
      </c>
      <c r="CB14" s="26">
        <v>275.62774587342898</v>
      </c>
      <c r="CC14" s="95">
        <v>0</v>
      </c>
      <c r="CD14" s="26">
        <v>568.63681986983795</v>
      </c>
      <c r="CE14" s="26">
        <v>53999.851331095597</v>
      </c>
      <c r="CF14" s="26">
        <v>71.120194238155094</v>
      </c>
      <c r="CH14" s="23">
        <f t="shared" si="0"/>
        <v>2.7362913754748306E-3</v>
      </c>
      <c r="CI14" s="23" t="str">
        <f t="shared" si="14"/>
        <v/>
      </c>
      <c r="CJ14" s="23">
        <f t="shared" si="1"/>
        <v>2.7255824453684195E-3</v>
      </c>
      <c r="CK14" s="23">
        <f t="shared" si="2"/>
        <v>2.7733756649101294E-3</v>
      </c>
      <c r="CL14" s="23">
        <f t="shared" si="3"/>
        <v>2.7741795018863097E-3</v>
      </c>
      <c r="CM14" s="23">
        <f t="shared" si="4"/>
        <v>2.6997076322060535E-3</v>
      </c>
      <c r="CN14" s="23">
        <f t="shared" si="5"/>
        <v>2.7171499525203021E-3</v>
      </c>
      <c r="CO14" s="23">
        <f t="shared" si="6"/>
        <v>2.6898379543837513E-3</v>
      </c>
      <c r="CP14" s="23">
        <f t="shared" si="7"/>
        <v>2.6289723896013246</v>
      </c>
      <c r="CQ14" s="23">
        <f t="shared" si="8"/>
        <v>1.7074641072362955E-3</v>
      </c>
      <c r="CR14" s="23">
        <f t="shared" si="9"/>
        <v>2.7145204830345423E-3</v>
      </c>
      <c r="CS14" s="23">
        <f t="shared" si="10"/>
        <v>2.7445573437582917E-3</v>
      </c>
      <c r="CT14" s="23">
        <f t="shared" si="11"/>
        <v>2.7384867627051807E-3</v>
      </c>
      <c r="CU14" s="23">
        <f t="shared" si="12"/>
        <v>2.7364259153946631E-3</v>
      </c>
      <c r="CV14" s="23">
        <f t="shared" si="13"/>
        <v>2.6847749249664546E-3</v>
      </c>
    </row>
    <row r="15" spans="1:100" x14ac:dyDescent="0.25">
      <c r="A15" s="28" t="s">
        <v>14</v>
      </c>
      <c r="B15" s="26">
        <v>4685.9705403999997</v>
      </c>
      <c r="C15" s="26"/>
      <c r="D15" s="26">
        <v>3275.3993762</v>
      </c>
      <c r="E15" s="26">
        <v>64.306713305000002</v>
      </c>
      <c r="F15" s="26">
        <v>64.268309334999998</v>
      </c>
      <c r="G15" s="26">
        <v>47.093560840999999</v>
      </c>
      <c r="H15" s="26">
        <v>12530.386628</v>
      </c>
      <c r="I15" s="26">
        <v>6.2665865655999999</v>
      </c>
      <c r="J15" s="26">
        <v>27.054688273</v>
      </c>
      <c r="K15" s="26">
        <v>4.4034960000000002E-4</v>
      </c>
      <c r="L15" s="26">
        <v>45.353367763999998</v>
      </c>
      <c r="M15" s="26">
        <v>4.5784950014000003</v>
      </c>
      <c r="N15" s="64">
        <v>4.9206428004999996</v>
      </c>
      <c r="O15" s="64">
        <v>0.91206431889999995</v>
      </c>
      <c r="P15" s="64">
        <v>0.1547439498</v>
      </c>
      <c r="R15" s="28" t="s">
        <v>14</v>
      </c>
      <c r="S15" s="95">
        <v>0</v>
      </c>
      <c r="T15" s="26">
        <v>0</v>
      </c>
      <c r="U15" s="26">
        <v>4.9332013970245203</v>
      </c>
      <c r="V15" s="26">
        <v>6.2823274328986702</v>
      </c>
      <c r="W15" s="26">
        <v>6.2823274328986702</v>
      </c>
      <c r="X15" s="26">
        <v>2.6477922463891499E-2</v>
      </c>
      <c r="Y15" s="95">
        <v>0</v>
      </c>
      <c r="Z15" s="26">
        <v>69.721082321356207</v>
      </c>
      <c r="AA15" s="26">
        <v>0.91435004165128597</v>
      </c>
      <c r="AB15" s="26">
        <v>38559.2920707831</v>
      </c>
      <c r="AC15" s="26">
        <v>4.4065716628361302E-4</v>
      </c>
      <c r="AD15" s="26">
        <v>4697.6416436647396</v>
      </c>
      <c r="AE15" s="26">
        <v>4.1864411717788901</v>
      </c>
      <c r="AF15" s="26">
        <v>6253.1436855950897</v>
      </c>
      <c r="AG15" s="26">
        <v>5.8010730138010196</v>
      </c>
      <c r="AH15" s="26">
        <v>0</v>
      </c>
      <c r="AI15" s="95">
        <v>0</v>
      </c>
      <c r="AJ15" s="26">
        <v>45.467795292591603</v>
      </c>
      <c r="AK15" s="26">
        <v>45.467795292591603</v>
      </c>
      <c r="AL15" s="26">
        <v>0</v>
      </c>
      <c r="AM15" s="26">
        <v>0.84283828858505505</v>
      </c>
      <c r="AN15" s="26">
        <v>0</v>
      </c>
      <c r="AO15" s="95">
        <v>0</v>
      </c>
      <c r="AP15" s="26">
        <v>0</v>
      </c>
      <c r="AQ15" s="26">
        <v>4.5900722074497704</v>
      </c>
      <c r="AR15" s="26">
        <v>0.15511774251375701</v>
      </c>
      <c r="AS15" s="26">
        <v>0</v>
      </c>
      <c r="AT15" s="26">
        <v>0</v>
      </c>
      <c r="AU15" s="95">
        <v>18811.819773915999</v>
      </c>
      <c r="AV15" s="26">
        <v>2955.1872115610299</v>
      </c>
      <c r="AW15" s="26">
        <v>328.35428294228802</v>
      </c>
      <c r="AX15" s="26">
        <v>3283.5414945033199</v>
      </c>
      <c r="AY15" s="26">
        <v>0</v>
      </c>
      <c r="AZ15" s="26">
        <v>6.6401654526810896</v>
      </c>
      <c r="BA15" s="26">
        <v>0.32191858505156001</v>
      </c>
      <c r="BB15" s="26">
        <v>7265.6196453188704</v>
      </c>
      <c r="BC15" s="26">
        <v>0.43433043672459298</v>
      </c>
      <c r="BD15" s="26">
        <v>1.138106497021</v>
      </c>
      <c r="BE15" s="26">
        <v>2.7507493300704899</v>
      </c>
      <c r="BF15" s="26">
        <v>0.64345293451721497</v>
      </c>
      <c r="BG15" s="26">
        <v>1.3655140003417101</v>
      </c>
      <c r="BH15" s="26">
        <v>0.15149289939758601</v>
      </c>
      <c r="BI15" s="26">
        <v>64.469521035907803</v>
      </c>
      <c r="BJ15" s="26">
        <v>64.431090639682097</v>
      </c>
      <c r="BK15" s="26">
        <v>3.84303962256871E-2</v>
      </c>
      <c r="BL15" s="26">
        <v>0</v>
      </c>
      <c r="BM15" s="26">
        <v>0</v>
      </c>
      <c r="BN15" s="26">
        <v>17.1027984752834</v>
      </c>
      <c r="BO15" s="26">
        <v>0</v>
      </c>
      <c r="BP15" s="26">
        <v>7.72660081626129</v>
      </c>
      <c r="BQ15" s="26">
        <v>1.83786053329806</v>
      </c>
      <c r="BR15" s="26">
        <v>1.05186732331332</v>
      </c>
      <c r="BS15" s="26">
        <v>19.310441245390901</v>
      </c>
      <c r="BT15" s="26">
        <v>4979.4854497097904</v>
      </c>
      <c r="BU15" s="26">
        <v>1.00539289207824</v>
      </c>
      <c r="BV15" s="26">
        <v>9.5905646709326096</v>
      </c>
      <c r="BW15" s="26">
        <v>0</v>
      </c>
      <c r="BX15" s="26">
        <v>47.203790278542897</v>
      </c>
      <c r="BY15" s="26">
        <v>4248.9660444411302</v>
      </c>
      <c r="BZ15" s="26">
        <v>0</v>
      </c>
      <c r="CA15" s="26">
        <v>0</v>
      </c>
      <c r="CB15" s="26">
        <v>60.488801470115298</v>
      </c>
      <c r="CC15" s="95">
        <v>0</v>
      </c>
      <c r="CD15" s="26">
        <v>141.50487781878601</v>
      </c>
      <c r="CE15" s="26">
        <v>12559.9665283266</v>
      </c>
      <c r="CF15" s="26">
        <v>15.303128592783599</v>
      </c>
      <c r="CH15" s="23">
        <f t="shared" si="0"/>
        <v>2.4906480235242115E-3</v>
      </c>
      <c r="CI15" s="23" t="str">
        <f t="shared" si="14"/>
        <v/>
      </c>
      <c r="CJ15" s="23">
        <f t="shared" si="1"/>
        <v>2.4858398528383634E-3</v>
      </c>
      <c r="CK15" s="23">
        <f t="shared" si="2"/>
        <v>2.5317377073155777E-3</v>
      </c>
      <c r="CL15" s="23">
        <f t="shared" si="3"/>
        <v>2.5328393786367984E-3</v>
      </c>
      <c r="CM15" s="23">
        <f t="shared" si="4"/>
        <v>2.3406477568145945E-3</v>
      </c>
      <c r="CN15" s="23">
        <f t="shared" si="5"/>
        <v>2.3606534422889939E-3</v>
      </c>
      <c r="CO15" s="23">
        <f t="shared" si="6"/>
        <v>2.5118726333533347E-3</v>
      </c>
      <c r="CP15" s="23">
        <f t="shared" si="7"/>
        <v>1.5770425302196647</v>
      </c>
      <c r="CQ15" s="23">
        <f t="shared" si="8"/>
        <v>6.984593232581593E-4</v>
      </c>
      <c r="CR15" s="23">
        <f t="shared" si="9"/>
        <v>2.5230216460889591E-3</v>
      </c>
      <c r="CS15" s="23">
        <f t="shared" si="10"/>
        <v>2.5286051521799273E-3</v>
      </c>
      <c r="CT15" s="23">
        <f t="shared" si="11"/>
        <v>2.5522268194807037E-3</v>
      </c>
      <c r="CU15" s="23">
        <f t="shared" si="12"/>
        <v>2.5060982037349421E-3</v>
      </c>
      <c r="CV15" s="23">
        <f t="shared" si="13"/>
        <v>2.4155562413918016E-3</v>
      </c>
    </row>
    <row r="16" spans="1:100" x14ac:dyDescent="0.25">
      <c r="A16" s="28" t="s">
        <v>15</v>
      </c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64"/>
      <c r="O16" s="64"/>
      <c r="P16" s="64"/>
      <c r="CH16" s="23" t="str">
        <f t="shared" si="0"/>
        <v/>
      </c>
      <c r="CI16" s="23" t="str">
        <f t="shared" si="14"/>
        <v/>
      </c>
      <c r="CJ16" s="23" t="str">
        <f t="shared" si="1"/>
        <v/>
      </c>
      <c r="CK16" s="23" t="str">
        <f t="shared" si="2"/>
        <v/>
      </c>
      <c r="CL16" s="23" t="str">
        <f t="shared" si="3"/>
        <v/>
      </c>
      <c r="CM16" s="23" t="str">
        <f t="shared" si="4"/>
        <v/>
      </c>
      <c r="CN16" s="23" t="str">
        <f t="shared" si="5"/>
        <v/>
      </c>
      <c r="CO16" s="23" t="str">
        <f t="shared" si="6"/>
        <v/>
      </c>
      <c r="CP16" s="23" t="str">
        <f t="shared" si="7"/>
        <v/>
      </c>
      <c r="CQ16" s="23" t="str">
        <f t="shared" si="8"/>
        <v/>
      </c>
      <c r="CR16" s="23" t="str">
        <f t="shared" si="9"/>
        <v/>
      </c>
      <c r="CS16" s="23" t="str">
        <f t="shared" si="10"/>
        <v/>
      </c>
      <c r="CT16" s="23" t="str">
        <f t="shared" si="11"/>
        <v/>
      </c>
      <c r="CU16" s="23" t="str">
        <f t="shared" si="12"/>
        <v/>
      </c>
      <c r="CV16" s="23" t="str">
        <f t="shared" si="13"/>
        <v/>
      </c>
    </row>
    <row r="17" spans="1:100" x14ac:dyDescent="0.25">
      <c r="A17" s="28" t="s">
        <v>16</v>
      </c>
      <c r="B17" s="26">
        <v>78486.345191</v>
      </c>
      <c r="C17" s="26">
        <v>2.4255098E-3</v>
      </c>
      <c r="D17" s="26">
        <v>53063.393225</v>
      </c>
      <c r="E17" s="26">
        <v>1115.0110781999999</v>
      </c>
      <c r="F17" s="26">
        <v>1114.9071325</v>
      </c>
      <c r="G17" s="26">
        <v>47.541256425999997</v>
      </c>
      <c r="H17" s="26">
        <v>96690.553702000005</v>
      </c>
      <c r="I17" s="26">
        <v>94.915723103999994</v>
      </c>
      <c r="J17" s="26">
        <v>377.64352724000003</v>
      </c>
      <c r="K17" s="26">
        <v>1.1918686E-3</v>
      </c>
      <c r="L17" s="26">
        <v>690.31305677</v>
      </c>
      <c r="M17" s="26">
        <v>79.796549103000004</v>
      </c>
      <c r="N17" s="64">
        <v>79.985152479999996</v>
      </c>
      <c r="O17" s="64">
        <v>16.371545860000001</v>
      </c>
      <c r="P17" s="64">
        <v>2.5814926725</v>
      </c>
      <c r="R17" s="28" t="s">
        <v>16</v>
      </c>
      <c r="S17" s="95">
        <v>0</v>
      </c>
      <c r="T17" s="26">
        <v>0</v>
      </c>
      <c r="U17" s="26">
        <v>80.207240662409006</v>
      </c>
      <c r="V17" s="26">
        <v>95.179166102915204</v>
      </c>
      <c r="W17" s="26">
        <v>95.179166102915204</v>
      </c>
      <c r="X17" s="26">
        <v>122.247110382804</v>
      </c>
      <c r="Y17" s="95">
        <v>0</v>
      </c>
      <c r="Z17" s="26">
        <v>491.17268045666401</v>
      </c>
      <c r="AA17" s="26">
        <v>16.416911613724199</v>
      </c>
      <c r="AB17" s="26">
        <v>277575.60693486</v>
      </c>
      <c r="AC17" s="26">
        <v>1.1943065991915601E-3</v>
      </c>
      <c r="AD17" s="26">
        <v>78703.358170534106</v>
      </c>
      <c r="AE17" s="26">
        <v>39.432501025549499</v>
      </c>
      <c r="AF17" s="26">
        <v>43495.169525811601</v>
      </c>
      <c r="AG17" s="26">
        <v>53.350882327307403</v>
      </c>
      <c r="AH17" s="26">
        <v>50.063630211705103</v>
      </c>
      <c r="AI17" s="95">
        <v>0</v>
      </c>
      <c r="AJ17" s="26">
        <v>692.21499687355697</v>
      </c>
      <c r="AK17" s="26">
        <v>692.21499687355697</v>
      </c>
      <c r="AL17" s="26">
        <v>0</v>
      </c>
      <c r="AM17" s="26">
        <v>13.157104437771199</v>
      </c>
      <c r="AN17" s="26">
        <v>8.7955504900956202E-2</v>
      </c>
      <c r="AO17" s="95">
        <v>0</v>
      </c>
      <c r="AP17" s="26">
        <v>0</v>
      </c>
      <c r="AQ17" s="26">
        <v>80.018255734632206</v>
      </c>
      <c r="AR17" s="26">
        <v>2.58862448327984</v>
      </c>
      <c r="AS17" s="26">
        <v>2.4254948659865401E-3</v>
      </c>
      <c r="AT17" s="26">
        <v>0</v>
      </c>
      <c r="AU17" s="95">
        <v>140441.35966500701</v>
      </c>
      <c r="AV17" s="26">
        <v>47889.115515427999</v>
      </c>
      <c r="AW17" s="26">
        <v>5321.01406322415</v>
      </c>
      <c r="AX17" s="26">
        <v>53210.129578652202</v>
      </c>
      <c r="AY17" s="26">
        <v>0</v>
      </c>
      <c r="AZ17" s="26">
        <v>123.31252443239001</v>
      </c>
      <c r="BA17" s="26">
        <v>6.0773555981194498</v>
      </c>
      <c r="BB17" s="26">
        <v>57775.458562422602</v>
      </c>
      <c r="BC17" s="26">
        <v>8.1995344875852201</v>
      </c>
      <c r="BD17" s="26">
        <v>21.4857909976024</v>
      </c>
      <c r="BE17" s="26">
        <v>51.930341791806597</v>
      </c>
      <c r="BF17" s="26">
        <v>12.147459839283</v>
      </c>
      <c r="BG17" s="26">
        <v>20.233218528084102</v>
      </c>
      <c r="BH17" s="26">
        <v>2.8599631882824301</v>
      </c>
      <c r="BI17" s="26">
        <v>1118.1363780475399</v>
      </c>
      <c r="BJ17" s="26">
        <v>1118.0322210470399</v>
      </c>
      <c r="BK17" s="26">
        <v>0.10415700050155099</v>
      </c>
      <c r="BL17" s="26">
        <v>0</v>
      </c>
      <c r="BM17" s="26">
        <v>0</v>
      </c>
      <c r="BN17" s="26">
        <v>258.28387428804399</v>
      </c>
      <c r="BO17" s="26">
        <v>0</v>
      </c>
      <c r="BP17" s="26">
        <v>144.49023943671901</v>
      </c>
      <c r="BQ17" s="26">
        <v>34.696128337042602</v>
      </c>
      <c r="BR17" s="26">
        <v>19.587314744952799</v>
      </c>
      <c r="BS17" s="26">
        <v>361.11179646709297</v>
      </c>
      <c r="BT17" s="26">
        <v>35419.354263865003</v>
      </c>
      <c r="BU17" s="26">
        <v>18.980383532796498</v>
      </c>
      <c r="BV17" s="26">
        <v>157.948819809631</v>
      </c>
      <c r="BW17" s="26">
        <v>0</v>
      </c>
      <c r="BX17" s="26">
        <v>47.6569486993263</v>
      </c>
      <c r="BY17" s="26">
        <v>34867.398618255203</v>
      </c>
      <c r="BZ17" s="26">
        <v>0</v>
      </c>
      <c r="CA17" s="26">
        <v>0</v>
      </c>
      <c r="CB17" s="26">
        <v>574.83618128919602</v>
      </c>
      <c r="CC17" s="95">
        <v>0</v>
      </c>
      <c r="CD17" s="26">
        <v>1498.70444256978</v>
      </c>
      <c r="CE17" s="26">
        <v>96951.4061285184</v>
      </c>
      <c r="CF17" s="26">
        <v>380.30656171270999</v>
      </c>
      <c r="CH17" s="23">
        <f t="shared" si="0"/>
        <v>2.764977513043762E-3</v>
      </c>
      <c r="CI17" s="23">
        <f t="shared" si="14"/>
        <v>-6.1570616865345549E-6</v>
      </c>
      <c r="CJ17" s="23">
        <f t="shared" si="1"/>
        <v>2.7653028714166353E-3</v>
      </c>
      <c r="CK17" s="23">
        <f t="shared" si="2"/>
        <v>2.8029316556973053E-3</v>
      </c>
      <c r="CL17" s="23">
        <f t="shared" si="3"/>
        <v>2.8030034573663675E-3</v>
      </c>
      <c r="CM17" s="23">
        <f t="shared" si="4"/>
        <v>2.4335131635905131E-3</v>
      </c>
      <c r="CN17" s="23">
        <f t="shared" si="5"/>
        <v>2.6978067301418242E-3</v>
      </c>
      <c r="CO17" s="23">
        <f t="shared" si="6"/>
        <v>2.77554645637112E-3</v>
      </c>
      <c r="CP17" s="23">
        <f t="shared" si="7"/>
        <v>0.3006251796406772</v>
      </c>
      <c r="CQ17" s="23">
        <f t="shared" si="8"/>
        <v>2.0455268236449073E-3</v>
      </c>
      <c r="CR17" s="23">
        <f t="shared" si="9"/>
        <v>2.7551848902528579E-3</v>
      </c>
      <c r="CS17" s="23">
        <f t="shared" si="10"/>
        <v>2.7783987418557006E-3</v>
      </c>
      <c r="CT17" s="23">
        <f t="shared" si="11"/>
        <v>2.7766176036801622E-3</v>
      </c>
      <c r="CU17" s="23">
        <f t="shared" si="12"/>
        <v>2.7710122252437093E-3</v>
      </c>
      <c r="CV17" s="23">
        <f t="shared" si="13"/>
        <v>2.762669387294157E-3</v>
      </c>
    </row>
    <row r="18" spans="1:100" x14ac:dyDescent="0.25">
      <c r="A18" s="28" t="s">
        <v>17</v>
      </c>
      <c r="B18" s="26">
        <v>18914.740744999999</v>
      </c>
      <c r="C18" s="26"/>
      <c r="D18" s="26">
        <v>12971.793517</v>
      </c>
      <c r="E18" s="26">
        <v>184.51005884</v>
      </c>
      <c r="F18" s="26">
        <v>184.47792582</v>
      </c>
      <c r="G18" s="26">
        <v>39.963105868</v>
      </c>
      <c r="H18" s="26">
        <v>37073.359209000002</v>
      </c>
      <c r="I18" s="26">
        <v>24.901823718999999</v>
      </c>
      <c r="J18" s="26">
        <v>269.51863902000002</v>
      </c>
      <c r="K18" s="26">
        <v>3.684467E-4</v>
      </c>
      <c r="L18" s="26">
        <v>174.30715097999999</v>
      </c>
      <c r="M18" s="26">
        <v>19.331760199000001</v>
      </c>
      <c r="N18" s="64">
        <v>20.199851818999999</v>
      </c>
      <c r="O18" s="64">
        <v>3.8752209278</v>
      </c>
      <c r="P18" s="64">
        <v>0.61927927999999999</v>
      </c>
      <c r="R18" s="28" t="s">
        <v>17</v>
      </c>
      <c r="S18" s="95">
        <v>0</v>
      </c>
      <c r="T18" s="26">
        <v>0</v>
      </c>
      <c r="U18" s="26">
        <v>20.235795642659198</v>
      </c>
      <c r="V18" s="26">
        <v>24.9468300296884</v>
      </c>
      <c r="W18" s="26">
        <v>24.9468300296884</v>
      </c>
      <c r="X18" s="26">
        <v>0.10210535248364</v>
      </c>
      <c r="Y18" s="95">
        <v>0</v>
      </c>
      <c r="Z18" s="26">
        <v>310.21965840514201</v>
      </c>
      <c r="AA18" s="26">
        <v>3.8819262225659998</v>
      </c>
      <c r="AB18" s="26">
        <v>118750.37775288</v>
      </c>
      <c r="AC18" s="26">
        <v>3.6922109324117903E-4</v>
      </c>
      <c r="AD18" s="26">
        <v>18946.560408212201</v>
      </c>
      <c r="AE18" s="26">
        <v>7.53823386983081</v>
      </c>
      <c r="AF18" s="26">
        <v>19197.662505919601</v>
      </c>
      <c r="AG18" s="26">
        <v>6.7044275569359604</v>
      </c>
      <c r="AH18" s="26">
        <v>0</v>
      </c>
      <c r="AI18" s="95">
        <v>0</v>
      </c>
      <c r="AJ18" s="26">
        <v>174.619763489788</v>
      </c>
      <c r="AK18" s="26">
        <v>174.619763489788</v>
      </c>
      <c r="AL18" s="26">
        <v>0</v>
      </c>
      <c r="AM18" s="26">
        <v>2.8272115289757398</v>
      </c>
      <c r="AN18" s="26">
        <v>0</v>
      </c>
      <c r="AO18" s="95">
        <v>0</v>
      </c>
      <c r="AP18" s="26">
        <v>0</v>
      </c>
      <c r="AQ18" s="26">
        <v>19.365622026968602</v>
      </c>
      <c r="AR18" s="26">
        <v>0.62035661039493395</v>
      </c>
      <c r="AS18" s="26">
        <v>0</v>
      </c>
      <c r="AT18" s="26">
        <v>0</v>
      </c>
      <c r="AU18" s="95">
        <v>56328.834442699001</v>
      </c>
      <c r="AV18" s="26">
        <v>11694.4289194514</v>
      </c>
      <c r="AW18" s="26">
        <v>1299.3811541954501</v>
      </c>
      <c r="AX18" s="26">
        <v>12993.8100736469</v>
      </c>
      <c r="AY18" s="26">
        <v>0</v>
      </c>
      <c r="AZ18" s="26">
        <v>16.918310305351699</v>
      </c>
      <c r="BA18" s="26">
        <v>1.15401536328312</v>
      </c>
      <c r="BB18" s="26">
        <v>21061.881366332</v>
      </c>
      <c r="BC18" s="26">
        <v>1.55698551749643</v>
      </c>
      <c r="BD18" s="26">
        <v>4.0798781477868298</v>
      </c>
      <c r="BE18" s="26">
        <v>9.8609205907284494</v>
      </c>
      <c r="BF18" s="26">
        <v>2.3066444512420201</v>
      </c>
      <c r="BG18" s="26">
        <v>2.2899576484234201</v>
      </c>
      <c r="BH18" s="26">
        <v>0.54307144969328203</v>
      </c>
      <c r="BI18" s="26">
        <v>184.81209754119001</v>
      </c>
      <c r="BJ18" s="26">
        <v>184.77989797980001</v>
      </c>
      <c r="BK18" s="26">
        <v>3.2199561390455003E-2</v>
      </c>
      <c r="BL18" s="26">
        <v>0</v>
      </c>
      <c r="BM18" s="26">
        <v>0</v>
      </c>
      <c r="BN18" s="26">
        <v>30.967687050050401</v>
      </c>
      <c r="BO18" s="26">
        <v>0</v>
      </c>
      <c r="BP18" s="26">
        <v>27.051593404322102</v>
      </c>
      <c r="BQ18" s="26">
        <v>6.5883579021919401</v>
      </c>
      <c r="BR18" s="26">
        <v>3.64371385615943</v>
      </c>
      <c r="BS18" s="26">
        <v>67.607407764347897</v>
      </c>
      <c r="BT18" s="26">
        <v>15060.5872836784</v>
      </c>
      <c r="BU18" s="26">
        <v>3.6041417291952502</v>
      </c>
      <c r="BV18" s="26">
        <v>23.525523104879301</v>
      </c>
      <c r="BW18" s="26">
        <v>0</v>
      </c>
      <c r="BX18" s="26">
        <v>40.0196832012169</v>
      </c>
      <c r="BY18" s="26">
        <v>12170.4509419814</v>
      </c>
      <c r="BZ18" s="26">
        <v>0</v>
      </c>
      <c r="CA18" s="26">
        <v>0</v>
      </c>
      <c r="CB18" s="26">
        <v>168.59666797682601</v>
      </c>
      <c r="CC18" s="95">
        <v>0</v>
      </c>
      <c r="CD18" s="26">
        <v>360.39899654772</v>
      </c>
      <c r="CE18" s="26">
        <v>37132.044570953003</v>
      </c>
      <c r="CF18" s="26">
        <v>39.018252588939802</v>
      </c>
      <c r="CH18" s="23">
        <f t="shared" si="0"/>
        <v>1.6822680067985095E-3</v>
      </c>
      <c r="CI18" s="23" t="str">
        <f t="shared" si="14"/>
        <v/>
      </c>
      <c r="CJ18" s="23">
        <f t="shared" si="1"/>
        <v>1.697263883983887E-3</v>
      </c>
      <c r="CK18" s="23">
        <f t="shared" si="2"/>
        <v>1.6369768840187211E-3</v>
      </c>
      <c r="CL18" s="23">
        <f t="shared" si="3"/>
        <v>1.6369013173676847E-3</v>
      </c>
      <c r="CM18" s="23">
        <f t="shared" si="4"/>
        <v>1.4157391420921521E-3</v>
      </c>
      <c r="CN18" s="23">
        <f t="shared" si="5"/>
        <v>1.5829523734864183E-3</v>
      </c>
      <c r="CO18" s="23">
        <f t="shared" si="6"/>
        <v>1.8073499835299441E-3</v>
      </c>
      <c r="CP18" s="23">
        <f t="shared" si="7"/>
        <v>0.15101374633359479</v>
      </c>
      <c r="CQ18" s="23">
        <f t="shared" si="8"/>
        <v>2.1017781979836697E-3</v>
      </c>
      <c r="CR18" s="23">
        <f t="shared" si="9"/>
        <v>1.7934577441626577E-3</v>
      </c>
      <c r="CS18" s="23">
        <f t="shared" si="10"/>
        <v>1.7516163877488963E-3</v>
      </c>
      <c r="CT18" s="23">
        <f t="shared" si="11"/>
        <v>1.7794102640589834E-3</v>
      </c>
      <c r="CU18" s="23">
        <f t="shared" si="12"/>
        <v>1.730299998613615E-3</v>
      </c>
      <c r="CV18" s="23">
        <f t="shared" si="13"/>
        <v>1.7396519304407566E-3</v>
      </c>
    </row>
    <row r="19" spans="1:100" x14ac:dyDescent="0.25">
      <c r="A19" s="28" t="s">
        <v>18</v>
      </c>
      <c r="B19" s="26">
        <v>27114.525915999999</v>
      </c>
      <c r="C19" s="26">
        <v>3.8032396000000003E-2</v>
      </c>
      <c r="D19" s="26">
        <v>20087.153063000002</v>
      </c>
      <c r="E19" s="26">
        <v>362.62749393000001</v>
      </c>
      <c r="F19" s="26">
        <v>360.74702094999998</v>
      </c>
      <c r="G19" s="26">
        <v>553.36080285000003</v>
      </c>
      <c r="H19" s="26">
        <v>54511.944122000001</v>
      </c>
      <c r="I19" s="26">
        <v>41.147520462999999</v>
      </c>
      <c r="J19" s="26">
        <v>1266.7709135</v>
      </c>
      <c r="K19" s="26">
        <v>2.1562161E-2</v>
      </c>
      <c r="L19" s="26">
        <v>328.98579989000001</v>
      </c>
      <c r="M19" s="26">
        <v>25.283939216</v>
      </c>
      <c r="N19" s="64">
        <v>25.733490786000001</v>
      </c>
      <c r="O19" s="64">
        <v>5.3371472549999996</v>
      </c>
      <c r="P19" s="64">
        <v>1.2419201406</v>
      </c>
      <c r="R19" s="28" t="s">
        <v>18</v>
      </c>
      <c r="S19" s="95">
        <v>0</v>
      </c>
      <c r="T19" s="26">
        <v>0</v>
      </c>
      <c r="U19" s="26">
        <v>25.804790811509701</v>
      </c>
      <c r="V19" s="26">
        <v>41.260354042465899</v>
      </c>
      <c r="W19" s="26">
        <v>41.260354042465899</v>
      </c>
      <c r="X19" s="26">
        <v>0.59787374711489705</v>
      </c>
      <c r="Y19" s="95">
        <v>0</v>
      </c>
      <c r="Z19" s="26">
        <v>1271.43333960635</v>
      </c>
      <c r="AA19" s="26">
        <v>5.3518925453551596</v>
      </c>
      <c r="AB19" s="26">
        <v>118764.553888361</v>
      </c>
      <c r="AC19" s="26">
        <v>2.1620007402448099E-2</v>
      </c>
      <c r="AD19" s="26">
        <v>27189.438969131999</v>
      </c>
      <c r="AE19" s="26">
        <v>100.05257772740001</v>
      </c>
      <c r="AF19" s="26">
        <v>19820.722792803001</v>
      </c>
      <c r="AG19" s="26">
        <v>155.06573814576501</v>
      </c>
      <c r="AH19" s="26">
        <v>0.199337776622519</v>
      </c>
      <c r="AI19" s="95">
        <v>0</v>
      </c>
      <c r="AJ19" s="26">
        <v>329.90264311409197</v>
      </c>
      <c r="AK19" s="26">
        <v>329.90264311409197</v>
      </c>
      <c r="AL19" s="26">
        <v>0</v>
      </c>
      <c r="AM19" s="26">
        <v>10.4632826833557</v>
      </c>
      <c r="AN19" s="26">
        <v>3.5023369456623399E-4</v>
      </c>
      <c r="AO19" s="95">
        <v>0</v>
      </c>
      <c r="AP19" s="26">
        <v>0</v>
      </c>
      <c r="AQ19" s="26">
        <v>25.353954031227801</v>
      </c>
      <c r="AR19" s="26">
        <v>1.2453130076385099</v>
      </c>
      <c r="AS19" s="26">
        <v>3.83424643264604E-2</v>
      </c>
      <c r="AT19" s="26">
        <v>0</v>
      </c>
      <c r="AU19" s="95">
        <v>74480.322164277401</v>
      </c>
      <c r="AV19" s="26">
        <v>18128.253368600599</v>
      </c>
      <c r="AW19" s="26">
        <v>2014.24951176794</v>
      </c>
      <c r="AX19" s="26">
        <v>20142.5028803686</v>
      </c>
      <c r="AY19" s="26">
        <v>0</v>
      </c>
      <c r="AZ19" s="26">
        <v>103.168378102418</v>
      </c>
      <c r="BA19" s="26">
        <v>1.79278163135413</v>
      </c>
      <c r="BB19" s="26">
        <v>33338.813583249001</v>
      </c>
      <c r="BC19" s="26">
        <v>2.4188000076059399</v>
      </c>
      <c r="BD19" s="26">
        <v>6.3381377396010601</v>
      </c>
      <c r="BE19" s="26">
        <v>15.3190659153314</v>
      </c>
      <c r="BF19" s="26">
        <v>3.5834128406003201</v>
      </c>
      <c r="BG19" s="26">
        <v>7.77051179450718</v>
      </c>
      <c r="BH19" s="26">
        <v>0.84366814147059199</v>
      </c>
      <c r="BI19" s="26">
        <v>363.64646310670901</v>
      </c>
      <c r="BJ19" s="26">
        <v>361.76096827125599</v>
      </c>
      <c r="BK19" s="26">
        <v>1.8854948354525201</v>
      </c>
      <c r="BL19" s="26">
        <v>0</v>
      </c>
      <c r="BM19" s="26">
        <v>0</v>
      </c>
      <c r="BN19" s="26">
        <v>97.178547972794902</v>
      </c>
      <c r="BO19" s="26">
        <v>0</v>
      </c>
      <c r="BP19" s="26">
        <v>43.0708308959032</v>
      </c>
      <c r="BQ19" s="26">
        <v>10.2350875504996</v>
      </c>
      <c r="BR19" s="26">
        <v>5.8659658508463002</v>
      </c>
      <c r="BS19" s="26">
        <v>107.64354016810201</v>
      </c>
      <c r="BT19" s="26">
        <v>17707.535945425701</v>
      </c>
      <c r="BU19" s="26">
        <v>5.5990799176573596</v>
      </c>
      <c r="BV19" s="26">
        <v>54.101537844981898</v>
      </c>
      <c r="BW19" s="26">
        <v>0</v>
      </c>
      <c r="BX19" s="26">
        <v>554.86192374210805</v>
      </c>
      <c r="BY19" s="26">
        <v>19723.692565167399</v>
      </c>
      <c r="BZ19" s="26">
        <v>0</v>
      </c>
      <c r="CA19" s="26">
        <v>0</v>
      </c>
      <c r="CB19" s="26">
        <v>413.96223749779602</v>
      </c>
      <c r="CC19" s="95">
        <v>0</v>
      </c>
      <c r="CD19" s="26">
        <v>1202.93969684279</v>
      </c>
      <c r="CE19" s="26">
        <v>54661.289998401597</v>
      </c>
      <c r="CF19" s="26">
        <v>243.84895520316101</v>
      </c>
      <c r="CH19" s="23">
        <f t="shared" si="0"/>
        <v>2.7628383901706069E-3</v>
      </c>
      <c r="CI19" s="23">
        <f t="shared" si="14"/>
        <v>8.1527423741695644E-3</v>
      </c>
      <c r="CJ19" s="23">
        <f t="shared" si="1"/>
        <v>2.7554834273927713E-3</v>
      </c>
      <c r="CK19" s="23">
        <f t="shared" si="2"/>
        <v>2.809961168872898E-3</v>
      </c>
      <c r="CL19" s="23">
        <f t="shared" si="3"/>
        <v>2.8106879956648245E-3</v>
      </c>
      <c r="CM19" s="23">
        <f t="shared" si="4"/>
        <v>2.7127344119365279E-3</v>
      </c>
      <c r="CN19" s="23">
        <f t="shared" si="5"/>
        <v>2.7396908843932183E-3</v>
      </c>
      <c r="CO19" s="23">
        <f t="shared" si="6"/>
        <v>2.7421720238856146E-3</v>
      </c>
      <c r="CP19" s="23">
        <f t="shared" si="7"/>
        <v>3.6805598049832709E-3</v>
      </c>
      <c r="CQ19" s="23">
        <f t="shared" si="8"/>
        <v>2.6827738856091206E-3</v>
      </c>
      <c r="CR19" s="23">
        <f t="shared" si="9"/>
        <v>2.7868778056637077E-3</v>
      </c>
      <c r="CS19" s="23">
        <f t="shared" si="10"/>
        <v>2.7691418900221893E-3</v>
      </c>
      <c r="CT19" s="23">
        <f t="shared" si="11"/>
        <v>2.7707094269732724E-3</v>
      </c>
      <c r="CU19" s="23">
        <f t="shared" si="12"/>
        <v>2.762766258949684E-3</v>
      </c>
      <c r="CV19" s="23">
        <f t="shared" si="13"/>
        <v>2.7319526655480179E-3</v>
      </c>
    </row>
    <row r="20" spans="1:100" x14ac:dyDescent="0.25">
      <c r="A20" s="28" t="s">
        <v>19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64"/>
      <c r="O20" s="64"/>
      <c r="P20" s="64"/>
      <c r="CH20" s="23" t="str">
        <f t="shared" si="0"/>
        <v/>
      </c>
      <c r="CI20" s="23" t="str">
        <f t="shared" si="14"/>
        <v/>
      </c>
      <c r="CJ20" s="23" t="str">
        <f t="shared" si="1"/>
        <v/>
      </c>
      <c r="CK20" s="23" t="str">
        <f t="shared" si="2"/>
        <v/>
      </c>
      <c r="CL20" s="23" t="str">
        <f t="shared" si="3"/>
        <v/>
      </c>
      <c r="CM20" s="23" t="str">
        <f t="shared" si="4"/>
        <v/>
      </c>
      <c r="CN20" s="23" t="str">
        <f t="shared" si="5"/>
        <v/>
      </c>
      <c r="CO20" s="23" t="str">
        <f t="shared" si="6"/>
        <v/>
      </c>
      <c r="CP20" s="23" t="str">
        <f t="shared" si="7"/>
        <v/>
      </c>
      <c r="CQ20" s="23" t="str">
        <f t="shared" si="8"/>
        <v/>
      </c>
      <c r="CR20" s="23" t="str">
        <f t="shared" si="9"/>
        <v/>
      </c>
      <c r="CS20" s="23" t="str">
        <f t="shared" si="10"/>
        <v/>
      </c>
      <c r="CT20" s="23" t="str">
        <f t="shared" si="11"/>
        <v/>
      </c>
      <c r="CU20" s="23" t="str">
        <f t="shared" si="12"/>
        <v/>
      </c>
      <c r="CV20" s="23" t="str">
        <f t="shared" si="13"/>
        <v/>
      </c>
    </row>
    <row r="21" spans="1:100" x14ac:dyDescent="0.25">
      <c r="A21" s="28" t="s">
        <v>20</v>
      </c>
      <c r="B21" s="26">
        <v>0.660514139</v>
      </c>
      <c r="C21" s="26"/>
      <c r="D21" s="26">
        <v>0.46475125299999998</v>
      </c>
      <c r="E21" s="26">
        <v>9.2855786000000003E-3</v>
      </c>
      <c r="F21" s="26">
        <v>9.2855786000000003E-3</v>
      </c>
      <c r="G21" s="26">
        <v>1.6302250000000001E-4</v>
      </c>
      <c r="H21" s="26">
        <v>1.420656395</v>
      </c>
      <c r="I21" s="26">
        <v>1.0230560000000001E-3</v>
      </c>
      <c r="J21" s="26">
        <v>3.7007995799999999E-2</v>
      </c>
      <c r="K21" s="26"/>
      <c r="L21" s="26">
        <v>6.9715890999999999E-3</v>
      </c>
      <c r="M21" s="26">
        <v>7.102368E-4</v>
      </c>
      <c r="N21" s="64">
        <v>8.0146850000000001E-4</v>
      </c>
      <c r="O21" s="64">
        <v>1.3736919999999999E-4</v>
      </c>
      <c r="P21" s="64">
        <v>2.2611899999999999E-5</v>
      </c>
      <c r="R21" s="28" t="s">
        <v>20</v>
      </c>
      <c r="S21" s="95">
        <v>0</v>
      </c>
      <c r="T21" s="26">
        <v>0</v>
      </c>
      <c r="U21" s="26">
        <v>8.0117708500471098E-4</v>
      </c>
      <c r="V21" s="26">
        <v>1.02314729271317E-3</v>
      </c>
      <c r="W21" s="26">
        <v>1.02314729271317E-3</v>
      </c>
      <c r="X21" s="26">
        <v>5.0991664544717998E-6</v>
      </c>
      <c r="Y21" s="95">
        <v>0</v>
      </c>
      <c r="Z21" s="26">
        <v>3.7134052749042301E-2</v>
      </c>
      <c r="AA21" s="26">
        <v>1.37362194718827E-4</v>
      </c>
      <c r="AB21" s="26">
        <v>4.9761808850454896</v>
      </c>
      <c r="AC21" s="26">
        <v>0</v>
      </c>
      <c r="AD21" s="26">
        <v>0.66051925461730399</v>
      </c>
      <c r="AE21" s="26">
        <v>2.6537333689379802E-4</v>
      </c>
      <c r="AF21" s="26">
        <v>0.80286816997635702</v>
      </c>
      <c r="AG21" s="26">
        <v>1.3478331010764001E-4</v>
      </c>
      <c r="AH21" s="26">
        <v>0</v>
      </c>
      <c r="AI21" s="95">
        <v>0</v>
      </c>
      <c r="AJ21" s="26">
        <v>6.9716778551232803E-3</v>
      </c>
      <c r="AK21" s="26">
        <v>6.9716778551232803E-3</v>
      </c>
      <c r="AL21" s="26">
        <v>0</v>
      </c>
      <c r="AM21" s="26">
        <v>1.3145988789497101E-4</v>
      </c>
      <c r="AN21" s="26">
        <v>0</v>
      </c>
      <c r="AO21" s="95">
        <v>0</v>
      </c>
      <c r="AP21" s="26">
        <v>0</v>
      </c>
      <c r="AQ21" s="26">
        <v>7.1030786554010495E-4</v>
      </c>
      <c r="AR21" s="26">
        <v>2.26086497478463E-5</v>
      </c>
      <c r="AS21" s="26">
        <v>0</v>
      </c>
      <c r="AT21" s="26">
        <v>0</v>
      </c>
      <c r="AU21" s="95">
        <v>2.2235805265739499</v>
      </c>
      <c r="AV21" s="26">
        <v>0.41827616417819902</v>
      </c>
      <c r="AW21" s="26">
        <v>4.64750268137148E-2</v>
      </c>
      <c r="AX21" s="26">
        <v>0.46475119099191398</v>
      </c>
      <c r="AY21" s="26">
        <v>0</v>
      </c>
      <c r="AZ21" s="26">
        <v>5.0985102266902396E-4</v>
      </c>
      <c r="BA21" s="26">
        <v>7.4327397388625094E-5</v>
      </c>
      <c r="BB21" s="26">
        <v>0.74969081995403197</v>
      </c>
      <c r="BC21" s="26">
        <v>1.00285057623307E-4</v>
      </c>
      <c r="BD21" s="26">
        <v>2.6278311480017798E-4</v>
      </c>
      <c r="BE21" s="26">
        <v>6.3513539134796E-4</v>
      </c>
      <c r="BF21" s="26">
        <v>1.4856672012874999E-4</v>
      </c>
      <c r="BG21" s="26">
        <v>0</v>
      </c>
      <c r="BH21" s="26">
        <v>3.4977430182377202E-5</v>
      </c>
      <c r="BI21" s="26">
        <v>9.2862429383201803E-3</v>
      </c>
      <c r="BJ21" s="26">
        <v>9.2862429383201803E-3</v>
      </c>
      <c r="BK21" s="26">
        <v>0</v>
      </c>
      <c r="BL21" s="26">
        <v>0</v>
      </c>
      <c r="BM21" s="26">
        <v>0</v>
      </c>
      <c r="BN21" s="26">
        <v>2.7671103468421499E-4</v>
      </c>
      <c r="BO21" s="26">
        <v>0</v>
      </c>
      <c r="BP21" s="26">
        <v>1.7057546145493999E-3</v>
      </c>
      <c r="BQ21" s="26">
        <v>4.24348947568577E-4</v>
      </c>
      <c r="BR21" s="26">
        <v>2.27493840837315E-4</v>
      </c>
      <c r="BS21" s="26">
        <v>4.2630136080292298E-3</v>
      </c>
      <c r="BT21" s="26">
        <v>0.61037416976691605</v>
      </c>
      <c r="BU21" s="26">
        <v>2.3214438069412501E-4</v>
      </c>
      <c r="BV21" s="26">
        <v>9.0070140048611905E-4</v>
      </c>
      <c r="BW21" s="26">
        <v>0</v>
      </c>
      <c r="BX21" s="26">
        <v>1.6302773965618799E-4</v>
      </c>
      <c r="BY21" s="26">
        <v>0.40522375662825</v>
      </c>
      <c r="BZ21" s="26">
        <v>0</v>
      </c>
      <c r="CA21" s="26">
        <v>0</v>
      </c>
      <c r="CB21" s="26">
        <v>6.4394578228255499E-3</v>
      </c>
      <c r="CC21" s="95">
        <v>0</v>
      </c>
      <c r="CD21" s="26">
        <v>7.9748955372939499E-3</v>
      </c>
      <c r="CE21" s="26">
        <v>1.42065311926454</v>
      </c>
      <c r="CF21" s="26">
        <v>1.2265443379244499E-3</v>
      </c>
      <c r="CH21" s="23">
        <f t="shared" si="0"/>
        <v>7.7449020421131159E-6</v>
      </c>
      <c r="CI21" s="23" t="str">
        <f t="shared" si="14"/>
        <v/>
      </c>
      <c r="CJ21" s="23">
        <f t="shared" si="1"/>
        <v>-1.3342209536594845E-7</v>
      </c>
      <c r="CK21" s="23">
        <f t="shared" si="2"/>
        <v>7.1545172228694218E-5</v>
      </c>
      <c r="CL21" s="23">
        <f t="shared" si="3"/>
        <v>7.1545172228694218E-5</v>
      </c>
      <c r="CM21" s="23">
        <f t="shared" si="4"/>
        <v>3.2140693388861398E-5</v>
      </c>
      <c r="CN21" s="23">
        <f t="shared" si="5"/>
        <v>-2.3057901062666798E-6</v>
      </c>
      <c r="CO21" s="23">
        <f t="shared" si="6"/>
        <v>8.9235304000871157E-5</v>
      </c>
      <c r="CP21" s="23">
        <f t="shared" si="7"/>
        <v>3.4062084778528449E-3</v>
      </c>
      <c r="CQ21" s="23" t="str">
        <f t="shared" si="8"/>
        <v/>
      </c>
      <c r="CR21" s="23">
        <f t="shared" si="9"/>
        <v>1.2730974532104266E-5</v>
      </c>
      <c r="CS21" s="23">
        <f t="shared" si="10"/>
        <v>1.0005893823715196E-4</v>
      </c>
      <c r="CT21" s="23">
        <f t="shared" si="11"/>
        <v>-3.6360130845944588E-4</v>
      </c>
      <c r="CU21" s="23">
        <f t="shared" si="12"/>
        <v>-5.0996010553958143E-5</v>
      </c>
      <c r="CV21" s="23">
        <f t="shared" si="13"/>
        <v>-1.4374078046069567E-4</v>
      </c>
    </row>
    <row r="22" spans="1:100" x14ac:dyDescent="0.25">
      <c r="A22" s="28" t="s">
        <v>21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64"/>
      <c r="O22" s="64"/>
      <c r="P22" s="64"/>
      <c r="CH22" s="23" t="str">
        <f t="shared" si="0"/>
        <v/>
      </c>
      <c r="CI22" s="23" t="str">
        <f t="shared" si="14"/>
        <v/>
      </c>
      <c r="CJ22" s="23" t="str">
        <f t="shared" si="1"/>
        <v/>
      </c>
      <c r="CK22" s="23" t="str">
        <f t="shared" si="2"/>
        <v/>
      </c>
      <c r="CL22" s="23" t="str">
        <f t="shared" si="3"/>
        <v/>
      </c>
      <c r="CM22" s="23" t="str">
        <f t="shared" si="4"/>
        <v/>
      </c>
      <c r="CN22" s="23" t="str">
        <f t="shared" si="5"/>
        <v/>
      </c>
      <c r="CO22" s="23" t="str">
        <f t="shared" si="6"/>
        <v/>
      </c>
      <c r="CP22" s="23" t="str">
        <f t="shared" si="7"/>
        <v/>
      </c>
      <c r="CQ22" s="23" t="str">
        <f t="shared" si="8"/>
        <v/>
      </c>
      <c r="CR22" s="23" t="str">
        <f t="shared" si="9"/>
        <v/>
      </c>
      <c r="CS22" s="23" t="str">
        <f t="shared" si="10"/>
        <v/>
      </c>
      <c r="CT22" s="23" t="str">
        <f t="shared" si="11"/>
        <v/>
      </c>
      <c r="CU22" s="23" t="str">
        <f t="shared" si="12"/>
        <v/>
      </c>
      <c r="CV22" s="23" t="str">
        <f t="shared" si="13"/>
        <v/>
      </c>
    </row>
    <row r="23" spans="1:100" x14ac:dyDescent="0.25">
      <c r="A23" s="28" t="s">
        <v>22</v>
      </c>
      <c r="B23" s="26">
        <v>13451.250679000001</v>
      </c>
      <c r="C23" s="26"/>
      <c r="D23" s="26">
        <v>9440.2508268000001</v>
      </c>
      <c r="E23" s="26">
        <v>132.31100703000001</v>
      </c>
      <c r="F23" s="26">
        <v>132.29869228999999</v>
      </c>
      <c r="G23" s="26">
        <v>56.514977592000001</v>
      </c>
      <c r="H23" s="26">
        <v>17195.45103</v>
      </c>
      <c r="I23" s="26">
        <v>21.400797920999999</v>
      </c>
      <c r="J23" s="26">
        <v>173.49348581999999</v>
      </c>
      <c r="K23" s="26">
        <v>1.412052E-4</v>
      </c>
      <c r="L23" s="26">
        <v>149.44236498999999</v>
      </c>
      <c r="M23" s="26">
        <v>15.091401455</v>
      </c>
      <c r="N23" s="64">
        <v>16.746861433999999</v>
      </c>
      <c r="O23" s="64">
        <v>2.9313174655999998</v>
      </c>
      <c r="P23" s="64">
        <v>0.4779790001</v>
      </c>
      <c r="R23" s="28" t="s">
        <v>22</v>
      </c>
      <c r="S23" s="95">
        <v>0</v>
      </c>
      <c r="T23" s="26">
        <v>0</v>
      </c>
      <c r="U23" s="26">
        <v>16.792852881479899</v>
      </c>
      <c r="V23" s="26">
        <v>21.459339243062001</v>
      </c>
      <c r="W23" s="26">
        <v>21.459339243062001</v>
      </c>
      <c r="X23" s="26">
        <v>0.10546261103786</v>
      </c>
      <c r="Y23" s="95">
        <v>0</v>
      </c>
      <c r="Z23" s="26">
        <v>176.116195472236</v>
      </c>
      <c r="AA23" s="26">
        <v>2.9393740664489201</v>
      </c>
      <c r="AB23" s="26">
        <v>50710.074689299698</v>
      </c>
      <c r="AC23" s="26">
        <v>1.4121062665277699E-4</v>
      </c>
      <c r="AD23" s="26">
        <v>13488.209125256701</v>
      </c>
      <c r="AE23" s="26">
        <v>8.3760396591766693</v>
      </c>
      <c r="AF23" s="26">
        <v>8295.3775802128603</v>
      </c>
      <c r="AG23" s="26">
        <v>8.4688984436801498</v>
      </c>
      <c r="AH23" s="26">
        <v>0</v>
      </c>
      <c r="AI23" s="95">
        <v>0</v>
      </c>
      <c r="AJ23" s="26">
        <v>149.85183339813199</v>
      </c>
      <c r="AK23" s="26">
        <v>149.85183339813199</v>
      </c>
      <c r="AL23" s="26">
        <v>0</v>
      </c>
      <c r="AM23" s="26">
        <v>2.9521570060636102</v>
      </c>
      <c r="AN23" s="26">
        <v>0</v>
      </c>
      <c r="AO23" s="95">
        <v>0</v>
      </c>
      <c r="AP23" s="26">
        <v>0</v>
      </c>
      <c r="AQ23" s="26">
        <v>15.1329444367025</v>
      </c>
      <c r="AR23" s="26">
        <v>0.47928439562655201</v>
      </c>
      <c r="AS23" s="26">
        <v>0</v>
      </c>
      <c r="AT23" s="26">
        <v>0</v>
      </c>
      <c r="AU23" s="95">
        <v>25537.906926654399</v>
      </c>
      <c r="AV23" s="26">
        <v>8519.5479964637907</v>
      </c>
      <c r="AW23" s="26">
        <v>946.61634803970401</v>
      </c>
      <c r="AX23" s="26">
        <v>9466.1643445034897</v>
      </c>
      <c r="AY23" s="26">
        <v>0</v>
      </c>
      <c r="AZ23" s="26">
        <v>20.6835914710982</v>
      </c>
      <c r="BA23" s="26">
        <v>0.99001697803645405</v>
      </c>
      <c r="BB23" s="26">
        <v>9865.1860009215707</v>
      </c>
      <c r="BC23" s="26">
        <v>1.3357202189630499</v>
      </c>
      <c r="BD23" s="26">
        <v>3.5000813760148102</v>
      </c>
      <c r="BE23" s="26">
        <v>8.4595633899369904</v>
      </c>
      <c r="BF23" s="26">
        <v>1.9788465525774701</v>
      </c>
      <c r="BG23" s="26">
        <v>0.50664546955692602</v>
      </c>
      <c r="BH23" s="26">
        <v>0.46589504244448399</v>
      </c>
      <c r="BI23" s="26">
        <v>132.682537101517</v>
      </c>
      <c r="BJ23" s="26">
        <v>132.670222374091</v>
      </c>
      <c r="BK23" s="26">
        <v>1.2314727426048701E-2</v>
      </c>
      <c r="BL23" s="26">
        <v>0</v>
      </c>
      <c r="BM23" s="26">
        <v>0</v>
      </c>
      <c r="BN23" s="26">
        <v>9.5865808611253591</v>
      </c>
      <c r="BO23" s="26">
        <v>0</v>
      </c>
      <c r="BP23" s="26">
        <v>22.8453708489448</v>
      </c>
      <c r="BQ23" s="26">
        <v>5.6520702450988303</v>
      </c>
      <c r="BR23" s="26">
        <v>3.0548088693044901</v>
      </c>
      <c r="BS23" s="26">
        <v>57.094911794948104</v>
      </c>
      <c r="BT23" s="26">
        <v>6653.4811801701198</v>
      </c>
      <c r="BU23" s="26">
        <v>3.0919491435594599</v>
      </c>
      <c r="BV23" s="26">
        <v>14.107761583579901</v>
      </c>
      <c r="BW23" s="26">
        <v>0</v>
      </c>
      <c r="BX23" s="26">
        <v>56.664255929099298</v>
      </c>
      <c r="BY23" s="26">
        <v>5615.8676854523901</v>
      </c>
      <c r="BZ23" s="26">
        <v>0</v>
      </c>
      <c r="CA23" s="26">
        <v>0</v>
      </c>
      <c r="CB23" s="26">
        <v>100.81052829097401</v>
      </c>
      <c r="CC23" s="95">
        <v>0</v>
      </c>
      <c r="CD23" s="26">
        <v>226.81279166434601</v>
      </c>
      <c r="CE23" s="26">
        <v>17242.3851784707</v>
      </c>
      <c r="CF23" s="26">
        <v>49.272404504832899</v>
      </c>
      <c r="CH23" s="23">
        <f t="shared" si="0"/>
        <v>2.7475843799713911E-3</v>
      </c>
      <c r="CI23" s="23" t="str">
        <f t="shared" si="14"/>
        <v/>
      </c>
      <c r="CJ23" s="23">
        <f t="shared" si="1"/>
        <v>2.7450030914351847E-3</v>
      </c>
      <c r="CK23" s="23">
        <f t="shared" si="2"/>
        <v>2.8080057725865981E-3</v>
      </c>
      <c r="CL23" s="23">
        <f t="shared" si="3"/>
        <v>2.8082672448236194E-3</v>
      </c>
      <c r="CM23" s="23">
        <f t="shared" si="4"/>
        <v>2.6413942544043028E-3</v>
      </c>
      <c r="CN23" s="23">
        <f t="shared" si="5"/>
        <v>2.7294514339179952E-3</v>
      </c>
      <c r="CO23" s="23">
        <f t="shared" si="6"/>
        <v>2.7354738023369195E-3</v>
      </c>
      <c r="CP23" s="23">
        <f t="shared" si="7"/>
        <v>1.5117049725757892E-2</v>
      </c>
      <c r="CQ23" s="23">
        <f t="shared" si="8"/>
        <v>3.8430969801317007E-5</v>
      </c>
      <c r="CR23" s="23">
        <f t="shared" si="9"/>
        <v>2.7399754290518587E-3</v>
      </c>
      <c r="CS23" s="23">
        <f t="shared" si="10"/>
        <v>2.7527583721349206E-3</v>
      </c>
      <c r="CT23" s="23">
        <f t="shared" si="11"/>
        <v>2.7462726470361774E-3</v>
      </c>
      <c r="CU23" s="23">
        <f t="shared" si="12"/>
        <v>2.7484572870278188E-3</v>
      </c>
      <c r="CV23" s="23">
        <f t="shared" si="13"/>
        <v>2.7310729682243442E-3</v>
      </c>
    </row>
    <row r="24" spans="1:100" x14ac:dyDescent="0.25">
      <c r="A24" s="28" t="s">
        <v>23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64"/>
      <c r="O24" s="64"/>
      <c r="P24" s="64"/>
      <c r="R24" s="28"/>
      <c r="CH24" s="23" t="str">
        <f t="shared" si="0"/>
        <v/>
      </c>
      <c r="CI24" s="23" t="str">
        <f t="shared" si="14"/>
        <v/>
      </c>
      <c r="CJ24" s="23" t="str">
        <f t="shared" si="1"/>
        <v/>
      </c>
      <c r="CK24" s="23" t="str">
        <f t="shared" si="2"/>
        <v/>
      </c>
      <c r="CL24" s="23" t="str">
        <f t="shared" si="3"/>
        <v/>
      </c>
      <c r="CM24" s="23" t="str">
        <f t="shared" si="4"/>
        <v/>
      </c>
      <c r="CN24" s="23" t="str">
        <f t="shared" si="5"/>
        <v/>
      </c>
      <c r="CO24" s="23" t="str">
        <f t="shared" si="6"/>
        <v/>
      </c>
      <c r="CP24" s="23" t="str">
        <f t="shared" si="7"/>
        <v/>
      </c>
      <c r="CQ24" s="23" t="str">
        <f t="shared" si="8"/>
        <v/>
      </c>
      <c r="CR24" s="23" t="str">
        <f t="shared" si="9"/>
        <v/>
      </c>
      <c r="CS24" s="23" t="str">
        <f t="shared" si="10"/>
        <v/>
      </c>
      <c r="CT24" s="23" t="str">
        <f t="shared" si="11"/>
        <v/>
      </c>
      <c r="CU24" s="23" t="str">
        <f t="shared" si="12"/>
        <v/>
      </c>
      <c r="CV24" s="23" t="str">
        <f t="shared" si="13"/>
        <v/>
      </c>
    </row>
    <row r="25" spans="1:100" x14ac:dyDescent="0.25">
      <c r="A25" s="28" t="s">
        <v>24</v>
      </c>
      <c r="B25" s="26">
        <v>2577.0828984999998</v>
      </c>
      <c r="C25" s="26">
        <v>1.5215820000000001E-3</v>
      </c>
      <c r="D25" s="26">
        <v>1873.1831632999999</v>
      </c>
      <c r="E25" s="26">
        <v>29.045893886999998</v>
      </c>
      <c r="F25" s="26">
        <v>28.951133284000001</v>
      </c>
      <c r="G25" s="26">
        <v>191.37340216999999</v>
      </c>
      <c r="H25" s="26">
        <v>10704.050055</v>
      </c>
      <c r="I25" s="26">
        <v>4.6898368124000003</v>
      </c>
      <c r="J25" s="26">
        <v>111.97274964</v>
      </c>
      <c r="K25" s="26">
        <v>1.0865561000000001E-3</v>
      </c>
      <c r="L25" s="26">
        <v>42.349746813000003</v>
      </c>
      <c r="M25" s="26">
        <v>2.8884607671000002</v>
      </c>
      <c r="N25" s="64">
        <v>3.2750436268000001</v>
      </c>
      <c r="O25" s="64">
        <v>0.56297659960000002</v>
      </c>
      <c r="P25" s="64">
        <v>0.1114933831</v>
      </c>
      <c r="R25" s="28" t="s">
        <v>24</v>
      </c>
      <c r="S25" s="95">
        <v>0</v>
      </c>
      <c r="T25" s="26">
        <v>0</v>
      </c>
      <c r="U25" s="26">
        <v>3.2842038821256399</v>
      </c>
      <c r="V25" s="26">
        <v>4.7028508263077198</v>
      </c>
      <c r="W25" s="26">
        <v>4.7028508263077198</v>
      </c>
      <c r="X25" s="26">
        <v>2.1929063433407201E-2</v>
      </c>
      <c r="Y25" s="95">
        <v>0</v>
      </c>
      <c r="Z25" s="26">
        <v>112.524487199075</v>
      </c>
      <c r="AA25" s="26">
        <v>0.56454952339316899</v>
      </c>
      <c r="AB25" s="26">
        <v>11329.708338049701</v>
      </c>
      <c r="AC25" s="26">
        <v>1.08936763443839E-3</v>
      </c>
      <c r="AD25" s="26">
        <v>2584.2861748772202</v>
      </c>
      <c r="AE25" s="26">
        <v>12.4615772662504</v>
      </c>
      <c r="AF25" s="26">
        <v>2123.3811714803501</v>
      </c>
      <c r="AG25" s="26">
        <v>21.943767036053899</v>
      </c>
      <c r="AH25" s="26">
        <v>0</v>
      </c>
      <c r="AI25" s="95">
        <v>0</v>
      </c>
      <c r="AJ25" s="26">
        <v>42.467989050894801</v>
      </c>
      <c r="AK25" s="26">
        <v>42.467989050894801</v>
      </c>
      <c r="AL25" s="26">
        <v>0</v>
      </c>
      <c r="AM25" s="26">
        <v>1.52900560647661</v>
      </c>
      <c r="AN25" s="26">
        <v>0</v>
      </c>
      <c r="AO25" s="95">
        <v>0</v>
      </c>
      <c r="AP25" s="26">
        <v>0</v>
      </c>
      <c r="AQ25" s="26">
        <v>2.8965552181773702</v>
      </c>
      <c r="AR25" s="26">
        <v>0.111798511678281</v>
      </c>
      <c r="AS25" s="26">
        <v>1.52157013178128E-3</v>
      </c>
      <c r="AT25" s="26">
        <v>0</v>
      </c>
      <c r="AU25" s="95">
        <v>12857.372789232601</v>
      </c>
      <c r="AV25" s="26">
        <v>1690.5669431240599</v>
      </c>
      <c r="AW25" s="26">
        <v>187.84091238964399</v>
      </c>
      <c r="AX25" s="26">
        <v>1878.4078555137</v>
      </c>
      <c r="AY25" s="26">
        <v>0</v>
      </c>
      <c r="AZ25" s="26">
        <v>41.373883174951999</v>
      </c>
      <c r="BA25" s="26">
        <v>0.18264824256353401</v>
      </c>
      <c r="BB25" s="26">
        <v>7275.0664733890999</v>
      </c>
      <c r="BC25" s="26">
        <v>0.246425717643039</v>
      </c>
      <c r="BD25" s="26">
        <v>0.64572960126104195</v>
      </c>
      <c r="BE25" s="26">
        <v>1.56069766651785</v>
      </c>
      <c r="BF25" s="26">
        <v>0.36507619916555001</v>
      </c>
      <c r="BG25" s="26">
        <v>0.350475206269944</v>
      </c>
      <c r="BH25" s="26">
        <v>8.5952657947386796E-2</v>
      </c>
      <c r="BI25" s="26">
        <v>29.1283040451837</v>
      </c>
      <c r="BJ25" s="26">
        <v>29.0333046300699</v>
      </c>
      <c r="BK25" s="26">
        <v>9.4999415113786095E-2</v>
      </c>
      <c r="BL25" s="26">
        <v>0</v>
      </c>
      <c r="BM25" s="26">
        <v>0</v>
      </c>
      <c r="BN25" s="26">
        <v>4.7619963419809599</v>
      </c>
      <c r="BO25" s="26">
        <v>0</v>
      </c>
      <c r="BP25" s="26">
        <v>4.27853471089138</v>
      </c>
      <c r="BQ25" s="26">
        <v>1.0427507821447599</v>
      </c>
      <c r="BR25" s="26">
        <v>0.57611243319719796</v>
      </c>
      <c r="BS25" s="26">
        <v>10.6928866580686</v>
      </c>
      <c r="BT25" s="26">
        <v>2633.1699664457001</v>
      </c>
      <c r="BU25" s="26">
        <v>0.57043179557642498</v>
      </c>
      <c r="BV25" s="26">
        <v>3.6735866168421998</v>
      </c>
      <c r="BW25" s="26">
        <v>0</v>
      </c>
      <c r="BX25" s="26">
        <v>191.90219301929301</v>
      </c>
      <c r="BY25" s="26">
        <v>4105.7833730823904</v>
      </c>
      <c r="BZ25" s="26">
        <v>0</v>
      </c>
      <c r="CA25" s="26">
        <v>0</v>
      </c>
      <c r="CB25" s="26">
        <v>140.76498828247901</v>
      </c>
      <c r="CC25" s="95">
        <v>0</v>
      </c>
      <c r="CD25" s="26">
        <v>421.92754765708997</v>
      </c>
      <c r="CE25" s="26">
        <v>10733.905180420699</v>
      </c>
      <c r="CF25" s="26">
        <v>86.998717705652496</v>
      </c>
      <c r="CH25" s="23">
        <f t="shared" si="0"/>
        <v>2.7951279260023353E-3</v>
      </c>
      <c r="CI25" s="23">
        <f t="shared" si="14"/>
        <v>-7.7999205564164472E-6</v>
      </c>
      <c r="CJ25" s="23">
        <f t="shared" si="1"/>
        <v>2.7892051968349601E-3</v>
      </c>
      <c r="CK25" s="23">
        <f t="shared" si="2"/>
        <v>2.8372395252943524E-3</v>
      </c>
      <c r="CL25" s="23">
        <f t="shared" si="3"/>
        <v>2.8382773573603481E-3</v>
      </c>
      <c r="CM25" s="23">
        <f t="shared" si="4"/>
        <v>2.7631365868872621E-3</v>
      </c>
      <c r="CN25" s="23">
        <f t="shared" si="5"/>
        <v>2.7891429194834378E-3</v>
      </c>
      <c r="CO25" s="23">
        <f t="shared" si="6"/>
        <v>2.7749396041478989E-3</v>
      </c>
      <c r="CP25" s="23">
        <f t="shared" si="7"/>
        <v>4.9274270824720056E-3</v>
      </c>
      <c r="CQ25" s="23">
        <f t="shared" si="8"/>
        <v>2.5875649111812482E-3</v>
      </c>
      <c r="CR25" s="23">
        <f t="shared" si="9"/>
        <v>2.7920411996064415E-3</v>
      </c>
      <c r="CS25" s="23">
        <f t="shared" si="10"/>
        <v>2.8023406686242562E-3</v>
      </c>
      <c r="CT25" s="23">
        <f t="shared" si="11"/>
        <v>2.7969872677971494E-3</v>
      </c>
      <c r="CU25" s="23">
        <f t="shared" si="12"/>
        <v>2.7939416918688191E-3</v>
      </c>
      <c r="CV25" s="23">
        <f t="shared" si="13"/>
        <v>2.736741587680894E-3</v>
      </c>
    </row>
    <row r="26" spans="1:100" x14ac:dyDescent="0.25">
      <c r="A26" s="28" t="s">
        <v>25</v>
      </c>
      <c r="B26" s="26">
        <v>819.15648724000005</v>
      </c>
      <c r="C26" s="26"/>
      <c r="D26" s="26">
        <v>534.12963341</v>
      </c>
      <c r="E26" s="26">
        <v>11.814033324</v>
      </c>
      <c r="F26" s="26">
        <v>11.813547571999999</v>
      </c>
      <c r="G26" s="26">
        <v>0.438320237</v>
      </c>
      <c r="H26" s="26">
        <v>1207.6344041</v>
      </c>
      <c r="I26" s="26">
        <v>0.60416276390000001</v>
      </c>
      <c r="J26" s="26">
        <v>1.7514904263</v>
      </c>
      <c r="K26" s="26">
        <v>5.5697399999999996E-6</v>
      </c>
      <c r="L26" s="26">
        <v>4.4187153564999999</v>
      </c>
      <c r="M26" s="26">
        <v>0.63993074559999996</v>
      </c>
      <c r="N26" s="64">
        <v>0.56963340200000001</v>
      </c>
      <c r="O26" s="64">
        <v>0.13860581</v>
      </c>
      <c r="P26" s="64">
        <v>2.1030476199999999E-2</v>
      </c>
      <c r="R26" s="28" t="s">
        <v>25</v>
      </c>
      <c r="S26" s="95">
        <v>0</v>
      </c>
      <c r="T26" s="26">
        <v>0</v>
      </c>
      <c r="U26" s="26">
        <v>0.57119679443959703</v>
      </c>
      <c r="V26" s="26">
        <v>0.60581328204751905</v>
      </c>
      <c r="W26" s="26">
        <v>0.60581328204751905</v>
      </c>
      <c r="X26" s="26">
        <v>5.0153290652953997E-4</v>
      </c>
      <c r="Y26" s="95">
        <v>0</v>
      </c>
      <c r="Z26" s="26">
        <v>1.75675161561471</v>
      </c>
      <c r="AA26" s="26">
        <v>0.13898464675625799</v>
      </c>
      <c r="AB26" s="26">
        <v>3112.4428049171902</v>
      </c>
      <c r="AC26" s="26">
        <v>5.57073230928642E-6</v>
      </c>
      <c r="AD26" s="26">
        <v>821.39827607378902</v>
      </c>
      <c r="AE26" s="26">
        <v>6.2235828116966103E-2</v>
      </c>
      <c r="AF26" s="26">
        <v>503.902921465698</v>
      </c>
      <c r="AG26" s="26">
        <v>7.9073573268341094E-2</v>
      </c>
      <c r="AH26" s="26">
        <v>0</v>
      </c>
      <c r="AI26" s="95">
        <v>0</v>
      </c>
      <c r="AJ26" s="26">
        <v>4.43081777480469</v>
      </c>
      <c r="AK26" s="26">
        <v>4.43081777480469</v>
      </c>
      <c r="AL26" s="26">
        <v>0</v>
      </c>
      <c r="AM26" s="26">
        <v>1.55190791899447E-2</v>
      </c>
      <c r="AN26" s="26">
        <v>0</v>
      </c>
      <c r="AO26" s="95">
        <v>0</v>
      </c>
      <c r="AP26" s="26">
        <v>0</v>
      </c>
      <c r="AQ26" s="26">
        <v>0.64168784844678906</v>
      </c>
      <c r="AR26" s="26">
        <v>2.1087122785341899E-2</v>
      </c>
      <c r="AS26" s="26">
        <v>0</v>
      </c>
      <c r="AT26" s="26">
        <v>0</v>
      </c>
      <c r="AU26" s="95">
        <v>1714.82212007473</v>
      </c>
      <c r="AV26" s="26">
        <v>482.03190714793698</v>
      </c>
      <c r="AW26" s="26">
        <v>53.559178881925803</v>
      </c>
      <c r="AX26" s="26">
        <v>535.59108602986305</v>
      </c>
      <c r="AY26" s="26">
        <v>0</v>
      </c>
      <c r="AZ26" s="26">
        <v>0.12203175082645699</v>
      </c>
      <c r="BA26" s="26">
        <v>3.2748255317272497E-2</v>
      </c>
      <c r="BB26" s="26">
        <v>764.70020659964496</v>
      </c>
      <c r="BC26" s="26">
        <v>4.41838967795984E-2</v>
      </c>
      <c r="BD26" s="26">
        <v>0.11577767952512399</v>
      </c>
      <c r="BE26" s="26">
        <v>0.279830874849121</v>
      </c>
      <c r="BF26" s="26">
        <v>6.5457415962565504E-2</v>
      </c>
      <c r="BG26" s="26">
        <v>0.43736941241312399</v>
      </c>
      <c r="BH26" s="26">
        <v>1.54111643159884E-2</v>
      </c>
      <c r="BI26" s="26">
        <v>11.847033358686399</v>
      </c>
      <c r="BJ26" s="26">
        <v>11.8465476088118</v>
      </c>
      <c r="BK26" s="26">
        <v>4.8574987461212399E-4</v>
      </c>
      <c r="BL26" s="26">
        <v>0</v>
      </c>
      <c r="BM26" s="26">
        <v>0</v>
      </c>
      <c r="BN26" s="26">
        <v>5.2160154859262402</v>
      </c>
      <c r="BO26" s="26">
        <v>0</v>
      </c>
      <c r="BP26" s="26">
        <v>0.86010931254374701</v>
      </c>
      <c r="BQ26" s="26">
        <v>0.18696276735175199</v>
      </c>
      <c r="BR26" s="26">
        <v>0.121557429300528</v>
      </c>
      <c r="BS26" s="26">
        <v>2.1496351923808299</v>
      </c>
      <c r="BT26" s="26">
        <v>424.38360847521801</v>
      </c>
      <c r="BU26" s="26">
        <v>0.102276920804466</v>
      </c>
      <c r="BV26" s="26">
        <v>2.2192118013414999</v>
      </c>
      <c r="BW26" s="26">
        <v>0</v>
      </c>
      <c r="BX26" s="26">
        <v>0.43961204614273802</v>
      </c>
      <c r="BY26" s="26">
        <v>507.49733904345197</v>
      </c>
      <c r="BZ26" s="26">
        <v>0</v>
      </c>
      <c r="CA26" s="26">
        <v>0</v>
      </c>
      <c r="CB26" s="26">
        <v>4.16352822876215</v>
      </c>
      <c r="CC26" s="95">
        <v>0</v>
      </c>
      <c r="CD26" s="26">
        <v>18.4760498360687</v>
      </c>
      <c r="CE26" s="26">
        <v>1210.9135122384</v>
      </c>
      <c r="CF26" s="26">
        <v>0.94394298147952005</v>
      </c>
      <c r="CH26" s="23">
        <f t="shared" si="0"/>
        <v>2.7367039982095199E-3</v>
      </c>
      <c r="CI26" s="23" t="str">
        <f t="shared" si="14"/>
        <v/>
      </c>
      <c r="CJ26" s="23">
        <f t="shared" si="1"/>
        <v>2.7361384361560708E-3</v>
      </c>
      <c r="CK26" s="23">
        <f t="shared" si="2"/>
        <v>2.7932911463318809E-3</v>
      </c>
      <c r="CL26" s="23">
        <f t="shared" si="3"/>
        <v>2.7934061813926626E-3</v>
      </c>
      <c r="CM26" s="23">
        <f t="shared" si="4"/>
        <v>2.9471811559045602E-3</v>
      </c>
      <c r="CN26" s="23">
        <f t="shared" si="5"/>
        <v>2.7153152703063453E-3</v>
      </c>
      <c r="CO26" s="23">
        <f t="shared" si="6"/>
        <v>2.7319097536971561E-3</v>
      </c>
      <c r="CP26" s="23">
        <f t="shared" si="7"/>
        <v>3.0038356109226829E-3</v>
      </c>
      <c r="CQ26" s="23">
        <f t="shared" si="8"/>
        <v>1.781607914230111E-4</v>
      </c>
      <c r="CR26" s="23">
        <f t="shared" si="9"/>
        <v>2.7388997317709563E-3</v>
      </c>
      <c r="CS26" s="23">
        <f t="shared" si="10"/>
        <v>2.7457703179140603E-3</v>
      </c>
      <c r="CT26" s="23">
        <f t="shared" si="11"/>
        <v>2.7445589287915777E-3</v>
      </c>
      <c r="CU26" s="23">
        <f t="shared" si="12"/>
        <v>2.7331953563706616E-3</v>
      </c>
      <c r="CV26" s="23">
        <f t="shared" si="13"/>
        <v>2.6935474405425223E-3</v>
      </c>
    </row>
    <row r="27" spans="1:100" x14ac:dyDescent="0.25">
      <c r="A27" s="28" t="s">
        <v>26</v>
      </c>
      <c r="B27" s="26">
        <v>6469.6943288000002</v>
      </c>
      <c r="C27" s="26">
        <v>4.8783330000000003E-3</v>
      </c>
      <c r="D27" s="26">
        <v>4116.9085119000001</v>
      </c>
      <c r="E27" s="26">
        <v>66.963454533999993</v>
      </c>
      <c r="F27" s="26">
        <v>66.861723855999998</v>
      </c>
      <c r="G27" s="26">
        <v>383.69510091000001</v>
      </c>
      <c r="H27" s="26">
        <v>34704.476843999997</v>
      </c>
      <c r="I27" s="26">
        <v>0.57377313100000005</v>
      </c>
      <c r="J27" s="26">
        <v>0.40259181900000002</v>
      </c>
      <c r="K27" s="26">
        <v>1.1664760000000001E-3</v>
      </c>
      <c r="L27" s="26">
        <v>1.62563725</v>
      </c>
      <c r="M27" s="26">
        <v>1.9481646E-3</v>
      </c>
      <c r="N27" s="64">
        <v>3.6654830000000002E-3</v>
      </c>
      <c r="O27" s="64">
        <v>1.1352528000000001E-2</v>
      </c>
      <c r="P27" s="64">
        <v>2.3883049999999999E-2</v>
      </c>
      <c r="R27" s="28" t="s">
        <v>26</v>
      </c>
      <c r="S27" s="95">
        <v>0</v>
      </c>
      <c r="T27" s="26">
        <v>0</v>
      </c>
      <c r="U27" s="26">
        <v>3.6654707557774802E-3</v>
      </c>
      <c r="V27" s="26">
        <v>88.593361183278006</v>
      </c>
      <c r="W27" s="26">
        <v>88.593361183278006</v>
      </c>
      <c r="X27" s="26">
        <v>0.13223716631704499</v>
      </c>
      <c r="Y27" s="95">
        <v>0</v>
      </c>
      <c r="Z27" s="26">
        <v>169.18566597813</v>
      </c>
      <c r="AA27" s="26">
        <v>1.1352247034225601E-2</v>
      </c>
      <c r="AB27" s="26">
        <v>154207.758805669</v>
      </c>
      <c r="AC27" s="26">
        <v>1.1666785714931299E-3</v>
      </c>
      <c r="AD27" s="26">
        <v>6486.57678126071</v>
      </c>
      <c r="AE27" s="26">
        <v>95.9300773988694</v>
      </c>
      <c r="AF27" s="26">
        <v>16812.957627542401</v>
      </c>
      <c r="AG27" s="26">
        <v>182.460749789304</v>
      </c>
      <c r="AH27" s="26">
        <v>0</v>
      </c>
      <c r="AI27" s="95">
        <v>0</v>
      </c>
      <c r="AJ27" s="26">
        <v>147.315571281308</v>
      </c>
      <c r="AK27" s="26">
        <v>147.315571281308</v>
      </c>
      <c r="AL27" s="26">
        <v>0</v>
      </c>
      <c r="AM27" s="26">
        <v>4.1854162008113702</v>
      </c>
      <c r="AN27" s="26">
        <v>0</v>
      </c>
      <c r="AO27" s="95">
        <v>0</v>
      </c>
      <c r="AP27" s="26">
        <v>0</v>
      </c>
      <c r="AQ27" s="26">
        <v>5.71882818101537</v>
      </c>
      <c r="AR27" s="26">
        <v>2.3883311752839802E-2</v>
      </c>
      <c r="AS27" s="26">
        <v>4.8783123618666496E-3</v>
      </c>
      <c r="AT27" s="26">
        <v>0</v>
      </c>
      <c r="AU27" s="95">
        <v>51609.425457872399</v>
      </c>
      <c r="AV27" s="26">
        <v>3714.3432238606201</v>
      </c>
      <c r="AW27" s="26">
        <v>412.70476909318398</v>
      </c>
      <c r="AX27" s="26">
        <v>4127.0479929537996</v>
      </c>
      <c r="AY27" s="26">
        <v>0</v>
      </c>
      <c r="AZ27" s="26">
        <v>33.541936884008699</v>
      </c>
      <c r="BA27" s="26">
        <v>0.326972809934026</v>
      </c>
      <c r="BB27" s="26">
        <v>18418.014736204801</v>
      </c>
      <c r="BC27" s="26">
        <v>0.44114936132100901</v>
      </c>
      <c r="BD27" s="26">
        <v>1.15597293550929</v>
      </c>
      <c r="BE27" s="26">
        <v>2.7939452718023299</v>
      </c>
      <c r="BF27" s="26">
        <v>0.65355507959236503</v>
      </c>
      <c r="BG27" s="26">
        <v>1.4766869455513401</v>
      </c>
      <c r="BH27" s="26">
        <v>0.15387143792060001</v>
      </c>
      <c r="BI27" s="26">
        <v>67.135399615205301</v>
      </c>
      <c r="BJ27" s="26">
        <v>67.0336702744424</v>
      </c>
      <c r="BK27" s="26">
        <v>0.101729340762909</v>
      </c>
      <c r="BL27" s="26">
        <v>0</v>
      </c>
      <c r="BM27" s="26">
        <v>0</v>
      </c>
      <c r="BN27" s="26">
        <v>18.416387153998301</v>
      </c>
      <c r="BO27" s="26">
        <v>0</v>
      </c>
      <c r="BP27" s="26">
        <v>7.8701730926988498</v>
      </c>
      <c r="BQ27" s="26">
        <v>1.86671358289654</v>
      </c>
      <c r="BR27" s="26">
        <v>1.0727547205917201</v>
      </c>
      <c r="BS27" s="26">
        <v>19.669313324073901</v>
      </c>
      <c r="BT27" s="26">
        <v>14869.608498396599</v>
      </c>
      <c r="BU27" s="26">
        <v>1.02117802961909</v>
      </c>
      <c r="BV27" s="26">
        <v>10.114996528932901</v>
      </c>
      <c r="BW27" s="26">
        <v>0</v>
      </c>
      <c r="BX27" s="26">
        <v>384.56270620756698</v>
      </c>
      <c r="BY27" s="26">
        <v>9915.3689528471295</v>
      </c>
      <c r="BZ27" s="26">
        <v>0</v>
      </c>
      <c r="CA27" s="26">
        <v>0</v>
      </c>
      <c r="CB27" s="26">
        <v>280.05921282738598</v>
      </c>
      <c r="CC27" s="95">
        <v>0</v>
      </c>
      <c r="CD27" s="26">
        <v>352.82357299687402</v>
      </c>
      <c r="CE27" s="26">
        <v>34797.9403198906</v>
      </c>
      <c r="CF27" s="26">
        <v>198.99828902130901</v>
      </c>
      <c r="CH27" s="23">
        <f t="shared" si="0"/>
        <v>2.6094667850932595E-3</v>
      </c>
      <c r="CI27" s="23">
        <f t="shared" si="14"/>
        <v>-4.2305708426894328E-6</v>
      </c>
      <c r="CJ27" s="23">
        <f t="shared" si="1"/>
        <v>2.4628871456558099E-3</v>
      </c>
      <c r="CK27" s="23">
        <f t="shared" si="2"/>
        <v>2.5677450842683893E-3</v>
      </c>
      <c r="CL27" s="23">
        <f t="shared" si="3"/>
        <v>2.5716719301572813E-3</v>
      </c>
      <c r="CM27" s="23">
        <f t="shared" si="4"/>
        <v>2.2611841941929675E-3</v>
      </c>
      <c r="CN27" s="23">
        <f t="shared" si="5"/>
        <v>2.6931244724054068E-3</v>
      </c>
      <c r="CO27" s="23">
        <f t="shared" si="6"/>
        <v>153.40486212533713</v>
      </c>
      <c r="CP27" s="23">
        <f t="shared" si="7"/>
        <v>419.24119217914358</v>
      </c>
      <c r="CQ27" s="23">
        <f t="shared" si="8"/>
        <v>1.7366108958081784E-4</v>
      </c>
      <c r="CR27" s="23">
        <f t="shared" si="9"/>
        <v>89.620199113491026</v>
      </c>
      <c r="CS27" s="23">
        <f t="shared" si="10"/>
        <v>2934.495379094441</v>
      </c>
      <c r="CT27" s="23">
        <f t="shared" si="11"/>
        <v>-3.3404117601965376E-6</v>
      </c>
      <c r="CU27" s="23">
        <f t="shared" si="12"/>
        <v>-2.4749181362931732E-5</v>
      </c>
      <c r="CV27" s="23">
        <f t="shared" si="13"/>
        <v>1.0959774392396072E-5</v>
      </c>
    </row>
    <row r="28" spans="1:100" x14ac:dyDescent="0.25">
      <c r="A28" s="28" t="s">
        <v>27</v>
      </c>
      <c r="B28" s="26">
        <v>570.28373157999999</v>
      </c>
      <c r="C28" s="26"/>
      <c r="D28" s="26">
        <v>395.76057025</v>
      </c>
      <c r="E28" s="26">
        <v>20.457608525000001</v>
      </c>
      <c r="F28" s="26">
        <v>20.441031970000001</v>
      </c>
      <c r="G28" s="26">
        <v>9.6362200300000006E-2</v>
      </c>
      <c r="H28" s="26">
        <v>2542.9232799000001</v>
      </c>
      <c r="I28" s="26">
        <v>0.52756725209999999</v>
      </c>
      <c r="J28" s="26">
        <v>2.8375950999000001</v>
      </c>
      <c r="K28" s="26">
        <v>1.900708E-4</v>
      </c>
      <c r="L28" s="26">
        <v>3.7943402111000002</v>
      </c>
      <c r="M28" s="26">
        <v>0.35126103339999998</v>
      </c>
      <c r="N28" s="64">
        <v>0.38967345399999997</v>
      </c>
      <c r="O28" s="64">
        <v>7.3330976199999995E-2</v>
      </c>
      <c r="P28" s="64">
        <v>1.6062015700000001E-2</v>
      </c>
      <c r="R28" s="28" t="s">
        <v>27</v>
      </c>
      <c r="S28" s="95">
        <v>0</v>
      </c>
      <c r="T28" s="26">
        <v>0</v>
      </c>
      <c r="U28" s="26">
        <v>0.39075806679217701</v>
      </c>
      <c r="V28" s="26">
        <v>0.52896056185443696</v>
      </c>
      <c r="W28" s="26">
        <v>0.52896056185443696</v>
      </c>
      <c r="X28" s="26">
        <v>1.4103453623760299E-3</v>
      </c>
      <c r="Y28" s="95">
        <v>0</v>
      </c>
      <c r="Z28" s="26">
        <v>10.8015087288468</v>
      </c>
      <c r="AA28" s="26">
        <v>7.3536221278797803E-2</v>
      </c>
      <c r="AB28" s="26">
        <v>6848.6313378233699</v>
      </c>
      <c r="AC28" s="26">
        <v>1.90417305579347E-4</v>
      </c>
      <c r="AD28" s="26">
        <v>571.868061848465</v>
      </c>
      <c r="AE28" s="26">
        <v>0.65745950856977697</v>
      </c>
      <c r="AF28" s="26">
        <v>1116.0892733984299</v>
      </c>
      <c r="AG28" s="26">
        <v>0.96364482622285996</v>
      </c>
      <c r="AH28" s="26">
        <v>0</v>
      </c>
      <c r="AI28" s="95">
        <v>0</v>
      </c>
      <c r="AJ28" s="26">
        <v>3.8046075446283498</v>
      </c>
      <c r="AK28" s="26">
        <v>3.8046075446283498</v>
      </c>
      <c r="AL28" s="26">
        <v>0</v>
      </c>
      <c r="AM28" s="26">
        <v>9.8539542203973901E-2</v>
      </c>
      <c r="AN28" s="26">
        <v>0</v>
      </c>
      <c r="AO28" s="95">
        <v>0</v>
      </c>
      <c r="AP28" s="26">
        <v>0</v>
      </c>
      <c r="AQ28" s="26">
        <v>0.35224285692849799</v>
      </c>
      <c r="AR28" s="26">
        <v>1.61035004257622E-2</v>
      </c>
      <c r="AS28" s="26">
        <v>0</v>
      </c>
      <c r="AT28" s="26">
        <v>0</v>
      </c>
      <c r="AU28" s="95">
        <v>3665.5326835210099</v>
      </c>
      <c r="AV28" s="26">
        <v>357.16340922788498</v>
      </c>
      <c r="AW28" s="26">
        <v>39.684871544172303</v>
      </c>
      <c r="AX28" s="26">
        <v>396.84828077205702</v>
      </c>
      <c r="AY28" s="26">
        <v>0</v>
      </c>
      <c r="AZ28" s="26">
        <v>1.2673762336027301</v>
      </c>
      <c r="BA28" s="26">
        <v>3.2849948385389897E-2</v>
      </c>
      <c r="BB28" s="26">
        <v>1557.3246535829001</v>
      </c>
      <c r="BC28" s="26">
        <v>4.4320876579749501E-2</v>
      </c>
      <c r="BD28" s="26">
        <v>0.116137520241185</v>
      </c>
      <c r="BE28" s="26">
        <v>0.28069922099681999</v>
      </c>
      <c r="BF28" s="26">
        <v>6.5660677844100193E-2</v>
      </c>
      <c r="BG28" s="26">
        <v>0.92457339638552205</v>
      </c>
      <c r="BH28" s="26">
        <v>1.54590107883177E-2</v>
      </c>
      <c r="BI28" s="26">
        <v>20.514653621122498</v>
      </c>
      <c r="BJ28" s="26">
        <v>20.498046831878799</v>
      </c>
      <c r="BK28" s="26">
        <v>1.6606789243649299E-2</v>
      </c>
      <c r="BL28" s="26">
        <v>0</v>
      </c>
      <c r="BM28" s="26">
        <v>0</v>
      </c>
      <c r="BN28" s="26">
        <v>10.890943802972901</v>
      </c>
      <c r="BO28" s="26">
        <v>0</v>
      </c>
      <c r="BP28" s="26">
        <v>0.98336700110782005</v>
      </c>
      <c r="BQ28" s="26">
        <v>0.187543049852014</v>
      </c>
      <c r="BR28" s="26">
        <v>0.14562349229760199</v>
      </c>
      <c r="BS28" s="26">
        <v>2.4578013337962998</v>
      </c>
      <c r="BT28" s="26">
        <v>930.09816355852399</v>
      </c>
      <c r="BU28" s="26">
        <v>0.1025946215601</v>
      </c>
      <c r="BV28" s="26">
        <v>4.25047287907097</v>
      </c>
      <c r="BW28" s="26">
        <v>0</v>
      </c>
      <c r="BX28" s="26">
        <v>9.6605345317658298E-2</v>
      </c>
      <c r="BY28" s="26">
        <v>966.69255377246498</v>
      </c>
      <c r="BZ28" s="26">
        <v>0</v>
      </c>
      <c r="CA28" s="26">
        <v>0</v>
      </c>
      <c r="CB28" s="26">
        <v>12.938333135671501</v>
      </c>
      <c r="CC28" s="95">
        <v>0</v>
      </c>
      <c r="CD28" s="26">
        <v>39.016743378620603</v>
      </c>
      <c r="CE28" s="26">
        <v>2549.6949924216001</v>
      </c>
      <c r="CF28" s="26">
        <v>6.1750682590440702</v>
      </c>
      <c r="CH28" s="23">
        <f t="shared" si="0"/>
        <v>2.7781438970309437E-3</v>
      </c>
      <c r="CI28" s="23" t="str">
        <f t="shared" si="14"/>
        <v/>
      </c>
      <c r="CJ28" s="23">
        <f t="shared" si="1"/>
        <v>2.7484054850889302E-3</v>
      </c>
      <c r="CK28" s="23">
        <f t="shared" si="2"/>
        <v>2.7884537947231581E-3</v>
      </c>
      <c r="CL28" s="23">
        <f t="shared" si="3"/>
        <v>2.789235981944322E-3</v>
      </c>
      <c r="CM28" s="23">
        <f t="shared" si="4"/>
        <v>2.5232406161474047E-3</v>
      </c>
      <c r="CN28" s="23">
        <f t="shared" si="5"/>
        <v>2.6629637532227328E-3</v>
      </c>
      <c r="CO28" s="23">
        <f t="shared" si="6"/>
        <v>2.6410087981974775E-3</v>
      </c>
      <c r="CP28" s="23">
        <f t="shared" si="7"/>
        <v>2.8065715327840315</v>
      </c>
      <c r="CQ28" s="23">
        <f t="shared" si="8"/>
        <v>1.8230342553774508E-3</v>
      </c>
      <c r="CR28" s="23">
        <f t="shared" si="9"/>
        <v>2.7059601820399429E-3</v>
      </c>
      <c r="CS28" s="23">
        <f t="shared" si="10"/>
        <v>2.795139326997197E-3</v>
      </c>
      <c r="CT28" s="23">
        <f t="shared" si="11"/>
        <v>2.78338896592384E-3</v>
      </c>
      <c r="CU28" s="23">
        <f t="shared" si="12"/>
        <v>2.798886492906231E-3</v>
      </c>
      <c r="CV28" s="23">
        <f t="shared" si="13"/>
        <v>2.5827845357042092E-3</v>
      </c>
    </row>
    <row r="29" spans="1:100" x14ac:dyDescent="0.25">
      <c r="A29" s="28" t="s">
        <v>28</v>
      </c>
      <c r="B29" s="26">
        <v>3.355314227</v>
      </c>
      <c r="C29" s="26"/>
      <c r="D29" s="26">
        <v>3.5785904679999998</v>
      </c>
      <c r="E29" s="26">
        <v>0.2297739241</v>
      </c>
      <c r="F29" s="26">
        <v>0.22702632210000001</v>
      </c>
      <c r="G29" s="26">
        <v>3.1162901711000002</v>
      </c>
      <c r="H29" s="26">
        <v>149.96813327999999</v>
      </c>
      <c r="I29" s="26">
        <v>1.28733306E-2</v>
      </c>
      <c r="J29" s="26">
        <v>0.81687834579999996</v>
      </c>
      <c r="K29" s="26">
        <v>3.1505099999999998E-5</v>
      </c>
      <c r="L29" s="26">
        <v>0.2336345571</v>
      </c>
      <c r="M29" s="26">
        <v>1.3584289999999999E-4</v>
      </c>
      <c r="N29" s="64">
        <v>4.1419729999999999E-4</v>
      </c>
      <c r="O29" s="64">
        <v>2.480254E-4</v>
      </c>
      <c r="P29" s="64">
        <v>5.8590780000000004E-4</v>
      </c>
      <c r="R29" s="28" t="s">
        <v>28</v>
      </c>
      <c r="S29" s="95">
        <v>0</v>
      </c>
      <c r="T29" s="26">
        <v>0</v>
      </c>
      <c r="U29" s="26">
        <v>4.1541651703390202E-4</v>
      </c>
      <c r="V29" s="26">
        <v>1.2874497087640199E-2</v>
      </c>
      <c r="W29" s="26">
        <v>1.2874497087640199E-2</v>
      </c>
      <c r="X29" s="26">
        <v>7.1083208353312598E-8</v>
      </c>
      <c r="Y29" s="95">
        <v>0</v>
      </c>
      <c r="Z29" s="26">
        <v>0.81906885634294901</v>
      </c>
      <c r="AA29" s="26">
        <v>2.4809065771634099E-4</v>
      </c>
      <c r="AB29" s="26">
        <v>221.733224788108</v>
      </c>
      <c r="AC29" s="26">
        <v>3.1507713013332399E-5</v>
      </c>
      <c r="AD29" s="26">
        <v>3.36246633707569</v>
      </c>
      <c r="AE29" s="26">
        <v>0.19044814441442401</v>
      </c>
      <c r="AF29" s="26">
        <v>39.1584601101207</v>
      </c>
      <c r="AG29" s="26">
        <v>0.34523758693430701</v>
      </c>
      <c r="AH29" s="26">
        <v>0</v>
      </c>
      <c r="AI29" s="95">
        <v>0</v>
      </c>
      <c r="AJ29" s="26">
        <v>0.234131225596763</v>
      </c>
      <c r="AK29" s="26">
        <v>0.234131225596763</v>
      </c>
      <c r="AL29" s="26">
        <v>0</v>
      </c>
      <c r="AM29" s="26">
        <v>1.33353347193791E-2</v>
      </c>
      <c r="AN29" s="26">
        <v>0</v>
      </c>
      <c r="AO29" s="95">
        <v>0</v>
      </c>
      <c r="AP29" s="26">
        <v>0</v>
      </c>
      <c r="AQ29" s="26">
        <v>1.3612575450630299E-4</v>
      </c>
      <c r="AR29" s="26">
        <v>5.8594663193216095E-4</v>
      </c>
      <c r="AS29" s="26">
        <v>0</v>
      </c>
      <c r="AT29" s="26">
        <v>0</v>
      </c>
      <c r="AU29" s="95">
        <v>189.52468504218999</v>
      </c>
      <c r="AV29" s="26">
        <v>3.2241822865237002</v>
      </c>
      <c r="AW29" s="26">
        <v>0.35824351350606598</v>
      </c>
      <c r="AX29" s="26">
        <v>3.58242580002976</v>
      </c>
      <c r="AY29" s="26">
        <v>0</v>
      </c>
      <c r="AZ29" s="26">
        <v>0.355726018017271</v>
      </c>
      <c r="BA29" s="26">
        <v>4.8487662384188499E-6</v>
      </c>
      <c r="BB29" s="26">
        <v>100.30596437441</v>
      </c>
      <c r="BC29" s="26">
        <v>6.54184537883671E-6</v>
      </c>
      <c r="BD29" s="26">
        <v>1.71409756554617E-5</v>
      </c>
      <c r="BE29" s="26">
        <v>4.1428561980191302E-5</v>
      </c>
      <c r="BF29" s="26">
        <v>9.6906562608508297E-6</v>
      </c>
      <c r="BG29" s="26">
        <v>1.2793873796414199E-2</v>
      </c>
      <c r="BH29" s="26">
        <v>2.28165941897187E-6</v>
      </c>
      <c r="BI29" s="26">
        <v>0.23020535044913601</v>
      </c>
      <c r="BJ29" s="26">
        <v>0.227457745495351</v>
      </c>
      <c r="BK29" s="26">
        <v>2.7476049537856098E-3</v>
      </c>
      <c r="BL29" s="26">
        <v>0</v>
      </c>
      <c r="BM29" s="26">
        <v>0</v>
      </c>
      <c r="BN29" s="26">
        <v>0.14902929501700299</v>
      </c>
      <c r="BO29" s="26">
        <v>0</v>
      </c>
      <c r="BP29" s="26">
        <v>3.28706206562058E-3</v>
      </c>
      <c r="BQ29" s="26">
        <v>2.7681207251001701E-5</v>
      </c>
      <c r="BR29" s="26">
        <v>6.3864371655175201E-4</v>
      </c>
      <c r="BS29" s="26">
        <v>8.2176058907499506E-3</v>
      </c>
      <c r="BT29" s="26">
        <v>41.516957690085199</v>
      </c>
      <c r="BU29" s="26">
        <v>1.51425210954766E-5</v>
      </c>
      <c r="BV29" s="26">
        <v>5.3366508815732003E-2</v>
      </c>
      <c r="BW29" s="26">
        <v>0</v>
      </c>
      <c r="BX29" s="26">
        <v>3.1241541603972798</v>
      </c>
      <c r="BY29" s="26">
        <v>60.755063816187302</v>
      </c>
      <c r="BZ29" s="26">
        <v>0</v>
      </c>
      <c r="CA29" s="26">
        <v>0</v>
      </c>
      <c r="CB29" s="26">
        <v>1.50905191364275</v>
      </c>
      <c r="CC29" s="95">
        <v>0</v>
      </c>
      <c r="CD29" s="26">
        <v>4.83913708857619</v>
      </c>
      <c r="CE29" s="26">
        <v>150.364696836918</v>
      </c>
      <c r="CF29" s="26">
        <v>1.27456142448288</v>
      </c>
      <c r="CH29" s="23">
        <f t="shared" si="0"/>
        <v>2.1315768335905378E-3</v>
      </c>
      <c r="CI29" s="23" t="str">
        <f t="shared" si="14"/>
        <v/>
      </c>
      <c r="CJ29" s="23">
        <f t="shared" si="1"/>
        <v>1.071743767289374E-3</v>
      </c>
      <c r="CK29" s="23">
        <f t="shared" si="2"/>
        <v>1.8776123131720081E-3</v>
      </c>
      <c r="CL29" s="23">
        <f t="shared" si="3"/>
        <v>1.9003232372365876E-3</v>
      </c>
      <c r="CM29" s="23">
        <f t="shared" si="4"/>
        <v>2.523509963933732E-3</v>
      </c>
      <c r="CN29" s="23">
        <f t="shared" si="5"/>
        <v>2.6443188179024776E-3</v>
      </c>
      <c r="CO29" s="23">
        <f t="shared" si="6"/>
        <v>9.0612730803279077E-5</v>
      </c>
      <c r="CP29" s="23">
        <f t="shared" si="7"/>
        <v>2.6815627494737953E-3</v>
      </c>
      <c r="CQ29" s="23">
        <f t="shared" si="8"/>
        <v>8.2939375923308392E-5</v>
      </c>
      <c r="CR29" s="23">
        <f t="shared" si="9"/>
        <v>2.1258349061368262E-3</v>
      </c>
      <c r="CS29" s="23">
        <f t="shared" si="10"/>
        <v>2.0822178141294474E-3</v>
      </c>
      <c r="CT29" s="23">
        <f t="shared" si="11"/>
        <v>2.9435658655960085E-3</v>
      </c>
      <c r="CU29" s="23">
        <f t="shared" si="12"/>
        <v>2.6310900553326913E-4</v>
      </c>
      <c r="CV29" s="23">
        <f t="shared" si="13"/>
        <v>6.6276523645720847E-5</v>
      </c>
    </row>
    <row r="30" spans="1:100" x14ac:dyDescent="0.25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64"/>
      <c r="O30" s="64"/>
      <c r="P30" s="64"/>
      <c r="CH30" s="23" t="str">
        <f t="shared" si="0"/>
        <v/>
      </c>
      <c r="CI30" s="23" t="str">
        <f t="shared" si="14"/>
        <v/>
      </c>
      <c r="CJ30" s="23" t="str">
        <f t="shared" si="1"/>
        <v/>
      </c>
      <c r="CK30" s="23" t="str">
        <f t="shared" si="2"/>
        <v/>
      </c>
      <c r="CL30" s="23" t="str">
        <f t="shared" si="3"/>
        <v/>
      </c>
      <c r="CM30" s="23" t="str">
        <f t="shared" si="4"/>
        <v/>
      </c>
      <c r="CN30" s="23" t="str">
        <f t="shared" si="5"/>
        <v/>
      </c>
      <c r="CO30" s="23" t="str">
        <f t="shared" si="6"/>
        <v/>
      </c>
      <c r="CP30" s="23" t="str">
        <f t="shared" si="7"/>
        <v/>
      </c>
      <c r="CQ30" s="23" t="str">
        <f t="shared" si="8"/>
        <v/>
      </c>
      <c r="CR30" s="23" t="str">
        <f t="shared" si="9"/>
        <v/>
      </c>
      <c r="CS30" s="23" t="str">
        <f t="shared" si="10"/>
        <v/>
      </c>
      <c r="CT30" s="23" t="str">
        <f t="shared" si="11"/>
        <v/>
      </c>
      <c r="CU30" s="23" t="str">
        <f t="shared" si="12"/>
        <v/>
      </c>
      <c r="CV30" s="23" t="str">
        <f t="shared" si="13"/>
        <v/>
      </c>
    </row>
    <row r="31" spans="1:100" x14ac:dyDescent="0.25">
      <c r="A31" s="28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64"/>
      <c r="O31" s="64"/>
      <c r="P31" s="64"/>
      <c r="CH31" s="23" t="str">
        <f t="shared" si="0"/>
        <v/>
      </c>
      <c r="CI31" s="23" t="str">
        <f t="shared" si="14"/>
        <v/>
      </c>
      <c r="CJ31" s="23" t="str">
        <f t="shared" si="1"/>
        <v/>
      </c>
      <c r="CK31" s="23" t="str">
        <f t="shared" si="2"/>
        <v/>
      </c>
      <c r="CL31" s="23" t="str">
        <f t="shared" si="3"/>
        <v/>
      </c>
      <c r="CM31" s="23" t="str">
        <f t="shared" si="4"/>
        <v/>
      </c>
      <c r="CN31" s="23" t="str">
        <f t="shared" si="5"/>
        <v/>
      </c>
      <c r="CO31" s="23" t="str">
        <f t="shared" si="6"/>
        <v/>
      </c>
      <c r="CP31" s="23" t="str">
        <f t="shared" si="7"/>
        <v/>
      </c>
      <c r="CQ31" s="23" t="str">
        <f t="shared" si="8"/>
        <v/>
      </c>
      <c r="CR31" s="23" t="str">
        <f t="shared" si="9"/>
        <v/>
      </c>
      <c r="CS31" s="23" t="str">
        <f t="shared" si="10"/>
        <v/>
      </c>
      <c r="CT31" s="23" t="str">
        <f t="shared" si="11"/>
        <v/>
      </c>
      <c r="CU31" s="23" t="str">
        <f t="shared" si="12"/>
        <v/>
      </c>
      <c r="CV31" s="23" t="str">
        <f t="shared" si="13"/>
        <v/>
      </c>
    </row>
    <row r="32" spans="1:100" x14ac:dyDescent="0.25">
      <c r="A32" s="28" t="s">
        <v>31</v>
      </c>
      <c r="B32" s="26">
        <v>85138.992391000007</v>
      </c>
      <c r="C32" s="26">
        <v>0.490735384</v>
      </c>
      <c r="D32" s="26">
        <v>48256.507687999998</v>
      </c>
      <c r="E32" s="26">
        <v>1561.0564918</v>
      </c>
      <c r="F32" s="26">
        <v>1559.4158731</v>
      </c>
      <c r="G32" s="26">
        <v>14560.392003000001</v>
      </c>
      <c r="H32" s="26">
        <v>165303.25524</v>
      </c>
      <c r="I32" s="26">
        <v>9.2531052680000005</v>
      </c>
      <c r="J32" s="26">
        <v>4.2646757989999999</v>
      </c>
      <c r="K32" s="26">
        <v>1.88118704E-2</v>
      </c>
      <c r="L32" s="26">
        <v>30.841296725999999</v>
      </c>
      <c r="M32" s="26">
        <v>3.1417456199999999E-2</v>
      </c>
      <c r="N32" s="64">
        <v>0.36872886700000002</v>
      </c>
      <c r="O32" s="64">
        <v>0.1830780336</v>
      </c>
      <c r="P32" s="64">
        <v>0.38516031909999998</v>
      </c>
      <c r="R32" s="28" t="s">
        <v>31</v>
      </c>
      <c r="S32" s="95">
        <v>0</v>
      </c>
      <c r="T32" s="26">
        <v>0</v>
      </c>
      <c r="U32" s="26">
        <v>0.369811018443303</v>
      </c>
      <c r="V32" s="26">
        <v>947.63578574980295</v>
      </c>
      <c r="W32" s="26">
        <v>947.63578574980295</v>
      </c>
      <c r="X32" s="26">
        <v>22.6638304527591</v>
      </c>
      <c r="Y32" s="95">
        <v>0</v>
      </c>
      <c r="Z32" s="26">
        <v>811.10981928188903</v>
      </c>
      <c r="AA32" s="26">
        <v>0.18362758691088099</v>
      </c>
      <c r="AB32" s="26">
        <v>2287438.99789079</v>
      </c>
      <c r="AC32" s="26">
        <v>1.88686334000297E-2</v>
      </c>
      <c r="AD32" s="26">
        <v>85361.001363020798</v>
      </c>
      <c r="AE32" s="26">
        <v>2125.6460422994601</v>
      </c>
      <c r="AF32" s="26">
        <v>99060.357921160903</v>
      </c>
      <c r="AG32" s="26">
        <v>2425.8866120979201</v>
      </c>
      <c r="AH32" s="26">
        <v>0</v>
      </c>
      <c r="AI32" s="95">
        <v>0</v>
      </c>
      <c r="AJ32" s="26">
        <v>2891.7209375008701</v>
      </c>
      <c r="AK32" s="26">
        <v>2891.7209375008701</v>
      </c>
      <c r="AL32" s="26">
        <v>0</v>
      </c>
      <c r="AM32" s="26">
        <v>606.26630901687702</v>
      </c>
      <c r="AN32" s="26">
        <v>4.6473969345734202E-3</v>
      </c>
      <c r="AO32" s="95">
        <v>4.29649568222023E-3</v>
      </c>
      <c r="AP32" s="26">
        <v>0</v>
      </c>
      <c r="AQ32" s="26">
        <v>57.5396450860055</v>
      </c>
      <c r="AR32" s="26">
        <v>0.386314570864496</v>
      </c>
      <c r="AS32" s="26">
        <v>0.49217445945424598</v>
      </c>
      <c r="AT32" s="26">
        <v>0</v>
      </c>
      <c r="AU32" s="95">
        <v>264789.28015266999</v>
      </c>
      <c r="AV32" s="26">
        <v>43545.4032679464</v>
      </c>
      <c r="AW32" s="26">
        <v>4838.3745256861503</v>
      </c>
      <c r="AX32" s="26">
        <v>48383.777793632602</v>
      </c>
      <c r="AY32" s="26">
        <v>0</v>
      </c>
      <c r="AZ32" s="26">
        <v>2635.3459604228401</v>
      </c>
      <c r="BA32" s="26">
        <v>10.7061002577202</v>
      </c>
      <c r="BB32" s="26">
        <v>94106.720424612504</v>
      </c>
      <c r="BC32" s="26">
        <v>14.444550217651299</v>
      </c>
      <c r="BD32" s="26">
        <v>37.850039234885998</v>
      </c>
      <c r="BE32" s="26">
        <v>91.482030864818299</v>
      </c>
      <c r="BF32" s="26">
        <v>21.399372572738699</v>
      </c>
      <c r="BG32" s="26">
        <v>12.750217212586101</v>
      </c>
      <c r="BH32" s="26">
        <v>5.0381885582323402</v>
      </c>
      <c r="BI32" s="26">
        <v>1565.2750705844801</v>
      </c>
      <c r="BJ32" s="26">
        <v>1563.6295367197299</v>
      </c>
      <c r="BK32" s="26">
        <v>1.64553386475746</v>
      </c>
      <c r="BL32" s="26">
        <v>0</v>
      </c>
      <c r="BM32" s="26">
        <v>0</v>
      </c>
      <c r="BN32" s="26">
        <v>188.35982026521501</v>
      </c>
      <c r="BO32" s="26">
        <v>0</v>
      </c>
      <c r="BP32" s="26">
        <v>248.85508436305599</v>
      </c>
      <c r="BQ32" s="26">
        <v>61.121670809481998</v>
      </c>
      <c r="BR32" s="26">
        <v>33.389269118526002</v>
      </c>
      <c r="BS32" s="26">
        <v>621.93715635134902</v>
      </c>
      <c r="BT32" s="26">
        <v>53622.609609843799</v>
      </c>
      <c r="BU32" s="26">
        <v>33.436504490814897</v>
      </c>
      <c r="BV32" s="26">
        <v>182.85953240265201</v>
      </c>
      <c r="BW32" s="26">
        <v>0</v>
      </c>
      <c r="BX32" s="26">
        <v>14599.999906406199</v>
      </c>
      <c r="BY32" s="26">
        <v>48636.872186157801</v>
      </c>
      <c r="BZ32" s="26">
        <v>0</v>
      </c>
      <c r="CA32" s="26">
        <v>0</v>
      </c>
      <c r="CB32" s="26">
        <v>1261.4194243603399</v>
      </c>
      <c r="CC32" s="95">
        <v>0</v>
      </c>
      <c r="CD32" s="26">
        <v>3810.2208162444499</v>
      </c>
      <c r="CE32" s="26">
        <v>165740.63214261699</v>
      </c>
      <c r="CF32" s="26">
        <v>896.53689203082001</v>
      </c>
      <c r="CH32" s="23">
        <f t="shared" si="0"/>
        <v>2.6076062892689241E-3</v>
      </c>
      <c r="CI32" s="23">
        <f t="shared" si="14"/>
        <v>2.9324876525430783E-3</v>
      </c>
      <c r="CJ32" s="23">
        <f t="shared" si="1"/>
        <v>2.637366683380043E-3</v>
      </c>
      <c r="CK32" s="23">
        <f t="shared" si="2"/>
        <v>2.702387009464206E-3</v>
      </c>
      <c r="CL32" s="23">
        <f t="shared" si="3"/>
        <v>2.702078189927278E-3</v>
      </c>
      <c r="CM32" s="23">
        <f t="shared" si="4"/>
        <v>2.7202497980849589E-3</v>
      </c>
      <c r="CN32" s="23">
        <f t="shared" si="5"/>
        <v>2.6459061679213322E-3</v>
      </c>
      <c r="CO32" s="23">
        <f t="shared" si="6"/>
        <v>101.4127315428919</v>
      </c>
      <c r="CP32" s="23">
        <f t="shared" si="7"/>
        <v>189.19260959346116</v>
      </c>
      <c r="CQ32" s="23">
        <f t="shared" si="8"/>
        <v>3.0174033109275412E-3</v>
      </c>
      <c r="CR32" s="23">
        <f t="shared" si="9"/>
        <v>92.761327975002928</v>
      </c>
      <c r="CS32" s="23">
        <f t="shared" si="10"/>
        <v>1830.4546129933174</v>
      </c>
      <c r="CT32" s="23">
        <f t="shared" si="11"/>
        <v>2.934816175656193E-3</v>
      </c>
      <c r="CU32" s="23">
        <f t="shared" si="12"/>
        <v>3.0017435738997132E-3</v>
      </c>
      <c r="CV32" s="23">
        <f t="shared" si="13"/>
        <v>2.9968086203509877E-3</v>
      </c>
    </row>
    <row r="33" spans="1:100" x14ac:dyDescent="0.25">
      <c r="A33" s="28" t="s">
        <v>32</v>
      </c>
      <c r="B33" s="26">
        <v>937.49126675000002</v>
      </c>
      <c r="C33" s="26">
        <v>1.5215809999999999E-3</v>
      </c>
      <c r="D33" s="26">
        <v>656.54154059999996</v>
      </c>
      <c r="E33" s="26">
        <v>35.113962215999997</v>
      </c>
      <c r="F33" s="26">
        <v>35.104811241</v>
      </c>
      <c r="G33" s="26">
        <v>18.078380000999999</v>
      </c>
      <c r="H33" s="26">
        <v>5640.4068487000004</v>
      </c>
      <c r="I33" s="26">
        <v>1.0384249585000001</v>
      </c>
      <c r="J33" s="26">
        <v>35.072409489999998</v>
      </c>
      <c r="K33" s="26">
        <v>1.049283E-4</v>
      </c>
      <c r="L33" s="26">
        <v>7.8257086023999998</v>
      </c>
      <c r="M33" s="26">
        <v>0.67432983989999995</v>
      </c>
      <c r="N33" s="64">
        <v>0.80950459299999999</v>
      </c>
      <c r="O33" s="64">
        <v>0.13258432279999999</v>
      </c>
      <c r="P33" s="64">
        <v>2.5509139E-2</v>
      </c>
      <c r="R33" s="28" t="s">
        <v>32</v>
      </c>
      <c r="S33" s="95">
        <v>0</v>
      </c>
      <c r="T33" s="26">
        <v>0</v>
      </c>
      <c r="U33" s="26">
        <v>0.81172650062630503</v>
      </c>
      <c r="V33" s="26">
        <v>1.0411988981546101</v>
      </c>
      <c r="W33" s="26">
        <v>1.0411988981546101</v>
      </c>
      <c r="X33" s="26">
        <v>4.4652244292233603E-3</v>
      </c>
      <c r="Y33" s="95">
        <v>0</v>
      </c>
      <c r="Z33" s="26">
        <v>35.959105477992601</v>
      </c>
      <c r="AA33" s="26">
        <v>0.13294690093488501</v>
      </c>
      <c r="AB33" s="26">
        <v>16820.537510895101</v>
      </c>
      <c r="AC33" s="26">
        <v>1.05027630294812E-4</v>
      </c>
      <c r="AD33" s="26">
        <v>940.10361104735796</v>
      </c>
      <c r="AE33" s="26">
        <v>1.1766582183193499</v>
      </c>
      <c r="AF33" s="26">
        <v>2717.06055386157</v>
      </c>
      <c r="AG33" s="26">
        <v>1.8908647456788199</v>
      </c>
      <c r="AH33" s="26">
        <v>0</v>
      </c>
      <c r="AI33" s="95">
        <v>0</v>
      </c>
      <c r="AJ33" s="26">
        <v>7.8447792539341004</v>
      </c>
      <c r="AK33" s="26">
        <v>7.8447792539341004</v>
      </c>
      <c r="AL33" s="26">
        <v>0</v>
      </c>
      <c r="AM33" s="26">
        <v>0.14062125149263899</v>
      </c>
      <c r="AN33" s="26">
        <v>0</v>
      </c>
      <c r="AO33" s="95">
        <v>0</v>
      </c>
      <c r="AP33" s="26">
        <v>0</v>
      </c>
      <c r="AQ33" s="26">
        <v>0.67617830743868101</v>
      </c>
      <c r="AR33" s="26">
        <v>2.55752513192181E-2</v>
      </c>
      <c r="AS33" s="26">
        <v>1.5215326532074401E-3</v>
      </c>
      <c r="AT33" s="26">
        <v>0</v>
      </c>
      <c r="AU33" s="95">
        <v>8372.6634297304208</v>
      </c>
      <c r="AV33" s="26">
        <v>592.52670968545499</v>
      </c>
      <c r="AW33" s="26">
        <v>65.836146615740006</v>
      </c>
      <c r="AX33" s="26">
        <v>658.36285630119505</v>
      </c>
      <c r="AY33" s="26">
        <v>0</v>
      </c>
      <c r="AZ33" s="26">
        <v>0.66413911076572096</v>
      </c>
      <c r="BA33" s="26">
        <v>0.19271329122505201</v>
      </c>
      <c r="BB33" s="26">
        <v>3361.8800358663202</v>
      </c>
      <c r="BC33" s="26">
        <v>0.26000651375408501</v>
      </c>
      <c r="BD33" s="26">
        <v>0.681317584616144</v>
      </c>
      <c r="BE33" s="26">
        <v>1.6467065034143999</v>
      </c>
      <c r="BF33" s="26">
        <v>0.38519494347900202</v>
      </c>
      <c r="BG33" s="26">
        <v>0.62779829404145804</v>
      </c>
      <c r="BH33" s="26">
        <v>9.06895405016616E-2</v>
      </c>
      <c r="BI33" s="26">
        <v>35.217323257284903</v>
      </c>
      <c r="BJ33" s="26">
        <v>35.208163945237203</v>
      </c>
      <c r="BK33" s="26">
        <v>9.1593120477080504E-3</v>
      </c>
      <c r="BL33" s="26">
        <v>0</v>
      </c>
      <c r="BM33" s="26">
        <v>0</v>
      </c>
      <c r="BN33" s="26">
        <v>8.02949745740945</v>
      </c>
      <c r="BO33" s="26">
        <v>0</v>
      </c>
      <c r="BP33" s="26">
        <v>4.5783643203977</v>
      </c>
      <c r="BQ33" s="26">
        <v>1.1002142950996701</v>
      </c>
      <c r="BR33" s="26">
        <v>0.62044066689815103</v>
      </c>
      <c r="BS33" s="26">
        <v>11.4422869699124</v>
      </c>
      <c r="BT33" s="26">
        <v>2183.6645901694701</v>
      </c>
      <c r="BU33" s="26">
        <v>0.60186282875047303</v>
      </c>
      <c r="BV33" s="26">
        <v>4.9510707357374804</v>
      </c>
      <c r="BW33" s="26">
        <v>0</v>
      </c>
      <c r="BX33" s="26">
        <v>18.087814116221001</v>
      </c>
      <c r="BY33" s="26">
        <v>2081.7744193203798</v>
      </c>
      <c r="BZ33" s="26">
        <v>0</v>
      </c>
      <c r="CA33" s="26">
        <v>0</v>
      </c>
      <c r="CB33" s="26">
        <v>22.0164551177728</v>
      </c>
      <c r="CC33" s="95">
        <v>0</v>
      </c>
      <c r="CD33" s="26">
        <v>64.338362300005002</v>
      </c>
      <c r="CE33" s="26">
        <v>5655.7660645843998</v>
      </c>
      <c r="CF33" s="26">
        <v>4.1836977667539097</v>
      </c>
      <c r="CH33" s="23">
        <f t="shared" si="0"/>
        <v>2.7865265416435795E-3</v>
      </c>
      <c r="CI33" s="23">
        <f t="shared" si="14"/>
        <v>-3.1774051174294983E-5</v>
      </c>
      <c r="CJ33" s="23">
        <f t="shared" si="1"/>
        <v>2.7741058083402101E-3</v>
      </c>
      <c r="CK33" s="23">
        <f t="shared" si="2"/>
        <v>2.9435880989189065E-3</v>
      </c>
      <c r="CL33" s="23">
        <f t="shared" si="3"/>
        <v>2.944117930948851E-3</v>
      </c>
      <c r="CM33" s="23">
        <f t="shared" si="4"/>
        <v>5.218451664628968E-4</v>
      </c>
      <c r="CN33" s="23">
        <f t="shared" si="5"/>
        <v>2.7230687956382804E-3</v>
      </c>
      <c r="CO33" s="23">
        <f t="shared" si="6"/>
        <v>2.6712952456545138E-3</v>
      </c>
      <c r="CP33" s="23">
        <f t="shared" si="7"/>
        <v>2.5281866883010179E-2</v>
      </c>
      <c r="CQ33" s="23">
        <f t="shared" si="8"/>
        <v>9.4664923392445569E-4</v>
      </c>
      <c r="CR33" s="23">
        <f t="shared" si="9"/>
        <v>2.4369232874645978E-3</v>
      </c>
      <c r="CS33" s="23">
        <f t="shared" si="10"/>
        <v>2.7411919646847956E-3</v>
      </c>
      <c r="CT33" s="23">
        <f t="shared" si="11"/>
        <v>2.7447745763500946E-3</v>
      </c>
      <c r="CU33" s="23">
        <f t="shared" si="12"/>
        <v>2.7346983959179081E-3</v>
      </c>
      <c r="CV33" s="23">
        <f t="shared" si="13"/>
        <v>2.5917111203988493E-3</v>
      </c>
    </row>
    <row r="34" spans="1:100" x14ac:dyDescent="0.25"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64"/>
      <c r="O34" s="64"/>
      <c r="P34" s="64"/>
      <c r="CH34" s="23" t="str">
        <f t="shared" si="0"/>
        <v/>
      </c>
      <c r="CI34" s="23" t="str">
        <f t="shared" si="14"/>
        <v/>
      </c>
      <c r="CJ34" s="23" t="str">
        <f t="shared" si="1"/>
        <v/>
      </c>
      <c r="CK34" s="23" t="str">
        <f t="shared" si="2"/>
        <v/>
      </c>
      <c r="CL34" s="23" t="str">
        <f t="shared" si="3"/>
        <v/>
      </c>
      <c r="CM34" s="23" t="str">
        <f t="shared" si="4"/>
        <v/>
      </c>
      <c r="CN34" s="23" t="str">
        <f t="shared" si="5"/>
        <v/>
      </c>
      <c r="CO34" s="23" t="str">
        <f t="shared" si="6"/>
        <v/>
      </c>
      <c r="CP34" s="23" t="str">
        <f t="shared" si="7"/>
        <v/>
      </c>
      <c r="CQ34" s="23" t="str">
        <f t="shared" si="8"/>
        <v/>
      </c>
      <c r="CR34" s="23" t="str">
        <f t="shared" si="9"/>
        <v/>
      </c>
      <c r="CS34" s="23" t="str">
        <f t="shared" si="10"/>
        <v/>
      </c>
      <c r="CT34" s="23" t="str">
        <f t="shared" si="11"/>
        <v/>
      </c>
      <c r="CU34" s="23" t="str">
        <f t="shared" si="12"/>
        <v/>
      </c>
      <c r="CV34" s="23" t="str">
        <f t="shared" si="13"/>
        <v/>
      </c>
    </row>
    <row r="35" spans="1:100" x14ac:dyDescent="0.25">
      <c r="A35" s="28" t="s">
        <v>34</v>
      </c>
      <c r="B35" s="26">
        <v>58519.941440000002</v>
      </c>
      <c r="C35" s="26">
        <v>1.919044226</v>
      </c>
      <c r="D35" s="26">
        <v>39066.907882</v>
      </c>
      <c r="E35" s="26">
        <v>409.51805015000002</v>
      </c>
      <c r="F35" s="26">
        <v>403.11859605000001</v>
      </c>
      <c r="G35" s="26">
        <v>9392.4023538000001</v>
      </c>
      <c r="H35" s="26">
        <v>284750.29528999998</v>
      </c>
      <c r="I35" s="26">
        <v>36.179365615000002</v>
      </c>
      <c r="J35" s="26">
        <v>18.587600064</v>
      </c>
      <c r="K35" s="26">
        <v>7.3378321299999993E-2</v>
      </c>
      <c r="L35" s="26">
        <v>248.14052950999999</v>
      </c>
      <c r="M35" s="26">
        <v>0.1229050876</v>
      </c>
      <c r="N35" s="64">
        <v>1.4419319900000001</v>
      </c>
      <c r="O35" s="64">
        <v>0.71653031199999995</v>
      </c>
      <c r="P35" s="64">
        <v>1.5041525950000001</v>
      </c>
      <c r="R35" s="28" t="s">
        <v>34</v>
      </c>
      <c r="S35" s="95">
        <v>0</v>
      </c>
      <c r="T35" s="26">
        <v>0</v>
      </c>
      <c r="U35" s="26">
        <v>1.44548094422949</v>
      </c>
      <c r="V35" s="26">
        <v>1756.7026290584899</v>
      </c>
      <c r="W35" s="26">
        <v>1756.7026290584899</v>
      </c>
      <c r="X35" s="26">
        <v>1.3409326084759401</v>
      </c>
      <c r="Y35" s="95">
        <v>0</v>
      </c>
      <c r="Z35" s="26">
        <v>1232.80213105334</v>
      </c>
      <c r="AA35" s="26">
        <v>0.71852305205795197</v>
      </c>
      <c r="AB35" s="26">
        <v>260019.90227248301</v>
      </c>
      <c r="AC35" s="26">
        <v>7.35827134550395E-2</v>
      </c>
      <c r="AD35" s="26">
        <v>58666.599228558603</v>
      </c>
      <c r="AE35" s="26">
        <v>1992.1946329201601</v>
      </c>
      <c r="AF35" s="26">
        <v>133319.543616713</v>
      </c>
      <c r="AG35" s="26">
        <v>3807.0271207564601</v>
      </c>
      <c r="AH35" s="26">
        <v>0</v>
      </c>
      <c r="AI35" s="95">
        <v>0</v>
      </c>
      <c r="AJ35" s="26">
        <v>2928.5140438214198</v>
      </c>
      <c r="AK35" s="26">
        <v>2928.5140438214198</v>
      </c>
      <c r="AL35" s="26">
        <v>0</v>
      </c>
      <c r="AM35" s="26">
        <v>56.4983526560789</v>
      </c>
      <c r="AN35" s="26">
        <v>0</v>
      </c>
      <c r="AO35" s="95">
        <v>0</v>
      </c>
      <c r="AP35" s="26">
        <v>0</v>
      </c>
      <c r="AQ35" s="26">
        <v>112.066021727261</v>
      </c>
      <c r="AR35" s="26">
        <v>1.5083454315081899</v>
      </c>
      <c r="AS35" s="26">
        <v>1.92376970033676</v>
      </c>
      <c r="AT35" s="26">
        <v>0</v>
      </c>
      <c r="AU35" s="95">
        <v>418771.08573543403</v>
      </c>
      <c r="AV35" s="26">
        <v>35240.857461774503</v>
      </c>
      <c r="AW35" s="26">
        <v>3915.6465266841901</v>
      </c>
      <c r="AX35" s="26">
        <v>39156.503988458702</v>
      </c>
      <c r="AY35" s="26">
        <v>0</v>
      </c>
      <c r="AZ35" s="26">
        <v>201.080447400563</v>
      </c>
      <c r="BA35" s="26">
        <v>0.56796102162183104</v>
      </c>
      <c r="BB35" s="26">
        <v>150832.64832110301</v>
      </c>
      <c r="BC35" s="26">
        <v>0.76628526653328699</v>
      </c>
      <c r="BD35" s="26">
        <v>2.0079599339715699</v>
      </c>
      <c r="BE35" s="26">
        <v>4.8531443987720202</v>
      </c>
      <c r="BF35" s="26">
        <v>1.13524475930488</v>
      </c>
      <c r="BG35" s="26">
        <v>18.791253867733701</v>
      </c>
      <c r="BH35" s="26">
        <v>0.26727741418784401</v>
      </c>
      <c r="BI35" s="26">
        <v>410.569809014236</v>
      </c>
      <c r="BJ35" s="26">
        <v>404.15254727049</v>
      </c>
      <c r="BK35" s="26">
        <v>6.41726174374576</v>
      </c>
      <c r="BL35" s="26">
        <v>0</v>
      </c>
      <c r="BM35" s="26">
        <v>0</v>
      </c>
      <c r="BN35" s="26">
        <v>220.979265960085</v>
      </c>
      <c r="BO35" s="26">
        <v>0</v>
      </c>
      <c r="BP35" s="26">
        <v>17.698475629447099</v>
      </c>
      <c r="BQ35" s="26">
        <v>3.24252696373948</v>
      </c>
      <c r="BR35" s="26">
        <v>2.6545720870605201</v>
      </c>
      <c r="BS35" s="26">
        <v>44.235454654783702</v>
      </c>
      <c r="BT35" s="26">
        <v>118242.07258010301</v>
      </c>
      <c r="BU35" s="26">
        <v>1.7738052804003499</v>
      </c>
      <c r="BV35" s="26">
        <v>85.179320032848807</v>
      </c>
      <c r="BW35" s="26">
        <v>0</v>
      </c>
      <c r="BX35" s="26">
        <v>9414.8424209306795</v>
      </c>
      <c r="BY35" s="26">
        <v>82742.556671478407</v>
      </c>
      <c r="BZ35" s="26">
        <v>0</v>
      </c>
      <c r="CA35" s="26">
        <v>0</v>
      </c>
      <c r="CB35" s="26">
        <v>1711.3795381648799</v>
      </c>
      <c r="CC35" s="95">
        <v>0</v>
      </c>
      <c r="CD35" s="26">
        <v>1416.9599245864499</v>
      </c>
      <c r="CE35" s="26">
        <v>285481.94846177998</v>
      </c>
      <c r="CF35" s="26">
        <v>1595.9993555676299</v>
      </c>
      <c r="CH35" s="23">
        <f t="shared" ref="CH35:CH63" si="15">IF(B35=0,"",(AD35-B35)/B35)</f>
        <v>2.5061164613257199E-3</v>
      </c>
      <c r="CI35" s="23">
        <f t="shared" si="14"/>
        <v>2.4624103356959116E-3</v>
      </c>
      <c r="CJ35" s="23">
        <f t="shared" ref="CJ35:CJ63" si="16">IF(D35=0,"",(AX35-D35)/D35)</f>
        <v>2.2934015338332914E-3</v>
      </c>
      <c r="CK35" s="23">
        <f t="shared" ref="CK35:CK63" si="17">IF(E35=0,"",(BI35-E35)/E35)</f>
        <v>2.5682845087066017E-3</v>
      </c>
      <c r="CL35" s="23">
        <f t="shared" ref="CL35:CL63" si="18">IF(F35=0,"",(BJ35-F35)/F35)</f>
        <v>2.5648809819772047E-3</v>
      </c>
      <c r="CM35" s="23">
        <f t="shared" ref="CM35:CM63" si="19">IF(G35=0,"",(BX35-G35)/G35)</f>
        <v>2.389172257042473E-3</v>
      </c>
      <c r="CN35" s="23">
        <f t="shared" ref="CN35:CN63" si="20">IF(H35=0,"",(CE35-H35)/H35)</f>
        <v>2.5694553574908616E-3</v>
      </c>
      <c r="CO35" s="23">
        <f t="shared" ref="CO35:CO63" si="21">IF(I35=0,"",(W35-I35)/I35)</f>
        <v>47.555374014909738</v>
      </c>
      <c r="CP35" s="23">
        <f t="shared" ref="CP35:CP55" si="22">IF(J35=0,"",(Z35-J35)/J35)</f>
        <v>65.323900170469031</v>
      </c>
      <c r="CQ35" s="23">
        <f t="shared" ref="CQ35:CQ63" si="23">IF(K35=0,"",(AC35-K35)/K35)</f>
        <v>2.7854569499330684E-3</v>
      </c>
      <c r="CR35" s="23">
        <f t="shared" ref="CR35:CR63" si="24">IF(L35=0,"",(AK35-L35)/L35)</f>
        <v>10.801836844647346</v>
      </c>
      <c r="CS35" s="23">
        <f t="shared" ref="CS35:CS63" si="25">IF(M35=0,"",(AQ35-M35)/M35)</f>
        <v>910.80946139499758</v>
      </c>
      <c r="CT35" s="23">
        <f t="shared" ref="CT35:CT55" si="26">IF(N35=0,"",(U35-N35)/N35)</f>
        <v>2.4612493890852475E-3</v>
      </c>
      <c r="CU35" s="23">
        <f t="shared" ref="CU35:CU55" si="27">IF(O35=0,"",(AA35-O35)/O35)</f>
        <v>2.7810966606420765E-3</v>
      </c>
      <c r="CV35" s="23">
        <f t="shared" ref="CV35:CV55" si="28">IF(P35=0,"",(AR35-P35)/P35)</f>
        <v>2.7875074125639498E-3</v>
      </c>
    </row>
    <row r="36" spans="1:100" x14ac:dyDescent="0.25">
      <c r="A36" s="28" t="s">
        <v>35</v>
      </c>
      <c r="B36" s="26">
        <v>1389.9707026000001</v>
      </c>
      <c r="C36" s="26">
        <v>6.4857401999999995E-2</v>
      </c>
      <c r="D36" s="26">
        <v>2131.7006262</v>
      </c>
      <c r="E36" s="26">
        <v>102.12875386</v>
      </c>
      <c r="F36" s="26">
        <v>100.79916292</v>
      </c>
      <c r="G36" s="26">
        <v>1086.8605356999999</v>
      </c>
      <c r="H36" s="26">
        <v>14136.682828000001</v>
      </c>
      <c r="I36" s="26">
        <v>7.4359006061999997</v>
      </c>
      <c r="J36" s="26">
        <v>97.781138897999995</v>
      </c>
      <c r="K36" s="26">
        <v>1.5245505499999999E-2</v>
      </c>
      <c r="L36" s="26">
        <v>70.522900230999994</v>
      </c>
      <c r="M36" s="26">
        <v>0.28692160589999999</v>
      </c>
      <c r="N36" s="64">
        <v>0.442643236</v>
      </c>
      <c r="O36" s="64">
        <v>0.18911891929999999</v>
      </c>
      <c r="P36" s="64">
        <v>0.3143794976</v>
      </c>
      <c r="R36" s="28" t="s">
        <v>35</v>
      </c>
      <c r="S36" s="95">
        <v>0</v>
      </c>
      <c r="T36" s="26">
        <v>0</v>
      </c>
      <c r="U36" s="26">
        <v>0.44387551338437797</v>
      </c>
      <c r="V36" s="26">
        <v>7.4526850813825698</v>
      </c>
      <c r="W36" s="26">
        <v>7.4526850813825698</v>
      </c>
      <c r="X36" s="26">
        <v>1.0099412557590299E-3</v>
      </c>
      <c r="Y36" s="95">
        <v>0</v>
      </c>
      <c r="Z36" s="26">
        <v>98.065207764577593</v>
      </c>
      <c r="AA36" s="26">
        <v>0.189571938717711</v>
      </c>
      <c r="AB36" s="26">
        <v>17836.696898472899</v>
      </c>
      <c r="AC36" s="26">
        <v>1.52788838826116E-2</v>
      </c>
      <c r="AD36" s="26">
        <v>1393.6781380027201</v>
      </c>
      <c r="AE36" s="26">
        <v>56.232035576733999</v>
      </c>
      <c r="AF36" s="26">
        <v>3209.4721129568302</v>
      </c>
      <c r="AG36" s="26">
        <v>88.438511238143505</v>
      </c>
      <c r="AH36" s="26">
        <v>0</v>
      </c>
      <c r="AI36" s="95">
        <v>0</v>
      </c>
      <c r="AJ36" s="26">
        <v>70.713332396765495</v>
      </c>
      <c r="AK36" s="26">
        <v>70.713332396765495</v>
      </c>
      <c r="AL36" s="26">
        <v>0</v>
      </c>
      <c r="AM36" s="26">
        <v>4.8894593981226402</v>
      </c>
      <c r="AN36" s="26">
        <v>0</v>
      </c>
      <c r="AO36" s="95">
        <v>0</v>
      </c>
      <c r="AP36" s="26">
        <v>0</v>
      </c>
      <c r="AQ36" s="26">
        <v>0.28770772842423098</v>
      </c>
      <c r="AR36" s="26">
        <v>0.31508708209952502</v>
      </c>
      <c r="AS36" s="26">
        <v>6.5042042912967099E-2</v>
      </c>
      <c r="AT36" s="26">
        <v>0</v>
      </c>
      <c r="AU36" s="95">
        <v>17385.2929574232</v>
      </c>
      <c r="AV36" s="26">
        <v>1923.14570371225</v>
      </c>
      <c r="AW36" s="26">
        <v>213.68297883064599</v>
      </c>
      <c r="AX36" s="26">
        <v>2136.82868254289</v>
      </c>
      <c r="AY36" s="26">
        <v>0</v>
      </c>
      <c r="AZ36" s="26">
        <v>59.651503141377503</v>
      </c>
      <c r="BA36" s="26">
        <v>0.28966481148211198</v>
      </c>
      <c r="BB36" s="26">
        <v>9377.0690601159295</v>
      </c>
      <c r="BC36" s="26">
        <v>0.39081334927495398</v>
      </c>
      <c r="BD36" s="26">
        <v>1.02407560406201</v>
      </c>
      <c r="BE36" s="26">
        <v>2.4751500180977399</v>
      </c>
      <c r="BF36" s="26">
        <v>0.57898298718012198</v>
      </c>
      <c r="BG36" s="26">
        <v>3.65857431755374</v>
      </c>
      <c r="BH36" s="26">
        <v>0.13631466762567701</v>
      </c>
      <c r="BI36" s="26">
        <v>102.393051793027</v>
      </c>
      <c r="BJ36" s="26">
        <v>101.060508867934</v>
      </c>
      <c r="BK36" s="26">
        <v>1.3325429250924501</v>
      </c>
      <c r="BL36" s="26">
        <v>0</v>
      </c>
      <c r="BM36" s="26">
        <v>0</v>
      </c>
      <c r="BN36" s="26">
        <v>43.6902932352276</v>
      </c>
      <c r="BO36" s="26">
        <v>0</v>
      </c>
      <c r="BP36" s="26">
        <v>7.5555998438907297</v>
      </c>
      <c r="BQ36" s="26">
        <v>1.6537155175868199</v>
      </c>
      <c r="BR36" s="26">
        <v>1.0649534553547499</v>
      </c>
      <c r="BS36" s="26">
        <v>18.8835833566913</v>
      </c>
      <c r="BT36" s="26">
        <v>3693.9373225373702</v>
      </c>
      <c r="BU36" s="26">
        <v>0.90465978766073096</v>
      </c>
      <c r="BV36" s="26">
        <v>18.754127916246301</v>
      </c>
      <c r="BW36" s="26">
        <v>0</v>
      </c>
      <c r="BX36" s="26">
        <v>1089.6566343107099</v>
      </c>
      <c r="BY36" s="26">
        <v>5160.9615914978403</v>
      </c>
      <c r="BZ36" s="26">
        <v>0</v>
      </c>
      <c r="CA36" s="26">
        <v>0</v>
      </c>
      <c r="CB36" s="26">
        <v>181.96164203163801</v>
      </c>
      <c r="CC36" s="95">
        <v>0</v>
      </c>
      <c r="CD36" s="26">
        <v>519.16676711888795</v>
      </c>
      <c r="CE36" s="26">
        <v>14175.7840153992</v>
      </c>
      <c r="CF36" s="26">
        <v>89.703917236312094</v>
      </c>
      <c r="CH36" s="23">
        <f t="shared" si="15"/>
        <v>2.6672759330718613E-3</v>
      </c>
      <c r="CI36" s="23">
        <f t="shared" si="14"/>
        <v>2.8468749483228531E-3</v>
      </c>
      <c r="CJ36" s="23">
        <f t="shared" si="16"/>
        <v>2.4056175055084182E-3</v>
      </c>
      <c r="CK36" s="23">
        <f t="shared" si="17"/>
        <v>2.5878895319656967E-3</v>
      </c>
      <c r="CL36" s="23">
        <f t="shared" si="18"/>
        <v>2.5927392684939538E-3</v>
      </c>
      <c r="CM36" s="23">
        <f t="shared" si="19"/>
        <v>2.5726379041899668E-3</v>
      </c>
      <c r="CN36" s="23">
        <f t="shared" si="20"/>
        <v>2.7659379413785103E-3</v>
      </c>
      <c r="CO36" s="23">
        <f t="shared" si="21"/>
        <v>2.2572215621837815E-3</v>
      </c>
      <c r="CP36" s="23">
        <f t="shared" si="22"/>
        <v>2.9051499070175883E-3</v>
      </c>
      <c r="CQ36" s="23">
        <f t="shared" si="23"/>
        <v>2.1893916611424244E-3</v>
      </c>
      <c r="CR36" s="23">
        <f t="shared" si="24"/>
        <v>2.700288348064725E-3</v>
      </c>
      <c r="CS36" s="23">
        <f t="shared" si="25"/>
        <v>2.7398512627347322E-3</v>
      </c>
      <c r="CT36" s="23">
        <f t="shared" si="26"/>
        <v>2.7839065056400811E-3</v>
      </c>
      <c r="CU36" s="23">
        <f t="shared" si="27"/>
        <v>2.3954209308502728E-3</v>
      </c>
      <c r="CV36" s="23">
        <f t="shared" si="28"/>
        <v>2.2507336035803112E-3</v>
      </c>
    </row>
    <row r="37" spans="1:100" x14ac:dyDescent="0.25">
      <c r="A37" s="28" t="s">
        <v>36</v>
      </c>
      <c r="B37" s="26">
        <v>74444.514016000001</v>
      </c>
      <c r="C37" s="26">
        <v>0.1003576659</v>
      </c>
      <c r="D37" s="26">
        <v>56046.123692000001</v>
      </c>
      <c r="E37" s="26">
        <v>1693.7958917999999</v>
      </c>
      <c r="F37" s="26">
        <v>1680.9131144</v>
      </c>
      <c r="G37" s="26">
        <v>201.59284503000001</v>
      </c>
      <c r="H37" s="26">
        <v>179035.25060999999</v>
      </c>
      <c r="I37" s="26">
        <v>336.23235339000001</v>
      </c>
      <c r="J37" s="26">
        <v>990.21892357000002</v>
      </c>
      <c r="K37" s="26">
        <v>6.0815068600000001E-2</v>
      </c>
      <c r="L37" s="26">
        <v>2372.2210673999998</v>
      </c>
      <c r="M37" s="26">
        <v>299.46603952999999</v>
      </c>
      <c r="N37" s="64">
        <v>274.66265258999999</v>
      </c>
      <c r="O37" s="64">
        <v>64.031199892999993</v>
      </c>
      <c r="P37" s="64">
        <v>12.799035043</v>
      </c>
      <c r="R37" s="28" t="s">
        <v>36</v>
      </c>
      <c r="S37" s="95">
        <v>0</v>
      </c>
      <c r="T37" s="26">
        <v>0</v>
      </c>
      <c r="U37" s="26">
        <v>275.255016531124</v>
      </c>
      <c r="V37" s="26">
        <v>337.04502681576298</v>
      </c>
      <c r="W37" s="26">
        <v>337.04502681576298</v>
      </c>
      <c r="X37" s="26">
        <v>0.63759422754095096</v>
      </c>
      <c r="Y37" s="95">
        <v>0</v>
      </c>
      <c r="Z37" s="26">
        <v>1058.75503391351</v>
      </c>
      <c r="AA37" s="26">
        <v>64.167310040531703</v>
      </c>
      <c r="AB37" s="26">
        <v>369478.79711896501</v>
      </c>
      <c r="AC37" s="26">
        <v>6.0952186206646199E-2</v>
      </c>
      <c r="AD37" s="26">
        <v>74636.787353278502</v>
      </c>
      <c r="AE37" s="26">
        <v>342.75496034039099</v>
      </c>
      <c r="AF37" s="26">
        <v>57892.163183906901</v>
      </c>
      <c r="AG37" s="26">
        <v>491.49259899235199</v>
      </c>
      <c r="AH37" s="26">
        <v>0</v>
      </c>
      <c r="AI37" s="95">
        <v>0</v>
      </c>
      <c r="AJ37" s="26">
        <v>2379.3250834404398</v>
      </c>
      <c r="AK37" s="26">
        <v>2379.3250834404398</v>
      </c>
      <c r="AL37" s="26">
        <v>0</v>
      </c>
      <c r="AM37" s="26">
        <v>46.586489931077402</v>
      </c>
      <c r="AN37" s="26">
        <v>0</v>
      </c>
      <c r="AO37" s="95">
        <v>0</v>
      </c>
      <c r="AP37" s="26">
        <v>0</v>
      </c>
      <c r="AQ37" s="26">
        <v>300.10557248303002</v>
      </c>
      <c r="AR37" s="26">
        <v>12.826687194056101</v>
      </c>
      <c r="AS37" s="26">
        <v>0.10060262852681599</v>
      </c>
      <c r="AT37" s="26">
        <v>0</v>
      </c>
      <c r="AU37" s="95">
        <v>237388.94915425099</v>
      </c>
      <c r="AV37" s="26">
        <v>50568.567959068903</v>
      </c>
      <c r="AW37" s="26">
        <v>5618.7312889095301</v>
      </c>
      <c r="AX37" s="26">
        <v>56187.299247978401</v>
      </c>
      <c r="AY37" s="26">
        <v>0</v>
      </c>
      <c r="AZ37" s="26">
        <v>477.37791134334202</v>
      </c>
      <c r="BA37" s="26">
        <v>9.3617423377811608</v>
      </c>
      <c r="BB37" s="26">
        <v>114938.523990256</v>
      </c>
      <c r="BC37" s="26">
        <v>12.630764650539801</v>
      </c>
      <c r="BD37" s="26">
        <v>33.097247622921401</v>
      </c>
      <c r="BE37" s="26">
        <v>79.994833918329704</v>
      </c>
      <c r="BF37" s="26">
        <v>18.712238437363901</v>
      </c>
      <c r="BG37" s="26">
        <v>29.091199456781101</v>
      </c>
      <c r="BH37" s="26">
        <v>4.4055633861891401</v>
      </c>
      <c r="BI37" s="26">
        <v>1698.34001197362</v>
      </c>
      <c r="BJ37" s="26">
        <v>1685.4262380687501</v>
      </c>
      <c r="BK37" s="26">
        <v>12.913773904870499</v>
      </c>
      <c r="BL37" s="26">
        <v>0</v>
      </c>
      <c r="BM37" s="26">
        <v>0</v>
      </c>
      <c r="BN37" s="26">
        <v>373.68119501292398</v>
      </c>
      <c r="BO37" s="26">
        <v>0</v>
      </c>
      <c r="BP37" s="26">
        <v>222.06120192309101</v>
      </c>
      <c r="BQ37" s="26">
        <v>53.446839845786698</v>
      </c>
      <c r="BR37" s="26">
        <v>30.0715468935222</v>
      </c>
      <c r="BS37" s="26">
        <v>554.97771109949997</v>
      </c>
      <c r="BT37" s="26">
        <v>53221.5025247218</v>
      </c>
      <c r="BU37" s="26">
        <v>29.237877522666199</v>
      </c>
      <c r="BV37" s="26">
        <v>234.65627596135201</v>
      </c>
      <c r="BW37" s="26">
        <v>0</v>
      </c>
      <c r="BX37" s="26">
        <v>202.09097527847101</v>
      </c>
      <c r="BY37" s="26">
        <v>68948.307336059501</v>
      </c>
      <c r="BZ37" s="26">
        <v>0</v>
      </c>
      <c r="CA37" s="26">
        <v>0</v>
      </c>
      <c r="CB37" s="26">
        <v>1514.1011793615</v>
      </c>
      <c r="CC37" s="95">
        <v>0</v>
      </c>
      <c r="CD37" s="26">
        <v>4858.4672345789204</v>
      </c>
      <c r="CE37" s="26">
        <v>179506.184184813</v>
      </c>
      <c r="CF37" s="26">
        <v>665.23574095029903</v>
      </c>
      <c r="CH37" s="23">
        <f t="shared" si="15"/>
        <v>2.5827737586838991E-3</v>
      </c>
      <c r="CI37" s="23">
        <f t="shared" si="14"/>
        <v>2.440896015458141E-3</v>
      </c>
      <c r="CJ37" s="23">
        <f t="shared" si="16"/>
        <v>2.5189173965754741E-3</v>
      </c>
      <c r="CK37" s="23">
        <f t="shared" si="17"/>
        <v>2.6828026892844886E-3</v>
      </c>
      <c r="CL37" s="23">
        <f t="shared" si="18"/>
        <v>2.6849238250847931E-3</v>
      </c>
      <c r="CM37" s="23">
        <f t="shared" si="19"/>
        <v>2.4709718660742685E-3</v>
      </c>
      <c r="CN37" s="23">
        <f t="shared" si="20"/>
        <v>2.6303958198649106E-3</v>
      </c>
      <c r="CO37" s="23">
        <f t="shared" si="21"/>
        <v>2.4169994873168453E-3</v>
      </c>
      <c r="CP37" s="23">
        <f t="shared" si="22"/>
        <v>6.9213088855562654E-2</v>
      </c>
      <c r="CQ37" s="23">
        <f t="shared" si="23"/>
        <v>2.2546650000193811E-3</v>
      </c>
      <c r="CR37" s="23">
        <f t="shared" si="24"/>
        <v>2.9946686411592071E-3</v>
      </c>
      <c r="CS37" s="23">
        <f t="shared" si="25"/>
        <v>2.1355775567531757E-3</v>
      </c>
      <c r="CT37" s="23">
        <f t="shared" si="26"/>
        <v>2.1566963529193448E-3</v>
      </c>
      <c r="CU37" s="23">
        <f t="shared" si="27"/>
        <v>2.1256847874029879E-3</v>
      </c>
      <c r="CV37" s="23">
        <f t="shared" si="28"/>
        <v>2.1604871744783727E-3</v>
      </c>
    </row>
    <row r="38" spans="1:100" x14ac:dyDescent="0.25">
      <c r="A38" s="28" t="s">
        <v>37</v>
      </c>
      <c r="B38" s="26">
        <v>18.993833648999999</v>
      </c>
      <c r="C38" s="26"/>
      <c r="D38" s="26">
        <v>13.889398579</v>
      </c>
      <c r="E38" s="26">
        <v>0.25564979599999998</v>
      </c>
      <c r="F38" s="26">
        <v>0.25517378299999999</v>
      </c>
      <c r="G38" s="26">
        <v>1.7062435644</v>
      </c>
      <c r="H38" s="26">
        <v>31.475146528</v>
      </c>
      <c r="I38" s="26">
        <v>3.6503993300000002E-2</v>
      </c>
      <c r="J38" s="26">
        <v>0.84519502499999999</v>
      </c>
      <c r="K38" s="26">
        <v>5.45812E-6</v>
      </c>
      <c r="L38" s="26">
        <v>0.2823560477</v>
      </c>
      <c r="M38" s="26">
        <v>2.2101216900000002E-2</v>
      </c>
      <c r="N38" s="64">
        <v>2.6101612999999999E-2</v>
      </c>
      <c r="O38" s="64">
        <v>4.1943739999999998E-3</v>
      </c>
      <c r="P38" s="64">
        <v>7.9640060000000005E-4</v>
      </c>
      <c r="R38" s="28" t="s">
        <v>37</v>
      </c>
      <c r="S38" s="95">
        <v>0</v>
      </c>
      <c r="T38" s="26">
        <v>0</v>
      </c>
      <c r="U38" s="26">
        <v>2.6183983937322599E-2</v>
      </c>
      <c r="V38" s="26">
        <v>3.6612365772317697E-2</v>
      </c>
      <c r="W38" s="26">
        <v>3.6612365772317697E-2</v>
      </c>
      <c r="X38" s="26">
        <v>1.91942501033417E-4</v>
      </c>
      <c r="Y38" s="95">
        <v>0</v>
      </c>
      <c r="Z38" s="26">
        <v>0.85201536027888503</v>
      </c>
      <c r="AA38" s="26">
        <v>4.2074286073953996E-3</v>
      </c>
      <c r="AB38" s="26">
        <v>109.75649276696601</v>
      </c>
      <c r="AC38" s="26">
        <v>5.45926920087964E-6</v>
      </c>
      <c r="AD38" s="26">
        <v>19.052694654342801</v>
      </c>
      <c r="AE38" s="26">
        <v>5.1719012806097801E-2</v>
      </c>
      <c r="AF38" s="26">
        <v>17.720731616594101</v>
      </c>
      <c r="AG38" s="26">
        <v>8.26364873866961E-2</v>
      </c>
      <c r="AH38" s="26">
        <v>0</v>
      </c>
      <c r="AI38" s="95">
        <v>0</v>
      </c>
      <c r="AJ38" s="26">
        <v>0.28308707482376799</v>
      </c>
      <c r="AK38" s="26">
        <v>0.28308707482376799</v>
      </c>
      <c r="AL38" s="26">
        <v>0</v>
      </c>
      <c r="AM38" s="26">
        <v>6.0678290480993503E-3</v>
      </c>
      <c r="AN38" s="26">
        <v>0</v>
      </c>
      <c r="AO38" s="95">
        <v>0</v>
      </c>
      <c r="AP38" s="26">
        <v>0</v>
      </c>
      <c r="AQ38" s="26">
        <v>2.2170937014611099E-2</v>
      </c>
      <c r="AR38" s="26">
        <v>7.9860357902742502E-4</v>
      </c>
      <c r="AS38" s="26">
        <v>0</v>
      </c>
      <c r="AT38" s="26">
        <v>0</v>
      </c>
      <c r="AU38" s="95">
        <v>49.276952771485298</v>
      </c>
      <c r="AV38" s="26">
        <v>12.5386684744566</v>
      </c>
      <c r="AW38" s="26">
        <v>1.3931896228442799</v>
      </c>
      <c r="AX38" s="26">
        <v>13.9318580973009</v>
      </c>
      <c r="AY38" s="26">
        <v>0</v>
      </c>
      <c r="AZ38" s="26">
        <v>2.19641491977931E-2</v>
      </c>
      <c r="BA38" s="26">
        <v>1.92545721104295E-3</v>
      </c>
      <c r="BB38" s="26">
        <v>16.4766093090163</v>
      </c>
      <c r="BC38" s="26">
        <v>2.5978035351113499E-3</v>
      </c>
      <c r="BD38" s="26">
        <v>6.80721021621829E-3</v>
      </c>
      <c r="BE38" s="26">
        <v>1.64528194359474E-2</v>
      </c>
      <c r="BF38" s="26">
        <v>3.84860640332458E-3</v>
      </c>
      <c r="BG38" s="26">
        <v>8.6802802074549296E-4</v>
      </c>
      <c r="BH38" s="26">
        <v>9.0610735406780195E-4</v>
      </c>
      <c r="BI38" s="26">
        <v>0.25642332523134698</v>
      </c>
      <c r="BJ38" s="26">
        <v>0.255947314274376</v>
      </c>
      <c r="BK38" s="26">
        <v>4.7601095697128999E-4</v>
      </c>
      <c r="BL38" s="26">
        <v>0</v>
      </c>
      <c r="BM38" s="26">
        <v>0</v>
      </c>
      <c r="BN38" s="26">
        <v>1.7278316991572801E-2</v>
      </c>
      <c r="BO38" s="26">
        <v>0</v>
      </c>
      <c r="BP38" s="26">
        <v>4.4402439414231797E-2</v>
      </c>
      <c r="BQ38" s="26">
        <v>1.09926211301995E-2</v>
      </c>
      <c r="BR38" s="26">
        <v>5.9354718166636303E-3</v>
      </c>
      <c r="BS38" s="26">
        <v>0.110969989583161</v>
      </c>
      <c r="BT38" s="26">
        <v>13.419996165192201</v>
      </c>
      <c r="BU38" s="26">
        <v>6.0134614218709604E-3</v>
      </c>
      <c r="BV38" s="26">
        <v>2.69489817402183E-2</v>
      </c>
      <c r="BW38" s="26">
        <v>0</v>
      </c>
      <c r="BX38" s="26">
        <v>1.7062661873818401</v>
      </c>
      <c r="BY38" s="26">
        <v>8.8981239577043407</v>
      </c>
      <c r="BZ38" s="26">
        <v>0</v>
      </c>
      <c r="CA38" s="26">
        <v>0</v>
      </c>
      <c r="CB38" s="26">
        <v>0.14141489154207801</v>
      </c>
      <c r="CC38" s="95">
        <v>0</v>
      </c>
      <c r="CD38" s="26">
        <v>0.175165421412391</v>
      </c>
      <c r="CE38" s="26">
        <v>31.554922094170401</v>
      </c>
      <c r="CF38" s="26">
        <v>2.76002785986319E-2</v>
      </c>
      <c r="CH38" s="23">
        <f t="shared" si="15"/>
        <v>3.0989533987995617E-3</v>
      </c>
      <c r="CI38" s="23" t="str">
        <f t="shared" si="14"/>
        <v/>
      </c>
      <c r="CJ38" s="23">
        <f t="shared" si="16"/>
        <v>3.0569731338185107E-3</v>
      </c>
      <c r="CK38" s="23">
        <f t="shared" si="17"/>
        <v>3.0257377218755621E-3</v>
      </c>
      <c r="CL38" s="23">
        <f t="shared" si="18"/>
        <v>3.0313900796619686E-3</v>
      </c>
      <c r="CM38" s="23">
        <f t="shared" si="19"/>
        <v>1.3258940465534734E-5</v>
      </c>
      <c r="CN38" s="23">
        <f t="shared" si="20"/>
        <v>2.5345574197544506E-3</v>
      </c>
      <c r="CO38" s="23">
        <f t="shared" si="21"/>
        <v>2.9687840293816377E-3</v>
      </c>
      <c r="CP38" s="23">
        <f t="shared" si="22"/>
        <v>8.0695402565639056E-3</v>
      </c>
      <c r="CQ38" s="23">
        <f t="shared" si="23"/>
        <v>2.105488482554336E-4</v>
      </c>
      <c r="CR38" s="23">
        <f t="shared" si="24"/>
        <v>2.5890259115140288E-3</v>
      </c>
      <c r="CS38" s="23">
        <f t="shared" si="25"/>
        <v>3.1545826153625595E-3</v>
      </c>
      <c r="CT38" s="23">
        <f t="shared" si="26"/>
        <v>3.155779580464999E-3</v>
      </c>
      <c r="CU38" s="23">
        <f t="shared" si="27"/>
        <v>3.1124090020107392E-3</v>
      </c>
      <c r="CV38" s="23">
        <f t="shared" si="28"/>
        <v>2.7661694722793655E-3</v>
      </c>
    </row>
    <row r="39" spans="1:100" x14ac:dyDescent="0.25">
      <c r="A39" s="28" t="s">
        <v>130</v>
      </c>
      <c r="B39" s="26">
        <v>55094.122235000003</v>
      </c>
      <c r="C39" s="26">
        <v>0.20294089300000001</v>
      </c>
      <c r="D39" s="26">
        <v>43999.8773</v>
      </c>
      <c r="E39" s="26">
        <v>944.83690994000006</v>
      </c>
      <c r="F39" s="26">
        <v>927.59839397999997</v>
      </c>
      <c r="G39" s="26">
        <v>1704.1787615999999</v>
      </c>
      <c r="H39" s="26">
        <v>114105.56741</v>
      </c>
      <c r="I39" s="26">
        <v>70.059379215000007</v>
      </c>
      <c r="J39" s="26">
        <v>1978.9516034999999</v>
      </c>
      <c r="K39" s="26">
        <v>4.1493913999999998E-3</v>
      </c>
      <c r="L39" s="26">
        <v>559.68370544000004</v>
      </c>
      <c r="M39" s="26">
        <v>51.365532676000001</v>
      </c>
      <c r="N39" s="64">
        <v>55.201213826999997</v>
      </c>
      <c r="O39" s="64">
        <v>10.230443356</v>
      </c>
      <c r="P39" s="64">
        <v>1.7191136442999999</v>
      </c>
      <c r="R39" s="28" t="s">
        <v>130</v>
      </c>
      <c r="S39" s="95">
        <v>0</v>
      </c>
      <c r="T39" s="26">
        <v>0</v>
      </c>
      <c r="U39" s="26">
        <v>55.3542594823831</v>
      </c>
      <c r="V39" s="26">
        <v>70.621907935258093</v>
      </c>
      <c r="W39" s="26">
        <v>70.621907935258093</v>
      </c>
      <c r="X39" s="26">
        <v>1.6084236135707599</v>
      </c>
      <c r="Y39" s="95">
        <v>0</v>
      </c>
      <c r="Z39" s="26">
        <v>1989.3387302545</v>
      </c>
      <c r="AA39" s="26">
        <v>10.258952605960699</v>
      </c>
      <c r="AB39" s="26">
        <v>418320.65557665302</v>
      </c>
      <c r="AC39" s="26">
        <v>4.1588007803314599E-3</v>
      </c>
      <c r="AD39" s="26">
        <v>55247.036204214099</v>
      </c>
      <c r="AE39" s="26">
        <v>198.80525551312201</v>
      </c>
      <c r="AF39" s="26">
        <v>69775.230411746496</v>
      </c>
      <c r="AG39" s="26">
        <v>218.37258324260901</v>
      </c>
      <c r="AH39" s="26">
        <v>0.51568017392919696</v>
      </c>
      <c r="AI39" s="95">
        <v>0</v>
      </c>
      <c r="AJ39" s="26">
        <v>561.72534192036301</v>
      </c>
      <c r="AK39" s="26">
        <v>561.72534192036301</v>
      </c>
      <c r="AL39" s="26">
        <v>0</v>
      </c>
      <c r="AM39" s="26">
        <v>33.7097537521079</v>
      </c>
      <c r="AN39" s="26">
        <v>9.0597656096716602E-4</v>
      </c>
      <c r="AO39" s="95">
        <v>0</v>
      </c>
      <c r="AP39" s="26">
        <v>0</v>
      </c>
      <c r="AQ39" s="26">
        <v>51.532860948360899</v>
      </c>
      <c r="AR39" s="26">
        <v>1.72385580387918</v>
      </c>
      <c r="AS39" s="26">
        <v>0.203268054696671</v>
      </c>
      <c r="AT39" s="26">
        <v>0</v>
      </c>
      <c r="AU39" s="95">
        <v>184188.22943622299</v>
      </c>
      <c r="AV39" s="26">
        <v>39709.175502055201</v>
      </c>
      <c r="AW39" s="26">
        <v>4412.1335636076401</v>
      </c>
      <c r="AX39" s="26">
        <v>44121.309065662899</v>
      </c>
      <c r="AY39" s="26">
        <v>0</v>
      </c>
      <c r="AZ39" s="26">
        <v>108.80459296149</v>
      </c>
      <c r="BA39" s="26">
        <v>6.3738237915088902</v>
      </c>
      <c r="BB39" s="26">
        <v>62214.866544008</v>
      </c>
      <c r="BC39" s="26">
        <v>8.59948758698612</v>
      </c>
      <c r="BD39" s="26">
        <v>22.533841334678101</v>
      </c>
      <c r="BE39" s="26">
        <v>54.463482440295998</v>
      </c>
      <c r="BF39" s="26">
        <v>12.7399889915507</v>
      </c>
      <c r="BG39" s="26">
        <v>7.5513003922022497</v>
      </c>
      <c r="BH39" s="26">
        <v>2.99947231093988</v>
      </c>
      <c r="BI39" s="26">
        <v>947.48529682325</v>
      </c>
      <c r="BJ39" s="26">
        <v>930.20057798409402</v>
      </c>
      <c r="BK39" s="26">
        <v>17.284718839156199</v>
      </c>
      <c r="BL39" s="26">
        <v>0</v>
      </c>
      <c r="BM39" s="26">
        <v>0</v>
      </c>
      <c r="BN39" s="26">
        <v>111.67910492611701</v>
      </c>
      <c r="BO39" s="26">
        <v>0</v>
      </c>
      <c r="BP39" s="26">
        <v>148.14533196205801</v>
      </c>
      <c r="BQ39" s="26">
        <v>36.388569655031702</v>
      </c>
      <c r="BR39" s="26">
        <v>19.876274535734101</v>
      </c>
      <c r="BS39" s="26">
        <v>370.24388000352701</v>
      </c>
      <c r="BT39" s="26">
        <v>47720.792267836499</v>
      </c>
      <c r="BU39" s="26">
        <v>19.906209047989101</v>
      </c>
      <c r="BV39" s="26">
        <v>108.69981100547299</v>
      </c>
      <c r="BW39" s="26">
        <v>0</v>
      </c>
      <c r="BX39" s="26">
        <v>1706.8703020724499</v>
      </c>
      <c r="BY39" s="26">
        <v>35209.606853701698</v>
      </c>
      <c r="BZ39" s="26">
        <v>0</v>
      </c>
      <c r="CA39" s="26">
        <v>0</v>
      </c>
      <c r="CB39" s="26">
        <v>502.73575853253698</v>
      </c>
      <c r="CC39" s="95">
        <v>0</v>
      </c>
      <c r="CD39" s="26">
        <v>936.08473441141496</v>
      </c>
      <c r="CE39" s="26">
        <v>114417.967987565</v>
      </c>
      <c r="CF39" s="26">
        <v>117.46405589722799</v>
      </c>
      <c r="CH39" s="23">
        <f t="shared" si="15"/>
        <v>2.7755042282342325E-3</v>
      </c>
      <c r="CI39" s="23">
        <f t="shared" si="14"/>
        <v>1.6121033658356432E-3</v>
      </c>
      <c r="CJ39" s="23">
        <f t="shared" si="16"/>
        <v>2.7598205521109287E-3</v>
      </c>
      <c r="CK39" s="23">
        <f t="shared" si="17"/>
        <v>2.8030095515829516E-3</v>
      </c>
      <c r="CL39" s="23">
        <f t="shared" si="18"/>
        <v>2.8052916229500953E-3</v>
      </c>
      <c r="CM39" s="23">
        <f t="shared" si="19"/>
        <v>1.5793768430273196E-3</v>
      </c>
      <c r="CN39" s="23">
        <f t="shared" si="20"/>
        <v>2.73782063974577E-3</v>
      </c>
      <c r="CO39" s="23">
        <f t="shared" si="21"/>
        <v>8.0293135132097591E-3</v>
      </c>
      <c r="CP39" s="23">
        <f t="shared" si="22"/>
        <v>5.2488028186890726E-3</v>
      </c>
      <c r="CQ39" s="23">
        <f t="shared" si="23"/>
        <v>2.2676531144929005E-3</v>
      </c>
      <c r="CR39" s="23">
        <f t="shared" si="24"/>
        <v>3.6478397718545654E-3</v>
      </c>
      <c r="CS39" s="23">
        <f t="shared" si="25"/>
        <v>3.257598308506983E-3</v>
      </c>
      <c r="CT39" s="23">
        <f t="shared" si="26"/>
        <v>2.7725052543726017E-3</v>
      </c>
      <c r="CU39" s="23">
        <f t="shared" si="27"/>
        <v>2.7867071805816393E-3</v>
      </c>
      <c r="CV39" s="23">
        <f t="shared" si="28"/>
        <v>2.7584910368802641E-3</v>
      </c>
    </row>
    <row r="40" spans="1:100" x14ac:dyDescent="0.25">
      <c r="A40" s="28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64"/>
      <c r="O40" s="64"/>
      <c r="P40" s="64"/>
      <c r="CH40" s="23" t="str">
        <f t="shared" si="15"/>
        <v/>
      </c>
      <c r="CI40" s="23" t="str">
        <f t="shared" si="14"/>
        <v/>
      </c>
      <c r="CJ40" s="23" t="str">
        <f t="shared" si="16"/>
        <v/>
      </c>
      <c r="CK40" s="23" t="str">
        <f t="shared" si="17"/>
        <v/>
      </c>
      <c r="CL40" s="23" t="str">
        <f t="shared" si="18"/>
        <v/>
      </c>
      <c r="CM40" s="23" t="str">
        <f t="shared" si="19"/>
        <v/>
      </c>
      <c r="CN40" s="23" t="str">
        <f t="shared" si="20"/>
        <v/>
      </c>
      <c r="CO40" s="23" t="str">
        <f t="shared" si="21"/>
        <v/>
      </c>
      <c r="CP40" s="23" t="str">
        <f t="shared" si="22"/>
        <v/>
      </c>
      <c r="CQ40" s="23" t="str">
        <f t="shared" si="23"/>
        <v/>
      </c>
      <c r="CR40" s="23" t="str">
        <f t="shared" si="24"/>
        <v/>
      </c>
      <c r="CS40" s="23" t="str">
        <f t="shared" si="25"/>
        <v/>
      </c>
      <c r="CT40" s="23" t="str">
        <f t="shared" si="26"/>
        <v/>
      </c>
      <c r="CU40" s="23" t="str">
        <f t="shared" si="27"/>
        <v/>
      </c>
      <c r="CV40" s="23" t="str">
        <f t="shared" si="28"/>
        <v/>
      </c>
    </row>
    <row r="41" spans="1:100" x14ac:dyDescent="0.25"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64"/>
      <c r="O41" s="64"/>
      <c r="P41" s="64"/>
      <c r="CH41" s="23" t="str">
        <f t="shared" si="15"/>
        <v/>
      </c>
      <c r="CI41" s="23" t="str">
        <f t="shared" si="14"/>
        <v/>
      </c>
      <c r="CJ41" s="23" t="str">
        <f t="shared" si="16"/>
        <v/>
      </c>
      <c r="CK41" s="23" t="str">
        <f t="shared" si="17"/>
        <v/>
      </c>
      <c r="CL41" s="23" t="str">
        <f t="shared" si="18"/>
        <v/>
      </c>
      <c r="CM41" s="23" t="str">
        <f t="shared" si="19"/>
        <v/>
      </c>
      <c r="CN41" s="23" t="str">
        <f t="shared" si="20"/>
        <v/>
      </c>
      <c r="CO41" s="23" t="str">
        <f t="shared" si="21"/>
        <v/>
      </c>
      <c r="CP41" s="23" t="str">
        <f t="shared" si="22"/>
        <v/>
      </c>
      <c r="CQ41" s="23" t="str">
        <f t="shared" si="23"/>
        <v/>
      </c>
      <c r="CR41" s="23" t="str">
        <f t="shared" si="24"/>
        <v/>
      </c>
      <c r="CS41" s="23" t="str">
        <f t="shared" si="25"/>
        <v/>
      </c>
      <c r="CT41" s="23" t="str">
        <f t="shared" si="26"/>
        <v/>
      </c>
      <c r="CU41" s="23" t="str">
        <f t="shared" si="27"/>
        <v/>
      </c>
      <c r="CV41" s="23" t="str">
        <f t="shared" si="28"/>
        <v/>
      </c>
    </row>
    <row r="42" spans="1:100" x14ac:dyDescent="0.25">
      <c r="A42" s="28" t="s">
        <v>41</v>
      </c>
      <c r="B42" s="26">
        <v>1349.7518325000001</v>
      </c>
      <c r="C42" s="26"/>
      <c r="D42" s="26">
        <v>356.51355075999999</v>
      </c>
      <c r="E42" s="26">
        <v>2.5610656500000002</v>
      </c>
      <c r="F42" s="26">
        <v>2.5610656500000002</v>
      </c>
      <c r="G42" s="26">
        <v>60.195551715999997</v>
      </c>
      <c r="H42" s="26">
        <v>9335.2501800999999</v>
      </c>
      <c r="I42" s="26"/>
      <c r="J42" s="26">
        <v>1.680272E-3</v>
      </c>
      <c r="K42" s="26"/>
      <c r="L42" s="26">
        <v>1.027694E-2</v>
      </c>
      <c r="M42" s="26"/>
      <c r="N42" s="64"/>
      <c r="O42" s="64"/>
      <c r="P42" s="64"/>
      <c r="R42" s="28" t="s">
        <v>41</v>
      </c>
      <c r="S42" s="95">
        <v>0</v>
      </c>
      <c r="T42" s="26">
        <v>0</v>
      </c>
      <c r="U42" s="26">
        <v>0</v>
      </c>
      <c r="V42" s="26">
        <v>61.932562221600399</v>
      </c>
      <c r="W42" s="26">
        <v>61.932562221600399</v>
      </c>
      <c r="X42" s="26">
        <v>1.70014027844375E-3</v>
      </c>
      <c r="Y42" s="95">
        <v>0</v>
      </c>
      <c r="Z42" s="26">
        <v>31.7866835578149</v>
      </c>
      <c r="AA42" s="26">
        <v>0</v>
      </c>
      <c r="AB42" s="26">
        <v>9303.5502493319509</v>
      </c>
      <c r="AC42" s="26">
        <v>0</v>
      </c>
      <c r="AD42" s="26">
        <v>1353.48661645419</v>
      </c>
      <c r="AE42" s="26">
        <v>62.026155053759197</v>
      </c>
      <c r="AF42" s="26">
        <v>1597.7998208640599</v>
      </c>
      <c r="AG42" s="26">
        <v>126.064255037514</v>
      </c>
      <c r="AH42" s="26">
        <v>0</v>
      </c>
      <c r="AI42" s="95">
        <v>0</v>
      </c>
      <c r="AJ42" s="26">
        <v>93.498639286220296</v>
      </c>
      <c r="AK42" s="26">
        <v>93.498639286220296</v>
      </c>
      <c r="AL42" s="26">
        <v>0</v>
      </c>
      <c r="AM42" s="26">
        <v>0.20078865809959301</v>
      </c>
      <c r="AN42" s="26">
        <v>0</v>
      </c>
      <c r="AO42" s="95">
        <v>0</v>
      </c>
      <c r="AP42" s="26">
        <v>0</v>
      </c>
      <c r="AQ42" s="26">
        <v>4.0372973455342303</v>
      </c>
      <c r="AR42" s="26">
        <v>0</v>
      </c>
      <c r="AS42" s="26">
        <v>0</v>
      </c>
      <c r="AT42" s="26">
        <v>0</v>
      </c>
      <c r="AU42" s="95">
        <v>10958.887370602401</v>
      </c>
      <c r="AV42" s="26">
        <v>321.75612386448199</v>
      </c>
      <c r="AW42" s="26">
        <v>35.750591595319598</v>
      </c>
      <c r="AX42" s="26">
        <v>357.506715459801</v>
      </c>
      <c r="AY42" s="26">
        <v>0</v>
      </c>
      <c r="AZ42" s="26">
        <v>8.9121397691732795</v>
      </c>
      <c r="BA42" s="26">
        <v>6.7277049333928701E-3</v>
      </c>
      <c r="BB42" s="26">
        <v>6774.4064348482698</v>
      </c>
      <c r="BC42" s="26">
        <v>9.0769104427432107E-3</v>
      </c>
      <c r="BD42" s="26">
        <v>2.37848939301245E-2</v>
      </c>
      <c r="BE42" s="26">
        <v>5.7486819116277198E-2</v>
      </c>
      <c r="BF42" s="26">
        <v>1.3447337643369301E-2</v>
      </c>
      <c r="BG42" s="26">
        <v>9.7440072091138905E-2</v>
      </c>
      <c r="BH42" s="26">
        <v>3.1659966820439E-3</v>
      </c>
      <c r="BI42" s="26">
        <v>2.5682670328543802</v>
      </c>
      <c r="BJ42" s="26">
        <v>2.5682670328543802</v>
      </c>
      <c r="BK42" s="26">
        <v>0</v>
      </c>
      <c r="BL42" s="26">
        <v>0</v>
      </c>
      <c r="BM42" s="26">
        <v>0</v>
      </c>
      <c r="BN42" s="26">
        <v>1.1599476890601099</v>
      </c>
      <c r="BO42" s="26">
        <v>0</v>
      </c>
      <c r="BP42" s="26">
        <v>0.1785796200334</v>
      </c>
      <c r="BQ42" s="26">
        <v>3.84087214845922E-2</v>
      </c>
      <c r="BR42" s="26">
        <v>2.5342210464238301E-2</v>
      </c>
      <c r="BS42" s="26">
        <v>0.44632367708901799</v>
      </c>
      <c r="BT42" s="26">
        <v>1992.71015214418</v>
      </c>
      <c r="BU42" s="26">
        <v>2.10114034072434E-2</v>
      </c>
      <c r="BV42" s="26">
        <v>0.487523976476684</v>
      </c>
      <c r="BW42" s="26">
        <v>0</v>
      </c>
      <c r="BX42" s="26">
        <v>60.360063368596002</v>
      </c>
      <c r="BY42" s="26">
        <v>5060.8780575022502</v>
      </c>
      <c r="BZ42" s="26">
        <v>0</v>
      </c>
      <c r="CA42" s="26">
        <v>0</v>
      </c>
      <c r="CB42" s="26">
        <v>34.508035523348198</v>
      </c>
      <c r="CC42" s="95">
        <v>0</v>
      </c>
      <c r="CD42" s="26">
        <v>290.86994038864901</v>
      </c>
      <c r="CE42" s="26">
        <v>9360.7971348732608</v>
      </c>
      <c r="CF42" s="26">
        <v>17.039178882037799</v>
      </c>
      <c r="CH42" s="23">
        <f t="shared" si="15"/>
        <v>2.7670152870045311E-3</v>
      </c>
      <c r="CI42" s="23" t="str">
        <f t="shared" si="14"/>
        <v/>
      </c>
      <c r="CJ42" s="23">
        <f t="shared" si="16"/>
        <v>2.7857698471315572E-3</v>
      </c>
      <c r="CK42" s="23">
        <f t="shared" si="17"/>
        <v>2.8118696818177969E-3</v>
      </c>
      <c r="CL42" s="23">
        <f t="shared" si="18"/>
        <v>2.8118696818177969E-3</v>
      </c>
      <c r="CM42" s="23">
        <f t="shared" si="19"/>
        <v>2.7329536470097277E-3</v>
      </c>
      <c r="CN42" s="23">
        <f t="shared" si="20"/>
        <v>2.7366116901419014E-3</v>
      </c>
      <c r="CO42" s="23" t="str">
        <f t="shared" si="21"/>
        <v/>
      </c>
      <c r="CP42" s="23">
        <f t="shared" si="22"/>
        <v>18916.582128259532</v>
      </c>
      <c r="CQ42" s="23" t="str">
        <f t="shared" si="23"/>
        <v/>
      </c>
      <c r="CR42" s="23">
        <f t="shared" si="24"/>
        <v>9096.9065058490469</v>
      </c>
      <c r="CS42" s="23" t="str">
        <f t="shared" si="25"/>
        <v/>
      </c>
      <c r="CT42" s="23" t="str">
        <f t="shared" si="26"/>
        <v/>
      </c>
      <c r="CU42" s="23" t="str">
        <f t="shared" si="27"/>
        <v/>
      </c>
      <c r="CV42" s="23" t="str">
        <f t="shared" si="28"/>
        <v/>
      </c>
    </row>
    <row r="43" spans="1:100" x14ac:dyDescent="0.25">
      <c r="A43" s="28" t="s">
        <v>42</v>
      </c>
      <c r="B43" s="26">
        <v>871.54926298999999</v>
      </c>
      <c r="C43" s="26"/>
      <c r="D43" s="26">
        <v>600.44658904000005</v>
      </c>
      <c r="E43" s="26">
        <v>8.7242301385999994</v>
      </c>
      <c r="F43" s="26">
        <v>8.7093870895999999</v>
      </c>
      <c r="G43" s="26">
        <v>8.2439128356999998</v>
      </c>
      <c r="H43" s="26">
        <v>1955.0914256999999</v>
      </c>
      <c r="I43" s="26">
        <v>1.1415709817999999</v>
      </c>
      <c r="J43" s="26">
        <v>10.896417762</v>
      </c>
      <c r="K43" s="26">
        <v>1.7019569999999999E-4</v>
      </c>
      <c r="L43" s="26">
        <v>8.0586044966999992</v>
      </c>
      <c r="M43" s="26">
        <v>0.86638295499999995</v>
      </c>
      <c r="N43" s="64">
        <v>0.88789634890000002</v>
      </c>
      <c r="O43" s="64">
        <v>0.1763047757</v>
      </c>
      <c r="P43" s="64">
        <v>3.05578892E-2</v>
      </c>
      <c r="R43" s="28" t="s">
        <v>42</v>
      </c>
      <c r="S43" s="95">
        <v>0</v>
      </c>
      <c r="T43" s="26">
        <v>0</v>
      </c>
      <c r="U43" s="26">
        <v>0.89028244466607498</v>
      </c>
      <c r="V43" s="26">
        <v>1.14471095872381</v>
      </c>
      <c r="W43" s="26">
        <v>1.14471095872381</v>
      </c>
      <c r="X43" s="26">
        <v>4.1407746208485599E-3</v>
      </c>
      <c r="Y43" s="95">
        <v>0</v>
      </c>
      <c r="Z43" s="26">
        <v>11.0196953406827</v>
      </c>
      <c r="AA43" s="26">
        <v>0.176776660164192</v>
      </c>
      <c r="AB43" s="26">
        <v>5657.2420200891502</v>
      </c>
      <c r="AC43" s="26">
        <v>1.7079204454438699E-4</v>
      </c>
      <c r="AD43" s="26">
        <v>873.87468716523995</v>
      </c>
      <c r="AE43" s="26">
        <v>0.68029021616196395</v>
      </c>
      <c r="AF43" s="26">
        <v>919.14319437494999</v>
      </c>
      <c r="AG43" s="26">
        <v>0.82745929687194697</v>
      </c>
      <c r="AH43" s="26">
        <v>0</v>
      </c>
      <c r="AI43" s="95">
        <v>0</v>
      </c>
      <c r="AJ43" s="26">
        <v>8.0797388096857894</v>
      </c>
      <c r="AK43" s="26">
        <v>8.0797388096857894</v>
      </c>
      <c r="AL43" s="26">
        <v>0</v>
      </c>
      <c r="AM43" s="26">
        <v>0.15259776147541501</v>
      </c>
      <c r="AN43" s="26">
        <v>0</v>
      </c>
      <c r="AO43" s="95">
        <v>0</v>
      </c>
      <c r="AP43" s="26">
        <v>0</v>
      </c>
      <c r="AQ43" s="26">
        <v>0.86870517526687396</v>
      </c>
      <c r="AR43" s="26">
        <v>3.06419824496665E-2</v>
      </c>
      <c r="AS43" s="26">
        <v>0</v>
      </c>
      <c r="AT43" s="26">
        <v>0</v>
      </c>
      <c r="AU43" s="95">
        <v>2879.4687354839398</v>
      </c>
      <c r="AV43" s="26">
        <v>541.85450375391895</v>
      </c>
      <c r="AW43" s="26">
        <v>60.205979281623797</v>
      </c>
      <c r="AX43" s="26">
        <v>602.06048303554303</v>
      </c>
      <c r="AY43" s="26">
        <v>0</v>
      </c>
      <c r="AZ43" s="26">
        <v>1.1144006410526499</v>
      </c>
      <c r="BA43" s="26">
        <v>5.9458107552483701E-2</v>
      </c>
      <c r="BB43" s="26">
        <v>1164.22992640916</v>
      </c>
      <c r="BC43" s="26">
        <v>8.0220570335708702E-2</v>
      </c>
      <c r="BD43" s="26">
        <v>0.21020651443751801</v>
      </c>
      <c r="BE43" s="26">
        <v>0.50806313849986495</v>
      </c>
      <c r="BF43" s="26">
        <v>0.11884509907019999</v>
      </c>
      <c r="BG43" s="26">
        <v>7.3625049466206002E-2</v>
      </c>
      <c r="BH43" s="26">
        <v>2.7980660681117899E-2</v>
      </c>
      <c r="BI43" s="26">
        <v>8.7487167880421293</v>
      </c>
      <c r="BJ43" s="26">
        <v>8.7338210518912902</v>
      </c>
      <c r="BK43" s="26">
        <v>1.4895736150840199E-2</v>
      </c>
      <c r="BL43" s="26">
        <v>0</v>
      </c>
      <c r="BM43" s="26">
        <v>0</v>
      </c>
      <c r="BN43" s="26">
        <v>1.0788746613976199</v>
      </c>
      <c r="BO43" s="26">
        <v>0</v>
      </c>
      <c r="BP43" s="26">
        <v>1.3827644181726999</v>
      </c>
      <c r="BQ43" s="26">
        <v>0.33945144099604702</v>
      </c>
      <c r="BR43" s="26">
        <v>0.18557137706200999</v>
      </c>
      <c r="BS43" s="26">
        <v>3.45579589168692</v>
      </c>
      <c r="BT43" s="26">
        <v>745.19556097690202</v>
      </c>
      <c r="BU43" s="26">
        <v>0.18569474285840201</v>
      </c>
      <c r="BV43" s="26">
        <v>1.0272693796744801</v>
      </c>
      <c r="BW43" s="26">
        <v>0</v>
      </c>
      <c r="BX43" s="26">
        <v>8.2479162796739196</v>
      </c>
      <c r="BY43" s="26">
        <v>705.89421050756596</v>
      </c>
      <c r="BZ43" s="26">
        <v>0</v>
      </c>
      <c r="CA43" s="26">
        <v>0</v>
      </c>
      <c r="CB43" s="26">
        <v>8.8600946612029396</v>
      </c>
      <c r="CC43" s="95">
        <v>0</v>
      </c>
      <c r="CD43" s="26">
        <v>25.471319123232799</v>
      </c>
      <c r="CE43" s="26">
        <v>1960.30798690454</v>
      </c>
      <c r="CF43" s="26">
        <v>2.3197194722726802</v>
      </c>
      <c r="CH43" s="23">
        <f t="shared" si="15"/>
        <v>2.6681500105481025E-3</v>
      </c>
      <c r="CI43" s="23" t="str">
        <f t="shared" si="14"/>
        <v/>
      </c>
      <c r="CJ43" s="23">
        <f t="shared" si="16"/>
        <v>2.6878227389438422E-3</v>
      </c>
      <c r="CK43" s="23">
        <f t="shared" si="17"/>
        <v>2.8067404290253281E-3</v>
      </c>
      <c r="CL43" s="23">
        <f t="shared" si="18"/>
        <v>2.8054743737900099E-3</v>
      </c>
      <c r="CM43" s="23">
        <f t="shared" si="19"/>
        <v>4.8562424830391745E-4</v>
      </c>
      <c r="CN43" s="23">
        <f t="shared" si="20"/>
        <v>2.6681929734679033E-3</v>
      </c>
      <c r="CO43" s="23">
        <f t="shared" si="21"/>
        <v>2.7505752807933481E-3</v>
      </c>
      <c r="CP43" s="23">
        <f t="shared" si="22"/>
        <v>1.1313587765753272E-2</v>
      </c>
      <c r="CQ43" s="23">
        <f t="shared" si="23"/>
        <v>3.5038755055915318E-3</v>
      </c>
      <c r="CR43" s="23">
        <f t="shared" si="24"/>
        <v>2.6225772705987332E-3</v>
      </c>
      <c r="CS43" s="23">
        <f t="shared" si="25"/>
        <v>2.6803623657092944E-3</v>
      </c>
      <c r="CT43" s="23">
        <f t="shared" si="26"/>
        <v>2.6873584614139391E-3</v>
      </c>
      <c r="CU43" s="23">
        <f t="shared" si="27"/>
        <v>2.6765268400610665E-3</v>
      </c>
      <c r="CV43" s="23">
        <f t="shared" si="28"/>
        <v>2.7519325407626533E-3</v>
      </c>
    </row>
    <row r="44" spans="1:100" x14ac:dyDescent="0.25">
      <c r="A44" s="28" t="s">
        <v>43</v>
      </c>
      <c r="B44" s="26">
        <v>219505.27939000001</v>
      </c>
      <c r="C44" s="26">
        <v>16.961854389999999</v>
      </c>
      <c r="D44" s="26">
        <v>178581.15504000001</v>
      </c>
      <c r="E44" s="26">
        <v>3883.0118539999999</v>
      </c>
      <c r="F44" s="26">
        <v>3855.8778004999999</v>
      </c>
      <c r="G44" s="26">
        <v>12344.074897</v>
      </c>
      <c r="H44" s="26">
        <v>907851.22591000004</v>
      </c>
      <c r="I44" s="26">
        <v>488.27958961000002</v>
      </c>
      <c r="J44" s="26">
        <v>6611.7282996000004</v>
      </c>
      <c r="K44" s="26">
        <v>0.31112823960000002</v>
      </c>
      <c r="L44" s="26">
        <v>5576.1965601000002</v>
      </c>
      <c r="M44" s="26">
        <v>243.46758973999999</v>
      </c>
      <c r="N44" s="64">
        <v>281.00523874999999</v>
      </c>
      <c r="O44" s="64">
        <v>50.625902209000003</v>
      </c>
      <c r="P44" s="64">
        <v>14.03835926</v>
      </c>
      <c r="R44" s="28" t="s">
        <v>43</v>
      </c>
      <c r="S44" s="95">
        <v>0</v>
      </c>
      <c r="T44" s="26">
        <v>0</v>
      </c>
      <c r="U44" s="26">
        <v>281.79550512494097</v>
      </c>
      <c r="V44" s="26">
        <v>489.70916340982501</v>
      </c>
      <c r="W44" s="26">
        <v>489.70916340982501</v>
      </c>
      <c r="X44" s="26">
        <v>3.0400278813011701</v>
      </c>
      <c r="Y44" s="95">
        <v>0</v>
      </c>
      <c r="Z44" s="26">
        <v>6744.9118622169299</v>
      </c>
      <c r="AA44" s="26">
        <v>50.767586496765098</v>
      </c>
      <c r="AB44" s="26">
        <v>1385989.2901167599</v>
      </c>
      <c r="AC44" s="26">
        <v>0.31213087939427803</v>
      </c>
      <c r="AD44" s="26">
        <v>220122.074962418</v>
      </c>
      <c r="AE44" s="26">
        <v>2819.7668492323101</v>
      </c>
      <c r="AF44" s="26">
        <v>257942.341935481</v>
      </c>
      <c r="AG44" s="26">
        <v>5028.6833923799604</v>
      </c>
      <c r="AH44" s="26">
        <v>0.58942623144785899</v>
      </c>
      <c r="AI44" s="95">
        <v>0</v>
      </c>
      <c r="AJ44" s="26">
        <v>5593.3793467809401</v>
      </c>
      <c r="AK44" s="26">
        <v>5593.3793467809401</v>
      </c>
      <c r="AL44" s="26">
        <v>0</v>
      </c>
      <c r="AM44" s="26">
        <v>168.11649932774401</v>
      </c>
      <c r="AN44" s="26">
        <v>1.03665641168185E-3</v>
      </c>
      <c r="AO44" s="95">
        <v>0</v>
      </c>
      <c r="AP44" s="26">
        <v>0</v>
      </c>
      <c r="AQ44" s="26">
        <v>244.17565637052201</v>
      </c>
      <c r="AR44" s="26">
        <v>14.0801096033815</v>
      </c>
      <c r="AS44" s="26">
        <v>17.024904169381099</v>
      </c>
      <c r="AT44" s="26">
        <v>0</v>
      </c>
      <c r="AU44" s="95">
        <v>1168427.4841668401</v>
      </c>
      <c r="AV44" s="26">
        <v>161182.870570047</v>
      </c>
      <c r="AW44" s="26">
        <v>17909.208001700401</v>
      </c>
      <c r="AX44" s="26">
        <v>179092.078571747</v>
      </c>
      <c r="AY44" s="26">
        <v>0</v>
      </c>
      <c r="AZ44" s="26">
        <v>2497.95632354811</v>
      </c>
      <c r="BA44" s="26">
        <v>21.279914866284098</v>
      </c>
      <c r="BB44" s="26">
        <v>591247.83265848702</v>
      </c>
      <c r="BC44" s="26">
        <v>28.710642199860001</v>
      </c>
      <c r="BD44" s="26">
        <v>75.232596060340498</v>
      </c>
      <c r="BE44" s="26">
        <v>181.83408640740299</v>
      </c>
      <c r="BF44" s="26">
        <v>42.534293045773403</v>
      </c>
      <c r="BG44" s="26">
        <v>68.163195735081601</v>
      </c>
      <c r="BH44" s="26">
        <v>10.014166385621399</v>
      </c>
      <c r="BI44" s="26">
        <v>3894.4314400663302</v>
      </c>
      <c r="BJ44" s="26">
        <v>3867.2098719247701</v>
      </c>
      <c r="BK44" s="26">
        <v>27.221568141558699</v>
      </c>
      <c r="BL44" s="26">
        <v>0</v>
      </c>
      <c r="BM44" s="26">
        <v>0</v>
      </c>
      <c r="BN44" s="26">
        <v>873.12630969427403</v>
      </c>
      <c r="BO44" s="26">
        <v>0</v>
      </c>
      <c r="BP44" s="26">
        <v>505.26654406774702</v>
      </c>
      <c r="BQ44" s="26">
        <v>121.488643505128</v>
      </c>
      <c r="BR44" s="26">
        <v>68.454213885701293</v>
      </c>
      <c r="BS44" s="26">
        <v>1262.76812216537</v>
      </c>
      <c r="BT44" s="26">
        <v>262250.99343402201</v>
      </c>
      <c r="BU44" s="26">
        <v>66.459855925230201</v>
      </c>
      <c r="BV44" s="26">
        <v>541.877287980951</v>
      </c>
      <c r="BW44" s="26">
        <v>0</v>
      </c>
      <c r="BX44" s="26">
        <v>12377.0541848719</v>
      </c>
      <c r="BY44" s="26">
        <v>315293.88375599799</v>
      </c>
      <c r="BZ44" s="26">
        <v>0</v>
      </c>
      <c r="CA44" s="26">
        <v>0</v>
      </c>
      <c r="CB44" s="26">
        <v>9346.1511541697</v>
      </c>
      <c r="CC44" s="95">
        <v>0</v>
      </c>
      <c r="CD44" s="26">
        <v>22626.236380249698</v>
      </c>
      <c r="CE44" s="26">
        <v>910542.50463786302</v>
      </c>
      <c r="CF44" s="26">
        <v>4848.9423702081704</v>
      </c>
      <c r="CH44" s="23">
        <f t="shared" si="15"/>
        <v>2.8099350235768921E-3</v>
      </c>
      <c r="CI44" s="23">
        <f t="shared" si="14"/>
        <v>3.717151316796534E-3</v>
      </c>
      <c r="CJ44" s="23">
        <f t="shared" si="16"/>
        <v>2.861015943325856E-3</v>
      </c>
      <c r="CK44" s="23">
        <f t="shared" si="17"/>
        <v>2.9409094011821524E-3</v>
      </c>
      <c r="CL44" s="23">
        <f t="shared" si="18"/>
        <v>2.9389083397043251E-3</v>
      </c>
      <c r="CM44" s="23">
        <f t="shared" si="19"/>
        <v>2.6716694565677782E-3</v>
      </c>
      <c r="CN44" s="23">
        <f t="shared" si="20"/>
        <v>2.9644490760755817E-3</v>
      </c>
      <c r="CO44" s="23">
        <f t="shared" si="21"/>
        <v>2.9277770978853044E-3</v>
      </c>
      <c r="CP44" s="23">
        <f t="shared" si="22"/>
        <v>2.0143532308335616E-2</v>
      </c>
      <c r="CQ44" s="23">
        <f t="shared" si="23"/>
        <v>3.2225933446833415E-3</v>
      </c>
      <c r="CR44" s="23">
        <f t="shared" si="24"/>
        <v>3.0814528318262426E-3</v>
      </c>
      <c r="CS44" s="23">
        <f t="shared" si="25"/>
        <v>2.9082582666471509E-3</v>
      </c>
      <c r="CT44" s="23">
        <f t="shared" si="26"/>
        <v>2.8122834238120905E-3</v>
      </c>
      <c r="CU44" s="23">
        <f t="shared" si="27"/>
        <v>2.7986521046119181E-3</v>
      </c>
      <c r="CV44" s="23">
        <f t="shared" si="28"/>
        <v>2.9740187302700239E-3</v>
      </c>
    </row>
    <row r="45" spans="1:100" x14ac:dyDescent="0.25">
      <c r="A45" s="28" t="s">
        <v>44</v>
      </c>
      <c r="B45" s="26">
        <v>1874.3836100999999</v>
      </c>
      <c r="C45" s="26">
        <v>6.6569180000000004E-3</v>
      </c>
      <c r="D45" s="26">
        <v>1914.9842000000001</v>
      </c>
      <c r="E45" s="26">
        <v>87.338080637000004</v>
      </c>
      <c r="F45" s="26">
        <v>87.105970420000006</v>
      </c>
      <c r="G45" s="26">
        <v>33.944252448999997</v>
      </c>
      <c r="H45" s="26">
        <v>25153.829519999999</v>
      </c>
      <c r="I45" s="26">
        <v>1.096296189</v>
      </c>
      <c r="J45" s="26">
        <v>2.7620634399999999</v>
      </c>
      <c r="K45" s="26">
        <v>2.6614299000000002E-3</v>
      </c>
      <c r="L45" s="26">
        <v>3.8720331269999999</v>
      </c>
      <c r="M45" s="26">
        <v>3.5654305999999998E-3</v>
      </c>
      <c r="N45" s="64">
        <v>5.0018770000000001E-3</v>
      </c>
      <c r="O45" s="64">
        <v>1.9967188E-2</v>
      </c>
      <c r="P45" s="64">
        <v>5.0093245000000002E-2</v>
      </c>
      <c r="R45" s="28" t="s">
        <v>44</v>
      </c>
      <c r="S45" s="95">
        <v>0</v>
      </c>
      <c r="T45" s="26">
        <v>0</v>
      </c>
      <c r="U45" s="26">
        <v>5.0111599035555102E-3</v>
      </c>
      <c r="V45" s="26">
        <v>2.9184760237795802</v>
      </c>
      <c r="W45" s="26">
        <v>2.9184760237795802</v>
      </c>
      <c r="X45" s="26">
        <v>0.30815516526653902</v>
      </c>
      <c r="Y45" s="95">
        <v>0</v>
      </c>
      <c r="Z45" s="26">
        <v>582.35494207508202</v>
      </c>
      <c r="AA45" s="26">
        <v>2.0011774341895001E-2</v>
      </c>
      <c r="AB45" s="26">
        <v>374417.50235497998</v>
      </c>
      <c r="AC45" s="26">
        <v>2.6674681230950598E-3</v>
      </c>
      <c r="AD45" s="26">
        <v>1879.04298506699</v>
      </c>
      <c r="AE45" s="26">
        <v>268.26115030550102</v>
      </c>
      <c r="AF45" s="26">
        <v>7594.6324376091798</v>
      </c>
      <c r="AG45" s="26">
        <v>97.287536331116897</v>
      </c>
      <c r="AH45" s="26">
        <v>0</v>
      </c>
      <c r="AI45" s="95">
        <v>0</v>
      </c>
      <c r="AJ45" s="26">
        <v>29.6765946482316</v>
      </c>
      <c r="AK45" s="26">
        <v>29.6765946482316</v>
      </c>
      <c r="AL45" s="26">
        <v>0</v>
      </c>
      <c r="AM45" s="26">
        <v>10.596333114419499</v>
      </c>
      <c r="AN45" s="26">
        <v>0</v>
      </c>
      <c r="AO45" s="95">
        <v>0</v>
      </c>
      <c r="AP45" s="26">
        <v>0</v>
      </c>
      <c r="AQ45" s="26">
        <v>7.6289199493658699E-2</v>
      </c>
      <c r="AR45" s="26">
        <v>5.02083528747993E-2</v>
      </c>
      <c r="AS45" s="26">
        <v>6.6692522473365398E-3</v>
      </c>
      <c r="AT45" s="26">
        <v>0</v>
      </c>
      <c r="AU45" s="95">
        <v>32806.461414926402</v>
      </c>
      <c r="AV45" s="26">
        <v>1727.8717724675701</v>
      </c>
      <c r="AW45" s="26">
        <v>191.986042884086</v>
      </c>
      <c r="AX45" s="26">
        <v>1919.8578153516601</v>
      </c>
      <c r="AY45" s="26">
        <v>0</v>
      </c>
      <c r="AZ45" s="26">
        <v>122.83087972917799</v>
      </c>
      <c r="BA45" s="26">
        <v>0.40349974426384899</v>
      </c>
      <c r="BB45" s="26">
        <v>16253.5810482253</v>
      </c>
      <c r="BC45" s="26">
        <v>0.54439700755633902</v>
      </c>
      <c r="BD45" s="26">
        <v>1.4265233064920599</v>
      </c>
      <c r="BE45" s="26">
        <v>3.4478506677248801</v>
      </c>
      <c r="BF45" s="26">
        <v>0.80652190523432299</v>
      </c>
      <c r="BG45" s="26">
        <v>2.0826927184642599</v>
      </c>
      <c r="BH45" s="26">
        <v>0.189883240794325</v>
      </c>
      <c r="BI45" s="26">
        <v>87.572390537045806</v>
      </c>
      <c r="BJ45" s="26">
        <v>87.339752788405704</v>
      </c>
      <c r="BK45" s="26">
        <v>0.23263774864002301</v>
      </c>
      <c r="BL45" s="26">
        <v>0</v>
      </c>
      <c r="BM45" s="26">
        <v>0</v>
      </c>
      <c r="BN45" s="26">
        <v>25.759549192281501</v>
      </c>
      <c r="BO45" s="26">
        <v>0</v>
      </c>
      <c r="BP45" s="26">
        <v>9.7767767319785897</v>
      </c>
      <c r="BQ45" s="26">
        <v>2.3036055090196501</v>
      </c>
      <c r="BR45" s="26">
        <v>1.33652782249486</v>
      </c>
      <c r="BS45" s="26">
        <v>24.434374189167599</v>
      </c>
      <c r="BT45" s="26">
        <v>5975.7827458941001</v>
      </c>
      <c r="BU45" s="26">
        <v>1.2601815782888801</v>
      </c>
      <c r="BV45" s="26">
        <v>13.5673691746446</v>
      </c>
      <c r="BW45" s="26">
        <v>0</v>
      </c>
      <c r="BX45" s="26">
        <v>34.035989279787401</v>
      </c>
      <c r="BY45" s="26">
        <v>8925.4009072813296</v>
      </c>
      <c r="BZ45" s="26">
        <v>0</v>
      </c>
      <c r="CA45" s="26">
        <v>0</v>
      </c>
      <c r="CB45" s="26">
        <v>828.80867162776406</v>
      </c>
      <c r="CC45" s="95">
        <v>0</v>
      </c>
      <c r="CD45" s="26">
        <v>776.13426908885504</v>
      </c>
      <c r="CE45" s="26">
        <v>25214.966242166702</v>
      </c>
      <c r="CF45" s="26">
        <v>363.01669171584302</v>
      </c>
      <c r="CH45" s="23">
        <f t="shared" si="15"/>
        <v>2.4858171731140404E-3</v>
      </c>
      <c r="CI45" s="23">
        <f t="shared" si="14"/>
        <v>1.8528465179440995E-3</v>
      </c>
      <c r="CJ45" s="23">
        <f t="shared" si="16"/>
        <v>2.5449898498692385E-3</v>
      </c>
      <c r="CK45" s="23">
        <f t="shared" si="17"/>
        <v>2.6827919544013634E-3</v>
      </c>
      <c r="CL45" s="23">
        <f t="shared" si="18"/>
        <v>2.6838845520974854E-3</v>
      </c>
      <c r="CM45" s="23">
        <f t="shared" si="19"/>
        <v>2.7025733126759969E-3</v>
      </c>
      <c r="CN45" s="23">
        <f t="shared" si="20"/>
        <v>2.43051349768003E-3</v>
      </c>
      <c r="CO45" s="23">
        <f t="shared" si="21"/>
        <v>1.6621236606155712</v>
      </c>
      <c r="CP45" s="23">
        <f t="shared" si="22"/>
        <v>209.8405381431362</v>
      </c>
      <c r="CQ45" s="23">
        <f t="shared" si="23"/>
        <v>2.2687890802833709E-3</v>
      </c>
      <c r="CR45" s="23">
        <f t="shared" si="24"/>
        <v>6.6643442023505184</v>
      </c>
      <c r="CS45" s="23">
        <f t="shared" si="25"/>
        <v>20.39691051444353</v>
      </c>
      <c r="CT45" s="23">
        <f t="shared" si="26"/>
        <v>1.8558840122438317E-3</v>
      </c>
      <c r="CU45" s="23">
        <f t="shared" si="27"/>
        <v>2.2329805225954264E-3</v>
      </c>
      <c r="CV45" s="23">
        <f t="shared" si="28"/>
        <v>2.2978721941311385E-3</v>
      </c>
    </row>
    <row r="46" spans="1:100" x14ac:dyDescent="0.25">
      <c r="A46" s="28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64"/>
      <c r="O46" s="64"/>
      <c r="P46" s="64"/>
      <c r="CH46" s="23" t="str">
        <f t="shared" si="15"/>
        <v/>
      </c>
      <c r="CI46" s="23" t="str">
        <f t="shared" si="14"/>
        <v/>
      </c>
      <c r="CJ46" s="23" t="str">
        <f t="shared" si="16"/>
        <v/>
      </c>
      <c r="CK46" s="23" t="str">
        <f t="shared" si="17"/>
        <v/>
      </c>
      <c r="CL46" s="23" t="str">
        <f t="shared" si="18"/>
        <v/>
      </c>
      <c r="CM46" s="23" t="str">
        <f t="shared" si="19"/>
        <v/>
      </c>
      <c r="CN46" s="23" t="str">
        <f t="shared" si="20"/>
        <v/>
      </c>
      <c r="CO46" s="23" t="str">
        <f t="shared" si="21"/>
        <v/>
      </c>
      <c r="CP46" s="23" t="str">
        <f t="shared" si="22"/>
        <v/>
      </c>
      <c r="CQ46" s="23" t="str">
        <f t="shared" si="23"/>
        <v/>
      </c>
      <c r="CR46" s="23" t="str">
        <f t="shared" si="24"/>
        <v/>
      </c>
      <c r="CS46" s="23" t="str">
        <f t="shared" si="25"/>
        <v/>
      </c>
      <c r="CT46" s="23" t="str">
        <f t="shared" si="26"/>
        <v/>
      </c>
      <c r="CU46" s="23" t="str">
        <f t="shared" si="27"/>
        <v/>
      </c>
      <c r="CV46" s="23" t="str">
        <f t="shared" si="28"/>
        <v/>
      </c>
    </row>
    <row r="47" spans="1:100" x14ac:dyDescent="0.25">
      <c r="A47" s="28" t="s">
        <v>46</v>
      </c>
      <c r="B47" s="26">
        <v>4991.1129263000003</v>
      </c>
      <c r="C47" s="26"/>
      <c r="D47" s="26">
        <v>3518.6571847</v>
      </c>
      <c r="E47" s="26">
        <v>72.659079492000004</v>
      </c>
      <c r="F47" s="26">
        <v>72.621099615999995</v>
      </c>
      <c r="G47" s="26">
        <v>44.072281560999997</v>
      </c>
      <c r="H47" s="26">
        <v>8529.7484119000001</v>
      </c>
      <c r="I47" s="26">
        <v>7.6451625824000002</v>
      </c>
      <c r="J47" s="26">
        <v>146.69465328999999</v>
      </c>
      <c r="K47" s="26">
        <v>4.354912E-4</v>
      </c>
      <c r="L47" s="26">
        <v>52.624845290000003</v>
      </c>
      <c r="M47" s="26">
        <v>5.2613373917999997</v>
      </c>
      <c r="N47" s="64">
        <v>5.8882352538999996</v>
      </c>
      <c r="O47" s="64">
        <v>1.0256575134999999</v>
      </c>
      <c r="P47" s="64">
        <v>0.1756913494</v>
      </c>
      <c r="R47" s="28" t="s">
        <v>46</v>
      </c>
      <c r="S47" s="95">
        <v>0</v>
      </c>
      <c r="T47" s="26">
        <v>0</v>
      </c>
      <c r="U47" s="26">
        <v>5.9042698312036297</v>
      </c>
      <c r="V47" s="26">
        <v>7.6655949873577898</v>
      </c>
      <c r="W47" s="26">
        <v>7.6655949873577898</v>
      </c>
      <c r="X47" s="26">
        <v>6.8823735207572803</v>
      </c>
      <c r="Y47" s="95">
        <v>0</v>
      </c>
      <c r="Z47" s="26">
        <v>148.613030589343</v>
      </c>
      <c r="AA47" s="26">
        <v>1.0284497201838001</v>
      </c>
      <c r="AB47" s="26">
        <v>220296.54711555201</v>
      </c>
      <c r="AC47" s="26">
        <v>4.3567013016088102E-4</v>
      </c>
      <c r="AD47" s="26">
        <v>5004.67464770691</v>
      </c>
      <c r="AE47" s="26">
        <v>3.2045738124221601</v>
      </c>
      <c r="AF47" s="26">
        <v>17160.089994774698</v>
      </c>
      <c r="AG47" s="26">
        <v>3.04050600936027</v>
      </c>
      <c r="AH47" s="26">
        <v>2.8108473497821</v>
      </c>
      <c r="AI47" s="95">
        <v>0</v>
      </c>
      <c r="AJ47" s="26">
        <v>52.765051647084697</v>
      </c>
      <c r="AK47" s="26">
        <v>52.765051647084697</v>
      </c>
      <c r="AL47" s="26">
        <v>0</v>
      </c>
      <c r="AM47" s="26">
        <v>1.2295131173040701</v>
      </c>
      <c r="AN47" s="26">
        <v>4.9383212300356596E-3</v>
      </c>
      <c r="AO47" s="95">
        <v>0</v>
      </c>
      <c r="AP47" s="26">
        <v>0</v>
      </c>
      <c r="AQ47" s="26">
        <v>5.2756918314606196</v>
      </c>
      <c r="AR47" s="26">
        <v>0.176154666998563</v>
      </c>
      <c r="AS47" s="26">
        <v>0</v>
      </c>
      <c r="AT47" s="26">
        <v>0</v>
      </c>
      <c r="AU47" s="95">
        <v>25711.664699151701</v>
      </c>
      <c r="AV47" s="26">
        <v>3175.3546990746099</v>
      </c>
      <c r="AW47" s="26">
        <v>352.81730577114803</v>
      </c>
      <c r="AX47" s="26">
        <v>3528.1720048457501</v>
      </c>
      <c r="AY47" s="26">
        <v>0</v>
      </c>
      <c r="AZ47" s="26">
        <v>6.0878270163858499</v>
      </c>
      <c r="BA47" s="26">
        <v>0.57226888738239601</v>
      </c>
      <c r="BB47" s="26">
        <v>3430.2124300335599</v>
      </c>
      <c r="BC47" s="26">
        <v>0.77209917337698497</v>
      </c>
      <c r="BD47" s="26">
        <v>2.0231871526755798</v>
      </c>
      <c r="BE47" s="26">
        <v>4.8899695762165303</v>
      </c>
      <c r="BF47" s="26">
        <v>1.14384526562939</v>
      </c>
      <c r="BG47" s="26">
        <v>7.4764029608073407E-2</v>
      </c>
      <c r="BH47" s="26">
        <v>0.26930580928917502</v>
      </c>
      <c r="BI47" s="26">
        <v>72.859456047112801</v>
      </c>
      <c r="BJ47" s="26">
        <v>72.821457239702994</v>
      </c>
      <c r="BK47" s="26">
        <v>3.7998807409734499E-2</v>
      </c>
      <c r="BL47" s="26">
        <v>0</v>
      </c>
      <c r="BM47" s="26">
        <v>0</v>
      </c>
      <c r="BN47" s="26">
        <v>3.00120891075139</v>
      </c>
      <c r="BO47" s="26">
        <v>0</v>
      </c>
      <c r="BP47" s="26">
        <v>13.15137792512</v>
      </c>
      <c r="BQ47" s="26">
        <v>3.2671165958431798</v>
      </c>
      <c r="BR47" s="26">
        <v>1.75516321533094</v>
      </c>
      <c r="BS47" s="26">
        <v>32.867770068949497</v>
      </c>
      <c r="BT47" s="26">
        <v>4817.1463563137404</v>
      </c>
      <c r="BU47" s="26">
        <v>1.7872664642823599</v>
      </c>
      <c r="BV47" s="26">
        <v>7.2461141652474401</v>
      </c>
      <c r="BW47" s="26">
        <v>0</v>
      </c>
      <c r="BX47" s="26">
        <v>44.108472893356897</v>
      </c>
      <c r="BY47" s="26">
        <v>1571.3296213799399</v>
      </c>
      <c r="BZ47" s="26">
        <v>0</v>
      </c>
      <c r="CA47" s="26">
        <v>0</v>
      </c>
      <c r="CB47" s="26">
        <v>35.324703201344697</v>
      </c>
      <c r="CC47" s="95">
        <v>0</v>
      </c>
      <c r="CD47" s="26">
        <v>22.964234080001301</v>
      </c>
      <c r="CE47" s="26">
        <v>8552.5041709243396</v>
      </c>
      <c r="CF47" s="26">
        <v>7.4398964366314297</v>
      </c>
      <c r="CH47" s="23">
        <f t="shared" si="15"/>
        <v>2.7171738261917719E-3</v>
      </c>
      <c r="CI47" s="23" t="str">
        <f t="shared" si="14"/>
        <v/>
      </c>
      <c r="CJ47" s="23">
        <f t="shared" si="16"/>
        <v>2.7041054715767282E-3</v>
      </c>
      <c r="CK47" s="23">
        <f t="shared" si="17"/>
        <v>2.7577634689806255E-3</v>
      </c>
      <c r="CL47" s="23">
        <f t="shared" si="18"/>
        <v>2.758945055396212E-3</v>
      </c>
      <c r="CM47" s="23">
        <f t="shared" si="19"/>
        <v>8.2118127482934617E-4</v>
      </c>
      <c r="CN47" s="23">
        <f t="shared" si="20"/>
        <v>2.6678112794736846E-3</v>
      </c>
      <c r="CO47" s="23">
        <f t="shared" si="21"/>
        <v>2.6725926018665918E-3</v>
      </c>
      <c r="CP47" s="23">
        <f t="shared" si="22"/>
        <v>1.3077349830539329E-2</v>
      </c>
      <c r="CQ47" s="23">
        <f t="shared" si="23"/>
        <v>4.1086975094107068E-4</v>
      </c>
      <c r="CR47" s="23">
        <f t="shared" si="24"/>
        <v>2.66426164888576E-3</v>
      </c>
      <c r="CS47" s="23">
        <f t="shared" si="25"/>
        <v>2.7282872379543353E-3</v>
      </c>
      <c r="CT47" s="23">
        <f t="shared" si="26"/>
        <v>2.7231550052301003E-3</v>
      </c>
      <c r="CU47" s="23">
        <f t="shared" si="27"/>
        <v>2.7223577530007563E-3</v>
      </c>
      <c r="CV47" s="23">
        <f t="shared" si="28"/>
        <v>2.6371110481265142E-3</v>
      </c>
    </row>
    <row r="48" spans="1:100" x14ac:dyDescent="0.25">
      <c r="A48" s="28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64"/>
      <c r="O48" s="64"/>
      <c r="P48" s="64"/>
      <c r="CH48" s="23" t="str">
        <f t="shared" si="15"/>
        <v/>
      </c>
      <c r="CI48" s="23" t="str">
        <f t="shared" si="14"/>
        <v/>
      </c>
      <c r="CJ48" s="23" t="str">
        <f t="shared" si="16"/>
        <v/>
      </c>
      <c r="CK48" s="23" t="str">
        <f t="shared" si="17"/>
        <v/>
      </c>
      <c r="CL48" s="23" t="str">
        <f t="shared" si="18"/>
        <v/>
      </c>
      <c r="CM48" s="23" t="str">
        <f t="shared" si="19"/>
        <v/>
      </c>
      <c r="CN48" s="23" t="str">
        <f t="shared" si="20"/>
        <v/>
      </c>
      <c r="CO48" s="23" t="str">
        <f t="shared" si="21"/>
        <v/>
      </c>
      <c r="CP48" s="23" t="str">
        <f t="shared" si="22"/>
        <v/>
      </c>
      <c r="CQ48" s="23" t="str">
        <f t="shared" si="23"/>
        <v/>
      </c>
      <c r="CR48" s="23" t="str">
        <f t="shared" si="24"/>
        <v/>
      </c>
      <c r="CS48" s="23" t="str">
        <f t="shared" si="25"/>
        <v/>
      </c>
      <c r="CT48" s="23" t="str">
        <f t="shared" si="26"/>
        <v/>
      </c>
      <c r="CU48" s="23" t="str">
        <f t="shared" si="27"/>
        <v/>
      </c>
      <c r="CV48" s="23" t="str">
        <f t="shared" si="28"/>
        <v/>
      </c>
    </row>
    <row r="49" spans="1:100" x14ac:dyDescent="0.25">
      <c r="A49" s="28" t="s">
        <v>48</v>
      </c>
      <c r="B49" s="26">
        <v>41520.061434000003</v>
      </c>
      <c r="C49" s="26">
        <v>2.662766E-3</v>
      </c>
      <c r="D49" s="26">
        <v>29106.016878999999</v>
      </c>
      <c r="E49" s="26">
        <v>492.07817570999998</v>
      </c>
      <c r="F49" s="26">
        <v>491.61293430000001</v>
      </c>
      <c r="G49" s="26">
        <v>33.120671373</v>
      </c>
      <c r="H49" s="26">
        <v>98308.971053999994</v>
      </c>
      <c r="I49" s="26">
        <v>61.515524567999996</v>
      </c>
      <c r="J49" s="26">
        <v>1658.0509797</v>
      </c>
      <c r="K49" s="26">
        <v>5.3346004999999998E-3</v>
      </c>
      <c r="L49" s="26">
        <v>482.60145617000001</v>
      </c>
      <c r="M49" s="26">
        <v>43.433564842000003</v>
      </c>
      <c r="N49" s="64">
        <v>47.152938845000001</v>
      </c>
      <c r="O49" s="64">
        <v>8.5968273022999995</v>
      </c>
      <c r="P49" s="64">
        <v>1.4841192796</v>
      </c>
      <c r="R49" s="28" t="s">
        <v>48</v>
      </c>
      <c r="S49" s="95">
        <v>0</v>
      </c>
      <c r="T49" s="26">
        <v>0</v>
      </c>
      <c r="U49" s="26">
        <v>47.281375971879797</v>
      </c>
      <c r="V49" s="26">
        <v>61.683254983695797</v>
      </c>
      <c r="W49" s="26">
        <v>61.683254983695797</v>
      </c>
      <c r="X49" s="26">
        <v>0.27100573581841603</v>
      </c>
      <c r="Y49" s="95">
        <v>0</v>
      </c>
      <c r="Z49" s="26">
        <v>1670.4130638418901</v>
      </c>
      <c r="AA49" s="26">
        <v>8.6201833816363198</v>
      </c>
      <c r="AB49" s="26">
        <v>353216.14010100003</v>
      </c>
      <c r="AC49" s="26">
        <v>5.3486684933293704E-3</v>
      </c>
      <c r="AD49" s="26">
        <v>41632.446062225397</v>
      </c>
      <c r="AE49" s="26">
        <v>78.161883362654194</v>
      </c>
      <c r="AF49" s="26">
        <v>54054.144793453597</v>
      </c>
      <c r="AG49" s="26">
        <v>128.19518801362801</v>
      </c>
      <c r="AH49" s="26">
        <v>0</v>
      </c>
      <c r="AI49" s="95">
        <v>0</v>
      </c>
      <c r="AJ49" s="26">
        <v>483.89558838540199</v>
      </c>
      <c r="AK49" s="26">
        <v>483.89558838540199</v>
      </c>
      <c r="AL49" s="26">
        <v>0</v>
      </c>
      <c r="AM49" s="26">
        <v>9.0406227735240208</v>
      </c>
      <c r="AN49" s="26">
        <v>0</v>
      </c>
      <c r="AO49" s="95">
        <v>0</v>
      </c>
      <c r="AP49" s="26">
        <v>0</v>
      </c>
      <c r="AQ49" s="26">
        <v>43.551816897926599</v>
      </c>
      <c r="AR49" s="26">
        <v>1.48814417098342</v>
      </c>
      <c r="AS49" s="26">
        <v>2.6967576624393002E-3</v>
      </c>
      <c r="AT49" s="26">
        <v>0</v>
      </c>
      <c r="AU49" s="95">
        <v>152624.129097923</v>
      </c>
      <c r="AV49" s="26">
        <v>26266.403981904401</v>
      </c>
      <c r="AW49" s="26">
        <v>2918.49032922281</v>
      </c>
      <c r="AX49" s="26">
        <v>29184.894311127198</v>
      </c>
      <c r="AY49" s="26">
        <v>0</v>
      </c>
      <c r="AZ49" s="26">
        <v>66.484276765874597</v>
      </c>
      <c r="BA49" s="26">
        <v>3.6072837352910301</v>
      </c>
      <c r="BB49" s="26">
        <v>53929.328409421003</v>
      </c>
      <c r="BC49" s="26">
        <v>4.8669140068453496</v>
      </c>
      <c r="BD49" s="26">
        <v>12.753107450409701</v>
      </c>
      <c r="BE49" s="26">
        <v>30.823758246994799</v>
      </c>
      <c r="BF49" s="26">
        <v>7.2102425686050804</v>
      </c>
      <c r="BG49" s="26">
        <v>2.3861341516779899</v>
      </c>
      <c r="BH49" s="26">
        <v>1.6975592480034301</v>
      </c>
      <c r="BI49" s="26">
        <v>493.448146979711</v>
      </c>
      <c r="BJ49" s="26">
        <v>492.98166944690399</v>
      </c>
      <c r="BK49" s="26">
        <v>0.46647753280753101</v>
      </c>
      <c r="BL49" s="26">
        <v>0</v>
      </c>
      <c r="BM49" s="26">
        <v>0</v>
      </c>
      <c r="BN49" s="26">
        <v>41.220728453512798</v>
      </c>
      <c r="BO49" s="26">
        <v>0</v>
      </c>
      <c r="BP49" s="26">
        <v>83.374876090323298</v>
      </c>
      <c r="BQ49" s="26">
        <v>20.594240725430801</v>
      </c>
      <c r="BR49" s="26">
        <v>11.157007855398801</v>
      </c>
      <c r="BS49" s="26">
        <v>208.36954159294899</v>
      </c>
      <c r="BT49" s="26">
        <v>40725.072363682099</v>
      </c>
      <c r="BU49" s="26">
        <v>11.266004958194801</v>
      </c>
      <c r="BV49" s="26">
        <v>53.654270363266498</v>
      </c>
      <c r="BW49" s="26">
        <v>0</v>
      </c>
      <c r="BX49" s="26">
        <v>33.1701382829742</v>
      </c>
      <c r="BY49" s="26">
        <v>29511.756873282899</v>
      </c>
      <c r="BZ49" s="26">
        <v>0</v>
      </c>
      <c r="CA49" s="26">
        <v>0</v>
      </c>
      <c r="CB49" s="26">
        <v>521.24779810878397</v>
      </c>
      <c r="CC49" s="95">
        <v>0</v>
      </c>
      <c r="CD49" s="26">
        <v>913.03208379087596</v>
      </c>
      <c r="CE49" s="26">
        <v>98569.852815136896</v>
      </c>
      <c r="CF49" s="26">
        <v>140.428572065563</v>
      </c>
      <c r="CH49" s="23">
        <f t="shared" si="15"/>
        <v>2.7067548636468233E-3</v>
      </c>
      <c r="CI49" s="23">
        <f t="shared" si="14"/>
        <v>1.2765546217467165E-2</v>
      </c>
      <c r="CJ49" s="23">
        <f t="shared" si="16"/>
        <v>2.7100043422330837E-3</v>
      </c>
      <c r="CK49" s="23">
        <f t="shared" si="17"/>
        <v>2.7840520822414831E-3</v>
      </c>
      <c r="CL49" s="23">
        <f t="shared" si="18"/>
        <v>2.7841723669311254E-3</v>
      </c>
      <c r="CM49" s="23">
        <f t="shared" si="19"/>
        <v>1.4935358470578965E-3</v>
      </c>
      <c r="CN49" s="23">
        <f t="shared" si="20"/>
        <v>2.6536923165801619E-3</v>
      </c>
      <c r="CO49" s="23">
        <f t="shared" si="21"/>
        <v>2.7266355423887991E-3</v>
      </c>
      <c r="CP49" s="23">
        <f t="shared" si="22"/>
        <v>7.4557925499533642E-3</v>
      </c>
      <c r="CQ49" s="23">
        <f t="shared" si="23"/>
        <v>2.6371221855077181E-3</v>
      </c>
      <c r="CR49" s="23">
        <f t="shared" si="24"/>
        <v>2.6815754466893264E-3</v>
      </c>
      <c r="CS49" s="23">
        <f t="shared" si="25"/>
        <v>2.7225961386491506E-3</v>
      </c>
      <c r="CT49" s="23">
        <f t="shared" si="26"/>
        <v>2.7238413983482744E-3</v>
      </c>
      <c r="CU49" s="23">
        <f t="shared" si="27"/>
        <v>2.7168254653750735E-3</v>
      </c>
      <c r="CV49" s="23">
        <f t="shared" si="28"/>
        <v>2.7119729786845583E-3</v>
      </c>
    </row>
    <row r="50" spans="1:100" x14ac:dyDescent="0.25">
      <c r="A50" s="28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64"/>
      <c r="O50" s="64"/>
      <c r="P50" s="64"/>
      <c r="CH50" s="23" t="str">
        <f t="shared" si="15"/>
        <v/>
      </c>
      <c r="CI50" s="23" t="str">
        <f t="shared" si="14"/>
        <v/>
      </c>
      <c r="CJ50" s="23" t="str">
        <f t="shared" si="16"/>
        <v/>
      </c>
      <c r="CK50" s="23" t="str">
        <f t="shared" si="17"/>
        <v/>
      </c>
      <c r="CL50" s="23" t="str">
        <f t="shared" si="18"/>
        <v/>
      </c>
      <c r="CM50" s="23" t="str">
        <f t="shared" si="19"/>
        <v/>
      </c>
      <c r="CN50" s="23" t="str">
        <f t="shared" si="20"/>
        <v/>
      </c>
      <c r="CO50" s="23" t="str">
        <f t="shared" si="21"/>
        <v/>
      </c>
      <c r="CP50" s="23" t="str">
        <f t="shared" si="22"/>
        <v/>
      </c>
      <c r="CQ50" s="23" t="str">
        <f t="shared" si="23"/>
        <v/>
      </c>
      <c r="CR50" s="23" t="str">
        <f t="shared" si="24"/>
        <v/>
      </c>
      <c r="CS50" s="23" t="str">
        <f t="shared" si="25"/>
        <v/>
      </c>
      <c r="CT50" s="23" t="str">
        <f t="shared" si="26"/>
        <v/>
      </c>
      <c r="CU50" s="23" t="str">
        <f t="shared" si="27"/>
        <v/>
      </c>
      <c r="CV50" s="23" t="str">
        <f t="shared" si="28"/>
        <v/>
      </c>
    </row>
    <row r="51" spans="1:100" x14ac:dyDescent="0.25">
      <c r="A51" s="28" t="s">
        <v>50</v>
      </c>
      <c r="B51" s="26">
        <v>6792.9837905000004</v>
      </c>
      <c r="C51" s="26">
        <v>5.3583415000000002E-2</v>
      </c>
      <c r="D51" s="26">
        <v>9346.9867548000002</v>
      </c>
      <c r="E51" s="26">
        <v>374.61425753999998</v>
      </c>
      <c r="F51" s="26">
        <v>374.12657057000001</v>
      </c>
      <c r="G51" s="26">
        <v>1305.6342869</v>
      </c>
      <c r="H51" s="26">
        <v>89541.587323999993</v>
      </c>
      <c r="I51" s="26">
        <v>2.3924968579999999</v>
      </c>
      <c r="J51" s="26">
        <v>4.4074202439999999</v>
      </c>
      <c r="K51" s="26">
        <v>5.5919799000000003E-3</v>
      </c>
      <c r="L51" s="26">
        <v>53.470730611999997</v>
      </c>
      <c r="M51" s="26">
        <v>7.9061854999999993E-3</v>
      </c>
      <c r="N51" s="64">
        <v>4.0261521000000002E-2</v>
      </c>
      <c r="O51" s="64">
        <v>4.49171846E-2</v>
      </c>
      <c r="P51" s="64">
        <v>0.10591670020000001</v>
      </c>
      <c r="R51" s="28" t="s">
        <v>50</v>
      </c>
      <c r="S51" s="95">
        <v>0</v>
      </c>
      <c r="T51" s="26">
        <v>0</v>
      </c>
      <c r="U51" s="26">
        <v>4.0451781114310602E-2</v>
      </c>
      <c r="V51" s="26">
        <v>136.25820815930101</v>
      </c>
      <c r="W51" s="26">
        <v>136.25820815930101</v>
      </c>
      <c r="X51" s="26">
        <v>0.79562994881652205</v>
      </c>
      <c r="Y51" s="95">
        <v>0</v>
      </c>
      <c r="Z51" s="26">
        <v>559.37266658840997</v>
      </c>
      <c r="AA51" s="26">
        <v>4.5044450137772599E-2</v>
      </c>
      <c r="AB51" s="26">
        <v>300817.54128842801</v>
      </c>
      <c r="AC51" s="26">
        <v>5.6072470217309401E-3</v>
      </c>
      <c r="AD51" s="26">
        <v>6812.3381716937502</v>
      </c>
      <c r="AE51" s="26">
        <v>213.434873118648</v>
      </c>
      <c r="AF51" s="26">
        <v>36936.854491272003</v>
      </c>
      <c r="AG51" s="26">
        <v>362.09558183796298</v>
      </c>
      <c r="AH51" s="26">
        <v>0</v>
      </c>
      <c r="AI51" s="95">
        <v>0</v>
      </c>
      <c r="AJ51" s="26">
        <v>344.13596571354498</v>
      </c>
      <c r="AK51" s="26">
        <v>344.13596571354498</v>
      </c>
      <c r="AL51" s="26">
        <v>0</v>
      </c>
      <c r="AM51" s="26">
        <v>24.299594165979801</v>
      </c>
      <c r="AN51" s="26">
        <v>0</v>
      </c>
      <c r="AO51" s="95">
        <v>0</v>
      </c>
      <c r="AP51" s="26">
        <v>0</v>
      </c>
      <c r="AQ51" s="26">
        <v>8.6059096827699495</v>
      </c>
      <c r="AR51" s="26">
        <v>0.106215335214932</v>
      </c>
      <c r="AS51" s="26">
        <v>5.3836861266444998E-2</v>
      </c>
      <c r="AT51" s="26">
        <v>0</v>
      </c>
      <c r="AU51" s="95">
        <v>126724.35048628401</v>
      </c>
      <c r="AV51" s="26">
        <v>8435.6175902423292</v>
      </c>
      <c r="AW51" s="26">
        <v>937.28921289505399</v>
      </c>
      <c r="AX51" s="26">
        <v>9372.9068031373808</v>
      </c>
      <c r="AY51" s="26">
        <v>0</v>
      </c>
      <c r="AZ51" s="26">
        <v>219.08554830026199</v>
      </c>
      <c r="BA51" s="26">
        <v>2.09661035532995</v>
      </c>
      <c r="BB51" s="26">
        <v>52776.776169024197</v>
      </c>
      <c r="BC51" s="26">
        <v>2.82873344995784</v>
      </c>
      <c r="BD51" s="26">
        <v>7.4123194404669297</v>
      </c>
      <c r="BE51" s="26">
        <v>17.9152986806439</v>
      </c>
      <c r="BF51" s="26">
        <v>4.19070570644356</v>
      </c>
      <c r="BG51" s="26">
        <v>6.3866010996654303</v>
      </c>
      <c r="BH51" s="26">
        <v>0.98664969978560102</v>
      </c>
      <c r="BI51" s="26">
        <v>375.66986288055898</v>
      </c>
      <c r="BJ51" s="26">
        <v>375.18081017444001</v>
      </c>
      <c r="BK51" s="26">
        <v>0.48905270611837698</v>
      </c>
      <c r="BL51" s="26">
        <v>0</v>
      </c>
      <c r="BM51" s="26">
        <v>0</v>
      </c>
      <c r="BN51" s="26">
        <v>82.190382437981199</v>
      </c>
      <c r="BO51" s="26">
        <v>0</v>
      </c>
      <c r="BP51" s="26">
        <v>49.699948755325501</v>
      </c>
      <c r="BQ51" s="26">
        <v>11.969728129764</v>
      </c>
      <c r="BR51" s="26">
        <v>6.7284408649834404</v>
      </c>
      <c r="BS51" s="26">
        <v>124.210500259924</v>
      </c>
      <c r="BT51" s="26">
        <v>32547.541953373198</v>
      </c>
      <c r="BU51" s="26">
        <v>6.5480044761542402</v>
      </c>
      <c r="BV51" s="26">
        <v>52.016886818013901</v>
      </c>
      <c r="BW51" s="26">
        <v>0</v>
      </c>
      <c r="BX51" s="26">
        <v>1311.5421872333</v>
      </c>
      <c r="BY51" s="26">
        <v>28659.403495553699</v>
      </c>
      <c r="BZ51" s="26">
        <v>0</v>
      </c>
      <c r="CA51" s="26">
        <v>0</v>
      </c>
      <c r="CB51" s="26">
        <v>821.03743710754998</v>
      </c>
      <c r="CC51" s="95">
        <v>0</v>
      </c>
      <c r="CD51" s="26">
        <v>1728.0550444493199</v>
      </c>
      <c r="CE51" s="26">
        <v>89795.663474594403</v>
      </c>
      <c r="CF51" s="26">
        <v>345.47234316482798</v>
      </c>
      <c r="CH51" s="23">
        <f t="shared" si="15"/>
        <v>2.8491722916837952E-3</v>
      </c>
      <c r="CI51" s="23">
        <f t="shared" si="14"/>
        <v>4.7299386656299422E-3</v>
      </c>
      <c r="CJ51" s="23">
        <f t="shared" si="16"/>
        <v>2.7730913734385909E-3</v>
      </c>
      <c r="CK51" s="23">
        <f t="shared" si="17"/>
        <v>2.817846142565153E-3</v>
      </c>
      <c r="CL51" s="23">
        <f t="shared" si="18"/>
        <v>2.8178688373664933E-3</v>
      </c>
      <c r="CM51" s="23">
        <f t="shared" si="19"/>
        <v>4.5249273801833316E-3</v>
      </c>
      <c r="CN51" s="23">
        <f t="shared" si="20"/>
        <v>2.8375211808011991E-3</v>
      </c>
      <c r="CO51" s="23">
        <f t="shared" si="21"/>
        <v>55.952303909483767</v>
      </c>
      <c r="CP51" s="23">
        <f t="shared" si="22"/>
        <v>125.9161177334761</v>
      </c>
      <c r="CQ51" s="23">
        <f t="shared" si="23"/>
        <v>2.7301817967800269E-3</v>
      </c>
      <c r="CR51" s="23">
        <f t="shared" si="24"/>
        <v>5.4359690203356479</v>
      </c>
      <c r="CS51" s="23">
        <f t="shared" si="25"/>
        <v>1087.5033854530673</v>
      </c>
      <c r="CT51" s="23">
        <f t="shared" si="26"/>
        <v>4.7256067228707106E-3</v>
      </c>
      <c r="CU51" s="23">
        <f t="shared" si="27"/>
        <v>2.8333373720088122E-3</v>
      </c>
      <c r="CV51" s="23">
        <f t="shared" si="28"/>
        <v>2.8195271790764456E-3</v>
      </c>
    </row>
    <row r="52" spans="1:100" x14ac:dyDescent="0.25">
      <c r="A52" s="28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64"/>
      <c r="O52" s="64"/>
      <c r="P52" s="64"/>
      <c r="CH52" s="23" t="str">
        <f t="shared" si="15"/>
        <v/>
      </c>
      <c r="CJ52" s="23" t="str">
        <f t="shared" si="16"/>
        <v/>
      </c>
      <c r="CK52" s="23" t="str">
        <f t="shared" si="17"/>
        <v/>
      </c>
      <c r="CL52" s="23" t="str">
        <f t="shared" si="18"/>
        <v/>
      </c>
      <c r="CM52" s="23" t="str">
        <f t="shared" si="19"/>
        <v/>
      </c>
      <c r="CN52" s="23" t="str">
        <f t="shared" si="20"/>
        <v/>
      </c>
      <c r="CO52" s="23" t="str">
        <f t="shared" si="21"/>
        <v/>
      </c>
      <c r="CP52" s="23" t="str">
        <f t="shared" si="22"/>
        <v/>
      </c>
      <c r="CQ52" s="23" t="str">
        <f t="shared" si="23"/>
        <v/>
      </c>
      <c r="CR52" s="23" t="str">
        <f t="shared" si="24"/>
        <v/>
      </c>
      <c r="CS52" s="23" t="str">
        <f t="shared" si="25"/>
        <v/>
      </c>
      <c r="CT52" s="23" t="str">
        <f t="shared" si="26"/>
        <v/>
      </c>
      <c r="CU52" s="23" t="str">
        <f t="shared" si="27"/>
        <v/>
      </c>
      <c r="CV52" s="23" t="str">
        <f t="shared" si="28"/>
        <v/>
      </c>
    </row>
    <row r="53" spans="1:100" x14ac:dyDescent="0.25">
      <c r="A53" s="28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64"/>
      <c r="O53" s="64"/>
      <c r="P53" s="64"/>
      <c r="CH53" s="23" t="str">
        <f t="shared" si="15"/>
        <v/>
      </c>
      <c r="CJ53" s="23" t="str">
        <f t="shared" si="16"/>
        <v/>
      </c>
      <c r="CK53" s="23" t="str">
        <f t="shared" si="17"/>
        <v/>
      </c>
      <c r="CL53" s="23" t="str">
        <f t="shared" si="18"/>
        <v/>
      </c>
      <c r="CM53" s="23" t="str">
        <f t="shared" si="19"/>
        <v/>
      </c>
      <c r="CN53" s="23" t="str">
        <f t="shared" si="20"/>
        <v/>
      </c>
      <c r="CO53" s="23" t="str">
        <f t="shared" si="21"/>
        <v/>
      </c>
      <c r="CP53" s="23" t="str">
        <f t="shared" si="22"/>
        <v/>
      </c>
      <c r="CQ53" s="23" t="str">
        <f t="shared" si="23"/>
        <v/>
      </c>
      <c r="CR53" s="23" t="str">
        <f t="shared" si="24"/>
        <v/>
      </c>
      <c r="CS53" s="23" t="str">
        <f t="shared" si="25"/>
        <v/>
      </c>
      <c r="CT53" s="23" t="str">
        <f t="shared" si="26"/>
        <v/>
      </c>
      <c r="CU53" s="23" t="str">
        <f t="shared" si="27"/>
        <v/>
      </c>
      <c r="CV53" s="23" t="str">
        <f t="shared" si="28"/>
        <v/>
      </c>
    </row>
    <row r="54" spans="1:100" x14ac:dyDescent="0.25">
      <c r="A54" s="28" t="s">
        <v>51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64"/>
      <c r="O54" s="64"/>
      <c r="P54" s="64"/>
      <c r="CH54" s="23" t="str">
        <f t="shared" si="15"/>
        <v/>
      </c>
      <c r="CJ54" s="23" t="str">
        <f t="shared" si="16"/>
        <v/>
      </c>
      <c r="CK54" s="23" t="str">
        <f t="shared" si="17"/>
        <v/>
      </c>
      <c r="CL54" s="23" t="str">
        <f t="shared" si="18"/>
        <v/>
      </c>
      <c r="CM54" s="23" t="str">
        <f t="shared" si="19"/>
        <v/>
      </c>
      <c r="CN54" s="23" t="str">
        <f t="shared" si="20"/>
        <v/>
      </c>
      <c r="CO54" s="23" t="str">
        <f t="shared" si="21"/>
        <v/>
      </c>
      <c r="CP54" s="23" t="str">
        <f t="shared" si="22"/>
        <v/>
      </c>
      <c r="CQ54" s="23" t="str">
        <f t="shared" si="23"/>
        <v/>
      </c>
      <c r="CR54" s="23" t="str">
        <f t="shared" si="24"/>
        <v/>
      </c>
      <c r="CS54" s="23" t="str">
        <f t="shared" si="25"/>
        <v/>
      </c>
      <c r="CT54" s="23" t="str">
        <f t="shared" si="26"/>
        <v/>
      </c>
      <c r="CU54" s="23" t="str">
        <f t="shared" si="27"/>
        <v/>
      </c>
      <c r="CV54" s="23" t="str">
        <f t="shared" si="28"/>
        <v/>
      </c>
    </row>
    <row r="55" spans="1:100" x14ac:dyDescent="0.25">
      <c r="A55" s="28" t="s">
        <v>1</v>
      </c>
      <c r="B55" s="26">
        <v>3556.4433334</v>
      </c>
      <c r="C55" s="26"/>
      <c r="D55" s="26">
        <v>2235.4523622000002</v>
      </c>
      <c r="E55" s="26">
        <v>41.551166473999999</v>
      </c>
      <c r="F55" s="26">
        <v>41.434808113000003</v>
      </c>
      <c r="G55" s="26">
        <v>23.309455246999999</v>
      </c>
      <c r="H55" s="26">
        <v>11007.897965</v>
      </c>
      <c r="I55" s="26">
        <v>4.6836708647999998</v>
      </c>
      <c r="J55" s="26">
        <v>95.189928589000004</v>
      </c>
      <c r="K55" s="26">
        <v>1.3342082E-3</v>
      </c>
      <c r="L55" s="26">
        <v>166.01208965000001</v>
      </c>
      <c r="M55" s="26">
        <v>3.0339946042000001</v>
      </c>
      <c r="N55" s="64">
        <v>3.3142939502000002</v>
      </c>
      <c r="O55" s="64">
        <v>0.60556032569999996</v>
      </c>
      <c r="P55" s="64">
        <v>0.120773581</v>
      </c>
      <c r="R55" s="28" t="s">
        <v>1</v>
      </c>
      <c r="S55" s="95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95">
        <v>0</v>
      </c>
      <c r="Z55" s="26">
        <v>0</v>
      </c>
      <c r="AA55" s="26">
        <v>0</v>
      </c>
      <c r="AB55" s="26">
        <v>0</v>
      </c>
      <c r="AC55" s="26">
        <v>0</v>
      </c>
      <c r="AD55" s="26">
        <v>0</v>
      </c>
      <c r="AE55" s="26">
        <v>0</v>
      </c>
      <c r="AF55" s="26">
        <v>0</v>
      </c>
      <c r="AG55" s="26">
        <v>0</v>
      </c>
      <c r="AH55" s="26">
        <v>0</v>
      </c>
      <c r="AI55" s="95">
        <v>0</v>
      </c>
      <c r="AJ55" s="26">
        <v>0</v>
      </c>
      <c r="AK55" s="26">
        <v>0</v>
      </c>
      <c r="AL55" s="26">
        <v>0</v>
      </c>
      <c r="AM55" s="26">
        <v>0</v>
      </c>
      <c r="AN55" s="26">
        <v>0</v>
      </c>
      <c r="AO55" s="95">
        <v>0</v>
      </c>
      <c r="AP55" s="26">
        <v>0</v>
      </c>
      <c r="AQ55" s="26">
        <v>0</v>
      </c>
      <c r="AR55" s="26">
        <v>0</v>
      </c>
      <c r="AS55" s="26">
        <v>0</v>
      </c>
      <c r="AT55" s="26">
        <v>0</v>
      </c>
      <c r="AU55" s="95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v>0</v>
      </c>
      <c r="BG55" s="26">
        <v>0</v>
      </c>
      <c r="BH55" s="26">
        <v>0</v>
      </c>
      <c r="BI55" s="26">
        <v>0</v>
      </c>
      <c r="BJ55" s="26">
        <v>0</v>
      </c>
      <c r="BK55" s="26">
        <v>0</v>
      </c>
      <c r="BL55" s="26">
        <v>0</v>
      </c>
      <c r="BM55" s="26">
        <v>0</v>
      </c>
      <c r="BN55" s="26">
        <v>0</v>
      </c>
      <c r="BO55" s="26">
        <v>0</v>
      </c>
      <c r="BP55" s="26">
        <v>0</v>
      </c>
      <c r="BQ55" s="26">
        <v>0</v>
      </c>
      <c r="BR55" s="26">
        <v>0</v>
      </c>
      <c r="BS55" s="26">
        <v>0</v>
      </c>
      <c r="BT55" s="26">
        <v>0</v>
      </c>
      <c r="BU55" s="26">
        <v>0</v>
      </c>
      <c r="BV55" s="26">
        <v>0</v>
      </c>
      <c r="BW55" s="26">
        <v>0</v>
      </c>
      <c r="BX55" s="26">
        <v>0</v>
      </c>
      <c r="BY55" s="26">
        <v>0</v>
      </c>
      <c r="BZ55" s="26">
        <v>0</v>
      </c>
      <c r="CA55" s="26">
        <v>0</v>
      </c>
      <c r="CB55" s="26">
        <v>0</v>
      </c>
      <c r="CC55" s="95">
        <v>0</v>
      </c>
      <c r="CD55" s="26">
        <v>0</v>
      </c>
      <c r="CE55" s="26">
        <v>0</v>
      </c>
      <c r="CF55" s="26">
        <v>0</v>
      </c>
      <c r="CH55" s="23">
        <f t="shared" si="15"/>
        <v>-1</v>
      </c>
      <c r="CJ55" s="23">
        <f t="shared" si="16"/>
        <v>-1</v>
      </c>
      <c r="CK55" s="23">
        <f t="shared" si="17"/>
        <v>-1</v>
      </c>
      <c r="CL55" s="23">
        <f t="shared" si="18"/>
        <v>-1</v>
      </c>
      <c r="CM55" s="23">
        <f t="shared" si="19"/>
        <v>-1</v>
      </c>
      <c r="CN55" s="23">
        <f t="shared" si="20"/>
        <v>-1</v>
      </c>
      <c r="CO55" s="23">
        <f t="shared" si="21"/>
        <v>-1</v>
      </c>
      <c r="CP55" s="23">
        <f t="shared" si="22"/>
        <v>-1</v>
      </c>
      <c r="CQ55" s="23">
        <f t="shared" si="23"/>
        <v>-1</v>
      </c>
      <c r="CR55" s="23">
        <f t="shared" si="24"/>
        <v>-1</v>
      </c>
      <c r="CS55" s="23">
        <f t="shared" si="25"/>
        <v>-1</v>
      </c>
      <c r="CT55" s="23">
        <f t="shared" si="26"/>
        <v>-1</v>
      </c>
      <c r="CU55" s="23">
        <f t="shared" si="27"/>
        <v>-1</v>
      </c>
      <c r="CV55" s="23">
        <f t="shared" si="28"/>
        <v>-1</v>
      </c>
    </row>
    <row r="56" spans="1:100" x14ac:dyDescent="0.25">
      <c r="A56" s="28" t="s">
        <v>11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CH56" s="23" t="str">
        <f t="shared" si="15"/>
        <v/>
      </c>
      <c r="CJ56" s="23" t="str">
        <f t="shared" si="16"/>
        <v/>
      </c>
      <c r="CK56" s="23" t="str">
        <f t="shared" si="17"/>
        <v/>
      </c>
      <c r="CL56" s="23" t="str">
        <f t="shared" si="18"/>
        <v/>
      </c>
      <c r="CM56" s="23" t="str">
        <f t="shared" si="19"/>
        <v/>
      </c>
      <c r="CN56" s="23" t="str">
        <f t="shared" si="20"/>
        <v/>
      </c>
      <c r="CO56" s="23" t="str">
        <f t="shared" si="21"/>
        <v/>
      </c>
      <c r="CQ56" s="23" t="str">
        <f t="shared" si="23"/>
        <v/>
      </c>
      <c r="CR56" s="23" t="str">
        <f t="shared" si="24"/>
        <v/>
      </c>
      <c r="CS56" s="23" t="str">
        <f t="shared" si="25"/>
        <v/>
      </c>
    </row>
    <row r="57" spans="1:100" x14ac:dyDescent="0.25">
      <c r="A57" s="28" t="s">
        <v>58</v>
      </c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R57" s="28"/>
      <c r="CH57" s="23" t="str">
        <f t="shared" si="15"/>
        <v/>
      </c>
      <c r="CJ57" s="23" t="str">
        <f t="shared" si="16"/>
        <v/>
      </c>
      <c r="CK57" s="23" t="str">
        <f t="shared" si="17"/>
        <v/>
      </c>
      <c r="CL57" s="23" t="str">
        <f t="shared" si="18"/>
        <v/>
      </c>
      <c r="CM57" s="23" t="str">
        <f t="shared" si="19"/>
        <v/>
      </c>
      <c r="CN57" s="23" t="str">
        <f t="shared" si="20"/>
        <v/>
      </c>
      <c r="CO57" s="23" t="str">
        <f t="shared" si="21"/>
        <v/>
      </c>
      <c r="CQ57" s="23" t="str">
        <f t="shared" si="23"/>
        <v/>
      </c>
      <c r="CR57" s="23" t="str">
        <f t="shared" si="24"/>
        <v/>
      </c>
      <c r="CS57" s="23" t="str">
        <f t="shared" si="25"/>
        <v/>
      </c>
    </row>
    <row r="58" spans="1:100" x14ac:dyDescent="0.25">
      <c r="A58" s="28" t="s">
        <v>75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R58" s="28"/>
      <c r="CH58" s="23" t="str">
        <f t="shared" si="15"/>
        <v/>
      </c>
      <c r="CJ58" s="23" t="str">
        <f t="shared" si="16"/>
        <v/>
      </c>
      <c r="CK58" s="23" t="str">
        <f t="shared" si="17"/>
        <v/>
      </c>
      <c r="CL58" s="23" t="str">
        <f t="shared" si="18"/>
        <v/>
      </c>
      <c r="CM58" s="23" t="str">
        <f t="shared" si="19"/>
        <v/>
      </c>
      <c r="CN58" s="23" t="str">
        <f t="shared" si="20"/>
        <v/>
      </c>
      <c r="CO58" s="23" t="str">
        <f t="shared" si="21"/>
        <v/>
      </c>
      <c r="CQ58" s="23" t="str">
        <f t="shared" si="23"/>
        <v/>
      </c>
      <c r="CR58" s="23" t="str">
        <f t="shared" si="24"/>
        <v/>
      </c>
      <c r="CS58" s="23" t="str">
        <f t="shared" si="25"/>
        <v/>
      </c>
    </row>
    <row r="59" spans="1:100" x14ac:dyDescent="0.25">
      <c r="A59" s="28" t="s">
        <v>235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CH59" s="23" t="str">
        <f t="shared" si="15"/>
        <v/>
      </c>
      <c r="CJ59" s="23" t="str">
        <f t="shared" si="16"/>
        <v/>
      </c>
      <c r="CK59" s="23" t="str">
        <f t="shared" si="17"/>
        <v/>
      </c>
      <c r="CL59" s="23" t="str">
        <f t="shared" si="18"/>
        <v/>
      </c>
      <c r="CM59" s="23" t="str">
        <f t="shared" si="19"/>
        <v/>
      </c>
      <c r="CN59" s="23" t="str">
        <f t="shared" si="20"/>
        <v/>
      </c>
      <c r="CO59" s="23" t="str">
        <f t="shared" si="21"/>
        <v/>
      </c>
      <c r="CQ59" s="23" t="str">
        <f t="shared" si="23"/>
        <v/>
      </c>
      <c r="CR59" s="23" t="str">
        <f t="shared" si="24"/>
        <v/>
      </c>
      <c r="CS59" s="23" t="str">
        <f t="shared" si="25"/>
        <v/>
      </c>
    </row>
    <row r="60" spans="1:100" s="28" customFormat="1" x14ac:dyDescent="0.25">
      <c r="S60" s="95"/>
      <c r="T60" s="26"/>
      <c r="U60" s="26"/>
      <c r="V60" s="26"/>
      <c r="W60" s="26"/>
      <c r="X60" s="26"/>
      <c r="Y60" s="95"/>
      <c r="Z60" s="26"/>
      <c r="AA60" s="26"/>
      <c r="AB60" s="26"/>
      <c r="AC60" s="26"/>
      <c r="AD60" s="26"/>
      <c r="AE60" s="26"/>
      <c r="AF60" s="26"/>
      <c r="AG60" s="26"/>
      <c r="AH60" s="26"/>
      <c r="AI60" s="95"/>
      <c r="AJ60" s="26"/>
      <c r="AK60" s="26"/>
      <c r="AL60" s="26"/>
      <c r="AM60" s="26"/>
      <c r="AN60" s="26"/>
      <c r="AO60" s="95"/>
      <c r="AP60" s="26"/>
      <c r="AQ60" s="26"/>
      <c r="AR60" s="26"/>
      <c r="AS60" s="26"/>
      <c r="AT60" s="26"/>
      <c r="AU60" s="95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95"/>
      <c r="CD60" s="26"/>
      <c r="CE60" s="26"/>
      <c r="CF60" s="26"/>
      <c r="CH60" s="23" t="str">
        <f t="shared" si="15"/>
        <v/>
      </c>
      <c r="CJ60" s="23" t="str">
        <f t="shared" si="16"/>
        <v/>
      </c>
      <c r="CK60" s="23" t="str">
        <f t="shared" si="17"/>
        <v/>
      </c>
      <c r="CL60" s="23" t="str">
        <f t="shared" si="18"/>
        <v/>
      </c>
      <c r="CM60" s="23" t="str">
        <f t="shared" si="19"/>
        <v/>
      </c>
      <c r="CN60" s="23" t="str">
        <f t="shared" si="20"/>
        <v/>
      </c>
      <c r="CO60" s="23" t="str">
        <f t="shared" si="21"/>
        <v/>
      </c>
      <c r="CQ60" s="23" t="str">
        <f t="shared" si="23"/>
        <v/>
      </c>
      <c r="CR60" s="23" t="str">
        <f t="shared" si="24"/>
        <v/>
      </c>
      <c r="CS60" s="23" t="str">
        <f t="shared" si="25"/>
        <v/>
      </c>
    </row>
    <row r="61" spans="1:100" x14ac:dyDescent="0.25">
      <c r="A61" s="2" t="s">
        <v>55</v>
      </c>
      <c r="B61" s="1">
        <f>SUM(B3:B55)</f>
        <v>770832.13327929506</v>
      </c>
      <c r="C61" s="1">
        <f>SUM(C3:C55)</f>
        <v>20.017456884999998</v>
      </c>
      <c r="D61" s="1">
        <f>SUM(D3:D55)</f>
        <v>575272.20078143093</v>
      </c>
      <c r="E61" s="1">
        <f t="shared" ref="E61:P61" si="29">SUM(E3:E55)</f>
        <v>12581.316164414102</v>
      </c>
      <c r="F61" s="1">
        <f t="shared" si="29"/>
        <v>12495.853359688699</v>
      </c>
      <c r="G61" s="1">
        <f t="shared" si="29"/>
        <v>42763.909226314499</v>
      </c>
      <c r="H61" s="1">
        <f t="shared" si="29"/>
        <v>2405031.7974304021</v>
      </c>
      <c r="I61" s="1">
        <f t="shared" si="29"/>
        <v>1317.0041423489999</v>
      </c>
      <c r="J61" s="1">
        <f t="shared" si="29"/>
        <v>14271.8510841439</v>
      </c>
      <c r="K61" s="1">
        <f t="shared" si="29"/>
        <v>0.59993917435999999</v>
      </c>
      <c r="L61" s="1">
        <f t="shared" si="29"/>
        <v>11679.808647731599</v>
      </c>
      <c r="M61" s="1">
        <f t="shared" si="29"/>
        <v>834.79515795739997</v>
      </c>
      <c r="N61" s="1">
        <f t="shared" si="29"/>
        <v>870.69037827219995</v>
      </c>
      <c r="O61" s="1">
        <f t="shared" si="29"/>
        <v>174.48652717859997</v>
      </c>
      <c r="P61" s="1">
        <f t="shared" si="29"/>
        <v>40.635476729700002</v>
      </c>
      <c r="S61" s="1">
        <f>SUM(S3:S59)</f>
        <v>0</v>
      </c>
      <c r="T61" s="1">
        <f t="shared" ref="T61:CE61" si="30">SUM(T3:T59)</f>
        <v>0</v>
      </c>
      <c r="U61" s="1">
        <f t="shared" si="30"/>
        <v>869.59818003586838</v>
      </c>
      <c r="V61" s="1">
        <f t="shared" si="30"/>
        <v>6573.0609355281167</v>
      </c>
      <c r="W61" s="1">
        <f t="shared" si="30"/>
        <v>6573.0609355281167</v>
      </c>
      <c r="X61" s="1">
        <f t="shared" si="30"/>
        <v>289.74034049728027</v>
      </c>
      <c r="Y61" s="1">
        <f t="shared" si="30"/>
        <v>0</v>
      </c>
      <c r="Z61" s="1">
        <f t="shared" si="30"/>
        <v>19331.920518999676</v>
      </c>
      <c r="AA61" s="1">
        <f t="shared" si="30"/>
        <v>174.31815427501826</v>
      </c>
      <c r="AB61" s="1">
        <f t="shared" si="30"/>
        <v>8078273.5348394383</v>
      </c>
      <c r="AC61" s="1">
        <f t="shared" si="30"/>
        <v>0.60038116540259445</v>
      </c>
      <c r="AD61" s="1">
        <f t="shared" si="30"/>
        <v>769328.03511826321</v>
      </c>
      <c r="AE61" s="1">
        <f t="shared" si="30"/>
        <v>11376.4279237516</v>
      </c>
      <c r="AF61" s="1">
        <f t="shared" si="30"/>
        <v>967685.62288482999</v>
      </c>
      <c r="AG61" s="1">
        <f t="shared" si="30"/>
        <v>19225.771519608847</v>
      </c>
      <c r="AH61" s="1">
        <f t="shared" si="30"/>
        <v>105.13885950934871</v>
      </c>
      <c r="AI61" s="1">
        <f t="shared" si="30"/>
        <v>0</v>
      </c>
      <c r="AJ61" s="1">
        <f t="shared" si="30"/>
        <v>21620.825101899558</v>
      </c>
      <c r="AK61" s="1">
        <f t="shared" si="30"/>
        <v>21620.825101899558</v>
      </c>
      <c r="AL61" s="1">
        <f t="shared" si="30"/>
        <v>0</v>
      </c>
      <c r="AM61" s="1">
        <f t="shared" si="30"/>
        <v>1200.8641517257847</v>
      </c>
      <c r="AN61" s="1">
        <f t="shared" si="30"/>
        <v>3.608593077348353</v>
      </c>
      <c r="AO61" s="1">
        <f t="shared" si="30"/>
        <v>3.1652286950909101</v>
      </c>
      <c r="AP61" s="1">
        <f t="shared" si="30"/>
        <v>0</v>
      </c>
      <c r="AQ61" s="1">
        <f t="shared" si="30"/>
        <v>1200.5869713453912</v>
      </c>
      <c r="AR61" s="1">
        <f t="shared" si="30"/>
        <v>40.62140702067439</v>
      </c>
      <c r="AS61" s="1">
        <f t="shared" si="30"/>
        <v>20.088224269995749</v>
      </c>
      <c r="AT61" s="1">
        <f t="shared" si="30"/>
        <v>0</v>
      </c>
      <c r="AU61" s="1">
        <f t="shared" si="30"/>
        <v>3368163.4598688339</v>
      </c>
      <c r="AV61" s="1">
        <f t="shared" si="30"/>
        <v>517112.85416365025</v>
      </c>
      <c r="AW61" s="1">
        <f t="shared" si="30"/>
        <v>57456.975000575309</v>
      </c>
      <c r="AX61" s="1">
        <f t="shared" si="30"/>
        <v>574569.82916422538</v>
      </c>
      <c r="AY61" s="1">
        <f t="shared" si="30"/>
        <v>0</v>
      </c>
      <c r="AZ61" s="1">
        <f t="shared" si="30"/>
        <v>7651.4594237893225</v>
      </c>
      <c r="BA61" s="1">
        <f t="shared" si="30"/>
        <v>70.723006272709767</v>
      </c>
      <c r="BB61" s="1">
        <f t="shared" si="30"/>
        <v>1440377.0176293221</v>
      </c>
      <c r="BC61" s="1">
        <f t="shared" si="30"/>
        <v>95.418780861363359</v>
      </c>
      <c r="BD61" s="1">
        <f t="shared" si="30"/>
        <v>250.03251618379571</v>
      </c>
      <c r="BE61" s="1">
        <f t="shared" si="30"/>
        <v>604.31882154603272</v>
      </c>
      <c r="BF61" s="1">
        <f t="shared" si="30"/>
        <v>141.36121213515733</v>
      </c>
      <c r="BG61" s="1">
        <f t="shared" si="30"/>
        <v>206.04227212515065</v>
      </c>
      <c r="BH61" s="1">
        <f t="shared" si="30"/>
        <v>33.28169544301452</v>
      </c>
      <c r="BI61" s="1">
        <f t="shared" si="30"/>
        <v>12574.699174211572</v>
      </c>
      <c r="BJ61" s="1">
        <f t="shared" si="30"/>
        <v>12489.111478178711</v>
      </c>
      <c r="BK61" s="1">
        <f t="shared" si="30"/>
        <v>85.587696032869474</v>
      </c>
      <c r="BL61" s="1">
        <f t="shared" si="30"/>
        <v>0</v>
      </c>
      <c r="BM61" s="1">
        <f t="shared" si="30"/>
        <v>0</v>
      </c>
      <c r="BN61" s="1">
        <f t="shared" si="30"/>
        <v>2663.0890307006143</v>
      </c>
      <c r="BO61" s="1">
        <f t="shared" si="30"/>
        <v>0</v>
      </c>
      <c r="BP61" s="1">
        <f t="shared" si="30"/>
        <v>1674.1466406651305</v>
      </c>
      <c r="BQ61" s="1">
        <f t="shared" si="30"/>
        <v>403.76260315549428</v>
      </c>
      <c r="BR61" s="1">
        <f t="shared" si="30"/>
        <v>226.50543384965442</v>
      </c>
      <c r="BS61" s="1">
        <f t="shared" si="30"/>
        <v>4184.041824819763</v>
      </c>
      <c r="BT61" s="1">
        <f t="shared" si="30"/>
        <v>804164.95576636516</v>
      </c>
      <c r="BU61" s="1">
        <f t="shared" si="30"/>
        <v>220.87688391504122</v>
      </c>
      <c r="BV61" s="1">
        <f t="shared" si="30"/>
        <v>1715.5107565057817</v>
      </c>
      <c r="BW61" s="1">
        <f t="shared" si="30"/>
        <v>0</v>
      </c>
      <c r="BX61" s="1">
        <f t="shared" si="30"/>
        <v>42853.105211417351</v>
      </c>
      <c r="BY61" s="1">
        <f t="shared" si="30"/>
        <v>797186.23750979931</v>
      </c>
      <c r="BZ61" s="1">
        <f t="shared" si="30"/>
        <v>0</v>
      </c>
      <c r="CA61" s="1">
        <f t="shared" si="30"/>
        <v>0</v>
      </c>
      <c r="CB61" s="1">
        <f t="shared" si="30"/>
        <v>20144.52882161106</v>
      </c>
      <c r="CC61" s="1">
        <f t="shared" si="30"/>
        <v>0</v>
      </c>
      <c r="CD61" s="1">
        <f t="shared" si="30"/>
        <v>44427.916303803817</v>
      </c>
      <c r="CE61" s="1">
        <f t="shared" si="30"/>
        <v>2400624.6298974105</v>
      </c>
      <c r="CF61" s="1">
        <f>SUM(CF3:CF59)</f>
        <v>10976.057738119338</v>
      </c>
      <c r="CH61" s="23">
        <f t="shared" si="15"/>
        <v>-1.9512655169590114E-3</v>
      </c>
      <c r="CJ61" s="23">
        <f t="shared" si="16"/>
        <v>-1.2209378729781811E-3</v>
      </c>
      <c r="CK61" s="23">
        <f t="shared" si="17"/>
        <v>-5.2593783639634864E-4</v>
      </c>
      <c r="CL61" s="23">
        <f t="shared" si="18"/>
        <v>-5.3952949958082069E-4</v>
      </c>
      <c r="CM61" s="23">
        <f t="shared" si="19"/>
        <v>2.0857771592117502E-3</v>
      </c>
      <c r="CN61" s="23">
        <f t="shared" si="20"/>
        <v>-1.8324778648250511E-3</v>
      </c>
      <c r="CO61" s="23">
        <f t="shared" si="21"/>
        <v>3.9909189532270171</v>
      </c>
      <c r="CQ61" s="23">
        <f t="shared" si="23"/>
        <v>7.3672642408451376E-4</v>
      </c>
      <c r="CR61" s="23">
        <f t="shared" si="24"/>
        <v>0.85112836639653844</v>
      </c>
      <c r="CS61" s="23">
        <f t="shared" si="25"/>
        <v>0.43818152261810056</v>
      </c>
    </row>
    <row r="62" spans="1:100" x14ac:dyDescent="0.25">
      <c r="A62" s="2" t="s">
        <v>56</v>
      </c>
      <c r="B62" s="1">
        <f>SUM(B2:B51)</f>
        <v>767275.68994589511</v>
      </c>
      <c r="C62" s="1">
        <f t="shared" ref="C62:M62" si="31">SUM(C2:C51)</f>
        <v>20.017456884999998</v>
      </c>
      <c r="D62" s="1">
        <f t="shared" si="31"/>
        <v>573036.74841923092</v>
      </c>
      <c r="E62" s="1">
        <f t="shared" si="31"/>
        <v>12539.764997940101</v>
      </c>
      <c r="F62" s="1">
        <f t="shared" si="31"/>
        <v>12454.4185515757</v>
      </c>
      <c r="G62" s="1">
        <f t="shared" si="31"/>
        <v>42740.5997710675</v>
      </c>
      <c r="H62" s="1">
        <f t="shared" si="31"/>
        <v>2394023.8994654021</v>
      </c>
      <c r="I62" s="1">
        <f t="shared" si="31"/>
        <v>1312.3204714842</v>
      </c>
      <c r="J62" s="1">
        <f t="shared" si="31"/>
        <v>14176.661155554901</v>
      </c>
      <c r="K62" s="1">
        <f t="shared" si="31"/>
        <v>0.59860496616000003</v>
      </c>
      <c r="L62" s="1">
        <f t="shared" si="31"/>
        <v>11513.7965580816</v>
      </c>
      <c r="M62" s="1">
        <f t="shared" si="31"/>
        <v>831.7611633532</v>
      </c>
      <c r="N62" s="1">
        <f>SUM(N2:N51)</f>
        <v>867.376084322</v>
      </c>
      <c r="O62" s="1">
        <f>SUM(O2:O51)</f>
        <v>173.88096685289997</v>
      </c>
      <c r="P62" s="1">
        <f>SUM(P2:P51)</f>
        <v>40.514703148700001</v>
      </c>
      <c r="S62" s="1">
        <f>S61 - S55 - S56 - S57 - S58 - S54</f>
        <v>0</v>
      </c>
      <c r="T62" s="1">
        <f t="shared" ref="T62:CE62" si="32">T61 - T55 - T56 - T57 - T58 - T54</f>
        <v>0</v>
      </c>
      <c r="U62" s="1">
        <f t="shared" si="32"/>
        <v>869.59818003586838</v>
      </c>
      <c r="V62" s="1">
        <f t="shared" si="32"/>
        <v>6573.0609355281167</v>
      </c>
      <c r="W62" s="1">
        <f t="shared" si="32"/>
        <v>6573.0609355281167</v>
      </c>
      <c r="X62" s="1">
        <f t="shared" si="32"/>
        <v>289.74034049728027</v>
      </c>
      <c r="Y62" s="1">
        <f t="shared" si="32"/>
        <v>0</v>
      </c>
      <c r="Z62" s="1">
        <f t="shared" si="32"/>
        <v>19331.920518999676</v>
      </c>
      <c r="AA62" s="1">
        <f t="shared" si="32"/>
        <v>174.31815427501826</v>
      </c>
      <c r="AB62" s="1">
        <f t="shared" si="32"/>
        <v>8078273.5348394383</v>
      </c>
      <c r="AC62" s="1">
        <f t="shared" si="32"/>
        <v>0.60038116540259445</v>
      </c>
      <c r="AD62" s="1">
        <f t="shared" si="32"/>
        <v>769328.03511826321</v>
      </c>
      <c r="AE62" s="1">
        <f t="shared" si="32"/>
        <v>11376.4279237516</v>
      </c>
      <c r="AF62" s="1">
        <f t="shared" si="32"/>
        <v>967685.62288482999</v>
      </c>
      <c r="AG62" s="1">
        <f t="shared" si="32"/>
        <v>19225.771519608847</v>
      </c>
      <c r="AH62" s="1">
        <f t="shared" si="32"/>
        <v>105.13885950934871</v>
      </c>
      <c r="AI62" s="1">
        <f t="shared" si="32"/>
        <v>0</v>
      </c>
      <c r="AJ62" s="1">
        <f t="shared" si="32"/>
        <v>21620.825101899558</v>
      </c>
      <c r="AK62" s="1">
        <f t="shared" si="32"/>
        <v>21620.825101899558</v>
      </c>
      <c r="AL62" s="1">
        <f t="shared" si="32"/>
        <v>0</v>
      </c>
      <c r="AM62" s="1">
        <f t="shared" si="32"/>
        <v>1200.8641517257847</v>
      </c>
      <c r="AN62" s="1">
        <f t="shared" si="32"/>
        <v>3.608593077348353</v>
      </c>
      <c r="AO62" s="1">
        <f t="shared" si="32"/>
        <v>3.1652286950909101</v>
      </c>
      <c r="AP62" s="1">
        <f t="shared" si="32"/>
        <v>0</v>
      </c>
      <c r="AQ62" s="1">
        <f t="shared" si="32"/>
        <v>1200.5869713453912</v>
      </c>
      <c r="AR62" s="1">
        <f t="shared" si="32"/>
        <v>40.62140702067439</v>
      </c>
      <c r="AS62" s="1">
        <f t="shared" si="32"/>
        <v>20.088224269995749</v>
      </c>
      <c r="AT62" s="1">
        <f t="shared" si="32"/>
        <v>0</v>
      </c>
      <c r="AU62" s="1">
        <f t="shared" si="32"/>
        <v>3368163.4598688339</v>
      </c>
      <c r="AV62" s="1">
        <f t="shared" si="32"/>
        <v>517112.85416365025</v>
      </c>
      <c r="AW62" s="1">
        <f t="shared" si="32"/>
        <v>57456.975000575309</v>
      </c>
      <c r="AX62" s="1">
        <f t="shared" si="32"/>
        <v>574569.82916422538</v>
      </c>
      <c r="AY62" s="1">
        <f t="shared" si="32"/>
        <v>0</v>
      </c>
      <c r="AZ62" s="1">
        <f t="shared" si="32"/>
        <v>7651.4594237893225</v>
      </c>
      <c r="BA62" s="1">
        <f t="shared" si="32"/>
        <v>70.723006272709767</v>
      </c>
      <c r="BB62" s="1">
        <f t="shared" si="32"/>
        <v>1440377.0176293221</v>
      </c>
      <c r="BC62" s="1">
        <f t="shared" si="32"/>
        <v>95.418780861363359</v>
      </c>
      <c r="BD62" s="1">
        <f t="shared" si="32"/>
        <v>250.03251618379571</v>
      </c>
      <c r="BE62" s="1">
        <f t="shared" si="32"/>
        <v>604.31882154603272</v>
      </c>
      <c r="BF62" s="1">
        <f t="shared" si="32"/>
        <v>141.36121213515733</v>
      </c>
      <c r="BG62" s="1">
        <f t="shared" si="32"/>
        <v>206.04227212515065</v>
      </c>
      <c r="BH62" s="1">
        <f t="shared" si="32"/>
        <v>33.28169544301452</v>
      </c>
      <c r="BI62" s="1">
        <f t="shared" si="32"/>
        <v>12574.699174211572</v>
      </c>
      <c r="BJ62" s="1">
        <f t="shared" si="32"/>
        <v>12489.111478178711</v>
      </c>
      <c r="BK62" s="1">
        <f t="shared" si="32"/>
        <v>85.587696032869474</v>
      </c>
      <c r="BL62" s="1">
        <f t="shared" si="32"/>
        <v>0</v>
      </c>
      <c r="BM62" s="1">
        <f t="shared" si="32"/>
        <v>0</v>
      </c>
      <c r="BN62" s="1">
        <f t="shared" si="32"/>
        <v>2663.0890307006143</v>
      </c>
      <c r="BO62" s="1">
        <f t="shared" si="32"/>
        <v>0</v>
      </c>
      <c r="BP62" s="1">
        <f t="shared" si="32"/>
        <v>1674.1466406651305</v>
      </c>
      <c r="BQ62" s="1">
        <f t="shared" si="32"/>
        <v>403.76260315549428</v>
      </c>
      <c r="BR62" s="1">
        <f t="shared" si="32"/>
        <v>226.50543384965442</v>
      </c>
      <c r="BS62" s="1">
        <f t="shared" si="32"/>
        <v>4184.041824819763</v>
      </c>
      <c r="BT62" s="1">
        <f t="shared" si="32"/>
        <v>804164.95576636516</v>
      </c>
      <c r="BU62" s="1">
        <f t="shared" si="32"/>
        <v>220.87688391504122</v>
      </c>
      <c r="BV62" s="1">
        <f t="shared" si="32"/>
        <v>1715.5107565057817</v>
      </c>
      <c r="BW62" s="1">
        <f t="shared" si="32"/>
        <v>0</v>
      </c>
      <c r="BX62" s="1">
        <f t="shared" si="32"/>
        <v>42853.105211417351</v>
      </c>
      <c r="BY62" s="1">
        <f t="shared" si="32"/>
        <v>797186.23750979931</v>
      </c>
      <c r="BZ62" s="1">
        <f t="shared" si="32"/>
        <v>0</v>
      </c>
      <c r="CA62" s="1">
        <f t="shared" si="32"/>
        <v>0</v>
      </c>
      <c r="CB62" s="1">
        <f t="shared" si="32"/>
        <v>20144.52882161106</v>
      </c>
      <c r="CC62" s="1">
        <f t="shared" si="32"/>
        <v>0</v>
      </c>
      <c r="CD62" s="1">
        <f t="shared" si="32"/>
        <v>44427.916303803817</v>
      </c>
      <c r="CE62" s="1">
        <f t="shared" si="32"/>
        <v>2400624.6298974105</v>
      </c>
      <c r="CF62" s="1">
        <f>CF61 - CF55 - CF56 - CF57 - CF58 - CF54</f>
        <v>10976.057738119338</v>
      </c>
      <c r="CH62" s="23">
        <f t="shared" si="15"/>
        <v>2.6748471237409187E-3</v>
      </c>
      <c r="CJ62" s="23">
        <f t="shared" si="16"/>
        <v>2.6753620064046235E-3</v>
      </c>
      <c r="CK62" s="23">
        <f t="shared" si="17"/>
        <v>2.7858716871655004E-3</v>
      </c>
      <c r="CL62" s="23">
        <f t="shared" si="18"/>
        <v>2.7855918330785354E-3</v>
      </c>
      <c r="CM62" s="23">
        <f t="shared" si="19"/>
        <v>2.6322850159442375E-3</v>
      </c>
      <c r="CN62" s="23">
        <f t="shared" si="20"/>
        <v>2.7571698150057611E-3</v>
      </c>
      <c r="CO62" s="23">
        <f t="shared" si="21"/>
        <v>4.0087315395561554</v>
      </c>
      <c r="CQ62" s="23">
        <f t="shared" si="23"/>
        <v>2.96723105053503E-3</v>
      </c>
      <c r="CR62" s="23">
        <f t="shared" si="24"/>
        <v>0.87781892730454547</v>
      </c>
      <c r="CS62" s="23">
        <f t="shared" si="25"/>
        <v>0.44342754175404153</v>
      </c>
    </row>
    <row r="63" spans="1:100" x14ac:dyDescent="0.25">
      <c r="A63" s="28" t="s">
        <v>238</v>
      </c>
      <c r="B63" s="26">
        <f>+B3+B5+B8+B9+B11+B12+B14+B15+B16+B17+B18+B19+B20+B21+B22+B23+B24+B25+B26+B28+B30+B31+B33+B34+B35+B36+B37+B39+B40+B41+B42+B43+B44+B46+B47+B49+B50+B10</f>
        <v>638712.84510977613</v>
      </c>
      <c r="C63" s="26">
        <f t="shared" ref="C63:P63" si="33">+C3+C5+C8+C9+C11+C12+C14+C15+C16+C17+C18+C19+C20+C21+C22+C23+C24+C25+C26+C28+C30+C31+C33+C34+C35+C36+C37+C39+C40+C41+C42+C43+C44+C46+C47+C49+C50+C10</f>
        <v>19.398081384699999</v>
      </c>
      <c r="D63" s="26">
        <f t="shared" si="33"/>
        <v>481107.93146409607</v>
      </c>
      <c r="E63" s="26">
        <f t="shared" si="33"/>
        <v>10006.542191611199</v>
      </c>
      <c r="F63" s="26">
        <f t="shared" si="33"/>
        <v>9938.5492357071998</v>
      </c>
      <c r="G63" s="26">
        <f t="shared" si="33"/>
        <v>26199.708272279498</v>
      </c>
      <c r="H63" s="26">
        <f t="shared" si="33"/>
        <v>1932428.448304625</v>
      </c>
      <c r="I63" s="26">
        <f t="shared" si="33"/>
        <v>1269.1558820738001</v>
      </c>
      <c r="J63" s="26">
        <f t="shared" si="33"/>
        <v>14102.275754848801</v>
      </c>
      <c r="K63" s="26">
        <f t="shared" si="33"/>
        <v>0.49921371804000003</v>
      </c>
      <c r="L63" s="26">
        <f t="shared" si="33"/>
        <v>11272.449516908498</v>
      </c>
      <c r="M63" s="26">
        <f t="shared" si="33"/>
        <v>831.57462391339993</v>
      </c>
      <c r="N63" s="26">
        <f t="shared" si="33"/>
        <v>866.85901087129992</v>
      </c>
      <c r="O63" s="26">
        <f t="shared" si="33"/>
        <v>173.06566613429999</v>
      </c>
      <c r="P63" s="26">
        <f t="shared" si="33"/>
        <v>38.600550997999996</v>
      </c>
      <c r="CH63" s="23">
        <f t="shared" si="15"/>
        <v>-1</v>
      </c>
      <c r="CJ63" s="23">
        <f t="shared" si="16"/>
        <v>-1</v>
      </c>
      <c r="CK63" s="23">
        <f t="shared" si="17"/>
        <v>-1</v>
      </c>
      <c r="CL63" s="23">
        <f t="shared" si="18"/>
        <v>-1</v>
      </c>
      <c r="CM63" s="23">
        <f t="shared" si="19"/>
        <v>-1</v>
      </c>
      <c r="CN63" s="23">
        <f t="shared" si="20"/>
        <v>-1</v>
      </c>
      <c r="CO63" s="23">
        <f t="shared" si="21"/>
        <v>-1</v>
      </c>
      <c r="CQ63" s="23">
        <f t="shared" si="23"/>
        <v>-1</v>
      </c>
      <c r="CR63" s="23">
        <f t="shared" si="24"/>
        <v>-1</v>
      </c>
      <c r="CS63" s="23">
        <f t="shared" si="25"/>
        <v>-1</v>
      </c>
    </row>
    <row r="64" spans="1:100" x14ac:dyDescent="0.25">
      <c r="B64" s="26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Q79"/>
  <sheetViews>
    <sheetView zoomScale="85" zoomScaleNormal="85" workbookViewId="0">
      <pane xSplit="1" ySplit="2" topLeftCell="AK39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19.5703125" style="94" customWidth="1"/>
    <col min="2" max="2" width="9.28515625" style="94" customWidth="1"/>
    <col min="3" max="4" width="6.7109375" style="94" bestFit="1" customWidth="1"/>
    <col min="5" max="6" width="7.7109375" style="94" bestFit="1" customWidth="1"/>
    <col min="7" max="7" width="5.7109375" style="94" bestFit="1" customWidth="1"/>
    <col min="8" max="8" width="7.7109375" style="94" bestFit="1" customWidth="1"/>
    <col min="9" max="9" width="8.85546875" style="94" bestFit="1" customWidth="1"/>
    <col min="10" max="10" width="9" style="94" bestFit="1" customWidth="1"/>
    <col min="11" max="11" width="9.7109375" style="94" bestFit="1" customWidth="1"/>
    <col min="12" max="14" width="9" style="95" customWidth="1"/>
    <col min="16" max="16" width="15.42578125" bestFit="1" customWidth="1"/>
    <col min="17" max="17" width="6" style="94" bestFit="1" customWidth="1"/>
    <col min="18" max="18" width="6.7109375" style="28" bestFit="1" customWidth="1"/>
    <col min="19" max="19" width="9.85546875" style="26" bestFit="1" customWidth="1"/>
    <col min="20" max="20" width="5.7109375" style="26" bestFit="1" customWidth="1"/>
    <col min="21" max="21" width="14.5703125" style="26" bestFit="1" customWidth="1"/>
    <col min="22" max="22" width="6.7109375" style="26" bestFit="1" customWidth="1"/>
    <col min="23" max="23" width="6.7109375" style="95" customWidth="1"/>
    <col min="24" max="24" width="6.7109375" style="26" bestFit="1" customWidth="1"/>
    <col min="25" max="25" width="13.42578125" style="26" bestFit="1" customWidth="1"/>
    <col min="26" max="26" width="7.7109375" style="26" bestFit="1" customWidth="1"/>
    <col min="27" max="27" width="9.28515625" style="26" bestFit="1" customWidth="1"/>
    <col min="28" max="30" width="6.7109375" style="26" bestFit="1" customWidth="1"/>
    <col min="31" max="31" width="5.85546875" style="26" bestFit="1" customWidth="1"/>
    <col min="32" max="32" width="5.85546875" style="95" customWidth="1"/>
    <col min="33" max="33" width="6.7109375" style="26" bestFit="1" customWidth="1"/>
    <col min="34" max="34" width="15.42578125" style="26" bestFit="1" customWidth="1"/>
    <col min="35" max="35" width="6.5703125" style="26" bestFit="1" customWidth="1"/>
    <col min="36" max="37" width="5.7109375" style="26" bestFit="1" customWidth="1"/>
    <col min="38" max="38" width="5.7109375" style="95" customWidth="1"/>
    <col min="39" max="39" width="5.7109375" style="26" bestFit="1" customWidth="1"/>
    <col min="40" max="40" width="6.5703125" style="26" bestFit="1" customWidth="1"/>
    <col min="41" max="41" width="6.140625" style="26" bestFit="1" customWidth="1"/>
    <col min="42" max="42" width="6.7109375" style="26" bestFit="1" customWidth="1"/>
    <col min="43" max="43" width="10" style="26" bestFit="1" customWidth="1"/>
    <col min="44" max="44" width="10" style="95" customWidth="1"/>
    <col min="45" max="45" width="6.7109375" style="26" bestFit="1" customWidth="1"/>
    <col min="46" max="46" width="5.7109375" style="26" bestFit="1" customWidth="1"/>
    <col min="47" max="47" width="6.7109375" style="26" bestFit="1" customWidth="1"/>
    <col min="48" max="48" width="6" style="26" bestFit="1" customWidth="1"/>
    <col min="49" max="49" width="6.7109375" style="26" bestFit="1" customWidth="1"/>
    <col min="50" max="50" width="4.28515625" style="26" bestFit="1" customWidth="1"/>
    <col min="51" max="51" width="6.7109375" style="26" bestFit="1" customWidth="1"/>
    <col min="52" max="52" width="4.5703125" style="26" bestFit="1" customWidth="1"/>
    <col min="53" max="53" width="4.140625" style="26" bestFit="1" customWidth="1"/>
    <col min="54" max="54" width="6.7109375" style="26" bestFit="1" customWidth="1"/>
    <col min="55" max="55" width="4.140625" style="26" bestFit="1" customWidth="1"/>
    <col min="56" max="56" width="5.85546875" style="26" bestFit="1" customWidth="1"/>
    <col min="57" max="57" width="5.7109375" style="26" bestFit="1" customWidth="1"/>
    <col min="58" max="59" width="7.7109375" style="26" bestFit="1" customWidth="1"/>
    <col min="60" max="60" width="5" style="26" bestFit="1" customWidth="1"/>
    <col min="61" max="61" width="5.140625" style="26" bestFit="1" customWidth="1"/>
    <col min="62" max="62" width="5.28515625" style="26" bestFit="1" customWidth="1"/>
    <col min="63" max="63" width="8.7109375" style="26" bestFit="1" customWidth="1"/>
    <col min="64" max="64" width="4.85546875" style="26" bestFit="1" customWidth="1"/>
    <col min="65" max="65" width="7.85546875" style="26" bestFit="1" customWidth="1"/>
    <col min="66" max="66" width="5.85546875" style="26" bestFit="1" customWidth="1"/>
    <col min="67" max="67" width="6" style="26" bestFit="1" customWidth="1"/>
    <col min="68" max="68" width="7.7109375" style="26" bestFit="1" customWidth="1"/>
    <col min="69" max="69" width="5.7109375" style="26" bestFit="1" customWidth="1"/>
    <col min="70" max="70" width="4.140625" style="26" bestFit="1" customWidth="1"/>
    <col min="71" max="71" width="5.7109375" style="26" bestFit="1" customWidth="1"/>
    <col min="72" max="72" width="3.85546875" style="26" bestFit="1" customWidth="1"/>
    <col min="73" max="73" width="5.7109375" style="26" bestFit="1" customWidth="1"/>
    <col min="74" max="74" width="8" style="26" bestFit="1" customWidth="1"/>
    <col min="75" max="76" width="5.28515625" style="26" bestFit="1" customWidth="1"/>
    <col min="77" max="77" width="6.7109375" style="26" bestFit="1" customWidth="1"/>
    <col min="78" max="78" width="6.7109375" style="95" customWidth="1"/>
    <col min="79" max="79" width="6.7109375" style="26" bestFit="1" customWidth="1"/>
    <col min="80" max="80" width="9.140625" style="26" bestFit="1" customWidth="1"/>
    <col min="81" max="81" width="7.140625" style="26" customWidth="1"/>
    <col min="83" max="92" width="9.140625" style="28"/>
  </cols>
  <sheetData>
    <row r="1" spans="1:95" x14ac:dyDescent="0.25">
      <c r="B1" s="94" t="s">
        <v>477</v>
      </c>
      <c r="L1" s="94"/>
      <c r="M1" s="94"/>
      <c r="N1" s="94"/>
      <c r="P1" s="28" t="s">
        <v>481</v>
      </c>
    </row>
    <row r="2" spans="1:95" x14ac:dyDescent="0.25">
      <c r="A2" s="94" t="s">
        <v>52</v>
      </c>
      <c r="B2" s="94" t="s">
        <v>59</v>
      </c>
      <c r="C2" s="94" t="s">
        <v>57</v>
      </c>
      <c r="D2" s="94" t="s">
        <v>60</v>
      </c>
      <c r="E2" s="94" t="s">
        <v>54</v>
      </c>
      <c r="F2" s="94" t="s">
        <v>53</v>
      </c>
      <c r="G2" s="94" t="s">
        <v>61</v>
      </c>
      <c r="H2" s="94" t="s">
        <v>62</v>
      </c>
      <c r="I2" s="94" t="s">
        <v>63</v>
      </c>
      <c r="J2" s="94" t="s">
        <v>64</v>
      </c>
      <c r="K2" s="94" t="s">
        <v>65</v>
      </c>
      <c r="L2" s="94" t="s">
        <v>311</v>
      </c>
      <c r="M2" s="94" t="s">
        <v>314</v>
      </c>
      <c r="N2" s="94" t="s">
        <v>321</v>
      </c>
      <c r="P2" s="26" t="s">
        <v>226</v>
      </c>
      <c r="Q2" s="95" t="s">
        <v>471</v>
      </c>
      <c r="R2" s="26" t="s">
        <v>359</v>
      </c>
      <c r="S2" s="26" t="s">
        <v>178</v>
      </c>
      <c r="T2" s="26" t="s">
        <v>131</v>
      </c>
      <c r="U2" s="26" t="s">
        <v>132</v>
      </c>
      <c r="V2" s="26" t="s">
        <v>133</v>
      </c>
      <c r="W2" s="95" t="s">
        <v>335</v>
      </c>
      <c r="X2" s="26" t="s">
        <v>360</v>
      </c>
      <c r="Y2" s="26" t="s">
        <v>179</v>
      </c>
      <c r="Z2" s="26" t="s">
        <v>134</v>
      </c>
      <c r="AA2" s="26" t="s">
        <v>59</v>
      </c>
      <c r="AB2" s="26" t="s">
        <v>136</v>
      </c>
      <c r="AC2" s="26" t="s">
        <v>137</v>
      </c>
      <c r="AD2" s="26" t="s">
        <v>361</v>
      </c>
      <c r="AE2" s="26" t="s">
        <v>138</v>
      </c>
      <c r="AF2" s="95" t="s">
        <v>472</v>
      </c>
      <c r="AG2" s="26" t="s">
        <v>139</v>
      </c>
      <c r="AH2" s="26" t="s">
        <v>140</v>
      </c>
      <c r="AI2" s="26" t="s">
        <v>141</v>
      </c>
      <c r="AJ2" s="26" t="s">
        <v>142</v>
      </c>
      <c r="AK2" s="26" t="s">
        <v>143</v>
      </c>
      <c r="AL2" s="95" t="s">
        <v>473</v>
      </c>
      <c r="AM2" s="26" t="s">
        <v>362</v>
      </c>
      <c r="AN2" s="26" t="s">
        <v>144</v>
      </c>
      <c r="AO2" s="26" t="s">
        <v>366</v>
      </c>
      <c r="AP2" s="26" t="s">
        <v>57</v>
      </c>
      <c r="AQ2" s="26" t="s">
        <v>128</v>
      </c>
      <c r="AR2" s="95" t="s">
        <v>474</v>
      </c>
      <c r="AS2" s="26" t="s">
        <v>145</v>
      </c>
      <c r="AT2" s="26" t="s">
        <v>146</v>
      </c>
      <c r="AU2" s="26" t="s">
        <v>60</v>
      </c>
      <c r="AV2" s="26" t="s">
        <v>147</v>
      </c>
      <c r="AW2" s="26" t="s">
        <v>148</v>
      </c>
      <c r="AX2" s="26" t="s">
        <v>149</v>
      </c>
      <c r="AY2" s="26" t="s">
        <v>150</v>
      </c>
      <c r="AZ2" s="26" t="s">
        <v>151</v>
      </c>
      <c r="BA2" s="26" t="s">
        <v>152</v>
      </c>
      <c r="BB2" s="26" t="s">
        <v>153</v>
      </c>
      <c r="BC2" s="26" t="s">
        <v>154</v>
      </c>
      <c r="BD2" s="26" t="s">
        <v>155</v>
      </c>
      <c r="BE2" s="26" t="s">
        <v>156</v>
      </c>
      <c r="BF2" s="26" t="s">
        <v>54</v>
      </c>
      <c r="BG2" s="26" t="s">
        <v>53</v>
      </c>
      <c r="BH2" s="26" t="s">
        <v>157</v>
      </c>
      <c r="BI2" s="26" t="s">
        <v>158</v>
      </c>
      <c r="BJ2" s="26" t="s">
        <v>159</v>
      </c>
      <c r="BK2" s="26" t="s">
        <v>160</v>
      </c>
      <c r="BL2" s="26" t="s">
        <v>161</v>
      </c>
      <c r="BM2" s="26" t="s">
        <v>162</v>
      </c>
      <c r="BN2" s="26" t="s">
        <v>163</v>
      </c>
      <c r="BO2" s="26" t="s">
        <v>164</v>
      </c>
      <c r="BP2" s="26" t="s">
        <v>165</v>
      </c>
      <c r="BQ2" s="26" t="s">
        <v>363</v>
      </c>
      <c r="BR2" s="26" t="s">
        <v>166</v>
      </c>
      <c r="BS2" s="26" t="s">
        <v>167</v>
      </c>
      <c r="BT2" s="26" t="s">
        <v>168</v>
      </c>
      <c r="BU2" s="26" t="s">
        <v>61</v>
      </c>
      <c r="BV2" s="26" t="s">
        <v>367</v>
      </c>
      <c r="BW2" s="26" t="s">
        <v>169</v>
      </c>
      <c r="BX2" s="26" t="s">
        <v>170</v>
      </c>
      <c r="BY2" s="26" t="s">
        <v>171</v>
      </c>
      <c r="BZ2" s="95" t="s">
        <v>172</v>
      </c>
      <c r="CA2" s="26" t="s">
        <v>173</v>
      </c>
      <c r="CB2" s="26" t="s">
        <v>174</v>
      </c>
      <c r="CC2" s="26" t="s">
        <v>368</v>
      </c>
      <c r="CE2" s="28" t="s">
        <v>59</v>
      </c>
      <c r="CF2" s="28" t="s">
        <v>57</v>
      </c>
      <c r="CG2" s="28" t="s">
        <v>60</v>
      </c>
      <c r="CH2" s="28" t="s">
        <v>54</v>
      </c>
      <c r="CI2" s="28" t="s">
        <v>53</v>
      </c>
      <c r="CJ2" s="28" t="s">
        <v>61</v>
      </c>
      <c r="CK2" s="28" t="s">
        <v>62</v>
      </c>
      <c r="CL2" s="28" t="s">
        <v>63</v>
      </c>
      <c r="CM2" s="28" t="s">
        <v>64</v>
      </c>
      <c r="CN2" s="28" t="s">
        <v>65</v>
      </c>
      <c r="CO2" s="26" t="s">
        <v>311</v>
      </c>
      <c r="CP2" s="26" t="s">
        <v>314</v>
      </c>
      <c r="CQ2" s="26" t="s">
        <v>321</v>
      </c>
    </row>
    <row r="3" spans="1:95" x14ac:dyDescent="0.25">
      <c r="A3" s="95" t="s">
        <v>0</v>
      </c>
      <c r="B3" s="95">
        <v>29268.203095000001</v>
      </c>
      <c r="C3" s="95">
        <v>232.88482485</v>
      </c>
      <c r="D3" s="95">
        <v>458.12348535000001</v>
      </c>
      <c r="E3" s="95">
        <v>3861.2975213</v>
      </c>
      <c r="F3" s="95">
        <v>3858.0249457999998</v>
      </c>
      <c r="G3" s="95">
        <v>90.734109700000005</v>
      </c>
      <c r="H3" s="95">
        <v>4436.7026248000002</v>
      </c>
      <c r="I3" s="95">
        <v>121.70032268999999</v>
      </c>
      <c r="J3" s="95">
        <v>215.61414644999999</v>
      </c>
      <c r="K3" s="95">
        <v>256.59498652000002</v>
      </c>
      <c r="L3" s="95">
        <v>12.377261637</v>
      </c>
      <c r="M3" s="95">
        <v>32.953370419999999</v>
      </c>
      <c r="N3" s="95">
        <v>31.604280430999999</v>
      </c>
      <c r="O3" s="26"/>
      <c r="P3" s="26" t="s">
        <v>0</v>
      </c>
      <c r="Q3" s="95">
        <v>0</v>
      </c>
      <c r="R3" s="26">
        <v>280.02611743883602</v>
      </c>
      <c r="S3" s="26">
        <v>12.5376143557991</v>
      </c>
      <c r="T3" s="26">
        <v>123.155167640136</v>
      </c>
      <c r="U3" s="26">
        <v>123.155167640136</v>
      </c>
      <c r="V3" s="26">
        <v>783.59161485971902</v>
      </c>
      <c r="W3" s="95">
        <v>0</v>
      </c>
      <c r="X3" s="26">
        <v>217.135154637943</v>
      </c>
      <c r="Y3" s="26">
        <v>33.231492155587603</v>
      </c>
      <c r="Z3" s="26">
        <v>1541.01690852667</v>
      </c>
      <c r="AA3" s="26">
        <v>29523.612447868902</v>
      </c>
      <c r="AB3" s="26">
        <v>418.58382063297302</v>
      </c>
      <c r="AC3" s="26">
        <v>160.09802228240099</v>
      </c>
      <c r="AD3" s="26">
        <v>262.56084565707698</v>
      </c>
      <c r="AE3" s="26">
        <v>0</v>
      </c>
      <c r="AF3" s="95">
        <v>0</v>
      </c>
      <c r="AG3" s="26">
        <v>259.25588760462102</v>
      </c>
      <c r="AH3" s="26">
        <v>259.25588760462102</v>
      </c>
      <c r="AI3" s="26">
        <v>0</v>
      </c>
      <c r="AJ3" s="26">
        <v>101.84388631938</v>
      </c>
      <c r="AK3" s="26">
        <v>15.335060941708299</v>
      </c>
      <c r="AL3" s="95">
        <v>1193.1713421938</v>
      </c>
      <c r="AM3" s="26">
        <v>84.746377188000196</v>
      </c>
      <c r="AN3" s="26">
        <v>0</v>
      </c>
      <c r="AO3" s="26">
        <v>31.9702472132394</v>
      </c>
      <c r="AP3" s="26">
        <v>235.45253311496501</v>
      </c>
      <c r="AQ3" s="26">
        <v>0</v>
      </c>
      <c r="AR3" s="95">
        <v>4913.1962650396499</v>
      </c>
      <c r="AS3" s="26">
        <v>416.11302616136697</v>
      </c>
      <c r="AT3" s="26">
        <v>46.234788231948201</v>
      </c>
      <c r="AU3" s="26">
        <v>462.34781439331499</v>
      </c>
      <c r="AV3" s="26">
        <v>9.4320196135451895E-2</v>
      </c>
      <c r="AW3" s="26">
        <v>195.08546982999599</v>
      </c>
      <c r="AX3" s="26">
        <v>0.42846655147516699</v>
      </c>
      <c r="AY3" s="26">
        <v>515.33553112981303</v>
      </c>
      <c r="AZ3" s="26">
        <v>0.38951503893913503</v>
      </c>
      <c r="BA3" s="26">
        <v>11.549122411635899</v>
      </c>
      <c r="BB3" s="26">
        <v>217.34938764419601</v>
      </c>
      <c r="BC3" s="26">
        <v>0.35056365801903699</v>
      </c>
      <c r="BD3" s="26">
        <v>0</v>
      </c>
      <c r="BE3" s="26">
        <v>37.668059431097198</v>
      </c>
      <c r="BF3" s="26">
        <v>3898.5483674031002</v>
      </c>
      <c r="BG3" s="26">
        <v>3895.2619050150702</v>
      </c>
      <c r="BH3" s="26">
        <v>3.2864623880299999</v>
      </c>
      <c r="BI3" s="26">
        <v>0.44015193747692</v>
      </c>
      <c r="BJ3" s="26">
        <v>0</v>
      </c>
      <c r="BK3" s="26">
        <v>95.431192434839602</v>
      </c>
      <c r="BL3" s="26">
        <v>3.6614426890876599</v>
      </c>
      <c r="BM3" s="26">
        <v>1440.0374334011201</v>
      </c>
      <c r="BN3" s="26">
        <v>5.8427282848592004</v>
      </c>
      <c r="BO3" s="26">
        <v>7.4007862203409402</v>
      </c>
      <c r="BP3" s="26">
        <v>2057.41858661684</v>
      </c>
      <c r="BQ3" s="26">
        <v>63.457052313441601</v>
      </c>
      <c r="BR3" s="26">
        <v>1.3243514340514799</v>
      </c>
      <c r="BS3" s="26">
        <v>15.9701172610878</v>
      </c>
      <c r="BT3" s="26">
        <v>0</v>
      </c>
      <c r="BU3" s="26">
        <v>91.470767164801003</v>
      </c>
      <c r="BV3" s="26">
        <v>23.908331804351299</v>
      </c>
      <c r="BW3" s="26">
        <v>0</v>
      </c>
      <c r="BX3" s="26">
        <v>0</v>
      </c>
      <c r="BY3" s="26">
        <v>82.519287237420798</v>
      </c>
      <c r="BZ3" s="95">
        <v>0</v>
      </c>
      <c r="CA3" s="26">
        <v>0</v>
      </c>
      <c r="CB3" s="26">
        <v>4472.2189858738802</v>
      </c>
      <c r="CC3" s="26">
        <v>29.210040605493301</v>
      </c>
      <c r="CE3" s="23">
        <f t="shared" ref="CE3:CE34" si="0">+(AA3-B3)/B3</f>
        <v>8.7265129341860224E-3</v>
      </c>
      <c r="CF3" s="23">
        <f t="shared" ref="CF3:CF34" si="1">+(AP3-C3)/C3</f>
        <v>1.1025657281958387E-2</v>
      </c>
      <c r="CG3" s="23">
        <f t="shared" ref="CG3:CG34" si="2">+(AU3-D3)/D3</f>
        <v>9.2209397212798458E-3</v>
      </c>
      <c r="CH3" s="23">
        <f t="shared" ref="CH3:CH34" si="3">+(BF3-E3)/E3</f>
        <v>9.6472353911124728E-3</v>
      </c>
      <c r="CI3" s="23">
        <f t="shared" ref="CI3:CI34" si="4">+(BG3-F3)/F3</f>
        <v>9.6518191919956267E-3</v>
      </c>
      <c r="CJ3" s="23">
        <f t="shared" ref="CJ3:CJ34" si="5">+(BU3-G3)/G3</f>
        <v>8.1188592386772351E-3</v>
      </c>
      <c r="CK3" s="23">
        <f t="shared" ref="CK3:CK34" si="6">+(CB3-H3)/H3</f>
        <v>8.0051254450440104E-3</v>
      </c>
      <c r="CL3" s="23">
        <f t="shared" ref="CL3:CL34" si="7">+(U3-I3)/I3</f>
        <v>1.1954322864384238E-2</v>
      </c>
      <c r="CM3" s="23">
        <f t="shared" ref="CM3:CM34" si="8">+(X3-J3)/J3</f>
        <v>7.0543060971916607E-3</v>
      </c>
      <c r="CN3" s="23">
        <f t="shared" ref="CN3:CN34" si="9">+(AH3-K3)/K3</f>
        <v>1.0370043159099687E-2</v>
      </c>
      <c r="CO3" s="23">
        <f t="shared" ref="CO3:CO34" si="10">+(S3-L3)/L3</f>
        <v>1.2955427743382996E-2</v>
      </c>
      <c r="CP3" s="23">
        <f t="shared" ref="CP3:CP34" si="11">+(Y3-M3)/M3</f>
        <v>8.4398570477879457E-3</v>
      </c>
      <c r="CQ3" s="23">
        <f t="shared" ref="CQ3:CQ34" si="12">+(AO3-N3)/N3</f>
        <v>1.1579658743960239E-2</v>
      </c>
    </row>
    <row r="4" spans="1:95" x14ac:dyDescent="0.25">
      <c r="A4" s="95" t="s">
        <v>2</v>
      </c>
      <c r="B4" s="95">
        <v>14038.274525999999</v>
      </c>
      <c r="C4" s="95">
        <v>107.16177714</v>
      </c>
      <c r="D4" s="95">
        <v>249.61894673</v>
      </c>
      <c r="E4" s="95">
        <v>1980.2151971000001</v>
      </c>
      <c r="F4" s="95">
        <v>1975.5647495999999</v>
      </c>
      <c r="G4" s="95">
        <v>36.921533899000003</v>
      </c>
      <c r="H4" s="95">
        <v>2266.2424009000001</v>
      </c>
      <c r="I4" s="95">
        <v>55.432422365000001</v>
      </c>
      <c r="J4" s="95">
        <v>103.14722654000001</v>
      </c>
      <c r="K4" s="95">
        <v>123.50240801</v>
      </c>
      <c r="L4" s="95">
        <v>5.7677076463999999</v>
      </c>
      <c r="M4" s="95">
        <v>16.986337106000001</v>
      </c>
      <c r="N4" s="95">
        <v>15.455308205</v>
      </c>
      <c r="O4" s="26"/>
      <c r="P4" s="26" t="s">
        <v>2</v>
      </c>
      <c r="Q4" s="95">
        <v>0</v>
      </c>
      <c r="R4" s="26">
        <v>144.346637512304</v>
      </c>
      <c r="S4" s="26">
        <v>5.8213392706798102</v>
      </c>
      <c r="T4" s="26">
        <v>55.918179787241499</v>
      </c>
      <c r="U4" s="26">
        <v>55.918179787241499</v>
      </c>
      <c r="V4" s="26">
        <v>403.92230447912402</v>
      </c>
      <c r="W4" s="95">
        <v>0</v>
      </c>
      <c r="X4" s="26">
        <v>103.69890469999299</v>
      </c>
      <c r="Y4" s="26">
        <v>17.088357629842601</v>
      </c>
      <c r="Z4" s="26">
        <v>794.35443050439403</v>
      </c>
      <c r="AA4" s="26">
        <v>14128.440637268001</v>
      </c>
      <c r="AB4" s="26">
        <v>215.76971508486699</v>
      </c>
      <c r="AC4" s="26">
        <v>82.5266475219547</v>
      </c>
      <c r="AD4" s="26">
        <v>135.34388970970599</v>
      </c>
      <c r="AE4" s="26">
        <v>0</v>
      </c>
      <c r="AF4" s="95">
        <v>0</v>
      </c>
      <c r="AG4" s="26">
        <v>124.420709952292</v>
      </c>
      <c r="AH4" s="26">
        <v>124.420709952292</v>
      </c>
      <c r="AI4" s="26">
        <v>0</v>
      </c>
      <c r="AJ4" s="26">
        <v>52.497995461839601</v>
      </c>
      <c r="AK4" s="26">
        <v>7.9048430786775699</v>
      </c>
      <c r="AL4" s="95">
        <v>615.05055223052295</v>
      </c>
      <c r="AM4" s="26">
        <v>43.684622936311797</v>
      </c>
      <c r="AN4" s="26">
        <v>0</v>
      </c>
      <c r="AO4" s="26">
        <v>15.5816135180947</v>
      </c>
      <c r="AP4" s="26">
        <v>108.02844552963199</v>
      </c>
      <c r="AQ4" s="26">
        <v>0</v>
      </c>
      <c r="AR4" s="95">
        <v>2506.3196534334202</v>
      </c>
      <c r="AS4" s="26">
        <v>226.08095780816399</v>
      </c>
      <c r="AT4" s="26">
        <v>25.120067543224401</v>
      </c>
      <c r="AU4" s="26">
        <v>251.20102535138901</v>
      </c>
      <c r="AV4" s="26">
        <v>4.8619638221116902E-2</v>
      </c>
      <c r="AW4" s="26">
        <v>100.56171291508301</v>
      </c>
      <c r="AX4" s="26">
        <v>0.21878963959941999</v>
      </c>
      <c r="AY4" s="26">
        <v>265.642997515091</v>
      </c>
      <c r="AZ4" s="26">
        <v>0.19889896845737001</v>
      </c>
      <c r="BA4" s="26">
        <v>5.8973828119953504</v>
      </c>
      <c r="BB4" s="26">
        <v>110.985946801369</v>
      </c>
      <c r="BC4" s="26">
        <v>0.17900954788714499</v>
      </c>
      <c r="BD4" s="26">
        <v>0</v>
      </c>
      <c r="BE4" s="26">
        <v>19.2346501794011</v>
      </c>
      <c r="BF4" s="26">
        <v>1993.7245573780999</v>
      </c>
      <c r="BG4" s="26">
        <v>1989.0578782458899</v>
      </c>
      <c r="BH4" s="26">
        <v>4.6666791322166903</v>
      </c>
      <c r="BI4" s="26">
        <v>0.22475623494656499</v>
      </c>
      <c r="BJ4" s="26">
        <v>0</v>
      </c>
      <c r="BK4" s="26">
        <v>48.730457782040098</v>
      </c>
      <c r="BL4" s="26">
        <v>1.8696582116106399</v>
      </c>
      <c r="BM4" s="26">
        <v>735.33330941318297</v>
      </c>
      <c r="BN4" s="26">
        <v>2.9834970889068901</v>
      </c>
      <c r="BO4" s="26">
        <v>3.77909567144519</v>
      </c>
      <c r="BP4" s="26">
        <v>1050.5912625098499</v>
      </c>
      <c r="BQ4" s="26">
        <v>32.710567347564101</v>
      </c>
      <c r="BR4" s="26">
        <v>0.67626102988916303</v>
      </c>
      <c r="BS4" s="26">
        <v>8.1549023553079003</v>
      </c>
      <c r="BT4" s="26">
        <v>0</v>
      </c>
      <c r="BU4" s="26">
        <v>37.163162230415999</v>
      </c>
      <c r="BV4" s="26">
        <v>12.3241743837046</v>
      </c>
      <c r="BW4" s="26">
        <v>0</v>
      </c>
      <c r="BX4" s="26">
        <v>0</v>
      </c>
      <c r="BY4" s="26">
        <v>42.536639684625101</v>
      </c>
      <c r="BZ4" s="95">
        <v>0</v>
      </c>
      <c r="CA4" s="26">
        <v>0</v>
      </c>
      <c r="CB4" s="26">
        <v>2279.4090960498602</v>
      </c>
      <c r="CC4" s="26">
        <v>15.0570734882967</v>
      </c>
      <c r="CE4" s="23">
        <f t="shared" si="0"/>
        <v>6.4228770495267391E-3</v>
      </c>
      <c r="CF4" s="23">
        <f t="shared" si="1"/>
        <v>8.0874768295392287E-3</v>
      </c>
      <c r="CG4" s="23">
        <f t="shared" si="2"/>
        <v>6.3379749098142575E-3</v>
      </c>
      <c r="CH4" s="23">
        <f t="shared" si="3"/>
        <v>6.8221677613039908E-3</v>
      </c>
      <c r="CI4" s="23">
        <f t="shared" si="4"/>
        <v>6.8300108354444038E-3</v>
      </c>
      <c r="CJ4" s="23">
        <f t="shared" si="5"/>
        <v>6.5443741334522357E-3</v>
      </c>
      <c r="CK4" s="23">
        <f t="shared" si="6"/>
        <v>5.8099235742086232E-3</v>
      </c>
      <c r="CL4" s="23">
        <f t="shared" si="7"/>
        <v>8.7630560151779543E-3</v>
      </c>
      <c r="CM4" s="23">
        <f t="shared" si="8"/>
        <v>5.3484536472636068E-3</v>
      </c>
      <c r="CN4" s="23">
        <f t="shared" si="9"/>
        <v>7.4354982796582319E-3</v>
      </c>
      <c r="CO4" s="23">
        <f t="shared" si="10"/>
        <v>9.2986031137145524E-3</v>
      </c>
      <c r="CP4" s="23">
        <f t="shared" si="11"/>
        <v>6.0060343325321524E-3</v>
      </c>
      <c r="CQ4" s="23">
        <f t="shared" si="12"/>
        <v>8.1722933906836787E-3</v>
      </c>
    </row>
    <row r="5" spans="1:95" x14ac:dyDescent="0.25">
      <c r="A5" s="95" t="s">
        <v>3</v>
      </c>
      <c r="B5" s="95">
        <v>44082.693016999998</v>
      </c>
      <c r="C5" s="95">
        <v>351.38885933</v>
      </c>
      <c r="D5" s="95">
        <v>672.93687523000006</v>
      </c>
      <c r="E5" s="95">
        <v>5867.2269741</v>
      </c>
      <c r="F5" s="95">
        <v>5864.6545225</v>
      </c>
      <c r="G5" s="95">
        <v>145.21471940000001</v>
      </c>
      <c r="H5" s="95">
        <v>6635.8147399999998</v>
      </c>
      <c r="I5" s="95">
        <v>182.30674250000001</v>
      </c>
      <c r="J5" s="95">
        <v>327.07497647000002</v>
      </c>
      <c r="K5" s="95">
        <v>379.27700306000003</v>
      </c>
      <c r="L5" s="95">
        <v>18.416699170000001</v>
      </c>
      <c r="M5" s="95">
        <v>48.049335554999999</v>
      </c>
      <c r="N5" s="95">
        <v>48.252940113000001</v>
      </c>
      <c r="O5" s="26"/>
      <c r="P5" s="26" t="s">
        <v>3</v>
      </c>
      <c r="Q5" s="95">
        <v>0</v>
      </c>
      <c r="R5" s="26">
        <v>418.79552108205598</v>
      </c>
      <c r="S5" s="26">
        <v>18.6566593697592</v>
      </c>
      <c r="T5" s="26">
        <v>184.49573851261701</v>
      </c>
      <c r="U5" s="26">
        <v>184.49573851261701</v>
      </c>
      <c r="V5" s="26">
        <v>1171.9075318692401</v>
      </c>
      <c r="W5" s="95">
        <v>0</v>
      </c>
      <c r="X5" s="26">
        <v>329.44439101773099</v>
      </c>
      <c r="Y5" s="26">
        <v>48.469180351082997</v>
      </c>
      <c r="Z5" s="26">
        <v>2304.6816580500499</v>
      </c>
      <c r="AA5" s="26">
        <v>44472.984427873002</v>
      </c>
      <c r="AB5" s="26">
        <v>626.01660979019096</v>
      </c>
      <c r="AC5" s="26">
        <v>239.43610721422601</v>
      </c>
      <c r="AD5" s="26">
        <v>392.675142570106</v>
      </c>
      <c r="AE5" s="26">
        <v>0</v>
      </c>
      <c r="AF5" s="95">
        <v>0</v>
      </c>
      <c r="AG5" s="26">
        <v>383.28450282152102</v>
      </c>
      <c r="AH5" s="26">
        <v>383.28450282152102</v>
      </c>
      <c r="AI5" s="26">
        <v>0</v>
      </c>
      <c r="AJ5" s="26">
        <v>152.31352468068201</v>
      </c>
      <c r="AK5" s="26">
        <v>22.9345087986257</v>
      </c>
      <c r="AL5" s="95">
        <v>1784.4588154610501</v>
      </c>
      <c r="AM5" s="26">
        <v>126.743200167011</v>
      </c>
      <c r="AN5" s="26">
        <v>0</v>
      </c>
      <c r="AO5" s="26">
        <v>48.810681408730602</v>
      </c>
      <c r="AP5" s="26">
        <v>355.27719308850902</v>
      </c>
      <c r="AQ5" s="26">
        <v>0</v>
      </c>
      <c r="AR5" s="95">
        <v>7349.5585348082204</v>
      </c>
      <c r="AS5" s="26">
        <v>611.39774743409498</v>
      </c>
      <c r="AT5" s="26">
        <v>67.933125661248795</v>
      </c>
      <c r="AU5" s="26">
        <v>679.33087309534403</v>
      </c>
      <c r="AV5" s="26">
        <v>0.14106146710444101</v>
      </c>
      <c r="AW5" s="26">
        <v>291.76168655095699</v>
      </c>
      <c r="AX5" s="26">
        <v>0.65133954562740703</v>
      </c>
      <c r="AY5" s="26">
        <v>770.71463366957096</v>
      </c>
      <c r="AZ5" s="26">
        <v>0.592127092268942</v>
      </c>
      <c r="BA5" s="26">
        <v>17.556562595281001</v>
      </c>
      <c r="BB5" s="26">
        <v>330.40681589752899</v>
      </c>
      <c r="BC5" s="26">
        <v>0.53291429333597795</v>
      </c>
      <c r="BD5" s="26">
        <v>0</v>
      </c>
      <c r="BE5" s="26">
        <v>57.2616394307665</v>
      </c>
      <c r="BF5" s="26">
        <v>5924.0225146938501</v>
      </c>
      <c r="BG5" s="26">
        <v>5921.4379765992499</v>
      </c>
      <c r="BH5" s="26">
        <v>2.5845380946003198</v>
      </c>
      <c r="BI5" s="26">
        <v>0.66910325964384298</v>
      </c>
      <c r="BJ5" s="26">
        <v>0</v>
      </c>
      <c r="BK5" s="26">
        <v>145.071096777393</v>
      </c>
      <c r="BL5" s="26">
        <v>5.56599417979794</v>
      </c>
      <c r="BM5" s="26">
        <v>2189.0933327821699</v>
      </c>
      <c r="BN5" s="26">
        <v>8.8819046221002296</v>
      </c>
      <c r="BO5" s="26">
        <v>11.250411269696899</v>
      </c>
      <c r="BP5" s="26">
        <v>3127.6142937769</v>
      </c>
      <c r="BQ5" s="26">
        <v>94.903766438233404</v>
      </c>
      <c r="BR5" s="26">
        <v>2.0132319992063299</v>
      </c>
      <c r="BS5" s="26">
        <v>24.277209077531001</v>
      </c>
      <c r="BT5" s="26">
        <v>0</v>
      </c>
      <c r="BU5" s="26">
        <v>146.385597546696</v>
      </c>
      <c r="BV5" s="26">
        <v>35.7563172533808</v>
      </c>
      <c r="BW5" s="26">
        <v>0</v>
      </c>
      <c r="BX5" s="26">
        <v>0</v>
      </c>
      <c r="BY5" s="26">
        <v>123.41248011868301</v>
      </c>
      <c r="BZ5" s="95">
        <v>0</v>
      </c>
      <c r="CA5" s="26">
        <v>0</v>
      </c>
      <c r="CB5" s="26">
        <v>6690.03261639025</v>
      </c>
      <c r="CC5" s="26">
        <v>43.6853404343981</v>
      </c>
      <c r="CE5" s="23">
        <f t="shared" si="0"/>
        <v>8.8536199619767397E-3</v>
      </c>
      <c r="CF5" s="23">
        <f t="shared" si="1"/>
        <v>1.1065614789048755E-2</v>
      </c>
      <c r="CG5" s="23">
        <f t="shared" si="2"/>
        <v>9.5016309860543775E-3</v>
      </c>
      <c r="CH5" s="23">
        <f t="shared" si="3"/>
        <v>9.6801335357513101E-3</v>
      </c>
      <c r="CI5" s="23">
        <f t="shared" si="4"/>
        <v>9.6823186909642672E-3</v>
      </c>
      <c r="CJ5" s="23">
        <f t="shared" si="5"/>
        <v>8.0630817009036456E-3</v>
      </c>
      <c r="CK5" s="23">
        <f t="shared" si="6"/>
        <v>8.1704927751268478E-3</v>
      </c>
      <c r="CL5" s="23">
        <f t="shared" si="7"/>
        <v>1.2007213680629484E-2</v>
      </c>
      <c r="CM5" s="23">
        <f t="shared" si="8"/>
        <v>7.2442550429971412E-3</v>
      </c>
      <c r="CN5" s="23">
        <f t="shared" si="9"/>
        <v>1.056615541988719E-2</v>
      </c>
      <c r="CO5" s="23">
        <f t="shared" si="10"/>
        <v>1.302949011352067E-2</v>
      </c>
      <c r="CP5" s="23">
        <f t="shared" si="11"/>
        <v>8.7377856786889363E-3</v>
      </c>
      <c r="CQ5" s="23">
        <f t="shared" si="12"/>
        <v>1.1558700763610834E-2</v>
      </c>
    </row>
    <row r="6" spans="1:95" x14ac:dyDescent="0.25">
      <c r="A6" s="95" t="s">
        <v>4</v>
      </c>
      <c r="B6" s="95">
        <v>125426.3023</v>
      </c>
      <c r="C6" s="95">
        <v>838.99122482999996</v>
      </c>
      <c r="D6" s="95">
        <v>1982.6795149</v>
      </c>
      <c r="E6" s="95">
        <v>17704.113398000001</v>
      </c>
      <c r="F6" s="95">
        <v>17070.486654</v>
      </c>
      <c r="G6" s="95">
        <v>378.48366620000002</v>
      </c>
      <c r="H6" s="95">
        <v>20085.011761999998</v>
      </c>
      <c r="I6" s="95">
        <v>314.82406194999999</v>
      </c>
      <c r="J6" s="95">
        <v>226.46902057</v>
      </c>
      <c r="K6" s="95">
        <v>524.74786272999995</v>
      </c>
      <c r="L6" s="95">
        <v>35.805491891999999</v>
      </c>
      <c r="M6" s="95">
        <v>45.202026613999998</v>
      </c>
      <c r="N6" s="95">
        <v>84.852175172000003</v>
      </c>
      <c r="O6" s="26"/>
      <c r="P6" s="26" t="s">
        <v>4</v>
      </c>
      <c r="Q6" s="95">
        <v>0</v>
      </c>
      <c r="R6" s="26">
        <v>1117.85507307942</v>
      </c>
      <c r="S6" s="26">
        <v>35.9336970734715</v>
      </c>
      <c r="T6" s="26">
        <v>2121.8800995281399</v>
      </c>
      <c r="U6" s="26">
        <v>2121.8800995281399</v>
      </c>
      <c r="V6" s="26">
        <v>3129.01592934577</v>
      </c>
      <c r="W6" s="95">
        <v>0</v>
      </c>
      <c r="X6" s="26">
        <v>627.98889383513097</v>
      </c>
      <c r="Y6" s="26">
        <v>45.363590494950699</v>
      </c>
      <c r="Z6" s="26">
        <v>6152.2463856265404</v>
      </c>
      <c r="AA6" s="26">
        <v>125893.145235554</v>
      </c>
      <c r="AB6" s="26">
        <v>1672.0746042414</v>
      </c>
      <c r="AC6" s="26">
        <v>639.73963738333498</v>
      </c>
      <c r="AD6" s="26">
        <v>1049.17272489482</v>
      </c>
      <c r="AE6" s="26">
        <v>0</v>
      </c>
      <c r="AF6" s="95">
        <v>0</v>
      </c>
      <c r="AG6" s="26">
        <v>1749.9168782839199</v>
      </c>
      <c r="AH6" s="26">
        <v>1749.9168782839199</v>
      </c>
      <c r="AI6" s="26">
        <v>0</v>
      </c>
      <c r="AJ6" s="26">
        <v>405.45821582112899</v>
      </c>
      <c r="AK6" s="26">
        <v>61.223492710860697</v>
      </c>
      <c r="AL6" s="95">
        <v>4762.97999457677</v>
      </c>
      <c r="AM6" s="26">
        <v>337.96575998531398</v>
      </c>
      <c r="AN6" s="26">
        <v>0</v>
      </c>
      <c r="AO6" s="26">
        <v>323.92978430200299</v>
      </c>
      <c r="AP6" s="26">
        <v>842.25020441290098</v>
      </c>
      <c r="AQ6" s="26">
        <v>0</v>
      </c>
      <c r="AR6" s="95">
        <v>21916.4658959074</v>
      </c>
      <c r="AS6" s="26">
        <v>1791.0095180846799</v>
      </c>
      <c r="AT6" s="26">
        <v>199.001014341314</v>
      </c>
      <c r="AU6" s="26">
        <v>1990.01053242599</v>
      </c>
      <c r="AV6" s="26">
        <v>0.3768053463962</v>
      </c>
      <c r="AW6" s="26">
        <v>778.20721232314804</v>
      </c>
      <c r="AX6" s="26">
        <v>1.8847362726642301</v>
      </c>
      <c r="AY6" s="26">
        <v>2057.26826214624</v>
      </c>
      <c r="AZ6" s="26">
        <v>1.7133973636805</v>
      </c>
      <c r="BA6" s="26">
        <v>50.802232628350303</v>
      </c>
      <c r="BB6" s="26">
        <v>956.07574882388894</v>
      </c>
      <c r="BC6" s="26">
        <v>1.5420573131128701</v>
      </c>
      <c r="BD6" s="26">
        <v>0</v>
      </c>
      <c r="BE6" s="26">
        <v>165.69410191974001</v>
      </c>
      <c r="BF6" s="26">
        <v>17770.431134776001</v>
      </c>
      <c r="BG6" s="26">
        <v>17134.462821275501</v>
      </c>
      <c r="BH6" s="26">
        <v>635.968313500465</v>
      </c>
      <c r="BI6" s="26">
        <v>1.93613938383791</v>
      </c>
      <c r="BJ6" s="26">
        <v>0</v>
      </c>
      <c r="BK6" s="26">
        <v>419.78233052177802</v>
      </c>
      <c r="BL6" s="26">
        <v>16.105936248412299</v>
      </c>
      <c r="BM6" s="26">
        <v>6334.4302381637599</v>
      </c>
      <c r="BN6" s="26">
        <v>25.700960613856001</v>
      </c>
      <c r="BO6" s="26">
        <v>32.554551854754003</v>
      </c>
      <c r="BP6" s="26">
        <v>9050.1655396338101</v>
      </c>
      <c r="BQ6" s="26">
        <v>252.66004093830901</v>
      </c>
      <c r="BR6" s="26">
        <v>5.8255516709149697</v>
      </c>
      <c r="BS6" s="26">
        <v>70.249298863010296</v>
      </c>
      <c r="BT6" s="26">
        <v>0</v>
      </c>
      <c r="BU6" s="26">
        <v>379.83233654447002</v>
      </c>
      <c r="BV6" s="26">
        <v>95.455774978040495</v>
      </c>
      <c r="BW6" s="26">
        <v>0</v>
      </c>
      <c r="BX6" s="26">
        <v>0</v>
      </c>
      <c r="BY6" s="26">
        <v>328.84539961581203</v>
      </c>
      <c r="BZ6" s="95">
        <v>0</v>
      </c>
      <c r="CA6" s="26">
        <v>0</v>
      </c>
      <c r="CB6" s="26">
        <v>20158.853309866299</v>
      </c>
      <c r="CC6" s="26">
        <v>116.618641095334</v>
      </c>
      <c r="CE6" s="23">
        <f t="shared" si="0"/>
        <v>3.7220497375214361E-3</v>
      </c>
      <c r="CF6" s="23">
        <f t="shared" si="1"/>
        <v>3.8844024662610371E-3</v>
      </c>
      <c r="CG6" s="23">
        <f t="shared" si="2"/>
        <v>3.6975302719864157E-3</v>
      </c>
      <c r="CH6" s="23">
        <f t="shared" si="3"/>
        <v>3.74589426113209E-3</v>
      </c>
      <c r="CI6" s="23">
        <f t="shared" si="4"/>
        <v>3.7477646989349392E-3</v>
      </c>
      <c r="CJ6" s="23">
        <f t="shared" si="5"/>
        <v>3.5633515126577164E-3</v>
      </c>
      <c r="CK6" s="23">
        <f t="shared" si="6"/>
        <v>3.6764503173458973E-3</v>
      </c>
      <c r="CL6" s="23">
        <f t="shared" si="7"/>
        <v>5.739891755367589</v>
      </c>
      <c r="CM6" s="23">
        <f t="shared" si="8"/>
        <v>1.7729571676273663</v>
      </c>
      <c r="CN6" s="23">
        <f t="shared" si="9"/>
        <v>2.334776570942052</v>
      </c>
      <c r="CO6" s="23">
        <f t="shared" si="10"/>
        <v>3.5806010390306972E-3</v>
      </c>
      <c r="CP6" s="23">
        <f t="shared" si="11"/>
        <v>3.5742618872018051E-3</v>
      </c>
      <c r="CQ6" s="23">
        <f t="shared" si="12"/>
        <v>2.817577848126811</v>
      </c>
    </row>
    <row r="7" spans="1:95" x14ac:dyDescent="0.25">
      <c r="A7" s="95" t="s">
        <v>5</v>
      </c>
      <c r="B7" s="95">
        <v>36200.824235</v>
      </c>
      <c r="C7" s="95">
        <v>274.79725263</v>
      </c>
      <c r="D7" s="95">
        <v>680.40995729999997</v>
      </c>
      <c r="E7" s="95">
        <v>5262.5608890000003</v>
      </c>
      <c r="F7" s="95">
        <v>5246.3093864000002</v>
      </c>
      <c r="G7" s="95">
        <v>133.71773329000001</v>
      </c>
      <c r="H7" s="95">
        <v>5760.6883134</v>
      </c>
      <c r="I7" s="95">
        <v>139.62699663999999</v>
      </c>
      <c r="J7" s="95">
        <v>273.24349067999998</v>
      </c>
      <c r="K7" s="95">
        <v>275.92789532</v>
      </c>
      <c r="L7" s="95">
        <v>13.914936717</v>
      </c>
      <c r="M7" s="95">
        <v>32.325854704999998</v>
      </c>
      <c r="N7" s="95">
        <v>45.781944443</v>
      </c>
      <c r="O7" s="26"/>
      <c r="P7" s="26" t="s">
        <v>5</v>
      </c>
      <c r="Q7" s="95">
        <v>0</v>
      </c>
      <c r="R7" s="26">
        <v>368.97972533913997</v>
      </c>
      <c r="S7" s="26">
        <v>14.095142064281401</v>
      </c>
      <c r="T7" s="26">
        <v>141.26464067383299</v>
      </c>
      <c r="U7" s="26">
        <v>141.26464067383299</v>
      </c>
      <c r="V7" s="26">
        <v>1032.5085862134599</v>
      </c>
      <c r="W7" s="95">
        <v>0</v>
      </c>
      <c r="X7" s="26">
        <v>274.97412353697501</v>
      </c>
      <c r="Y7" s="26">
        <v>32.606180024452101</v>
      </c>
      <c r="Z7" s="26">
        <v>2030.5391582720399</v>
      </c>
      <c r="AA7" s="26">
        <v>36491.776695105102</v>
      </c>
      <c r="AB7" s="26">
        <v>551.55174902882504</v>
      </c>
      <c r="AC7" s="26">
        <v>210.95514438058501</v>
      </c>
      <c r="AD7" s="26">
        <v>345.96640928578103</v>
      </c>
      <c r="AE7" s="26">
        <v>0</v>
      </c>
      <c r="AF7" s="95">
        <v>0</v>
      </c>
      <c r="AG7" s="26">
        <v>278.80783171994398</v>
      </c>
      <c r="AH7" s="26">
        <v>278.80783171994398</v>
      </c>
      <c r="AI7" s="26">
        <v>0</v>
      </c>
      <c r="AJ7" s="26">
        <v>134.195816528216</v>
      </c>
      <c r="AK7" s="26">
        <v>20.206433254117101</v>
      </c>
      <c r="AL7" s="95">
        <v>1572.1958418256299</v>
      </c>
      <c r="AM7" s="26">
        <v>111.667010289098</v>
      </c>
      <c r="AN7" s="26">
        <v>0</v>
      </c>
      <c r="AO7" s="26">
        <v>46.226231517154197</v>
      </c>
      <c r="AP7" s="26">
        <v>277.70113932800399</v>
      </c>
      <c r="AQ7" s="26">
        <v>0</v>
      </c>
      <c r="AR7" s="95">
        <v>6383.0233074526104</v>
      </c>
      <c r="AS7" s="26">
        <v>617.02230485076495</v>
      </c>
      <c r="AT7" s="26">
        <v>68.558032633307505</v>
      </c>
      <c r="AU7" s="26">
        <v>685.58033748407195</v>
      </c>
      <c r="AV7" s="26">
        <v>0.124282096027895</v>
      </c>
      <c r="AW7" s="26">
        <v>257.05662403295503</v>
      </c>
      <c r="AX7" s="26">
        <v>0.58198845046091996</v>
      </c>
      <c r="AY7" s="26">
        <v>679.03793160428404</v>
      </c>
      <c r="AZ7" s="26">
        <v>0.52908020430645297</v>
      </c>
      <c r="BA7" s="26">
        <v>15.6872319038517</v>
      </c>
      <c r="BB7" s="26">
        <v>295.22688189732997</v>
      </c>
      <c r="BC7" s="26">
        <v>0.47617239360956098</v>
      </c>
      <c r="BD7" s="26">
        <v>0</v>
      </c>
      <c r="BE7" s="26">
        <v>51.164723596313799</v>
      </c>
      <c r="BF7" s="26">
        <v>5307.2623461882504</v>
      </c>
      <c r="BG7" s="26">
        <v>5290.9547643533397</v>
      </c>
      <c r="BH7" s="26">
        <v>16.307581834906799</v>
      </c>
      <c r="BI7" s="26">
        <v>0.59786092550305603</v>
      </c>
      <c r="BJ7" s="26">
        <v>0</v>
      </c>
      <c r="BK7" s="26">
        <v>129.62470152187899</v>
      </c>
      <c r="BL7" s="26">
        <v>4.9733563445614699</v>
      </c>
      <c r="BM7" s="26">
        <v>1956.0101353524699</v>
      </c>
      <c r="BN7" s="26">
        <v>7.9362045252123803</v>
      </c>
      <c r="BO7" s="26">
        <v>10.052528250146599</v>
      </c>
      <c r="BP7" s="26">
        <v>2794.6027236577902</v>
      </c>
      <c r="BQ7" s="26">
        <v>83.614958829745206</v>
      </c>
      <c r="BR7" s="26">
        <v>1.79887405732221</v>
      </c>
      <c r="BS7" s="26">
        <v>21.692301272578501</v>
      </c>
      <c r="BT7" s="26">
        <v>0</v>
      </c>
      <c r="BU7" s="26">
        <v>134.64528022449099</v>
      </c>
      <c r="BV7" s="26">
        <v>31.503107966435</v>
      </c>
      <c r="BW7" s="26">
        <v>0</v>
      </c>
      <c r="BX7" s="26">
        <v>0</v>
      </c>
      <c r="BY7" s="26">
        <v>108.73251021778501</v>
      </c>
      <c r="BZ7" s="95">
        <v>0</v>
      </c>
      <c r="CA7" s="26">
        <v>0</v>
      </c>
      <c r="CB7" s="26">
        <v>5802.0182708769398</v>
      </c>
      <c r="CC7" s="26">
        <v>38.488964587436797</v>
      </c>
      <c r="CE7" s="23">
        <f t="shared" si="0"/>
        <v>8.0371777785048452E-3</v>
      </c>
      <c r="CF7" s="23">
        <f t="shared" si="1"/>
        <v>1.0567378931964496E-2</v>
      </c>
      <c r="CG7" s="23">
        <f t="shared" si="2"/>
        <v>7.5989190466715902E-3</v>
      </c>
      <c r="CH7" s="23">
        <f t="shared" si="3"/>
        <v>8.4942403767121633E-3</v>
      </c>
      <c r="CI7" s="23">
        <f t="shared" si="4"/>
        <v>8.5098637280282396E-3</v>
      </c>
      <c r="CJ7" s="23">
        <f t="shared" si="5"/>
        <v>6.9366037822325439E-3</v>
      </c>
      <c r="CK7" s="23">
        <f t="shared" si="6"/>
        <v>7.174482497308835E-3</v>
      </c>
      <c r="CL7" s="23">
        <f t="shared" si="7"/>
        <v>1.1728706290627541E-2</v>
      </c>
      <c r="CM7" s="23">
        <f t="shared" si="8"/>
        <v>6.3336654522607016E-3</v>
      </c>
      <c r="CN7" s="23">
        <f t="shared" si="9"/>
        <v>1.0437278900721663E-2</v>
      </c>
      <c r="CO7" s="23">
        <f t="shared" si="10"/>
        <v>1.2950497077090008E-2</v>
      </c>
      <c r="CP7" s="23">
        <f t="shared" si="11"/>
        <v>8.6718610230201928E-3</v>
      </c>
      <c r="CQ7" s="23">
        <f t="shared" si="12"/>
        <v>9.7044168734979879E-3</v>
      </c>
    </row>
    <row r="8" spans="1:95" x14ac:dyDescent="0.25">
      <c r="A8" s="95" t="s">
        <v>6</v>
      </c>
      <c r="B8" s="95">
        <v>26204.325663</v>
      </c>
      <c r="C8" s="95">
        <v>197.84974331000001</v>
      </c>
      <c r="D8" s="95">
        <v>471.13186929</v>
      </c>
      <c r="E8" s="95">
        <v>3531.1375524999999</v>
      </c>
      <c r="F8" s="95">
        <v>3523.2598985</v>
      </c>
      <c r="G8" s="95">
        <v>94.792253303999999</v>
      </c>
      <c r="H8" s="95">
        <v>3734.7098464000001</v>
      </c>
      <c r="I8" s="95">
        <v>106.00975459</v>
      </c>
      <c r="J8" s="95">
        <v>195.85698937000001</v>
      </c>
      <c r="K8" s="95">
        <v>223.49942322999999</v>
      </c>
      <c r="L8" s="95">
        <v>9.8798578425999999</v>
      </c>
      <c r="M8" s="95">
        <v>24.547558300999999</v>
      </c>
      <c r="N8" s="95">
        <v>31.203492086000001</v>
      </c>
      <c r="O8" s="26"/>
      <c r="P8" s="26" t="s">
        <v>6</v>
      </c>
      <c r="Q8" s="95">
        <v>0</v>
      </c>
      <c r="R8" s="26">
        <v>233.30297385422</v>
      </c>
      <c r="S8" s="26">
        <v>10.0073055636348</v>
      </c>
      <c r="T8" s="26">
        <v>107.173671687126</v>
      </c>
      <c r="U8" s="26">
        <v>107.173671687126</v>
      </c>
      <c r="V8" s="26">
        <v>652.84745115163798</v>
      </c>
      <c r="W8" s="95">
        <v>0</v>
      </c>
      <c r="X8" s="26">
        <v>196.96499281007999</v>
      </c>
      <c r="Y8" s="26">
        <v>24.738174944730801</v>
      </c>
      <c r="Z8" s="26">
        <v>1283.89418515187</v>
      </c>
      <c r="AA8" s="26">
        <v>26400.1427201728</v>
      </c>
      <c r="AB8" s="26">
        <v>348.74204094548497</v>
      </c>
      <c r="AC8" s="26">
        <v>133.38525665793699</v>
      </c>
      <c r="AD8" s="26">
        <v>218.75189534268</v>
      </c>
      <c r="AE8" s="26">
        <v>0</v>
      </c>
      <c r="AF8" s="95">
        <v>0</v>
      </c>
      <c r="AG8" s="26">
        <v>225.54683924555599</v>
      </c>
      <c r="AH8" s="26">
        <v>225.54683924555599</v>
      </c>
      <c r="AI8" s="26">
        <v>0</v>
      </c>
      <c r="AJ8" s="26">
        <v>84.850922259550103</v>
      </c>
      <c r="AK8" s="26">
        <v>12.776368444455001</v>
      </c>
      <c r="AL8" s="95">
        <v>994.087999967256</v>
      </c>
      <c r="AM8" s="26">
        <v>70.606190765984806</v>
      </c>
      <c r="AN8" s="26">
        <v>0</v>
      </c>
      <c r="AO8" s="26">
        <v>31.503361507676701</v>
      </c>
      <c r="AP8" s="26">
        <v>199.86739282505701</v>
      </c>
      <c r="AQ8" s="26">
        <v>0</v>
      </c>
      <c r="AR8" s="95">
        <v>4128.4623930069301</v>
      </c>
      <c r="AS8" s="26">
        <v>427.03577616031998</v>
      </c>
      <c r="AT8" s="26">
        <v>47.448439619261698</v>
      </c>
      <c r="AU8" s="26">
        <v>474.48421577958197</v>
      </c>
      <c r="AV8" s="26">
        <v>7.8582627893219098E-2</v>
      </c>
      <c r="AW8" s="26">
        <v>162.53494277440601</v>
      </c>
      <c r="AX8" s="26">
        <v>0.39082329723264803</v>
      </c>
      <c r="AY8" s="26">
        <v>429.35037381438099</v>
      </c>
      <c r="AZ8" s="26">
        <v>0.35529407199193103</v>
      </c>
      <c r="BA8" s="26">
        <v>10.5344682286413</v>
      </c>
      <c r="BB8" s="26">
        <v>198.254005853271</v>
      </c>
      <c r="BC8" s="26">
        <v>0.31976450547572899</v>
      </c>
      <c r="BD8" s="26">
        <v>0</v>
      </c>
      <c r="BE8" s="26">
        <v>34.358696715664301</v>
      </c>
      <c r="BF8" s="26">
        <v>3560.9375391245399</v>
      </c>
      <c r="BG8" s="26">
        <v>3553.0407305655399</v>
      </c>
      <c r="BH8" s="26">
        <v>7.8968085590039498</v>
      </c>
      <c r="BI8" s="26">
        <v>0.40148216251370999</v>
      </c>
      <c r="BJ8" s="26">
        <v>0</v>
      </c>
      <c r="BK8" s="26">
        <v>87.047025138202201</v>
      </c>
      <c r="BL8" s="26">
        <v>3.3397603267249698</v>
      </c>
      <c r="BM8" s="26">
        <v>1313.5219181313601</v>
      </c>
      <c r="BN8" s="26">
        <v>5.3294082166261498</v>
      </c>
      <c r="BO8" s="26">
        <v>6.7505841586886897</v>
      </c>
      <c r="BP8" s="26">
        <v>1876.6624494452601</v>
      </c>
      <c r="BQ8" s="26">
        <v>52.869054853384803</v>
      </c>
      <c r="BR8" s="26">
        <v>1.2079990068177899</v>
      </c>
      <c r="BS8" s="26">
        <v>14.567051307065199</v>
      </c>
      <c r="BT8" s="26">
        <v>0</v>
      </c>
      <c r="BU8" s="26">
        <v>95.401446187933004</v>
      </c>
      <c r="BV8" s="26">
        <v>19.9191648824523</v>
      </c>
      <c r="BW8" s="26">
        <v>0</v>
      </c>
      <c r="BX8" s="26">
        <v>0</v>
      </c>
      <c r="BY8" s="26">
        <v>68.750732885713404</v>
      </c>
      <c r="BZ8" s="95">
        <v>0</v>
      </c>
      <c r="CA8" s="26">
        <v>0</v>
      </c>
      <c r="CB8" s="26">
        <v>3761.0597876949</v>
      </c>
      <c r="CC8" s="26">
        <v>24.3362800765433</v>
      </c>
      <c r="CE8" s="23">
        <f t="shared" si="0"/>
        <v>7.4726997248889503E-3</v>
      </c>
      <c r="CF8" s="23">
        <f t="shared" si="1"/>
        <v>1.0197887959327077E-2</v>
      </c>
      <c r="CG8" s="23">
        <f t="shared" si="2"/>
        <v>7.1155162876881846E-3</v>
      </c>
      <c r="CH8" s="23">
        <f t="shared" si="3"/>
        <v>8.4392029994532474E-3</v>
      </c>
      <c r="CI8" s="23">
        <f t="shared" si="4"/>
        <v>8.4526356055137693E-3</v>
      </c>
      <c r="CJ8" s="23">
        <f t="shared" si="5"/>
        <v>6.4266104317545402E-3</v>
      </c>
      <c r="CK8" s="23">
        <f t="shared" si="6"/>
        <v>7.0554185943787493E-3</v>
      </c>
      <c r="CL8" s="23">
        <f t="shared" si="7"/>
        <v>1.0979339605374356E-2</v>
      </c>
      <c r="CM8" s="23">
        <f t="shared" si="8"/>
        <v>5.6572065344413962E-3</v>
      </c>
      <c r="CN8" s="23">
        <f t="shared" si="9"/>
        <v>9.1607216965791886E-3</v>
      </c>
      <c r="CO8" s="23">
        <f t="shared" si="10"/>
        <v>1.2899752513165776E-2</v>
      </c>
      <c r="CP8" s="23">
        <f t="shared" si="11"/>
        <v>7.7651977191978867E-3</v>
      </c>
      <c r="CQ8" s="23">
        <f t="shared" si="12"/>
        <v>9.6101237916009306E-3</v>
      </c>
    </row>
    <row r="9" spans="1:95" x14ac:dyDescent="0.25">
      <c r="A9" s="95" t="s">
        <v>7</v>
      </c>
      <c r="B9" s="95">
        <v>5678.5620674000002</v>
      </c>
      <c r="C9" s="95">
        <v>46.656753303000002</v>
      </c>
      <c r="D9" s="95">
        <v>90.023499017999995</v>
      </c>
      <c r="E9" s="95">
        <v>767.70961083999998</v>
      </c>
      <c r="F9" s="95">
        <v>767.29178880999996</v>
      </c>
      <c r="G9" s="95">
        <v>18.681763932999999</v>
      </c>
      <c r="H9" s="95">
        <v>848.91925733999994</v>
      </c>
      <c r="I9" s="95">
        <v>24.476832100999999</v>
      </c>
      <c r="J9" s="95">
        <v>41.147614748999999</v>
      </c>
      <c r="K9" s="95">
        <v>49.897703079000003</v>
      </c>
      <c r="L9" s="95">
        <v>2.5064930743999998</v>
      </c>
      <c r="M9" s="95">
        <v>6.1277758697999998</v>
      </c>
      <c r="N9" s="95">
        <v>6.6766361326999997</v>
      </c>
      <c r="O9" s="26"/>
      <c r="P9" s="26" t="s">
        <v>7</v>
      </c>
      <c r="Q9" s="95">
        <v>0</v>
      </c>
      <c r="R9" s="26">
        <v>53.397991116293802</v>
      </c>
      <c r="S9" s="26">
        <v>2.5422918483078001</v>
      </c>
      <c r="T9" s="26">
        <v>24.796083194035599</v>
      </c>
      <c r="U9" s="26">
        <v>24.796083194035599</v>
      </c>
      <c r="V9" s="26">
        <v>149.42251534747501</v>
      </c>
      <c r="W9" s="95">
        <v>0</v>
      </c>
      <c r="X9" s="26">
        <v>41.424944097370897</v>
      </c>
      <c r="Y9" s="26">
        <v>6.18073488803073</v>
      </c>
      <c r="Z9" s="26">
        <v>293.855321893108</v>
      </c>
      <c r="AA9" s="26">
        <v>5729.7104255471504</v>
      </c>
      <c r="AB9" s="26">
        <v>79.819440229567306</v>
      </c>
      <c r="AC9" s="26">
        <v>30.528979548468001</v>
      </c>
      <c r="AD9" s="26">
        <v>50.067568577456598</v>
      </c>
      <c r="AE9" s="26">
        <v>0</v>
      </c>
      <c r="AF9" s="95">
        <v>0</v>
      </c>
      <c r="AG9" s="26">
        <v>50.452689769330298</v>
      </c>
      <c r="AH9" s="26">
        <v>50.452689769330298</v>
      </c>
      <c r="AI9" s="26">
        <v>0</v>
      </c>
      <c r="AJ9" s="26">
        <v>19.420546589008801</v>
      </c>
      <c r="AK9" s="26">
        <v>2.9242308721196801</v>
      </c>
      <c r="AL9" s="95">
        <v>227.524823748866</v>
      </c>
      <c r="AM9" s="26">
        <v>16.160213183529201</v>
      </c>
      <c r="AN9" s="26">
        <v>0</v>
      </c>
      <c r="AO9" s="26">
        <v>6.75721335493113</v>
      </c>
      <c r="AP9" s="26">
        <v>47.209646599094903</v>
      </c>
      <c r="AQ9" s="26">
        <v>0</v>
      </c>
      <c r="AR9" s="95">
        <v>939.90292156506098</v>
      </c>
      <c r="AS9" s="26">
        <v>81.790177328769801</v>
      </c>
      <c r="AT9" s="26">
        <v>9.0877984049559899</v>
      </c>
      <c r="AU9" s="26">
        <v>90.877975733725705</v>
      </c>
      <c r="AV9" s="26">
        <v>1.79858431142049E-2</v>
      </c>
      <c r="AW9" s="26">
        <v>37.200719514487098</v>
      </c>
      <c r="AX9" s="26">
        <v>8.5259437931623605E-2</v>
      </c>
      <c r="AY9" s="26">
        <v>98.268972202252101</v>
      </c>
      <c r="AZ9" s="26">
        <v>7.75086472990624E-2</v>
      </c>
      <c r="BA9" s="26">
        <v>2.2981310537541901</v>
      </c>
      <c r="BB9" s="26">
        <v>43.249814205481798</v>
      </c>
      <c r="BC9" s="26">
        <v>6.9757713366071894E-2</v>
      </c>
      <c r="BD9" s="26">
        <v>0</v>
      </c>
      <c r="BE9" s="26">
        <v>7.49547270953554</v>
      </c>
      <c r="BF9" s="26">
        <v>775.52731084112895</v>
      </c>
      <c r="BG9" s="26">
        <v>775.10840970055597</v>
      </c>
      <c r="BH9" s="26">
        <v>0.41890114057220901</v>
      </c>
      <c r="BI9" s="26">
        <v>8.7584773337301705E-2</v>
      </c>
      <c r="BJ9" s="26">
        <v>0</v>
      </c>
      <c r="BK9" s="26">
        <v>18.989608844943401</v>
      </c>
      <c r="BL9" s="26">
        <v>0.72858132795405595</v>
      </c>
      <c r="BM9" s="26">
        <v>286.54938595765998</v>
      </c>
      <c r="BN9" s="26">
        <v>1.1626286920528801</v>
      </c>
      <c r="BO9" s="26">
        <v>1.4726629629017201</v>
      </c>
      <c r="BP9" s="26">
        <v>409.40062908888399</v>
      </c>
      <c r="BQ9" s="26">
        <v>12.1005810540165</v>
      </c>
      <c r="BR9" s="26">
        <v>0.26352932753517699</v>
      </c>
      <c r="BS9" s="26">
        <v>3.1778549579192701</v>
      </c>
      <c r="BT9" s="26">
        <v>0</v>
      </c>
      <c r="BU9" s="26">
        <v>18.831650770239801</v>
      </c>
      <c r="BV9" s="26">
        <v>4.5590762590046801</v>
      </c>
      <c r="BW9" s="26">
        <v>0</v>
      </c>
      <c r="BX9" s="26">
        <v>0</v>
      </c>
      <c r="BY9" s="26">
        <v>15.735540997029201</v>
      </c>
      <c r="BZ9" s="95">
        <v>0</v>
      </c>
      <c r="CA9" s="26">
        <v>0</v>
      </c>
      <c r="CB9" s="26">
        <v>855.81195103534503</v>
      </c>
      <c r="CC9" s="26">
        <v>5.5700400041739</v>
      </c>
      <c r="CE9" s="23">
        <f t="shared" si="0"/>
        <v>9.0072728870548655E-3</v>
      </c>
      <c r="CF9" s="23">
        <f t="shared" si="1"/>
        <v>1.1850230823055362E-2</v>
      </c>
      <c r="CG9" s="23">
        <f t="shared" si="2"/>
        <v>9.4917074435738064E-3</v>
      </c>
      <c r="CH9" s="23">
        <f t="shared" si="3"/>
        <v>1.0183147235287475E-2</v>
      </c>
      <c r="CI9" s="23">
        <f t="shared" si="4"/>
        <v>1.0187285990221374E-2</v>
      </c>
      <c r="CJ9" s="23">
        <f t="shared" si="5"/>
        <v>8.0231630041656329E-3</v>
      </c>
      <c r="CK9" s="23">
        <f t="shared" si="6"/>
        <v>8.1193748825331459E-3</v>
      </c>
      <c r="CL9" s="23">
        <f t="shared" si="7"/>
        <v>1.3042990682710002E-2</v>
      </c>
      <c r="CM9" s="23">
        <f t="shared" si="8"/>
        <v>6.739864511287089E-3</v>
      </c>
      <c r="CN9" s="23">
        <f t="shared" si="9"/>
        <v>1.1122489735682198E-2</v>
      </c>
      <c r="CO9" s="23">
        <f t="shared" si="10"/>
        <v>1.4282414850226442E-2</v>
      </c>
      <c r="CP9" s="23">
        <f t="shared" si="11"/>
        <v>8.642453535504184E-3</v>
      </c>
      <c r="CQ9" s="23">
        <f t="shared" si="12"/>
        <v>1.2068535806001044E-2</v>
      </c>
    </row>
    <row r="10" spans="1:95" x14ac:dyDescent="0.25">
      <c r="A10" s="95" t="s">
        <v>8</v>
      </c>
      <c r="B10" s="95">
        <v>86.401805382000006</v>
      </c>
      <c r="C10" s="95">
        <v>0.2728626072</v>
      </c>
      <c r="D10" s="95">
        <v>4.7695718094000004</v>
      </c>
      <c r="E10" s="95">
        <v>16.976540064000002</v>
      </c>
      <c r="F10" s="95">
        <v>16.562520895999999</v>
      </c>
      <c r="G10" s="95">
        <v>0.1397130774</v>
      </c>
      <c r="H10" s="95">
        <v>22.328519184000001</v>
      </c>
      <c r="I10" s="95">
        <v>0.12739656939999999</v>
      </c>
      <c r="J10" s="95">
        <v>0.68475799709999996</v>
      </c>
      <c r="K10" s="95">
        <v>0.3268246628</v>
      </c>
      <c r="L10" s="95">
        <v>1.30338524E-2</v>
      </c>
      <c r="M10" s="95">
        <v>3.6541594599999998E-2</v>
      </c>
      <c r="N10" s="95">
        <v>0.1704152471</v>
      </c>
      <c r="O10" s="26"/>
      <c r="P10" s="26" t="s">
        <v>8</v>
      </c>
      <c r="Q10" s="95">
        <v>0</v>
      </c>
      <c r="R10" s="26">
        <v>1.5361946876949</v>
      </c>
      <c r="S10" s="26">
        <v>1.30652915041567E-2</v>
      </c>
      <c r="T10" s="26">
        <v>0.12770343258163599</v>
      </c>
      <c r="U10" s="26">
        <v>0.12770343258163599</v>
      </c>
      <c r="V10" s="26">
        <v>4.2987014342499004</v>
      </c>
      <c r="W10" s="95">
        <v>0</v>
      </c>
      <c r="X10" s="26">
        <v>0.68640671169657697</v>
      </c>
      <c r="Y10" s="26">
        <v>3.6629630009385003E-2</v>
      </c>
      <c r="Z10" s="26">
        <v>8.4538784749370794</v>
      </c>
      <c r="AA10" s="26">
        <v>86.609959944222993</v>
      </c>
      <c r="AB10" s="26">
        <v>2.29631496277484</v>
      </c>
      <c r="AC10" s="26">
        <v>0.87828441785479205</v>
      </c>
      <c r="AD10" s="26">
        <v>1.4403879437507201</v>
      </c>
      <c r="AE10" s="26">
        <v>0</v>
      </c>
      <c r="AF10" s="95">
        <v>0</v>
      </c>
      <c r="AG10" s="26">
        <v>0.32761258598830401</v>
      </c>
      <c r="AH10" s="26">
        <v>0.32761258598830401</v>
      </c>
      <c r="AI10" s="26">
        <v>0</v>
      </c>
      <c r="AJ10" s="26">
        <v>0.55870580386249702</v>
      </c>
      <c r="AK10" s="26">
        <v>8.4126844069203094E-2</v>
      </c>
      <c r="AL10" s="95">
        <v>6.5456308963188201</v>
      </c>
      <c r="AM10" s="26">
        <v>0.46491000385367898</v>
      </c>
      <c r="AN10" s="26">
        <v>0</v>
      </c>
      <c r="AO10" s="26">
        <v>0.17082593655277001</v>
      </c>
      <c r="AP10" s="26">
        <v>0.27351980863881098</v>
      </c>
      <c r="AQ10" s="26">
        <v>0</v>
      </c>
      <c r="AR10" s="95">
        <v>24.801894585999499</v>
      </c>
      <c r="AS10" s="26">
        <v>4.3029488360146999</v>
      </c>
      <c r="AT10" s="26">
        <v>0.47810572595446299</v>
      </c>
      <c r="AU10" s="26">
        <v>4.7810545619691602</v>
      </c>
      <c r="AV10" s="26">
        <v>5.1743226572903997E-4</v>
      </c>
      <c r="AW10" s="26">
        <v>1.0702225211726299</v>
      </c>
      <c r="AX10" s="26">
        <v>1.8262653152333801E-3</v>
      </c>
      <c r="AY10" s="26">
        <v>2.8270843437060802</v>
      </c>
      <c r="AZ10" s="26">
        <v>1.66023870544596E-3</v>
      </c>
      <c r="BA10" s="26">
        <v>4.9226141856401902E-2</v>
      </c>
      <c r="BB10" s="26">
        <v>0.92641522511946195</v>
      </c>
      <c r="BC10" s="26">
        <v>1.4942152482679901E-3</v>
      </c>
      <c r="BD10" s="26">
        <v>0</v>
      </c>
      <c r="BE10" s="26">
        <v>0.16055347001989601</v>
      </c>
      <c r="BF10" s="26">
        <v>17.017913477030501</v>
      </c>
      <c r="BG10" s="26">
        <v>16.6028965961297</v>
      </c>
      <c r="BH10" s="26">
        <v>0.41501688090080802</v>
      </c>
      <c r="BI10" s="26">
        <v>1.8760761586666399E-3</v>
      </c>
      <c r="BJ10" s="26">
        <v>0</v>
      </c>
      <c r="BK10" s="26">
        <v>0.406758947182768</v>
      </c>
      <c r="BL10" s="26">
        <v>1.5606280416894E-2</v>
      </c>
      <c r="BM10" s="26">
        <v>6.1379168196123102</v>
      </c>
      <c r="BN10" s="26">
        <v>2.4903656145108199E-2</v>
      </c>
      <c r="BO10" s="26">
        <v>3.1544614824980499E-2</v>
      </c>
      <c r="BP10" s="26">
        <v>8.7693998908712096</v>
      </c>
      <c r="BQ10" s="26">
        <v>0.34811960104631301</v>
      </c>
      <c r="BR10" s="26">
        <v>5.6448263584605099E-3</v>
      </c>
      <c r="BS10" s="26">
        <v>6.8069928294669693E-2</v>
      </c>
      <c r="BT10" s="26">
        <v>0</v>
      </c>
      <c r="BU10" s="26">
        <v>0.140049785126517</v>
      </c>
      <c r="BV10" s="26">
        <v>0.13115918338566401</v>
      </c>
      <c r="BW10" s="26">
        <v>0</v>
      </c>
      <c r="BX10" s="26">
        <v>0</v>
      </c>
      <c r="BY10" s="26">
        <v>0.45269414291905102</v>
      </c>
      <c r="BZ10" s="95">
        <v>0</v>
      </c>
      <c r="CA10" s="26">
        <v>0</v>
      </c>
      <c r="CB10" s="26">
        <v>22.382314279887702</v>
      </c>
      <c r="CC10" s="26">
        <v>0.160243923916676</v>
      </c>
      <c r="CE10" s="23">
        <f t="shared" si="0"/>
        <v>2.4091459814143119E-3</v>
      </c>
      <c r="CF10" s="23">
        <f t="shared" si="1"/>
        <v>2.40854342614001E-3</v>
      </c>
      <c r="CG10" s="23">
        <f t="shared" si="2"/>
        <v>2.4075017691377143E-3</v>
      </c>
      <c r="CH10" s="23">
        <f t="shared" si="3"/>
        <v>2.4370933579236295E-3</v>
      </c>
      <c r="CI10" s="23">
        <f t="shared" si="4"/>
        <v>2.4377750454311598E-3</v>
      </c>
      <c r="CJ10" s="23">
        <f t="shared" si="5"/>
        <v>2.4099943454327266E-3</v>
      </c>
      <c r="CK10" s="23">
        <f t="shared" si="6"/>
        <v>2.4092549731756759E-3</v>
      </c>
      <c r="CL10" s="23">
        <f t="shared" si="7"/>
        <v>2.4087240581221049E-3</v>
      </c>
      <c r="CM10" s="23">
        <f t="shared" si="8"/>
        <v>2.4077332481832006E-3</v>
      </c>
      <c r="CN10" s="23">
        <f t="shared" si="9"/>
        <v>2.4108437275009932E-3</v>
      </c>
      <c r="CO10" s="23">
        <f t="shared" si="10"/>
        <v>2.4121114150947461E-3</v>
      </c>
      <c r="CP10" s="23">
        <f t="shared" si="11"/>
        <v>2.4091835714527155E-3</v>
      </c>
      <c r="CQ10" s="23">
        <f t="shared" si="12"/>
        <v>2.4099337339751909E-3</v>
      </c>
    </row>
    <row r="11" spans="1:95" x14ac:dyDescent="0.25">
      <c r="A11" s="95" t="s">
        <v>9</v>
      </c>
      <c r="B11" s="95">
        <v>66404.631259000002</v>
      </c>
      <c r="C11" s="95">
        <v>552.61357287999999</v>
      </c>
      <c r="D11" s="95">
        <v>1063.5396192000001</v>
      </c>
      <c r="E11" s="95">
        <v>8668.2125329999999</v>
      </c>
      <c r="F11" s="95">
        <v>8659.9439803000005</v>
      </c>
      <c r="G11" s="95">
        <v>181.77367403</v>
      </c>
      <c r="H11" s="95">
        <v>9956.8477447999994</v>
      </c>
      <c r="I11" s="95">
        <v>296.78321211000002</v>
      </c>
      <c r="J11" s="95">
        <v>468.19602055000001</v>
      </c>
      <c r="K11" s="95">
        <v>624.99290742999995</v>
      </c>
      <c r="L11" s="95">
        <v>31.003167101999999</v>
      </c>
      <c r="M11" s="95">
        <v>79.748056266000006</v>
      </c>
      <c r="N11" s="95">
        <v>73.525911762000007</v>
      </c>
      <c r="O11" s="26"/>
      <c r="P11" s="26" t="s">
        <v>9</v>
      </c>
      <c r="Q11" s="95">
        <v>0</v>
      </c>
      <c r="R11" s="26">
        <v>627.96448252627101</v>
      </c>
      <c r="S11" s="26">
        <v>31.6312443948324</v>
      </c>
      <c r="T11" s="26">
        <v>302.49579495052302</v>
      </c>
      <c r="U11" s="26">
        <v>302.49579495052302</v>
      </c>
      <c r="V11" s="26">
        <v>1757.22037824057</v>
      </c>
      <c r="W11" s="95">
        <v>0</v>
      </c>
      <c r="X11" s="26">
        <v>474.44068337975898</v>
      </c>
      <c r="Y11" s="26">
        <v>80.943762525926402</v>
      </c>
      <c r="Z11" s="26">
        <v>3455.76313378038</v>
      </c>
      <c r="AA11" s="26">
        <v>67430.140765749806</v>
      </c>
      <c r="AB11" s="26">
        <v>938.682764224062</v>
      </c>
      <c r="AC11" s="26">
        <v>359.02342026906899</v>
      </c>
      <c r="AD11" s="26">
        <v>588.79818130447995</v>
      </c>
      <c r="AE11" s="26">
        <v>0</v>
      </c>
      <c r="AF11" s="95">
        <v>0</v>
      </c>
      <c r="AG11" s="26">
        <v>635.82800906989996</v>
      </c>
      <c r="AH11" s="26">
        <v>635.82800906989996</v>
      </c>
      <c r="AI11" s="26">
        <v>0</v>
      </c>
      <c r="AJ11" s="26">
        <v>228.38703872996601</v>
      </c>
      <c r="AK11" s="26">
        <v>34.389190893229603</v>
      </c>
      <c r="AL11" s="95">
        <v>2675.7122187100899</v>
      </c>
      <c r="AM11" s="26">
        <v>190.04543104349801</v>
      </c>
      <c r="AN11" s="26">
        <v>0</v>
      </c>
      <c r="AO11" s="26">
        <v>74.939357342356104</v>
      </c>
      <c r="AP11" s="26">
        <v>562.71548934625196</v>
      </c>
      <c r="AQ11" s="26">
        <v>0</v>
      </c>
      <c r="AR11" s="95">
        <v>11089.3455768038</v>
      </c>
      <c r="AS11" s="26">
        <v>972.59273338509502</v>
      </c>
      <c r="AT11" s="26">
        <v>108.065874130955</v>
      </c>
      <c r="AU11" s="26">
        <v>1080.6586075160501</v>
      </c>
      <c r="AV11" s="26">
        <v>0.21151498846810801</v>
      </c>
      <c r="AW11" s="26">
        <v>437.48333010430002</v>
      </c>
      <c r="AX11" s="26">
        <v>0.96841401913810299</v>
      </c>
      <c r="AY11" s="26">
        <v>1155.6507333020299</v>
      </c>
      <c r="AZ11" s="26">
        <v>0.88037672936589495</v>
      </c>
      <c r="BA11" s="26">
        <v>26.103173523713401</v>
      </c>
      <c r="BB11" s="26">
        <v>491.25023637681397</v>
      </c>
      <c r="BC11" s="26">
        <v>0.79233931218097697</v>
      </c>
      <c r="BD11" s="26">
        <v>0</v>
      </c>
      <c r="BE11" s="26">
        <v>85.136841830718097</v>
      </c>
      <c r="BF11" s="26">
        <v>8812.3602514959603</v>
      </c>
      <c r="BG11" s="26">
        <v>8804.0199201103205</v>
      </c>
      <c r="BH11" s="26">
        <v>8.3403313856368797</v>
      </c>
      <c r="BI11" s="26">
        <v>0.99482609966125901</v>
      </c>
      <c r="BJ11" s="26">
        <v>0</v>
      </c>
      <c r="BK11" s="26">
        <v>215.69231053081799</v>
      </c>
      <c r="BL11" s="26">
        <v>8.2755429236396107</v>
      </c>
      <c r="BM11" s="26">
        <v>3254.7533452514099</v>
      </c>
      <c r="BN11" s="26">
        <v>13.205656830492099</v>
      </c>
      <c r="BO11" s="26">
        <v>16.727167753291699</v>
      </c>
      <c r="BP11" s="26">
        <v>4650.1509561728799</v>
      </c>
      <c r="BQ11" s="26">
        <v>142.30377265271599</v>
      </c>
      <c r="BR11" s="26">
        <v>2.99328074906441</v>
      </c>
      <c r="BS11" s="26">
        <v>36.095452007131897</v>
      </c>
      <c r="BT11" s="26">
        <v>0</v>
      </c>
      <c r="BU11" s="26">
        <v>184.50703632900399</v>
      </c>
      <c r="BV11" s="26">
        <v>53.614925628546402</v>
      </c>
      <c r="BW11" s="26">
        <v>0</v>
      </c>
      <c r="BX11" s="26">
        <v>0</v>
      </c>
      <c r="BY11" s="26">
        <v>185.051290876526</v>
      </c>
      <c r="BZ11" s="95">
        <v>0</v>
      </c>
      <c r="CA11" s="26">
        <v>0</v>
      </c>
      <c r="CB11" s="26">
        <v>10100.561486869999</v>
      </c>
      <c r="CC11" s="26">
        <v>65.5041482061783</v>
      </c>
      <c r="CE11" s="23">
        <f t="shared" si="0"/>
        <v>1.5443343141986261E-2</v>
      </c>
      <c r="CF11" s="23">
        <f t="shared" si="1"/>
        <v>1.8280253982190183E-2</v>
      </c>
      <c r="CG11" s="23">
        <f t="shared" si="2"/>
        <v>1.6096239394379146E-2</v>
      </c>
      <c r="CH11" s="23">
        <f t="shared" si="3"/>
        <v>1.6629462873364961E-2</v>
      </c>
      <c r="CI11" s="23">
        <f t="shared" si="4"/>
        <v>1.6637052172400881E-2</v>
      </c>
      <c r="CJ11" s="23">
        <f t="shared" si="5"/>
        <v>1.5037173636886961E-2</v>
      </c>
      <c r="CK11" s="23">
        <f t="shared" si="6"/>
        <v>1.4433658699366485E-2</v>
      </c>
      <c r="CL11" s="23">
        <f t="shared" si="7"/>
        <v>1.9248335510317481E-2</v>
      </c>
      <c r="CM11" s="23">
        <f t="shared" si="8"/>
        <v>1.3337710180499238E-2</v>
      </c>
      <c r="CN11" s="23">
        <f t="shared" si="9"/>
        <v>1.7336359358787704E-2</v>
      </c>
      <c r="CO11" s="23">
        <f t="shared" si="10"/>
        <v>2.0258488133358617E-2</v>
      </c>
      <c r="CP11" s="23">
        <f t="shared" si="11"/>
        <v>1.4993547377983894E-2</v>
      </c>
      <c r="CQ11" s="23">
        <f t="shared" si="12"/>
        <v>1.9223774945237741E-2</v>
      </c>
    </row>
    <row r="12" spans="1:95" x14ac:dyDescent="0.25">
      <c r="A12" s="95" t="s">
        <v>10</v>
      </c>
      <c r="B12" s="95">
        <v>51113.228346999997</v>
      </c>
      <c r="C12" s="95">
        <v>417.67438989999999</v>
      </c>
      <c r="D12" s="95">
        <v>827.28881934000003</v>
      </c>
      <c r="E12" s="95">
        <v>6754.7128130999999</v>
      </c>
      <c r="F12" s="95">
        <v>6748.9348845000004</v>
      </c>
      <c r="G12" s="95">
        <v>153.89685424999999</v>
      </c>
      <c r="H12" s="95">
        <v>7695.2614493999999</v>
      </c>
      <c r="I12" s="95">
        <v>220.70024706000001</v>
      </c>
      <c r="J12" s="95">
        <v>368.24042577</v>
      </c>
      <c r="K12" s="95">
        <v>462.52250964000001</v>
      </c>
      <c r="L12" s="95">
        <v>22.740366285</v>
      </c>
      <c r="M12" s="95">
        <v>58.544618989</v>
      </c>
      <c r="N12" s="95">
        <v>58.609845792999998</v>
      </c>
      <c r="O12" s="26"/>
      <c r="P12" s="26" t="s">
        <v>10</v>
      </c>
      <c r="Q12" s="95">
        <v>0</v>
      </c>
      <c r="R12" s="26">
        <v>484.43754250789402</v>
      </c>
      <c r="S12" s="26">
        <v>23.064787063269499</v>
      </c>
      <c r="T12" s="26">
        <v>223.63938361369</v>
      </c>
      <c r="U12" s="26">
        <v>223.63938361369</v>
      </c>
      <c r="V12" s="26">
        <v>1355.5918797530201</v>
      </c>
      <c r="W12" s="95">
        <v>0</v>
      </c>
      <c r="X12" s="26">
        <v>371.29103015526903</v>
      </c>
      <c r="Y12" s="26">
        <v>59.114900719237397</v>
      </c>
      <c r="Z12" s="26">
        <v>2665.9173569289401</v>
      </c>
      <c r="AA12" s="26">
        <v>51626.754042890898</v>
      </c>
      <c r="AB12" s="26">
        <v>724.13857033659599</v>
      </c>
      <c r="AC12" s="26">
        <v>276.96532312746501</v>
      </c>
      <c r="AD12" s="26">
        <v>454.22322765292898</v>
      </c>
      <c r="AE12" s="26">
        <v>0</v>
      </c>
      <c r="AF12" s="95">
        <v>0</v>
      </c>
      <c r="AG12" s="26">
        <v>467.93621906512197</v>
      </c>
      <c r="AH12" s="26">
        <v>467.93621906512197</v>
      </c>
      <c r="AI12" s="26">
        <v>0</v>
      </c>
      <c r="AJ12" s="26">
        <v>176.18713769457099</v>
      </c>
      <c r="AK12" s="26">
        <v>26.5292510491199</v>
      </c>
      <c r="AL12" s="95">
        <v>2064.1542480824201</v>
      </c>
      <c r="AM12" s="26">
        <v>146.60889856448</v>
      </c>
      <c r="AN12" s="26">
        <v>0</v>
      </c>
      <c r="AO12" s="26">
        <v>59.355779530637001</v>
      </c>
      <c r="AP12" s="26">
        <v>422.85543461785602</v>
      </c>
      <c r="AQ12" s="26">
        <v>0</v>
      </c>
      <c r="AR12" s="95">
        <v>8529.4779438592996</v>
      </c>
      <c r="AS12" s="26">
        <v>752.33699341876195</v>
      </c>
      <c r="AT12" s="26">
        <v>83.593031521905701</v>
      </c>
      <c r="AU12" s="26">
        <v>835.93002494066798</v>
      </c>
      <c r="AV12" s="26">
        <v>0.16317136189539699</v>
      </c>
      <c r="AW12" s="26">
        <v>337.49259945831301</v>
      </c>
      <c r="AX12" s="26">
        <v>0.750537953140759</v>
      </c>
      <c r="AY12" s="26">
        <v>891.51641847706003</v>
      </c>
      <c r="AZ12" s="26">
        <v>0.682307284104124</v>
      </c>
      <c r="BA12" s="26">
        <v>20.230410405926001</v>
      </c>
      <c r="BB12" s="26">
        <v>380.72745416976699</v>
      </c>
      <c r="BC12" s="26">
        <v>0.61407647171194402</v>
      </c>
      <c r="BD12" s="26">
        <v>0</v>
      </c>
      <c r="BE12" s="26">
        <v>65.982527561853402</v>
      </c>
      <c r="BF12" s="26">
        <v>6829.07553283164</v>
      </c>
      <c r="BG12" s="26">
        <v>6823.2677326396997</v>
      </c>
      <c r="BH12" s="26">
        <v>5.8078001919321798</v>
      </c>
      <c r="BI12" s="26">
        <v>0.771007278350061</v>
      </c>
      <c r="BJ12" s="26">
        <v>0</v>
      </c>
      <c r="BK12" s="26">
        <v>167.165290538313</v>
      </c>
      <c r="BL12" s="26">
        <v>6.4136888123150104</v>
      </c>
      <c r="BM12" s="26">
        <v>2522.49042712346</v>
      </c>
      <c r="BN12" s="26">
        <v>10.2346093744936</v>
      </c>
      <c r="BO12" s="26">
        <v>12.963838444087999</v>
      </c>
      <c r="BP12" s="26">
        <v>3603.9471148112002</v>
      </c>
      <c r="BQ12" s="26">
        <v>109.77897134623601</v>
      </c>
      <c r="BR12" s="26">
        <v>2.3198447974779102</v>
      </c>
      <c r="BS12" s="26">
        <v>27.974597613496702</v>
      </c>
      <c r="BT12" s="26">
        <v>0</v>
      </c>
      <c r="BU12" s="26">
        <v>155.347693256832</v>
      </c>
      <c r="BV12" s="26">
        <v>41.360767311426301</v>
      </c>
      <c r="BW12" s="26">
        <v>0</v>
      </c>
      <c r="BX12" s="26">
        <v>0</v>
      </c>
      <c r="BY12" s="26">
        <v>142.75613051960801</v>
      </c>
      <c r="BZ12" s="95">
        <v>0</v>
      </c>
      <c r="CA12" s="26">
        <v>0</v>
      </c>
      <c r="CB12" s="26">
        <v>7766.5325739182199</v>
      </c>
      <c r="CC12" s="26">
        <v>50.532582604279597</v>
      </c>
      <c r="CE12" s="23">
        <f t="shared" si="0"/>
        <v>1.004682569460596E-2</v>
      </c>
      <c r="CF12" s="23">
        <f t="shared" si="1"/>
        <v>1.2404506580105321E-2</v>
      </c>
      <c r="CG12" s="23">
        <f t="shared" si="2"/>
        <v>1.0445210183744273E-2</v>
      </c>
      <c r="CH12" s="23">
        <f t="shared" si="3"/>
        <v>1.1009012786956976E-2</v>
      </c>
      <c r="CI12" s="23">
        <f t="shared" si="4"/>
        <v>1.1014011753234793E-2</v>
      </c>
      <c r="CJ12" s="23">
        <f t="shared" si="5"/>
        <v>9.4273467375439388E-3</v>
      </c>
      <c r="CK12" s="23">
        <f t="shared" si="6"/>
        <v>9.2616898057150433E-3</v>
      </c>
      <c r="CL12" s="23">
        <f t="shared" si="7"/>
        <v>1.3317323350757065E-2</v>
      </c>
      <c r="CM12" s="23">
        <f t="shared" si="8"/>
        <v>8.2842734577284246E-3</v>
      </c>
      <c r="CN12" s="23">
        <f t="shared" si="9"/>
        <v>1.1704748011800927E-2</v>
      </c>
      <c r="CO12" s="23">
        <f t="shared" si="10"/>
        <v>1.426629519523144E-2</v>
      </c>
      <c r="CP12" s="23">
        <f t="shared" si="11"/>
        <v>9.7409760296594972E-3</v>
      </c>
      <c r="CQ12" s="23">
        <f t="shared" si="12"/>
        <v>1.2727106300049211E-2</v>
      </c>
    </row>
    <row r="13" spans="1:95" x14ac:dyDescent="0.25">
      <c r="A13" s="95" t="s">
        <v>12</v>
      </c>
      <c r="B13" s="95">
        <v>11752.258899</v>
      </c>
      <c r="C13" s="95">
        <v>88.751267311999996</v>
      </c>
      <c r="D13" s="95">
        <v>193.54342127000001</v>
      </c>
      <c r="E13" s="95">
        <v>1719.100371</v>
      </c>
      <c r="F13" s="95">
        <v>1719.100371</v>
      </c>
      <c r="G13" s="95">
        <v>39.265487360000002</v>
      </c>
      <c r="H13" s="95">
        <v>1854.1805237999999</v>
      </c>
      <c r="I13" s="95">
        <v>44.243673324</v>
      </c>
      <c r="J13" s="95">
        <v>87.705692522999996</v>
      </c>
      <c r="K13" s="95">
        <v>97.502087927000005</v>
      </c>
      <c r="L13" s="95">
        <v>4.4347054847000003</v>
      </c>
      <c r="M13" s="95">
        <v>13.040770479000001</v>
      </c>
      <c r="N13" s="95">
        <v>14.562180601</v>
      </c>
      <c r="O13" s="26"/>
      <c r="P13" s="26" t="s">
        <v>12</v>
      </c>
      <c r="Q13" s="95">
        <v>0</v>
      </c>
      <c r="R13" s="26">
        <v>118.28157024584</v>
      </c>
      <c r="S13" s="26">
        <v>4.49409306836138</v>
      </c>
      <c r="T13" s="26">
        <v>44.785953038449897</v>
      </c>
      <c r="U13" s="26">
        <v>44.785953038449897</v>
      </c>
      <c r="V13" s="26">
        <v>330.98506777321001</v>
      </c>
      <c r="W13" s="95">
        <v>0</v>
      </c>
      <c r="X13" s="26">
        <v>88.323808522693994</v>
      </c>
      <c r="Y13" s="26">
        <v>13.150724337915699</v>
      </c>
      <c r="Z13" s="26">
        <v>650.91742009567804</v>
      </c>
      <c r="AA13" s="26">
        <v>11853.201533715801</v>
      </c>
      <c r="AB13" s="26">
        <v>176.80759708654199</v>
      </c>
      <c r="AC13" s="26">
        <v>67.624562470575498</v>
      </c>
      <c r="AD13" s="26">
        <v>110.90432226061201</v>
      </c>
      <c r="AE13" s="26">
        <v>0</v>
      </c>
      <c r="AF13" s="95">
        <v>0</v>
      </c>
      <c r="AG13" s="26">
        <v>98.518435540720702</v>
      </c>
      <c r="AH13" s="26">
        <v>98.518435540720702</v>
      </c>
      <c r="AI13" s="26">
        <v>0</v>
      </c>
      <c r="AJ13" s="26">
        <v>43.018319667484597</v>
      </c>
      <c r="AK13" s="26">
        <v>6.4774521407167196</v>
      </c>
      <c r="AL13" s="95">
        <v>503.98926908050203</v>
      </c>
      <c r="AM13" s="26">
        <v>35.796403849254503</v>
      </c>
      <c r="AN13" s="26">
        <v>0</v>
      </c>
      <c r="AO13" s="26">
        <v>14.713116839000399</v>
      </c>
      <c r="AP13" s="26">
        <v>89.728819205784902</v>
      </c>
      <c r="AQ13" s="26">
        <v>0</v>
      </c>
      <c r="AR13" s="95">
        <v>2054.8989221382599</v>
      </c>
      <c r="AS13" s="26">
        <v>175.73191126109799</v>
      </c>
      <c r="AT13" s="26">
        <v>19.525766464657099</v>
      </c>
      <c r="AU13" s="26">
        <v>195.257677725756</v>
      </c>
      <c r="AV13" s="26">
        <v>3.9840374495415901E-2</v>
      </c>
      <c r="AW13" s="26">
        <v>82.403068482900395</v>
      </c>
      <c r="AX13" s="26">
        <v>0.19078617194949199</v>
      </c>
      <c r="AY13" s="26">
        <v>217.67507272818301</v>
      </c>
      <c r="AZ13" s="26">
        <v>0.17344196405363799</v>
      </c>
      <c r="BA13" s="26">
        <v>5.1425508550075198</v>
      </c>
      <c r="BB13" s="26">
        <v>96.780611869684805</v>
      </c>
      <c r="BC13" s="26">
        <v>0.15609774196001899</v>
      </c>
      <c r="BD13" s="26">
        <v>0</v>
      </c>
      <c r="BE13" s="26">
        <v>16.772702588336401</v>
      </c>
      <c r="BF13" s="26">
        <v>1734.4688446990799</v>
      </c>
      <c r="BG13" s="26">
        <v>1734.4688446990799</v>
      </c>
      <c r="BH13" s="26">
        <v>0</v>
      </c>
      <c r="BI13" s="26">
        <v>0.195989377624189</v>
      </c>
      <c r="BJ13" s="26">
        <v>0</v>
      </c>
      <c r="BK13" s="26">
        <v>42.493274646957303</v>
      </c>
      <c r="BL13" s="26">
        <v>1.63035514498145</v>
      </c>
      <c r="BM13" s="26">
        <v>641.21491689126196</v>
      </c>
      <c r="BN13" s="26">
        <v>2.6016291479687101</v>
      </c>
      <c r="BO13" s="26">
        <v>3.2953965534042098</v>
      </c>
      <c r="BP13" s="26">
        <v>916.12026836863504</v>
      </c>
      <c r="BQ13" s="26">
        <v>26.8039264886342</v>
      </c>
      <c r="BR13" s="26">
        <v>0.58970268093057099</v>
      </c>
      <c r="BS13" s="26">
        <v>7.1111206963298503</v>
      </c>
      <c r="BT13" s="26">
        <v>0</v>
      </c>
      <c r="BU13" s="26">
        <v>39.570306955251603</v>
      </c>
      <c r="BV13" s="26">
        <v>10.0987526270542</v>
      </c>
      <c r="BW13" s="26">
        <v>0</v>
      </c>
      <c r="BX13" s="26">
        <v>0</v>
      </c>
      <c r="BY13" s="26">
        <v>34.855732094640103</v>
      </c>
      <c r="BZ13" s="95">
        <v>0</v>
      </c>
      <c r="CA13" s="26">
        <v>0</v>
      </c>
      <c r="CB13" s="26">
        <v>1868.6335911528499</v>
      </c>
      <c r="CC13" s="26">
        <v>12.338166716121099</v>
      </c>
      <c r="CE13" s="23">
        <f t="shared" si="0"/>
        <v>8.5892112812788468E-3</v>
      </c>
      <c r="CF13" s="23">
        <f t="shared" si="1"/>
        <v>1.1014511943230941E-2</v>
      </c>
      <c r="CG13" s="23">
        <f t="shared" si="2"/>
        <v>8.8572189357164315E-3</v>
      </c>
      <c r="CH13" s="23">
        <f t="shared" si="3"/>
        <v>8.9398350197202724E-3</v>
      </c>
      <c r="CI13" s="23">
        <f t="shared" si="4"/>
        <v>8.9398350197202724E-3</v>
      </c>
      <c r="CJ13" s="23">
        <f t="shared" si="5"/>
        <v>7.7630411780428505E-3</v>
      </c>
      <c r="CK13" s="23">
        <f t="shared" si="6"/>
        <v>7.7948544747032172E-3</v>
      </c>
      <c r="CL13" s="23">
        <f t="shared" si="7"/>
        <v>1.2256661206196397E-2</v>
      </c>
      <c r="CM13" s="23">
        <f t="shared" si="8"/>
        <v>7.0476155185925145E-3</v>
      </c>
      <c r="CN13" s="23">
        <f t="shared" si="9"/>
        <v>1.0423854866386435E-2</v>
      </c>
      <c r="CO13" s="23">
        <f t="shared" si="10"/>
        <v>1.3391550772936437E-2</v>
      </c>
      <c r="CP13" s="23">
        <f t="shared" si="11"/>
        <v>8.4315462106139358E-3</v>
      </c>
      <c r="CQ13" s="23">
        <f t="shared" si="12"/>
        <v>1.0364947540207997E-2</v>
      </c>
    </row>
    <row r="14" spans="1:95" x14ac:dyDescent="0.25">
      <c r="A14" s="95" t="s">
        <v>13</v>
      </c>
      <c r="B14" s="95">
        <v>46627.158828</v>
      </c>
      <c r="C14" s="95">
        <v>342.3493489</v>
      </c>
      <c r="D14" s="95">
        <v>640.42850035000004</v>
      </c>
      <c r="E14" s="95">
        <v>7482.5338007999999</v>
      </c>
      <c r="F14" s="95">
        <v>7471.8069488000001</v>
      </c>
      <c r="G14" s="95">
        <v>236.49183933</v>
      </c>
      <c r="H14" s="95">
        <v>7747.7913255000003</v>
      </c>
      <c r="I14" s="95">
        <v>149.60972945</v>
      </c>
      <c r="J14" s="95">
        <v>406.29251102000001</v>
      </c>
      <c r="K14" s="95">
        <v>251.78132443999999</v>
      </c>
      <c r="L14" s="95">
        <v>14.342331465999999</v>
      </c>
      <c r="M14" s="95">
        <v>30.888848494000001</v>
      </c>
      <c r="N14" s="95">
        <v>46.782865633</v>
      </c>
      <c r="O14" s="26"/>
      <c r="P14" s="26" t="s">
        <v>13</v>
      </c>
      <c r="Q14" s="95">
        <v>0</v>
      </c>
      <c r="R14" s="26">
        <v>505.90303593784199</v>
      </c>
      <c r="S14" s="26">
        <v>14.450860838914901</v>
      </c>
      <c r="T14" s="26">
        <v>149.79766742712599</v>
      </c>
      <c r="U14" s="26">
        <v>149.79766742712599</v>
      </c>
      <c r="V14" s="26">
        <v>1415.65876837679</v>
      </c>
      <c r="W14" s="95">
        <v>0</v>
      </c>
      <c r="X14" s="26">
        <v>408.18204346410101</v>
      </c>
      <c r="Y14" s="26">
        <v>31.090635164201998</v>
      </c>
      <c r="Z14" s="26">
        <v>2784.0441916884502</v>
      </c>
      <c r="AA14" s="26">
        <v>46895.282057333498</v>
      </c>
      <c r="AB14" s="26">
        <v>756.22515340918301</v>
      </c>
      <c r="AC14" s="26">
        <v>289.23767225347802</v>
      </c>
      <c r="AD14" s="26">
        <v>474.349905097229</v>
      </c>
      <c r="AE14" s="26">
        <v>0</v>
      </c>
      <c r="AF14" s="95">
        <v>0</v>
      </c>
      <c r="AG14" s="26">
        <v>250.508153405402</v>
      </c>
      <c r="AH14" s="26">
        <v>250.508153405402</v>
      </c>
      <c r="AI14" s="26">
        <v>0</v>
      </c>
      <c r="AJ14" s="26">
        <v>183.99398234909401</v>
      </c>
      <c r="AK14" s="26">
        <v>27.7047711900269</v>
      </c>
      <c r="AL14" s="95">
        <v>2155.6167678995398</v>
      </c>
      <c r="AM14" s="26">
        <v>153.105086413724</v>
      </c>
      <c r="AN14" s="26">
        <v>0</v>
      </c>
      <c r="AO14" s="26">
        <v>42.952070380569403</v>
      </c>
      <c r="AP14" s="26">
        <v>344.56762627694098</v>
      </c>
      <c r="AQ14" s="26">
        <v>0</v>
      </c>
      <c r="AR14" s="95">
        <v>8586.81157840173</v>
      </c>
      <c r="AS14" s="26">
        <v>579.92864281108098</v>
      </c>
      <c r="AT14" s="26">
        <v>64.436541991786797</v>
      </c>
      <c r="AU14" s="26">
        <v>644.36518480286804</v>
      </c>
      <c r="AV14" s="26">
        <v>0.17040153769663699</v>
      </c>
      <c r="AW14" s="26">
        <v>352.44689097734999</v>
      </c>
      <c r="AX14" s="26">
        <v>0.82659177551383001</v>
      </c>
      <c r="AY14" s="26">
        <v>931.01969397440405</v>
      </c>
      <c r="AZ14" s="26">
        <v>0.75144738250682797</v>
      </c>
      <c r="BA14" s="26">
        <v>22.280411166564999</v>
      </c>
      <c r="BB14" s="26">
        <v>419.30754979346602</v>
      </c>
      <c r="BC14" s="26">
        <v>0.67630257183434594</v>
      </c>
      <c r="BD14" s="26">
        <v>0</v>
      </c>
      <c r="BE14" s="26">
        <v>72.668712493758605</v>
      </c>
      <c r="BF14" s="26">
        <v>7525.4660340599203</v>
      </c>
      <c r="BG14" s="26">
        <v>7514.68705643665</v>
      </c>
      <c r="BH14" s="26">
        <v>10.778977623267499</v>
      </c>
      <c r="BI14" s="26">
        <v>0.84913536907070497</v>
      </c>
      <c r="BJ14" s="26">
        <v>0</v>
      </c>
      <c r="BK14" s="26">
        <v>184.10457143513699</v>
      </c>
      <c r="BL14" s="26">
        <v>7.06360453201368</v>
      </c>
      <c r="BM14" s="26">
        <v>2778.1006930187</v>
      </c>
      <c r="BN14" s="26">
        <v>11.2717073809554</v>
      </c>
      <c r="BO14" s="26">
        <v>14.277502087656099</v>
      </c>
      <c r="BP14" s="26">
        <v>3969.14456066309</v>
      </c>
      <c r="BQ14" s="26">
        <v>114.643268468009</v>
      </c>
      <c r="BR14" s="26">
        <v>2.5549203883204501</v>
      </c>
      <c r="BS14" s="26">
        <v>30.809346378060798</v>
      </c>
      <c r="BT14" s="26">
        <v>0</v>
      </c>
      <c r="BU14" s="26">
        <v>237.74099680633901</v>
      </c>
      <c r="BV14" s="26">
        <v>43.193479522467698</v>
      </c>
      <c r="BW14" s="26">
        <v>0</v>
      </c>
      <c r="BX14" s="26">
        <v>0</v>
      </c>
      <c r="BY14" s="26">
        <v>149.08167683520699</v>
      </c>
      <c r="BZ14" s="95">
        <v>0</v>
      </c>
      <c r="CA14" s="26">
        <v>0</v>
      </c>
      <c r="CB14" s="26">
        <v>7790.1618526119</v>
      </c>
      <c r="CC14" s="26">
        <v>52.771689906494203</v>
      </c>
      <c r="CE14" s="23">
        <f t="shared" si="0"/>
        <v>5.7503660114175265E-3</v>
      </c>
      <c r="CF14" s="23">
        <f t="shared" si="1"/>
        <v>6.4795723551644502E-3</v>
      </c>
      <c r="CG14" s="23">
        <f t="shared" si="2"/>
        <v>6.146953876531999E-3</v>
      </c>
      <c r="CH14" s="23">
        <f t="shared" si="3"/>
        <v>5.7376597824830766E-3</v>
      </c>
      <c r="CI14" s="23">
        <f t="shared" si="4"/>
        <v>5.7389207096064741E-3</v>
      </c>
      <c r="CJ14" s="23">
        <f t="shared" si="5"/>
        <v>5.2820320560657361E-3</v>
      </c>
      <c r="CK14" s="23">
        <f t="shared" si="6"/>
        <v>5.4687233215028998E-3</v>
      </c>
      <c r="CL14" s="23">
        <f t="shared" si="7"/>
        <v>1.2561882025780475E-3</v>
      </c>
      <c r="CM14" s="23">
        <f t="shared" si="8"/>
        <v>4.6506701276804834E-3</v>
      </c>
      <c r="CN14" s="23">
        <f t="shared" si="9"/>
        <v>-5.0566539731638944E-3</v>
      </c>
      <c r="CO14" s="23">
        <f t="shared" si="10"/>
        <v>7.567066287108324E-3</v>
      </c>
      <c r="CP14" s="23">
        <f t="shared" si="11"/>
        <v>6.5326705280448786E-3</v>
      </c>
      <c r="CQ14" s="23">
        <f t="shared" si="12"/>
        <v>-8.1884578907205852E-2</v>
      </c>
    </row>
    <row r="15" spans="1:95" x14ac:dyDescent="0.25">
      <c r="A15" s="95" t="s">
        <v>14</v>
      </c>
      <c r="B15" s="95">
        <v>54318.072009000003</v>
      </c>
      <c r="C15" s="95">
        <v>417.65382483000002</v>
      </c>
      <c r="D15" s="95">
        <v>926.15133682999999</v>
      </c>
      <c r="E15" s="95">
        <v>7404.3195476999999</v>
      </c>
      <c r="F15" s="95">
        <v>7391.0580566999997</v>
      </c>
      <c r="G15" s="95">
        <v>205.13197055000001</v>
      </c>
      <c r="H15" s="95">
        <v>7491.5890243000003</v>
      </c>
      <c r="I15" s="95">
        <v>226.57376310999999</v>
      </c>
      <c r="J15" s="95">
        <v>401.98760951000003</v>
      </c>
      <c r="K15" s="95">
        <v>464.63229211999999</v>
      </c>
      <c r="L15" s="95">
        <v>20.981735537999999</v>
      </c>
      <c r="M15" s="95">
        <v>48.123217650000001</v>
      </c>
      <c r="N15" s="95">
        <v>62.876714325000002</v>
      </c>
      <c r="O15" s="26"/>
      <c r="P15" s="26" t="s">
        <v>14</v>
      </c>
      <c r="Q15" s="95">
        <v>0</v>
      </c>
      <c r="R15" s="26">
        <v>465.96694483387603</v>
      </c>
      <c r="S15" s="26">
        <v>21.293312509399598</v>
      </c>
      <c r="T15" s="26">
        <v>229.490386589895</v>
      </c>
      <c r="U15" s="26">
        <v>229.490386589895</v>
      </c>
      <c r="V15" s="26">
        <v>1303.9057748897901</v>
      </c>
      <c r="W15" s="95">
        <v>0</v>
      </c>
      <c r="X15" s="26">
        <v>405.05222540275901</v>
      </c>
      <c r="Y15" s="26">
        <v>48.622902938355999</v>
      </c>
      <c r="Z15" s="26">
        <v>2564.2709223059101</v>
      </c>
      <c r="AA15" s="26">
        <v>54829.489837067304</v>
      </c>
      <c r="AB15" s="26">
        <v>696.52841720529102</v>
      </c>
      <c r="AC15" s="26">
        <v>266.40518957801902</v>
      </c>
      <c r="AD15" s="26">
        <v>436.90448378923998</v>
      </c>
      <c r="AE15" s="26">
        <v>0</v>
      </c>
      <c r="AF15" s="95">
        <v>0</v>
      </c>
      <c r="AG15" s="26">
        <v>469.92467408065698</v>
      </c>
      <c r="AH15" s="26">
        <v>469.92467408065698</v>
      </c>
      <c r="AI15" s="26">
        <v>0</v>
      </c>
      <c r="AJ15" s="26">
        <v>169.469478689742</v>
      </c>
      <c r="AK15" s="26">
        <v>25.517736065637301</v>
      </c>
      <c r="AL15" s="95">
        <v>1985.4522190359901</v>
      </c>
      <c r="AM15" s="26">
        <v>141.01895712579201</v>
      </c>
      <c r="AN15" s="26">
        <v>0</v>
      </c>
      <c r="AO15" s="26">
        <v>63.631533762626603</v>
      </c>
      <c r="AP15" s="26">
        <v>422.72732564912297</v>
      </c>
      <c r="AQ15" s="26">
        <v>0</v>
      </c>
      <c r="AR15" s="95">
        <v>8292.9263525080296</v>
      </c>
      <c r="AS15" s="26">
        <v>841.52547180630097</v>
      </c>
      <c r="AT15" s="26">
        <v>93.502785973533506</v>
      </c>
      <c r="AU15" s="26">
        <v>935.02825777983503</v>
      </c>
      <c r="AV15" s="26">
        <v>0.156950019992288</v>
      </c>
      <c r="AW15" s="26">
        <v>324.62465943252403</v>
      </c>
      <c r="AX15" s="26">
        <v>0.82128269426853395</v>
      </c>
      <c r="AY15" s="26">
        <v>857.52473441759901</v>
      </c>
      <c r="AZ15" s="26">
        <v>0.74662046749009303</v>
      </c>
      <c r="BA15" s="26">
        <v>22.137298380153901</v>
      </c>
      <c r="BB15" s="26">
        <v>416.614239906965</v>
      </c>
      <c r="BC15" s="26">
        <v>0.67195850736068097</v>
      </c>
      <c r="BD15" s="26">
        <v>0</v>
      </c>
      <c r="BE15" s="26">
        <v>72.201938226491805</v>
      </c>
      <c r="BF15" s="26">
        <v>7479.74334909762</v>
      </c>
      <c r="BG15" s="26">
        <v>7466.4181129152203</v>
      </c>
      <c r="BH15" s="26">
        <v>13.325236182399401</v>
      </c>
      <c r="BI15" s="26">
        <v>0.84368104311689496</v>
      </c>
      <c r="BJ15" s="26">
        <v>0</v>
      </c>
      <c r="BK15" s="26">
        <v>182.92203044582899</v>
      </c>
      <c r="BL15" s="26">
        <v>7.0182339196525501</v>
      </c>
      <c r="BM15" s="26">
        <v>2760.2562104752601</v>
      </c>
      <c r="BN15" s="26">
        <v>11.1993080287923</v>
      </c>
      <c r="BO15" s="26">
        <v>14.185790968545501</v>
      </c>
      <c r="BP15" s="26">
        <v>3943.6495708152102</v>
      </c>
      <c r="BQ15" s="26">
        <v>105.593335935683</v>
      </c>
      <c r="BR15" s="26">
        <v>2.5385099613639901</v>
      </c>
      <c r="BS15" s="26">
        <v>30.611439074720099</v>
      </c>
      <c r="BT15" s="26">
        <v>0</v>
      </c>
      <c r="BU15" s="26">
        <v>206.77418785187101</v>
      </c>
      <c r="BV15" s="26">
        <v>39.783772597302999</v>
      </c>
      <c r="BW15" s="26">
        <v>0</v>
      </c>
      <c r="BX15" s="26">
        <v>0</v>
      </c>
      <c r="BY15" s="26">
        <v>137.313113735038</v>
      </c>
      <c r="BZ15" s="95">
        <v>0</v>
      </c>
      <c r="CA15" s="26">
        <v>0</v>
      </c>
      <c r="CB15" s="26">
        <v>7559.0736619322397</v>
      </c>
      <c r="CC15" s="26">
        <v>48.605848074565202</v>
      </c>
      <c r="CE15" s="23">
        <f t="shared" si="0"/>
        <v>9.4152426467302309E-3</v>
      </c>
      <c r="CF15" s="23">
        <f t="shared" si="1"/>
        <v>1.2147622067601203E-2</v>
      </c>
      <c r="CG15" s="23">
        <f t="shared" si="2"/>
        <v>9.5847412802087719E-3</v>
      </c>
      <c r="CH15" s="23">
        <f t="shared" si="3"/>
        <v>1.0186459526999876E-2</v>
      </c>
      <c r="CI15" s="23">
        <f t="shared" si="4"/>
        <v>1.0196112063672208E-2</v>
      </c>
      <c r="CJ15" s="23">
        <f t="shared" si="5"/>
        <v>8.0056623912298282E-3</v>
      </c>
      <c r="CK15" s="23">
        <f t="shared" si="6"/>
        <v>9.008053887278605E-3</v>
      </c>
      <c r="CL15" s="23">
        <f t="shared" si="7"/>
        <v>1.2872732658277861E-2</v>
      </c>
      <c r="CM15" s="23">
        <f t="shared" si="8"/>
        <v>7.6236575960502151E-3</v>
      </c>
      <c r="CN15" s="23">
        <f t="shared" si="9"/>
        <v>1.1390473822878716E-2</v>
      </c>
      <c r="CO15" s="23">
        <f t="shared" si="10"/>
        <v>1.4849914147249772E-2</v>
      </c>
      <c r="CP15" s="23">
        <f t="shared" si="11"/>
        <v>1.0383455486917095E-2</v>
      </c>
      <c r="CQ15" s="23">
        <f t="shared" si="12"/>
        <v>1.2004753202036866E-2</v>
      </c>
    </row>
    <row r="16" spans="1:95" x14ac:dyDescent="0.25">
      <c r="A16" s="95" t="s">
        <v>15</v>
      </c>
      <c r="B16" s="95">
        <v>25937.555355</v>
      </c>
      <c r="C16" s="95">
        <v>188.99781571</v>
      </c>
      <c r="D16" s="95">
        <v>434.78717628999999</v>
      </c>
      <c r="E16" s="95">
        <v>3644.2955914999998</v>
      </c>
      <c r="F16" s="95">
        <v>3636.8525491</v>
      </c>
      <c r="G16" s="95">
        <v>108.65246885000001</v>
      </c>
      <c r="H16" s="95">
        <v>3686.2890536</v>
      </c>
      <c r="I16" s="95">
        <v>98.984009952999997</v>
      </c>
      <c r="J16" s="95">
        <v>200.85163942</v>
      </c>
      <c r="K16" s="95">
        <v>198.92229091999999</v>
      </c>
      <c r="L16" s="95">
        <v>8.8204855360999996</v>
      </c>
      <c r="M16" s="95">
        <v>20.213412356999999</v>
      </c>
      <c r="N16" s="95">
        <v>29.020563356</v>
      </c>
      <c r="O16" s="26"/>
      <c r="P16" s="26" t="s">
        <v>15</v>
      </c>
      <c r="Q16" s="95">
        <v>0</v>
      </c>
      <c r="R16" s="26">
        <v>232.09209022917699</v>
      </c>
      <c r="S16" s="26">
        <v>8.9456564036940502</v>
      </c>
      <c r="T16" s="26">
        <v>100.176458658999</v>
      </c>
      <c r="U16" s="26">
        <v>100.176458658999</v>
      </c>
      <c r="V16" s="26">
        <v>649.45878530985897</v>
      </c>
      <c r="W16" s="95">
        <v>0</v>
      </c>
      <c r="X16" s="26">
        <v>202.25118102275201</v>
      </c>
      <c r="Y16" s="26">
        <v>20.4159032511755</v>
      </c>
      <c r="Z16" s="26">
        <v>1277.23035757358</v>
      </c>
      <c r="AA16" s="26">
        <v>26159.268975126299</v>
      </c>
      <c r="AB16" s="26">
        <v>346.93185792056403</v>
      </c>
      <c r="AC16" s="26">
        <v>132.69299991225699</v>
      </c>
      <c r="AD16" s="26">
        <v>217.616528254348</v>
      </c>
      <c r="AE16" s="26">
        <v>0</v>
      </c>
      <c r="AF16" s="95">
        <v>0</v>
      </c>
      <c r="AG16" s="26">
        <v>201.07878863623799</v>
      </c>
      <c r="AH16" s="26">
        <v>201.07878863623799</v>
      </c>
      <c r="AI16" s="26">
        <v>0</v>
      </c>
      <c r="AJ16" s="26">
        <v>84.410556567106994</v>
      </c>
      <c r="AK16" s="26">
        <v>12.7100615680286</v>
      </c>
      <c r="AL16" s="95">
        <v>988.92804247811603</v>
      </c>
      <c r="AM16" s="26">
        <v>70.239713900617801</v>
      </c>
      <c r="AN16" s="26">
        <v>0</v>
      </c>
      <c r="AO16" s="26">
        <v>29.337554995856902</v>
      </c>
      <c r="AP16" s="26">
        <v>191.106709323015</v>
      </c>
      <c r="AQ16" s="26">
        <v>0</v>
      </c>
      <c r="AR16" s="95">
        <v>4081.6151616263401</v>
      </c>
      <c r="AS16" s="26">
        <v>394.74185036525</v>
      </c>
      <c r="AT16" s="26">
        <v>43.860223610399203</v>
      </c>
      <c r="AU16" s="26">
        <v>438.60207397564898</v>
      </c>
      <c r="AV16" s="26">
        <v>7.8174759004785099E-2</v>
      </c>
      <c r="AW16" s="26">
        <v>161.69133596345799</v>
      </c>
      <c r="AX16" s="26">
        <v>0.40366370343424901</v>
      </c>
      <c r="AY16" s="26">
        <v>427.12194575776698</v>
      </c>
      <c r="AZ16" s="26">
        <v>0.36696698104576198</v>
      </c>
      <c r="BA16" s="26">
        <v>10.880568734381599</v>
      </c>
      <c r="BB16" s="26">
        <v>204.76755602220001</v>
      </c>
      <c r="BC16" s="26">
        <v>0.33027027971141398</v>
      </c>
      <c r="BD16" s="26">
        <v>0</v>
      </c>
      <c r="BE16" s="26">
        <v>35.487534942707299</v>
      </c>
      <c r="BF16" s="26">
        <v>3677.25233378654</v>
      </c>
      <c r="BG16" s="26">
        <v>3669.7744783549101</v>
      </c>
      <c r="BH16" s="26">
        <v>7.4778554316374199</v>
      </c>
      <c r="BI16" s="26">
        <v>0.41467266621471899</v>
      </c>
      <c r="BJ16" s="26">
        <v>0</v>
      </c>
      <c r="BK16" s="26">
        <v>89.906902399179899</v>
      </c>
      <c r="BL16" s="26">
        <v>3.4494899173817899</v>
      </c>
      <c r="BM16" s="26">
        <v>1356.67700012676</v>
      </c>
      <c r="BN16" s="26">
        <v>5.5045033129956904</v>
      </c>
      <c r="BO16" s="26">
        <v>6.9723724549017003</v>
      </c>
      <c r="BP16" s="26">
        <v>1938.3196428512299</v>
      </c>
      <c r="BQ16" s="26">
        <v>52.594681145410398</v>
      </c>
      <c r="BR16" s="26">
        <v>1.2476878434938801</v>
      </c>
      <c r="BS16" s="26">
        <v>15.045646119259001</v>
      </c>
      <c r="BT16" s="26">
        <v>0</v>
      </c>
      <c r="BU16" s="26">
        <v>109.42592821882999</v>
      </c>
      <c r="BV16" s="26">
        <v>19.8157802292456</v>
      </c>
      <c r="BW16" s="26">
        <v>0</v>
      </c>
      <c r="BX16" s="26">
        <v>0</v>
      </c>
      <c r="BY16" s="26">
        <v>68.393913013674606</v>
      </c>
      <c r="BZ16" s="95">
        <v>0</v>
      </c>
      <c r="CA16" s="26">
        <v>0</v>
      </c>
      <c r="CB16" s="26">
        <v>3716.1066764772299</v>
      </c>
      <c r="CC16" s="26">
        <v>24.209952228543798</v>
      </c>
      <c r="CE16" s="23">
        <f t="shared" si="0"/>
        <v>8.5479767499969279E-3</v>
      </c>
      <c r="CF16" s="23">
        <f t="shared" si="1"/>
        <v>1.1158296222062719E-2</v>
      </c>
      <c r="CG16" s="23">
        <f t="shared" si="2"/>
        <v>8.7741725002130171E-3</v>
      </c>
      <c r="CH16" s="23">
        <f t="shared" si="3"/>
        <v>9.0433779201140995E-3</v>
      </c>
      <c r="CI16" s="23">
        <f t="shared" si="4"/>
        <v>9.0523134524816418E-3</v>
      </c>
      <c r="CJ16" s="23">
        <f t="shared" si="5"/>
        <v>7.1186543390724761E-3</v>
      </c>
      <c r="CK16" s="23">
        <f t="shared" si="6"/>
        <v>8.0887913138852473E-3</v>
      </c>
      <c r="CL16" s="23">
        <f t="shared" si="7"/>
        <v>1.2046882183952763E-2</v>
      </c>
      <c r="CM16" s="23">
        <f t="shared" si="8"/>
        <v>6.9680367399214196E-3</v>
      </c>
      <c r="CN16" s="23">
        <f t="shared" si="9"/>
        <v>1.0840905291530478E-2</v>
      </c>
      <c r="CO16" s="23">
        <f t="shared" si="10"/>
        <v>1.4190927141341386E-2</v>
      </c>
      <c r="CP16" s="23">
        <f t="shared" si="11"/>
        <v>1.0017650191823118E-2</v>
      </c>
      <c r="CQ16" s="23">
        <f t="shared" si="12"/>
        <v>1.0923000906919455E-2</v>
      </c>
    </row>
    <row r="17" spans="1:95" x14ac:dyDescent="0.25">
      <c r="A17" s="95" t="s">
        <v>16</v>
      </c>
      <c r="B17" s="95">
        <v>19037.907039000002</v>
      </c>
      <c r="C17" s="95">
        <v>155.98655274000001</v>
      </c>
      <c r="D17" s="95">
        <v>307.01526052999998</v>
      </c>
      <c r="E17" s="95">
        <v>2575.5472304999998</v>
      </c>
      <c r="F17" s="95">
        <v>2573.8908809</v>
      </c>
      <c r="G17" s="95">
        <v>70.319728295999994</v>
      </c>
      <c r="H17" s="95">
        <v>2534.5295747999999</v>
      </c>
      <c r="I17" s="95">
        <v>85.926056543000001</v>
      </c>
      <c r="J17" s="95">
        <v>135.83428470999999</v>
      </c>
      <c r="K17" s="95">
        <v>173.00433305000001</v>
      </c>
      <c r="L17" s="95">
        <v>8.2079409934999994</v>
      </c>
      <c r="M17" s="95">
        <v>17.741562374000001</v>
      </c>
      <c r="N17" s="95">
        <v>22.750299910999999</v>
      </c>
      <c r="O17" s="26"/>
      <c r="P17" s="26" t="s">
        <v>16</v>
      </c>
      <c r="Q17" s="95">
        <v>0</v>
      </c>
      <c r="R17" s="26">
        <v>155.96095408532901</v>
      </c>
      <c r="S17" s="26">
        <v>8.3447586883013507</v>
      </c>
      <c r="T17" s="26">
        <v>87.1888402090608</v>
      </c>
      <c r="U17" s="26">
        <v>87.1888402090608</v>
      </c>
      <c r="V17" s="26">
        <v>436.42243416868598</v>
      </c>
      <c r="W17" s="95">
        <v>0</v>
      </c>
      <c r="X17" s="26">
        <v>137.04201649262299</v>
      </c>
      <c r="Y17" s="26">
        <v>17.953843350373798</v>
      </c>
      <c r="Z17" s="26">
        <v>858.27146236787803</v>
      </c>
      <c r="AA17" s="26">
        <v>19248.1946047167</v>
      </c>
      <c r="AB17" s="26">
        <v>233.13086971992601</v>
      </c>
      <c r="AC17" s="26">
        <v>89.166857186456795</v>
      </c>
      <c r="AD17" s="26">
        <v>146.23363842516301</v>
      </c>
      <c r="AE17" s="26">
        <v>0</v>
      </c>
      <c r="AF17" s="95">
        <v>0</v>
      </c>
      <c r="AG17" s="26">
        <v>175.270972581454</v>
      </c>
      <c r="AH17" s="26">
        <v>175.270972581454</v>
      </c>
      <c r="AI17" s="26">
        <v>0</v>
      </c>
      <c r="AJ17" s="26">
        <v>56.7221109194397</v>
      </c>
      <c r="AK17" s="26">
        <v>8.5408903921500894</v>
      </c>
      <c r="AL17" s="95">
        <v>664.53873279290201</v>
      </c>
      <c r="AM17" s="26">
        <v>47.199602856156098</v>
      </c>
      <c r="AN17" s="26">
        <v>0</v>
      </c>
      <c r="AO17" s="26">
        <v>23.070629516425999</v>
      </c>
      <c r="AP17" s="26">
        <v>158.16553167986601</v>
      </c>
      <c r="AQ17" s="26">
        <v>0</v>
      </c>
      <c r="AR17" s="95">
        <v>2807.2706797180199</v>
      </c>
      <c r="AS17" s="26">
        <v>279.525837567861</v>
      </c>
      <c r="AT17" s="26">
        <v>31.058437924789299</v>
      </c>
      <c r="AU17" s="26">
        <v>310.58427549265002</v>
      </c>
      <c r="AV17" s="26">
        <v>5.2531769646579199E-2</v>
      </c>
      <c r="AW17" s="26">
        <v>108.65311220858401</v>
      </c>
      <c r="AX17" s="26">
        <v>0.28653545169948702</v>
      </c>
      <c r="AY17" s="26">
        <v>287.01685830261999</v>
      </c>
      <c r="AZ17" s="26">
        <v>0.26048690355329901</v>
      </c>
      <c r="BA17" s="26">
        <v>7.7234373513671404</v>
      </c>
      <c r="BB17" s="26">
        <v>145.35168525824301</v>
      </c>
      <c r="BC17" s="26">
        <v>0.234438168366981</v>
      </c>
      <c r="BD17" s="26">
        <v>0</v>
      </c>
      <c r="BE17" s="26">
        <v>25.190381095697099</v>
      </c>
      <c r="BF17" s="26">
        <v>2606.6077467477198</v>
      </c>
      <c r="BG17" s="26">
        <v>2604.9430963305999</v>
      </c>
      <c r="BH17" s="26">
        <v>1.66465041711337</v>
      </c>
      <c r="BI17" s="26">
        <v>0.294350209119418</v>
      </c>
      <c r="BJ17" s="26">
        <v>0</v>
      </c>
      <c r="BK17" s="26">
        <v>63.8192796562994</v>
      </c>
      <c r="BL17" s="26">
        <v>2.4485766389435399</v>
      </c>
      <c r="BM17" s="26">
        <v>963.02000168653501</v>
      </c>
      <c r="BN17" s="26">
        <v>3.9073033905983801</v>
      </c>
      <c r="BO17" s="26">
        <v>4.9492524432172003</v>
      </c>
      <c r="BP17" s="26">
        <v>1375.89174900378</v>
      </c>
      <c r="BQ17" s="26">
        <v>35.3424857332976</v>
      </c>
      <c r="BR17" s="26">
        <v>0.88565542684237397</v>
      </c>
      <c r="BS17" s="26">
        <v>10.6799636463345</v>
      </c>
      <c r="BT17" s="26">
        <v>0</v>
      </c>
      <c r="BU17" s="26">
        <v>70.9750667711658</v>
      </c>
      <c r="BV17" s="26">
        <v>13.3157790527648</v>
      </c>
      <c r="BW17" s="26">
        <v>0</v>
      </c>
      <c r="BX17" s="26">
        <v>0</v>
      </c>
      <c r="BY17" s="26">
        <v>45.959234983987798</v>
      </c>
      <c r="BZ17" s="95">
        <v>0</v>
      </c>
      <c r="CA17" s="26">
        <v>0</v>
      </c>
      <c r="CB17" s="26">
        <v>2561.6566502422302</v>
      </c>
      <c r="CC17" s="26">
        <v>16.268576444011899</v>
      </c>
      <c r="CE17" s="23">
        <f t="shared" si="0"/>
        <v>1.1045729201530151E-2</v>
      </c>
      <c r="CF17" s="23">
        <f t="shared" si="1"/>
        <v>1.3969017851801262E-2</v>
      </c>
      <c r="CG17" s="23">
        <f t="shared" si="2"/>
        <v>1.1624878048370818E-2</v>
      </c>
      <c r="CH17" s="23">
        <f t="shared" si="3"/>
        <v>1.2059773503625521E-2</v>
      </c>
      <c r="CI17" s="23">
        <f t="shared" si="4"/>
        <v>1.2064309198586575E-2</v>
      </c>
      <c r="CJ17" s="23">
        <f t="shared" si="5"/>
        <v>9.3194113664270724E-3</v>
      </c>
      <c r="CK17" s="23">
        <f t="shared" si="6"/>
        <v>1.070300213181411E-2</v>
      </c>
      <c r="CL17" s="23">
        <f t="shared" si="7"/>
        <v>1.4696166877259904E-2</v>
      </c>
      <c r="CM17" s="23">
        <f t="shared" si="8"/>
        <v>8.8912146532184599E-3</v>
      </c>
      <c r="CN17" s="23">
        <f t="shared" si="9"/>
        <v>1.3101634459056629E-2</v>
      </c>
      <c r="CO17" s="23">
        <f t="shared" si="10"/>
        <v>1.6668942297428727E-2</v>
      </c>
      <c r="CP17" s="23">
        <f t="shared" si="11"/>
        <v>1.1965179384927917E-2</v>
      </c>
      <c r="CQ17" s="23">
        <f t="shared" si="12"/>
        <v>1.4080236598160954E-2</v>
      </c>
    </row>
    <row r="18" spans="1:95" x14ac:dyDescent="0.25">
      <c r="A18" s="95" t="s">
        <v>17</v>
      </c>
      <c r="B18" s="95">
        <v>61377.383484999998</v>
      </c>
      <c r="C18" s="95">
        <v>474.80213041000002</v>
      </c>
      <c r="D18" s="95">
        <v>927.80401811000002</v>
      </c>
      <c r="E18" s="95">
        <v>8108.7930273000002</v>
      </c>
      <c r="F18" s="95">
        <v>8107.0871274000001</v>
      </c>
      <c r="G18" s="95">
        <v>212.20893441999999</v>
      </c>
      <c r="H18" s="95">
        <v>9287.9960372999994</v>
      </c>
      <c r="I18" s="95">
        <v>241.54705258000001</v>
      </c>
      <c r="J18" s="95">
        <v>467.67572137000002</v>
      </c>
      <c r="K18" s="95">
        <v>510.5168266</v>
      </c>
      <c r="L18" s="95">
        <v>23.920756455999999</v>
      </c>
      <c r="M18" s="95">
        <v>65.832803327999997</v>
      </c>
      <c r="N18" s="95">
        <v>66.655611660000005</v>
      </c>
      <c r="O18" s="26"/>
      <c r="P18" s="26" t="s">
        <v>17</v>
      </c>
      <c r="Q18" s="95">
        <v>0</v>
      </c>
      <c r="R18" s="26">
        <v>587.29600329952802</v>
      </c>
      <c r="S18" s="26">
        <v>24.195347558542501</v>
      </c>
      <c r="T18" s="26">
        <v>244.064783989364</v>
      </c>
      <c r="U18" s="26">
        <v>244.064783989364</v>
      </c>
      <c r="V18" s="26">
        <v>1643.4193721168799</v>
      </c>
      <c r="W18" s="95">
        <v>0</v>
      </c>
      <c r="X18" s="26">
        <v>470.48887141711498</v>
      </c>
      <c r="Y18" s="26">
        <v>66.313764354317598</v>
      </c>
      <c r="Z18" s="26">
        <v>3231.9598066584499</v>
      </c>
      <c r="AA18" s="26">
        <v>61835.353178458601</v>
      </c>
      <c r="AB18" s="26">
        <v>877.89178640335695</v>
      </c>
      <c r="AC18" s="26">
        <v>335.77217274504699</v>
      </c>
      <c r="AD18" s="26">
        <v>550.66644686810798</v>
      </c>
      <c r="AE18" s="26">
        <v>0</v>
      </c>
      <c r="AF18" s="95">
        <v>0</v>
      </c>
      <c r="AG18" s="26">
        <v>515.11632895750995</v>
      </c>
      <c r="AH18" s="26">
        <v>515.11632895750995</v>
      </c>
      <c r="AI18" s="26">
        <v>0</v>
      </c>
      <c r="AJ18" s="26">
        <v>213.59621183671399</v>
      </c>
      <c r="AK18" s="26">
        <v>32.162091400078403</v>
      </c>
      <c r="AL18" s="95">
        <v>2502.42735925334</v>
      </c>
      <c r="AM18" s="26">
        <v>177.73767818863601</v>
      </c>
      <c r="AN18" s="26">
        <v>0</v>
      </c>
      <c r="AO18" s="26">
        <v>67.304284634551607</v>
      </c>
      <c r="AP18" s="26">
        <v>479.300599824953</v>
      </c>
      <c r="AQ18" s="26">
        <v>0</v>
      </c>
      <c r="AR18" s="95">
        <v>10277.001352645801</v>
      </c>
      <c r="AS18" s="26">
        <v>841.67555185347999</v>
      </c>
      <c r="AT18" s="26">
        <v>93.519504364820804</v>
      </c>
      <c r="AU18" s="26">
        <v>935.19505621830103</v>
      </c>
      <c r="AV18" s="26">
        <v>0.19781684061428401</v>
      </c>
      <c r="AW18" s="26">
        <v>409.15079674847402</v>
      </c>
      <c r="AX18" s="26">
        <v>0.89911338271686503</v>
      </c>
      <c r="AY18" s="26">
        <v>1080.80830048707</v>
      </c>
      <c r="AZ18" s="26">
        <v>0.81737586236544801</v>
      </c>
      <c r="BA18" s="26">
        <v>24.235187954496499</v>
      </c>
      <c r="BB18" s="26">
        <v>456.095668755546</v>
      </c>
      <c r="BC18" s="26">
        <v>0.73563833032953496</v>
      </c>
      <c r="BD18" s="26">
        <v>0</v>
      </c>
      <c r="BE18" s="26">
        <v>79.044337322596803</v>
      </c>
      <c r="BF18" s="26">
        <v>8175.7037797989096</v>
      </c>
      <c r="BG18" s="26">
        <v>8173.9912364504398</v>
      </c>
      <c r="BH18" s="26">
        <v>1.7125433484650801</v>
      </c>
      <c r="BI18" s="26">
        <v>0.92363484570401799</v>
      </c>
      <c r="BJ18" s="26">
        <v>0</v>
      </c>
      <c r="BK18" s="26">
        <v>200.257069769672</v>
      </c>
      <c r="BL18" s="26">
        <v>7.6833319346108997</v>
      </c>
      <c r="BM18" s="26">
        <v>3021.83852097422</v>
      </c>
      <c r="BN18" s="26">
        <v>12.260639235988201</v>
      </c>
      <c r="BO18" s="26">
        <v>15.530139588397001</v>
      </c>
      <c r="BP18" s="26">
        <v>4317.3790933492</v>
      </c>
      <c r="BQ18" s="26">
        <v>133.08787461351699</v>
      </c>
      <c r="BR18" s="26">
        <v>2.77907738697178</v>
      </c>
      <c r="BS18" s="26">
        <v>33.512407757623798</v>
      </c>
      <c r="BT18" s="26">
        <v>0</v>
      </c>
      <c r="BU18" s="26">
        <v>213.63143343684001</v>
      </c>
      <c r="BV18" s="26">
        <v>50.142721111311502</v>
      </c>
      <c r="BW18" s="26">
        <v>0</v>
      </c>
      <c r="BX18" s="26">
        <v>0</v>
      </c>
      <c r="BY18" s="26">
        <v>173.06694635656399</v>
      </c>
      <c r="BZ18" s="95">
        <v>0</v>
      </c>
      <c r="CA18" s="26">
        <v>0</v>
      </c>
      <c r="CB18" s="26">
        <v>9352.0415674862306</v>
      </c>
      <c r="CC18" s="26">
        <v>61.261932908015403</v>
      </c>
      <c r="CE18" s="23">
        <f t="shared" si="0"/>
        <v>7.4615382320839044E-3</v>
      </c>
      <c r="CF18" s="23">
        <f t="shared" si="1"/>
        <v>9.4744086574937453E-3</v>
      </c>
      <c r="CG18" s="23">
        <f t="shared" si="2"/>
        <v>7.9661630732717308E-3</v>
      </c>
      <c r="CH18" s="23">
        <f t="shared" si="3"/>
        <v>8.2516290986389702E-3</v>
      </c>
      <c r="CI18" s="23">
        <f t="shared" si="4"/>
        <v>8.2525459513466889E-3</v>
      </c>
      <c r="CJ18" s="23">
        <f t="shared" si="5"/>
        <v>6.7032946597085181E-3</v>
      </c>
      <c r="CK18" s="23">
        <f t="shared" si="6"/>
        <v>6.8955165278956222E-3</v>
      </c>
      <c r="CL18" s="23">
        <f t="shared" si="7"/>
        <v>1.0423358026818069E-2</v>
      </c>
      <c r="CM18" s="23">
        <f t="shared" si="8"/>
        <v>6.0151723054474009E-3</v>
      </c>
      <c r="CN18" s="23">
        <f t="shared" si="9"/>
        <v>9.0095019749735859E-3</v>
      </c>
      <c r="CO18" s="23">
        <f t="shared" si="10"/>
        <v>1.1479198120159217E-2</v>
      </c>
      <c r="CP18" s="23">
        <f t="shared" si="11"/>
        <v>7.305795925494774E-3</v>
      </c>
      <c r="CQ18" s="23">
        <f t="shared" si="12"/>
        <v>9.7317083797892716E-3</v>
      </c>
    </row>
    <row r="19" spans="1:95" x14ac:dyDescent="0.25">
      <c r="A19" s="95" t="s">
        <v>18</v>
      </c>
      <c r="B19" s="95">
        <v>10729.324591000001</v>
      </c>
      <c r="C19" s="95">
        <v>87.770853204000005</v>
      </c>
      <c r="D19" s="95">
        <v>179.42391484999999</v>
      </c>
      <c r="E19" s="95">
        <v>1444.5069418999999</v>
      </c>
      <c r="F19" s="95">
        <v>1441.8684217</v>
      </c>
      <c r="G19" s="95">
        <v>30.731463990999998</v>
      </c>
      <c r="H19" s="95">
        <v>1637.7652161999999</v>
      </c>
      <c r="I19" s="95">
        <v>46.913723656000002</v>
      </c>
      <c r="J19" s="95">
        <v>76.276064497999997</v>
      </c>
      <c r="K19" s="95">
        <v>97.078484263999997</v>
      </c>
      <c r="L19" s="95">
        <v>4.8813719647999996</v>
      </c>
      <c r="M19" s="95">
        <v>12.158150797999999</v>
      </c>
      <c r="N19" s="95">
        <v>12.010407478999999</v>
      </c>
      <c r="O19" s="26"/>
      <c r="P19" s="26" t="s">
        <v>18</v>
      </c>
      <c r="Q19" s="95">
        <v>0</v>
      </c>
      <c r="R19" s="26">
        <v>103.37822287639899</v>
      </c>
      <c r="S19" s="26">
        <v>4.9540628643691296</v>
      </c>
      <c r="T19" s="26">
        <v>47.5653819301697</v>
      </c>
      <c r="U19" s="26">
        <v>47.5653819301697</v>
      </c>
      <c r="V19" s="26">
        <v>289.28126125665102</v>
      </c>
      <c r="W19" s="95">
        <v>0</v>
      </c>
      <c r="X19" s="26">
        <v>76.893762785449795</v>
      </c>
      <c r="Y19" s="26">
        <v>12.2766120880322</v>
      </c>
      <c r="Z19" s="26">
        <v>568.90273310410498</v>
      </c>
      <c r="AA19" s="26">
        <v>10838.217482034999</v>
      </c>
      <c r="AB19" s="26">
        <v>154.53005240408299</v>
      </c>
      <c r="AC19" s="26">
        <v>59.103977117993303</v>
      </c>
      <c r="AD19" s="26">
        <v>96.930548255281295</v>
      </c>
      <c r="AE19" s="26">
        <v>0</v>
      </c>
      <c r="AF19" s="95">
        <v>0</v>
      </c>
      <c r="AG19" s="26">
        <v>98.249225830834902</v>
      </c>
      <c r="AH19" s="26">
        <v>98.249225830834902</v>
      </c>
      <c r="AI19" s="26">
        <v>0</v>
      </c>
      <c r="AJ19" s="26">
        <v>37.598053693396601</v>
      </c>
      <c r="AK19" s="26">
        <v>5.6613007986697799</v>
      </c>
      <c r="AL19" s="95">
        <v>440.487364858712</v>
      </c>
      <c r="AM19" s="26">
        <v>31.286106186515401</v>
      </c>
      <c r="AN19" s="26">
        <v>0</v>
      </c>
      <c r="AO19" s="26">
        <v>12.1734300550704</v>
      </c>
      <c r="AP19" s="26">
        <v>88.905518195957796</v>
      </c>
      <c r="AQ19" s="26">
        <v>0</v>
      </c>
      <c r="AR19" s="95">
        <v>1815.55905879175</v>
      </c>
      <c r="AS19" s="26">
        <v>163.158917959181</v>
      </c>
      <c r="AT19" s="26">
        <v>18.128772831429</v>
      </c>
      <c r="AU19" s="26">
        <v>181.28769079060999</v>
      </c>
      <c r="AV19" s="26">
        <v>3.4820533883108698E-2</v>
      </c>
      <c r="AW19" s="26">
        <v>72.020386788466496</v>
      </c>
      <c r="AX19" s="26">
        <v>0.16037957546696599</v>
      </c>
      <c r="AY19" s="26">
        <v>190.24825714532301</v>
      </c>
      <c r="AZ19" s="26">
        <v>0.14579956277936601</v>
      </c>
      <c r="BA19" s="26">
        <v>4.3229585198167904</v>
      </c>
      <c r="BB19" s="26">
        <v>81.356175443818003</v>
      </c>
      <c r="BC19" s="26">
        <v>0.13121963446265</v>
      </c>
      <c r="BD19" s="26">
        <v>0</v>
      </c>
      <c r="BE19" s="26">
        <v>14.099546783952499</v>
      </c>
      <c r="BF19" s="26">
        <v>1460.6871225489101</v>
      </c>
      <c r="BG19" s="26">
        <v>1458.03753629113</v>
      </c>
      <c r="BH19" s="26">
        <v>2.6495862577787301</v>
      </c>
      <c r="BI19" s="26">
        <v>0.16475353334766299</v>
      </c>
      <c r="BJ19" s="26">
        <v>0</v>
      </c>
      <c r="BK19" s="26">
        <v>35.720901635278302</v>
      </c>
      <c r="BL19" s="26">
        <v>1.3705164880371601</v>
      </c>
      <c r="BM19" s="26">
        <v>539.02117848068394</v>
      </c>
      <c r="BN19" s="26">
        <v>2.18699394687963</v>
      </c>
      <c r="BO19" s="26">
        <v>2.7701925724080501</v>
      </c>
      <c r="BP19" s="26">
        <v>770.11341782547197</v>
      </c>
      <c r="BQ19" s="26">
        <v>23.426664058729301</v>
      </c>
      <c r="BR19" s="26">
        <v>0.49571861549738999</v>
      </c>
      <c r="BS19" s="26">
        <v>5.9777836732309204</v>
      </c>
      <c r="BT19" s="26">
        <v>0</v>
      </c>
      <c r="BU19" s="26">
        <v>31.032368191272901</v>
      </c>
      <c r="BV19" s="26">
        <v>8.8263231539090796</v>
      </c>
      <c r="BW19" s="26">
        <v>0</v>
      </c>
      <c r="BX19" s="26">
        <v>0</v>
      </c>
      <c r="BY19" s="26">
        <v>30.4639404004967</v>
      </c>
      <c r="BZ19" s="95">
        <v>0</v>
      </c>
      <c r="CA19" s="26">
        <v>0</v>
      </c>
      <c r="CB19" s="26">
        <v>1652.7677003257299</v>
      </c>
      <c r="CC19" s="26">
        <v>10.783572324569899</v>
      </c>
      <c r="CE19" s="23">
        <f t="shared" si="0"/>
        <v>1.0149090943370331E-2</v>
      </c>
      <c r="CF19" s="23">
        <f t="shared" si="1"/>
        <v>1.2927583024863212E-2</v>
      </c>
      <c r="CG19" s="23">
        <f t="shared" si="2"/>
        <v>1.0387555873854001E-2</v>
      </c>
      <c r="CH19" s="23">
        <f t="shared" si="3"/>
        <v>1.120117887950609E-2</v>
      </c>
      <c r="CI19" s="23">
        <f t="shared" si="4"/>
        <v>1.1214001463508148E-2</v>
      </c>
      <c r="CJ19" s="23">
        <f t="shared" si="5"/>
        <v>9.7914046776627975E-3</v>
      </c>
      <c r="CK19" s="23">
        <f t="shared" si="6"/>
        <v>9.1603387209183099E-3</v>
      </c>
      <c r="CL19" s="23">
        <f t="shared" si="7"/>
        <v>1.3890568119215036E-2</v>
      </c>
      <c r="CM19" s="23">
        <f t="shared" si="8"/>
        <v>8.0981929457830705E-3</v>
      </c>
      <c r="CN19" s="23">
        <f t="shared" si="9"/>
        <v>1.2059742956545692E-2</v>
      </c>
      <c r="CO19" s="23">
        <f t="shared" si="10"/>
        <v>1.4891489542962601E-2</v>
      </c>
      <c r="CP19" s="23">
        <f t="shared" si="11"/>
        <v>9.7433641020217964E-3</v>
      </c>
      <c r="CQ19" s="23">
        <f t="shared" si="12"/>
        <v>1.3573442562664285E-2</v>
      </c>
    </row>
    <row r="20" spans="1:95" x14ac:dyDescent="0.25">
      <c r="A20" s="95" t="s">
        <v>19</v>
      </c>
      <c r="B20" s="95">
        <v>57629.072722999997</v>
      </c>
      <c r="C20" s="95">
        <v>399.56001729000002</v>
      </c>
      <c r="D20" s="95">
        <v>869.58464180999999</v>
      </c>
      <c r="E20" s="95">
        <v>7938.8265044</v>
      </c>
      <c r="F20" s="95">
        <v>7938.8265044</v>
      </c>
      <c r="G20" s="95">
        <v>278.32718944999999</v>
      </c>
      <c r="H20" s="95">
        <v>8171.5014739999997</v>
      </c>
      <c r="I20" s="95">
        <v>194.77303122999999</v>
      </c>
      <c r="J20" s="95">
        <v>476.81535932000003</v>
      </c>
      <c r="K20" s="95">
        <v>399.15533816999999</v>
      </c>
      <c r="L20" s="95">
        <v>16.067658161000001</v>
      </c>
      <c r="M20" s="95">
        <v>42.503095246999997</v>
      </c>
      <c r="N20" s="95">
        <v>65.478428945999994</v>
      </c>
      <c r="O20" s="26"/>
      <c r="P20" s="26" t="s">
        <v>19</v>
      </c>
      <c r="Q20" s="95">
        <v>0</v>
      </c>
      <c r="R20" s="26">
        <v>515.65370850338297</v>
      </c>
      <c r="S20" s="26">
        <v>16.2088101467006</v>
      </c>
      <c r="T20" s="26">
        <v>196.19740587304801</v>
      </c>
      <c r="U20" s="26">
        <v>196.19740587304801</v>
      </c>
      <c r="V20" s="26">
        <v>1442.9435157228099</v>
      </c>
      <c r="W20" s="95">
        <v>0</v>
      </c>
      <c r="X20" s="26">
        <v>479.01137911531498</v>
      </c>
      <c r="Y20" s="26">
        <v>42.751919176340799</v>
      </c>
      <c r="Z20" s="26">
        <v>2837.7039447863599</v>
      </c>
      <c r="AA20" s="26">
        <v>57942.198285906401</v>
      </c>
      <c r="AB20" s="26">
        <v>770.800445635708</v>
      </c>
      <c r="AC20" s="26">
        <v>294.81223255573298</v>
      </c>
      <c r="AD20" s="26">
        <v>483.49232572644701</v>
      </c>
      <c r="AE20" s="26">
        <v>0</v>
      </c>
      <c r="AF20" s="95">
        <v>0</v>
      </c>
      <c r="AG20" s="26">
        <v>401.74591589908101</v>
      </c>
      <c r="AH20" s="26">
        <v>401.74591589908101</v>
      </c>
      <c r="AI20" s="26">
        <v>0</v>
      </c>
      <c r="AJ20" s="26">
        <v>187.54033576858001</v>
      </c>
      <c r="AK20" s="26">
        <v>28.2387448575418</v>
      </c>
      <c r="AL20" s="95">
        <v>2197.1640190450698</v>
      </c>
      <c r="AM20" s="26">
        <v>156.05602699583801</v>
      </c>
      <c r="AN20" s="26">
        <v>0</v>
      </c>
      <c r="AO20" s="26">
        <v>65.888137845523502</v>
      </c>
      <c r="AP20" s="26">
        <v>402.224571449042</v>
      </c>
      <c r="AQ20" s="26">
        <v>0</v>
      </c>
      <c r="AR20" s="95">
        <v>9027.2440901249392</v>
      </c>
      <c r="AS20" s="26">
        <v>786.92974822775898</v>
      </c>
      <c r="AT20" s="26">
        <v>87.4366237398104</v>
      </c>
      <c r="AU20" s="26">
        <v>874.36637196756897</v>
      </c>
      <c r="AV20" s="26">
        <v>0.173685822783467</v>
      </c>
      <c r="AW20" s="26">
        <v>359.23991394765102</v>
      </c>
      <c r="AX20" s="26">
        <v>0.87835401753776798</v>
      </c>
      <c r="AY20" s="26">
        <v>948.96376365052299</v>
      </c>
      <c r="AZ20" s="26">
        <v>0.79850356608629902</v>
      </c>
      <c r="BA20" s="26">
        <v>23.675633415455501</v>
      </c>
      <c r="BB20" s="26">
        <v>445.565126738206</v>
      </c>
      <c r="BC20" s="26">
        <v>0.71865308432127895</v>
      </c>
      <c r="BD20" s="26">
        <v>0</v>
      </c>
      <c r="BE20" s="26">
        <v>77.219301366314497</v>
      </c>
      <c r="BF20" s="26">
        <v>7985.2657076038404</v>
      </c>
      <c r="BG20" s="26">
        <v>7985.2657076038404</v>
      </c>
      <c r="BH20" s="26">
        <v>0</v>
      </c>
      <c r="BI20" s="26">
        <v>0.90230905085511703</v>
      </c>
      <c r="BJ20" s="26">
        <v>0</v>
      </c>
      <c r="BK20" s="26">
        <v>195.633370922138</v>
      </c>
      <c r="BL20" s="26">
        <v>7.5059350055391096</v>
      </c>
      <c r="BM20" s="26">
        <v>2952.0680050926699</v>
      </c>
      <c r="BN20" s="26">
        <v>11.9775522500923</v>
      </c>
      <c r="BO20" s="26">
        <v>15.1715747361343</v>
      </c>
      <c r="BP20" s="26">
        <v>4217.6978248097103</v>
      </c>
      <c r="BQ20" s="26">
        <v>116.852976188944</v>
      </c>
      <c r="BR20" s="26">
        <v>2.7149116530806801</v>
      </c>
      <c r="BS20" s="26">
        <v>32.738651895699299</v>
      </c>
      <c r="BT20" s="26">
        <v>0</v>
      </c>
      <c r="BU20" s="26">
        <v>279.63847804361802</v>
      </c>
      <c r="BV20" s="26">
        <v>44.025998325143199</v>
      </c>
      <c r="BW20" s="26">
        <v>0</v>
      </c>
      <c r="BX20" s="26">
        <v>0</v>
      </c>
      <c r="BY20" s="26">
        <v>151.95507581447899</v>
      </c>
      <c r="BZ20" s="95">
        <v>0</v>
      </c>
      <c r="CA20" s="26">
        <v>0</v>
      </c>
      <c r="CB20" s="26">
        <v>8215.3002848371598</v>
      </c>
      <c r="CC20" s="26">
        <v>53.788752713755201</v>
      </c>
      <c r="CE20" s="23">
        <f t="shared" si="0"/>
        <v>5.4334652305004696E-3</v>
      </c>
      <c r="CF20" s="23">
        <f t="shared" si="1"/>
        <v>6.6687207021218411E-3</v>
      </c>
      <c r="CG20" s="23">
        <f t="shared" si="2"/>
        <v>5.4988668470685315E-3</v>
      </c>
      <c r="CH20" s="23">
        <f t="shared" si="3"/>
        <v>5.849630695179197E-3</v>
      </c>
      <c r="CI20" s="23">
        <f t="shared" si="4"/>
        <v>5.849630695179197E-3</v>
      </c>
      <c r="CJ20" s="23">
        <f t="shared" si="5"/>
        <v>4.7113205009156915E-3</v>
      </c>
      <c r="CK20" s="23">
        <f t="shared" si="6"/>
        <v>5.3599465136876861E-3</v>
      </c>
      <c r="CL20" s="23">
        <f t="shared" si="7"/>
        <v>7.3129972566173011E-3</v>
      </c>
      <c r="CM20" s="23">
        <f t="shared" si="8"/>
        <v>4.6055978533215865E-3</v>
      </c>
      <c r="CN20" s="23">
        <f t="shared" si="9"/>
        <v>6.4901492761138867E-3</v>
      </c>
      <c r="CO20" s="23">
        <f t="shared" si="10"/>
        <v>8.7848511765833033E-3</v>
      </c>
      <c r="CP20" s="23">
        <f t="shared" si="11"/>
        <v>5.8542543288859468E-3</v>
      </c>
      <c r="CQ20" s="23">
        <f t="shared" si="12"/>
        <v>6.2571583667866389E-3</v>
      </c>
    </row>
    <row r="21" spans="1:95" x14ac:dyDescent="0.25">
      <c r="A21" s="95" t="s">
        <v>20</v>
      </c>
      <c r="B21" s="95">
        <v>40538.858070000002</v>
      </c>
      <c r="C21" s="95">
        <v>334.60336754999997</v>
      </c>
      <c r="D21" s="95">
        <v>657.97493233</v>
      </c>
      <c r="E21" s="95">
        <v>5450.9243078</v>
      </c>
      <c r="F21" s="95">
        <v>5448.7298572999998</v>
      </c>
      <c r="G21" s="95">
        <v>133.64975942999999</v>
      </c>
      <c r="H21" s="95">
        <v>6044.1050238999997</v>
      </c>
      <c r="I21" s="95">
        <v>175.30776807999999</v>
      </c>
      <c r="J21" s="95">
        <v>293.03757295000003</v>
      </c>
      <c r="K21" s="95">
        <v>359.81249789999998</v>
      </c>
      <c r="L21" s="95">
        <v>17.964390189</v>
      </c>
      <c r="M21" s="95">
        <v>44.221129013999999</v>
      </c>
      <c r="N21" s="95">
        <v>49.751602077999998</v>
      </c>
      <c r="O21" s="26"/>
      <c r="P21" s="26" t="s">
        <v>20</v>
      </c>
      <c r="Q21" s="95">
        <v>0</v>
      </c>
      <c r="R21" s="26">
        <v>379.448059380085</v>
      </c>
      <c r="S21" s="26">
        <v>18.2055306668979</v>
      </c>
      <c r="T21" s="26">
        <v>177.45873703015101</v>
      </c>
      <c r="U21" s="26">
        <v>177.45873703015101</v>
      </c>
      <c r="V21" s="26">
        <v>1061.80172882906</v>
      </c>
      <c r="W21" s="95">
        <v>0</v>
      </c>
      <c r="X21" s="26">
        <v>294.90671670806898</v>
      </c>
      <c r="Y21" s="26">
        <v>44.578250448634897</v>
      </c>
      <c r="Z21" s="26">
        <v>2088.14715969401</v>
      </c>
      <c r="AA21" s="26">
        <v>40883.603300944902</v>
      </c>
      <c r="AB21" s="26">
        <v>567.19982280677698</v>
      </c>
      <c r="AC21" s="26">
        <v>216.94005784875901</v>
      </c>
      <c r="AD21" s="26">
        <v>355.78166404545499</v>
      </c>
      <c r="AE21" s="26">
        <v>0</v>
      </c>
      <c r="AF21" s="95">
        <v>0</v>
      </c>
      <c r="AG21" s="26">
        <v>363.55535365685</v>
      </c>
      <c r="AH21" s="26">
        <v>363.55535365685</v>
      </c>
      <c r="AI21" s="26">
        <v>0</v>
      </c>
      <c r="AJ21" s="26">
        <v>138.00296825034701</v>
      </c>
      <c r="AK21" s="26">
        <v>20.7797072109231</v>
      </c>
      <c r="AL21" s="95">
        <v>1616.8009391277501</v>
      </c>
      <c r="AM21" s="26">
        <v>114.83505686170101</v>
      </c>
      <c r="AN21" s="26">
        <v>0</v>
      </c>
      <c r="AO21" s="26">
        <v>50.298818211495799</v>
      </c>
      <c r="AP21" s="26">
        <v>338.33070868982298</v>
      </c>
      <c r="AQ21" s="26">
        <v>0</v>
      </c>
      <c r="AR21" s="95">
        <v>6688.11134333264</v>
      </c>
      <c r="AS21" s="26">
        <v>597.38176505045703</v>
      </c>
      <c r="AT21" s="26">
        <v>66.3757826842496</v>
      </c>
      <c r="AU21" s="26">
        <v>663.75754773470601</v>
      </c>
      <c r="AV21" s="26">
        <v>0.127808063015204</v>
      </c>
      <c r="AW21" s="26">
        <v>264.34956622602601</v>
      </c>
      <c r="AX21" s="26">
        <v>0.60513598880067399</v>
      </c>
      <c r="AY21" s="26">
        <v>698.30271419786197</v>
      </c>
      <c r="AZ21" s="26">
        <v>0.55012351956891603</v>
      </c>
      <c r="BA21" s="26">
        <v>16.311161766677898</v>
      </c>
      <c r="BB21" s="26">
        <v>306.96886536711997</v>
      </c>
      <c r="BC21" s="26">
        <v>0.49511073066696898</v>
      </c>
      <c r="BD21" s="26">
        <v>0</v>
      </c>
      <c r="BE21" s="26">
        <v>53.199678194648598</v>
      </c>
      <c r="BF21" s="26">
        <v>5503.5912057317501</v>
      </c>
      <c r="BG21" s="26">
        <v>5501.39173534975</v>
      </c>
      <c r="BH21" s="26">
        <v>2.1994703819948498</v>
      </c>
      <c r="BI21" s="26">
        <v>0.62163950759783704</v>
      </c>
      <c r="BJ21" s="26">
        <v>0</v>
      </c>
      <c r="BK21" s="26">
        <v>134.78026006936901</v>
      </c>
      <c r="BL21" s="26">
        <v>5.1711596863938398</v>
      </c>
      <c r="BM21" s="26">
        <v>2033.80677059306</v>
      </c>
      <c r="BN21" s="26">
        <v>8.2518539185523405</v>
      </c>
      <c r="BO21" s="26">
        <v>10.452350571716201</v>
      </c>
      <c r="BP21" s="26">
        <v>2905.75214545067</v>
      </c>
      <c r="BQ21" s="26">
        <v>85.987168881492096</v>
      </c>
      <c r="BR21" s="26">
        <v>1.8704200940275999</v>
      </c>
      <c r="BS21" s="26">
        <v>22.555059890876901</v>
      </c>
      <c r="BT21" s="26">
        <v>0</v>
      </c>
      <c r="BU21" s="26">
        <v>134.66365521655101</v>
      </c>
      <c r="BV21" s="26">
        <v>32.396870225749502</v>
      </c>
      <c r="BW21" s="26">
        <v>0</v>
      </c>
      <c r="BX21" s="26">
        <v>0</v>
      </c>
      <c r="BY21" s="26">
        <v>111.817315172463</v>
      </c>
      <c r="BZ21" s="95">
        <v>0</v>
      </c>
      <c r="CA21" s="26">
        <v>0</v>
      </c>
      <c r="CB21" s="26">
        <v>6090.5434267554101</v>
      </c>
      <c r="CC21" s="26">
        <v>39.580926857234601</v>
      </c>
      <c r="CE21" s="23">
        <f t="shared" si="0"/>
        <v>8.5040686234825642E-3</v>
      </c>
      <c r="CF21" s="23">
        <f t="shared" si="1"/>
        <v>1.1139580474383697E-2</v>
      </c>
      <c r="CG21" s="23">
        <f t="shared" si="2"/>
        <v>8.7885041216217655E-3</v>
      </c>
      <c r="CH21" s="23">
        <f t="shared" si="3"/>
        <v>9.6620123409870886E-3</v>
      </c>
      <c r="CI21" s="23">
        <f t="shared" si="4"/>
        <v>9.6649823773508961E-3</v>
      </c>
      <c r="CJ21" s="23">
        <f t="shared" si="5"/>
        <v>7.5862148265373646E-3</v>
      </c>
      <c r="CK21" s="23">
        <f t="shared" si="6"/>
        <v>7.6832554483717034E-3</v>
      </c>
      <c r="CL21" s="23">
        <f t="shared" si="7"/>
        <v>1.2269672780098663E-2</v>
      </c>
      <c r="CM21" s="23">
        <f t="shared" si="8"/>
        <v>6.3785122817266969E-3</v>
      </c>
      <c r="CN21" s="23">
        <f t="shared" si="9"/>
        <v>1.0402239440527282E-2</v>
      </c>
      <c r="CO21" s="23">
        <f t="shared" si="10"/>
        <v>1.3423248736022013E-2</v>
      </c>
      <c r="CP21" s="23">
        <f t="shared" si="11"/>
        <v>8.0758099713337667E-3</v>
      </c>
      <c r="CQ21" s="23">
        <f t="shared" si="12"/>
        <v>1.0998965071273131E-2</v>
      </c>
    </row>
    <row r="22" spans="1:95" x14ac:dyDescent="0.25">
      <c r="A22" s="95" t="s">
        <v>129</v>
      </c>
      <c r="B22" s="95">
        <v>35073.016630999999</v>
      </c>
      <c r="C22" s="95">
        <v>273.94197439999999</v>
      </c>
      <c r="D22" s="95">
        <v>660.18309128999999</v>
      </c>
      <c r="E22" s="95">
        <v>4771.0288693000002</v>
      </c>
      <c r="F22" s="95">
        <v>4760.5255067999997</v>
      </c>
      <c r="G22" s="95">
        <v>126.02410444</v>
      </c>
      <c r="H22" s="95">
        <v>4977.9437207000001</v>
      </c>
      <c r="I22" s="95">
        <v>147.76477116000001</v>
      </c>
      <c r="J22" s="95">
        <v>256.03316364</v>
      </c>
      <c r="K22" s="95">
        <v>307.54398950000001</v>
      </c>
      <c r="L22" s="95">
        <v>14.071277256</v>
      </c>
      <c r="M22" s="95">
        <v>33.116459542000001</v>
      </c>
      <c r="N22" s="95">
        <v>45.802139042</v>
      </c>
      <c r="O22" s="26"/>
      <c r="P22" s="26" t="s">
        <v>129</v>
      </c>
      <c r="Q22" s="95">
        <v>0</v>
      </c>
      <c r="R22" s="26">
        <v>309.98704817947902</v>
      </c>
      <c r="S22" s="26">
        <v>14.2568726625186</v>
      </c>
      <c r="T22" s="26">
        <v>149.45443179957499</v>
      </c>
      <c r="U22" s="26">
        <v>149.45443179957499</v>
      </c>
      <c r="V22" s="26">
        <v>867.43069809504095</v>
      </c>
      <c r="W22" s="95">
        <v>0</v>
      </c>
      <c r="X22" s="26">
        <v>257.603825111915</v>
      </c>
      <c r="Y22" s="26">
        <v>33.393064716913301</v>
      </c>
      <c r="Z22" s="26">
        <v>1705.8954652285399</v>
      </c>
      <c r="AA22" s="26">
        <v>35353.493452206501</v>
      </c>
      <c r="AB22" s="26">
        <v>463.36958962965099</v>
      </c>
      <c r="AC22" s="26">
        <v>177.227520428546</v>
      </c>
      <c r="AD22" s="26">
        <v>290.65323560003299</v>
      </c>
      <c r="AE22" s="26">
        <v>0</v>
      </c>
      <c r="AF22" s="95">
        <v>0</v>
      </c>
      <c r="AG22" s="26">
        <v>310.52079699953498</v>
      </c>
      <c r="AH22" s="26">
        <v>310.52079699953498</v>
      </c>
      <c r="AI22" s="26">
        <v>0</v>
      </c>
      <c r="AJ22" s="26">
        <v>112.740547793812</v>
      </c>
      <c r="AK22" s="26">
        <v>16.9758180726575</v>
      </c>
      <c r="AL22" s="95">
        <v>1320.8331989128801</v>
      </c>
      <c r="AM22" s="26">
        <v>93.813640410022202</v>
      </c>
      <c r="AN22" s="26">
        <v>0</v>
      </c>
      <c r="AO22" s="26">
        <v>46.244870983666203</v>
      </c>
      <c r="AP22" s="26">
        <v>276.86599602363299</v>
      </c>
      <c r="AQ22" s="26">
        <v>0</v>
      </c>
      <c r="AR22" s="95">
        <v>5503.5855725127703</v>
      </c>
      <c r="AS22" s="26">
        <v>598.58573449957805</v>
      </c>
      <c r="AT22" s="26">
        <v>66.5095455436322</v>
      </c>
      <c r="AU22" s="26">
        <v>665.09528004320998</v>
      </c>
      <c r="AV22" s="26">
        <v>0.10441184273179201</v>
      </c>
      <c r="AW22" s="26">
        <v>215.95842257417701</v>
      </c>
      <c r="AX22" s="26">
        <v>0.52832960608916502</v>
      </c>
      <c r="AY22" s="26">
        <v>570.47306870136697</v>
      </c>
      <c r="AZ22" s="26">
        <v>0.480299739854605</v>
      </c>
      <c r="BA22" s="26">
        <v>14.2408801812199</v>
      </c>
      <c r="BB22" s="26">
        <v>268.007213148365</v>
      </c>
      <c r="BC22" s="26">
        <v>0.432269791277412</v>
      </c>
      <c r="BD22" s="26">
        <v>0</v>
      </c>
      <c r="BE22" s="26">
        <v>46.447381666363498</v>
      </c>
      <c r="BF22" s="26">
        <v>4813.6648378061</v>
      </c>
      <c r="BG22" s="26">
        <v>4803.1344326040398</v>
      </c>
      <c r="BH22" s="26">
        <v>10.5304052020591</v>
      </c>
      <c r="BI22" s="26">
        <v>0.54273884499853897</v>
      </c>
      <c r="BJ22" s="26">
        <v>0</v>
      </c>
      <c r="BK22" s="26">
        <v>117.67340593374</v>
      </c>
      <c r="BL22" s="26">
        <v>4.5148186044742697</v>
      </c>
      <c r="BM22" s="26">
        <v>1775.66815500697</v>
      </c>
      <c r="BN22" s="26">
        <v>7.2044950469859996</v>
      </c>
      <c r="BO22" s="26">
        <v>9.1256961423524494</v>
      </c>
      <c r="BP22" s="26">
        <v>2536.9434389898402</v>
      </c>
      <c r="BQ22" s="26">
        <v>70.2465317511802</v>
      </c>
      <c r="BR22" s="26">
        <v>1.6330186884703699</v>
      </c>
      <c r="BS22" s="26">
        <v>19.6922912130381</v>
      </c>
      <c r="BT22" s="26">
        <v>0</v>
      </c>
      <c r="BU22" s="26">
        <v>126.88905626261401</v>
      </c>
      <c r="BV22" s="26">
        <v>26.466396976776601</v>
      </c>
      <c r="BW22" s="26">
        <v>0</v>
      </c>
      <c r="BX22" s="26">
        <v>0</v>
      </c>
      <c r="BY22" s="26">
        <v>91.348291482255107</v>
      </c>
      <c r="BZ22" s="95">
        <v>0</v>
      </c>
      <c r="CA22" s="26">
        <v>0</v>
      </c>
      <c r="CB22" s="26">
        <v>5015.4576623290704</v>
      </c>
      <c r="CC22" s="26">
        <v>32.335323788904603</v>
      </c>
      <c r="CE22" s="23">
        <f t="shared" si="0"/>
        <v>7.9969403304361811E-3</v>
      </c>
      <c r="CF22" s="23">
        <f t="shared" si="1"/>
        <v>1.067387219515125E-2</v>
      </c>
      <c r="CG22" s="23">
        <f t="shared" si="2"/>
        <v>7.440646114718806E-3</v>
      </c>
      <c r="CH22" s="23">
        <f t="shared" si="3"/>
        <v>8.9364306262006005E-3</v>
      </c>
      <c r="CI22" s="23">
        <f t="shared" si="4"/>
        <v>8.9504668640420018E-3</v>
      </c>
      <c r="CJ22" s="23">
        <f t="shared" si="5"/>
        <v>6.8633840046513177E-3</v>
      </c>
      <c r="CK22" s="23">
        <f t="shared" si="6"/>
        <v>7.5360316897667007E-3</v>
      </c>
      <c r="CL22" s="23">
        <f t="shared" si="7"/>
        <v>1.1434800232224589E-2</v>
      </c>
      <c r="CM22" s="23">
        <f t="shared" si="8"/>
        <v>6.1346016648197148E-3</v>
      </c>
      <c r="CN22" s="23">
        <f t="shared" si="9"/>
        <v>9.6792901216330562E-3</v>
      </c>
      <c r="CO22" s="23">
        <f t="shared" si="10"/>
        <v>1.3189663108902315E-2</v>
      </c>
      <c r="CP22" s="23">
        <f t="shared" si="11"/>
        <v>8.3524983871689218E-3</v>
      </c>
      <c r="CQ22" s="23">
        <f t="shared" si="12"/>
        <v>9.6661848316783473E-3</v>
      </c>
    </row>
    <row r="23" spans="1:95" x14ac:dyDescent="0.25">
      <c r="A23" s="95" t="s">
        <v>22</v>
      </c>
      <c r="B23" s="95">
        <v>78106.746721000003</v>
      </c>
      <c r="C23" s="95">
        <v>600.58743019999997</v>
      </c>
      <c r="D23" s="95">
        <v>1305.6900989999999</v>
      </c>
      <c r="E23" s="95">
        <v>10788.721791</v>
      </c>
      <c r="F23" s="95">
        <v>10778.438470999999</v>
      </c>
      <c r="G23" s="95">
        <v>325.73557692999998</v>
      </c>
      <c r="H23" s="95">
        <v>10719.110216999999</v>
      </c>
      <c r="I23" s="95">
        <v>318.26191677999998</v>
      </c>
      <c r="J23" s="95">
        <v>588.88877118000005</v>
      </c>
      <c r="K23" s="95">
        <v>640.83559163999996</v>
      </c>
      <c r="L23" s="95">
        <v>29.047831510000002</v>
      </c>
      <c r="M23" s="95">
        <v>64.679622890000005</v>
      </c>
      <c r="N23" s="95">
        <v>96.366386691000002</v>
      </c>
      <c r="O23" s="26"/>
      <c r="P23" s="26" t="s">
        <v>22</v>
      </c>
      <c r="Q23" s="95">
        <v>0</v>
      </c>
      <c r="R23" s="26">
        <v>667.39959583961399</v>
      </c>
      <c r="S23" s="26">
        <v>29.4621274908922</v>
      </c>
      <c r="T23" s="26">
        <v>322.24066990868999</v>
      </c>
      <c r="U23" s="26">
        <v>322.24066990868999</v>
      </c>
      <c r="V23" s="26">
        <v>1867.5712444585299</v>
      </c>
      <c r="W23" s="95">
        <v>0</v>
      </c>
      <c r="X23" s="26">
        <v>593.58250320622301</v>
      </c>
      <c r="Y23" s="26">
        <v>65.379484018046895</v>
      </c>
      <c r="Z23" s="26">
        <v>3672.7787623327799</v>
      </c>
      <c r="AA23" s="26">
        <v>78842.6389125922</v>
      </c>
      <c r="AB23" s="26">
        <v>997.63058364441804</v>
      </c>
      <c r="AC23" s="26">
        <v>381.56941354901699</v>
      </c>
      <c r="AD23" s="26">
        <v>625.77377506628795</v>
      </c>
      <c r="AE23" s="26">
        <v>0</v>
      </c>
      <c r="AF23" s="95">
        <v>0</v>
      </c>
      <c r="AG23" s="26">
        <v>648.19299692042296</v>
      </c>
      <c r="AH23" s="26">
        <v>648.19299692042296</v>
      </c>
      <c r="AI23" s="26">
        <v>0</v>
      </c>
      <c r="AJ23" s="26">
        <v>242.72940867239799</v>
      </c>
      <c r="AK23" s="26">
        <v>36.548789075999899</v>
      </c>
      <c r="AL23" s="95">
        <v>2843.7423314685698</v>
      </c>
      <c r="AM23" s="26">
        <v>201.97996955519301</v>
      </c>
      <c r="AN23" s="26">
        <v>0</v>
      </c>
      <c r="AO23" s="26">
        <v>97.460183191510595</v>
      </c>
      <c r="AP23" s="26">
        <v>607.63183134035501</v>
      </c>
      <c r="AQ23" s="26">
        <v>0</v>
      </c>
      <c r="AR23" s="95">
        <v>11866.2119219343</v>
      </c>
      <c r="AS23" s="26">
        <v>1186.6851257262799</v>
      </c>
      <c r="AT23" s="26">
        <v>131.854011736746</v>
      </c>
      <c r="AU23" s="26">
        <v>1318.5391374630301</v>
      </c>
      <c r="AV23" s="26">
        <v>0.22479780278591899</v>
      </c>
      <c r="AW23" s="26">
        <v>464.95657064234899</v>
      </c>
      <c r="AX23" s="26">
        <v>1.1973007855068101</v>
      </c>
      <c r="AY23" s="26">
        <v>1228.2237053164899</v>
      </c>
      <c r="AZ23" s="26">
        <v>1.0884550062004901</v>
      </c>
      <c r="BA23" s="26">
        <v>32.272695966203102</v>
      </c>
      <c r="BB23" s="26">
        <v>607.35799075161003</v>
      </c>
      <c r="BC23" s="26">
        <v>0.97960976768795804</v>
      </c>
      <c r="BD23" s="26">
        <v>0</v>
      </c>
      <c r="BE23" s="26">
        <v>105.25906722664</v>
      </c>
      <c r="BF23" s="26">
        <v>10895.203735175501</v>
      </c>
      <c r="BG23" s="26">
        <v>10884.862583562801</v>
      </c>
      <c r="BH23" s="26">
        <v>10.341151612619001</v>
      </c>
      <c r="BI23" s="26">
        <v>1.2299542953201299</v>
      </c>
      <c r="BJ23" s="26">
        <v>0</v>
      </c>
      <c r="BK23" s="26">
        <v>266.67151456207898</v>
      </c>
      <c r="BL23" s="26">
        <v>10.2314803987058</v>
      </c>
      <c r="BM23" s="26">
        <v>4024.0193100745701</v>
      </c>
      <c r="BN23" s="26">
        <v>16.326829194486201</v>
      </c>
      <c r="BO23" s="26">
        <v>20.680651229131801</v>
      </c>
      <c r="BP23" s="26">
        <v>5749.2203156577698</v>
      </c>
      <c r="BQ23" s="26">
        <v>151.24022322595499</v>
      </c>
      <c r="BR23" s="26">
        <v>3.7007482476010898</v>
      </c>
      <c r="BS23" s="26">
        <v>44.626660399367204</v>
      </c>
      <c r="BT23" s="26">
        <v>0</v>
      </c>
      <c r="BU23" s="26">
        <v>328.33248771264903</v>
      </c>
      <c r="BV23" s="26">
        <v>56.981878347009797</v>
      </c>
      <c r="BW23" s="26">
        <v>0</v>
      </c>
      <c r="BX23" s="26">
        <v>0</v>
      </c>
      <c r="BY23" s="26">
        <v>196.67223317439399</v>
      </c>
      <c r="BZ23" s="95">
        <v>0</v>
      </c>
      <c r="CA23" s="26">
        <v>0</v>
      </c>
      <c r="CB23" s="26">
        <v>10815.2054860915</v>
      </c>
      <c r="CC23" s="26">
        <v>69.617660051562297</v>
      </c>
      <c r="CE23" s="23">
        <f t="shared" si="0"/>
        <v>9.4216213385615553E-3</v>
      </c>
      <c r="CF23" s="23">
        <f t="shared" si="1"/>
        <v>1.1729185104671934E-2</v>
      </c>
      <c r="CG23" s="23">
        <f t="shared" si="2"/>
        <v>9.8408025555765388E-3</v>
      </c>
      <c r="CH23" s="23">
        <f t="shared" si="3"/>
        <v>9.8697460401962044E-3</v>
      </c>
      <c r="CI23" s="23">
        <f t="shared" si="4"/>
        <v>9.8737969186484201E-3</v>
      </c>
      <c r="CJ23" s="23">
        <f t="shared" si="5"/>
        <v>7.9724505598205465E-3</v>
      </c>
      <c r="CK23" s="23">
        <f t="shared" si="6"/>
        <v>8.964855024915926E-3</v>
      </c>
      <c r="CL23" s="23">
        <f t="shared" si="7"/>
        <v>1.2501505580513259E-2</v>
      </c>
      <c r="CM23" s="23">
        <f t="shared" si="8"/>
        <v>7.970489939581939E-3</v>
      </c>
      <c r="CN23" s="23">
        <f t="shared" si="9"/>
        <v>1.1480956077352425E-2</v>
      </c>
      <c r="CO23" s="23">
        <f t="shared" si="10"/>
        <v>1.426254420229521E-2</v>
      </c>
      <c r="CP23" s="23">
        <f t="shared" si="11"/>
        <v>1.0820426848145631E-2</v>
      </c>
      <c r="CQ23" s="23">
        <f t="shared" si="12"/>
        <v>1.1350394448407245E-2</v>
      </c>
    </row>
    <row r="24" spans="1:95" x14ac:dyDescent="0.25">
      <c r="A24" s="95" t="s">
        <v>23</v>
      </c>
      <c r="B24" s="95">
        <v>244636.13922000001</v>
      </c>
      <c r="C24" s="95">
        <v>1784.0790499</v>
      </c>
      <c r="D24" s="95">
        <v>2739.4254461999999</v>
      </c>
      <c r="E24" s="95">
        <v>39131.027870999998</v>
      </c>
      <c r="F24" s="95">
        <v>39130.367604999999</v>
      </c>
      <c r="G24" s="95">
        <v>1069.5769167999999</v>
      </c>
      <c r="H24" s="95">
        <v>38392.386426999998</v>
      </c>
      <c r="I24" s="95">
        <v>897.87338174000001</v>
      </c>
      <c r="J24" s="95">
        <v>1770.5866172999999</v>
      </c>
      <c r="K24" s="95">
        <v>1576.3931126</v>
      </c>
      <c r="L24" s="95">
        <v>86.333099415000007</v>
      </c>
      <c r="M24" s="95">
        <v>157.13008593999999</v>
      </c>
      <c r="N24" s="95">
        <v>216.72675591000001</v>
      </c>
      <c r="O24" s="26"/>
      <c r="P24" s="26" t="s">
        <v>23</v>
      </c>
      <c r="Q24" s="95">
        <v>0</v>
      </c>
      <c r="R24" s="26">
        <v>2496.8359413732901</v>
      </c>
      <c r="S24" s="26">
        <v>87.982973114707093</v>
      </c>
      <c r="T24" s="26">
        <v>912.98434994624495</v>
      </c>
      <c r="U24" s="26">
        <v>912.98434994624495</v>
      </c>
      <c r="V24" s="26">
        <v>6986.8466575725597</v>
      </c>
      <c r="W24" s="95">
        <v>0</v>
      </c>
      <c r="X24" s="26">
        <v>1786.47860691647</v>
      </c>
      <c r="Y24" s="26">
        <v>159.55059017720399</v>
      </c>
      <c r="Z24" s="26">
        <v>13740.381919940601</v>
      </c>
      <c r="AA24" s="26">
        <v>247338.16563082501</v>
      </c>
      <c r="AB24" s="26">
        <v>3732.2764257424801</v>
      </c>
      <c r="AC24" s="26">
        <v>1427.5046104657399</v>
      </c>
      <c r="AD24" s="26">
        <v>2341.1078857366001</v>
      </c>
      <c r="AE24" s="26">
        <v>0</v>
      </c>
      <c r="AF24" s="95">
        <v>0</v>
      </c>
      <c r="AG24" s="26">
        <v>1602.42516445044</v>
      </c>
      <c r="AH24" s="26">
        <v>1602.42516445044</v>
      </c>
      <c r="AI24" s="26">
        <v>0</v>
      </c>
      <c r="AJ24" s="26">
        <v>908.08467316498104</v>
      </c>
      <c r="AK24" s="26">
        <v>136.73418405793799</v>
      </c>
      <c r="AL24" s="95">
        <v>10638.841841322699</v>
      </c>
      <c r="AM24" s="26">
        <v>755.63559275258899</v>
      </c>
      <c r="AN24" s="26">
        <v>0</v>
      </c>
      <c r="AO24" s="26">
        <v>220.446591873171</v>
      </c>
      <c r="AP24" s="26">
        <v>1810.9123507527099</v>
      </c>
      <c r="AQ24" s="26">
        <v>0</v>
      </c>
      <c r="AR24" s="95">
        <v>42699.423375717197</v>
      </c>
      <c r="AS24" s="26">
        <v>2501.5578270246901</v>
      </c>
      <c r="AT24" s="26">
        <v>277.95095999537</v>
      </c>
      <c r="AU24" s="26">
        <v>2779.50878702006</v>
      </c>
      <c r="AV24" s="26">
        <v>0.84099997153530404</v>
      </c>
      <c r="AW24" s="26">
        <v>1739.4675539749401</v>
      </c>
      <c r="AX24" s="26">
        <v>4.3511876308580897</v>
      </c>
      <c r="AY24" s="26">
        <v>4594.95721696896</v>
      </c>
      <c r="AZ24" s="26">
        <v>3.9556237157801299</v>
      </c>
      <c r="BA24" s="26">
        <v>117.284257901751</v>
      </c>
      <c r="BB24" s="26">
        <v>2207.2381516669602</v>
      </c>
      <c r="BC24" s="26">
        <v>3.5600615028907998</v>
      </c>
      <c r="BD24" s="26">
        <v>0</v>
      </c>
      <c r="BE24" s="26">
        <v>382.52872933855798</v>
      </c>
      <c r="BF24" s="26">
        <v>39558.034659214798</v>
      </c>
      <c r="BG24" s="26">
        <v>39557.370368275901</v>
      </c>
      <c r="BH24" s="26">
        <v>0.66429093888954205</v>
      </c>
      <c r="BI24" s="26">
        <v>4.4698555021302102</v>
      </c>
      <c r="BJ24" s="26">
        <v>0</v>
      </c>
      <c r="BK24" s="26">
        <v>969.12798714815597</v>
      </c>
      <c r="BL24" s="26">
        <v>37.182879161031103</v>
      </c>
      <c r="BM24" s="26">
        <v>14623.9441485364</v>
      </c>
      <c r="BN24" s="26">
        <v>59.334377399758502</v>
      </c>
      <c r="BO24" s="26">
        <v>75.156869732965106</v>
      </c>
      <c r="BP24" s="26">
        <v>20893.606534279101</v>
      </c>
      <c r="BQ24" s="26">
        <v>565.81114520234598</v>
      </c>
      <c r="BR24" s="26">
        <v>13.4491246464613</v>
      </c>
      <c r="BS24" s="26">
        <v>162.18058011309699</v>
      </c>
      <c r="BT24" s="26">
        <v>0</v>
      </c>
      <c r="BU24" s="26">
        <v>1078.8439838066099</v>
      </c>
      <c r="BV24" s="26">
        <v>213.17721547826</v>
      </c>
      <c r="BW24" s="26">
        <v>0</v>
      </c>
      <c r="BX24" s="26">
        <v>0</v>
      </c>
      <c r="BY24" s="26">
        <v>735.77833839112498</v>
      </c>
      <c r="BZ24" s="95">
        <v>0</v>
      </c>
      <c r="CA24" s="26">
        <v>0</v>
      </c>
      <c r="CB24" s="26">
        <v>38767.723527505397</v>
      </c>
      <c r="CC24" s="26">
        <v>260.44951549974098</v>
      </c>
      <c r="CE24" s="23">
        <f t="shared" si="0"/>
        <v>1.1045082788831454E-2</v>
      </c>
      <c r="CF24" s="23">
        <f t="shared" si="1"/>
        <v>1.5040421473596698E-2</v>
      </c>
      <c r="CG24" s="23">
        <f t="shared" si="2"/>
        <v>1.4632024710021521E-2</v>
      </c>
      <c r="CH24" s="23">
        <f t="shared" si="3"/>
        <v>1.0912230305385214E-2</v>
      </c>
      <c r="CI24" s="23">
        <f t="shared" si="4"/>
        <v>1.0912311573105168E-2</v>
      </c>
      <c r="CJ24" s="23">
        <f t="shared" si="5"/>
        <v>8.6642361676386344E-3</v>
      </c>
      <c r="CK24" s="23">
        <f t="shared" si="6"/>
        <v>9.7763420155991751E-3</v>
      </c>
      <c r="CL24" s="23">
        <f t="shared" si="7"/>
        <v>1.6829731801338402E-2</v>
      </c>
      <c r="CM24" s="23">
        <f t="shared" si="8"/>
        <v>8.9755505103184478E-3</v>
      </c>
      <c r="CN24" s="23">
        <f t="shared" si="9"/>
        <v>1.6513680275793908E-2</v>
      </c>
      <c r="CO24" s="23">
        <f t="shared" si="10"/>
        <v>1.9110557953864307E-2</v>
      </c>
      <c r="CP24" s="23">
        <f t="shared" si="11"/>
        <v>1.5404460722615958E-2</v>
      </c>
      <c r="CQ24" s="23">
        <f t="shared" si="12"/>
        <v>1.716371357819672E-2</v>
      </c>
    </row>
    <row r="25" spans="1:95" x14ac:dyDescent="0.25">
      <c r="A25" s="95" t="s">
        <v>24</v>
      </c>
      <c r="B25" s="95">
        <v>24238.987110999999</v>
      </c>
      <c r="C25" s="95">
        <v>194.15537682999999</v>
      </c>
      <c r="D25" s="95">
        <v>373.04438914000002</v>
      </c>
      <c r="E25" s="95">
        <v>3186.0293765000001</v>
      </c>
      <c r="F25" s="95">
        <v>3184.2052961999998</v>
      </c>
      <c r="G25" s="95">
        <v>75.293414483999996</v>
      </c>
      <c r="H25" s="95">
        <v>3652.2838191999999</v>
      </c>
      <c r="I25" s="95">
        <v>101.57102988</v>
      </c>
      <c r="J25" s="95">
        <v>178.17681537000001</v>
      </c>
      <c r="K25" s="95">
        <v>213.93864823000001</v>
      </c>
      <c r="L25" s="95">
        <v>10.339703933999999</v>
      </c>
      <c r="M25" s="95">
        <v>27.455696021000001</v>
      </c>
      <c r="N25" s="95">
        <v>26.145771274000001</v>
      </c>
      <c r="O25" s="26"/>
      <c r="P25" s="26" t="s">
        <v>24</v>
      </c>
      <c r="Q25" s="95">
        <v>0</v>
      </c>
      <c r="R25" s="26">
        <v>230.09551566423801</v>
      </c>
      <c r="S25" s="26">
        <v>10.469561956320399</v>
      </c>
      <c r="T25" s="26">
        <v>102.747290981181</v>
      </c>
      <c r="U25" s="26">
        <v>102.747290981181</v>
      </c>
      <c r="V25" s="26">
        <v>643.871499793515</v>
      </c>
      <c r="W25" s="95">
        <v>0</v>
      </c>
      <c r="X25" s="26">
        <v>179.38180997646299</v>
      </c>
      <c r="Y25" s="26">
        <v>27.677454520330699</v>
      </c>
      <c r="Z25" s="26">
        <v>1266.2427128168299</v>
      </c>
      <c r="AA25" s="26">
        <v>24443.230206222499</v>
      </c>
      <c r="AB25" s="26">
        <v>343.94739318730302</v>
      </c>
      <c r="AC25" s="26">
        <v>131.551457139391</v>
      </c>
      <c r="AD25" s="26">
        <v>215.74442865424501</v>
      </c>
      <c r="AE25" s="26">
        <v>0</v>
      </c>
      <c r="AF25" s="95">
        <v>0</v>
      </c>
      <c r="AG25" s="26">
        <v>216.07835438718999</v>
      </c>
      <c r="AH25" s="26">
        <v>216.07835438718999</v>
      </c>
      <c r="AI25" s="26">
        <v>0</v>
      </c>
      <c r="AJ25" s="26">
        <v>83.684410318134596</v>
      </c>
      <c r="AK25" s="26">
        <v>12.600717963509799</v>
      </c>
      <c r="AL25" s="95">
        <v>980.42090129159703</v>
      </c>
      <c r="AM25" s="26">
        <v>69.635464669700198</v>
      </c>
      <c r="AN25" s="26">
        <v>0</v>
      </c>
      <c r="AO25" s="26">
        <v>26.4407851113309</v>
      </c>
      <c r="AP25" s="26">
        <v>196.227142960035</v>
      </c>
      <c r="AQ25" s="26">
        <v>0</v>
      </c>
      <c r="AR25" s="95">
        <v>4042.8991609429099</v>
      </c>
      <c r="AS25" s="26">
        <v>338.75790616379197</v>
      </c>
      <c r="AT25" s="26">
        <v>37.639765521541797</v>
      </c>
      <c r="AU25" s="26">
        <v>376.39767168533399</v>
      </c>
      <c r="AV25" s="26">
        <v>7.7502271209038895E-2</v>
      </c>
      <c r="AW25" s="26">
        <v>160.30039117490901</v>
      </c>
      <c r="AX25" s="26">
        <v>0.35353977386089902</v>
      </c>
      <c r="AY25" s="26">
        <v>423.44757869643001</v>
      </c>
      <c r="AZ25" s="26">
        <v>0.32139979778104799</v>
      </c>
      <c r="BA25" s="26">
        <v>9.5295020670535795</v>
      </c>
      <c r="BB25" s="26">
        <v>179.34106524468501</v>
      </c>
      <c r="BC25" s="26">
        <v>0.289259843063983</v>
      </c>
      <c r="BD25" s="26">
        <v>0</v>
      </c>
      <c r="BE25" s="26">
        <v>31.080965727497698</v>
      </c>
      <c r="BF25" s="26">
        <v>3215.9203902527702</v>
      </c>
      <c r="BG25" s="26">
        <v>3214.0893086874198</v>
      </c>
      <c r="BH25" s="26">
        <v>1.8310815653477499</v>
      </c>
      <c r="BI25" s="26">
        <v>0.36318166048821299</v>
      </c>
      <c r="BJ25" s="26">
        <v>0</v>
      </c>
      <c r="BK25" s="26">
        <v>78.742941133726802</v>
      </c>
      <c r="BL25" s="26">
        <v>3.02115759134024</v>
      </c>
      <c r="BM25" s="26">
        <v>1188.2149065625999</v>
      </c>
      <c r="BN25" s="26">
        <v>4.8209970894580403</v>
      </c>
      <c r="BO25" s="26">
        <v>6.1065961197550598</v>
      </c>
      <c r="BP25" s="26">
        <v>1697.6336465660199</v>
      </c>
      <c r="BQ25" s="26">
        <v>52.142224293539897</v>
      </c>
      <c r="BR25" s="26">
        <v>1.0927591053643899</v>
      </c>
      <c r="BS25" s="26">
        <v>13.1773904047134</v>
      </c>
      <c r="BT25" s="26">
        <v>0</v>
      </c>
      <c r="BU25" s="26">
        <v>75.884703878481204</v>
      </c>
      <c r="BV25" s="26">
        <v>19.645313140037899</v>
      </c>
      <c r="BW25" s="26">
        <v>0</v>
      </c>
      <c r="BX25" s="26">
        <v>0</v>
      </c>
      <c r="BY25" s="26">
        <v>67.8055412195055</v>
      </c>
      <c r="BZ25" s="95">
        <v>0</v>
      </c>
      <c r="CA25" s="26">
        <v>0</v>
      </c>
      <c r="CB25" s="26">
        <v>3680.5260061508902</v>
      </c>
      <c r="CC25" s="26">
        <v>24.001690231532301</v>
      </c>
      <c r="CE25" s="23">
        <f t="shared" si="0"/>
        <v>8.426222361816926E-3</v>
      </c>
      <c r="CF25" s="23">
        <f t="shared" si="1"/>
        <v>1.0670660601117496E-2</v>
      </c>
      <c r="CG25" s="23">
        <f t="shared" si="2"/>
        <v>8.9889638953275161E-3</v>
      </c>
      <c r="CH25" s="23">
        <f t="shared" si="3"/>
        <v>9.3819014894353254E-3</v>
      </c>
      <c r="CI25" s="23">
        <f t="shared" si="4"/>
        <v>9.3850771880454181E-3</v>
      </c>
      <c r="CJ25" s="23">
        <f t="shared" si="5"/>
        <v>7.8531356099789916E-3</v>
      </c>
      <c r="CK25" s="23">
        <f t="shared" si="6"/>
        <v>7.7327470560807892E-3</v>
      </c>
      <c r="CL25" s="23">
        <f t="shared" si="7"/>
        <v>1.1580675144976665E-2</v>
      </c>
      <c r="CM25" s="23">
        <f t="shared" si="8"/>
        <v>6.7629147145811114E-3</v>
      </c>
      <c r="CN25" s="23">
        <f t="shared" si="9"/>
        <v>1.0001494236280455E-2</v>
      </c>
      <c r="CO25" s="23">
        <f t="shared" si="10"/>
        <v>1.2559162539788853E-2</v>
      </c>
      <c r="CP25" s="23">
        <f t="shared" si="11"/>
        <v>8.0769578436868262E-3</v>
      </c>
      <c r="CQ25" s="23">
        <f t="shared" si="12"/>
        <v>1.128342454461337E-2</v>
      </c>
    </row>
    <row r="26" spans="1:95" x14ac:dyDescent="0.25">
      <c r="A26" s="95" t="s">
        <v>25</v>
      </c>
      <c r="B26" s="95">
        <v>111054.17122</v>
      </c>
      <c r="C26" s="95">
        <v>864.40298385999995</v>
      </c>
      <c r="D26" s="95">
        <v>1739.1568069</v>
      </c>
      <c r="E26" s="95">
        <v>14413.816409999999</v>
      </c>
      <c r="F26" s="95">
        <v>14411.128129999999</v>
      </c>
      <c r="G26" s="95">
        <v>419.31959384999999</v>
      </c>
      <c r="H26" s="95">
        <v>14586.763105</v>
      </c>
      <c r="I26" s="95">
        <v>471.02801733000001</v>
      </c>
      <c r="J26" s="95">
        <v>823.55784562999997</v>
      </c>
      <c r="K26" s="95">
        <v>994.98653159000003</v>
      </c>
      <c r="L26" s="95">
        <v>42.996736292000001</v>
      </c>
      <c r="M26" s="95">
        <v>105.45813491</v>
      </c>
      <c r="N26" s="95">
        <v>125.17773172</v>
      </c>
      <c r="O26" s="26"/>
      <c r="P26" s="26" t="s">
        <v>25</v>
      </c>
      <c r="Q26" s="95">
        <v>0</v>
      </c>
      <c r="R26" s="26">
        <v>895.30605437071301</v>
      </c>
      <c r="S26" s="26">
        <v>43.6045858002174</v>
      </c>
      <c r="T26" s="26">
        <v>476.80433050254601</v>
      </c>
      <c r="U26" s="26">
        <v>476.80433050254601</v>
      </c>
      <c r="V26" s="26">
        <v>2505.31754631991</v>
      </c>
      <c r="W26" s="95">
        <v>0</v>
      </c>
      <c r="X26" s="26">
        <v>829.85483887728697</v>
      </c>
      <c r="Y26" s="26">
        <v>106.497028469095</v>
      </c>
      <c r="Z26" s="26">
        <v>4926.9758848985603</v>
      </c>
      <c r="AA26" s="26">
        <v>112081.60917173199</v>
      </c>
      <c r="AB26" s="26">
        <v>1338.3061061200799</v>
      </c>
      <c r="AC26" s="26">
        <v>511.86943881203399</v>
      </c>
      <c r="AD26" s="26">
        <v>839.46571369995695</v>
      </c>
      <c r="AE26" s="26">
        <v>0</v>
      </c>
      <c r="AF26" s="95">
        <v>0</v>
      </c>
      <c r="AG26" s="26">
        <v>1005.7407501704801</v>
      </c>
      <c r="AH26" s="26">
        <v>1005.7407501704801</v>
      </c>
      <c r="AI26" s="26">
        <v>0</v>
      </c>
      <c r="AJ26" s="26">
        <v>325.61763978739401</v>
      </c>
      <c r="AK26" s="26">
        <v>49.029628737560301</v>
      </c>
      <c r="AL26" s="95">
        <v>3814.8355529386099</v>
      </c>
      <c r="AM26" s="26">
        <v>270.95301361586098</v>
      </c>
      <c r="AN26" s="26">
        <v>0</v>
      </c>
      <c r="AO26" s="26">
        <v>126.65128377924999</v>
      </c>
      <c r="AP26" s="26">
        <v>874.46750971533004</v>
      </c>
      <c r="AQ26" s="26">
        <v>0</v>
      </c>
      <c r="AR26" s="95">
        <v>16128.6138741954</v>
      </c>
      <c r="AS26" s="26">
        <v>1580.6108376152099</v>
      </c>
      <c r="AT26" s="26">
        <v>175.62347275063399</v>
      </c>
      <c r="AU26" s="26">
        <v>1756.23431036584</v>
      </c>
      <c r="AV26" s="26">
        <v>0.30156285653182202</v>
      </c>
      <c r="AW26" s="26">
        <v>623.73195420814295</v>
      </c>
      <c r="AX26" s="26">
        <v>1.60127766085318</v>
      </c>
      <c r="AY26" s="26">
        <v>1647.64310375129</v>
      </c>
      <c r="AZ26" s="26">
        <v>1.45570778857284</v>
      </c>
      <c r="BA26" s="26">
        <v>43.161711627663998</v>
      </c>
      <c r="BB26" s="26">
        <v>812.28448825511896</v>
      </c>
      <c r="BC26" s="26">
        <v>1.3101362919600801</v>
      </c>
      <c r="BD26" s="26">
        <v>0</v>
      </c>
      <c r="BE26" s="26">
        <v>140.77411941485201</v>
      </c>
      <c r="BF26" s="26">
        <v>14560.1871531422</v>
      </c>
      <c r="BG26" s="26">
        <v>14557.485383388101</v>
      </c>
      <c r="BH26" s="26">
        <v>2.7017697541829899</v>
      </c>
      <c r="BI26" s="26">
        <v>1.6449493582516099</v>
      </c>
      <c r="BJ26" s="26">
        <v>0</v>
      </c>
      <c r="BK26" s="26">
        <v>356.64820990413398</v>
      </c>
      <c r="BL26" s="26">
        <v>13.6836495379406</v>
      </c>
      <c r="BM26" s="26">
        <v>5381.7493710560202</v>
      </c>
      <c r="BN26" s="26">
        <v>21.835608488673</v>
      </c>
      <c r="BO26" s="26">
        <v>27.658429467619801</v>
      </c>
      <c r="BP26" s="26">
        <v>7689.0443282942097</v>
      </c>
      <c r="BQ26" s="26">
        <v>202.886366624705</v>
      </c>
      <c r="BR26" s="26">
        <v>4.9494041916455496</v>
      </c>
      <c r="BS26" s="26">
        <v>59.683992050579199</v>
      </c>
      <c r="BT26" s="26">
        <v>0</v>
      </c>
      <c r="BU26" s="26">
        <v>422.65668938226901</v>
      </c>
      <c r="BV26" s="26">
        <v>76.4402921281348</v>
      </c>
      <c r="BW26" s="26">
        <v>0</v>
      </c>
      <c r="BX26" s="26">
        <v>0</v>
      </c>
      <c r="BY26" s="26">
        <v>263.83265181648699</v>
      </c>
      <c r="BZ26" s="95">
        <v>0</v>
      </c>
      <c r="CA26" s="26">
        <v>0</v>
      </c>
      <c r="CB26" s="26">
        <v>14718.6342147739</v>
      </c>
      <c r="CC26" s="26">
        <v>93.391013391074097</v>
      </c>
      <c r="CE26" s="23">
        <f t="shared" si="0"/>
        <v>9.2516826738242922E-3</v>
      </c>
      <c r="CF26" s="23">
        <f t="shared" si="1"/>
        <v>1.1643326137523093E-2</v>
      </c>
      <c r="CG26" s="23">
        <f t="shared" si="2"/>
        <v>9.8194155915590896E-3</v>
      </c>
      <c r="CH26" s="23">
        <f t="shared" si="3"/>
        <v>1.0154891596971631E-2</v>
      </c>
      <c r="CI26" s="23">
        <f t="shared" si="4"/>
        <v>1.0155849845191928E-2</v>
      </c>
      <c r="CJ26" s="23">
        <f t="shared" si="5"/>
        <v>7.9583582098545387E-3</v>
      </c>
      <c r="CK26" s="23">
        <f t="shared" si="6"/>
        <v>9.0404642088618929E-3</v>
      </c>
      <c r="CL26" s="23">
        <f t="shared" si="7"/>
        <v>1.2263205074909885E-2</v>
      </c>
      <c r="CM26" s="23">
        <f t="shared" si="8"/>
        <v>7.646084948009885E-3</v>
      </c>
      <c r="CN26" s="23">
        <f t="shared" si="9"/>
        <v>1.0808406183443168E-2</v>
      </c>
      <c r="CO26" s="23">
        <f t="shared" si="10"/>
        <v>1.4137108083956957E-2</v>
      </c>
      <c r="CP26" s="23">
        <f t="shared" si="11"/>
        <v>9.8512415375220982E-3</v>
      </c>
      <c r="CQ26" s="23">
        <f t="shared" si="12"/>
        <v>1.1771678868139797E-2</v>
      </c>
    </row>
    <row r="27" spans="1:95" x14ac:dyDescent="0.25">
      <c r="A27" s="95" t="s">
        <v>26</v>
      </c>
      <c r="B27" s="95">
        <v>12317.100708</v>
      </c>
      <c r="C27" s="95">
        <v>86.415476604999995</v>
      </c>
      <c r="D27" s="95">
        <v>199.94924426</v>
      </c>
      <c r="E27" s="95">
        <v>1784.9257157</v>
      </c>
      <c r="F27" s="95">
        <v>1781.9775288000001</v>
      </c>
      <c r="G27" s="95">
        <v>54.490316372000002</v>
      </c>
      <c r="H27" s="95">
        <v>1950.6149631999999</v>
      </c>
      <c r="I27" s="95">
        <v>40.980043696999999</v>
      </c>
      <c r="J27" s="95">
        <v>100.66473908</v>
      </c>
      <c r="K27" s="95">
        <v>80.560176106</v>
      </c>
      <c r="L27" s="95">
        <v>3.7642372691000001</v>
      </c>
      <c r="M27" s="95">
        <v>9.6322773683000005</v>
      </c>
      <c r="N27" s="95">
        <v>13.991460499</v>
      </c>
      <c r="O27" s="26"/>
      <c r="P27" s="26" t="s">
        <v>26</v>
      </c>
      <c r="Q27" s="95">
        <v>0</v>
      </c>
      <c r="R27" s="26">
        <v>125.72991181691199</v>
      </c>
      <c r="S27" s="26">
        <v>3.8028069673042402</v>
      </c>
      <c r="T27" s="26">
        <v>41.350314143500803</v>
      </c>
      <c r="U27" s="26">
        <v>41.350314143500803</v>
      </c>
      <c r="V27" s="26">
        <v>351.82743893744902</v>
      </c>
      <c r="W27" s="95">
        <v>0</v>
      </c>
      <c r="X27" s="26">
        <v>101.215063099387</v>
      </c>
      <c r="Y27" s="26">
        <v>9.7013924672273397</v>
      </c>
      <c r="Z27" s="26">
        <v>691.90655749218195</v>
      </c>
      <c r="AA27" s="26">
        <v>12396.5811081047</v>
      </c>
      <c r="AB27" s="26">
        <v>187.941390026069</v>
      </c>
      <c r="AC27" s="26">
        <v>71.883005794898395</v>
      </c>
      <c r="AD27" s="26">
        <v>117.88812246160001</v>
      </c>
      <c r="AE27" s="26">
        <v>0</v>
      </c>
      <c r="AF27" s="95">
        <v>0</v>
      </c>
      <c r="AG27" s="26">
        <v>81.228319712449107</v>
      </c>
      <c r="AH27" s="26">
        <v>81.228319712449107</v>
      </c>
      <c r="AI27" s="26">
        <v>0</v>
      </c>
      <c r="AJ27" s="26">
        <v>45.727248338486604</v>
      </c>
      <c r="AK27" s="26">
        <v>6.8853458987248404</v>
      </c>
      <c r="AL27" s="95">
        <v>535.72665129979896</v>
      </c>
      <c r="AM27" s="26">
        <v>38.050558459959099</v>
      </c>
      <c r="AN27" s="26">
        <v>0</v>
      </c>
      <c r="AO27" s="26">
        <v>14.0991129678152</v>
      </c>
      <c r="AP27" s="26">
        <v>87.112097316974996</v>
      </c>
      <c r="AQ27" s="26">
        <v>0</v>
      </c>
      <c r="AR27" s="95">
        <v>2160.32636206506</v>
      </c>
      <c r="AS27" s="26">
        <v>181.13819402415101</v>
      </c>
      <c r="AT27" s="26">
        <v>20.126462063085199</v>
      </c>
      <c r="AU27" s="26">
        <v>201.26465608723601</v>
      </c>
      <c r="AV27" s="26">
        <v>4.2349154859988102E-2</v>
      </c>
      <c r="AW27" s="26">
        <v>87.592116303488197</v>
      </c>
      <c r="AX27" s="26">
        <v>0.197326918269151</v>
      </c>
      <c r="AY27" s="26">
        <v>231.38228831128799</v>
      </c>
      <c r="AZ27" s="26">
        <v>0.17938811092555501</v>
      </c>
      <c r="BA27" s="26">
        <v>5.3188581908871901</v>
      </c>
      <c r="BB27" s="26">
        <v>100.098558505707</v>
      </c>
      <c r="BC27" s="26">
        <v>0.16144929175416201</v>
      </c>
      <c r="BD27" s="26">
        <v>0</v>
      </c>
      <c r="BE27" s="26">
        <v>17.347723917172299</v>
      </c>
      <c r="BF27" s="26">
        <v>1796.8921248008801</v>
      </c>
      <c r="BG27" s="26">
        <v>1793.9319170541601</v>
      </c>
      <c r="BH27" s="26">
        <v>2.96020774671979</v>
      </c>
      <c r="BI27" s="26">
        <v>0.202708567910624</v>
      </c>
      <c r="BJ27" s="26">
        <v>0</v>
      </c>
      <c r="BK27" s="26">
        <v>43.950073864537003</v>
      </c>
      <c r="BL27" s="26">
        <v>1.6862479806213699</v>
      </c>
      <c r="BM27" s="26">
        <v>663.19767892987602</v>
      </c>
      <c r="BN27" s="26">
        <v>2.6908206188373902</v>
      </c>
      <c r="BO27" s="26">
        <v>3.4083729334149</v>
      </c>
      <c r="BP27" s="26">
        <v>947.52787842611997</v>
      </c>
      <c r="BQ27" s="26">
        <v>28.491807688802599</v>
      </c>
      <c r="BR27" s="26">
        <v>0.60991939902004499</v>
      </c>
      <c r="BS27" s="26">
        <v>7.3549113991082198</v>
      </c>
      <c r="BT27" s="26">
        <v>0</v>
      </c>
      <c r="BU27" s="26">
        <v>54.795030200014303</v>
      </c>
      <c r="BV27" s="26">
        <v>10.7346903171519</v>
      </c>
      <c r="BW27" s="26">
        <v>0</v>
      </c>
      <c r="BX27" s="26">
        <v>0</v>
      </c>
      <c r="BY27" s="26">
        <v>37.0506236655945</v>
      </c>
      <c r="BZ27" s="95">
        <v>0</v>
      </c>
      <c r="CA27" s="26">
        <v>0</v>
      </c>
      <c r="CB27" s="26">
        <v>1962.3436981541699</v>
      </c>
      <c r="CC27" s="26">
        <v>13.1151189746806</v>
      </c>
      <c r="CE27" s="23">
        <f t="shared" si="0"/>
        <v>6.4528497402864286E-3</v>
      </c>
      <c r="CF27" s="23">
        <f t="shared" si="1"/>
        <v>8.0612957232095456E-3</v>
      </c>
      <c r="CG27" s="23">
        <f t="shared" si="2"/>
        <v>6.5787286773914266E-3</v>
      </c>
      <c r="CH27" s="23">
        <f t="shared" si="3"/>
        <v>6.7041496436658285E-3</v>
      </c>
      <c r="CI27" s="23">
        <f t="shared" si="4"/>
        <v>6.7084955118430637E-3</v>
      </c>
      <c r="CJ27" s="23">
        <f t="shared" si="5"/>
        <v>5.5920730196178173E-3</v>
      </c>
      <c r="CK27" s="23">
        <f t="shared" si="6"/>
        <v>6.0128396302922523E-3</v>
      </c>
      <c r="CL27" s="23">
        <f t="shared" si="7"/>
        <v>9.0353843748563444E-3</v>
      </c>
      <c r="CM27" s="23">
        <f t="shared" si="8"/>
        <v>5.4668995759243897E-3</v>
      </c>
      <c r="CN27" s="23">
        <f t="shared" si="9"/>
        <v>8.2937207779929904E-3</v>
      </c>
      <c r="CO27" s="23">
        <f t="shared" si="10"/>
        <v>1.0246351504155255E-2</v>
      </c>
      <c r="CP27" s="23">
        <f t="shared" si="11"/>
        <v>7.175364276240455E-3</v>
      </c>
      <c r="CQ27" s="23">
        <f t="shared" si="12"/>
        <v>7.694155218670274E-3</v>
      </c>
    </row>
    <row r="28" spans="1:95" x14ac:dyDescent="0.25">
      <c r="A28" s="95" t="s">
        <v>27</v>
      </c>
      <c r="B28" s="95">
        <v>11057.681685</v>
      </c>
      <c r="C28" s="95">
        <v>81.186595488999998</v>
      </c>
      <c r="D28" s="95">
        <v>198.79122043999999</v>
      </c>
      <c r="E28" s="95">
        <v>1547.6749073999999</v>
      </c>
      <c r="F28" s="95">
        <v>1543.2242299</v>
      </c>
      <c r="G28" s="95">
        <v>43.202698804000001</v>
      </c>
      <c r="H28" s="95">
        <v>1584.6910899</v>
      </c>
      <c r="I28" s="95">
        <v>43.286677447000002</v>
      </c>
      <c r="J28" s="95">
        <v>83.908461607000007</v>
      </c>
      <c r="K28" s="95">
        <v>88.284275035999997</v>
      </c>
      <c r="L28" s="95">
        <v>3.9322023072999999</v>
      </c>
      <c r="M28" s="95">
        <v>9.0655606366000008</v>
      </c>
      <c r="N28" s="95">
        <v>12.730927346</v>
      </c>
      <c r="O28" s="26"/>
      <c r="P28" s="26" t="s">
        <v>27</v>
      </c>
      <c r="Q28" s="95">
        <v>0</v>
      </c>
      <c r="R28" s="26">
        <v>99.705430701235699</v>
      </c>
      <c r="S28" s="26">
        <v>3.9916877385973</v>
      </c>
      <c r="T28" s="26">
        <v>43.8429838523044</v>
      </c>
      <c r="U28" s="26">
        <v>43.8429838523044</v>
      </c>
      <c r="V28" s="26">
        <v>279.00363676836503</v>
      </c>
      <c r="W28" s="95">
        <v>0</v>
      </c>
      <c r="X28" s="26">
        <v>84.505181185187197</v>
      </c>
      <c r="Y28" s="26">
        <v>9.1586341112864496</v>
      </c>
      <c r="Z28" s="26">
        <v>548.69070385654197</v>
      </c>
      <c r="AA28" s="26">
        <v>11156.644668516299</v>
      </c>
      <c r="AB28" s="26">
        <v>149.039847975513</v>
      </c>
      <c r="AC28" s="26">
        <v>57.004094448519602</v>
      </c>
      <c r="AD28" s="26">
        <v>93.4867504679343</v>
      </c>
      <c r="AE28" s="26">
        <v>0</v>
      </c>
      <c r="AF28" s="95">
        <v>0</v>
      </c>
      <c r="AG28" s="26">
        <v>89.281895424948104</v>
      </c>
      <c r="AH28" s="26">
        <v>89.281895424948104</v>
      </c>
      <c r="AI28" s="26">
        <v>0</v>
      </c>
      <c r="AJ28" s="26">
        <v>36.262277392465599</v>
      </c>
      <c r="AK28" s="26">
        <v>5.4601647857645998</v>
      </c>
      <c r="AL28" s="95">
        <v>424.83758439137102</v>
      </c>
      <c r="AM28" s="26">
        <v>30.174564401463801</v>
      </c>
      <c r="AN28" s="26">
        <v>0</v>
      </c>
      <c r="AO28" s="26">
        <v>12.8772611859593</v>
      </c>
      <c r="AP28" s="26">
        <v>82.158532821089395</v>
      </c>
      <c r="AQ28" s="26">
        <v>0</v>
      </c>
      <c r="AR28" s="95">
        <v>1755.04222320695</v>
      </c>
      <c r="AS28" s="26">
        <v>180.48420663635301</v>
      </c>
      <c r="AT28" s="26">
        <v>20.0537998797599</v>
      </c>
      <c r="AU28" s="26">
        <v>200.53800651611201</v>
      </c>
      <c r="AV28" s="26">
        <v>3.3583423269951097E-2</v>
      </c>
      <c r="AW28" s="26">
        <v>69.461634852510699</v>
      </c>
      <c r="AX28" s="26">
        <v>0.171381743095399</v>
      </c>
      <c r="AY28" s="26">
        <v>183.48912840227501</v>
      </c>
      <c r="AZ28" s="26">
        <v>0.15580161054250199</v>
      </c>
      <c r="BA28" s="26">
        <v>4.6195188628559798</v>
      </c>
      <c r="BB28" s="26">
        <v>86.937276988706799</v>
      </c>
      <c r="BC28" s="26">
        <v>0.14022139969245501</v>
      </c>
      <c r="BD28" s="26">
        <v>0</v>
      </c>
      <c r="BE28" s="26">
        <v>15.066790630577</v>
      </c>
      <c r="BF28" s="26">
        <v>1562.5295135072899</v>
      </c>
      <c r="BG28" s="26">
        <v>1558.06033027698</v>
      </c>
      <c r="BH28" s="26">
        <v>4.4691832303104597</v>
      </c>
      <c r="BI28" s="26">
        <v>0.176055853183198</v>
      </c>
      <c r="BJ28" s="26">
        <v>0</v>
      </c>
      <c r="BK28" s="26">
        <v>38.171389871194897</v>
      </c>
      <c r="BL28" s="26">
        <v>1.4645349356525901</v>
      </c>
      <c r="BM28" s="26">
        <v>575.99852673710404</v>
      </c>
      <c r="BN28" s="26">
        <v>2.3370234142980699</v>
      </c>
      <c r="BO28" s="26">
        <v>2.9602314122257298</v>
      </c>
      <c r="BP28" s="26">
        <v>822.94398800685599</v>
      </c>
      <c r="BQ28" s="26">
        <v>22.5943531696539</v>
      </c>
      <c r="BR28" s="26">
        <v>0.52972557428749301</v>
      </c>
      <c r="BS28" s="26">
        <v>6.3878632367157699</v>
      </c>
      <c r="BT28" s="26">
        <v>0</v>
      </c>
      <c r="BU28" s="26">
        <v>43.527060946378</v>
      </c>
      <c r="BV28" s="26">
        <v>8.5127430399892106</v>
      </c>
      <c r="BW28" s="26">
        <v>0</v>
      </c>
      <c r="BX28" s="26">
        <v>0</v>
      </c>
      <c r="BY28" s="26">
        <v>29.381620786423198</v>
      </c>
      <c r="BZ28" s="95">
        <v>0</v>
      </c>
      <c r="CA28" s="26">
        <v>0</v>
      </c>
      <c r="CB28" s="26">
        <v>1598.01777487502</v>
      </c>
      <c r="CC28" s="26">
        <v>10.400454245479599</v>
      </c>
      <c r="CE28" s="23">
        <f t="shared" si="0"/>
        <v>8.9497044982353897E-3</v>
      </c>
      <c r="CF28" s="23">
        <f t="shared" si="1"/>
        <v>1.1971647859295746E-2</v>
      </c>
      <c r="CG28" s="23">
        <f t="shared" si="2"/>
        <v>8.7870383422654161E-3</v>
      </c>
      <c r="CH28" s="23">
        <f t="shared" si="3"/>
        <v>9.5980144384745815E-3</v>
      </c>
      <c r="CI28" s="23">
        <f t="shared" si="4"/>
        <v>9.6137036274640767E-3</v>
      </c>
      <c r="CJ28" s="23">
        <f t="shared" si="5"/>
        <v>7.507913888656609E-3</v>
      </c>
      <c r="CK28" s="23">
        <f t="shared" si="6"/>
        <v>8.4096421441108796E-3</v>
      </c>
      <c r="CL28" s="23">
        <f t="shared" si="7"/>
        <v>1.2851677192954719E-2</v>
      </c>
      <c r="CM28" s="23">
        <f t="shared" si="8"/>
        <v>7.1115542671015891E-3</v>
      </c>
      <c r="CN28" s="23">
        <f t="shared" si="9"/>
        <v>1.1300091534322548E-2</v>
      </c>
      <c r="CO28" s="23">
        <f t="shared" si="10"/>
        <v>1.5127764710088143E-2</v>
      </c>
      <c r="CP28" s="23">
        <f t="shared" si="11"/>
        <v>1.0266709188473928E-2</v>
      </c>
      <c r="CQ28" s="23">
        <f t="shared" si="12"/>
        <v>1.1494358264897179E-2</v>
      </c>
    </row>
    <row r="29" spans="1:95" x14ac:dyDescent="0.25">
      <c r="A29" s="95" t="s">
        <v>28</v>
      </c>
      <c r="B29" s="95">
        <v>9796.7727630999998</v>
      </c>
      <c r="C29" s="95">
        <v>50.035772193</v>
      </c>
      <c r="D29" s="95">
        <v>189.29524486</v>
      </c>
      <c r="E29" s="95">
        <v>1386.4696145</v>
      </c>
      <c r="F29" s="95">
        <v>1382.7677690999999</v>
      </c>
      <c r="G29" s="95">
        <v>25.210737038000001</v>
      </c>
      <c r="H29" s="95">
        <v>3935.0715006</v>
      </c>
      <c r="I29" s="95">
        <v>48.097815711999999</v>
      </c>
      <c r="J29" s="95">
        <v>57.917331642999997</v>
      </c>
      <c r="K29" s="95">
        <v>89.658626491999996</v>
      </c>
      <c r="L29" s="95">
        <v>5.2436879379999999</v>
      </c>
      <c r="M29" s="95">
        <v>9.3872307051000003</v>
      </c>
      <c r="N29" s="95">
        <v>13.940451296000001</v>
      </c>
      <c r="O29" s="26"/>
      <c r="P29" s="26" t="s">
        <v>28</v>
      </c>
      <c r="Q29" s="95">
        <v>0</v>
      </c>
      <c r="R29" s="26">
        <v>273.24892619883002</v>
      </c>
      <c r="S29" s="26">
        <v>5.2974358300369397</v>
      </c>
      <c r="T29" s="26">
        <v>48.273221171726703</v>
      </c>
      <c r="U29" s="26">
        <v>48.273221171726703</v>
      </c>
      <c r="V29" s="26">
        <v>764.62703130144405</v>
      </c>
      <c r="W29" s="95">
        <v>0</v>
      </c>
      <c r="X29" s="26">
        <v>58.197999294146399</v>
      </c>
      <c r="Y29" s="26">
        <v>9.4610100503010806</v>
      </c>
      <c r="Z29" s="26">
        <v>1503.7213337507101</v>
      </c>
      <c r="AA29" s="26">
        <v>9871.9924860000792</v>
      </c>
      <c r="AB29" s="26">
        <v>408.45304779499298</v>
      </c>
      <c r="AC29" s="26">
        <v>156.22351256256101</v>
      </c>
      <c r="AD29" s="26">
        <v>256.20631955769397</v>
      </c>
      <c r="AE29" s="26">
        <v>0</v>
      </c>
      <c r="AF29" s="95">
        <v>0</v>
      </c>
      <c r="AG29" s="26">
        <v>89.466403201621702</v>
      </c>
      <c r="AH29" s="26">
        <v>89.466403201621702</v>
      </c>
      <c r="AI29" s="26">
        <v>0</v>
      </c>
      <c r="AJ29" s="26">
        <v>99.379091293816899</v>
      </c>
      <c r="AK29" s="26">
        <v>14.96392083233</v>
      </c>
      <c r="AL29" s="95">
        <v>1164.29451984496</v>
      </c>
      <c r="AM29" s="26">
        <v>82.695362158979705</v>
      </c>
      <c r="AN29" s="26">
        <v>0</v>
      </c>
      <c r="AO29" s="26">
        <v>12.721410199609</v>
      </c>
      <c r="AP29" s="26">
        <v>50.684710341440798</v>
      </c>
      <c r="AQ29" s="26">
        <v>0</v>
      </c>
      <c r="AR29" s="95">
        <v>4386.5165258684801</v>
      </c>
      <c r="AS29" s="26">
        <v>171.60071014379599</v>
      </c>
      <c r="AT29" s="26">
        <v>19.066737517286899</v>
      </c>
      <c r="AU29" s="26">
        <v>190.667447661083</v>
      </c>
      <c r="AV29" s="26">
        <v>9.2037464007685504E-2</v>
      </c>
      <c r="AW29" s="26">
        <v>190.36398462341199</v>
      </c>
      <c r="AX29" s="26">
        <v>0.153362376163627</v>
      </c>
      <c r="AY29" s="26">
        <v>502.863202042838</v>
      </c>
      <c r="AZ29" s="26">
        <v>0.13942026221773901</v>
      </c>
      <c r="BA29" s="26">
        <v>4.1338092694433897</v>
      </c>
      <c r="BB29" s="26">
        <v>77.796544127162505</v>
      </c>
      <c r="BC29" s="26">
        <v>0.125478188032209</v>
      </c>
      <c r="BD29" s="26">
        <v>0</v>
      </c>
      <c r="BE29" s="26">
        <v>13.482641371826</v>
      </c>
      <c r="BF29" s="26">
        <v>1397.9544858327599</v>
      </c>
      <c r="BG29" s="26">
        <v>1394.2425430861599</v>
      </c>
      <c r="BH29" s="26">
        <v>3.7119427466062498</v>
      </c>
      <c r="BI29" s="26">
        <v>0.15754490598940599</v>
      </c>
      <c r="BJ29" s="26">
        <v>0</v>
      </c>
      <c r="BK29" s="26">
        <v>34.157957975605797</v>
      </c>
      <c r="BL29" s="26">
        <v>1.3105508725342601</v>
      </c>
      <c r="BM29" s="26">
        <v>515.43681334016696</v>
      </c>
      <c r="BN29" s="26">
        <v>2.0913030214344301</v>
      </c>
      <c r="BO29" s="26">
        <v>2.6489830911004901</v>
      </c>
      <c r="BP29" s="26">
        <v>736.41787772064094</v>
      </c>
      <c r="BQ29" s="26">
        <v>61.921296601891399</v>
      </c>
      <c r="BR29" s="26">
        <v>0.47402860405540198</v>
      </c>
      <c r="BS29" s="26">
        <v>5.7162279597876902</v>
      </c>
      <c r="BT29" s="26">
        <v>0</v>
      </c>
      <c r="BU29" s="26">
        <v>25.408464909274301</v>
      </c>
      <c r="BV29" s="26">
        <v>23.329694882470001</v>
      </c>
      <c r="BW29" s="26">
        <v>0</v>
      </c>
      <c r="BX29" s="26">
        <v>0</v>
      </c>
      <c r="BY29" s="26">
        <v>80.522189881307995</v>
      </c>
      <c r="BZ29" s="95">
        <v>0</v>
      </c>
      <c r="CA29" s="26">
        <v>0</v>
      </c>
      <c r="CB29" s="26">
        <v>3956.4106828706399</v>
      </c>
      <c r="CC29" s="26">
        <v>28.503074589701601</v>
      </c>
      <c r="CE29" s="23">
        <f t="shared" si="0"/>
        <v>7.6780103733137522E-3</v>
      </c>
      <c r="CF29" s="23">
        <f t="shared" si="1"/>
        <v>1.2969484031098554E-2</v>
      </c>
      <c r="CG29" s="23">
        <f t="shared" si="2"/>
        <v>7.2490082996953626E-3</v>
      </c>
      <c r="CH29" s="23">
        <f t="shared" si="3"/>
        <v>8.2835362655254881E-3</v>
      </c>
      <c r="CI29" s="23">
        <f t="shared" si="4"/>
        <v>8.2984100747651845E-3</v>
      </c>
      <c r="CJ29" s="23">
        <f t="shared" si="5"/>
        <v>7.8430024071198413E-3</v>
      </c>
      <c r="CK29" s="23">
        <f t="shared" si="6"/>
        <v>5.4228194500115625E-3</v>
      </c>
      <c r="CL29" s="23">
        <f t="shared" si="7"/>
        <v>3.6468487628834693E-3</v>
      </c>
      <c r="CM29" s="23">
        <f t="shared" si="8"/>
        <v>4.8460045237654513E-3</v>
      </c>
      <c r="CN29" s="23">
        <f t="shared" si="9"/>
        <v>-2.1439464098353734E-3</v>
      </c>
      <c r="CO29" s="23">
        <f t="shared" si="10"/>
        <v>1.025001729173073E-2</v>
      </c>
      <c r="CP29" s="23">
        <f t="shared" si="11"/>
        <v>7.8595431942454046E-3</v>
      </c>
      <c r="CQ29" s="23">
        <f t="shared" si="12"/>
        <v>-8.7446315080257547E-2</v>
      </c>
    </row>
    <row r="30" spans="1:95" x14ac:dyDescent="0.25">
      <c r="A30" s="95" t="s">
        <v>29</v>
      </c>
      <c r="B30" s="95">
        <v>33616.892302</v>
      </c>
      <c r="C30" s="95">
        <v>240.24704406000001</v>
      </c>
      <c r="D30" s="95">
        <v>513.02887220000002</v>
      </c>
      <c r="E30" s="95">
        <v>4577.6977972000004</v>
      </c>
      <c r="F30" s="95">
        <v>4577.6977972000004</v>
      </c>
      <c r="G30" s="95">
        <v>154.21707918999999</v>
      </c>
      <c r="H30" s="95">
        <v>4716.1871572</v>
      </c>
      <c r="I30" s="95">
        <v>120.04992494</v>
      </c>
      <c r="J30" s="95">
        <v>271.70226324999999</v>
      </c>
      <c r="K30" s="95">
        <v>247.64501906999999</v>
      </c>
      <c r="L30" s="95">
        <v>10.251447691999999</v>
      </c>
      <c r="M30" s="95">
        <v>26.597784644000001</v>
      </c>
      <c r="N30" s="95">
        <v>38.531419237999998</v>
      </c>
      <c r="O30" s="26"/>
      <c r="P30" s="26" t="s">
        <v>29</v>
      </c>
      <c r="Q30" s="95">
        <v>0</v>
      </c>
      <c r="R30" s="26">
        <v>296.059089165454</v>
      </c>
      <c r="S30" s="26">
        <v>10.347784905735301</v>
      </c>
      <c r="T30" s="26">
        <v>120.991671466531</v>
      </c>
      <c r="U30" s="26">
        <v>120.991671466531</v>
      </c>
      <c r="V30" s="26">
        <v>828.45652910101001</v>
      </c>
      <c r="W30" s="95">
        <v>0</v>
      </c>
      <c r="X30" s="26">
        <v>272.97718979957199</v>
      </c>
      <c r="Y30" s="26">
        <v>26.759839402999699</v>
      </c>
      <c r="Z30" s="26">
        <v>1629.2488665179801</v>
      </c>
      <c r="AA30" s="26">
        <v>33808.683163412097</v>
      </c>
      <c r="AB30" s="26">
        <v>442.54992778931501</v>
      </c>
      <c r="AC30" s="26">
        <v>169.26460614833201</v>
      </c>
      <c r="AD30" s="26">
        <v>277.59383117554802</v>
      </c>
      <c r="AE30" s="26">
        <v>0</v>
      </c>
      <c r="AF30" s="95">
        <v>0</v>
      </c>
      <c r="AG30" s="26">
        <v>249.34273118857999</v>
      </c>
      <c r="AH30" s="26">
        <v>249.34273118857999</v>
      </c>
      <c r="AI30" s="26">
        <v>0</v>
      </c>
      <c r="AJ30" s="26">
        <v>107.675018500625</v>
      </c>
      <c r="AK30" s="26">
        <v>16.213096874657701</v>
      </c>
      <c r="AL30" s="95">
        <v>1261.48710010996</v>
      </c>
      <c r="AM30" s="26">
        <v>89.598559424593603</v>
      </c>
      <c r="AN30" s="26">
        <v>0</v>
      </c>
      <c r="AO30" s="26">
        <v>38.790481654826799</v>
      </c>
      <c r="AP30" s="26">
        <v>241.96721497820101</v>
      </c>
      <c r="AQ30" s="26">
        <v>0</v>
      </c>
      <c r="AR30" s="95">
        <v>5208.9270816867502</v>
      </c>
      <c r="AS30" s="26">
        <v>464.39402748722699</v>
      </c>
      <c r="AT30" s="26">
        <v>51.599345698837602</v>
      </c>
      <c r="AU30" s="26">
        <v>515.99337318606399</v>
      </c>
      <c r="AV30" s="26">
        <v>9.9720551149170195E-2</v>
      </c>
      <c r="AW30" s="26">
        <v>206.25517474092899</v>
      </c>
      <c r="AX30" s="26">
        <v>0.50667376588016699</v>
      </c>
      <c r="AY30" s="26">
        <v>544.84126569652199</v>
      </c>
      <c r="AZ30" s="26">
        <v>0.460612546503744</v>
      </c>
      <c r="BA30" s="26">
        <v>13.657158517832601</v>
      </c>
      <c r="BB30" s="26">
        <v>257.02179301906398</v>
      </c>
      <c r="BC30" s="26">
        <v>0.41455157790307301</v>
      </c>
      <c r="BD30" s="26">
        <v>0</v>
      </c>
      <c r="BE30" s="26">
        <v>44.543545142390997</v>
      </c>
      <c r="BF30" s="26">
        <v>4606.25693915596</v>
      </c>
      <c r="BG30" s="26">
        <v>4606.25693915596</v>
      </c>
      <c r="BH30" s="26">
        <v>0</v>
      </c>
      <c r="BI30" s="26">
        <v>0.52049244387859095</v>
      </c>
      <c r="BJ30" s="26">
        <v>0</v>
      </c>
      <c r="BK30" s="26">
        <v>112.850086145604</v>
      </c>
      <c r="BL30" s="26">
        <v>4.3297581364330302</v>
      </c>
      <c r="BM30" s="26">
        <v>1702.88482106736</v>
      </c>
      <c r="BN30" s="26">
        <v>6.9091888126457004</v>
      </c>
      <c r="BO30" s="26">
        <v>8.7516389677959801</v>
      </c>
      <c r="BP30" s="26">
        <v>2432.9554222126599</v>
      </c>
      <c r="BQ30" s="26">
        <v>67.090332673560496</v>
      </c>
      <c r="BR30" s="26">
        <v>1.56608294780006</v>
      </c>
      <c r="BS30" s="26">
        <v>18.8851138521911</v>
      </c>
      <c r="BT30" s="26">
        <v>0</v>
      </c>
      <c r="BU30" s="26">
        <v>154.964540092704</v>
      </c>
      <c r="BV30" s="26">
        <v>25.277236133404202</v>
      </c>
      <c r="BW30" s="26">
        <v>0</v>
      </c>
      <c r="BX30" s="26">
        <v>0</v>
      </c>
      <c r="BY30" s="26">
        <v>87.243959738659896</v>
      </c>
      <c r="BZ30" s="95">
        <v>0</v>
      </c>
      <c r="CA30" s="26">
        <v>0</v>
      </c>
      <c r="CB30" s="26">
        <v>4742.7052554881302</v>
      </c>
      <c r="CC30" s="26">
        <v>30.882488311996401</v>
      </c>
      <c r="CE30" s="23">
        <f t="shared" si="0"/>
        <v>5.7051930823684913E-3</v>
      </c>
      <c r="CF30" s="23">
        <f t="shared" si="1"/>
        <v>7.1600086691239609E-3</v>
      </c>
      <c r="CG30" s="23">
        <f t="shared" si="2"/>
        <v>5.7784291424991798E-3</v>
      </c>
      <c r="CH30" s="23">
        <f t="shared" si="3"/>
        <v>6.2387565149949649E-3</v>
      </c>
      <c r="CI30" s="23">
        <f t="shared" si="4"/>
        <v>6.2387565149949649E-3</v>
      </c>
      <c r="CJ30" s="23">
        <f t="shared" si="5"/>
        <v>4.8468101369181825E-3</v>
      </c>
      <c r="CK30" s="23">
        <f t="shared" si="6"/>
        <v>5.6227832789981979E-3</v>
      </c>
      <c r="CL30" s="23">
        <f t="shared" si="7"/>
        <v>7.8446240345563158E-3</v>
      </c>
      <c r="CM30" s="23">
        <f t="shared" si="8"/>
        <v>4.6923663215823475E-3</v>
      </c>
      <c r="CN30" s="23">
        <f t="shared" si="9"/>
        <v>6.8554260649196438E-3</v>
      </c>
      <c r="CO30" s="23">
        <f t="shared" si="10"/>
        <v>9.3974252836973443E-3</v>
      </c>
      <c r="CP30" s="23">
        <f t="shared" si="11"/>
        <v>6.0927916053435246E-3</v>
      </c>
      <c r="CQ30" s="23">
        <f t="shared" si="12"/>
        <v>6.7234070779129598E-3</v>
      </c>
    </row>
    <row r="31" spans="1:95" x14ac:dyDescent="0.25">
      <c r="A31" s="95" t="s">
        <v>30</v>
      </c>
      <c r="B31" s="95">
        <v>41948.234400000001</v>
      </c>
      <c r="C31" s="95">
        <v>349.51733350000001</v>
      </c>
      <c r="D31" s="95">
        <v>801.78923543999997</v>
      </c>
      <c r="E31" s="95">
        <v>5713.3215141000001</v>
      </c>
      <c r="F31" s="95">
        <v>5702.4516494</v>
      </c>
      <c r="G31" s="95">
        <v>141.20841657</v>
      </c>
      <c r="H31" s="95">
        <v>5837.4473433000003</v>
      </c>
      <c r="I31" s="95">
        <v>192.86761917000001</v>
      </c>
      <c r="J31" s="95">
        <v>290.96715275000003</v>
      </c>
      <c r="K31" s="95">
        <v>394.45986553</v>
      </c>
      <c r="L31" s="95">
        <v>19.072571417999999</v>
      </c>
      <c r="M31" s="95">
        <v>41.817261764000001</v>
      </c>
      <c r="N31" s="95">
        <v>58.350262741000002</v>
      </c>
      <c r="O31" s="26"/>
      <c r="P31" s="26" t="s">
        <v>30</v>
      </c>
      <c r="Q31" s="95">
        <v>0</v>
      </c>
      <c r="R31" s="26">
        <v>359.88388214857798</v>
      </c>
      <c r="S31" s="26">
        <v>19.294634782559001</v>
      </c>
      <c r="T31" s="26">
        <v>194.875465234275</v>
      </c>
      <c r="U31" s="26">
        <v>194.875465234275</v>
      </c>
      <c r="V31" s="26">
        <v>1007.05595416673</v>
      </c>
      <c r="W31" s="95">
        <v>0</v>
      </c>
      <c r="X31" s="26">
        <v>292.73867822837599</v>
      </c>
      <c r="Y31" s="26">
        <v>42.144849941588298</v>
      </c>
      <c r="Z31" s="26">
        <v>1980.4841808747699</v>
      </c>
      <c r="AA31" s="26">
        <v>42272.8266106437</v>
      </c>
      <c r="AB31" s="26">
        <v>537.95539331143095</v>
      </c>
      <c r="AC31" s="26">
        <v>205.75484022639901</v>
      </c>
      <c r="AD31" s="26">
        <v>337.43792196579898</v>
      </c>
      <c r="AE31" s="26">
        <v>0</v>
      </c>
      <c r="AF31" s="95">
        <v>0</v>
      </c>
      <c r="AG31" s="26">
        <v>397.993120925325</v>
      </c>
      <c r="AH31" s="26">
        <v>397.993120925325</v>
      </c>
      <c r="AI31" s="26">
        <v>0</v>
      </c>
      <c r="AJ31" s="26">
        <v>130.88777801507999</v>
      </c>
      <c r="AK31" s="26">
        <v>19.708319145957901</v>
      </c>
      <c r="AL31" s="95">
        <v>1533.44012752104</v>
      </c>
      <c r="AM31" s="26">
        <v>108.914289168938</v>
      </c>
      <c r="AN31" s="26">
        <v>0</v>
      </c>
      <c r="AO31" s="26">
        <v>58.874819167533602</v>
      </c>
      <c r="AP31" s="26">
        <v>352.97240153289499</v>
      </c>
      <c r="AQ31" s="26">
        <v>0</v>
      </c>
      <c r="AR31" s="95">
        <v>6447.2316281026797</v>
      </c>
      <c r="AS31" s="26">
        <v>726.788014968639</v>
      </c>
      <c r="AT31" s="26">
        <v>80.754261071222501</v>
      </c>
      <c r="AU31" s="26">
        <v>807.54227603986101</v>
      </c>
      <c r="AV31" s="26">
        <v>0.121218457439181</v>
      </c>
      <c r="AW31" s="26">
        <v>250.71994884830701</v>
      </c>
      <c r="AX31" s="26">
        <v>0.63267839116471203</v>
      </c>
      <c r="AY31" s="26">
        <v>662.29883900403297</v>
      </c>
      <c r="AZ31" s="26">
        <v>0.57516208923448497</v>
      </c>
      <c r="BA31" s="26">
        <v>17.053552048633801</v>
      </c>
      <c r="BB31" s="26">
        <v>320.94034844100503</v>
      </c>
      <c r="BC31" s="26">
        <v>0.51764585209839398</v>
      </c>
      <c r="BD31" s="26">
        <v>0</v>
      </c>
      <c r="BE31" s="26">
        <v>55.621036445738397</v>
      </c>
      <c r="BF31" s="26">
        <v>5762.6818208779696</v>
      </c>
      <c r="BG31" s="26">
        <v>5751.7832143511796</v>
      </c>
      <c r="BH31" s="26">
        <v>10.8986065267834</v>
      </c>
      <c r="BI31" s="26">
        <v>0.64993273446445798</v>
      </c>
      <c r="BJ31" s="26">
        <v>0</v>
      </c>
      <c r="BK31" s="26">
        <v>140.91467001616499</v>
      </c>
      <c r="BL31" s="26">
        <v>5.40652104713232</v>
      </c>
      <c r="BM31" s="26">
        <v>2126.3737106560102</v>
      </c>
      <c r="BN31" s="26">
        <v>8.6274293497398205</v>
      </c>
      <c r="BO31" s="26">
        <v>10.928079282799301</v>
      </c>
      <c r="BP31" s="26">
        <v>3038.0052554289</v>
      </c>
      <c r="BQ31" s="26">
        <v>81.5537467624859</v>
      </c>
      <c r="BR31" s="26">
        <v>1.9555512585836901</v>
      </c>
      <c r="BS31" s="26">
        <v>23.581641309504199</v>
      </c>
      <c r="BT31" s="26">
        <v>0</v>
      </c>
      <c r="BU31" s="26">
        <v>142.17782794079699</v>
      </c>
      <c r="BV31" s="26">
        <v>30.726511094693901</v>
      </c>
      <c r="BW31" s="26">
        <v>0</v>
      </c>
      <c r="BX31" s="26">
        <v>0</v>
      </c>
      <c r="BY31" s="26">
        <v>106.052161272744</v>
      </c>
      <c r="BZ31" s="95">
        <v>0</v>
      </c>
      <c r="CA31" s="26">
        <v>0</v>
      </c>
      <c r="CB31" s="26">
        <v>5880.4756022984202</v>
      </c>
      <c r="CC31" s="26">
        <v>37.540153802577898</v>
      </c>
      <c r="CE31" s="23">
        <f t="shared" si="0"/>
        <v>7.7379230684307227E-3</v>
      </c>
      <c r="CF31" s="23">
        <f t="shared" si="1"/>
        <v>9.8852551840465028E-3</v>
      </c>
      <c r="CG31" s="23">
        <f t="shared" si="2"/>
        <v>7.1752529786757819E-3</v>
      </c>
      <c r="CH31" s="23">
        <f t="shared" si="3"/>
        <v>8.6395114743940838E-3</v>
      </c>
      <c r="CI31" s="23">
        <f t="shared" si="4"/>
        <v>8.6509396281106935E-3</v>
      </c>
      <c r="CJ31" s="23">
        <f t="shared" si="5"/>
        <v>6.8651104115768679E-3</v>
      </c>
      <c r="CK31" s="23">
        <f t="shared" si="6"/>
        <v>7.3710744556533111E-3</v>
      </c>
      <c r="CL31" s="23">
        <f t="shared" si="7"/>
        <v>1.0410488152006495E-2</v>
      </c>
      <c r="CM31" s="23">
        <f t="shared" si="8"/>
        <v>6.0884036621757925E-3</v>
      </c>
      <c r="CN31" s="23">
        <f t="shared" si="9"/>
        <v>8.9571987015147521E-3</v>
      </c>
      <c r="CO31" s="23">
        <f t="shared" si="10"/>
        <v>1.1643074218583167E-2</v>
      </c>
      <c r="CP31" s="23">
        <f t="shared" si="11"/>
        <v>7.8338026874421839E-3</v>
      </c>
      <c r="CQ31" s="23">
        <f t="shared" si="12"/>
        <v>8.9897868817138803E-3</v>
      </c>
    </row>
    <row r="32" spans="1:95" x14ac:dyDescent="0.25">
      <c r="A32" s="95" t="s">
        <v>31</v>
      </c>
      <c r="B32" s="95">
        <v>25904.885801</v>
      </c>
      <c r="C32" s="95">
        <v>215.22387112999999</v>
      </c>
      <c r="D32" s="95">
        <v>411.10522406000001</v>
      </c>
      <c r="E32" s="95">
        <v>3578.6637657000001</v>
      </c>
      <c r="F32" s="95">
        <v>3575.9713867999999</v>
      </c>
      <c r="G32" s="95">
        <v>87.128185709999997</v>
      </c>
      <c r="H32" s="95">
        <v>3869.4735002000002</v>
      </c>
      <c r="I32" s="95">
        <v>113.40415236</v>
      </c>
      <c r="J32" s="95">
        <v>186.14014255000001</v>
      </c>
      <c r="K32" s="95">
        <v>225.47595891</v>
      </c>
      <c r="L32" s="95">
        <v>11.661886293</v>
      </c>
      <c r="M32" s="95">
        <v>26.929237888999999</v>
      </c>
      <c r="N32" s="95">
        <v>30.700674435</v>
      </c>
      <c r="O32" s="26"/>
      <c r="P32" s="26" t="s">
        <v>31</v>
      </c>
      <c r="Q32" s="95">
        <v>0</v>
      </c>
      <c r="R32" s="26">
        <v>243.724356614963</v>
      </c>
      <c r="S32" s="26">
        <v>11.835525231922199</v>
      </c>
      <c r="T32" s="26">
        <v>114.963559148946</v>
      </c>
      <c r="U32" s="26">
        <v>114.963559148946</v>
      </c>
      <c r="V32" s="26">
        <v>682.00909763883305</v>
      </c>
      <c r="W32" s="95">
        <v>0</v>
      </c>
      <c r="X32" s="26">
        <v>187.602414812105</v>
      </c>
      <c r="Y32" s="26">
        <v>27.199151381761801</v>
      </c>
      <c r="Z32" s="26">
        <v>1341.2439781973201</v>
      </c>
      <c r="AA32" s="26">
        <v>26163.5002398408</v>
      </c>
      <c r="AB32" s="26">
        <v>364.31971310777999</v>
      </c>
      <c r="AC32" s="26">
        <v>139.34352475005099</v>
      </c>
      <c r="AD32" s="26">
        <v>228.52328696026001</v>
      </c>
      <c r="AE32" s="26">
        <v>0</v>
      </c>
      <c r="AF32" s="95">
        <v>0</v>
      </c>
      <c r="AG32" s="26">
        <v>228.22705543367999</v>
      </c>
      <c r="AH32" s="26">
        <v>228.22705543367999</v>
      </c>
      <c r="AI32" s="26">
        <v>0</v>
      </c>
      <c r="AJ32" s="26">
        <v>88.641173655798895</v>
      </c>
      <c r="AK32" s="26">
        <v>13.347072876129401</v>
      </c>
      <c r="AL32" s="95">
        <v>1038.49229528145</v>
      </c>
      <c r="AM32" s="26">
        <v>73.7600337064369</v>
      </c>
      <c r="AN32" s="26">
        <v>0</v>
      </c>
      <c r="AO32" s="26">
        <v>31.097138892629101</v>
      </c>
      <c r="AP32" s="26">
        <v>217.94707244674399</v>
      </c>
      <c r="AQ32" s="26">
        <v>0</v>
      </c>
      <c r="AR32" s="95">
        <v>4288.4809018447104</v>
      </c>
      <c r="AS32" s="26">
        <v>373.89399457045698</v>
      </c>
      <c r="AT32" s="26">
        <v>41.543762584037403</v>
      </c>
      <c r="AU32" s="26">
        <v>415.43775715449402</v>
      </c>
      <c r="AV32" s="26">
        <v>8.2092791470586401E-2</v>
      </c>
      <c r="AW32" s="26">
        <v>169.79509204267501</v>
      </c>
      <c r="AX32" s="26">
        <v>0.397632287703169</v>
      </c>
      <c r="AY32" s="26">
        <v>448.52901778714198</v>
      </c>
      <c r="AZ32" s="26">
        <v>0.36148383936021899</v>
      </c>
      <c r="BA32" s="26">
        <v>10.717991963050499</v>
      </c>
      <c r="BB32" s="26">
        <v>201.70794392213199</v>
      </c>
      <c r="BC32" s="26">
        <v>0.32533528454504801</v>
      </c>
      <c r="BD32" s="26">
        <v>0</v>
      </c>
      <c r="BE32" s="26">
        <v>34.957294067031498</v>
      </c>
      <c r="BF32" s="26">
        <v>3617.6444337839398</v>
      </c>
      <c r="BG32" s="26">
        <v>3614.9413240141098</v>
      </c>
      <c r="BH32" s="26">
        <v>2.7031097698319502</v>
      </c>
      <c r="BI32" s="26">
        <v>0.40847675810336298</v>
      </c>
      <c r="BJ32" s="26">
        <v>0</v>
      </c>
      <c r="BK32" s="26">
        <v>88.563525063796206</v>
      </c>
      <c r="BL32" s="26">
        <v>3.3979479048925998</v>
      </c>
      <c r="BM32" s="26">
        <v>1336.4057617465</v>
      </c>
      <c r="BN32" s="26">
        <v>5.4222573584219296</v>
      </c>
      <c r="BO32" s="26">
        <v>6.8681902398077499</v>
      </c>
      <c r="BP32" s="26">
        <v>1909.35760298064</v>
      </c>
      <c r="BQ32" s="26">
        <v>55.230655409464603</v>
      </c>
      <c r="BR32" s="26">
        <v>1.22904456555167</v>
      </c>
      <c r="BS32" s="26">
        <v>14.8208360325622</v>
      </c>
      <c r="BT32" s="26">
        <v>0</v>
      </c>
      <c r="BU32" s="26">
        <v>87.895990386084407</v>
      </c>
      <c r="BV32" s="26">
        <v>20.8089326332619</v>
      </c>
      <c r="BW32" s="26">
        <v>0</v>
      </c>
      <c r="BX32" s="26">
        <v>0</v>
      </c>
      <c r="BY32" s="26">
        <v>71.821744667563905</v>
      </c>
      <c r="BZ32" s="95">
        <v>0</v>
      </c>
      <c r="CA32" s="26">
        <v>0</v>
      </c>
      <c r="CB32" s="26">
        <v>3904.69417731774</v>
      </c>
      <c r="CC32" s="26">
        <v>25.423340091210001</v>
      </c>
      <c r="CE32" s="23">
        <f t="shared" si="0"/>
        <v>9.9832302225712193E-3</v>
      </c>
      <c r="CF32" s="23">
        <f t="shared" si="1"/>
        <v>1.265287768706252E-2</v>
      </c>
      <c r="CG32" s="23">
        <f t="shared" si="2"/>
        <v>1.0538744926923346E-2</v>
      </c>
      <c r="CH32" s="23">
        <f t="shared" si="3"/>
        <v>1.0892520403160849E-2</v>
      </c>
      <c r="CI32" s="23">
        <f t="shared" si="4"/>
        <v>1.0897720646747851E-2</v>
      </c>
      <c r="CJ32" s="23">
        <f t="shared" si="5"/>
        <v>8.812356986750456E-3</v>
      </c>
      <c r="CK32" s="23">
        <f t="shared" si="6"/>
        <v>9.1021884801431915E-3</v>
      </c>
      <c r="CL32" s="23">
        <f t="shared" si="7"/>
        <v>1.3750879103577177E-2</v>
      </c>
      <c r="CM32" s="23">
        <f t="shared" si="8"/>
        <v>7.8557598703471541E-3</v>
      </c>
      <c r="CN32" s="23">
        <f t="shared" si="9"/>
        <v>1.2201285391929993E-2</v>
      </c>
      <c r="CO32" s="23">
        <f t="shared" si="10"/>
        <v>1.4889438514455858E-2</v>
      </c>
      <c r="CP32" s="23">
        <f t="shared" si="11"/>
        <v>1.0023064665786757E-2</v>
      </c>
      <c r="CQ32" s="23">
        <f t="shared" si="12"/>
        <v>1.291386801513114E-2</v>
      </c>
    </row>
    <row r="33" spans="1:95" x14ac:dyDescent="0.25">
      <c r="A33" s="95" t="s">
        <v>32</v>
      </c>
      <c r="B33" s="95">
        <v>65606.865285000007</v>
      </c>
      <c r="C33" s="95">
        <v>492.92556617999998</v>
      </c>
      <c r="D33" s="95">
        <v>1131.2944580999999</v>
      </c>
      <c r="E33" s="95">
        <v>9014.7748726999998</v>
      </c>
      <c r="F33" s="95">
        <v>9003.3175640000009</v>
      </c>
      <c r="G33" s="95">
        <v>268.99618305000001</v>
      </c>
      <c r="H33" s="95">
        <v>9303.5583606</v>
      </c>
      <c r="I33" s="95">
        <v>256.66490857000002</v>
      </c>
      <c r="J33" s="95">
        <v>502.74317359999998</v>
      </c>
      <c r="K33" s="95">
        <v>526.96013613000002</v>
      </c>
      <c r="L33" s="95">
        <v>23.427008604000001</v>
      </c>
      <c r="M33" s="95">
        <v>56.171263846000002</v>
      </c>
      <c r="N33" s="95">
        <v>81.457302313</v>
      </c>
      <c r="O33" s="26"/>
      <c r="P33" s="26" t="s">
        <v>32</v>
      </c>
      <c r="Q33" s="95">
        <v>0</v>
      </c>
      <c r="R33" s="26">
        <v>582.59347403279605</v>
      </c>
      <c r="S33" s="26">
        <v>23.711187484527802</v>
      </c>
      <c r="T33" s="26">
        <v>259.334084375548</v>
      </c>
      <c r="U33" s="26">
        <v>259.334084375548</v>
      </c>
      <c r="V33" s="26">
        <v>1630.2600375843399</v>
      </c>
      <c r="W33" s="95">
        <v>0</v>
      </c>
      <c r="X33" s="26">
        <v>505.73695425790697</v>
      </c>
      <c r="Y33" s="26">
        <v>56.625086395571998</v>
      </c>
      <c r="Z33" s="26">
        <v>3206.0805579493899</v>
      </c>
      <c r="AA33" s="26">
        <v>66093.559081937099</v>
      </c>
      <c r="AB33" s="26">
        <v>870.86217306521701</v>
      </c>
      <c r="AC33" s="26">
        <v>333.08357958104301</v>
      </c>
      <c r="AD33" s="26">
        <v>546.257066560623</v>
      </c>
      <c r="AE33" s="26">
        <v>0</v>
      </c>
      <c r="AF33" s="95">
        <v>0</v>
      </c>
      <c r="AG33" s="26">
        <v>531.74969572266696</v>
      </c>
      <c r="AH33" s="26">
        <v>531.74969572266696</v>
      </c>
      <c r="AI33" s="26">
        <v>0</v>
      </c>
      <c r="AJ33" s="26">
        <v>211.88588553928099</v>
      </c>
      <c r="AK33" s="26">
        <v>31.904561498155701</v>
      </c>
      <c r="AL33" s="95">
        <v>2482.3899261564302</v>
      </c>
      <c r="AM33" s="26">
        <v>176.31453428619901</v>
      </c>
      <c r="AN33" s="26">
        <v>0</v>
      </c>
      <c r="AO33" s="26">
        <v>82.178395747701899</v>
      </c>
      <c r="AP33" s="26">
        <v>497.65148992117503</v>
      </c>
      <c r="AQ33" s="26">
        <v>0</v>
      </c>
      <c r="AR33" s="95">
        <v>10287.026837015001</v>
      </c>
      <c r="AS33" s="26">
        <v>1025.62879366166</v>
      </c>
      <c r="AT33" s="26">
        <v>113.958706207558</v>
      </c>
      <c r="AU33" s="26">
        <v>1139.58749986921</v>
      </c>
      <c r="AV33" s="26">
        <v>0.19623289528903501</v>
      </c>
      <c r="AW33" s="26">
        <v>405.87486634363</v>
      </c>
      <c r="AX33" s="26">
        <v>0.998339509594107</v>
      </c>
      <c r="AY33" s="26">
        <v>1072.15401598209</v>
      </c>
      <c r="AZ33" s="26">
        <v>0.90758134850664496</v>
      </c>
      <c r="BA33" s="26">
        <v>26.9097803318936</v>
      </c>
      <c r="BB33" s="26">
        <v>506.43032233068999</v>
      </c>
      <c r="BC33" s="26">
        <v>0.81682309673414999</v>
      </c>
      <c r="BD33" s="26">
        <v>0</v>
      </c>
      <c r="BE33" s="26">
        <v>87.767632571712497</v>
      </c>
      <c r="BF33" s="26">
        <v>9087.5732051857995</v>
      </c>
      <c r="BG33" s="26">
        <v>9076.0714753641496</v>
      </c>
      <c r="BH33" s="26">
        <v>11.501729821657101</v>
      </c>
      <c r="BI33" s="26">
        <v>1.0255670809227799</v>
      </c>
      <c r="BJ33" s="26">
        <v>0</v>
      </c>
      <c r="BK33" s="26">
        <v>222.357394429453</v>
      </c>
      <c r="BL33" s="26">
        <v>8.5312617554333698</v>
      </c>
      <c r="BM33" s="26">
        <v>3355.32816732949</v>
      </c>
      <c r="BN33" s="26">
        <v>13.6137201141162</v>
      </c>
      <c r="BO33" s="26">
        <v>17.2440405684934</v>
      </c>
      <c r="BP33" s="26">
        <v>4793.8442360487497</v>
      </c>
      <c r="BQ33" s="26">
        <v>132.02225015342</v>
      </c>
      <c r="BR33" s="26">
        <v>3.0857757495703901</v>
      </c>
      <c r="BS33" s="26">
        <v>37.210833098775097</v>
      </c>
      <c r="BT33" s="26">
        <v>0</v>
      </c>
      <c r="BU33" s="26">
        <v>270.66854567818399</v>
      </c>
      <c r="BV33" s="26">
        <v>49.741228331094597</v>
      </c>
      <c r="BW33" s="26">
        <v>0</v>
      </c>
      <c r="BX33" s="26">
        <v>0</v>
      </c>
      <c r="BY33" s="26">
        <v>171.68118474411</v>
      </c>
      <c r="BZ33" s="95">
        <v>0</v>
      </c>
      <c r="CA33" s="26">
        <v>0</v>
      </c>
      <c r="CB33" s="26">
        <v>9369.5670220671509</v>
      </c>
      <c r="CC33" s="26">
        <v>60.771394493062701</v>
      </c>
      <c r="CE33" s="23">
        <f t="shared" si="0"/>
        <v>7.4183364015772751E-3</v>
      </c>
      <c r="CF33" s="23">
        <f t="shared" si="1"/>
        <v>9.5874997472728003E-3</v>
      </c>
      <c r="CG33" s="23">
        <f t="shared" si="2"/>
        <v>7.3305775608042377E-3</v>
      </c>
      <c r="CH33" s="23">
        <f t="shared" si="3"/>
        <v>8.0754465323653636E-3</v>
      </c>
      <c r="CI33" s="23">
        <f t="shared" si="4"/>
        <v>8.0807892031996235E-3</v>
      </c>
      <c r="CJ33" s="23">
        <f t="shared" si="5"/>
        <v>6.2170496592998982E-3</v>
      </c>
      <c r="CK33" s="23">
        <f t="shared" si="6"/>
        <v>7.0949908528218112E-3</v>
      </c>
      <c r="CL33" s="23">
        <f t="shared" si="7"/>
        <v>1.039945748882932E-2</v>
      </c>
      <c r="CM33" s="23">
        <f t="shared" si="8"/>
        <v>5.9548907177980944E-3</v>
      </c>
      <c r="CN33" s="23">
        <f t="shared" si="9"/>
        <v>9.089035895279483E-3</v>
      </c>
      <c r="CO33" s="23">
        <f t="shared" si="10"/>
        <v>1.2130395533268347E-2</v>
      </c>
      <c r="CP33" s="23">
        <f t="shared" si="11"/>
        <v>8.0792654197029013E-3</v>
      </c>
      <c r="CQ33" s="23">
        <f t="shared" si="12"/>
        <v>8.8524099648070193E-3</v>
      </c>
    </row>
    <row r="34" spans="1:95" x14ac:dyDescent="0.25">
      <c r="A34" s="95" t="s">
        <v>33</v>
      </c>
      <c r="B34" s="95">
        <v>70040.890524000002</v>
      </c>
      <c r="C34" s="95">
        <v>545.51875058999997</v>
      </c>
      <c r="D34" s="95">
        <v>1110.3798965999999</v>
      </c>
      <c r="E34" s="95">
        <v>9248.5872371999994</v>
      </c>
      <c r="F34" s="95">
        <v>9240.1036660999998</v>
      </c>
      <c r="G34" s="95">
        <v>225.38490641999999</v>
      </c>
      <c r="H34" s="95">
        <v>10694.530978999999</v>
      </c>
      <c r="I34" s="95">
        <v>281.45666311000002</v>
      </c>
      <c r="J34" s="95">
        <v>524.90708046999998</v>
      </c>
      <c r="K34" s="95">
        <v>598.13796420000006</v>
      </c>
      <c r="L34" s="95">
        <v>28.282185002999999</v>
      </c>
      <c r="M34" s="95">
        <v>77.365912799</v>
      </c>
      <c r="N34" s="95">
        <v>76.305494297999999</v>
      </c>
      <c r="O34" s="26"/>
      <c r="P34" s="26" t="s">
        <v>33</v>
      </c>
      <c r="Q34" s="95">
        <v>0</v>
      </c>
      <c r="R34" s="26">
        <v>676.43178249323</v>
      </c>
      <c r="S34" s="26">
        <v>28.6327249412615</v>
      </c>
      <c r="T34" s="26">
        <v>284.63313845245602</v>
      </c>
      <c r="U34" s="26">
        <v>284.63313845245602</v>
      </c>
      <c r="V34" s="26">
        <v>1892.8462553367399</v>
      </c>
      <c r="W34" s="95">
        <v>0</v>
      </c>
      <c r="X34" s="26">
        <v>528.16806224162804</v>
      </c>
      <c r="Y34" s="26">
        <v>77.953033802234202</v>
      </c>
      <c r="Z34" s="26">
        <v>3722.4853632446002</v>
      </c>
      <c r="AA34" s="26">
        <v>70594.248817517902</v>
      </c>
      <c r="AB34" s="26">
        <v>1011.13206956547</v>
      </c>
      <c r="AC34" s="26">
        <v>386.73338837229801</v>
      </c>
      <c r="AD34" s="26">
        <v>634.24290709660204</v>
      </c>
      <c r="AE34" s="26">
        <v>0</v>
      </c>
      <c r="AF34" s="95">
        <v>0</v>
      </c>
      <c r="AG34" s="26">
        <v>603.87517924379495</v>
      </c>
      <c r="AH34" s="26">
        <v>603.87517924379495</v>
      </c>
      <c r="AI34" s="26">
        <v>0</v>
      </c>
      <c r="AJ34" s="26">
        <v>246.014443163279</v>
      </c>
      <c r="AK34" s="26">
        <v>37.043432500754697</v>
      </c>
      <c r="AL34" s="95">
        <v>2882.2292786368998</v>
      </c>
      <c r="AM34" s="26">
        <v>204.71355406052501</v>
      </c>
      <c r="AN34" s="26">
        <v>0</v>
      </c>
      <c r="AO34" s="26">
        <v>77.114103864501701</v>
      </c>
      <c r="AP34" s="26">
        <v>551.11967698098999</v>
      </c>
      <c r="AQ34" s="26">
        <v>0</v>
      </c>
      <c r="AR34" s="95">
        <v>11836.697414639701</v>
      </c>
      <c r="AS34" s="26">
        <v>1007.60670018375</v>
      </c>
      <c r="AT34" s="26">
        <v>111.956296094622</v>
      </c>
      <c r="AU34" s="26">
        <v>1119.5629962783701</v>
      </c>
      <c r="AV34" s="26">
        <v>0.22784016422362899</v>
      </c>
      <c r="AW34" s="26">
        <v>471.24907109751501</v>
      </c>
      <c r="AX34" s="26">
        <v>1.0253776119534601</v>
      </c>
      <c r="AY34" s="26">
        <v>1244.8460792533599</v>
      </c>
      <c r="AZ34" s="26">
        <v>0.93216114287604002</v>
      </c>
      <c r="BA34" s="26">
        <v>27.6385840043651</v>
      </c>
      <c r="BB34" s="26">
        <v>520.14596790731696</v>
      </c>
      <c r="BC34" s="26">
        <v>0.83894528734491802</v>
      </c>
      <c r="BD34" s="26">
        <v>0</v>
      </c>
      <c r="BE34" s="26">
        <v>90.144646784283196</v>
      </c>
      <c r="BF34" s="26">
        <v>9330.3921686349004</v>
      </c>
      <c r="BG34" s="26">
        <v>9321.87880168025</v>
      </c>
      <c r="BH34" s="26">
        <v>8.5133669546542308</v>
      </c>
      <c r="BI34" s="26">
        <v>1.05334254358262</v>
      </c>
      <c r="BJ34" s="26">
        <v>0</v>
      </c>
      <c r="BK34" s="26">
        <v>228.37949738256199</v>
      </c>
      <c r="BL34" s="26">
        <v>8.7623171149214301</v>
      </c>
      <c r="BM34" s="26">
        <v>3446.2006015531501</v>
      </c>
      <c r="BN34" s="26">
        <v>13.982422420234</v>
      </c>
      <c r="BO34" s="26">
        <v>17.7110704882686</v>
      </c>
      <c r="BP34" s="26">
        <v>4923.6759046721399</v>
      </c>
      <c r="BQ34" s="26">
        <v>153.28707085183899</v>
      </c>
      <c r="BR34" s="26">
        <v>3.1693485089590299</v>
      </c>
      <c r="BS34" s="26">
        <v>38.2186142582824</v>
      </c>
      <c r="BT34" s="26">
        <v>0</v>
      </c>
      <c r="BU34" s="26">
        <v>227.02037464552399</v>
      </c>
      <c r="BV34" s="26">
        <v>57.753035951515798</v>
      </c>
      <c r="BW34" s="26">
        <v>0</v>
      </c>
      <c r="BX34" s="26">
        <v>0</v>
      </c>
      <c r="BY34" s="26">
        <v>199.33385126744699</v>
      </c>
      <c r="BZ34" s="95">
        <v>0</v>
      </c>
      <c r="CA34" s="26">
        <v>0</v>
      </c>
      <c r="CB34" s="26">
        <v>10771.4033681112</v>
      </c>
      <c r="CC34" s="26">
        <v>70.559861265137997</v>
      </c>
      <c r="CE34" s="23">
        <f t="shared" si="0"/>
        <v>7.9005033970590086E-3</v>
      </c>
      <c r="CF34" s="23">
        <f t="shared" si="1"/>
        <v>1.0267156509161974E-2</v>
      </c>
      <c r="CG34" s="23">
        <f t="shared" si="2"/>
        <v>8.2702322930097317E-3</v>
      </c>
      <c r="CH34" s="23">
        <f t="shared" si="3"/>
        <v>8.8451272974819552E-3</v>
      </c>
      <c r="CI34" s="23">
        <f t="shared" si="4"/>
        <v>8.8500236074478267E-3</v>
      </c>
      <c r="CJ34" s="23">
        <f t="shared" si="5"/>
        <v>7.256334292751322E-3</v>
      </c>
      <c r="CK34" s="23">
        <f t="shared" si="6"/>
        <v>7.1880093911690559E-3</v>
      </c>
      <c r="CL34" s="23">
        <f t="shared" si="7"/>
        <v>1.128584169000312E-2</v>
      </c>
      <c r="CM34" s="23">
        <f t="shared" si="8"/>
        <v>6.2124933973231634E-3</v>
      </c>
      <c r="CN34" s="23">
        <f t="shared" si="9"/>
        <v>9.5917921736807382E-3</v>
      </c>
      <c r="CO34" s="23">
        <f t="shared" si="10"/>
        <v>1.2394372578509004E-2</v>
      </c>
      <c r="CP34" s="23">
        <f t="shared" si="11"/>
        <v>7.5888848459601047E-3</v>
      </c>
      <c r="CQ34" s="23">
        <f t="shared" si="12"/>
        <v>1.0597003190147676E-2</v>
      </c>
    </row>
    <row r="35" spans="1:95" x14ac:dyDescent="0.25">
      <c r="A35" s="95" t="s">
        <v>34</v>
      </c>
      <c r="B35" s="95">
        <v>2212.1663752999998</v>
      </c>
      <c r="C35" s="95">
        <v>13.538511181000001</v>
      </c>
      <c r="D35" s="95">
        <v>43.731632077</v>
      </c>
      <c r="E35" s="95">
        <v>336.39332519999999</v>
      </c>
      <c r="F35" s="95">
        <v>334.54072587000002</v>
      </c>
      <c r="G35" s="95">
        <v>10.006173357</v>
      </c>
      <c r="H35" s="95">
        <v>354.25980234999997</v>
      </c>
      <c r="I35" s="95">
        <v>6.5927825466999996</v>
      </c>
      <c r="J35" s="95">
        <v>18.457200701000001</v>
      </c>
      <c r="K35" s="95">
        <v>12.936031062</v>
      </c>
      <c r="L35" s="95">
        <v>0.53217923649999999</v>
      </c>
      <c r="M35" s="95">
        <v>1.2696805797999999</v>
      </c>
      <c r="N35" s="95">
        <v>2.3522402209000002</v>
      </c>
      <c r="O35" s="26"/>
      <c r="P35" s="26" t="s">
        <v>34</v>
      </c>
      <c r="Q35" s="95">
        <v>0</v>
      </c>
      <c r="R35" s="26">
        <v>23.057633207540199</v>
      </c>
      <c r="S35" s="26">
        <v>0.53899058473250605</v>
      </c>
      <c r="T35" s="26">
        <v>6.6648356913118896</v>
      </c>
      <c r="U35" s="26">
        <v>6.6648356913118896</v>
      </c>
      <c r="V35" s="26">
        <v>64.521741782354198</v>
      </c>
      <c r="W35" s="95">
        <v>0</v>
      </c>
      <c r="X35" s="26">
        <v>18.595205397628501</v>
      </c>
      <c r="Y35" s="26">
        <v>1.2830221179684</v>
      </c>
      <c r="Z35" s="26">
        <v>126.888913404785</v>
      </c>
      <c r="AA35" s="26">
        <v>2230.1927904672102</v>
      </c>
      <c r="AB35" s="26">
        <v>34.466622882113697</v>
      </c>
      <c r="AC35" s="26">
        <v>13.18264081503</v>
      </c>
      <c r="AD35" s="26">
        <v>21.619526876116002</v>
      </c>
      <c r="AE35" s="26">
        <v>0</v>
      </c>
      <c r="AF35" s="95">
        <v>0</v>
      </c>
      <c r="AG35" s="26">
        <v>13.073993930855901</v>
      </c>
      <c r="AH35" s="26">
        <v>13.073993930855901</v>
      </c>
      <c r="AI35" s="26">
        <v>0</v>
      </c>
      <c r="AJ35" s="26">
        <v>8.3859269466589499</v>
      </c>
      <c r="AK35" s="26">
        <v>1.2627058965879101</v>
      </c>
      <c r="AL35" s="95">
        <v>98.246978385869696</v>
      </c>
      <c r="AM35" s="26">
        <v>6.9781001846348802</v>
      </c>
      <c r="AN35" s="26">
        <v>0</v>
      </c>
      <c r="AO35" s="26">
        <v>2.3756550388719302</v>
      </c>
      <c r="AP35" s="26">
        <v>13.6744782445697</v>
      </c>
      <c r="AQ35" s="26">
        <v>0</v>
      </c>
      <c r="AR35" s="95">
        <v>393.26675357286501</v>
      </c>
      <c r="AS35" s="26">
        <v>39.703227130519103</v>
      </c>
      <c r="AT35" s="26">
        <v>4.4114717849170697</v>
      </c>
      <c r="AU35" s="26">
        <v>44.1146989154362</v>
      </c>
      <c r="AV35" s="26">
        <v>7.7664225750619697E-3</v>
      </c>
      <c r="AW35" s="26">
        <v>16.0635427960834</v>
      </c>
      <c r="AX35" s="26">
        <v>3.70952204677105E-2</v>
      </c>
      <c r="AY35" s="26">
        <v>42.4332575785876</v>
      </c>
      <c r="AZ35" s="26">
        <v>3.3722934561307698E-2</v>
      </c>
      <c r="BA35" s="26">
        <v>0.99988480376108502</v>
      </c>
      <c r="BB35" s="26">
        <v>18.8173950739926</v>
      </c>
      <c r="BC35" s="26">
        <v>3.0350633619383002E-2</v>
      </c>
      <c r="BD35" s="26">
        <v>0</v>
      </c>
      <c r="BE35" s="26">
        <v>3.2611760414909798</v>
      </c>
      <c r="BF35" s="26">
        <v>339.10562241879802</v>
      </c>
      <c r="BG35" s="26">
        <v>337.23890158760298</v>
      </c>
      <c r="BH35" s="26">
        <v>1.8667208311954</v>
      </c>
      <c r="BI35" s="26">
        <v>3.8106890193290201E-2</v>
      </c>
      <c r="BJ35" s="26">
        <v>0</v>
      </c>
      <c r="BK35" s="26">
        <v>8.2621157546696598</v>
      </c>
      <c r="BL35" s="26">
        <v>0.31699547082458301</v>
      </c>
      <c r="BM35" s="26">
        <v>124.673674588975</v>
      </c>
      <c r="BN35" s="26">
        <v>0.50584381840528603</v>
      </c>
      <c r="BO35" s="26">
        <v>0.64073570550659398</v>
      </c>
      <c r="BP35" s="26">
        <v>178.12450677425201</v>
      </c>
      <c r="BQ35" s="26">
        <v>5.22511734876886</v>
      </c>
      <c r="BR35" s="26">
        <v>0.114658002656569</v>
      </c>
      <c r="BS35" s="26">
        <v>1.38263987422631</v>
      </c>
      <c r="BT35" s="26">
        <v>0</v>
      </c>
      <c r="BU35" s="26">
        <v>10.078061301278099</v>
      </c>
      <c r="BV35" s="26">
        <v>1.9686364890723</v>
      </c>
      <c r="BW35" s="26">
        <v>0</v>
      </c>
      <c r="BX35" s="26">
        <v>0</v>
      </c>
      <c r="BY35" s="26">
        <v>6.7947234071370604</v>
      </c>
      <c r="BZ35" s="95">
        <v>0</v>
      </c>
      <c r="CA35" s="26">
        <v>0</v>
      </c>
      <c r="CB35" s="26">
        <v>356.95709263270402</v>
      </c>
      <c r="CC35" s="26">
        <v>2.4051848012961301</v>
      </c>
      <c r="CE35" s="23">
        <f t="shared" ref="CE35:CE51" si="13">+(AA35-B35)/B35</f>
        <v>8.1487610373635611E-3</v>
      </c>
      <c r="CF35" s="23">
        <f t="shared" ref="CF35:CF51" si="14">+(AP35-C35)/C35</f>
        <v>1.0042984915543474E-2</v>
      </c>
      <c r="CG35" s="23">
        <f t="shared" ref="CG35:CG51" si="15">+(AU35-D35)/D35</f>
        <v>8.7594910192631079E-3</v>
      </c>
      <c r="CH35" s="23">
        <f t="shared" ref="CH35:CH51" si="16">+(BF35-E35)/E35</f>
        <v>8.0628746637153199E-3</v>
      </c>
      <c r="CI35" s="23">
        <f t="shared" ref="CI35:CI51" si="17">+(BG35-F35)/F35</f>
        <v>8.0653131560773118E-3</v>
      </c>
      <c r="CJ35" s="23">
        <f t="shared" ref="CJ35:CJ51" si="18">+(BU35-G35)/G35</f>
        <v>7.1843592663532073E-3</v>
      </c>
      <c r="CK35" s="23">
        <f t="shared" ref="CK35:CK51" si="19">+(CB35-H35)/H35</f>
        <v>7.6138762140424534E-3</v>
      </c>
      <c r="CL35" s="23">
        <f t="shared" ref="CL35:CL51" si="20">+(U35-I35)/I35</f>
        <v>1.0929094673076387E-2</v>
      </c>
      <c r="CM35" s="23">
        <f t="shared" ref="CM35:CM51" si="21">+(X35-J35)/J35</f>
        <v>7.4770112144374266E-3</v>
      </c>
      <c r="CN35" s="23">
        <f t="shared" ref="CN35:CN51" si="22">+(AH35-K35)/K35</f>
        <v>1.0665007543246492E-2</v>
      </c>
      <c r="CO35" s="23">
        <f t="shared" ref="CO35:CO51" si="23">+(S35-L35)/L35</f>
        <v>1.2798974039841303E-2</v>
      </c>
      <c r="CP35" s="23">
        <f t="shared" ref="CP35:CP51" si="24">+(Y35-M35)/M35</f>
        <v>1.0507790999293437E-2</v>
      </c>
      <c r="CQ35" s="23">
        <f t="shared" ref="CQ35:CQ51" si="25">+(AO35-N35)/N35</f>
        <v>9.954263073935184E-3</v>
      </c>
    </row>
    <row r="36" spans="1:95" x14ac:dyDescent="0.25">
      <c r="A36" s="95" t="s">
        <v>35</v>
      </c>
      <c r="B36" s="95">
        <v>89511.238538999998</v>
      </c>
      <c r="C36" s="95">
        <v>699.21810960000005</v>
      </c>
      <c r="D36" s="95">
        <v>1565.5861431999999</v>
      </c>
      <c r="E36" s="95">
        <v>12117.478096000001</v>
      </c>
      <c r="F36" s="95">
        <v>12096.647147</v>
      </c>
      <c r="G36" s="95">
        <v>331.17281641</v>
      </c>
      <c r="H36" s="95">
        <v>12250.452767000001</v>
      </c>
      <c r="I36" s="95">
        <v>381.77732044999999</v>
      </c>
      <c r="J36" s="95">
        <v>653.75026330000003</v>
      </c>
      <c r="K36" s="95">
        <v>787.39105139000003</v>
      </c>
      <c r="L36" s="95">
        <v>35.676048491000003</v>
      </c>
      <c r="M36" s="95">
        <v>81.579066992999998</v>
      </c>
      <c r="N36" s="95">
        <v>108.3038169</v>
      </c>
      <c r="O36" s="26"/>
      <c r="P36" s="26" t="s">
        <v>35</v>
      </c>
      <c r="Q36" s="95">
        <v>0</v>
      </c>
      <c r="R36" s="26">
        <v>758.45842375521102</v>
      </c>
      <c r="S36" s="26">
        <v>36.154316813073102</v>
      </c>
      <c r="T36" s="26">
        <v>386.22674888510397</v>
      </c>
      <c r="U36" s="26">
        <v>386.22674888510397</v>
      </c>
      <c r="V36" s="26">
        <v>2122.3796162568001</v>
      </c>
      <c r="W36" s="95">
        <v>0</v>
      </c>
      <c r="X36" s="26">
        <v>658.26965997078196</v>
      </c>
      <c r="Y36" s="26">
        <v>82.332705279525399</v>
      </c>
      <c r="Z36" s="26">
        <v>4173.8870797157497</v>
      </c>
      <c r="AA36" s="26">
        <v>90280.261802344496</v>
      </c>
      <c r="AB36" s="26">
        <v>1133.7457971025201</v>
      </c>
      <c r="AC36" s="26">
        <v>433.63013816296098</v>
      </c>
      <c r="AD36" s="26">
        <v>711.15344364513305</v>
      </c>
      <c r="AE36" s="26">
        <v>0</v>
      </c>
      <c r="AF36" s="95">
        <v>0</v>
      </c>
      <c r="AG36" s="26">
        <v>795.42315349271405</v>
      </c>
      <c r="AH36" s="26">
        <v>795.42315349271405</v>
      </c>
      <c r="AI36" s="26">
        <v>0</v>
      </c>
      <c r="AJ36" s="26">
        <v>275.84696082688401</v>
      </c>
      <c r="AK36" s="26">
        <v>41.535463407602499</v>
      </c>
      <c r="AL36" s="95">
        <v>3231.73782500281</v>
      </c>
      <c r="AM36" s="26">
        <v>229.53781964462499</v>
      </c>
      <c r="AN36" s="26">
        <v>0</v>
      </c>
      <c r="AO36" s="26">
        <v>109.464154953695</v>
      </c>
      <c r="AP36" s="26">
        <v>706.93907495229701</v>
      </c>
      <c r="AQ36" s="26">
        <v>0</v>
      </c>
      <c r="AR36" s="95">
        <v>13546.498924089299</v>
      </c>
      <c r="AS36" s="26">
        <v>1421.10966642261</v>
      </c>
      <c r="AT36" s="26">
        <v>157.90104948538601</v>
      </c>
      <c r="AU36" s="26">
        <v>1579.0107159080001</v>
      </c>
      <c r="AV36" s="26">
        <v>0.25546889736693401</v>
      </c>
      <c r="AW36" s="26">
        <v>528.39437797613402</v>
      </c>
      <c r="AX36" s="26">
        <v>1.3431337222066</v>
      </c>
      <c r="AY36" s="26">
        <v>1395.8006431504</v>
      </c>
      <c r="AZ36" s="26">
        <v>1.2210308494298201</v>
      </c>
      <c r="BA36" s="26">
        <v>36.203546955692602</v>
      </c>
      <c r="BB36" s="26">
        <v>681.33505777101698</v>
      </c>
      <c r="BC36" s="26">
        <v>1.0989279235988201</v>
      </c>
      <c r="BD36" s="26">
        <v>0</v>
      </c>
      <c r="BE36" s="26">
        <v>118.079775576646</v>
      </c>
      <c r="BF36" s="26">
        <v>12231.5726774262</v>
      </c>
      <c r="BG36" s="26">
        <v>12210.654621120801</v>
      </c>
      <c r="BH36" s="26">
        <v>20.918056305404001</v>
      </c>
      <c r="BI36" s="26">
        <v>1.3797649715548601</v>
      </c>
      <c r="BJ36" s="26">
        <v>0</v>
      </c>
      <c r="BK36" s="26">
        <v>299.15248988905199</v>
      </c>
      <c r="BL36" s="26">
        <v>11.4776868906562</v>
      </c>
      <c r="BM36" s="26">
        <v>4514.1505094771101</v>
      </c>
      <c r="BN36" s="26">
        <v>18.3154575403032</v>
      </c>
      <c r="BO36" s="26">
        <v>23.199581241312401</v>
      </c>
      <c r="BP36" s="26">
        <v>6449.4838931860504</v>
      </c>
      <c r="BQ36" s="26">
        <v>171.875198827719</v>
      </c>
      <c r="BR36" s="26">
        <v>4.1515041649718603</v>
      </c>
      <c r="BS36" s="26">
        <v>50.062260961215102</v>
      </c>
      <c r="BT36" s="26">
        <v>0</v>
      </c>
      <c r="BU36" s="26">
        <v>333.61428434905702</v>
      </c>
      <c r="BV36" s="26">
        <v>64.756387404084407</v>
      </c>
      <c r="BW36" s="26">
        <v>0</v>
      </c>
      <c r="BX36" s="26">
        <v>0</v>
      </c>
      <c r="BY36" s="26">
        <v>223.50579945547699</v>
      </c>
      <c r="BZ36" s="95">
        <v>0</v>
      </c>
      <c r="CA36" s="26">
        <v>0</v>
      </c>
      <c r="CB36" s="26">
        <v>12352.0319263766</v>
      </c>
      <c r="CC36" s="26">
        <v>79.116203866846206</v>
      </c>
      <c r="CE36" s="23">
        <f t="shared" si="13"/>
        <v>8.5913598772229538E-3</v>
      </c>
      <c r="CF36" s="23">
        <f t="shared" si="14"/>
        <v>1.1042284583724341E-2</v>
      </c>
      <c r="CG36" s="23">
        <f t="shared" si="15"/>
        <v>8.5747901936336843E-3</v>
      </c>
      <c r="CH36" s="23">
        <f t="shared" si="16"/>
        <v>9.4157035418006921E-3</v>
      </c>
      <c r="CI36" s="23">
        <f t="shared" si="17"/>
        <v>9.4247168438797574E-3</v>
      </c>
      <c r="CJ36" s="23">
        <f t="shared" si="18"/>
        <v>7.3721870216377399E-3</v>
      </c>
      <c r="CK36" s="23">
        <f t="shared" si="19"/>
        <v>8.2918698033945821E-3</v>
      </c>
      <c r="CL36" s="23">
        <f t="shared" si="20"/>
        <v>1.1654512190141237E-2</v>
      </c>
      <c r="CM36" s="23">
        <f t="shared" si="21"/>
        <v>6.9130322762226103E-3</v>
      </c>
      <c r="CN36" s="23">
        <f t="shared" si="22"/>
        <v>1.0200906002849234E-2</v>
      </c>
      <c r="CO36" s="23">
        <f t="shared" si="23"/>
        <v>1.3405865904508778E-2</v>
      </c>
      <c r="CP36" s="23">
        <f t="shared" si="24"/>
        <v>9.2381331915706785E-3</v>
      </c>
      <c r="CQ36" s="23">
        <f t="shared" si="25"/>
        <v>1.0713731860128004E-2</v>
      </c>
    </row>
    <row r="37" spans="1:95" x14ac:dyDescent="0.25">
      <c r="A37" s="95" t="s">
        <v>36</v>
      </c>
      <c r="B37" s="95">
        <v>25818.330031000001</v>
      </c>
      <c r="C37" s="95">
        <v>211.46124248999999</v>
      </c>
      <c r="D37" s="95">
        <v>408.25666590999998</v>
      </c>
      <c r="E37" s="95">
        <v>3498.7501949000002</v>
      </c>
      <c r="F37" s="95">
        <v>3495.9675683999999</v>
      </c>
      <c r="G37" s="95">
        <v>83.447022516000004</v>
      </c>
      <c r="H37" s="95">
        <v>3876.8470361999998</v>
      </c>
      <c r="I37" s="95">
        <v>111.26280174999999</v>
      </c>
      <c r="J37" s="95">
        <v>186.86745875</v>
      </c>
      <c r="K37" s="95">
        <v>226.53434390000001</v>
      </c>
      <c r="L37" s="95">
        <v>11.413146691</v>
      </c>
      <c r="M37" s="95">
        <v>27.880295481000001</v>
      </c>
      <c r="N37" s="95">
        <v>29.561545568</v>
      </c>
      <c r="O37" s="26"/>
      <c r="P37" s="26" t="s">
        <v>36</v>
      </c>
      <c r="Q37" s="95">
        <v>0</v>
      </c>
      <c r="R37" s="26">
        <v>244.427310724351</v>
      </c>
      <c r="S37" s="26">
        <v>11.585039321794</v>
      </c>
      <c r="T37" s="26">
        <v>112.81273959737599</v>
      </c>
      <c r="U37" s="26">
        <v>112.81273959737599</v>
      </c>
      <c r="V37" s="26">
        <v>683.97622780698998</v>
      </c>
      <c r="W37" s="95">
        <v>0</v>
      </c>
      <c r="X37" s="26">
        <v>188.389832273026</v>
      </c>
      <c r="Y37" s="26">
        <v>28.161259434583901</v>
      </c>
      <c r="Z37" s="26">
        <v>1345.1127142625101</v>
      </c>
      <c r="AA37" s="26">
        <v>26081.248955174498</v>
      </c>
      <c r="AB37" s="26">
        <v>365.37067450409899</v>
      </c>
      <c r="AC37" s="26">
        <v>139.74529507844099</v>
      </c>
      <c r="AD37" s="26">
        <v>229.182393361772</v>
      </c>
      <c r="AE37" s="26">
        <v>0</v>
      </c>
      <c r="AF37" s="95">
        <v>0</v>
      </c>
      <c r="AG37" s="26">
        <v>229.315141592446</v>
      </c>
      <c r="AH37" s="26">
        <v>229.315141592446</v>
      </c>
      <c r="AI37" s="26">
        <v>0</v>
      </c>
      <c r="AJ37" s="26">
        <v>88.896828272532005</v>
      </c>
      <c r="AK37" s="26">
        <v>13.385578965675199</v>
      </c>
      <c r="AL37" s="95">
        <v>1041.48760165062</v>
      </c>
      <c r="AM37" s="26">
        <v>73.9728494613138</v>
      </c>
      <c r="AN37" s="26">
        <v>0</v>
      </c>
      <c r="AO37" s="26">
        <v>29.954837557115901</v>
      </c>
      <c r="AP37" s="26">
        <v>214.17976000352701</v>
      </c>
      <c r="AQ37" s="26">
        <v>0</v>
      </c>
      <c r="AR37" s="95">
        <v>4297.8514072653297</v>
      </c>
      <c r="AS37" s="26">
        <v>371.39396051147202</v>
      </c>
      <c r="AT37" s="26">
        <v>41.265998856462502</v>
      </c>
      <c r="AU37" s="26">
        <v>412.65995936793399</v>
      </c>
      <c r="AV37" s="26">
        <v>8.2329592079114999E-2</v>
      </c>
      <c r="AW37" s="26">
        <v>170.284965521641</v>
      </c>
      <c r="AX37" s="26">
        <v>0.38883350584500398</v>
      </c>
      <c r="AY37" s="26">
        <v>449.82266285642902</v>
      </c>
      <c r="AZ37" s="26">
        <v>0.35348520191581601</v>
      </c>
      <c r="BA37" s="26">
        <v>10.4808302947028</v>
      </c>
      <c r="BB37" s="26">
        <v>197.24459794529201</v>
      </c>
      <c r="BC37" s="26">
        <v>0.31813640249783598</v>
      </c>
      <c r="BD37" s="26">
        <v>0</v>
      </c>
      <c r="BE37" s="26">
        <v>34.183759106466603</v>
      </c>
      <c r="BF37" s="26">
        <v>3537.74545912741</v>
      </c>
      <c r="BG37" s="26">
        <v>3534.9500597698302</v>
      </c>
      <c r="BH37" s="26">
        <v>2.7953993575771201</v>
      </c>
      <c r="BI37" s="26">
        <v>0.39943799136890401</v>
      </c>
      <c r="BJ37" s="26">
        <v>0</v>
      </c>
      <c r="BK37" s="26">
        <v>86.603819583657099</v>
      </c>
      <c r="BL37" s="26">
        <v>3.3227588263694798</v>
      </c>
      <c r="BM37" s="26">
        <v>1306.83390154158</v>
      </c>
      <c r="BN37" s="26">
        <v>5.3022742095603403</v>
      </c>
      <c r="BO37" s="26">
        <v>6.7162131502394704</v>
      </c>
      <c r="BP37" s="26">
        <v>1867.1072776225301</v>
      </c>
      <c r="BQ37" s="26">
        <v>55.389971472011503</v>
      </c>
      <c r="BR37" s="26">
        <v>1.2018488120945501</v>
      </c>
      <c r="BS37" s="26">
        <v>14.4928855757094</v>
      </c>
      <c r="BT37" s="26">
        <v>0</v>
      </c>
      <c r="BU37" s="26">
        <v>84.216076186444795</v>
      </c>
      <c r="BV37" s="26">
        <v>20.8689429866428</v>
      </c>
      <c r="BW37" s="26">
        <v>0</v>
      </c>
      <c r="BX37" s="26">
        <v>0</v>
      </c>
      <c r="BY37" s="26">
        <v>72.028917479305704</v>
      </c>
      <c r="BZ37" s="95">
        <v>0</v>
      </c>
      <c r="CA37" s="26">
        <v>0</v>
      </c>
      <c r="CB37" s="26">
        <v>3912.9197568301902</v>
      </c>
      <c r="CC37" s="26">
        <v>25.496665376737798</v>
      </c>
      <c r="CE37" s="23">
        <f t="shared" si="13"/>
        <v>1.0183420998136248E-2</v>
      </c>
      <c r="CF37" s="23">
        <f t="shared" si="14"/>
        <v>1.2855866548006202E-2</v>
      </c>
      <c r="CG37" s="23">
        <f t="shared" si="15"/>
        <v>1.0785600886930077E-2</v>
      </c>
      <c r="CH37" s="23">
        <f t="shared" si="16"/>
        <v>1.1145483974320802E-2</v>
      </c>
      <c r="CI37" s="23">
        <f t="shared" si="17"/>
        <v>1.1150701660448022E-2</v>
      </c>
      <c r="CJ37" s="23">
        <f t="shared" si="18"/>
        <v>9.2160708346104691E-3</v>
      </c>
      <c r="CK37" s="23">
        <f t="shared" si="19"/>
        <v>9.3046540896150626E-3</v>
      </c>
      <c r="CL37" s="23">
        <f t="shared" si="20"/>
        <v>1.3930422594054446E-2</v>
      </c>
      <c r="CM37" s="23">
        <f t="shared" si="21"/>
        <v>8.1468091513071141E-3</v>
      </c>
      <c r="CN37" s="23">
        <f t="shared" si="22"/>
        <v>1.2275391203699892E-2</v>
      </c>
      <c r="CO37" s="23">
        <f t="shared" si="23"/>
        <v>1.5060932400838084E-2</v>
      </c>
      <c r="CP37" s="23">
        <f t="shared" si="24"/>
        <v>1.0077509894949727E-2</v>
      </c>
      <c r="CQ37" s="23">
        <f t="shared" si="25"/>
        <v>1.3304175460353307E-2</v>
      </c>
    </row>
    <row r="38" spans="1:95" x14ac:dyDescent="0.25">
      <c r="A38" s="95" t="s">
        <v>37</v>
      </c>
      <c r="B38" s="95">
        <v>62177.478363000002</v>
      </c>
      <c r="C38" s="95">
        <v>510.21618759</v>
      </c>
      <c r="D38" s="95">
        <v>956.10960250999995</v>
      </c>
      <c r="E38" s="95">
        <v>9713.0625039000006</v>
      </c>
      <c r="F38" s="95">
        <v>9711.9101437999998</v>
      </c>
      <c r="G38" s="95">
        <v>214.44145692000001</v>
      </c>
      <c r="H38" s="95">
        <v>10430.478803</v>
      </c>
      <c r="I38" s="95">
        <v>253.27233296</v>
      </c>
      <c r="J38" s="95">
        <v>533.07121146999998</v>
      </c>
      <c r="K38" s="95">
        <v>507.96186066000001</v>
      </c>
      <c r="L38" s="95">
        <v>25.464276891000001</v>
      </c>
      <c r="M38" s="95">
        <v>77.272544843000006</v>
      </c>
      <c r="N38" s="95">
        <v>67.884732415000002</v>
      </c>
      <c r="O38" s="26"/>
      <c r="P38" s="26" t="s">
        <v>37</v>
      </c>
      <c r="Q38" s="95">
        <v>0</v>
      </c>
      <c r="R38" s="26">
        <v>667.217069909933</v>
      </c>
      <c r="S38" s="26">
        <v>25.796342733420101</v>
      </c>
      <c r="T38" s="26">
        <v>255.28967323361101</v>
      </c>
      <c r="U38" s="26">
        <v>255.28967323361101</v>
      </c>
      <c r="V38" s="26">
        <v>1867.0605448475101</v>
      </c>
      <c r="W38" s="95">
        <v>0</v>
      </c>
      <c r="X38" s="26">
        <v>536.76460333580701</v>
      </c>
      <c r="Y38" s="26">
        <v>77.954661051058196</v>
      </c>
      <c r="Z38" s="26">
        <v>3671.77442423918</v>
      </c>
      <c r="AA38" s="26">
        <v>62749.7265461399</v>
      </c>
      <c r="AB38" s="26">
        <v>997.35786481786499</v>
      </c>
      <c r="AC38" s="26">
        <v>381.465040948769</v>
      </c>
      <c r="AD38" s="26">
        <v>625.60257827471401</v>
      </c>
      <c r="AE38" s="26">
        <v>0</v>
      </c>
      <c r="AF38" s="95">
        <v>0</v>
      </c>
      <c r="AG38" s="26">
        <v>509.91059374972298</v>
      </c>
      <c r="AH38" s="26">
        <v>509.91059374972298</v>
      </c>
      <c r="AI38" s="26">
        <v>0</v>
      </c>
      <c r="AJ38" s="26">
        <v>242.663007333244</v>
      </c>
      <c r="AK38" s="26">
        <v>36.5387968879729</v>
      </c>
      <c r="AL38" s="95">
        <v>2842.96547401013</v>
      </c>
      <c r="AM38" s="26">
        <v>201.92479849346401</v>
      </c>
      <c r="AN38" s="26">
        <v>0</v>
      </c>
      <c r="AO38" s="26">
        <v>63.711852473275599</v>
      </c>
      <c r="AP38" s="26">
        <v>515.83418649955604</v>
      </c>
      <c r="AQ38" s="26">
        <v>0</v>
      </c>
      <c r="AR38" s="95">
        <v>11567.485110203501</v>
      </c>
      <c r="AS38" s="26">
        <v>868.95441460099005</v>
      </c>
      <c r="AT38" s="26">
        <v>96.550504398551496</v>
      </c>
      <c r="AU38" s="26">
        <v>965.50491899954204</v>
      </c>
      <c r="AV38" s="26">
        <v>0.22473642544005901</v>
      </c>
      <c r="AW38" s="26">
        <v>464.82943388288999</v>
      </c>
      <c r="AX38" s="26">
        <v>1.0781692091469699</v>
      </c>
      <c r="AY38" s="26">
        <v>1227.88784251528</v>
      </c>
      <c r="AZ38" s="26">
        <v>0.98015458886555595</v>
      </c>
      <c r="BA38" s="26">
        <v>29.061575491217301</v>
      </c>
      <c r="BB38" s="26">
        <v>546.92606400458499</v>
      </c>
      <c r="BC38" s="26">
        <v>0.88213862453633995</v>
      </c>
      <c r="BD38" s="26">
        <v>0</v>
      </c>
      <c r="BE38" s="26">
        <v>94.785804246101904</v>
      </c>
      <c r="BF38" s="26">
        <v>9802.9806294137998</v>
      </c>
      <c r="BG38" s="26">
        <v>9801.8217226200795</v>
      </c>
      <c r="BH38" s="26">
        <v>1.1589067937166</v>
      </c>
      <c r="BI38" s="26">
        <v>1.1075741122262801</v>
      </c>
      <c r="BJ38" s="26">
        <v>0</v>
      </c>
      <c r="BK38" s="26">
        <v>240.13781331150699</v>
      </c>
      <c r="BL38" s="26">
        <v>9.2134462526386507</v>
      </c>
      <c r="BM38" s="26">
        <v>3623.6306301581199</v>
      </c>
      <c r="BN38" s="26">
        <v>14.702317688123101</v>
      </c>
      <c r="BO38" s="26">
        <v>18.622931985317202</v>
      </c>
      <c r="BP38" s="26">
        <v>5177.1742524512601</v>
      </c>
      <c r="BQ38" s="26">
        <v>151.198841682943</v>
      </c>
      <c r="BR38" s="26">
        <v>3.33252474754322</v>
      </c>
      <c r="BS38" s="26">
        <v>40.186325748882503</v>
      </c>
      <c r="BT38" s="26">
        <v>0</v>
      </c>
      <c r="BU38" s="26">
        <v>216.21873374713999</v>
      </c>
      <c r="BV38" s="26">
        <v>56.966312718702198</v>
      </c>
      <c r="BW38" s="26">
        <v>0</v>
      </c>
      <c r="BX38" s="26">
        <v>0</v>
      </c>
      <c r="BY38" s="26">
        <v>196.61839374124801</v>
      </c>
      <c r="BZ38" s="95">
        <v>0</v>
      </c>
      <c r="CA38" s="26">
        <v>0</v>
      </c>
      <c r="CB38" s="26">
        <v>10516.903399086101</v>
      </c>
      <c r="CC38" s="26">
        <v>69.598633402004594</v>
      </c>
      <c r="CE38" s="23">
        <f t="shared" si="13"/>
        <v>9.2034639905954497E-3</v>
      </c>
      <c r="CF38" s="23">
        <f t="shared" si="14"/>
        <v>1.1011016596891184E-2</v>
      </c>
      <c r="CG38" s="23">
        <f t="shared" si="15"/>
        <v>9.826610322579447E-3</v>
      </c>
      <c r="CH38" s="23">
        <f t="shared" si="16"/>
        <v>9.2574433117973993E-3</v>
      </c>
      <c r="CI38" s="23">
        <f t="shared" si="17"/>
        <v>9.2578676582462539E-3</v>
      </c>
      <c r="CJ38" s="23">
        <f t="shared" si="18"/>
        <v>8.2879348642134077E-3</v>
      </c>
      <c r="CK38" s="23">
        <f t="shared" si="19"/>
        <v>8.2857745764502652E-3</v>
      </c>
      <c r="CL38" s="23">
        <f t="shared" si="20"/>
        <v>7.9651032153188889E-3</v>
      </c>
      <c r="CM38" s="23">
        <f t="shared" si="21"/>
        <v>6.9285149644868517E-3</v>
      </c>
      <c r="CN38" s="23">
        <f t="shared" si="22"/>
        <v>3.8363767846486649E-3</v>
      </c>
      <c r="CO38" s="23">
        <f t="shared" si="23"/>
        <v>1.3040458358252618E-2</v>
      </c>
      <c r="CP38" s="23">
        <f t="shared" si="24"/>
        <v>8.8274070621602117E-3</v>
      </c>
      <c r="CQ38" s="23">
        <f t="shared" si="25"/>
        <v>-6.147008013840756E-2</v>
      </c>
    </row>
    <row r="39" spans="1:95" x14ac:dyDescent="0.25">
      <c r="A39" s="95" t="s">
        <v>130</v>
      </c>
      <c r="B39" s="95">
        <v>102377.52867</v>
      </c>
      <c r="C39" s="95">
        <v>785.18094074999999</v>
      </c>
      <c r="D39" s="95">
        <v>1698.1707604000001</v>
      </c>
      <c r="E39" s="95">
        <v>13911.851826</v>
      </c>
      <c r="F39" s="95">
        <v>13895.846657</v>
      </c>
      <c r="G39" s="95">
        <v>397.13582251999998</v>
      </c>
      <c r="H39" s="95">
        <v>14355.353209999999</v>
      </c>
      <c r="I39" s="95">
        <v>416.39542174000002</v>
      </c>
      <c r="J39" s="95">
        <v>770.67146997999998</v>
      </c>
      <c r="K39" s="95">
        <v>855.23962713000003</v>
      </c>
      <c r="L39" s="95">
        <v>38.685054753999999</v>
      </c>
      <c r="M39" s="95">
        <v>92.238790694000002</v>
      </c>
      <c r="N39" s="95">
        <v>120.29916364</v>
      </c>
      <c r="O39" s="26"/>
      <c r="P39" s="26" t="s">
        <v>130</v>
      </c>
      <c r="Q39" s="95">
        <v>0</v>
      </c>
      <c r="R39" s="26">
        <v>895.13272438060096</v>
      </c>
      <c r="S39" s="26">
        <v>39.154137051880802</v>
      </c>
      <c r="T39" s="26">
        <v>420.73890842742202</v>
      </c>
      <c r="U39" s="26">
        <v>420.73890842742202</v>
      </c>
      <c r="V39" s="26">
        <v>2504.8316764835399</v>
      </c>
      <c r="W39" s="95">
        <v>0</v>
      </c>
      <c r="X39" s="26">
        <v>775.15178809138501</v>
      </c>
      <c r="Y39" s="26">
        <v>92.963529779305603</v>
      </c>
      <c r="Z39" s="26">
        <v>4926.0203188243104</v>
      </c>
      <c r="AA39" s="26">
        <v>103136.44370300201</v>
      </c>
      <c r="AB39" s="26">
        <v>1338.04642881222</v>
      </c>
      <c r="AC39" s="26">
        <v>511.77015716802202</v>
      </c>
      <c r="AD39" s="26">
        <v>839.30299059314405</v>
      </c>
      <c r="AE39" s="26">
        <v>0</v>
      </c>
      <c r="AF39" s="95">
        <v>0</v>
      </c>
      <c r="AG39" s="26">
        <v>862.94650715754597</v>
      </c>
      <c r="AH39" s="26">
        <v>862.94650715754597</v>
      </c>
      <c r="AI39" s="26">
        <v>0</v>
      </c>
      <c r="AJ39" s="26">
        <v>325.55453502435699</v>
      </c>
      <c r="AK39" s="26">
        <v>49.020136574460501</v>
      </c>
      <c r="AL39" s="95">
        <v>3814.0976905371599</v>
      </c>
      <c r="AM39" s="26">
        <v>270.90045008669</v>
      </c>
      <c r="AN39" s="26">
        <v>0</v>
      </c>
      <c r="AO39" s="26">
        <v>121.42573683061499</v>
      </c>
      <c r="AP39" s="26">
        <v>792.78578593197597</v>
      </c>
      <c r="AQ39" s="26">
        <v>0</v>
      </c>
      <c r="AR39" s="95">
        <v>15867.1452159482</v>
      </c>
      <c r="AS39" s="26">
        <v>1539.74770086476</v>
      </c>
      <c r="AT39" s="26">
        <v>171.083057667399</v>
      </c>
      <c r="AU39" s="26">
        <v>1710.83075853216</v>
      </c>
      <c r="AV39" s="26">
        <v>0.30150431775494702</v>
      </c>
      <c r="AW39" s="26">
        <v>623.61099965702101</v>
      </c>
      <c r="AX39" s="26">
        <v>1.54106438408924</v>
      </c>
      <c r="AY39" s="26">
        <v>1647.32363593901</v>
      </c>
      <c r="AZ39" s="26">
        <v>1.40096705474627</v>
      </c>
      <c r="BA39" s="26">
        <v>41.538678047035603</v>
      </c>
      <c r="BB39" s="26">
        <v>781.73981972695697</v>
      </c>
      <c r="BC39" s="26">
        <v>1.26087078649889</v>
      </c>
      <c r="BD39" s="26">
        <v>0</v>
      </c>
      <c r="BE39" s="26">
        <v>135.480535680814</v>
      </c>
      <c r="BF39" s="26">
        <v>14026.128430233101</v>
      </c>
      <c r="BG39" s="26">
        <v>14010.0733989694</v>
      </c>
      <c r="BH39" s="26">
        <v>16.0550312636231</v>
      </c>
      <c r="BI39" s="26">
        <v>1.5830930647552499</v>
      </c>
      <c r="BJ39" s="26">
        <v>0</v>
      </c>
      <c r="BK39" s="26">
        <v>343.23700596129697</v>
      </c>
      <c r="BL39" s="26">
        <v>13.169092065345</v>
      </c>
      <c r="BM39" s="26">
        <v>5179.3770212249901</v>
      </c>
      <c r="BN39" s="26">
        <v>21.014511123089498</v>
      </c>
      <c r="BO39" s="26">
        <v>26.618380713856499</v>
      </c>
      <c r="BP39" s="26">
        <v>7399.9094104179403</v>
      </c>
      <c r="BQ39" s="26">
        <v>202.84707427935999</v>
      </c>
      <c r="BR39" s="26">
        <v>4.76328907874358</v>
      </c>
      <c r="BS39" s="26">
        <v>57.4396596393238</v>
      </c>
      <c r="BT39" s="26">
        <v>0</v>
      </c>
      <c r="BU39" s="26">
        <v>399.62398364523199</v>
      </c>
      <c r="BV39" s="26">
        <v>76.425472278508394</v>
      </c>
      <c r="BW39" s="26">
        <v>0</v>
      </c>
      <c r="BX39" s="26">
        <v>0</v>
      </c>
      <c r="BY39" s="26">
        <v>263.781561623941</v>
      </c>
      <c r="BZ39" s="95">
        <v>0</v>
      </c>
      <c r="CA39" s="26">
        <v>0</v>
      </c>
      <c r="CB39" s="26">
        <v>14457.4665949062</v>
      </c>
      <c r="CC39" s="26">
        <v>93.372931200538602</v>
      </c>
      <c r="CE39" s="23">
        <f t="shared" si="13"/>
        <v>7.4129063561229804E-3</v>
      </c>
      <c r="CF39" s="23">
        <f t="shared" si="14"/>
        <v>9.6854683898871426E-3</v>
      </c>
      <c r="CG39" s="23">
        <f t="shared" si="15"/>
        <v>7.4550795640703806E-3</v>
      </c>
      <c r="CH39" s="23">
        <f t="shared" si="16"/>
        <v>8.2143344870542496E-3</v>
      </c>
      <c r="CI39" s="23">
        <f t="shared" si="17"/>
        <v>8.2202074324027197E-3</v>
      </c>
      <c r="CJ39" s="23">
        <f t="shared" si="18"/>
        <v>6.2652648895875065E-3</v>
      </c>
      <c r="CK39" s="23">
        <f t="shared" si="19"/>
        <v>7.113261750680445E-3</v>
      </c>
      <c r="CL39" s="23">
        <f t="shared" si="20"/>
        <v>1.0431158607056207E-2</v>
      </c>
      <c r="CM39" s="23">
        <f t="shared" si="21"/>
        <v>5.8135253294134557E-3</v>
      </c>
      <c r="CN39" s="23">
        <f t="shared" si="22"/>
        <v>9.0113691918235414E-3</v>
      </c>
      <c r="CO39" s="23">
        <f t="shared" si="23"/>
        <v>1.2125672326528121E-2</v>
      </c>
      <c r="CP39" s="23">
        <f t="shared" si="24"/>
        <v>7.857204976915895E-3</v>
      </c>
      <c r="CQ39" s="23">
        <f t="shared" si="25"/>
        <v>9.3647632828629274E-3</v>
      </c>
    </row>
    <row r="40" spans="1:95" x14ac:dyDescent="0.25">
      <c r="A40" s="95" t="s">
        <v>39</v>
      </c>
      <c r="B40" s="95">
        <v>6366.1663971999997</v>
      </c>
      <c r="C40" s="95">
        <v>50.347581499999997</v>
      </c>
      <c r="D40" s="95">
        <v>120.63804756</v>
      </c>
      <c r="E40" s="95">
        <v>868.44944521000002</v>
      </c>
      <c r="F40" s="95">
        <v>865.93253145000006</v>
      </c>
      <c r="G40" s="95">
        <v>20.968279755000001</v>
      </c>
      <c r="H40" s="95">
        <v>910.28591843000004</v>
      </c>
      <c r="I40" s="95">
        <v>27.680534836</v>
      </c>
      <c r="J40" s="95">
        <v>45.437403512000003</v>
      </c>
      <c r="K40" s="95">
        <v>57.377682815999997</v>
      </c>
      <c r="L40" s="95">
        <v>2.6892415146999999</v>
      </c>
      <c r="M40" s="95">
        <v>6.2191976995999996</v>
      </c>
      <c r="N40" s="95">
        <v>7.9357495956999999</v>
      </c>
      <c r="O40" s="26"/>
      <c r="P40" s="26" t="s">
        <v>39</v>
      </c>
      <c r="Q40" s="95">
        <v>0</v>
      </c>
      <c r="R40" s="26">
        <v>56.692607313709303</v>
      </c>
      <c r="S40" s="26">
        <v>2.7257283629258402</v>
      </c>
      <c r="T40" s="26">
        <v>28.008736877849501</v>
      </c>
      <c r="U40" s="26">
        <v>28.008736877849501</v>
      </c>
      <c r="V40" s="26">
        <v>158.64172118817999</v>
      </c>
      <c r="W40" s="95">
        <v>0</v>
      </c>
      <c r="X40" s="26">
        <v>45.719455296942797</v>
      </c>
      <c r="Y40" s="26">
        <v>6.2717891094636604</v>
      </c>
      <c r="Z40" s="26">
        <v>311.98580414129401</v>
      </c>
      <c r="AA40" s="26">
        <v>6418.6099025005897</v>
      </c>
      <c r="AB40" s="26">
        <v>84.744170548266297</v>
      </c>
      <c r="AC40" s="26">
        <v>32.412574880229499</v>
      </c>
      <c r="AD40" s="26">
        <v>53.156617819970499</v>
      </c>
      <c r="AE40" s="26">
        <v>0</v>
      </c>
      <c r="AF40" s="95">
        <v>0</v>
      </c>
      <c r="AG40" s="26">
        <v>57.949261365289303</v>
      </c>
      <c r="AH40" s="26">
        <v>57.949261365289303</v>
      </c>
      <c r="AI40" s="26">
        <v>0</v>
      </c>
      <c r="AJ40" s="26">
        <v>20.618766288733799</v>
      </c>
      <c r="AK40" s="26">
        <v>3.1046529324522498</v>
      </c>
      <c r="AL40" s="95">
        <v>241.56317806533301</v>
      </c>
      <c r="AM40" s="26">
        <v>17.157269510869298</v>
      </c>
      <c r="AN40" s="26">
        <v>0</v>
      </c>
      <c r="AO40" s="26">
        <v>8.0193562632278894</v>
      </c>
      <c r="AP40" s="26">
        <v>50.910575785534398</v>
      </c>
      <c r="AQ40" s="26">
        <v>0</v>
      </c>
      <c r="AR40" s="95">
        <v>1006.55099841818</v>
      </c>
      <c r="AS40" s="26">
        <v>109.399586238749</v>
      </c>
      <c r="AT40" s="26">
        <v>12.1555052404967</v>
      </c>
      <c r="AU40" s="26">
        <v>121.555091479246</v>
      </c>
      <c r="AV40" s="26">
        <v>1.9095532382964801E-2</v>
      </c>
      <c r="AW40" s="26">
        <v>39.495947847792799</v>
      </c>
      <c r="AX40" s="26">
        <v>9.6135333476633694E-2</v>
      </c>
      <c r="AY40" s="26">
        <v>104.33203235751201</v>
      </c>
      <c r="AZ40" s="26">
        <v>8.73957675667036E-2</v>
      </c>
      <c r="BA40" s="26">
        <v>2.5912837480778399</v>
      </c>
      <c r="BB40" s="26">
        <v>48.766797951906099</v>
      </c>
      <c r="BC40" s="26">
        <v>7.8656167044208095E-2</v>
      </c>
      <c r="BD40" s="26">
        <v>0</v>
      </c>
      <c r="BE40" s="26">
        <v>8.4516035979430892</v>
      </c>
      <c r="BF40" s="26">
        <v>876.50462967101498</v>
      </c>
      <c r="BG40" s="26">
        <v>873.982168922656</v>
      </c>
      <c r="BH40" s="26">
        <v>2.5224607483589301</v>
      </c>
      <c r="BI40" s="26">
        <v>9.87571724620665E-2</v>
      </c>
      <c r="BJ40" s="26">
        <v>0</v>
      </c>
      <c r="BK40" s="26">
        <v>21.411945810391401</v>
      </c>
      <c r="BL40" s="26">
        <v>0.82151950208612401</v>
      </c>
      <c r="BM40" s="26">
        <v>323.10208535193999</v>
      </c>
      <c r="BN40" s="26">
        <v>1.3109343584825499</v>
      </c>
      <c r="BO40" s="26">
        <v>1.6605193913038601</v>
      </c>
      <c r="BP40" s="26">
        <v>461.62416464117001</v>
      </c>
      <c r="BQ40" s="26">
        <v>12.847156171733801</v>
      </c>
      <c r="BR40" s="26">
        <v>0.297145309170676</v>
      </c>
      <c r="BS40" s="26">
        <v>3.5832248196343501</v>
      </c>
      <c r="BT40" s="26">
        <v>0</v>
      </c>
      <c r="BU40" s="26">
        <v>21.122440456577198</v>
      </c>
      <c r="BV40" s="26">
        <v>4.8403524873502501</v>
      </c>
      <c r="BW40" s="26">
        <v>0</v>
      </c>
      <c r="BX40" s="26">
        <v>0</v>
      </c>
      <c r="BY40" s="26">
        <v>16.706402358686699</v>
      </c>
      <c r="BZ40" s="95">
        <v>0</v>
      </c>
      <c r="CA40" s="26">
        <v>0</v>
      </c>
      <c r="CB40" s="26">
        <v>917.26430265050703</v>
      </c>
      <c r="CC40" s="26">
        <v>5.9137095385896998</v>
      </c>
      <c r="CE40" s="23">
        <f t="shared" si="13"/>
        <v>8.2378470854384163E-3</v>
      </c>
      <c r="CF40" s="23">
        <f t="shared" si="14"/>
        <v>1.118215153064306E-2</v>
      </c>
      <c r="CG40" s="23">
        <f t="shared" si="15"/>
        <v>7.601614397728885E-3</v>
      </c>
      <c r="CH40" s="23">
        <f t="shared" si="16"/>
        <v>9.2753637018757416E-3</v>
      </c>
      <c r="CI40" s="23">
        <f t="shared" si="17"/>
        <v>9.2959176151713157E-3</v>
      </c>
      <c r="CJ40" s="23">
        <f t="shared" si="18"/>
        <v>7.352091033621241E-3</v>
      </c>
      <c r="CK40" s="23">
        <f t="shared" si="19"/>
        <v>7.6661454156545057E-3</v>
      </c>
      <c r="CL40" s="23">
        <f t="shared" si="20"/>
        <v>1.1856781084397862E-2</v>
      </c>
      <c r="CM40" s="23">
        <f t="shared" si="21"/>
        <v>6.2074802506772771E-3</v>
      </c>
      <c r="CN40" s="23">
        <f t="shared" si="22"/>
        <v>9.9616875627804059E-3</v>
      </c>
      <c r="CO40" s="23">
        <f t="shared" si="23"/>
        <v>1.3567709715321187E-2</v>
      </c>
      <c r="CP40" s="23">
        <f t="shared" si="24"/>
        <v>8.4563013436674255E-3</v>
      </c>
      <c r="CQ40" s="23">
        <f t="shared" si="25"/>
        <v>1.0535446780376222E-2</v>
      </c>
    </row>
    <row r="41" spans="1:95" x14ac:dyDescent="0.25">
      <c r="A41" s="95" t="s">
        <v>40</v>
      </c>
      <c r="B41" s="95">
        <v>17298.927221000002</v>
      </c>
      <c r="C41" s="95">
        <v>135.81438388999999</v>
      </c>
      <c r="D41" s="95">
        <v>281.53033033999998</v>
      </c>
      <c r="E41" s="95">
        <v>2297.2503612</v>
      </c>
      <c r="F41" s="95">
        <v>2293.612083</v>
      </c>
      <c r="G41" s="95">
        <v>52.188643640999999</v>
      </c>
      <c r="H41" s="95">
        <v>2661.1684151999998</v>
      </c>
      <c r="I41" s="95">
        <v>71.070909193000006</v>
      </c>
      <c r="J41" s="95">
        <v>127.55637651000001</v>
      </c>
      <c r="K41" s="95">
        <v>150.43660697000001</v>
      </c>
      <c r="L41" s="95">
        <v>7.2365737110000001</v>
      </c>
      <c r="M41" s="95">
        <v>19.401125163</v>
      </c>
      <c r="N41" s="95">
        <v>18.517200959</v>
      </c>
      <c r="O41" s="26"/>
      <c r="P41" s="26" t="s">
        <v>40</v>
      </c>
      <c r="Q41" s="95">
        <v>0</v>
      </c>
      <c r="R41" s="26">
        <v>168.604965197935</v>
      </c>
      <c r="S41" s="26">
        <v>7.3364476650647301</v>
      </c>
      <c r="T41" s="26">
        <v>71.978270573498605</v>
      </c>
      <c r="U41" s="26">
        <v>71.978270573498605</v>
      </c>
      <c r="V41" s="26">
        <v>471.80404016132798</v>
      </c>
      <c r="W41" s="95">
        <v>0</v>
      </c>
      <c r="X41" s="26">
        <v>128.52883994221699</v>
      </c>
      <c r="Y41" s="26">
        <v>19.5778570723981</v>
      </c>
      <c r="Z41" s="26">
        <v>927.85331959062103</v>
      </c>
      <c r="AA41" s="26">
        <v>17460.450385268701</v>
      </c>
      <c r="AB41" s="26">
        <v>252.03115916619399</v>
      </c>
      <c r="AC41" s="26">
        <v>96.395781072947599</v>
      </c>
      <c r="AD41" s="26">
        <v>158.08904691501999</v>
      </c>
      <c r="AE41" s="26">
        <v>0</v>
      </c>
      <c r="AF41" s="95">
        <v>0</v>
      </c>
      <c r="AG41" s="26">
        <v>152.10836427578201</v>
      </c>
      <c r="AH41" s="26">
        <v>152.10836427578201</v>
      </c>
      <c r="AI41" s="26">
        <v>0</v>
      </c>
      <c r="AJ41" s="26">
        <v>61.320641436160201</v>
      </c>
      <c r="AK41" s="26">
        <v>9.2333141395894707</v>
      </c>
      <c r="AL41" s="95">
        <v>718.41388822107206</v>
      </c>
      <c r="AM41" s="26">
        <v>51.026142070852103</v>
      </c>
      <c r="AN41" s="26">
        <v>0</v>
      </c>
      <c r="AO41" s="26">
        <v>18.7462444183336</v>
      </c>
      <c r="AP41" s="26">
        <v>137.41796867606899</v>
      </c>
      <c r="AQ41" s="26">
        <v>0</v>
      </c>
      <c r="AR41" s="95">
        <v>2949.3809768679998</v>
      </c>
      <c r="AS41" s="26">
        <v>255.833779834984</v>
      </c>
      <c r="AT41" s="26">
        <v>28.4259709466095</v>
      </c>
      <c r="AU41" s="26">
        <v>284.25975078159303</v>
      </c>
      <c r="AV41" s="26">
        <v>5.6790628202031498E-2</v>
      </c>
      <c r="AW41" s="26">
        <v>117.46185862046801</v>
      </c>
      <c r="AX41" s="26">
        <v>0.25487206181760003</v>
      </c>
      <c r="AY41" s="26">
        <v>310.28585309981901</v>
      </c>
      <c r="AZ41" s="26">
        <v>0.231701833363646</v>
      </c>
      <c r="BA41" s="26">
        <v>6.8699593495262796</v>
      </c>
      <c r="BB41" s="26">
        <v>129.28959603719099</v>
      </c>
      <c r="BC41" s="26">
        <v>0.20853171988072899</v>
      </c>
      <c r="BD41" s="26">
        <v>0</v>
      </c>
      <c r="BE41" s="26">
        <v>22.406726561836798</v>
      </c>
      <c r="BF41" s="26">
        <v>2320.7401501043901</v>
      </c>
      <c r="BG41" s="26">
        <v>2317.08427559968</v>
      </c>
      <c r="BH41" s="26">
        <v>3.65587450471513</v>
      </c>
      <c r="BI41" s="26">
        <v>0.26182307699091101</v>
      </c>
      <c r="BJ41" s="26">
        <v>0</v>
      </c>
      <c r="BK41" s="26">
        <v>56.766940437727698</v>
      </c>
      <c r="BL41" s="26">
        <v>2.1779967924954602</v>
      </c>
      <c r="BM41" s="26">
        <v>856.60166329910601</v>
      </c>
      <c r="BN41" s="26">
        <v>3.47552651807514</v>
      </c>
      <c r="BO41" s="26">
        <v>4.4023344941770404</v>
      </c>
      <c r="BP41" s="26">
        <v>1223.84904342554</v>
      </c>
      <c r="BQ41" s="26">
        <v>38.207781814424102</v>
      </c>
      <c r="BR41" s="26">
        <v>0.78778626035483401</v>
      </c>
      <c r="BS41" s="26">
        <v>9.4997737315982906</v>
      </c>
      <c r="BT41" s="26">
        <v>0</v>
      </c>
      <c r="BU41" s="26">
        <v>52.647178926459297</v>
      </c>
      <c r="BV41" s="26">
        <v>14.3953167921372</v>
      </c>
      <c r="BW41" s="26">
        <v>0</v>
      </c>
      <c r="BX41" s="26">
        <v>0</v>
      </c>
      <c r="BY41" s="26">
        <v>49.685239894168397</v>
      </c>
      <c r="BZ41" s="95">
        <v>0</v>
      </c>
      <c r="CA41" s="26">
        <v>0</v>
      </c>
      <c r="CB41" s="26">
        <v>2683.8657140495002</v>
      </c>
      <c r="CC41" s="26">
        <v>17.587495676518898</v>
      </c>
      <c r="CE41" s="23">
        <f t="shared" si="13"/>
        <v>9.3371780923281016E-3</v>
      </c>
      <c r="CF41" s="23">
        <f t="shared" si="14"/>
        <v>1.1807179329162932E-2</v>
      </c>
      <c r="CG41" s="23">
        <f t="shared" si="15"/>
        <v>9.6949427732946902E-3</v>
      </c>
      <c r="CH41" s="23">
        <f t="shared" si="16"/>
        <v>1.0225175845492006E-2</v>
      </c>
      <c r="CI41" s="23">
        <f t="shared" si="17"/>
        <v>1.023372381653086E-2</v>
      </c>
      <c r="CJ41" s="23">
        <f t="shared" si="18"/>
        <v>8.7861123315162715E-3</v>
      </c>
      <c r="CK41" s="23">
        <f t="shared" si="19"/>
        <v>8.5290726884696515E-3</v>
      </c>
      <c r="CL41" s="23">
        <f t="shared" si="20"/>
        <v>1.276698709502324E-2</v>
      </c>
      <c r="CM41" s="23">
        <f t="shared" si="21"/>
        <v>7.623793171490297E-3</v>
      </c>
      <c r="CN41" s="23">
        <f t="shared" si="22"/>
        <v>1.1112702815182316E-2</v>
      </c>
      <c r="CO41" s="23">
        <f t="shared" si="23"/>
        <v>1.3801276412470717E-2</v>
      </c>
      <c r="CP41" s="23">
        <f t="shared" si="24"/>
        <v>9.1093639112821458E-3</v>
      </c>
      <c r="CQ41" s="23">
        <f t="shared" si="25"/>
        <v>1.2369226852413482E-2</v>
      </c>
    </row>
    <row r="42" spans="1:95" x14ac:dyDescent="0.25">
      <c r="A42" s="95" t="s">
        <v>41</v>
      </c>
      <c r="B42" s="95">
        <v>7135.9386787000003</v>
      </c>
      <c r="C42" s="95">
        <v>49.079323017999997</v>
      </c>
      <c r="D42" s="95">
        <v>117.63880208</v>
      </c>
      <c r="E42" s="95">
        <v>1009.8116514</v>
      </c>
      <c r="F42" s="95">
        <v>1007.7929317000001</v>
      </c>
      <c r="G42" s="95">
        <v>32.367406551000002</v>
      </c>
      <c r="H42" s="95">
        <v>1029.1322267</v>
      </c>
      <c r="I42" s="95">
        <v>24.797378141999999</v>
      </c>
      <c r="J42" s="95">
        <v>57.672425465000003</v>
      </c>
      <c r="K42" s="95">
        <v>50.020375569000002</v>
      </c>
      <c r="L42" s="95">
        <v>2.0867808898</v>
      </c>
      <c r="M42" s="95">
        <v>5.0605802899999999</v>
      </c>
      <c r="N42" s="95">
        <v>7.7654878748999998</v>
      </c>
      <c r="O42" s="26"/>
      <c r="P42" s="26" t="s">
        <v>41</v>
      </c>
      <c r="Q42" s="95">
        <v>0</v>
      </c>
      <c r="R42" s="26">
        <v>65.280705947892201</v>
      </c>
      <c r="S42" s="26">
        <v>2.1141728404547102</v>
      </c>
      <c r="T42" s="26">
        <v>25.071275959976699</v>
      </c>
      <c r="U42" s="26">
        <v>25.071275959976699</v>
      </c>
      <c r="V42" s="26">
        <v>182.67375741668999</v>
      </c>
      <c r="W42" s="95">
        <v>0</v>
      </c>
      <c r="X42" s="26">
        <v>58.067703127193603</v>
      </c>
      <c r="Y42" s="26">
        <v>5.1095492585489204</v>
      </c>
      <c r="Z42" s="26">
        <v>359.24748248610098</v>
      </c>
      <c r="AA42" s="26">
        <v>7192.9033074400404</v>
      </c>
      <c r="AB42" s="26">
        <v>97.581827041986102</v>
      </c>
      <c r="AC42" s="26">
        <v>37.322653472525303</v>
      </c>
      <c r="AD42" s="26">
        <v>61.209143649093399</v>
      </c>
      <c r="AE42" s="26">
        <v>0</v>
      </c>
      <c r="AF42" s="95">
        <v>0</v>
      </c>
      <c r="AG42" s="26">
        <v>50.531474149329803</v>
      </c>
      <c r="AH42" s="26">
        <v>50.531474149329803</v>
      </c>
      <c r="AI42" s="26">
        <v>0</v>
      </c>
      <c r="AJ42" s="26">
        <v>23.7422248727712</v>
      </c>
      <c r="AK42" s="26">
        <v>3.5749685488175902</v>
      </c>
      <c r="AL42" s="95">
        <v>278.15643158244899</v>
      </c>
      <c r="AM42" s="26">
        <v>19.756378860862998</v>
      </c>
      <c r="AN42" s="26">
        <v>0</v>
      </c>
      <c r="AO42" s="26">
        <v>7.8428556605622397</v>
      </c>
      <c r="AP42" s="26">
        <v>49.577658393271498</v>
      </c>
      <c r="AQ42" s="26">
        <v>0</v>
      </c>
      <c r="AR42" s="95">
        <v>1139.6827177477501</v>
      </c>
      <c r="AS42" s="26">
        <v>106.767085130155</v>
      </c>
      <c r="AT42" s="26">
        <v>11.863013182382799</v>
      </c>
      <c r="AU42" s="26">
        <v>118.630098312538</v>
      </c>
      <c r="AV42" s="26">
        <v>2.19882557274679E-2</v>
      </c>
      <c r="AW42" s="26">
        <v>45.479042899551899</v>
      </c>
      <c r="AX42" s="26">
        <v>0.111765306073182</v>
      </c>
      <c r="AY42" s="26">
        <v>120.13692557929799</v>
      </c>
      <c r="AZ42" s="26">
        <v>0.101604809437986</v>
      </c>
      <c r="BA42" s="26">
        <v>3.0125828251128501</v>
      </c>
      <c r="BB42" s="26">
        <v>56.695459932648802</v>
      </c>
      <c r="BC42" s="26">
        <v>9.1444301790704202E-2</v>
      </c>
      <c r="BD42" s="26">
        <v>0</v>
      </c>
      <c r="BE42" s="26">
        <v>9.8256922698236799</v>
      </c>
      <c r="BF42" s="26">
        <v>1018.10706531262</v>
      </c>
      <c r="BG42" s="26">
        <v>1016.07691447374</v>
      </c>
      <c r="BH42" s="26">
        <v>2.0301508388850098</v>
      </c>
      <c r="BI42" s="26">
        <v>0.114813433092478</v>
      </c>
      <c r="BJ42" s="26">
        <v>0</v>
      </c>
      <c r="BK42" s="26">
        <v>24.893172183181999</v>
      </c>
      <c r="BL42" s="26">
        <v>0.955085049245743</v>
      </c>
      <c r="BM42" s="26">
        <v>375.63296046561601</v>
      </c>
      <c r="BN42" s="26">
        <v>1.5240721016110199</v>
      </c>
      <c r="BO42" s="26">
        <v>1.9304911126176001</v>
      </c>
      <c r="BP42" s="26">
        <v>536.67651686260206</v>
      </c>
      <c r="BQ42" s="26">
        <v>14.7933466750001</v>
      </c>
      <c r="BR42" s="26">
        <v>0.34545626206341501</v>
      </c>
      <c r="BS42" s="26">
        <v>4.1657975588220699</v>
      </c>
      <c r="BT42" s="26">
        <v>0</v>
      </c>
      <c r="BU42" s="26">
        <v>32.587286437055198</v>
      </c>
      <c r="BV42" s="26">
        <v>5.5736024997251699</v>
      </c>
      <c r="BW42" s="26">
        <v>0</v>
      </c>
      <c r="BX42" s="26">
        <v>0</v>
      </c>
      <c r="BY42" s="26">
        <v>19.237207732797302</v>
      </c>
      <c r="BZ42" s="95">
        <v>0</v>
      </c>
      <c r="CA42" s="26">
        <v>0</v>
      </c>
      <c r="CB42" s="26">
        <v>1036.8718867816301</v>
      </c>
      <c r="CC42" s="26">
        <v>6.8095535135477796</v>
      </c>
      <c r="CE42" s="23">
        <f t="shared" si="13"/>
        <v>7.9827800244519076E-3</v>
      </c>
      <c r="CF42" s="23">
        <f t="shared" si="14"/>
        <v>1.0153672557560254E-2</v>
      </c>
      <c r="CG42" s="23">
        <f t="shared" si="15"/>
        <v>8.4266093755686333E-3</v>
      </c>
      <c r="CH42" s="23">
        <f t="shared" si="16"/>
        <v>8.2148130308451767E-3</v>
      </c>
      <c r="CI42" s="23">
        <f t="shared" si="17"/>
        <v>8.2199254560815869E-3</v>
      </c>
      <c r="CJ42" s="23">
        <f t="shared" si="18"/>
        <v>6.7932500464237154E-3</v>
      </c>
      <c r="CK42" s="23">
        <f t="shared" si="19"/>
        <v>7.5205691560626189E-3</v>
      </c>
      <c r="CL42" s="23">
        <f t="shared" si="20"/>
        <v>1.1045434578133536E-2</v>
      </c>
      <c r="CM42" s="23">
        <f t="shared" si="21"/>
        <v>6.8538414850175507E-3</v>
      </c>
      <c r="CN42" s="23">
        <f t="shared" si="22"/>
        <v>1.0217807733665893E-2</v>
      </c>
      <c r="CO42" s="23">
        <f t="shared" si="23"/>
        <v>1.3126414367986431E-2</v>
      </c>
      <c r="CP42" s="23">
        <f t="shared" si="24"/>
        <v>9.6765520439792332E-3</v>
      </c>
      <c r="CQ42" s="23">
        <f t="shared" si="25"/>
        <v>9.9630296136720455E-3</v>
      </c>
    </row>
    <row r="43" spans="1:95" x14ac:dyDescent="0.25">
      <c r="A43" s="95" t="s">
        <v>42</v>
      </c>
      <c r="B43" s="95">
        <v>33794.171650999997</v>
      </c>
      <c r="C43" s="95">
        <v>264.70462737000003</v>
      </c>
      <c r="D43" s="95">
        <v>542.83069417000002</v>
      </c>
      <c r="E43" s="95">
        <v>4530.7265353000003</v>
      </c>
      <c r="F43" s="95">
        <v>4525.4488110000002</v>
      </c>
      <c r="G43" s="95">
        <v>110.12694842000001</v>
      </c>
      <c r="H43" s="95">
        <v>5169.7582609000001</v>
      </c>
      <c r="I43" s="95">
        <v>136.95350783999999</v>
      </c>
      <c r="J43" s="95">
        <v>251.95978575000001</v>
      </c>
      <c r="K43" s="95">
        <v>286.56039978000001</v>
      </c>
      <c r="L43" s="95">
        <v>13.806472933</v>
      </c>
      <c r="M43" s="95">
        <v>36.444039259999997</v>
      </c>
      <c r="N43" s="95">
        <v>37.341199938999999</v>
      </c>
      <c r="O43" s="26"/>
      <c r="P43" s="26" t="s">
        <v>42</v>
      </c>
      <c r="Q43" s="95">
        <v>0</v>
      </c>
      <c r="R43" s="26">
        <v>327.05651658727498</v>
      </c>
      <c r="S43" s="26">
        <v>13.9739230880528</v>
      </c>
      <c r="T43" s="26">
        <v>138.45930288381001</v>
      </c>
      <c r="U43" s="26">
        <v>138.45930288381001</v>
      </c>
      <c r="V43" s="26">
        <v>915.19549874028996</v>
      </c>
      <c r="W43" s="95">
        <v>0</v>
      </c>
      <c r="X43" s="26">
        <v>253.390924527902</v>
      </c>
      <c r="Y43" s="26">
        <v>36.704501847037299</v>
      </c>
      <c r="Z43" s="26">
        <v>1799.8304529013601</v>
      </c>
      <c r="AA43" s="26">
        <v>34046.900182741098</v>
      </c>
      <c r="AB43" s="26">
        <v>488.88484761767302</v>
      </c>
      <c r="AC43" s="26">
        <v>186.98651411468001</v>
      </c>
      <c r="AD43" s="26">
        <v>306.657855128525</v>
      </c>
      <c r="AE43" s="26">
        <v>0</v>
      </c>
      <c r="AF43" s="95">
        <v>0</v>
      </c>
      <c r="AG43" s="26">
        <v>289.21430152241101</v>
      </c>
      <c r="AH43" s="26">
        <v>289.21430152241101</v>
      </c>
      <c r="AI43" s="26">
        <v>0</v>
      </c>
      <c r="AJ43" s="26">
        <v>118.948539180916</v>
      </c>
      <c r="AK43" s="26">
        <v>17.910584995472199</v>
      </c>
      <c r="AL43" s="95">
        <v>1393.5646235500301</v>
      </c>
      <c r="AM43" s="26">
        <v>98.979424999379404</v>
      </c>
      <c r="AN43" s="26">
        <v>0</v>
      </c>
      <c r="AO43" s="26">
        <v>37.722435659754403</v>
      </c>
      <c r="AP43" s="26">
        <v>267.33653081918197</v>
      </c>
      <c r="AQ43" s="26">
        <v>0</v>
      </c>
      <c r="AR43" s="95">
        <v>5719.6113638342704</v>
      </c>
      <c r="AS43" s="26">
        <v>492.32561381350001</v>
      </c>
      <c r="AT43" s="26">
        <v>54.7028410044257</v>
      </c>
      <c r="AU43" s="26">
        <v>547.02845481792497</v>
      </c>
      <c r="AV43" s="26">
        <v>0.11016122669794801</v>
      </c>
      <c r="AW43" s="26">
        <v>227.85001481953501</v>
      </c>
      <c r="AX43" s="26">
        <v>0.50199122891141201</v>
      </c>
      <c r="AY43" s="26">
        <v>601.88597519051802</v>
      </c>
      <c r="AZ43" s="26">
        <v>0.45635567916136099</v>
      </c>
      <c r="BA43" s="26">
        <v>13.5309466502422</v>
      </c>
      <c r="BB43" s="26">
        <v>254.646453219574</v>
      </c>
      <c r="BC43" s="26">
        <v>0.41072008542910199</v>
      </c>
      <c r="BD43" s="26">
        <v>0</v>
      </c>
      <c r="BE43" s="26">
        <v>44.131881687858503</v>
      </c>
      <c r="BF43" s="26">
        <v>4568.9778327702397</v>
      </c>
      <c r="BG43" s="26">
        <v>4563.6866598681599</v>
      </c>
      <c r="BH43" s="26">
        <v>5.2911729020872196</v>
      </c>
      <c r="BI43" s="26">
        <v>0.51568198096308804</v>
      </c>
      <c r="BJ43" s="26">
        <v>0</v>
      </c>
      <c r="BK43" s="26">
        <v>111.807129715548</v>
      </c>
      <c r="BL43" s="26">
        <v>4.2897421345150102</v>
      </c>
      <c r="BM43" s="26">
        <v>1687.1469151275601</v>
      </c>
      <c r="BN43" s="26">
        <v>6.8453351178646002</v>
      </c>
      <c r="BO43" s="26">
        <v>8.6707563589565506</v>
      </c>
      <c r="BP43" s="26">
        <v>2410.4705591252</v>
      </c>
      <c r="BQ43" s="26">
        <v>74.114655784758298</v>
      </c>
      <c r="BR43" s="26">
        <v>1.5516089869210801</v>
      </c>
      <c r="BS43" s="26">
        <v>18.710582769446098</v>
      </c>
      <c r="BT43" s="26">
        <v>0</v>
      </c>
      <c r="BU43" s="26">
        <v>110.87810176755499</v>
      </c>
      <c r="BV43" s="26">
        <v>27.923739967252601</v>
      </c>
      <c r="BW43" s="26">
        <v>0</v>
      </c>
      <c r="BX43" s="26">
        <v>0</v>
      </c>
      <c r="BY43" s="26">
        <v>96.378403446701995</v>
      </c>
      <c r="BZ43" s="95">
        <v>0</v>
      </c>
      <c r="CA43" s="26">
        <v>0</v>
      </c>
      <c r="CB43" s="26">
        <v>5204.5341835458003</v>
      </c>
      <c r="CC43" s="26">
        <v>34.1158521277573</v>
      </c>
      <c r="CE43" s="23">
        <f t="shared" si="13"/>
        <v>7.4784650545983173E-3</v>
      </c>
      <c r="CF43" s="23">
        <f t="shared" si="14"/>
        <v>9.9427935028242407E-3</v>
      </c>
      <c r="CG43" s="23">
        <f t="shared" si="15"/>
        <v>7.7330937491355738E-3</v>
      </c>
      <c r="CH43" s="23">
        <f t="shared" si="16"/>
        <v>8.4426409698785069E-3</v>
      </c>
      <c r="CI43" s="23">
        <f t="shared" si="17"/>
        <v>8.4495152779576407E-3</v>
      </c>
      <c r="CJ43" s="23">
        <f t="shared" si="18"/>
        <v>6.8207950763355006E-3</v>
      </c>
      <c r="CK43" s="23">
        <f t="shared" si="19"/>
        <v>6.7267986027157185E-3</v>
      </c>
      <c r="CL43" s="23">
        <f t="shared" si="20"/>
        <v>1.099493592795896E-2</v>
      </c>
      <c r="CM43" s="23">
        <f t="shared" si="21"/>
        <v>5.6800285555171871E-3</v>
      </c>
      <c r="CN43" s="23">
        <f t="shared" si="22"/>
        <v>9.2612298993457048E-3</v>
      </c>
      <c r="CO43" s="23">
        <f t="shared" si="23"/>
        <v>1.2128380352129112E-2</v>
      </c>
      <c r="CP43" s="23">
        <f t="shared" si="24"/>
        <v>7.1469187369463602E-3</v>
      </c>
      <c r="CQ43" s="23">
        <f t="shared" si="25"/>
        <v>1.0209519816641796E-2</v>
      </c>
    </row>
    <row r="44" spans="1:95" x14ac:dyDescent="0.25">
      <c r="A44" s="95" t="s">
        <v>43</v>
      </c>
      <c r="B44" s="95">
        <v>21841.278128999998</v>
      </c>
      <c r="C44" s="95">
        <v>166.07182574999999</v>
      </c>
      <c r="D44" s="95">
        <v>439.17595502</v>
      </c>
      <c r="E44" s="95">
        <v>3433.9362646999998</v>
      </c>
      <c r="F44" s="95">
        <v>3421.7731669999998</v>
      </c>
      <c r="G44" s="95">
        <v>64.698011629000007</v>
      </c>
      <c r="H44" s="95">
        <v>3739.5757914000001</v>
      </c>
      <c r="I44" s="95">
        <v>85.516625738000002</v>
      </c>
      <c r="J44" s="95">
        <v>171.28322714000001</v>
      </c>
      <c r="K44" s="95">
        <v>191.68795416</v>
      </c>
      <c r="L44" s="95">
        <v>8.6253178846999994</v>
      </c>
      <c r="M44" s="95">
        <v>25.368892456000001</v>
      </c>
      <c r="N44" s="95">
        <v>25.374263819999999</v>
      </c>
      <c r="O44" s="26"/>
      <c r="P44" s="26" t="s">
        <v>43</v>
      </c>
      <c r="Q44" s="95">
        <v>0</v>
      </c>
      <c r="R44" s="26">
        <v>238.94017803031599</v>
      </c>
      <c r="S44" s="26">
        <v>8.6569385123845795</v>
      </c>
      <c r="T44" s="26">
        <v>85.828271956847999</v>
      </c>
      <c r="U44" s="26">
        <v>85.828271956847999</v>
      </c>
      <c r="V44" s="26">
        <v>668.6218819211</v>
      </c>
      <c r="W44" s="95">
        <v>0</v>
      </c>
      <c r="X44" s="26">
        <v>171.880770572839</v>
      </c>
      <c r="Y44" s="26">
        <v>25.456213137115299</v>
      </c>
      <c r="Z44" s="26">
        <v>1314.9162859835201</v>
      </c>
      <c r="AA44" s="26">
        <v>21918.923721162399</v>
      </c>
      <c r="AB44" s="26">
        <v>357.16843447725603</v>
      </c>
      <c r="AC44" s="26">
        <v>136.608219504804</v>
      </c>
      <c r="AD44" s="26">
        <v>224.037392812918</v>
      </c>
      <c r="AE44" s="26">
        <v>0</v>
      </c>
      <c r="AF44" s="95">
        <v>0</v>
      </c>
      <c r="AG44" s="26">
        <v>192.36665743889299</v>
      </c>
      <c r="AH44" s="26">
        <v>192.36665743889299</v>
      </c>
      <c r="AI44" s="26">
        <v>0</v>
      </c>
      <c r="AJ44" s="26">
        <v>86.901194442456998</v>
      </c>
      <c r="AK44" s="26">
        <v>13.085079328457301</v>
      </c>
      <c r="AL44" s="95">
        <v>1018.10732283216</v>
      </c>
      <c r="AM44" s="26">
        <v>72.312218247212698</v>
      </c>
      <c r="AN44" s="26">
        <v>0</v>
      </c>
      <c r="AO44" s="26">
        <v>25.465573552140199</v>
      </c>
      <c r="AP44" s="26">
        <v>166.672799766959</v>
      </c>
      <c r="AQ44" s="26">
        <v>0</v>
      </c>
      <c r="AR44" s="95">
        <v>4128.9264984199399</v>
      </c>
      <c r="AS44" s="26">
        <v>396.63135183699802</v>
      </c>
      <c r="AT44" s="26">
        <v>44.070141279993301</v>
      </c>
      <c r="AU44" s="26">
        <v>440.701493116991</v>
      </c>
      <c r="AV44" s="26">
        <v>8.0481349437112798E-2</v>
      </c>
      <c r="AW44" s="26">
        <v>166.46224153052901</v>
      </c>
      <c r="AX44" s="26">
        <v>0.37773938457811701</v>
      </c>
      <c r="AY44" s="26">
        <v>439.72467938806898</v>
      </c>
      <c r="AZ44" s="26">
        <v>0.34339932920425198</v>
      </c>
      <c r="BA44" s="26">
        <v>10.181791540147801</v>
      </c>
      <c r="BB44" s="26">
        <v>191.616844501375</v>
      </c>
      <c r="BC44" s="26">
        <v>0.30905946538219797</v>
      </c>
      <c r="BD44" s="26">
        <v>0</v>
      </c>
      <c r="BE44" s="26">
        <v>33.2084308417434</v>
      </c>
      <c r="BF44" s="26">
        <v>3446.2948016291598</v>
      </c>
      <c r="BG44" s="26">
        <v>3434.0914587880802</v>
      </c>
      <c r="BH44" s="26">
        <v>12.2033428410748</v>
      </c>
      <c r="BI44" s="26">
        <v>0.38804128509934499</v>
      </c>
      <c r="BJ44" s="26">
        <v>0</v>
      </c>
      <c r="BK44" s="26">
        <v>84.132838612962004</v>
      </c>
      <c r="BL44" s="26">
        <v>3.2279549428330401</v>
      </c>
      <c r="BM44" s="26">
        <v>1269.54729433886</v>
      </c>
      <c r="BN44" s="26">
        <v>5.1509903445055798</v>
      </c>
      <c r="BO44" s="26">
        <v>6.5245883246052303</v>
      </c>
      <c r="BP44" s="26">
        <v>1813.83555394721</v>
      </c>
      <c r="BQ44" s="26">
        <v>54.146542331611698</v>
      </c>
      <c r="BR44" s="26">
        <v>1.1675577632530201</v>
      </c>
      <c r="BS44" s="26">
        <v>14.079374166328799</v>
      </c>
      <c r="BT44" s="26">
        <v>0</v>
      </c>
      <c r="BU44" s="26">
        <v>64.933707691142104</v>
      </c>
      <c r="BV44" s="26">
        <v>20.400471365533299</v>
      </c>
      <c r="BW44" s="26">
        <v>0</v>
      </c>
      <c r="BX44" s="26">
        <v>0</v>
      </c>
      <c r="BY44" s="26">
        <v>70.411948355081904</v>
      </c>
      <c r="BZ44" s="95">
        <v>0</v>
      </c>
      <c r="CA44" s="26">
        <v>0</v>
      </c>
      <c r="CB44" s="26">
        <v>3752.7295159558298</v>
      </c>
      <c r="CC44" s="26">
        <v>24.924299734679899</v>
      </c>
      <c r="CE44" s="23">
        <f t="shared" si="13"/>
        <v>3.554993059646328E-3</v>
      </c>
      <c r="CF44" s="23">
        <f t="shared" si="14"/>
        <v>3.6187596194896085E-3</v>
      </c>
      <c r="CG44" s="23">
        <f t="shared" si="15"/>
        <v>3.4736375695284287E-3</v>
      </c>
      <c r="CH44" s="23">
        <f t="shared" si="16"/>
        <v>3.598941848805591E-3</v>
      </c>
      <c r="CI44" s="23">
        <f t="shared" si="17"/>
        <v>3.5999732264194203E-3</v>
      </c>
      <c r="CJ44" s="23">
        <f t="shared" si="18"/>
        <v>3.6430186370124728E-3</v>
      </c>
      <c r="CK44" s="23">
        <f t="shared" si="19"/>
        <v>3.5174376158065047E-3</v>
      </c>
      <c r="CL44" s="23">
        <f t="shared" si="20"/>
        <v>3.6442763750150473E-3</v>
      </c>
      <c r="CM44" s="23">
        <f t="shared" si="21"/>
        <v>3.4886278289851555E-3</v>
      </c>
      <c r="CN44" s="23">
        <f t="shared" si="22"/>
        <v>3.5406673406638547E-3</v>
      </c>
      <c r="CO44" s="23">
        <f t="shared" si="23"/>
        <v>3.6660246158196964E-3</v>
      </c>
      <c r="CP44" s="23">
        <f t="shared" si="24"/>
        <v>3.4420375767979313E-3</v>
      </c>
      <c r="CQ44" s="23">
        <f t="shared" si="25"/>
        <v>3.5985174895292742E-3</v>
      </c>
    </row>
    <row r="45" spans="1:95" x14ac:dyDescent="0.25">
      <c r="A45" s="95" t="s">
        <v>44</v>
      </c>
      <c r="B45" s="95">
        <v>3953.1929074999998</v>
      </c>
      <c r="C45" s="95">
        <v>27.705740284000001</v>
      </c>
      <c r="D45" s="95">
        <v>110.03185142</v>
      </c>
      <c r="E45" s="95">
        <v>616.82161938000002</v>
      </c>
      <c r="F45" s="95">
        <v>609.80697763000001</v>
      </c>
      <c r="G45" s="95">
        <v>7.7792318697000002</v>
      </c>
      <c r="H45" s="95">
        <v>731.25073468000005</v>
      </c>
      <c r="I45" s="95">
        <v>15.306703403</v>
      </c>
      <c r="J45" s="95">
        <v>27.540956742999999</v>
      </c>
      <c r="K45" s="95">
        <v>31.333818580999999</v>
      </c>
      <c r="L45" s="95">
        <v>1.6521048783000001</v>
      </c>
      <c r="M45" s="95">
        <v>3.7755289245000001</v>
      </c>
      <c r="N45" s="95">
        <v>4.8617687360000001</v>
      </c>
      <c r="O45" s="26"/>
      <c r="P45" s="26" t="s">
        <v>44</v>
      </c>
      <c r="Q45" s="95">
        <v>0</v>
      </c>
      <c r="R45" s="26">
        <v>47.901609164051898</v>
      </c>
      <c r="S45" s="26">
        <v>1.67749474845501</v>
      </c>
      <c r="T45" s="26">
        <v>15.531017150405599</v>
      </c>
      <c r="U45" s="26">
        <v>15.531017150405599</v>
      </c>
      <c r="V45" s="26">
        <v>134.04217213477401</v>
      </c>
      <c r="W45" s="95">
        <v>0</v>
      </c>
      <c r="X45" s="26">
        <v>27.750527793066901</v>
      </c>
      <c r="Y45" s="26">
        <v>3.8140609735505899</v>
      </c>
      <c r="Z45" s="26">
        <v>263.60821013715997</v>
      </c>
      <c r="AA45" s="26">
        <v>3991.1948028973102</v>
      </c>
      <c r="AB45" s="26">
        <v>71.603474434155004</v>
      </c>
      <c r="AC45" s="26">
        <v>27.386604805440601</v>
      </c>
      <c r="AD45" s="26">
        <v>44.9139887232596</v>
      </c>
      <c r="AE45" s="26">
        <v>0</v>
      </c>
      <c r="AF45" s="95">
        <v>0</v>
      </c>
      <c r="AG45" s="26">
        <v>31.7301274628011</v>
      </c>
      <c r="AH45" s="26">
        <v>31.7301274628011</v>
      </c>
      <c r="AI45" s="26">
        <v>0</v>
      </c>
      <c r="AJ45" s="26">
        <v>17.421545042300298</v>
      </c>
      <c r="AK45" s="26">
        <v>2.6232342534214701</v>
      </c>
      <c r="AL45" s="95">
        <v>204.10547458684999</v>
      </c>
      <c r="AM45" s="26">
        <v>14.496824129184599</v>
      </c>
      <c r="AN45" s="26">
        <v>0</v>
      </c>
      <c r="AO45" s="26">
        <v>4.9213561587888597</v>
      </c>
      <c r="AP45" s="26">
        <v>28.0902943596951</v>
      </c>
      <c r="AQ45" s="26">
        <v>0</v>
      </c>
      <c r="AR45" s="95">
        <v>812.35701649387897</v>
      </c>
      <c r="AS45" s="26">
        <v>99.764054359717093</v>
      </c>
      <c r="AT45" s="26">
        <v>11.084899665457399</v>
      </c>
      <c r="AU45" s="26">
        <v>110.848954025174</v>
      </c>
      <c r="AV45" s="26">
        <v>1.6134534950813201E-2</v>
      </c>
      <c r="AW45" s="26">
        <v>33.371576505614001</v>
      </c>
      <c r="AX45" s="26">
        <v>6.7734772129168799E-2</v>
      </c>
      <c r="AY45" s="26">
        <v>88.153991663145803</v>
      </c>
      <c r="AZ45" s="26">
        <v>6.1577041753335802E-2</v>
      </c>
      <c r="BA45" s="26">
        <v>1.8257585215804899</v>
      </c>
      <c r="BB45" s="26">
        <v>34.3599870762854</v>
      </c>
      <c r="BC45" s="26">
        <v>5.5419303014269401E-2</v>
      </c>
      <c r="BD45" s="26">
        <v>0</v>
      </c>
      <c r="BE45" s="26">
        <v>5.9548070955758696</v>
      </c>
      <c r="BF45" s="26">
        <v>622.82878494829799</v>
      </c>
      <c r="BG45" s="26">
        <v>615.78786349501797</v>
      </c>
      <c r="BH45" s="26">
        <v>7.0409214532802</v>
      </c>
      <c r="BI45" s="26">
        <v>6.9582129638386794E-2</v>
      </c>
      <c r="BJ45" s="26">
        <v>0</v>
      </c>
      <c r="BK45" s="26">
        <v>15.086371244123301</v>
      </c>
      <c r="BL45" s="26">
        <v>0.57882424297138901</v>
      </c>
      <c r="BM45" s="26">
        <v>227.650305110864</v>
      </c>
      <c r="BN45" s="26">
        <v>0.92365632754068905</v>
      </c>
      <c r="BO45" s="26">
        <v>1.1699634305351101</v>
      </c>
      <c r="BP45" s="26">
        <v>325.24985720663301</v>
      </c>
      <c r="BQ45" s="26">
        <v>10.855038568949601</v>
      </c>
      <c r="BR45" s="26">
        <v>0.209361838963386</v>
      </c>
      <c r="BS45" s="26">
        <v>2.5246581534086201</v>
      </c>
      <c r="BT45" s="26">
        <v>0</v>
      </c>
      <c r="BU45" s="26">
        <v>7.87069698374642</v>
      </c>
      <c r="BV45" s="26">
        <v>4.0897957223300097</v>
      </c>
      <c r="BW45" s="26">
        <v>0</v>
      </c>
      <c r="BX45" s="26">
        <v>0</v>
      </c>
      <c r="BY45" s="26">
        <v>14.1158601241591</v>
      </c>
      <c r="BZ45" s="95">
        <v>0</v>
      </c>
      <c r="CA45" s="26">
        <v>0</v>
      </c>
      <c r="CB45" s="26">
        <v>736.92825680539204</v>
      </c>
      <c r="CC45" s="26">
        <v>4.99670791487772</v>
      </c>
      <c r="CE45" s="23">
        <f t="shared" si="13"/>
        <v>9.6129625562195939E-3</v>
      </c>
      <c r="CF45" s="23">
        <f t="shared" si="14"/>
        <v>1.3879942270200903E-2</v>
      </c>
      <c r="CG45" s="23">
        <f t="shared" si="15"/>
        <v>7.4260552251825419E-3</v>
      </c>
      <c r="CH45" s="23">
        <f t="shared" si="16"/>
        <v>9.7389024307158647E-3</v>
      </c>
      <c r="CI45" s="23">
        <f t="shared" si="17"/>
        <v>9.8078344204301088E-3</v>
      </c>
      <c r="CJ45" s="23">
        <f t="shared" si="18"/>
        <v>1.1757602238683117E-2</v>
      </c>
      <c r="CK45" s="23">
        <f t="shared" si="19"/>
        <v>7.7641250205054604E-3</v>
      </c>
      <c r="CL45" s="23">
        <f t="shared" si="20"/>
        <v>1.4654608605118418E-2</v>
      </c>
      <c r="CM45" s="23">
        <f t="shared" si="21"/>
        <v>7.6094324544541524E-3</v>
      </c>
      <c r="CN45" s="23">
        <f t="shared" si="22"/>
        <v>1.2647959927916739E-2</v>
      </c>
      <c r="CO45" s="23">
        <f t="shared" si="23"/>
        <v>1.5368195136095634E-2</v>
      </c>
      <c r="CP45" s="23">
        <f t="shared" si="24"/>
        <v>1.0205735360825686E-2</v>
      </c>
      <c r="CQ45" s="23">
        <f t="shared" si="25"/>
        <v>1.2256326046039951E-2</v>
      </c>
    </row>
    <row r="46" spans="1:95" x14ac:dyDescent="0.25">
      <c r="A46" s="95" t="s">
        <v>45</v>
      </c>
      <c r="B46" s="95">
        <v>38950.207700999999</v>
      </c>
      <c r="C46" s="95">
        <v>263.42492480999999</v>
      </c>
      <c r="D46" s="95">
        <v>785.03684080999994</v>
      </c>
      <c r="E46" s="95">
        <v>4960.9034177000003</v>
      </c>
      <c r="F46" s="95">
        <v>4958.6319677000001</v>
      </c>
      <c r="G46" s="95">
        <v>177.97064602</v>
      </c>
      <c r="H46" s="95">
        <v>5461.6279665000002</v>
      </c>
      <c r="I46" s="95">
        <v>128.17891918000001</v>
      </c>
      <c r="J46" s="95">
        <v>320.34153429000003</v>
      </c>
      <c r="K46" s="95">
        <v>303.82819517000001</v>
      </c>
      <c r="L46" s="95">
        <v>10.180702028000001</v>
      </c>
      <c r="M46" s="95">
        <v>34.129015250999998</v>
      </c>
      <c r="N46" s="95">
        <v>59.619185352000002</v>
      </c>
      <c r="O46" s="26"/>
      <c r="P46" s="26" t="s">
        <v>45</v>
      </c>
      <c r="Q46" s="95">
        <v>0</v>
      </c>
      <c r="R46" s="26">
        <v>340.26970928791798</v>
      </c>
      <c r="S46" s="26">
        <v>10.2186215662823</v>
      </c>
      <c r="T46" s="26">
        <v>128.644520925688</v>
      </c>
      <c r="U46" s="26">
        <v>128.644520925688</v>
      </c>
      <c r="V46" s="26">
        <v>952.16983520759197</v>
      </c>
      <c r="W46" s="95">
        <v>0</v>
      </c>
      <c r="X46" s="26">
        <v>321.47267720587797</v>
      </c>
      <c r="Y46" s="26">
        <v>34.243854945953402</v>
      </c>
      <c r="Z46" s="26">
        <v>1872.54445741071</v>
      </c>
      <c r="AA46" s="26">
        <v>39090.663522434697</v>
      </c>
      <c r="AB46" s="26">
        <v>508.63602977747303</v>
      </c>
      <c r="AC46" s="26">
        <v>194.54092831615199</v>
      </c>
      <c r="AD46" s="26">
        <v>319.04703724374002</v>
      </c>
      <c r="AE46" s="26">
        <v>0</v>
      </c>
      <c r="AF46" s="95">
        <v>0</v>
      </c>
      <c r="AG46" s="26">
        <v>304.87817639057403</v>
      </c>
      <c r="AH46" s="26">
        <v>304.87817639057403</v>
      </c>
      <c r="AI46" s="26">
        <v>0</v>
      </c>
      <c r="AJ46" s="26">
        <v>123.754161642368</v>
      </c>
      <c r="AK46" s="26">
        <v>18.634193870622902</v>
      </c>
      <c r="AL46" s="95">
        <v>1449.86562959349</v>
      </c>
      <c r="AM46" s="26">
        <v>102.978339303114</v>
      </c>
      <c r="AN46" s="26">
        <v>0</v>
      </c>
      <c r="AO46" s="26">
        <v>59.8226017997954</v>
      </c>
      <c r="AP46" s="26">
        <v>264.37797540170902</v>
      </c>
      <c r="AQ46" s="26">
        <v>0</v>
      </c>
      <c r="AR46" s="95">
        <v>6017.6376548333501</v>
      </c>
      <c r="AS46" s="26">
        <v>708.91871422587406</v>
      </c>
      <c r="AT46" s="26">
        <v>78.768722625263806</v>
      </c>
      <c r="AU46" s="26">
        <v>787.68743685113805</v>
      </c>
      <c r="AV46" s="26">
        <v>0.114611858635515</v>
      </c>
      <c r="AW46" s="26">
        <v>237.055360361282</v>
      </c>
      <c r="AX46" s="26">
        <v>0.54749630968325003</v>
      </c>
      <c r="AY46" s="26">
        <v>626.20257956371597</v>
      </c>
      <c r="AZ46" s="26">
        <v>0.49772390317300202</v>
      </c>
      <c r="BA46" s="26">
        <v>14.7575199468686</v>
      </c>
      <c r="BB46" s="26">
        <v>277.73001202621202</v>
      </c>
      <c r="BC46" s="26">
        <v>0.44795187332241998</v>
      </c>
      <c r="BD46" s="26">
        <v>0</v>
      </c>
      <c r="BE46" s="26">
        <v>48.132419345557899</v>
      </c>
      <c r="BF46" s="26">
        <v>4979.6618632247</v>
      </c>
      <c r="BG46" s="26">
        <v>4977.3831633897098</v>
      </c>
      <c r="BH46" s="26">
        <v>2.2786998349840402</v>
      </c>
      <c r="BI46" s="26">
        <v>0.56242841559329104</v>
      </c>
      <c r="BJ46" s="26">
        <v>0</v>
      </c>
      <c r="BK46" s="26">
        <v>121.942408604639</v>
      </c>
      <c r="BL46" s="26">
        <v>4.6786078773348301</v>
      </c>
      <c r="BM46" s="26">
        <v>1840.08626322084</v>
      </c>
      <c r="BN46" s="26">
        <v>7.4658624185805396</v>
      </c>
      <c r="BO46" s="26">
        <v>9.4567588199760806</v>
      </c>
      <c r="BP46" s="26">
        <v>2628.97875538065</v>
      </c>
      <c r="BQ46" s="26">
        <v>77.108937219192995</v>
      </c>
      <c r="BR46" s="26">
        <v>1.69226284826138</v>
      </c>
      <c r="BS46" s="26">
        <v>20.406692399014499</v>
      </c>
      <c r="BT46" s="26">
        <v>0</v>
      </c>
      <c r="BU46" s="26">
        <v>178.61504009171199</v>
      </c>
      <c r="BV46" s="26">
        <v>29.051884733940899</v>
      </c>
      <c r="BW46" s="26">
        <v>0</v>
      </c>
      <c r="BX46" s="26">
        <v>0</v>
      </c>
      <c r="BY46" s="26">
        <v>100.272134008265</v>
      </c>
      <c r="BZ46" s="95">
        <v>0</v>
      </c>
      <c r="CA46" s="26">
        <v>0</v>
      </c>
      <c r="CB46" s="26">
        <v>5481.7926482470402</v>
      </c>
      <c r="CC46" s="26">
        <v>35.494174520048198</v>
      </c>
      <c r="CE46" s="23">
        <f t="shared" si="13"/>
        <v>3.6060352363946951E-3</v>
      </c>
      <c r="CF46" s="23">
        <f t="shared" si="14"/>
        <v>3.6179210923052729E-3</v>
      </c>
      <c r="CG46" s="23">
        <f t="shared" si="15"/>
        <v>3.3763970088374704E-3</v>
      </c>
      <c r="CH46" s="23">
        <f t="shared" si="16"/>
        <v>3.7812559417648565E-3</v>
      </c>
      <c r="CI46" s="23">
        <f t="shared" si="17"/>
        <v>3.7815259958498561E-3</v>
      </c>
      <c r="CJ46" s="23">
        <f t="shared" si="18"/>
        <v>3.6207885183468405E-3</v>
      </c>
      <c r="CK46" s="23">
        <f t="shared" si="19"/>
        <v>3.6920643205147264E-3</v>
      </c>
      <c r="CL46" s="23">
        <f t="shared" si="20"/>
        <v>3.6324361967364719E-3</v>
      </c>
      <c r="CM46" s="23">
        <f t="shared" si="21"/>
        <v>3.5310529381867143E-3</v>
      </c>
      <c r="CN46" s="23">
        <f t="shared" si="22"/>
        <v>3.4558386524546174E-3</v>
      </c>
      <c r="CO46" s="23">
        <f t="shared" si="23"/>
        <v>3.7246486713793459E-3</v>
      </c>
      <c r="CP46" s="23">
        <f t="shared" si="24"/>
        <v>3.3648698653864126E-3</v>
      </c>
      <c r="CQ46" s="23">
        <f t="shared" si="25"/>
        <v>3.4119293411072086E-3</v>
      </c>
    </row>
    <row r="47" spans="1:95" x14ac:dyDescent="0.25">
      <c r="A47" s="95" t="s">
        <v>46</v>
      </c>
      <c r="B47" s="95">
        <v>66896.358112000002</v>
      </c>
      <c r="C47" s="95">
        <v>517.04982647999998</v>
      </c>
      <c r="D47" s="95">
        <v>1066.7466456</v>
      </c>
      <c r="E47" s="95">
        <v>8829.6729790000009</v>
      </c>
      <c r="F47" s="95">
        <v>8825.0986739</v>
      </c>
      <c r="G47" s="95">
        <v>228.25136153</v>
      </c>
      <c r="H47" s="95">
        <v>10181.436635</v>
      </c>
      <c r="I47" s="95">
        <v>263.1020656</v>
      </c>
      <c r="J47" s="95">
        <v>507.88087508000001</v>
      </c>
      <c r="K47" s="95">
        <v>560.91557926999997</v>
      </c>
      <c r="L47" s="95">
        <v>26.127254771</v>
      </c>
      <c r="M47" s="95">
        <v>72.391531279999995</v>
      </c>
      <c r="N47" s="95">
        <v>76.348663900999995</v>
      </c>
      <c r="O47" s="26"/>
      <c r="P47" s="26" t="s">
        <v>46</v>
      </c>
      <c r="Q47" s="95">
        <v>0</v>
      </c>
      <c r="R47" s="26">
        <v>643.36152845751599</v>
      </c>
      <c r="S47" s="26">
        <v>26.3975093483396</v>
      </c>
      <c r="T47" s="26">
        <v>265.56422674192902</v>
      </c>
      <c r="U47" s="26">
        <v>265.56422674192902</v>
      </c>
      <c r="V47" s="26">
        <v>1800.30584669625</v>
      </c>
      <c r="W47" s="95">
        <v>0</v>
      </c>
      <c r="X47" s="26">
        <v>510.48820134861398</v>
      </c>
      <c r="Y47" s="26">
        <v>72.841852055863399</v>
      </c>
      <c r="Z47" s="26">
        <v>3540.4943285847698</v>
      </c>
      <c r="AA47" s="26">
        <v>67333.337458082795</v>
      </c>
      <c r="AB47" s="26">
        <v>961.69833444311303</v>
      </c>
      <c r="AC47" s="26">
        <v>367.82623183331498</v>
      </c>
      <c r="AD47" s="26">
        <v>603.23488994530805</v>
      </c>
      <c r="AE47" s="26">
        <v>0</v>
      </c>
      <c r="AF47" s="95">
        <v>0</v>
      </c>
      <c r="AG47" s="26">
        <v>565.34477197893295</v>
      </c>
      <c r="AH47" s="26">
        <v>565.34477197893295</v>
      </c>
      <c r="AI47" s="26">
        <v>0</v>
      </c>
      <c r="AJ47" s="26">
        <v>233.986869651869</v>
      </c>
      <c r="AK47" s="26">
        <v>35.2324064488621</v>
      </c>
      <c r="AL47" s="95">
        <v>2741.3181701066701</v>
      </c>
      <c r="AM47" s="26">
        <v>194.70521204391801</v>
      </c>
      <c r="AN47" s="26">
        <v>0</v>
      </c>
      <c r="AO47" s="26">
        <v>76.988029624289993</v>
      </c>
      <c r="AP47" s="26">
        <v>521.41948314706099</v>
      </c>
      <c r="AQ47" s="26">
        <v>0</v>
      </c>
      <c r="AR47" s="95">
        <v>11255.671392828501</v>
      </c>
      <c r="AS47" s="26">
        <v>966.51567834334503</v>
      </c>
      <c r="AT47" s="26">
        <v>107.390624088641</v>
      </c>
      <c r="AU47" s="26">
        <v>1073.9063024319801</v>
      </c>
      <c r="AV47" s="26">
        <v>0.216701108185857</v>
      </c>
      <c r="AW47" s="26">
        <v>448.20986201434698</v>
      </c>
      <c r="AX47" s="26">
        <v>0.977875304275582</v>
      </c>
      <c r="AY47" s="26">
        <v>1183.9861311575801</v>
      </c>
      <c r="AZ47" s="26">
        <v>0.88897745618645596</v>
      </c>
      <c r="BA47" s="26">
        <v>26.358176656277099</v>
      </c>
      <c r="BB47" s="26">
        <v>496.04941503398697</v>
      </c>
      <c r="BC47" s="26">
        <v>0.80007965357632604</v>
      </c>
      <c r="BD47" s="26">
        <v>0</v>
      </c>
      <c r="BE47" s="26">
        <v>85.968554037205294</v>
      </c>
      <c r="BF47" s="26">
        <v>8894.6141439867097</v>
      </c>
      <c r="BG47" s="26">
        <v>8890.0279634448307</v>
      </c>
      <c r="BH47" s="26">
        <v>4.5861805418806503</v>
      </c>
      <c r="BI47" s="26">
        <v>1.0045444565919599</v>
      </c>
      <c r="BJ47" s="26">
        <v>0</v>
      </c>
      <c r="BK47" s="26">
        <v>217.799480873367</v>
      </c>
      <c r="BL47" s="26">
        <v>8.3563865566733906</v>
      </c>
      <c r="BM47" s="26">
        <v>3286.5498781507299</v>
      </c>
      <c r="BN47" s="26">
        <v>13.3346634547544</v>
      </c>
      <c r="BO47" s="26">
        <v>16.8905707791866</v>
      </c>
      <c r="BP47" s="26">
        <v>4695.5787678361703</v>
      </c>
      <c r="BQ47" s="26">
        <v>145.79291469308001</v>
      </c>
      <c r="BR47" s="26">
        <v>3.0225229344803699</v>
      </c>
      <c r="BS47" s="26">
        <v>36.448070261351504</v>
      </c>
      <c r="BT47" s="26">
        <v>0</v>
      </c>
      <c r="BU47" s="26">
        <v>229.60491423907499</v>
      </c>
      <c r="BV47" s="26">
        <v>54.929536087547497</v>
      </c>
      <c r="BW47" s="26">
        <v>0</v>
      </c>
      <c r="BX47" s="26">
        <v>0</v>
      </c>
      <c r="BY47" s="26">
        <v>189.588563712682</v>
      </c>
      <c r="BZ47" s="95">
        <v>0</v>
      </c>
      <c r="CA47" s="26">
        <v>0</v>
      </c>
      <c r="CB47" s="26">
        <v>10242.4180453434</v>
      </c>
      <c r="CC47" s="26">
        <v>67.110221064513496</v>
      </c>
      <c r="CE47" s="23">
        <f t="shared" si="13"/>
        <v>6.5321843881424538E-3</v>
      </c>
      <c r="CF47" s="23">
        <f t="shared" si="14"/>
        <v>8.4511326438478761E-3</v>
      </c>
      <c r="CG47" s="23">
        <f t="shared" si="15"/>
        <v>6.7116750369091583E-3</v>
      </c>
      <c r="CH47" s="23">
        <f t="shared" si="16"/>
        <v>7.354877710778333E-3</v>
      </c>
      <c r="CI47" s="23">
        <f t="shared" si="17"/>
        <v>7.357344313538087E-3</v>
      </c>
      <c r="CJ47" s="23">
        <f t="shared" si="18"/>
        <v>5.9300969773058137E-3</v>
      </c>
      <c r="CK47" s="23">
        <f t="shared" si="19"/>
        <v>5.9894701042256257E-3</v>
      </c>
      <c r="CL47" s="23">
        <f t="shared" si="20"/>
        <v>9.35819768770761E-3</v>
      </c>
      <c r="CM47" s="23">
        <f t="shared" si="21"/>
        <v>5.1337358749790991E-3</v>
      </c>
      <c r="CN47" s="23">
        <f t="shared" si="22"/>
        <v>7.8963624342496107E-3</v>
      </c>
      <c r="CO47" s="23">
        <f t="shared" si="23"/>
        <v>1.0343780075952307E-2</v>
      </c>
      <c r="CP47" s="23">
        <f t="shared" si="24"/>
        <v>6.2206278538525115E-3</v>
      </c>
      <c r="CQ47" s="23">
        <f t="shared" si="25"/>
        <v>8.3742883060671878E-3</v>
      </c>
    </row>
    <row r="48" spans="1:95" x14ac:dyDescent="0.25">
      <c r="A48" s="95" t="s">
        <v>47</v>
      </c>
      <c r="B48" s="95">
        <v>91549.341973999995</v>
      </c>
      <c r="C48" s="95">
        <v>677.31344695999996</v>
      </c>
      <c r="D48" s="95">
        <v>1426.0819227</v>
      </c>
      <c r="E48" s="95">
        <v>10967.410103</v>
      </c>
      <c r="F48" s="95">
        <v>10959.811436</v>
      </c>
      <c r="G48" s="95">
        <v>232.15475043999999</v>
      </c>
      <c r="H48" s="95">
        <v>14252.560127000001</v>
      </c>
      <c r="I48" s="95">
        <v>349.95974017999998</v>
      </c>
      <c r="J48" s="95">
        <v>689.98464119000005</v>
      </c>
      <c r="K48" s="95">
        <v>831.70354635000001</v>
      </c>
      <c r="L48" s="95">
        <v>35.055031137</v>
      </c>
      <c r="M48" s="95">
        <v>119.65323952999999</v>
      </c>
      <c r="N48" s="95">
        <v>87.285125852999997</v>
      </c>
      <c r="O48" s="26"/>
      <c r="P48" s="26" t="s">
        <v>47</v>
      </c>
      <c r="Q48" s="95">
        <v>0</v>
      </c>
      <c r="R48" s="26">
        <v>902.47985049394902</v>
      </c>
      <c r="S48" s="26">
        <v>35.431727333688102</v>
      </c>
      <c r="T48" s="26">
        <v>353.45183991363899</v>
      </c>
      <c r="U48" s="26">
        <v>353.45183991363899</v>
      </c>
      <c r="V48" s="26">
        <v>2525.3917824545501</v>
      </c>
      <c r="W48" s="95">
        <v>0</v>
      </c>
      <c r="X48" s="26">
        <v>694.45043498146401</v>
      </c>
      <c r="Y48" s="26">
        <v>120.494441671647</v>
      </c>
      <c r="Z48" s="26">
        <v>4966.4555175975102</v>
      </c>
      <c r="AA48" s="26">
        <v>92240.202513092707</v>
      </c>
      <c r="AB48" s="26">
        <v>1349.02952232895</v>
      </c>
      <c r="AC48" s="26">
        <v>515.970877114068</v>
      </c>
      <c r="AD48" s="26">
        <v>846.19204210851103</v>
      </c>
      <c r="AE48" s="26">
        <v>0</v>
      </c>
      <c r="AF48" s="95">
        <v>0</v>
      </c>
      <c r="AG48" s="26">
        <v>838.73320465076699</v>
      </c>
      <c r="AH48" s="26">
        <v>838.73320465076699</v>
      </c>
      <c r="AI48" s="26">
        <v>0</v>
      </c>
      <c r="AJ48" s="26">
        <v>328.22685568165298</v>
      </c>
      <c r="AK48" s="26">
        <v>49.4225247382223</v>
      </c>
      <c r="AL48" s="95">
        <v>3845.4032288051599</v>
      </c>
      <c r="AM48" s="26">
        <v>273.12413321928102</v>
      </c>
      <c r="AN48" s="26">
        <v>0</v>
      </c>
      <c r="AO48" s="26">
        <v>88.153226058438705</v>
      </c>
      <c r="AP48" s="26">
        <v>683.61148478788698</v>
      </c>
      <c r="AQ48" s="26">
        <v>0</v>
      </c>
      <c r="AR48" s="95">
        <v>15773.7329308795</v>
      </c>
      <c r="AS48" s="26">
        <v>1293.6017585127599</v>
      </c>
      <c r="AT48" s="26">
        <v>143.73351521266301</v>
      </c>
      <c r="AU48" s="26">
        <v>1437.3352737254199</v>
      </c>
      <c r="AV48" s="26">
        <v>0.303979200284068</v>
      </c>
      <c r="AW48" s="26">
        <v>628.72979635848799</v>
      </c>
      <c r="AX48" s="26">
        <v>1.2157364140721001</v>
      </c>
      <c r="AY48" s="26">
        <v>1660.8449241299199</v>
      </c>
      <c r="AZ48" s="26">
        <v>1.10521579953372</v>
      </c>
      <c r="BA48" s="26">
        <v>32.769639793426897</v>
      </c>
      <c r="BB48" s="26">
        <v>616.71023799445504</v>
      </c>
      <c r="BC48" s="26">
        <v>0.99469451291632904</v>
      </c>
      <c r="BD48" s="26">
        <v>0</v>
      </c>
      <c r="BE48" s="26">
        <v>106.87986492281</v>
      </c>
      <c r="BF48" s="26">
        <v>11060.105278381199</v>
      </c>
      <c r="BG48" s="26">
        <v>11052.4703654319</v>
      </c>
      <c r="BH48" s="26">
        <v>7.6349129492881804</v>
      </c>
      <c r="BI48" s="26">
        <v>1.24889325661248</v>
      </c>
      <c r="BJ48" s="26">
        <v>0</v>
      </c>
      <c r="BK48" s="26">
        <v>270.77781463868899</v>
      </c>
      <c r="BL48" s="26">
        <v>10.389025824500999</v>
      </c>
      <c r="BM48" s="26">
        <v>4085.9815250141901</v>
      </c>
      <c r="BN48" s="26">
        <v>16.578231108428799</v>
      </c>
      <c r="BO48" s="26">
        <v>20.999093908408899</v>
      </c>
      <c r="BP48" s="26">
        <v>5837.7488180360097</v>
      </c>
      <c r="BQ48" s="26">
        <v>204.512104606512</v>
      </c>
      <c r="BR48" s="26">
        <v>3.7577323953769</v>
      </c>
      <c r="BS48" s="26">
        <v>45.313841812529901</v>
      </c>
      <c r="BT48" s="26">
        <v>0</v>
      </c>
      <c r="BU48" s="26">
        <v>233.93841108395699</v>
      </c>
      <c r="BV48" s="26">
        <v>77.052804592748402</v>
      </c>
      <c r="BW48" s="26">
        <v>0</v>
      </c>
      <c r="BX48" s="26">
        <v>0</v>
      </c>
      <c r="BY48" s="26">
        <v>265.946666991543</v>
      </c>
      <c r="BZ48" s="95">
        <v>0</v>
      </c>
      <c r="CA48" s="26">
        <v>0</v>
      </c>
      <c r="CB48" s="26">
        <v>14352.7686107023</v>
      </c>
      <c r="CC48" s="26">
        <v>94.1393261384043</v>
      </c>
      <c r="CE48" s="23">
        <f t="shared" si="13"/>
        <v>7.5463190034606225E-3</v>
      </c>
      <c r="CF48" s="23">
        <f t="shared" si="14"/>
        <v>9.2985571985240052E-3</v>
      </c>
      <c r="CG48" s="23">
        <f t="shared" si="15"/>
        <v>7.8910971707109416E-3</v>
      </c>
      <c r="CH48" s="23">
        <f t="shared" si="16"/>
        <v>8.4518746459424782E-3</v>
      </c>
      <c r="CI48" s="23">
        <f t="shared" si="17"/>
        <v>8.4544273387351099E-3</v>
      </c>
      <c r="CJ48" s="23">
        <f t="shared" si="18"/>
        <v>7.6830676114809475E-3</v>
      </c>
      <c r="CK48" s="23">
        <f t="shared" si="19"/>
        <v>7.0309111352187745E-3</v>
      </c>
      <c r="CL48" s="23">
        <f t="shared" si="20"/>
        <v>9.978575626564545E-3</v>
      </c>
      <c r="CM48" s="23">
        <f t="shared" si="21"/>
        <v>6.4723089832288416E-3</v>
      </c>
      <c r="CN48" s="23">
        <f t="shared" si="22"/>
        <v>8.4521201473977368E-3</v>
      </c>
      <c r="CO48" s="23">
        <f t="shared" si="23"/>
        <v>1.0745852577221212E-2</v>
      </c>
      <c r="CP48" s="23">
        <f t="shared" si="24"/>
        <v>7.030333194080321E-3</v>
      </c>
      <c r="CQ48" s="23">
        <f t="shared" si="25"/>
        <v>9.9455685829073163E-3</v>
      </c>
    </row>
    <row r="49" spans="1:95" x14ac:dyDescent="0.25">
      <c r="A49" s="95" t="s">
        <v>48</v>
      </c>
      <c r="B49" s="95">
        <v>75823.851337999993</v>
      </c>
      <c r="C49" s="95">
        <v>583.92822674000001</v>
      </c>
      <c r="D49" s="95">
        <v>1139.9744249</v>
      </c>
      <c r="E49" s="95">
        <v>10193.158793000001</v>
      </c>
      <c r="F49" s="95">
        <v>10191.918422999999</v>
      </c>
      <c r="G49" s="95">
        <v>279.08331036999999</v>
      </c>
      <c r="H49" s="95">
        <v>11466.658511</v>
      </c>
      <c r="I49" s="95">
        <v>294.20838379000003</v>
      </c>
      <c r="J49" s="95">
        <v>583.04365691999999</v>
      </c>
      <c r="K49" s="95">
        <v>610.53590481000003</v>
      </c>
      <c r="L49" s="95">
        <v>28.867603829</v>
      </c>
      <c r="M49" s="95">
        <v>77.212803624000003</v>
      </c>
      <c r="N49" s="95">
        <v>84.083938728000007</v>
      </c>
      <c r="O49" s="26"/>
      <c r="P49" s="26" t="s">
        <v>48</v>
      </c>
      <c r="Q49" s="95">
        <v>0</v>
      </c>
      <c r="R49" s="26">
        <v>725.53721444162602</v>
      </c>
      <c r="S49" s="26">
        <v>29.150417866541801</v>
      </c>
      <c r="T49" s="26">
        <v>296.81020208124102</v>
      </c>
      <c r="U49" s="26">
        <v>296.81020208124102</v>
      </c>
      <c r="V49" s="26">
        <v>2030.25681466128</v>
      </c>
      <c r="W49" s="95">
        <v>0</v>
      </c>
      <c r="X49" s="26">
        <v>585.98327421149099</v>
      </c>
      <c r="Y49" s="26">
        <v>77.688163707803298</v>
      </c>
      <c r="Z49" s="26">
        <v>3992.71778910586</v>
      </c>
      <c r="AA49" s="26">
        <v>76301.863373402302</v>
      </c>
      <c r="AB49" s="26">
        <v>1084.5349855192901</v>
      </c>
      <c r="AC49" s="26">
        <v>414.80816014797102</v>
      </c>
      <c r="AD49" s="26">
        <v>680.28546406869805</v>
      </c>
      <c r="AE49" s="26">
        <v>0</v>
      </c>
      <c r="AF49" s="95">
        <v>0</v>
      </c>
      <c r="AG49" s="26">
        <v>615.20312666573795</v>
      </c>
      <c r="AH49" s="26">
        <v>615.20312666573795</v>
      </c>
      <c r="AI49" s="26">
        <v>0</v>
      </c>
      <c r="AJ49" s="26">
        <v>263.873615557336</v>
      </c>
      <c r="AK49" s="26">
        <v>39.732590341048699</v>
      </c>
      <c r="AL49" s="95">
        <v>3091.4641161499899</v>
      </c>
      <c r="AM49" s="26">
        <v>219.57457370976999</v>
      </c>
      <c r="AN49" s="26">
        <v>0</v>
      </c>
      <c r="AO49" s="26">
        <v>84.760136849855101</v>
      </c>
      <c r="AP49" s="26">
        <v>588.59376185232304</v>
      </c>
      <c r="AQ49" s="26">
        <v>0</v>
      </c>
      <c r="AR49" s="95">
        <v>12676.536606756001</v>
      </c>
      <c r="AS49" s="26">
        <v>1032.7925646654201</v>
      </c>
      <c r="AT49" s="26">
        <v>114.754649462017</v>
      </c>
      <c r="AU49" s="26">
        <v>1147.5472141274299</v>
      </c>
      <c r="AV49" s="26">
        <v>0.244380225963579</v>
      </c>
      <c r="AW49" s="26">
        <v>505.45924483914501</v>
      </c>
      <c r="AX49" s="26">
        <v>1.1289096133644101</v>
      </c>
      <c r="AY49" s="26">
        <v>1335.2153335452599</v>
      </c>
      <c r="AZ49" s="26">
        <v>1.0262812557526799</v>
      </c>
      <c r="BA49" s="26">
        <v>30.4292411658041</v>
      </c>
      <c r="BB49" s="26">
        <v>572.66492890645202</v>
      </c>
      <c r="BC49" s="26">
        <v>0.92365327446992596</v>
      </c>
      <c r="BD49" s="26">
        <v>0</v>
      </c>
      <c r="BE49" s="26">
        <v>99.246545344113898</v>
      </c>
      <c r="BF49" s="26">
        <v>10264.3504598567</v>
      </c>
      <c r="BG49" s="26">
        <v>10263.106320024899</v>
      </c>
      <c r="BH49" s="26">
        <v>1.2441398318630701</v>
      </c>
      <c r="BI49" s="26">
        <v>1.15969827157636</v>
      </c>
      <c r="BJ49" s="26">
        <v>0</v>
      </c>
      <c r="BK49" s="26">
        <v>251.43891947066999</v>
      </c>
      <c r="BL49" s="26">
        <v>9.6470464161113707</v>
      </c>
      <c r="BM49" s="26">
        <v>3794.1622610603099</v>
      </c>
      <c r="BN49" s="26">
        <v>15.394221897407901</v>
      </c>
      <c r="BO49" s="26">
        <v>19.499346985454999</v>
      </c>
      <c r="BP49" s="26">
        <v>5420.8183675876398</v>
      </c>
      <c r="BQ49" s="26">
        <v>164.414884239646</v>
      </c>
      <c r="BR49" s="26">
        <v>3.4893570218863799</v>
      </c>
      <c r="BS49" s="26">
        <v>42.077541753886997</v>
      </c>
      <c r="BT49" s="26">
        <v>0</v>
      </c>
      <c r="BU49" s="26">
        <v>280.64677593566898</v>
      </c>
      <c r="BV49" s="26">
        <v>61.945624648375599</v>
      </c>
      <c r="BW49" s="26">
        <v>0</v>
      </c>
      <c r="BX49" s="26">
        <v>0</v>
      </c>
      <c r="BY49" s="26">
        <v>213.804446640545</v>
      </c>
      <c r="BZ49" s="95">
        <v>0</v>
      </c>
      <c r="CA49" s="26">
        <v>0</v>
      </c>
      <c r="CB49" s="26">
        <v>11533.8724670271</v>
      </c>
      <c r="CC49" s="26">
        <v>75.682128516223202</v>
      </c>
      <c r="CE49" s="23">
        <f t="shared" si="13"/>
        <v>6.3042436775134908E-3</v>
      </c>
      <c r="CF49" s="23">
        <f t="shared" si="14"/>
        <v>7.9899119423805561E-3</v>
      </c>
      <c r="CG49" s="23">
        <f t="shared" si="15"/>
        <v>6.6429465977661632E-3</v>
      </c>
      <c r="CH49" s="23">
        <f t="shared" si="16"/>
        <v>6.9842595708004638E-3</v>
      </c>
      <c r="CI49" s="23">
        <f t="shared" si="17"/>
        <v>6.9847396800440369E-3</v>
      </c>
      <c r="CJ49" s="23">
        <f t="shared" si="18"/>
        <v>5.6021464113930617E-3</v>
      </c>
      <c r="CK49" s="23">
        <f t="shared" si="19"/>
        <v>5.8616863807901994E-3</v>
      </c>
      <c r="CL49" s="23">
        <f t="shared" si="20"/>
        <v>8.8434539414693012E-3</v>
      </c>
      <c r="CM49" s="23">
        <f t="shared" si="21"/>
        <v>5.0418476500025651E-3</v>
      </c>
      <c r="CN49" s="23">
        <f t="shared" si="22"/>
        <v>7.6444674571438508E-3</v>
      </c>
      <c r="CO49" s="23">
        <f t="shared" si="23"/>
        <v>9.7969349730956806E-3</v>
      </c>
      <c r="CP49" s="23">
        <f t="shared" si="24"/>
        <v>6.1564929842223646E-3</v>
      </c>
      <c r="CQ49" s="23">
        <f t="shared" si="25"/>
        <v>8.0419415655884341E-3</v>
      </c>
    </row>
    <row r="50" spans="1:95" x14ac:dyDescent="0.25">
      <c r="A50" s="95" t="s">
        <v>49</v>
      </c>
      <c r="B50" s="95">
        <v>90814.048431999996</v>
      </c>
      <c r="C50" s="95">
        <v>667.11341715000003</v>
      </c>
      <c r="D50" s="95">
        <v>1416.5326425000001</v>
      </c>
      <c r="E50" s="95">
        <v>12645.155792</v>
      </c>
      <c r="F50" s="95">
        <v>12642.146298</v>
      </c>
      <c r="G50" s="95">
        <v>423.18719629999998</v>
      </c>
      <c r="H50" s="95">
        <v>12510.266326999999</v>
      </c>
      <c r="I50" s="95">
        <v>339.97211132000001</v>
      </c>
      <c r="J50" s="95">
        <v>718.69057351000004</v>
      </c>
      <c r="K50" s="95">
        <v>678.50246232999996</v>
      </c>
      <c r="L50" s="95">
        <v>29.434413802000002</v>
      </c>
      <c r="M50" s="95">
        <v>67.567062711000005</v>
      </c>
      <c r="N50" s="95">
        <v>108.39766336</v>
      </c>
      <c r="O50" s="26"/>
      <c r="P50" s="26" t="s">
        <v>49</v>
      </c>
      <c r="Q50" s="95">
        <v>0</v>
      </c>
      <c r="R50" s="26">
        <v>783.32502500008695</v>
      </c>
      <c r="S50" s="26">
        <v>29.8074605268617</v>
      </c>
      <c r="T50" s="26">
        <v>343.64880842697698</v>
      </c>
      <c r="U50" s="26">
        <v>343.64880842697698</v>
      </c>
      <c r="V50" s="26">
        <v>2191.9629111151398</v>
      </c>
      <c r="W50" s="95">
        <v>0</v>
      </c>
      <c r="X50" s="26">
        <v>723.57529477411299</v>
      </c>
      <c r="Y50" s="26">
        <v>68.208084473566302</v>
      </c>
      <c r="Z50" s="26">
        <v>4310.7299444400396</v>
      </c>
      <c r="AA50" s="26">
        <v>91539.404211275905</v>
      </c>
      <c r="AB50" s="26">
        <v>1170.9160720483201</v>
      </c>
      <c r="AC50" s="26">
        <v>447.84693748181598</v>
      </c>
      <c r="AD50" s="26">
        <v>734.46868833539997</v>
      </c>
      <c r="AE50" s="26">
        <v>0</v>
      </c>
      <c r="AF50" s="95">
        <v>0</v>
      </c>
      <c r="AG50" s="26">
        <v>685.28423252709104</v>
      </c>
      <c r="AH50" s="26">
        <v>685.28423252709104</v>
      </c>
      <c r="AI50" s="26">
        <v>0</v>
      </c>
      <c r="AJ50" s="26">
        <v>284.89075490165999</v>
      </c>
      <c r="AK50" s="26">
        <v>42.897210383291402</v>
      </c>
      <c r="AL50" s="95">
        <v>3337.6930581690099</v>
      </c>
      <c r="AM50" s="26">
        <v>237.06332176039601</v>
      </c>
      <c r="AN50" s="26">
        <v>0</v>
      </c>
      <c r="AO50" s="26">
        <v>109.441083507559</v>
      </c>
      <c r="AP50" s="26">
        <v>673.77183531654396</v>
      </c>
      <c r="AQ50" s="26">
        <v>0</v>
      </c>
      <c r="AR50" s="95">
        <v>13839.2425483976</v>
      </c>
      <c r="AS50" s="26">
        <v>1285.7632084905499</v>
      </c>
      <c r="AT50" s="26">
        <v>142.862571826145</v>
      </c>
      <c r="AU50" s="26">
        <v>1428.62578031669</v>
      </c>
      <c r="AV50" s="26">
        <v>0.26384458567682001</v>
      </c>
      <c r="AW50" s="26">
        <v>545.71805091165004</v>
      </c>
      <c r="AX50" s="26">
        <v>1.4021651470154299</v>
      </c>
      <c r="AY50" s="26">
        <v>1441.5626303358399</v>
      </c>
      <c r="AZ50" s="26">
        <v>1.27469517369753</v>
      </c>
      <c r="BA50" s="26">
        <v>37.794716280008998</v>
      </c>
      <c r="BB50" s="26">
        <v>711.27993239372302</v>
      </c>
      <c r="BC50" s="26">
        <v>1.1472258294606901</v>
      </c>
      <c r="BD50" s="26">
        <v>0</v>
      </c>
      <c r="BE50" s="26">
        <v>123.269413577517</v>
      </c>
      <c r="BF50" s="26">
        <v>12750.3387662205</v>
      </c>
      <c r="BG50" s="26">
        <v>12747.315053038399</v>
      </c>
      <c r="BH50" s="26">
        <v>3.0237131820962602</v>
      </c>
      <c r="BI50" s="26">
        <v>1.44040617564135</v>
      </c>
      <c r="BJ50" s="26">
        <v>0</v>
      </c>
      <c r="BK50" s="26">
        <v>312.300349823023</v>
      </c>
      <c r="BL50" s="26">
        <v>11.9821363547512</v>
      </c>
      <c r="BM50" s="26">
        <v>4712.5482948072304</v>
      </c>
      <c r="BN50" s="26">
        <v>19.120433047437899</v>
      </c>
      <c r="BO50" s="26">
        <v>24.219215460506899</v>
      </c>
      <c r="BP50" s="26">
        <v>6732.9396028242199</v>
      </c>
      <c r="BQ50" s="26">
        <v>177.51026097188301</v>
      </c>
      <c r="BR50" s="26">
        <v>4.3339642975611303</v>
      </c>
      <c r="BS50" s="26">
        <v>52.262501846668499</v>
      </c>
      <c r="BT50" s="26">
        <v>0</v>
      </c>
      <c r="BU50" s="26">
        <v>426.02723323165998</v>
      </c>
      <c r="BV50" s="26">
        <v>66.879443300784402</v>
      </c>
      <c r="BW50" s="26">
        <v>0</v>
      </c>
      <c r="BX50" s="26">
        <v>0</v>
      </c>
      <c r="BY50" s="26">
        <v>230.833542266357</v>
      </c>
      <c r="BZ50" s="95">
        <v>0</v>
      </c>
      <c r="CA50" s="26">
        <v>0</v>
      </c>
      <c r="CB50" s="26">
        <v>12605.6534469538</v>
      </c>
      <c r="CC50" s="26">
        <v>81.710065904335707</v>
      </c>
      <c r="CE50" s="23">
        <f t="shared" si="13"/>
        <v>7.9872639949428448E-3</v>
      </c>
      <c r="CF50" s="23">
        <f t="shared" si="14"/>
        <v>9.9809387659891471E-3</v>
      </c>
      <c r="CG50" s="23">
        <f t="shared" si="15"/>
        <v>8.5371402351498808E-3</v>
      </c>
      <c r="CH50" s="23">
        <f t="shared" si="16"/>
        <v>8.3180449454838094E-3</v>
      </c>
      <c r="CI50" s="23">
        <f t="shared" si="17"/>
        <v>8.31890033221948E-3</v>
      </c>
      <c r="CJ50" s="23">
        <f t="shared" si="18"/>
        <v>6.7110653547435674E-3</v>
      </c>
      <c r="CK50" s="23">
        <f t="shared" si="19"/>
        <v>7.6247073771669935E-3</v>
      </c>
      <c r="CL50" s="23">
        <f t="shared" si="20"/>
        <v>1.0814702102185873E-2</v>
      </c>
      <c r="CM50" s="23">
        <f t="shared" si="21"/>
        <v>6.796695885764233E-3</v>
      </c>
      <c r="CN50" s="23">
        <f t="shared" si="22"/>
        <v>9.9952035159935216E-3</v>
      </c>
      <c r="CO50" s="23">
        <f t="shared" si="23"/>
        <v>1.2673828919139219E-2</v>
      </c>
      <c r="CP50" s="23">
        <f t="shared" si="24"/>
        <v>9.4871929731220571E-3</v>
      </c>
      <c r="CQ50" s="23">
        <f t="shared" si="25"/>
        <v>9.6258546099254622E-3</v>
      </c>
    </row>
    <row r="51" spans="1:95" x14ac:dyDescent="0.25">
      <c r="A51" s="95" t="s">
        <v>50</v>
      </c>
      <c r="B51" s="95">
        <v>4479.0728972999996</v>
      </c>
      <c r="C51" s="95">
        <v>31.64034169</v>
      </c>
      <c r="D51" s="95">
        <v>75.789773767</v>
      </c>
      <c r="E51" s="95">
        <v>651.73752434000005</v>
      </c>
      <c r="F51" s="95">
        <v>650.12127640000006</v>
      </c>
      <c r="G51" s="95">
        <v>18.604299586</v>
      </c>
      <c r="H51" s="95">
        <v>717.40021412999999</v>
      </c>
      <c r="I51" s="95">
        <v>15.317753361999999</v>
      </c>
      <c r="J51" s="95">
        <v>35.978980640000003</v>
      </c>
      <c r="K51" s="95">
        <v>30.192008398999999</v>
      </c>
      <c r="L51" s="95">
        <v>1.4399723386000001</v>
      </c>
      <c r="M51" s="95">
        <v>3.6222921934999999</v>
      </c>
      <c r="N51" s="95">
        <v>5.0025459568999997</v>
      </c>
      <c r="O51" s="26"/>
      <c r="P51" s="26" t="s">
        <v>50</v>
      </c>
      <c r="Q51" s="95">
        <v>0</v>
      </c>
      <c r="R51" s="26">
        <v>46.281009304111599</v>
      </c>
      <c r="S51" s="26">
        <v>1.4564239168815101</v>
      </c>
      <c r="T51" s="26">
        <v>15.4721325629489</v>
      </c>
      <c r="U51" s="26">
        <v>15.4721325629489</v>
      </c>
      <c r="V51" s="26">
        <v>129.50727754015401</v>
      </c>
      <c r="W51" s="95">
        <v>0</v>
      </c>
      <c r="X51" s="26">
        <v>36.1824739962546</v>
      </c>
      <c r="Y51" s="26">
        <v>3.6500904498657398</v>
      </c>
      <c r="Z51" s="26">
        <v>254.68977570804799</v>
      </c>
      <c r="AA51" s="26">
        <v>4510.0330786774402</v>
      </c>
      <c r="AB51" s="26">
        <v>69.181010592487297</v>
      </c>
      <c r="AC51" s="26">
        <v>26.460026668060902</v>
      </c>
      <c r="AD51" s="26">
        <v>43.394451047043397</v>
      </c>
      <c r="AE51" s="26">
        <v>0</v>
      </c>
      <c r="AF51" s="95">
        <v>0</v>
      </c>
      <c r="AG51" s="26">
        <v>30.467053858010399</v>
      </c>
      <c r="AH51" s="26">
        <v>30.467053858010399</v>
      </c>
      <c r="AI51" s="26">
        <v>0</v>
      </c>
      <c r="AJ51" s="26">
        <v>16.832140461239899</v>
      </c>
      <c r="AK51" s="26">
        <v>2.53448787439826</v>
      </c>
      <c r="AL51" s="95">
        <v>197.20009542841601</v>
      </c>
      <c r="AM51" s="26">
        <v>14.006352083872599</v>
      </c>
      <c r="AN51" s="26">
        <v>0</v>
      </c>
      <c r="AO51" s="26">
        <v>5.0454307230275903</v>
      </c>
      <c r="AP51" s="26">
        <v>31.923602782343099</v>
      </c>
      <c r="AQ51" s="26">
        <v>0</v>
      </c>
      <c r="AR51" s="95">
        <v>794.81420426925001</v>
      </c>
      <c r="AS51" s="26">
        <v>68.682026258150202</v>
      </c>
      <c r="AT51" s="26">
        <v>7.6313401614885601</v>
      </c>
      <c r="AU51" s="26">
        <v>76.313366419638797</v>
      </c>
      <c r="AV51" s="26">
        <v>1.5588670468975999E-2</v>
      </c>
      <c r="AW51" s="26">
        <v>32.242552270744099</v>
      </c>
      <c r="AX51" s="26">
        <v>7.2028875587669502E-2</v>
      </c>
      <c r="AY51" s="26">
        <v>85.171554052533907</v>
      </c>
      <c r="AZ51" s="26">
        <v>6.5480820229611297E-2</v>
      </c>
      <c r="BA51" s="26">
        <v>1.94150710990591</v>
      </c>
      <c r="BB51" s="26">
        <v>36.538299291765099</v>
      </c>
      <c r="BC51" s="26">
        <v>5.8932749020321099E-2</v>
      </c>
      <c r="BD51" s="26">
        <v>0</v>
      </c>
      <c r="BE51" s="26">
        <v>6.3323217800117897</v>
      </c>
      <c r="BF51" s="26">
        <v>656.44913051917695</v>
      </c>
      <c r="BG51" s="26">
        <v>654.82676735320797</v>
      </c>
      <c r="BH51" s="26">
        <v>1.62236316596945</v>
      </c>
      <c r="BI51" s="26">
        <v>7.39933153656641E-2</v>
      </c>
      <c r="BJ51" s="26">
        <v>0</v>
      </c>
      <c r="BK51" s="26">
        <v>16.0427989825669</v>
      </c>
      <c r="BL51" s="26">
        <v>0.61551957252379597</v>
      </c>
      <c r="BM51" s="26">
        <v>242.08258213043601</v>
      </c>
      <c r="BN51" s="26">
        <v>0.98221244718552403</v>
      </c>
      <c r="BO51" s="26">
        <v>1.2441355975903401</v>
      </c>
      <c r="BP51" s="26">
        <v>345.86960688283</v>
      </c>
      <c r="BQ51" s="26">
        <v>10.4877984680399</v>
      </c>
      <c r="BR51" s="26">
        <v>0.22263483886968999</v>
      </c>
      <c r="BS51" s="26">
        <v>2.6847129593192101</v>
      </c>
      <c r="BT51" s="26">
        <v>0</v>
      </c>
      <c r="BU51" s="26">
        <v>18.7146715732733</v>
      </c>
      <c r="BV51" s="26">
        <v>3.9514241998775099</v>
      </c>
      <c r="BW51" s="26">
        <v>0</v>
      </c>
      <c r="BX51" s="26">
        <v>0</v>
      </c>
      <c r="BY51" s="26">
        <v>13.638282035335401</v>
      </c>
      <c r="BZ51" s="95">
        <v>0</v>
      </c>
      <c r="CA51" s="26">
        <v>0</v>
      </c>
      <c r="CB51" s="26">
        <v>721.93500764452597</v>
      </c>
      <c r="CC51" s="26">
        <v>4.8276566487746102</v>
      </c>
      <c r="CE51" s="23">
        <f t="shared" si="13"/>
        <v>6.9121851970981715E-3</v>
      </c>
      <c r="CF51" s="23">
        <f t="shared" si="14"/>
        <v>8.9525294991559812E-3</v>
      </c>
      <c r="CG51" s="23">
        <f t="shared" si="15"/>
        <v>6.9084868131217081E-3</v>
      </c>
      <c r="CH51" s="23">
        <f t="shared" si="16"/>
        <v>7.2293001449444463E-3</v>
      </c>
      <c r="CI51" s="23">
        <f t="shared" si="17"/>
        <v>7.237866416654185E-3</v>
      </c>
      <c r="CJ51" s="23">
        <f t="shared" si="18"/>
        <v>5.9326064259015007E-3</v>
      </c>
      <c r="CK51" s="23">
        <f t="shared" si="19"/>
        <v>6.3211488165296576E-3</v>
      </c>
      <c r="CL51" s="23">
        <f t="shared" si="20"/>
        <v>1.0078449319590283E-2</v>
      </c>
      <c r="CM51" s="23">
        <f t="shared" si="21"/>
        <v>5.6558955433095694E-3</v>
      </c>
      <c r="CN51" s="23">
        <f t="shared" si="22"/>
        <v>9.1098762088152371E-3</v>
      </c>
      <c r="CO51" s="23">
        <f t="shared" si="23"/>
        <v>1.1424926604843604E-2</v>
      </c>
      <c r="CP51" s="23">
        <f t="shared" si="24"/>
        <v>7.6742170097769506E-3</v>
      </c>
      <c r="CQ51" s="23">
        <f t="shared" si="25"/>
        <v>8.5725881375342018E-3</v>
      </c>
    </row>
    <row r="52" spans="1:95" s="28" customFormat="1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26"/>
      <c r="Q52" s="94"/>
      <c r="R52" s="26"/>
      <c r="S52" s="26"/>
      <c r="T52" s="26"/>
      <c r="U52" s="26"/>
      <c r="V52" s="26"/>
      <c r="W52" s="95"/>
      <c r="X52" s="26"/>
      <c r="Y52" s="26"/>
      <c r="Z52" s="26"/>
      <c r="AA52" s="26"/>
      <c r="AB52" s="26"/>
      <c r="AC52" s="26"/>
      <c r="AD52" s="26"/>
      <c r="AE52" s="26"/>
      <c r="AF52" s="95"/>
      <c r="AG52" s="26"/>
      <c r="AH52" s="26"/>
      <c r="AI52" s="26"/>
      <c r="AJ52" s="26"/>
      <c r="AK52" s="26"/>
      <c r="AL52" s="95"/>
      <c r="AM52" s="26"/>
      <c r="AN52" s="26"/>
      <c r="AO52" s="26"/>
      <c r="AP52" s="26"/>
      <c r="AQ52" s="26"/>
      <c r="AR52" s="95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95"/>
      <c r="CA52" s="26"/>
      <c r="CB52" s="26"/>
      <c r="CC52" s="26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</row>
    <row r="53" spans="1:95" s="28" customFormat="1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26"/>
      <c r="Q53" s="94"/>
      <c r="R53" s="26"/>
      <c r="S53" s="26"/>
      <c r="T53" s="26"/>
      <c r="U53" s="26"/>
      <c r="V53" s="26"/>
      <c r="W53" s="95"/>
      <c r="X53" s="26"/>
      <c r="Y53" s="26"/>
      <c r="Z53" s="26"/>
      <c r="AA53" s="26"/>
      <c r="AB53" s="26"/>
      <c r="AC53" s="26"/>
      <c r="AD53" s="26"/>
      <c r="AE53" s="26"/>
      <c r="AF53" s="95"/>
      <c r="AG53" s="26"/>
      <c r="AH53" s="26"/>
      <c r="AI53" s="26"/>
      <c r="AJ53" s="26"/>
      <c r="AK53" s="26"/>
      <c r="AL53" s="95"/>
      <c r="AM53" s="26"/>
      <c r="AN53" s="26"/>
      <c r="AO53" s="26"/>
      <c r="AP53" s="26"/>
      <c r="AQ53" s="26"/>
      <c r="AR53" s="95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95"/>
      <c r="CA53" s="26"/>
      <c r="CB53" s="26"/>
      <c r="CC53" s="26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</row>
    <row r="54" spans="1:95" x14ac:dyDescent="0.25">
      <c r="A54" s="94" t="s">
        <v>51</v>
      </c>
      <c r="B54" s="95">
        <v>592.00959848000002</v>
      </c>
      <c r="C54" s="95">
        <v>2.5530676585999998</v>
      </c>
      <c r="D54" s="95">
        <v>8.3051737379000006</v>
      </c>
      <c r="E54" s="95">
        <v>81.301116522000001</v>
      </c>
      <c r="F54" s="95">
        <v>81.301116522000001</v>
      </c>
      <c r="G54" s="95">
        <v>1.4540079875</v>
      </c>
      <c r="H54" s="95">
        <v>110.68871389</v>
      </c>
      <c r="I54" s="95">
        <v>2.4690409886000002</v>
      </c>
      <c r="J54" s="95">
        <v>4.7649010170999997</v>
      </c>
      <c r="K54" s="95">
        <v>5.1440595743999999</v>
      </c>
      <c r="L54" s="95">
        <v>0.2710842483</v>
      </c>
      <c r="M54" s="95">
        <v>0.71517491190000004</v>
      </c>
      <c r="N54" s="95">
        <v>0.62163124579999995</v>
      </c>
      <c r="O54" s="26"/>
      <c r="P54" s="28" t="s">
        <v>51</v>
      </c>
      <c r="Q54" s="94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95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95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95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95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95">
        <v>0</v>
      </c>
      <c r="CA54" s="26">
        <v>0</v>
      </c>
      <c r="CB54" s="26">
        <v>0</v>
      </c>
      <c r="CC54" s="26">
        <v>0</v>
      </c>
      <c r="CE54" s="23">
        <f>+(AA54-B54)/B54</f>
        <v>-1</v>
      </c>
      <c r="CF54" s="23">
        <f>+(AP54-C54)/C54</f>
        <v>-1</v>
      </c>
      <c r="CG54" s="23">
        <f>+(AU54-D54)/D54</f>
        <v>-1</v>
      </c>
      <c r="CH54" s="23">
        <f t="shared" ref="CH54:CI56" si="26">+(BF54-E54)/E54</f>
        <v>-1</v>
      </c>
      <c r="CI54" s="23">
        <f t="shared" si="26"/>
        <v>-1</v>
      </c>
      <c r="CJ54" s="23">
        <f>+(BU54-G54)/G54</f>
        <v>-1</v>
      </c>
      <c r="CK54" s="23">
        <f>+(CB54-H54)/H54</f>
        <v>-1</v>
      </c>
      <c r="CL54" s="23">
        <f>+(T54-I54)/I54</f>
        <v>-1</v>
      </c>
      <c r="CM54" s="23">
        <f>+(V54-J54)/J54</f>
        <v>-1</v>
      </c>
      <c r="CN54" s="81">
        <f>+(AH54-K54)/K54</f>
        <v>-1</v>
      </c>
      <c r="CO54" s="81">
        <f>+(S54-L54)/L54</f>
        <v>-1</v>
      </c>
      <c r="CP54" s="81">
        <f>+(Y54-M54)/M54</f>
        <v>-1</v>
      </c>
      <c r="CQ54" s="81">
        <f>+(AO54-N54)/N54</f>
        <v>-1</v>
      </c>
    </row>
    <row r="55" spans="1:95" s="28" customFormat="1" x14ac:dyDescent="0.25">
      <c r="A55" s="94" t="s">
        <v>1</v>
      </c>
      <c r="B55" s="95">
        <v>238247.26402999999</v>
      </c>
      <c r="C55" s="95">
        <v>421.80264218999997</v>
      </c>
      <c r="D55" s="95">
        <v>5224.2338003000004</v>
      </c>
      <c r="E55" s="95">
        <v>39061.400143999999</v>
      </c>
      <c r="F55" s="95">
        <v>38293.187407999998</v>
      </c>
      <c r="G55" s="95">
        <v>711.32436472999996</v>
      </c>
      <c r="H55" s="95">
        <v>8685.7471604000002</v>
      </c>
      <c r="I55" s="95">
        <v>946.27765466000005</v>
      </c>
      <c r="J55" s="95">
        <v>2332.9750657</v>
      </c>
      <c r="K55" s="95">
        <v>2533.4838338999998</v>
      </c>
      <c r="L55" s="95">
        <v>107.54420896000001</v>
      </c>
      <c r="M55" s="95">
        <v>448.37576123000002</v>
      </c>
      <c r="N55" s="95">
        <v>208.44330001</v>
      </c>
      <c r="O55" s="26"/>
      <c r="P55" s="28" t="s">
        <v>1</v>
      </c>
      <c r="Q55" s="94">
        <v>0</v>
      </c>
      <c r="R55" s="26">
        <v>34.588594934977003</v>
      </c>
      <c r="S55" s="26">
        <v>13.1769579164734</v>
      </c>
      <c r="T55" s="26">
        <v>43.901216782648902</v>
      </c>
      <c r="U55" s="26">
        <v>43.901216782648902</v>
      </c>
      <c r="V55" s="26">
        <v>96.805502273350996</v>
      </c>
      <c r="W55" s="95">
        <v>0</v>
      </c>
      <c r="X55" s="26">
        <v>28.134075765105699</v>
      </c>
      <c r="Y55" s="26">
        <v>55.346139284454097</v>
      </c>
      <c r="Z55" s="26">
        <v>190.35514033821099</v>
      </c>
      <c r="AA55" s="26">
        <v>25072.558879567001</v>
      </c>
      <c r="AB55" s="26">
        <v>51.722824038620303</v>
      </c>
      <c r="AC55" s="26">
        <v>19.786517100388799</v>
      </c>
      <c r="AD55" s="26">
        <v>32.449862465922699</v>
      </c>
      <c r="AE55" s="26">
        <v>0</v>
      </c>
      <c r="AF55" s="95">
        <v>0</v>
      </c>
      <c r="AG55" s="26">
        <v>48.916161126080503</v>
      </c>
      <c r="AH55" s="26">
        <v>48.916161126080503</v>
      </c>
      <c r="AI55" s="26">
        <v>0</v>
      </c>
      <c r="AJ55" s="26">
        <v>12.5600234347305</v>
      </c>
      <c r="AK55" s="26">
        <v>1.8942894504188199</v>
      </c>
      <c r="AL55" s="95">
        <v>147.37749187143601</v>
      </c>
      <c r="AM55" s="26">
        <v>10.4617504007363</v>
      </c>
      <c r="AN55" s="26">
        <v>0</v>
      </c>
      <c r="AO55" s="26">
        <v>6.6966529084741797</v>
      </c>
      <c r="AP55" s="26">
        <v>28.788703795807901</v>
      </c>
      <c r="AQ55" s="26">
        <v>0</v>
      </c>
      <c r="AR55" s="95">
        <v>656.53639941136498</v>
      </c>
      <c r="AS55" s="26">
        <v>439.67019029944203</v>
      </c>
      <c r="AT55" s="26">
        <v>48.8522339588948</v>
      </c>
      <c r="AU55" s="26">
        <v>488.52242425833703</v>
      </c>
      <c r="AV55" s="26">
        <v>1.16553945272276E-2</v>
      </c>
      <c r="AW55" s="26">
        <v>24.086663595286499</v>
      </c>
      <c r="AX55" s="26">
        <v>0.48892619057854703</v>
      </c>
      <c r="AY55" s="26">
        <v>63.655006151159903</v>
      </c>
      <c r="AZ55" s="26">
        <v>0.44447801484812899</v>
      </c>
      <c r="BA55" s="26">
        <v>13.1787818978488</v>
      </c>
      <c r="BB55" s="26">
        <v>248.01884256243201</v>
      </c>
      <c r="BC55" s="26">
        <v>0.40003027166454402</v>
      </c>
      <c r="BD55" s="26">
        <v>0</v>
      </c>
      <c r="BE55" s="26">
        <v>42.983268910971802</v>
      </c>
      <c r="BF55" s="26">
        <v>4444.9091005188502</v>
      </c>
      <c r="BG55" s="26">
        <v>4444.9091005188502</v>
      </c>
      <c r="BH55" s="26">
        <v>0</v>
      </c>
      <c r="BI55" s="26">
        <v>0.502260882840876</v>
      </c>
      <c r="BJ55" s="26">
        <v>0</v>
      </c>
      <c r="BK55" s="26">
        <v>108.897179088058</v>
      </c>
      <c r="BL55" s="26">
        <v>4.1780939090703599</v>
      </c>
      <c r="BM55" s="26">
        <v>1643.23640172621</v>
      </c>
      <c r="BN55" s="26">
        <v>6.6671754334562401</v>
      </c>
      <c r="BO55" s="26">
        <v>8.4450873250770204</v>
      </c>
      <c r="BP55" s="26">
        <v>2347.73374052701</v>
      </c>
      <c r="BQ55" s="26">
        <v>7.8263980698375697</v>
      </c>
      <c r="BR55" s="26">
        <v>1.5112272233337201</v>
      </c>
      <c r="BS55" s="26">
        <v>18.223606555443499</v>
      </c>
      <c r="BT55" s="26">
        <v>0</v>
      </c>
      <c r="BU55" s="26">
        <v>76.886903518025505</v>
      </c>
      <c r="BV55" s="26">
        <v>2.9533992199558798</v>
      </c>
      <c r="BW55" s="26">
        <v>0</v>
      </c>
      <c r="BX55" s="26">
        <v>0</v>
      </c>
      <c r="BY55" s="26">
        <v>10.1825536903709</v>
      </c>
      <c r="BZ55" s="95">
        <v>0</v>
      </c>
      <c r="CA55" s="26">
        <v>0</v>
      </c>
      <c r="CB55" s="26">
        <v>602.10538600175198</v>
      </c>
      <c r="CC55" s="26">
        <v>3.60823450155095</v>
      </c>
      <c r="CD55"/>
      <c r="CE55" s="23">
        <f>+(AA55-B55)/B55</f>
        <v>-0.89476244782223457</v>
      </c>
      <c r="CF55" s="23">
        <f>+(AP55-C55)/C55</f>
        <v>-0.93174840336149412</v>
      </c>
      <c r="CG55" s="23">
        <f>+(AU55-D55)/D55</f>
        <v>-0.90648917277969376</v>
      </c>
      <c r="CH55" s="23">
        <f t="shared" si="26"/>
        <v>-0.88620712303878824</v>
      </c>
      <c r="CI55" s="23">
        <f t="shared" si="26"/>
        <v>-0.88392428519569388</v>
      </c>
      <c r="CJ55" s="23">
        <f>+(BU55-G55)/G55</f>
        <v>-0.89191020674905497</v>
      </c>
      <c r="CK55" s="23">
        <f>+(CB55-H55)/H55</f>
        <v>-0.93067891859126795</v>
      </c>
      <c r="CL55" s="23">
        <f>+(T55-I55)/I55</f>
        <v>-0.95360641079660413</v>
      </c>
      <c r="CM55" s="23">
        <f>+(V55-J55)/J55</f>
        <v>-0.95850555640451951</v>
      </c>
      <c r="CN55" s="81">
        <f>+(AH55-K55)/K55</f>
        <v>-0.98069213607304528</v>
      </c>
      <c r="CO55" s="81">
        <f>+(S55-L55)/L55</f>
        <v>-0.87747403561846427</v>
      </c>
      <c r="CP55" s="81">
        <f>+(Y55-M55)/M55</f>
        <v>-0.87656304361184334</v>
      </c>
      <c r="CQ55" s="81">
        <f>+(AO55-N55)/N55</f>
        <v>-0.9678730239439074</v>
      </c>
    </row>
    <row r="56" spans="1:95" s="28" customFormat="1" x14ac:dyDescent="0.25">
      <c r="A56" s="94" t="s">
        <v>11</v>
      </c>
      <c r="B56" s="95">
        <v>1378.7325724</v>
      </c>
      <c r="C56" s="95">
        <v>10.829849003</v>
      </c>
      <c r="D56" s="95">
        <v>27.409504760000001</v>
      </c>
      <c r="E56" s="95">
        <v>192.32989359999999</v>
      </c>
      <c r="F56" s="95">
        <v>191.37068284</v>
      </c>
      <c r="G56" s="95">
        <v>3.4048067530999999</v>
      </c>
      <c r="H56" s="95">
        <v>223.46784937000001</v>
      </c>
      <c r="I56" s="95">
        <v>5.8704557339000001</v>
      </c>
      <c r="J56" s="95">
        <v>9.6938776526999995</v>
      </c>
      <c r="K56" s="95">
        <v>12.225914359000001</v>
      </c>
      <c r="L56" s="95">
        <v>0.61936115260000002</v>
      </c>
      <c r="M56" s="95">
        <v>1.5341702782</v>
      </c>
      <c r="N56" s="95">
        <v>1.5521393563000001</v>
      </c>
      <c r="O56" s="26"/>
      <c r="P56" s="28" t="s">
        <v>11</v>
      </c>
      <c r="Q56" s="94"/>
      <c r="R56" s="26"/>
      <c r="S56" s="26"/>
      <c r="T56" s="26"/>
      <c r="U56" s="26"/>
      <c r="V56" s="26"/>
      <c r="W56" s="95"/>
      <c r="X56" s="26"/>
      <c r="Y56" s="26"/>
      <c r="Z56" s="26"/>
      <c r="AA56" s="26"/>
      <c r="AB56" s="26"/>
      <c r="AC56" s="26"/>
      <c r="AD56" s="26"/>
      <c r="AE56" s="26"/>
      <c r="AF56" s="95"/>
      <c r="AG56" s="26"/>
      <c r="AH56" s="26"/>
      <c r="AI56" s="26"/>
      <c r="AJ56" s="26"/>
      <c r="AK56" s="26"/>
      <c r="AL56" s="95"/>
      <c r="AM56" s="26"/>
      <c r="AN56" s="26"/>
      <c r="AO56" s="26"/>
      <c r="AP56" s="26"/>
      <c r="AQ56" s="26"/>
      <c r="AR56" s="95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95"/>
      <c r="CA56" s="26"/>
      <c r="CB56" s="26"/>
      <c r="CC56" s="26"/>
      <c r="CD56"/>
      <c r="CE56" s="23">
        <f>+(AA56-B56)/B56</f>
        <v>-1</v>
      </c>
      <c r="CF56" s="23">
        <f>+(AP56-C56)/C56</f>
        <v>-1</v>
      </c>
      <c r="CG56" s="23">
        <f>+(AU56-D56)/D56</f>
        <v>-1</v>
      </c>
      <c r="CH56" s="23">
        <f t="shared" si="26"/>
        <v>-1</v>
      </c>
      <c r="CI56" s="23">
        <f t="shared" si="26"/>
        <v>-1</v>
      </c>
      <c r="CJ56" s="23">
        <f>+(BU56-G56)/G56</f>
        <v>-1</v>
      </c>
      <c r="CK56" s="23">
        <f>+(CB56-H56)/H56</f>
        <v>-1</v>
      </c>
      <c r="CL56" s="23">
        <f>+(T56-I56)/I56</f>
        <v>-1</v>
      </c>
      <c r="CM56" s="23">
        <f>+(V56-J56)/J56</f>
        <v>-1</v>
      </c>
      <c r="CN56" s="81">
        <f>+(AH56-K56)/K56</f>
        <v>-1</v>
      </c>
      <c r="CO56" s="81">
        <f>+(S56-L56)/L56</f>
        <v>-1</v>
      </c>
      <c r="CP56" s="81">
        <f>+(Y56-M56)/M56</f>
        <v>-1</v>
      </c>
      <c r="CQ56" s="81">
        <f>+(AO56-N56)/N56</f>
        <v>-1</v>
      </c>
    </row>
    <row r="57" spans="1:95" s="28" customFormat="1" x14ac:dyDescent="0.25">
      <c r="A57" s="94" t="s">
        <v>58</v>
      </c>
      <c r="B57" s="95">
        <v>4997.9107328999999</v>
      </c>
      <c r="C57" s="95">
        <v>44.540911053999999</v>
      </c>
      <c r="D57" s="95">
        <v>80.458341101000002</v>
      </c>
      <c r="E57" s="95">
        <v>656.34604563000005</v>
      </c>
      <c r="F57" s="95">
        <v>656.13224033999995</v>
      </c>
      <c r="G57" s="95">
        <v>13.10675284</v>
      </c>
      <c r="H57" s="95">
        <v>726.84748933000003</v>
      </c>
      <c r="I57" s="94">
        <v>24.451606168000001</v>
      </c>
      <c r="J57" s="94">
        <v>33.362501299000002</v>
      </c>
      <c r="K57" s="94">
        <v>50.161969569999997</v>
      </c>
      <c r="L57" s="94">
        <v>2.6126349066999999</v>
      </c>
      <c r="M57" s="94">
        <v>6.1606581299999998</v>
      </c>
      <c r="N57" s="94">
        <v>6.0618484447999998</v>
      </c>
      <c r="O57" s="26"/>
      <c r="P57" s="28" t="s">
        <v>58</v>
      </c>
      <c r="Q57" s="94">
        <v>0</v>
      </c>
      <c r="R57" s="26">
        <v>1.02908034016016</v>
      </c>
      <c r="S57" s="26">
        <v>6.0564907643699997E-2</v>
      </c>
      <c r="T57" s="26">
        <v>0.56629569832927096</v>
      </c>
      <c r="U57" s="26">
        <v>0.56629569832927096</v>
      </c>
      <c r="V57" s="26">
        <v>2.87962637279055</v>
      </c>
      <c r="W57" s="95">
        <v>0</v>
      </c>
      <c r="X57" s="26">
        <v>0.76761634327492301</v>
      </c>
      <c r="Y57" s="26">
        <v>0.14197099718677</v>
      </c>
      <c r="Z57" s="26">
        <v>5.6631006742792103</v>
      </c>
      <c r="AA57" s="26">
        <v>115.29191152851899</v>
      </c>
      <c r="AB57" s="26">
        <v>1.53826329534879</v>
      </c>
      <c r="AC57" s="26">
        <v>0.58835162468790603</v>
      </c>
      <c r="AD57" s="26">
        <v>0.96488866234792203</v>
      </c>
      <c r="AE57" s="26">
        <v>0</v>
      </c>
      <c r="AF57" s="95">
        <v>0</v>
      </c>
      <c r="AG57" s="26">
        <v>1.1592013472506699</v>
      </c>
      <c r="AH57" s="26">
        <v>1.1592013472506699</v>
      </c>
      <c r="AI57" s="26">
        <v>0</v>
      </c>
      <c r="AJ57" s="26">
        <v>0.37426726075938099</v>
      </c>
      <c r="AK57" s="26">
        <v>5.6355247667785401E-2</v>
      </c>
      <c r="AL57" s="95">
        <v>4.3848111998528498</v>
      </c>
      <c r="AM57" s="26">
        <v>0.31143561650379997</v>
      </c>
      <c r="AN57" s="26">
        <v>0</v>
      </c>
      <c r="AO57" s="26">
        <v>0.14038722121199099</v>
      </c>
      <c r="AP57" s="26">
        <v>1.0305928672762401</v>
      </c>
      <c r="AQ57" s="26">
        <v>0</v>
      </c>
      <c r="AR57" s="95">
        <v>18.368481621719901</v>
      </c>
      <c r="AS57" s="26">
        <v>1.67153835413945</v>
      </c>
      <c r="AT57" s="26">
        <v>0.18572554065598501</v>
      </c>
      <c r="AU57" s="26">
        <v>1.8572638947954301</v>
      </c>
      <c r="AV57" s="26">
        <v>3.4661624846310301E-4</v>
      </c>
      <c r="AW57" s="26">
        <v>0.716918408284971</v>
      </c>
      <c r="AX57" s="26">
        <v>1.66760197754592E-3</v>
      </c>
      <c r="AY57" s="26">
        <v>1.89380929086129</v>
      </c>
      <c r="AZ57" s="26">
        <v>1.5160086421181899E-3</v>
      </c>
      <c r="BA57" s="26">
        <v>4.49497180839631E-2</v>
      </c>
      <c r="BB57" s="26">
        <v>0.84593275902930398</v>
      </c>
      <c r="BC57" s="26">
        <v>1.3644105667531901E-3</v>
      </c>
      <c r="BD57" s="26">
        <v>0</v>
      </c>
      <c r="BE57" s="26">
        <v>0.14660562729762899</v>
      </c>
      <c r="BF57" s="26">
        <v>15.1653702393668</v>
      </c>
      <c r="BG57" s="26">
        <v>15.1605138477818</v>
      </c>
      <c r="BH57" s="26">
        <v>4.8563915849578702E-3</v>
      </c>
      <c r="BI57" s="26">
        <v>1.71308564405275E-3</v>
      </c>
      <c r="BJ57" s="26">
        <v>0</v>
      </c>
      <c r="BK57" s="26">
        <v>0.371422200543439</v>
      </c>
      <c r="BL57" s="26">
        <v>1.4250509873950599E-2</v>
      </c>
      <c r="BM57" s="26">
        <v>5.6046801920225704</v>
      </c>
      <c r="BN57" s="26">
        <v>2.2740103066077998E-2</v>
      </c>
      <c r="BO57" s="26">
        <v>2.8804279391744798E-2</v>
      </c>
      <c r="BP57" s="26">
        <v>8.00755689302623</v>
      </c>
      <c r="BQ57" s="26">
        <v>0.23319863992459999</v>
      </c>
      <c r="BR57" s="26">
        <v>5.1544187789701098E-3</v>
      </c>
      <c r="BS57" s="26">
        <v>6.21560398375193E-2</v>
      </c>
      <c r="BT57" s="26">
        <v>0</v>
      </c>
      <c r="BU57" s="26">
        <v>0.30236361668237399</v>
      </c>
      <c r="BV57" s="26">
        <v>8.7861008928917197E-2</v>
      </c>
      <c r="BW57" s="26">
        <v>0</v>
      </c>
      <c r="BX57" s="26">
        <v>0</v>
      </c>
      <c r="BY57" s="26">
        <v>0.303251708131417</v>
      </c>
      <c r="BZ57" s="95">
        <v>0</v>
      </c>
      <c r="CA57" s="26">
        <v>0</v>
      </c>
      <c r="CB57" s="26">
        <v>16.747737120873801</v>
      </c>
      <c r="CC57" s="26">
        <v>0.107344302940414</v>
      </c>
      <c r="CE57" s="81">
        <f>+(AA57-B57)/B57</f>
        <v>-0.97693197864267955</v>
      </c>
      <c r="CF57" s="81">
        <f>+(AP57-C57)/C57</f>
        <v>-0.97686188174223054</v>
      </c>
      <c r="CG57" s="81">
        <f>+(AU57-D57)/D57</f>
        <v>-0.97691645304414143</v>
      </c>
      <c r="CH57" s="81">
        <f>+(BF57-E57)/E57</f>
        <v>-0.97689424604545283</v>
      </c>
      <c r="CI57" s="81">
        <f>+(BG57-F57)/F57</f>
        <v>-0.97689411841746143</v>
      </c>
      <c r="CJ57" s="81">
        <f>+(BU57-G57)/G57</f>
        <v>-0.97693069974131186</v>
      </c>
      <c r="CK57" s="81">
        <f>+(CB57-H57)/H57</f>
        <v>-0.97695838897880527</v>
      </c>
      <c r="CL57" s="81">
        <f>+(T57-I57)/I57</f>
        <v>-0.97684014316121348</v>
      </c>
      <c r="CM57" s="81">
        <f>+(V57-J57)/J57</f>
        <v>-0.91368673628566144</v>
      </c>
      <c r="CN57" s="81">
        <f>+(AH57-K57)/K57</f>
        <v>-0.97689083269282262</v>
      </c>
      <c r="CO57" s="81">
        <f>+(S57-L57)/L57</f>
        <v>-0.97681845730209615</v>
      </c>
      <c r="CP57" s="81">
        <f>+(Y57-M57)/M57</f>
        <v>-0.97695522228454346</v>
      </c>
      <c r="CQ57" s="81">
        <f>+(AO57-N57)/N57</f>
        <v>-0.97684085597151182</v>
      </c>
    </row>
    <row r="58" spans="1:95" s="28" customFormat="1" x14ac:dyDescent="0.25">
      <c r="A58" s="94" t="s">
        <v>75</v>
      </c>
      <c r="B58" s="95">
        <v>349.99103621</v>
      </c>
      <c r="C58" s="95">
        <v>2.9099585875999998</v>
      </c>
      <c r="D58" s="95">
        <v>5.6721115766999999</v>
      </c>
      <c r="E58" s="95">
        <v>46.216183622000003</v>
      </c>
      <c r="F58" s="95">
        <v>46.148159468000003</v>
      </c>
      <c r="G58" s="95">
        <v>0.93672260249999995</v>
      </c>
      <c r="H58" s="95">
        <v>52.876240557000003</v>
      </c>
      <c r="I58" s="94">
        <v>1.5710067056000001</v>
      </c>
      <c r="J58" s="94">
        <v>2.4542266660999998</v>
      </c>
      <c r="K58" s="94">
        <v>3.2814332209999999</v>
      </c>
      <c r="L58" s="94">
        <v>0.16477028160000001</v>
      </c>
      <c r="M58" s="94">
        <v>0.41622017290000002</v>
      </c>
      <c r="N58" s="94">
        <v>0.37958128279999998</v>
      </c>
      <c r="O58" s="26"/>
      <c r="P58" s="28" t="s">
        <v>176</v>
      </c>
      <c r="Q58" s="94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95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95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95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95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95">
        <v>0</v>
      </c>
      <c r="CA58" s="26">
        <v>0</v>
      </c>
      <c r="CB58" s="26">
        <v>0</v>
      </c>
      <c r="CC58" s="26">
        <v>0</v>
      </c>
      <c r="CE58" s="81">
        <f>+(AA58-B58)/B58</f>
        <v>-1</v>
      </c>
      <c r="CF58" s="81">
        <f>+(AP58-C58)/C58</f>
        <v>-1</v>
      </c>
      <c r="CG58" s="81">
        <f>+(AU58-D58)/D58</f>
        <v>-1</v>
      </c>
      <c r="CH58" s="81">
        <f>+(BF58-E58)/E58</f>
        <v>-1</v>
      </c>
      <c r="CI58" s="81">
        <f>+(BG58-F58)/F58</f>
        <v>-1</v>
      </c>
      <c r="CJ58" s="81">
        <f>+(BU58-G58)/G58</f>
        <v>-1</v>
      </c>
      <c r="CK58" s="81">
        <f>+(CB58-H58)/H58</f>
        <v>-1</v>
      </c>
      <c r="CL58" s="81">
        <f>+(T58-I58)/I58</f>
        <v>-1</v>
      </c>
      <c r="CM58" s="81">
        <f>+(V58-J58)/J58</f>
        <v>-1</v>
      </c>
      <c r="CN58" s="81">
        <f>+(AH58-K58)/K58</f>
        <v>-1</v>
      </c>
      <c r="CO58" s="81">
        <f>+(S58-L58)/L58</f>
        <v>-1</v>
      </c>
      <c r="CP58" s="81">
        <f>+(Y58-M58)/M58</f>
        <v>-1</v>
      </c>
      <c r="CQ58" s="81">
        <f>+(AO58-N58)/N58</f>
        <v>-1</v>
      </c>
    </row>
    <row r="59" spans="1:95" s="28" customFormat="1" x14ac:dyDescent="0.25">
      <c r="A59" s="94" t="s">
        <v>235</v>
      </c>
      <c r="B59" s="95"/>
      <c r="C59" s="95"/>
      <c r="D59" s="95"/>
      <c r="E59" s="95"/>
      <c r="F59" s="95"/>
      <c r="G59" s="95"/>
      <c r="H59" s="95"/>
      <c r="I59" s="94"/>
      <c r="J59" s="94"/>
      <c r="K59" s="94"/>
      <c r="L59" s="94"/>
      <c r="M59" s="94"/>
      <c r="N59" s="94"/>
      <c r="O59" s="26"/>
      <c r="Q59" s="94"/>
      <c r="R59" s="26"/>
      <c r="S59" s="26"/>
      <c r="T59" s="26"/>
      <c r="U59" s="26"/>
      <c r="V59" s="26"/>
      <c r="W59" s="95"/>
      <c r="X59" s="26"/>
      <c r="Y59" s="26"/>
      <c r="Z59" s="26"/>
      <c r="AA59" s="26"/>
      <c r="AB59" s="26"/>
      <c r="AC59" s="26"/>
      <c r="AD59" s="26"/>
      <c r="AE59" s="26"/>
      <c r="AF59" s="95"/>
      <c r="AG59" s="26"/>
      <c r="AH59" s="26"/>
      <c r="AI59" s="26"/>
      <c r="AJ59" s="26"/>
      <c r="AK59" s="26"/>
      <c r="AL59" s="95"/>
      <c r="AM59" s="26"/>
      <c r="AN59" s="26"/>
      <c r="AO59" s="26"/>
      <c r="AP59" s="26"/>
      <c r="AQ59" s="26"/>
      <c r="AR59" s="95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95"/>
      <c r="CA59" s="26"/>
      <c r="CB59" s="26"/>
      <c r="CC59" s="26"/>
      <c r="CE59" s="23"/>
      <c r="CF59" s="23"/>
      <c r="CG59" s="23"/>
      <c r="CH59" s="23"/>
      <c r="CI59" s="23"/>
      <c r="CJ59" s="23"/>
      <c r="CK59" s="23"/>
      <c r="CL59" s="23"/>
      <c r="CM59" s="23"/>
      <c r="CN59" s="23"/>
    </row>
    <row r="60" spans="1:95" x14ac:dyDescent="0.25">
      <c r="R60" s="26"/>
      <c r="CE60" s="23"/>
      <c r="CF60" s="23"/>
      <c r="CG60" s="23"/>
      <c r="CH60" s="23"/>
      <c r="CI60" s="23"/>
      <c r="CJ60" s="23"/>
      <c r="CK60" s="23"/>
      <c r="CL60" s="23"/>
      <c r="CM60" s="23"/>
      <c r="CN60" s="23"/>
    </row>
    <row r="61" spans="1:95" x14ac:dyDescent="0.25">
      <c r="A61" s="1" t="s">
        <v>55</v>
      </c>
      <c r="B61" s="1">
        <f>SUM(B3:B56)</f>
        <v>2471066.7253027619</v>
      </c>
      <c r="C61" s="1">
        <f t="shared" ref="C61:N61" si="27">SUM(C3:C56)</f>
        <v>17377.997879767798</v>
      </c>
      <c r="D61" s="1">
        <f t="shared" si="27"/>
        <v>40464.179802789309</v>
      </c>
      <c r="E61" s="1">
        <f t="shared" si="27"/>
        <v>349243.35168055608</v>
      </c>
      <c r="F61" s="1">
        <f t="shared" si="27"/>
        <v>347585.29667511804</v>
      </c>
      <c r="G61" s="1">
        <f t="shared" si="27"/>
        <v>8964.6895497237019</v>
      </c>
      <c r="H61" s="1">
        <f t="shared" si="27"/>
        <v>343236.75256467389</v>
      </c>
      <c r="I61" s="1">
        <f t="shared" si="27"/>
        <v>9635.1561618106007</v>
      </c>
      <c r="J61" s="1">
        <f t="shared" si="27"/>
        <v>18449.9665678579</v>
      </c>
      <c r="K61" s="1">
        <f t="shared" si="27"/>
        <v>20182.586150287203</v>
      </c>
      <c r="L61" s="1">
        <f t="shared" si="27"/>
        <v>947.87709608080013</v>
      </c>
      <c r="M61" s="1">
        <f t="shared" si="27"/>
        <v>2485.7617875098999</v>
      </c>
      <c r="N61" s="1">
        <f t="shared" si="27"/>
        <v>2663.7997636082987</v>
      </c>
      <c r="Q61" s="1">
        <f t="shared" ref="Q61:BZ61" si="28">SUM(Q3:Q56)</f>
        <v>0</v>
      </c>
      <c r="R61" s="1">
        <f t="shared" si="28"/>
        <v>21020.236533273921</v>
      </c>
      <c r="S61" s="1">
        <f t="shared" si="28"/>
        <v>863.43813814462749</v>
      </c>
      <c r="T61" s="1">
        <f t="shared" si="28"/>
        <v>10628.270317421997</v>
      </c>
      <c r="U61" s="1">
        <f t="shared" si="28"/>
        <v>10628.270317421997</v>
      </c>
      <c r="V61" s="1">
        <f t="shared" si="28"/>
        <v>58821.476076900348</v>
      </c>
      <c r="W61" s="1">
        <f t="shared" si="28"/>
        <v>0</v>
      </c>
      <c r="X61" s="1">
        <f t="shared" si="28"/>
        <v>16641.040399431207</v>
      </c>
      <c r="Y61" s="1">
        <f t="shared" si="28"/>
        <v>2108.5299535774689</v>
      </c>
      <c r="Z61" s="1">
        <f t="shared" si="28"/>
        <v>115677.41866145586</v>
      </c>
      <c r="AA61" s="1">
        <f t="shared" si="28"/>
        <v>2274280.2192985006</v>
      </c>
      <c r="AB61" s="1">
        <f t="shared" si="28"/>
        <v>31422.225373180499</v>
      </c>
      <c r="AC61" s="1">
        <f t="shared" si="28"/>
        <v>12018.450835436066</v>
      </c>
      <c r="AD61" s="1">
        <f t="shared" si="28"/>
        <v>19710.258793678142</v>
      </c>
      <c r="AE61" s="1">
        <f t="shared" si="28"/>
        <v>0</v>
      </c>
      <c r="AF61" s="1">
        <f t="shared" si="28"/>
        <v>0</v>
      </c>
      <c r="AG61" s="1">
        <f t="shared" si="28"/>
        <v>19077.263795823055</v>
      </c>
      <c r="AH61" s="1">
        <f t="shared" si="28"/>
        <v>19077.263795823055</v>
      </c>
      <c r="AI61" s="1">
        <f t="shared" si="28"/>
        <v>0</v>
      </c>
      <c r="AJ61" s="1">
        <f t="shared" si="28"/>
        <v>7643.8199942635347</v>
      </c>
      <c r="AK61" s="1">
        <f t="shared" si="28"/>
        <v>1151.1375338682697</v>
      </c>
      <c r="AL61" s="1">
        <f t="shared" si="28"/>
        <v>89565.625768989557</v>
      </c>
      <c r="AM61" s="1">
        <f t="shared" si="28"/>
        <v>6361.1623413859543</v>
      </c>
      <c r="AN61" s="1">
        <f t="shared" si="28"/>
        <v>0</v>
      </c>
      <c r="AO61" s="1">
        <f t="shared" si="28"/>
        <v>2714.1683305298216</v>
      </c>
      <c r="AP61" s="1">
        <f t="shared" si="28"/>
        <v>17150.312396613299</v>
      </c>
      <c r="AQ61" s="1">
        <f t="shared" si="28"/>
        <v>0</v>
      </c>
      <c r="AR61" s="1">
        <f t="shared" si="28"/>
        <v>370465.90452571865</v>
      </c>
      <c r="AS61" s="1">
        <f t="shared" si="28"/>
        <v>32395.588534616076</v>
      </c>
      <c r="AT61" s="1">
        <f t="shared" si="28"/>
        <v>3599.5099549110782</v>
      </c>
      <c r="AU61" s="1">
        <f t="shared" si="28"/>
        <v>35995.098489527118</v>
      </c>
      <c r="AV61" s="1">
        <f t="shared" si="28"/>
        <v>7.0804585915131328</v>
      </c>
      <c r="AW61" s="1">
        <f t="shared" si="28"/>
        <v>14643.566564635439</v>
      </c>
      <c r="AX61" s="1">
        <f t="shared" si="28"/>
        <v>34.780104238283933</v>
      </c>
      <c r="AY61" s="1">
        <f t="shared" si="28"/>
        <v>38683.868447033936</v>
      </c>
      <c r="AZ61" s="1">
        <f t="shared" si="28"/>
        <v>31.618276360351736</v>
      </c>
      <c r="BA61" s="1">
        <f t="shared" si="28"/>
        <v>937.48187185901872</v>
      </c>
      <c r="BB61" s="1">
        <f t="shared" si="28"/>
        <v>17642.997591808398</v>
      </c>
      <c r="BC61" s="1">
        <f t="shared" si="28"/>
        <v>28.456449225669125</v>
      </c>
      <c r="BD61" s="1">
        <f t="shared" si="28"/>
        <v>0</v>
      </c>
      <c r="BE61" s="1">
        <f t="shared" si="28"/>
        <v>3057.6455547887449</v>
      </c>
      <c r="BF61" s="1">
        <f t="shared" si="28"/>
        <v>317084.04388541763</v>
      </c>
      <c r="BG61" s="1">
        <f t="shared" si="28"/>
        <v>316191.78823945101</v>
      </c>
      <c r="BH61" s="1">
        <f t="shared" si="28"/>
        <v>892.25564596658182</v>
      </c>
      <c r="BI61" s="1">
        <f t="shared" si="28"/>
        <v>35.728655165870435</v>
      </c>
      <c r="BJ61" s="1">
        <f t="shared" si="28"/>
        <v>0</v>
      </c>
      <c r="BK61" s="1">
        <f t="shared" si="28"/>
        <v>7746.4776814331335</v>
      </c>
      <c r="BL61" s="1">
        <f t="shared" si="28"/>
        <v>297.21181433413426</v>
      </c>
      <c r="BM61" s="1">
        <f t="shared" si="28"/>
        <v>116892.77687912628</v>
      </c>
      <c r="BN61" s="1">
        <f t="shared" si="28"/>
        <v>474.27418380146906</v>
      </c>
      <c r="BO61" s="1">
        <f t="shared" si="28"/>
        <v>600.74729763691766</v>
      </c>
      <c r="BP61" s="1">
        <f t="shared" si="28"/>
        <v>167007.74035275987</v>
      </c>
      <c r="BQ61" s="1">
        <f t="shared" si="28"/>
        <v>4762.7512945227254</v>
      </c>
      <c r="BR61" s="1">
        <f t="shared" si="28"/>
        <v>107.50214722304287</v>
      </c>
      <c r="BS61" s="1">
        <f t="shared" si="28"/>
        <v>1296.3493796900896</v>
      </c>
      <c r="BT61" s="1">
        <f t="shared" si="28"/>
        <v>0</v>
      </c>
      <c r="BU61" s="1">
        <f t="shared" si="28"/>
        <v>8384.4666985383919</v>
      </c>
      <c r="BV61" s="1">
        <f t="shared" si="28"/>
        <v>1794.7005924440459</v>
      </c>
      <c r="BW61" s="1">
        <f t="shared" si="28"/>
        <v>0</v>
      </c>
      <c r="BX61" s="1">
        <f t="shared" si="28"/>
        <v>0</v>
      </c>
      <c r="BY61" s="1">
        <f t="shared" si="28"/>
        <v>6193.7546937740917</v>
      </c>
      <c r="BZ61" s="1">
        <f t="shared" si="28"/>
        <v>0</v>
      </c>
      <c r="CA61" s="1">
        <f>SUM(CA3:CA56)</f>
        <v>0</v>
      </c>
      <c r="CB61" s="1">
        <f>SUM(CB3:CB56)</f>
        <v>337367.34852425026</v>
      </c>
      <c r="CC61" s="1">
        <f>SUM(CC3:CC56)</f>
        <v>2192.672906383269</v>
      </c>
      <c r="CE61" s="23">
        <f>+(AA61-B61)/B61</f>
        <v>-7.963625748719938E-2</v>
      </c>
      <c r="CF61" s="23">
        <f>+(AP61-C61)/C61</f>
        <v>-1.3101939862680033E-2</v>
      </c>
      <c r="CG61" s="23">
        <f>+(AU61-D61)/D61</f>
        <v>-0.11044537007899825</v>
      </c>
      <c r="CH61" s="23">
        <f>+(BF61-E61)/E61</f>
        <v>-9.208280598725252E-2</v>
      </c>
      <c r="CI61" s="23">
        <f>+(BG61-F61)/F61</f>
        <v>-9.0318861977093337E-2</v>
      </c>
      <c r="CJ61" s="23">
        <f>+(BU61-G61)/G61</f>
        <v>-6.4723139375550701E-2</v>
      </c>
      <c r="CK61" s="23">
        <f>+(CB61-H61)/H61</f>
        <v>-1.7100161904479314E-2</v>
      </c>
      <c r="CL61" s="23">
        <f>+(U61-I61)/I61</f>
        <v>0.10307193146984492</v>
      </c>
      <c r="CM61" s="23">
        <f>+(X61-J61)/J61</f>
        <v>-9.8044956437919176E-2</v>
      </c>
      <c r="CN61" s="23">
        <f>+(AH61-K61)/K61</f>
        <v>-5.4766140782628037E-2</v>
      </c>
      <c r="CO61" s="23">
        <f>+(S61-L61)/L61</f>
        <v>-8.9082179836714598E-2</v>
      </c>
      <c r="CP61" s="23">
        <f>+(Y61-M61)/M61</f>
        <v>-0.15175703312678296</v>
      </c>
      <c r="CQ61" s="23">
        <f>+(AO61-N61)/N61</f>
        <v>1.8908540953279162E-2</v>
      </c>
    </row>
    <row r="62" spans="1:95" x14ac:dyDescent="0.25">
      <c r="A62" s="94" t="s">
        <v>56</v>
      </c>
      <c r="B62" s="95">
        <f>SUM(B2:B51)</f>
        <v>2230848.7191018816</v>
      </c>
      <c r="C62" s="95">
        <f t="shared" ref="C62:N62" si="29">SUM(C2:C51)</f>
        <v>16942.8123209162</v>
      </c>
      <c r="D62" s="95">
        <f t="shared" si="29"/>
        <v>35204.231323991407</v>
      </c>
      <c r="E62" s="95">
        <f t="shared" si="29"/>
        <v>309908.32052643405</v>
      </c>
      <c r="F62" s="95">
        <f t="shared" si="29"/>
        <v>309019.43746775604</v>
      </c>
      <c r="G62" s="95">
        <f t="shared" si="29"/>
        <v>8248.5063702531006</v>
      </c>
      <c r="H62" s="95">
        <f t="shared" si="29"/>
        <v>334216.84884101397</v>
      </c>
      <c r="I62" s="95">
        <f t="shared" si="29"/>
        <v>8680.5390104280996</v>
      </c>
      <c r="J62" s="95">
        <f t="shared" si="29"/>
        <v>16102.532723488101</v>
      </c>
      <c r="K62" s="95">
        <f t="shared" si="29"/>
        <v>17631.732342453804</v>
      </c>
      <c r="L62" s="95">
        <f t="shared" si="29"/>
        <v>839.4424417199001</v>
      </c>
      <c r="M62" s="95">
        <f t="shared" si="29"/>
        <v>2035.1366810898</v>
      </c>
      <c r="N62" s="95">
        <f t="shared" si="29"/>
        <v>2453.182692996199</v>
      </c>
      <c r="Q62" s="95">
        <f t="shared" ref="Q62:BZ62" si="30">SUM(Q2:Q51)</f>
        <v>0</v>
      </c>
      <c r="R62" s="95">
        <f t="shared" si="30"/>
        <v>20985.647938338945</v>
      </c>
      <c r="S62" s="95">
        <f t="shared" si="30"/>
        <v>850.2611802281541</v>
      </c>
      <c r="T62" s="95">
        <f t="shared" si="30"/>
        <v>10584.369100639347</v>
      </c>
      <c r="U62" s="95">
        <f t="shared" si="30"/>
        <v>10584.369100639347</v>
      </c>
      <c r="V62" s="95">
        <f t="shared" si="30"/>
        <v>58724.670574626994</v>
      </c>
      <c r="W62" s="95">
        <f t="shared" si="30"/>
        <v>0</v>
      </c>
      <c r="X62" s="95">
        <f t="shared" si="30"/>
        <v>16612.906323666102</v>
      </c>
      <c r="Y62" s="95">
        <f t="shared" si="30"/>
        <v>2053.1838142930146</v>
      </c>
      <c r="Z62" s="95">
        <f t="shared" si="30"/>
        <v>115487.06352111764</v>
      </c>
      <c r="AA62" s="95">
        <f t="shared" si="30"/>
        <v>2249207.6604189337</v>
      </c>
      <c r="AB62" s="95">
        <f t="shared" si="30"/>
        <v>31370.502549141878</v>
      </c>
      <c r="AC62" s="95">
        <f t="shared" si="30"/>
        <v>11998.664318335677</v>
      </c>
      <c r="AD62" s="95">
        <f t="shared" si="30"/>
        <v>19677.808931212221</v>
      </c>
      <c r="AE62" s="95">
        <f t="shared" si="30"/>
        <v>0</v>
      </c>
      <c r="AF62" s="95">
        <f t="shared" si="30"/>
        <v>0</v>
      </c>
      <c r="AG62" s="95">
        <f t="shared" si="30"/>
        <v>19028.347634696976</v>
      </c>
      <c r="AH62" s="95">
        <f t="shared" si="30"/>
        <v>19028.347634696976</v>
      </c>
      <c r="AI62" s="95">
        <f t="shared" si="30"/>
        <v>0</v>
      </c>
      <c r="AJ62" s="95">
        <f t="shared" si="30"/>
        <v>7631.2599708288044</v>
      </c>
      <c r="AK62" s="95">
        <f t="shared" si="30"/>
        <v>1149.2432444178507</v>
      </c>
      <c r="AL62" s="95">
        <f t="shared" si="30"/>
        <v>89418.248277118124</v>
      </c>
      <c r="AM62" s="95">
        <f t="shared" si="30"/>
        <v>6350.7005909852178</v>
      </c>
      <c r="AN62" s="95">
        <f t="shared" si="30"/>
        <v>0</v>
      </c>
      <c r="AO62" s="95">
        <f t="shared" si="30"/>
        <v>2707.4716776213472</v>
      </c>
      <c r="AP62" s="95">
        <f t="shared" si="30"/>
        <v>17121.523692817493</v>
      </c>
      <c r="AQ62" s="95">
        <f t="shared" si="30"/>
        <v>0</v>
      </c>
      <c r="AR62" s="95">
        <f t="shared" si="30"/>
        <v>369809.36812630726</v>
      </c>
      <c r="AS62" s="95">
        <f t="shared" si="30"/>
        <v>31955.918344316633</v>
      </c>
      <c r="AT62" s="95">
        <f t="shared" si="30"/>
        <v>3550.6577209521834</v>
      </c>
      <c r="AU62" s="95">
        <f t="shared" si="30"/>
        <v>35506.576065268782</v>
      </c>
      <c r="AV62" s="95">
        <f t="shared" si="30"/>
        <v>7.0688031969859049</v>
      </c>
      <c r="AW62" s="95">
        <f t="shared" si="30"/>
        <v>14619.479901040153</v>
      </c>
      <c r="AX62" s="95">
        <f t="shared" si="30"/>
        <v>34.291178047705387</v>
      </c>
      <c r="AY62" s="95">
        <f t="shared" si="30"/>
        <v>38620.213440882777</v>
      </c>
      <c r="AZ62" s="95">
        <f t="shared" si="30"/>
        <v>31.173798345503606</v>
      </c>
      <c r="BA62" s="95">
        <f t="shared" si="30"/>
        <v>924.30308996116992</v>
      </c>
      <c r="BB62" s="95">
        <f t="shared" si="30"/>
        <v>17394.978749245965</v>
      </c>
      <c r="BC62" s="95">
        <f t="shared" si="30"/>
        <v>28.056418954004581</v>
      </c>
      <c r="BD62" s="95">
        <f t="shared" si="30"/>
        <v>0</v>
      </c>
      <c r="BE62" s="95">
        <f t="shared" si="30"/>
        <v>3014.6622858777732</v>
      </c>
      <c r="BF62" s="95">
        <f t="shared" si="30"/>
        <v>312639.13478489878</v>
      </c>
      <c r="BG62" s="95">
        <f t="shared" si="30"/>
        <v>311746.87913893216</v>
      </c>
      <c r="BH62" s="95">
        <f t="shared" si="30"/>
        <v>892.25564596658182</v>
      </c>
      <c r="BI62" s="95">
        <f t="shared" si="30"/>
        <v>35.226394283029556</v>
      </c>
      <c r="BJ62" s="95">
        <f t="shared" si="30"/>
        <v>0</v>
      </c>
      <c r="BK62" s="95">
        <f t="shared" si="30"/>
        <v>7637.5805023450757</v>
      </c>
      <c r="BL62" s="95">
        <f t="shared" si="30"/>
        <v>293.0337204250639</v>
      </c>
      <c r="BM62" s="95">
        <f t="shared" si="30"/>
        <v>115249.54047740006</v>
      </c>
      <c r="BN62" s="95">
        <f t="shared" si="30"/>
        <v>467.60700836801283</v>
      </c>
      <c r="BO62" s="95">
        <f t="shared" si="30"/>
        <v>592.30221031184067</v>
      </c>
      <c r="BP62" s="95">
        <f t="shared" si="30"/>
        <v>164660.00661223286</v>
      </c>
      <c r="BQ62" s="95">
        <f t="shared" si="30"/>
        <v>4754.9248964528879</v>
      </c>
      <c r="BR62" s="95">
        <f t="shared" si="30"/>
        <v>105.99091999970915</v>
      </c>
      <c r="BS62" s="95">
        <f t="shared" si="30"/>
        <v>1278.1257731346461</v>
      </c>
      <c r="BT62" s="95">
        <f t="shared" si="30"/>
        <v>0</v>
      </c>
      <c r="BU62" s="95">
        <f t="shared" si="30"/>
        <v>8307.5797950203669</v>
      </c>
      <c r="BV62" s="95">
        <f t="shared" si="30"/>
        <v>1791.7471932240901</v>
      </c>
      <c r="BW62" s="95">
        <f t="shared" si="30"/>
        <v>0</v>
      </c>
      <c r="BX62" s="95">
        <f t="shared" si="30"/>
        <v>0</v>
      </c>
      <c r="BY62" s="95">
        <f t="shared" si="30"/>
        <v>6183.572140083721</v>
      </c>
      <c r="BZ62" s="95">
        <f t="shared" si="30"/>
        <v>0</v>
      </c>
      <c r="CA62" s="95">
        <f>SUM(CA2:CA51)</f>
        <v>0</v>
      </c>
      <c r="CB62" s="95">
        <f>SUM(CB2:CB51)</f>
        <v>336765.24313824851</v>
      </c>
      <c r="CC62" s="95">
        <f>SUM(CC2:CC51)</f>
        <v>2189.0646718817179</v>
      </c>
    </row>
    <row r="63" spans="1:95" x14ac:dyDescent="0.25">
      <c r="A63" s="94" t="s">
        <v>239</v>
      </c>
      <c r="B63" s="95">
        <f>+B3+B5+B8+B9+B11+B12+B14+B15+B16+B17+B18+B19+B20+B21+B22+B23+B24+B25+B26+B28+B30+B31+B33+B34+B35+B36+B37+B39+B40+B41+B42+B43+B44+B46+B47+B49+B50+B10</f>
        <v>1833253.2137279816</v>
      </c>
      <c r="C63" s="95">
        <f t="shared" ref="C63:N63" si="31">+C3+C5+C8+C9+C11+C12+C14+C15+C16+C17+C18+C19+C20+C21+C22+C23+C24+C25+C26+C28+C30+C31+C33+C34+C35+C36+C37+C39+C40+C41+C42+C43+C44+C46+C47+C49+C50+C10</f>
        <v>14034.559962552199</v>
      </c>
      <c r="D63" s="95">
        <f t="shared" si="31"/>
        <v>28729.616620214401</v>
      </c>
      <c r="E63" s="95">
        <f t="shared" si="31"/>
        <v>254543.23982481402</v>
      </c>
      <c r="F63" s="95">
        <f t="shared" si="31"/>
        <v>254335.60978822599</v>
      </c>
      <c r="G63" s="95">
        <f t="shared" si="31"/>
        <v>7020.3089715684009</v>
      </c>
      <c r="H63" s="95">
        <f t="shared" si="31"/>
        <v>268363.87599810405</v>
      </c>
      <c r="I63" s="95">
        <f t="shared" si="31"/>
        <v>7290.0733144751002</v>
      </c>
      <c r="J63" s="95">
        <f t="shared" si="31"/>
        <v>13780.669289859101</v>
      </c>
      <c r="K63" s="95">
        <f t="shared" si="31"/>
        <v>14813.166092968797</v>
      </c>
      <c r="L63" s="95">
        <f t="shared" si="31"/>
        <v>695.23840323479999</v>
      </c>
      <c r="M63" s="95">
        <f t="shared" si="31"/>
        <v>1677.3093407324004</v>
      </c>
      <c r="N63" s="95">
        <f t="shared" si="31"/>
        <v>2068.8643253842997</v>
      </c>
      <c r="R63" s="26"/>
    </row>
    <row r="64" spans="1:95" x14ac:dyDescent="0.25">
      <c r="R64" s="26"/>
    </row>
    <row r="65" spans="18:18" x14ac:dyDescent="0.25">
      <c r="R65" s="26"/>
    </row>
    <row r="66" spans="18:18" x14ac:dyDescent="0.25">
      <c r="R66" s="26"/>
    </row>
    <row r="67" spans="18:18" x14ac:dyDescent="0.25">
      <c r="R67" s="26"/>
    </row>
    <row r="68" spans="18:18" x14ac:dyDescent="0.25">
      <c r="R68" s="26"/>
    </row>
    <row r="69" spans="18:18" x14ac:dyDescent="0.25">
      <c r="R69" s="26"/>
    </row>
    <row r="70" spans="18:18" x14ac:dyDescent="0.25">
      <c r="R70" s="26"/>
    </row>
    <row r="71" spans="18:18" x14ac:dyDescent="0.25">
      <c r="R71" s="26"/>
    </row>
    <row r="72" spans="18:18" x14ac:dyDescent="0.25">
      <c r="R72" s="26"/>
    </row>
    <row r="73" spans="18:18" x14ac:dyDescent="0.25">
      <c r="R73" s="26"/>
    </row>
    <row r="74" spans="18:18" x14ac:dyDescent="0.25">
      <c r="R74" s="26"/>
    </row>
    <row r="75" spans="18:18" x14ac:dyDescent="0.25">
      <c r="R75" s="26"/>
    </row>
    <row r="76" spans="18:18" x14ac:dyDescent="0.25">
      <c r="R76" s="26"/>
    </row>
    <row r="77" spans="18:18" x14ac:dyDescent="0.25">
      <c r="R77" s="26"/>
    </row>
    <row r="78" spans="18:18" x14ac:dyDescent="0.25">
      <c r="R78" s="26"/>
    </row>
    <row r="79" spans="18:18" x14ac:dyDescent="0.25">
      <c r="R79" s="26"/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BC3F0-E710-42C0-8923-8208A6C27885}">
  <dimension ref="A1:DV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Z61" sqref="Z61"/>
    </sheetView>
  </sheetViews>
  <sheetFormatPr defaultRowHeight="15" x14ac:dyDescent="0.25"/>
  <cols>
    <col min="1" max="1" width="19.140625" style="94" customWidth="1"/>
    <col min="2" max="13" width="9.140625" style="94" customWidth="1"/>
    <col min="14" max="14" width="15.140625" style="94" bestFit="1" customWidth="1"/>
    <col min="15" max="75" width="9.140625" style="94" customWidth="1"/>
    <col min="76" max="76" width="9.140625" style="94"/>
    <col min="77" max="77" width="9.140625" style="94" customWidth="1"/>
    <col min="78" max="125" width="9.140625" style="94"/>
    <col min="126" max="126" width="9.140625" style="94" customWidth="1"/>
    <col min="127" max="16384" width="9.140625" style="94"/>
  </cols>
  <sheetData>
    <row r="1" spans="1:126" x14ac:dyDescent="0.25">
      <c r="B1" s="94" t="s">
        <v>484</v>
      </c>
      <c r="N1" s="94" t="s">
        <v>488</v>
      </c>
      <c r="BY1" s="94" t="s">
        <v>331</v>
      </c>
    </row>
    <row r="2" spans="1:126" x14ac:dyDescent="0.25">
      <c r="A2" s="94" t="s">
        <v>227</v>
      </c>
      <c r="B2" s="94" t="s">
        <v>59</v>
      </c>
      <c r="C2" s="94" t="s">
        <v>57</v>
      </c>
      <c r="D2" s="94" t="s">
        <v>60</v>
      </c>
      <c r="E2" s="94" t="s">
        <v>54</v>
      </c>
      <c r="F2" s="94" t="s">
        <v>53</v>
      </c>
      <c r="G2" s="94" t="s">
        <v>61</v>
      </c>
      <c r="H2" s="95" t="s">
        <v>62</v>
      </c>
      <c r="I2" s="95" t="s">
        <v>63</v>
      </c>
      <c r="J2" s="95" t="s">
        <v>64</v>
      </c>
      <c r="K2" s="95" t="s">
        <v>68</v>
      </c>
      <c r="L2" s="95" t="s">
        <v>321</v>
      </c>
      <c r="M2" s="95"/>
      <c r="N2" s="94" t="s">
        <v>226</v>
      </c>
      <c r="O2" s="94" t="s">
        <v>471</v>
      </c>
      <c r="P2" s="94" t="s">
        <v>359</v>
      </c>
      <c r="Q2" s="94" t="s">
        <v>131</v>
      </c>
      <c r="R2" s="94" t="s">
        <v>132</v>
      </c>
      <c r="S2" s="94" t="s">
        <v>133</v>
      </c>
      <c r="T2" s="94" t="s">
        <v>335</v>
      </c>
      <c r="U2" s="94" t="s">
        <v>360</v>
      </c>
      <c r="V2" s="94" t="s">
        <v>134</v>
      </c>
      <c r="W2" s="94" t="s">
        <v>59</v>
      </c>
      <c r="X2" s="94" t="s">
        <v>136</v>
      </c>
      <c r="Y2" s="94" t="s">
        <v>137</v>
      </c>
      <c r="Z2" s="94" t="s">
        <v>361</v>
      </c>
      <c r="AA2" s="94" t="s">
        <v>138</v>
      </c>
      <c r="AB2" s="94" t="s">
        <v>472</v>
      </c>
      <c r="AC2" s="94" t="s">
        <v>139</v>
      </c>
      <c r="AD2" s="94" t="s">
        <v>140</v>
      </c>
      <c r="AE2" s="94" t="s">
        <v>141</v>
      </c>
      <c r="AF2" s="94" t="s">
        <v>142</v>
      </c>
      <c r="AG2" s="94" t="s">
        <v>143</v>
      </c>
      <c r="AH2" s="94" t="s">
        <v>473</v>
      </c>
      <c r="AI2" s="94" t="s">
        <v>362</v>
      </c>
      <c r="AJ2" s="94" t="s">
        <v>144</v>
      </c>
      <c r="AK2" s="94" t="s">
        <v>366</v>
      </c>
      <c r="AL2" s="94" t="s">
        <v>474</v>
      </c>
      <c r="AM2" s="94" t="s">
        <v>145</v>
      </c>
      <c r="AN2" s="94" t="s">
        <v>146</v>
      </c>
      <c r="AO2" s="94" t="s">
        <v>60</v>
      </c>
      <c r="AP2" s="94" t="s">
        <v>147</v>
      </c>
      <c r="AQ2" s="94" t="s">
        <v>148</v>
      </c>
      <c r="AR2" s="94" t="s">
        <v>149</v>
      </c>
      <c r="AS2" s="94" t="s">
        <v>150</v>
      </c>
      <c r="AT2" s="94" t="s">
        <v>151</v>
      </c>
      <c r="AU2" s="94" t="s">
        <v>152</v>
      </c>
      <c r="AV2" s="94" t="s">
        <v>153</v>
      </c>
      <c r="AW2" s="94" t="s">
        <v>154</v>
      </c>
      <c r="AX2" s="94" t="s">
        <v>155</v>
      </c>
      <c r="AY2" s="94" t="s">
        <v>156</v>
      </c>
      <c r="AZ2" s="94" t="s">
        <v>54</v>
      </c>
      <c r="BA2" s="94" t="s">
        <v>53</v>
      </c>
      <c r="BB2" s="94" t="s">
        <v>157</v>
      </c>
      <c r="BC2" s="94" t="s">
        <v>158</v>
      </c>
      <c r="BD2" s="94" t="s">
        <v>159</v>
      </c>
      <c r="BE2" s="94" t="s">
        <v>160</v>
      </c>
      <c r="BF2" s="94" t="s">
        <v>161</v>
      </c>
      <c r="BG2" s="94" t="s">
        <v>162</v>
      </c>
      <c r="BH2" s="94" t="s">
        <v>163</v>
      </c>
      <c r="BI2" s="94" t="s">
        <v>164</v>
      </c>
      <c r="BJ2" s="94" t="s">
        <v>165</v>
      </c>
      <c r="BK2" s="94" t="s">
        <v>363</v>
      </c>
      <c r="BL2" s="94" t="s">
        <v>166</v>
      </c>
      <c r="BM2" s="94" t="s">
        <v>167</v>
      </c>
      <c r="BN2" s="94" t="s">
        <v>168</v>
      </c>
      <c r="BO2" s="94" t="s">
        <v>61</v>
      </c>
      <c r="BP2" s="94" t="s">
        <v>367</v>
      </c>
      <c r="BQ2" s="94" t="s">
        <v>169</v>
      </c>
      <c r="BR2" s="94" t="s">
        <v>170</v>
      </c>
      <c r="BS2" s="94" t="s">
        <v>171</v>
      </c>
      <c r="BT2" s="94" t="s">
        <v>172</v>
      </c>
      <c r="BU2" s="94" t="s">
        <v>173</v>
      </c>
      <c r="BV2" s="94" t="s">
        <v>174</v>
      </c>
      <c r="BW2" s="94" t="s">
        <v>368</v>
      </c>
      <c r="BY2" s="94" t="s">
        <v>62</v>
      </c>
      <c r="BZ2" s="94" t="s">
        <v>63</v>
      </c>
      <c r="CA2" s="94" t="s">
        <v>64</v>
      </c>
      <c r="CB2" s="94" t="s">
        <v>68</v>
      </c>
      <c r="CC2" s="94" t="s">
        <v>321</v>
      </c>
    </row>
    <row r="3" spans="1:126" x14ac:dyDescent="0.25">
      <c r="A3" s="42" t="s">
        <v>0</v>
      </c>
      <c r="H3" s="95">
        <v>42251.041556999997</v>
      </c>
      <c r="I3" s="95">
        <v>1.0582022591</v>
      </c>
      <c r="J3" s="95">
        <v>57.916844701000002</v>
      </c>
      <c r="K3" s="95">
        <v>832.60526302000005</v>
      </c>
      <c r="L3" s="95">
        <v>68.889167274000002</v>
      </c>
      <c r="M3" s="95"/>
      <c r="N3" s="95" t="s">
        <v>0</v>
      </c>
      <c r="O3" s="95">
        <v>4.3325129814536103</v>
      </c>
      <c r="P3" s="95">
        <v>4887.1703719307798</v>
      </c>
      <c r="Q3" s="95">
        <v>1.0610596347183601</v>
      </c>
      <c r="R3" s="95">
        <v>1.0610596347183601</v>
      </c>
      <c r="S3" s="95">
        <v>1.75178322984837</v>
      </c>
      <c r="T3" s="95">
        <v>0</v>
      </c>
      <c r="U3" s="95">
        <v>58.074965749569998</v>
      </c>
      <c r="V3" s="95">
        <v>0</v>
      </c>
      <c r="W3" s="95">
        <v>0</v>
      </c>
      <c r="X3" s="95">
        <v>0</v>
      </c>
      <c r="Y3" s="95">
        <v>5.5917849716301502</v>
      </c>
      <c r="Z3" s="95">
        <v>0</v>
      </c>
      <c r="AA3" s="95">
        <v>8462.0349432012408</v>
      </c>
      <c r="AB3" s="95">
        <v>0</v>
      </c>
      <c r="AC3" s="95">
        <v>0</v>
      </c>
      <c r="AD3" s="95">
        <v>0</v>
      </c>
      <c r="AE3" s="95">
        <v>0</v>
      </c>
      <c r="AF3" s="95">
        <v>26.413962204029001</v>
      </c>
      <c r="AG3" s="95">
        <v>0</v>
      </c>
      <c r="AH3" s="95">
        <v>10986.897913282201</v>
      </c>
      <c r="AI3" s="95">
        <v>270.90249539699602</v>
      </c>
      <c r="AJ3" s="95">
        <v>834.87486836279402</v>
      </c>
      <c r="AK3" s="95">
        <v>69.076693082078293</v>
      </c>
      <c r="AL3" s="95">
        <v>50237.5573891764</v>
      </c>
      <c r="AM3" s="95">
        <v>0</v>
      </c>
      <c r="AN3" s="95">
        <v>0</v>
      </c>
      <c r="AO3" s="95">
        <v>0</v>
      </c>
      <c r="AP3" s="95">
        <v>5.2725111707953701E-2</v>
      </c>
      <c r="AQ3" s="95">
        <v>87.5752677144133</v>
      </c>
      <c r="AR3" s="95">
        <v>0</v>
      </c>
      <c r="AS3" s="95">
        <v>12928.227965300301</v>
      </c>
      <c r="AT3" s="95">
        <v>0</v>
      </c>
      <c r="AU3" s="95">
        <v>0</v>
      </c>
      <c r="AV3" s="95">
        <v>0</v>
      </c>
      <c r="AW3" s="95">
        <v>0</v>
      </c>
      <c r="AX3" s="95">
        <v>0</v>
      </c>
      <c r="AY3" s="95">
        <v>0</v>
      </c>
      <c r="AZ3" s="95">
        <v>0</v>
      </c>
      <c r="BA3" s="95">
        <v>0</v>
      </c>
      <c r="BB3" s="95">
        <v>0</v>
      </c>
      <c r="BC3" s="95">
        <v>0</v>
      </c>
      <c r="BD3" s="95">
        <v>0</v>
      </c>
      <c r="BE3" s="95">
        <v>0</v>
      </c>
      <c r="BF3" s="95">
        <v>0</v>
      </c>
      <c r="BG3" s="95">
        <v>0</v>
      </c>
      <c r="BH3" s="95">
        <v>0</v>
      </c>
      <c r="BI3" s="95">
        <v>0</v>
      </c>
      <c r="BJ3" s="95">
        <v>0</v>
      </c>
      <c r="BK3" s="95">
        <v>2691.2140363506001</v>
      </c>
      <c r="BL3" s="95">
        <v>0</v>
      </c>
      <c r="BM3" s="95">
        <v>0</v>
      </c>
      <c r="BN3" s="95">
        <v>0</v>
      </c>
      <c r="BO3" s="95">
        <v>0</v>
      </c>
      <c r="BP3" s="95">
        <v>12016.109692517601</v>
      </c>
      <c r="BQ3" s="95">
        <v>0</v>
      </c>
      <c r="BR3" s="95">
        <v>134.95677908008801</v>
      </c>
      <c r="BS3" s="95">
        <v>2342.03766354653</v>
      </c>
      <c r="BT3" s="95">
        <v>0</v>
      </c>
      <c r="BU3" s="95">
        <v>2860.2766678146099</v>
      </c>
      <c r="BV3" s="95">
        <v>42366.3023752597</v>
      </c>
      <c r="BW3" s="95">
        <v>1985.41991750432</v>
      </c>
      <c r="BY3" s="49">
        <f t="shared" ref="BY3:BY34" si="0">(BV3-H3)/(H3+1E-50)</f>
        <v>2.7279994530834766E-3</v>
      </c>
      <c r="BZ3" s="49">
        <f t="shared" ref="BZ3:BZ34" si="1">(R3-I3)/(I3+1E-50)</f>
        <v>2.7002168950104829E-3</v>
      </c>
      <c r="CA3" s="49">
        <f t="shared" ref="CA3:CA34" si="2">(U3-J3)/(J3+1E-50)</f>
        <v>2.7301392088313367E-3</v>
      </c>
      <c r="CB3" s="49">
        <f t="shared" ref="CB3:CB34" si="3">(AJ3-K3)/(K3+1E-50)</f>
        <v>2.7259079945780355E-3</v>
      </c>
      <c r="CC3" s="49">
        <f t="shared" ref="CC3:CC34" si="4">(AK3-L3)/(L3+1E-50)</f>
        <v>2.7221378265820163E-3</v>
      </c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</row>
    <row r="4" spans="1:126" x14ac:dyDescent="0.25">
      <c r="A4" s="42" t="s">
        <v>2</v>
      </c>
      <c r="H4" s="95">
        <v>54508.574128</v>
      </c>
      <c r="I4" s="95">
        <v>1.5118598979</v>
      </c>
      <c r="J4" s="95">
        <v>71.114929337999996</v>
      </c>
      <c r="K4" s="95">
        <v>940.68797441000004</v>
      </c>
      <c r="L4" s="95">
        <v>127.39908577999999</v>
      </c>
      <c r="M4" s="95"/>
      <c r="N4" s="95" t="s">
        <v>2</v>
      </c>
      <c r="O4" s="95">
        <v>5.8729639450281796</v>
      </c>
      <c r="P4" s="95">
        <v>5020.6591158250003</v>
      </c>
      <c r="Q4" s="95">
        <v>1.5159461942608099</v>
      </c>
      <c r="R4" s="95">
        <v>1.5159461942608099</v>
      </c>
      <c r="S4" s="95">
        <v>2.5027650855668901</v>
      </c>
      <c r="T4" s="95">
        <v>0</v>
      </c>
      <c r="U4" s="95">
        <v>71.309674670358305</v>
      </c>
      <c r="V4" s="95">
        <v>0</v>
      </c>
      <c r="W4" s="95">
        <v>0</v>
      </c>
      <c r="X4" s="95">
        <v>0</v>
      </c>
      <c r="Y4" s="95">
        <v>4.8458549988025599</v>
      </c>
      <c r="Z4" s="95">
        <v>0</v>
      </c>
      <c r="AA4" s="95">
        <v>11757.1364923439</v>
      </c>
      <c r="AB4" s="95">
        <v>0</v>
      </c>
      <c r="AC4" s="95">
        <v>0</v>
      </c>
      <c r="AD4" s="95">
        <v>0</v>
      </c>
      <c r="AE4" s="95">
        <v>0</v>
      </c>
      <c r="AF4" s="95">
        <v>53.093242548720497</v>
      </c>
      <c r="AG4" s="95">
        <v>0</v>
      </c>
      <c r="AH4" s="95">
        <v>15920.0108009705</v>
      </c>
      <c r="AI4" s="95">
        <v>278.67158483464698</v>
      </c>
      <c r="AJ4" s="95">
        <v>943.22236778398997</v>
      </c>
      <c r="AK4" s="95">
        <v>127.74302788348</v>
      </c>
      <c r="AL4" s="95">
        <v>63783.391229131797</v>
      </c>
      <c r="AM4" s="95">
        <v>0</v>
      </c>
      <c r="AN4" s="95">
        <v>0</v>
      </c>
      <c r="AO4" s="95">
        <v>0</v>
      </c>
      <c r="AP4" s="95">
        <v>6.6612882285884398E-2</v>
      </c>
      <c r="AQ4" s="95">
        <v>126.49806760793</v>
      </c>
      <c r="AR4" s="95">
        <v>0</v>
      </c>
      <c r="AS4" s="95">
        <v>16163.811461105501</v>
      </c>
      <c r="AT4" s="95">
        <v>0</v>
      </c>
      <c r="AU4" s="95">
        <v>0</v>
      </c>
      <c r="AV4" s="95">
        <v>0</v>
      </c>
      <c r="AW4" s="95">
        <v>0</v>
      </c>
      <c r="AX4" s="95">
        <v>0</v>
      </c>
      <c r="AY4" s="95">
        <v>0</v>
      </c>
      <c r="AZ4" s="95">
        <v>0</v>
      </c>
      <c r="BA4" s="95">
        <v>0</v>
      </c>
      <c r="BB4" s="95">
        <v>0</v>
      </c>
      <c r="BC4" s="95">
        <v>0</v>
      </c>
      <c r="BD4" s="95">
        <v>0</v>
      </c>
      <c r="BE4" s="95">
        <v>0</v>
      </c>
      <c r="BF4" s="95">
        <v>0</v>
      </c>
      <c r="BG4" s="95">
        <v>0</v>
      </c>
      <c r="BH4" s="95">
        <v>0</v>
      </c>
      <c r="BI4" s="95">
        <v>0</v>
      </c>
      <c r="BJ4" s="95">
        <v>0</v>
      </c>
      <c r="BK4" s="95">
        <v>2434.6860875091102</v>
      </c>
      <c r="BL4" s="95">
        <v>0</v>
      </c>
      <c r="BM4" s="95">
        <v>0</v>
      </c>
      <c r="BN4" s="95">
        <v>0</v>
      </c>
      <c r="BO4" s="95">
        <v>0</v>
      </c>
      <c r="BP4" s="95">
        <v>16345.599974639599</v>
      </c>
      <c r="BQ4" s="95">
        <v>0</v>
      </c>
      <c r="BR4" s="95">
        <v>187.14374508194501</v>
      </c>
      <c r="BS4" s="95">
        <v>2394.0572352735699</v>
      </c>
      <c r="BT4" s="95">
        <v>0</v>
      </c>
      <c r="BU4" s="95">
        <v>3956.00933951156</v>
      </c>
      <c r="BV4" s="95">
        <v>54655.073474759804</v>
      </c>
      <c r="BW4" s="95">
        <v>2222.7683464154202</v>
      </c>
      <c r="BY4" s="49">
        <f t="shared" si="0"/>
        <v>2.6876385798642534E-3</v>
      </c>
      <c r="BZ4" s="49">
        <f t="shared" si="1"/>
        <v>2.7028274025165059E-3</v>
      </c>
      <c r="CA4" s="49">
        <f t="shared" si="2"/>
        <v>2.7384591979654491E-3</v>
      </c>
      <c r="CB4" s="49">
        <f t="shared" si="3"/>
        <v>2.694191318411933E-3</v>
      </c>
      <c r="CC4" s="49">
        <f t="shared" si="4"/>
        <v>2.6997219122430931E-3</v>
      </c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</row>
    <row r="5" spans="1:126" x14ac:dyDescent="0.25">
      <c r="A5" s="42" t="s">
        <v>3</v>
      </c>
      <c r="H5" s="95">
        <v>30581.157322999999</v>
      </c>
      <c r="I5" s="95">
        <v>0.65044942819999996</v>
      </c>
      <c r="J5" s="95">
        <v>69.179468545000006</v>
      </c>
      <c r="K5" s="95">
        <v>560.83838858000001</v>
      </c>
      <c r="L5" s="95">
        <v>37.843042795999999</v>
      </c>
      <c r="M5" s="95"/>
      <c r="N5" s="95" t="s">
        <v>3</v>
      </c>
      <c r="O5" s="95">
        <v>3.52279184700495</v>
      </c>
      <c r="P5" s="95">
        <v>2765.5790477272799</v>
      </c>
      <c r="Q5" s="95">
        <v>0.65220541388402598</v>
      </c>
      <c r="R5" s="95">
        <v>0.65220541388402598</v>
      </c>
      <c r="S5" s="95">
        <v>1.07677092279964</v>
      </c>
      <c r="T5" s="95">
        <v>0</v>
      </c>
      <c r="U5" s="95">
        <v>69.368445172014702</v>
      </c>
      <c r="V5" s="95">
        <v>0</v>
      </c>
      <c r="W5" s="95">
        <v>0</v>
      </c>
      <c r="X5" s="95">
        <v>0</v>
      </c>
      <c r="Y5" s="95">
        <v>2.96140871220324</v>
      </c>
      <c r="Z5" s="95">
        <v>0</v>
      </c>
      <c r="AA5" s="95">
        <v>5620.3918370609999</v>
      </c>
      <c r="AB5" s="95">
        <v>0</v>
      </c>
      <c r="AC5" s="95">
        <v>0</v>
      </c>
      <c r="AD5" s="95">
        <v>0</v>
      </c>
      <c r="AE5" s="95">
        <v>0</v>
      </c>
      <c r="AF5" s="95">
        <v>15.4187052570192</v>
      </c>
      <c r="AG5" s="95">
        <v>0</v>
      </c>
      <c r="AH5" s="95">
        <v>7871.7526734788498</v>
      </c>
      <c r="AI5" s="95">
        <v>214.98341384958499</v>
      </c>
      <c r="AJ5" s="95">
        <v>562.37117757658405</v>
      </c>
      <c r="AK5" s="95">
        <v>37.946033702501502</v>
      </c>
      <c r="AL5" s="95">
        <v>35250.703137838398</v>
      </c>
      <c r="AM5" s="95">
        <v>0</v>
      </c>
      <c r="AN5" s="95">
        <v>0</v>
      </c>
      <c r="AO5" s="95">
        <v>0</v>
      </c>
      <c r="AP5" s="95">
        <v>5.6052707892138898E-2</v>
      </c>
      <c r="AQ5" s="95">
        <v>53.1051840032627</v>
      </c>
      <c r="AR5" s="95">
        <v>0</v>
      </c>
      <c r="AS5" s="95">
        <v>10024.5819388085</v>
      </c>
      <c r="AT5" s="95">
        <v>0</v>
      </c>
      <c r="AU5" s="95">
        <v>0</v>
      </c>
      <c r="AV5" s="95">
        <v>0</v>
      </c>
      <c r="AW5" s="95">
        <v>0</v>
      </c>
      <c r="AX5" s="95">
        <v>0</v>
      </c>
      <c r="AY5" s="95">
        <v>0</v>
      </c>
      <c r="AZ5" s="95">
        <v>0</v>
      </c>
      <c r="BA5" s="95">
        <v>0</v>
      </c>
      <c r="BB5" s="95">
        <v>0</v>
      </c>
      <c r="BC5" s="95">
        <v>0</v>
      </c>
      <c r="BD5" s="95">
        <v>0</v>
      </c>
      <c r="BE5" s="95">
        <v>0</v>
      </c>
      <c r="BF5" s="95">
        <v>0</v>
      </c>
      <c r="BG5" s="95">
        <v>0</v>
      </c>
      <c r="BH5" s="95">
        <v>0</v>
      </c>
      <c r="BI5" s="95">
        <v>0</v>
      </c>
      <c r="BJ5" s="95">
        <v>0</v>
      </c>
      <c r="BK5" s="95">
        <v>1908.434841949</v>
      </c>
      <c r="BL5" s="95">
        <v>0</v>
      </c>
      <c r="BM5" s="95">
        <v>0</v>
      </c>
      <c r="BN5" s="95">
        <v>0</v>
      </c>
      <c r="BO5" s="95">
        <v>0</v>
      </c>
      <c r="BP5" s="95">
        <v>8584.6706171991591</v>
      </c>
      <c r="BQ5" s="95">
        <v>0</v>
      </c>
      <c r="BR5" s="95">
        <v>81.541529655893896</v>
      </c>
      <c r="BS5" s="95">
        <v>1502.03065038668</v>
      </c>
      <c r="BT5" s="95">
        <v>0</v>
      </c>
      <c r="BU5" s="95">
        <v>1821.21036251194</v>
      </c>
      <c r="BV5" s="95">
        <v>30664.5880018959</v>
      </c>
      <c r="BW5" s="95">
        <v>1283.2544959217901</v>
      </c>
      <c r="BY5" s="49">
        <f t="shared" si="0"/>
        <v>2.7281727115393449E-3</v>
      </c>
      <c r="BZ5" s="49">
        <f t="shared" si="1"/>
        <v>2.6996498234849522E-3</v>
      </c>
      <c r="CA5" s="49">
        <f t="shared" si="2"/>
        <v>2.7316865970395611E-3</v>
      </c>
      <c r="CB5" s="49">
        <f t="shared" si="3"/>
        <v>2.7330315252936518E-3</v>
      </c>
      <c r="CC5" s="49">
        <f t="shared" si="4"/>
        <v>2.7215281566203616E-3</v>
      </c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</row>
    <row r="6" spans="1:126" x14ac:dyDescent="0.25">
      <c r="A6" s="42" t="s">
        <v>4</v>
      </c>
      <c r="H6" s="95">
        <v>313502.43156</v>
      </c>
      <c r="I6" s="95">
        <v>8.5224343549999997</v>
      </c>
      <c r="J6" s="95">
        <v>504.15452298999998</v>
      </c>
      <c r="K6" s="95">
        <v>6544.3994568999997</v>
      </c>
      <c r="L6" s="95">
        <v>147.35210326999999</v>
      </c>
      <c r="M6" s="95"/>
      <c r="N6" s="95" t="s">
        <v>4</v>
      </c>
      <c r="O6" s="95">
        <v>36.864174509890802</v>
      </c>
      <c r="P6" s="95">
        <v>29900.234618194099</v>
      </c>
      <c r="Q6" s="95">
        <v>8.5453485873716595</v>
      </c>
      <c r="R6" s="95">
        <v>8.5453485873716595</v>
      </c>
      <c r="S6" s="95">
        <v>14.108154508173</v>
      </c>
      <c r="T6" s="95">
        <v>0</v>
      </c>
      <c r="U6" s="95">
        <v>505.52992370087497</v>
      </c>
      <c r="V6" s="95">
        <v>0</v>
      </c>
      <c r="W6" s="95">
        <v>0</v>
      </c>
      <c r="X6" s="95">
        <v>0</v>
      </c>
      <c r="Y6" s="95">
        <v>28.595493930513701</v>
      </c>
      <c r="Z6" s="95">
        <v>0</v>
      </c>
      <c r="AA6" s="95">
        <v>68780.001374780506</v>
      </c>
      <c r="AB6" s="95">
        <v>0</v>
      </c>
      <c r="AC6" s="95">
        <v>0</v>
      </c>
      <c r="AD6" s="95">
        <v>0</v>
      </c>
      <c r="AE6" s="95">
        <v>0</v>
      </c>
      <c r="AF6" s="95">
        <v>83.735810457655205</v>
      </c>
      <c r="AG6" s="95">
        <v>0</v>
      </c>
      <c r="AH6" s="95">
        <v>83012.041031164699</v>
      </c>
      <c r="AI6" s="95">
        <v>1895.2670301948599</v>
      </c>
      <c r="AJ6" s="95">
        <v>6562.1621528625501</v>
      </c>
      <c r="AK6" s="95">
        <v>147.752593950338</v>
      </c>
      <c r="AL6" s="95">
        <v>368057.648878343</v>
      </c>
      <c r="AM6" s="95">
        <v>0</v>
      </c>
      <c r="AN6" s="95">
        <v>0</v>
      </c>
      <c r="AO6" s="95">
        <v>0</v>
      </c>
      <c r="AP6" s="95">
        <v>0.47885272913205301</v>
      </c>
      <c r="AQ6" s="95">
        <v>611.590294985588</v>
      </c>
      <c r="AR6" s="95">
        <v>0</v>
      </c>
      <c r="AS6" s="95">
        <v>98784.074415893207</v>
      </c>
      <c r="AT6" s="95">
        <v>0</v>
      </c>
      <c r="AU6" s="95">
        <v>0</v>
      </c>
      <c r="AV6" s="95">
        <v>0</v>
      </c>
      <c r="AW6" s="95">
        <v>0</v>
      </c>
      <c r="AX6" s="95">
        <v>0</v>
      </c>
      <c r="AY6" s="95">
        <v>0</v>
      </c>
      <c r="AZ6" s="95">
        <v>0</v>
      </c>
      <c r="BA6" s="95">
        <v>0</v>
      </c>
      <c r="BB6" s="95">
        <v>0</v>
      </c>
      <c r="BC6" s="95">
        <v>0</v>
      </c>
      <c r="BD6" s="95">
        <v>0</v>
      </c>
      <c r="BE6" s="95">
        <v>0</v>
      </c>
      <c r="BF6" s="95">
        <v>0</v>
      </c>
      <c r="BG6" s="95">
        <v>0</v>
      </c>
      <c r="BH6" s="95">
        <v>0</v>
      </c>
      <c r="BI6" s="95">
        <v>0</v>
      </c>
      <c r="BJ6" s="95">
        <v>0</v>
      </c>
      <c r="BK6" s="95">
        <v>16118.691506830201</v>
      </c>
      <c r="BL6" s="95">
        <v>0</v>
      </c>
      <c r="BM6" s="95">
        <v>0</v>
      </c>
      <c r="BN6" s="95">
        <v>0</v>
      </c>
      <c r="BO6" s="95">
        <v>0</v>
      </c>
      <c r="BP6" s="95">
        <v>91764.472107718</v>
      </c>
      <c r="BQ6" s="95">
        <v>0</v>
      </c>
      <c r="BR6" s="95">
        <v>1086.0409940936199</v>
      </c>
      <c r="BS6" s="95">
        <v>14867.2886118321</v>
      </c>
      <c r="BT6" s="95">
        <v>0</v>
      </c>
      <c r="BU6" s="95">
        <v>22874.880789931201</v>
      </c>
      <c r="BV6" s="95">
        <v>314350.88483925501</v>
      </c>
      <c r="BW6" s="95">
        <v>11671.763892483799</v>
      </c>
      <c r="BY6" s="49">
        <f t="shared" si="0"/>
        <v>2.7063690544059916E-3</v>
      </c>
      <c r="BZ6" s="49">
        <f t="shared" si="1"/>
        <v>2.6886956727588422E-3</v>
      </c>
      <c r="CA6" s="49">
        <f t="shared" si="2"/>
        <v>2.7281332372421862E-3</v>
      </c>
      <c r="CB6" s="49">
        <f t="shared" si="3"/>
        <v>2.7141827267011588E-3</v>
      </c>
      <c r="CC6" s="49">
        <f t="shared" si="4"/>
        <v>2.7179162797844299E-3</v>
      </c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</row>
    <row r="7" spans="1:126" x14ac:dyDescent="0.25">
      <c r="A7" s="42" t="s">
        <v>5</v>
      </c>
      <c r="H7" s="95">
        <v>44647.156428000002</v>
      </c>
      <c r="I7" s="95">
        <v>1.2054212492</v>
      </c>
      <c r="J7" s="95">
        <v>52.500846461999998</v>
      </c>
      <c r="K7" s="95">
        <v>1928.102969</v>
      </c>
      <c r="L7" s="95">
        <v>2.4263079599999999</v>
      </c>
      <c r="M7" s="95"/>
      <c r="N7" s="95" t="s">
        <v>5</v>
      </c>
      <c r="O7" s="95">
        <v>5.1690829392304298</v>
      </c>
      <c r="P7" s="95">
        <v>4414.3942509180097</v>
      </c>
      <c r="Q7" s="95">
        <v>1.2086730996450401</v>
      </c>
      <c r="R7" s="95">
        <v>1.2086730996450401</v>
      </c>
      <c r="S7" s="95">
        <v>1.9954921120157401</v>
      </c>
      <c r="T7" s="95">
        <v>0</v>
      </c>
      <c r="U7" s="95">
        <v>52.644328633886303</v>
      </c>
      <c r="V7" s="95">
        <v>0</v>
      </c>
      <c r="W7" s="95">
        <v>0</v>
      </c>
      <c r="X7" s="95">
        <v>0</v>
      </c>
      <c r="Y7" s="95">
        <v>4.1506550091741898</v>
      </c>
      <c r="Z7" s="95">
        <v>0</v>
      </c>
      <c r="AA7" s="95">
        <v>9809.4992372899396</v>
      </c>
      <c r="AB7" s="95">
        <v>0</v>
      </c>
      <c r="AC7" s="95">
        <v>0</v>
      </c>
      <c r="AD7" s="95">
        <v>0</v>
      </c>
      <c r="AE7" s="95">
        <v>0</v>
      </c>
      <c r="AF7" s="95">
        <v>1.48182581579439</v>
      </c>
      <c r="AG7" s="95">
        <v>0</v>
      </c>
      <c r="AH7" s="95">
        <v>11022.5845027675</v>
      </c>
      <c r="AI7" s="95">
        <v>254.231475327531</v>
      </c>
      <c r="AJ7" s="95">
        <v>1933.3573355997901</v>
      </c>
      <c r="AK7" s="95">
        <v>2.4329197581300601</v>
      </c>
      <c r="AL7" s="95">
        <v>52671.536696484203</v>
      </c>
      <c r="AM7" s="95">
        <v>0</v>
      </c>
      <c r="AN7" s="95">
        <v>0</v>
      </c>
      <c r="AO7" s="95">
        <v>0</v>
      </c>
      <c r="AP7" s="95">
        <v>6.6490781792968301E-2</v>
      </c>
      <c r="AQ7" s="95">
        <v>81.519171246553896</v>
      </c>
      <c r="AR7" s="95">
        <v>0</v>
      </c>
      <c r="AS7" s="95">
        <v>14302.6640272021</v>
      </c>
      <c r="AT7" s="95">
        <v>0</v>
      </c>
      <c r="AU7" s="95">
        <v>0</v>
      </c>
      <c r="AV7" s="95">
        <v>0</v>
      </c>
      <c r="AW7" s="95">
        <v>0</v>
      </c>
      <c r="AX7" s="95">
        <v>0</v>
      </c>
      <c r="AY7" s="95">
        <v>0</v>
      </c>
      <c r="AZ7" s="95">
        <v>0</v>
      </c>
      <c r="BA7" s="95">
        <v>0</v>
      </c>
      <c r="BB7" s="95">
        <v>0</v>
      </c>
      <c r="BC7" s="95">
        <v>0</v>
      </c>
      <c r="BD7" s="95">
        <v>0</v>
      </c>
      <c r="BE7" s="95">
        <v>0</v>
      </c>
      <c r="BF7" s="95">
        <v>0</v>
      </c>
      <c r="BG7" s="95">
        <v>0</v>
      </c>
      <c r="BH7" s="95">
        <v>0</v>
      </c>
      <c r="BI7" s="95">
        <v>0</v>
      </c>
      <c r="BJ7" s="95">
        <v>0</v>
      </c>
      <c r="BK7" s="95">
        <v>2288.3105775930599</v>
      </c>
      <c r="BL7" s="95">
        <v>0</v>
      </c>
      <c r="BM7" s="95">
        <v>0</v>
      </c>
      <c r="BN7" s="95">
        <v>0</v>
      </c>
      <c r="BO7" s="95">
        <v>0</v>
      </c>
      <c r="BP7" s="95">
        <v>12813.417480173899</v>
      </c>
      <c r="BQ7" s="95">
        <v>0</v>
      </c>
      <c r="BR7" s="95">
        <v>160.382179373642</v>
      </c>
      <c r="BS7" s="95">
        <v>2117.3555348827499</v>
      </c>
      <c r="BT7" s="95">
        <v>0</v>
      </c>
      <c r="BU7" s="95">
        <v>3281.8919332964401</v>
      </c>
      <c r="BV7" s="95">
        <v>44768.953737440497</v>
      </c>
      <c r="BW7" s="95">
        <v>1558.6144188807</v>
      </c>
      <c r="BY7" s="49">
        <f t="shared" si="0"/>
        <v>2.7279970144775275E-3</v>
      </c>
      <c r="BZ7" s="49">
        <f t="shared" si="1"/>
        <v>2.6976880050838753E-3</v>
      </c>
      <c r="CA7" s="49">
        <f t="shared" si="2"/>
        <v>2.7329496866332803E-3</v>
      </c>
      <c r="CB7" s="49">
        <f t="shared" si="3"/>
        <v>2.7251483371322199E-3</v>
      </c>
      <c r="CC7" s="49">
        <f t="shared" si="4"/>
        <v>2.7250448991067841E-3</v>
      </c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</row>
    <row r="8" spans="1:126" x14ac:dyDescent="0.25">
      <c r="A8" s="42" t="s">
        <v>6</v>
      </c>
      <c r="H8" s="95">
        <v>26705.491180000001</v>
      </c>
      <c r="I8" s="95">
        <v>0.77842752739999999</v>
      </c>
      <c r="J8" s="95">
        <v>58.825669427999998</v>
      </c>
      <c r="K8" s="95">
        <v>431.64533564999999</v>
      </c>
      <c r="L8" s="95">
        <v>0.93884533290000005</v>
      </c>
      <c r="M8" s="95"/>
      <c r="N8" s="95" t="s">
        <v>6</v>
      </c>
      <c r="O8" s="95">
        <v>2.9706402234596001</v>
      </c>
      <c r="P8" s="95">
        <v>2930.49524995816</v>
      </c>
      <c r="Q8" s="95">
        <v>0.78053335192651796</v>
      </c>
      <c r="R8" s="95">
        <v>0.78053335192651796</v>
      </c>
      <c r="S8" s="95">
        <v>1.2886153526017201</v>
      </c>
      <c r="T8" s="95">
        <v>0</v>
      </c>
      <c r="U8" s="95">
        <v>58.986506713392103</v>
      </c>
      <c r="V8" s="95">
        <v>0</v>
      </c>
      <c r="W8" s="95">
        <v>0</v>
      </c>
      <c r="X8" s="95">
        <v>0</v>
      </c>
      <c r="Y8" s="95">
        <v>3.0965749435817398</v>
      </c>
      <c r="Z8" s="95">
        <v>0</v>
      </c>
      <c r="AA8" s="95">
        <v>6047.9716830802499</v>
      </c>
      <c r="AB8" s="95">
        <v>0</v>
      </c>
      <c r="AC8" s="95">
        <v>0</v>
      </c>
      <c r="AD8" s="95">
        <v>0</v>
      </c>
      <c r="AE8" s="95">
        <v>0</v>
      </c>
      <c r="AF8" s="95">
        <v>0.94957756350688904</v>
      </c>
      <c r="AG8" s="95">
        <v>0</v>
      </c>
      <c r="AH8" s="95">
        <v>6980.8478325019696</v>
      </c>
      <c r="AI8" s="95">
        <v>205.660139487756</v>
      </c>
      <c r="AJ8" s="95">
        <v>432.82289025845898</v>
      </c>
      <c r="AK8" s="95">
        <v>0.94140346047669399</v>
      </c>
      <c r="AL8" s="95">
        <v>31779.450135749601</v>
      </c>
      <c r="AM8" s="95">
        <v>0</v>
      </c>
      <c r="AN8" s="95">
        <v>0</v>
      </c>
      <c r="AO8" s="95">
        <v>0</v>
      </c>
      <c r="AP8" s="95">
        <v>3.2833633184102401E-2</v>
      </c>
      <c r="AQ8" s="95">
        <v>53.269007171083999</v>
      </c>
      <c r="AR8" s="95">
        <v>0</v>
      </c>
      <c r="AS8" s="95">
        <v>7924.2192863737901</v>
      </c>
      <c r="AT8" s="95">
        <v>0</v>
      </c>
      <c r="AU8" s="95">
        <v>0</v>
      </c>
      <c r="AV8" s="95">
        <v>0</v>
      </c>
      <c r="AW8" s="95">
        <v>0</v>
      </c>
      <c r="AX8" s="95">
        <v>0</v>
      </c>
      <c r="AY8" s="95">
        <v>0</v>
      </c>
      <c r="AZ8" s="95">
        <v>0</v>
      </c>
      <c r="BA8" s="95">
        <v>0</v>
      </c>
      <c r="BB8" s="95">
        <v>0</v>
      </c>
      <c r="BC8" s="95">
        <v>0</v>
      </c>
      <c r="BD8" s="95">
        <v>0</v>
      </c>
      <c r="BE8" s="95">
        <v>0</v>
      </c>
      <c r="BF8" s="95">
        <v>0</v>
      </c>
      <c r="BG8" s="95">
        <v>0</v>
      </c>
      <c r="BH8" s="95">
        <v>0</v>
      </c>
      <c r="BI8" s="95">
        <v>0</v>
      </c>
      <c r="BJ8" s="95">
        <v>0</v>
      </c>
      <c r="BK8" s="95">
        <v>1471.66146964775</v>
      </c>
      <c r="BL8" s="95">
        <v>0</v>
      </c>
      <c r="BM8" s="95">
        <v>0</v>
      </c>
      <c r="BN8" s="95">
        <v>0</v>
      </c>
      <c r="BO8" s="95">
        <v>0</v>
      </c>
      <c r="BP8" s="95">
        <v>7980.6950266928297</v>
      </c>
      <c r="BQ8" s="95">
        <v>0</v>
      </c>
      <c r="BR8" s="95">
        <v>93.222234137409799</v>
      </c>
      <c r="BS8" s="95">
        <v>1544.25777351543</v>
      </c>
      <c r="BT8" s="95">
        <v>0</v>
      </c>
      <c r="BU8" s="95">
        <v>2026.5015445824099</v>
      </c>
      <c r="BV8" s="95">
        <v>26778.3913305444</v>
      </c>
      <c r="BW8" s="95">
        <v>1134.56390222358</v>
      </c>
      <c r="BY8" s="49">
        <f t="shared" si="0"/>
        <v>2.7297813042658054E-3</v>
      </c>
      <c r="BZ8" s="49">
        <f t="shared" si="1"/>
        <v>2.705228749491387E-3</v>
      </c>
      <c r="CA8" s="49">
        <f t="shared" si="2"/>
        <v>2.7341343831023134E-3</v>
      </c>
      <c r="CB8" s="49">
        <f t="shared" si="3"/>
        <v>2.7280605423101612E-3</v>
      </c>
      <c r="CC8" s="49">
        <f t="shared" si="4"/>
        <v>2.724759326216315E-3</v>
      </c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</row>
    <row r="9" spans="1:126" x14ac:dyDescent="0.25">
      <c r="A9" s="42" t="s">
        <v>7</v>
      </c>
      <c r="H9" s="95">
        <v>6749.8134271999998</v>
      </c>
      <c r="I9" s="95">
        <v>0.2065215889</v>
      </c>
      <c r="J9" s="95">
        <v>5.8599959882999997</v>
      </c>
      <c r="K9" s="95">
        <v>129.86267763999999</v>
      </c>
      <c r="L9" s="95">
        <v>0.34206515389999997</v>
      </c>
      <c r="M9" s="95"/>
      <c r="N9" s="95" t="s">
        <v>7</v>
      </c>
      <c r="O9" s="95">
        <v>0.83686897958101403</v>
      </c>
      <c r="P9" s="95">
        <v>692.70971861009798</v>
      </c>
      <c r="Q9" s="95">
        <v>0.20707948304165</v>
      </c>
      <c r="R9" s="95">
        <v>0.20707948304165</v>
      </c>
      <c r="S9" s="95">
        <v>0.34189026514988502</v>
      </c>
      <c r="T9" s="95">
        <v>0</v>
      </c>
      <c r="U9" s="95">
        <v>5.8760517497464404</v>
      </c>
      <c r="V9" s="95">
        <v>0</v>
      </c>
      <c r="W9" s="95">
        <v>0</v>
      </c>
      <c r="X9" s="95">
        <v>0</v>
      </c>
      <c r="Y9" s="95">
        <v>0.67587479279750196</v>
      </c>
      <c r="Z9" s="95">
        <v>0</v>
      </c>
      <c r="AA9" s="95">
        <v>1620.0658916114801</v>
      </c>
      <c r="AB9" s="95">
        <v>0</v>
      </c>
      <c r="AC9" s="95">
        <v>0</v>
      </c>
      <c r="AD9" s="95">
        <v>0</v>
      </c>
      <c r="AE9" s="95">
        <v>0</v>
      </c>
      <c r="AF9" s="95">
        <v>0.26013997165076502</v>
      </c>
      <c r="AG9" s="95">
        <v>0</v>
      </c>
      <c r="AH9" s="95">
        <v>1769.93147913947</v>
      </c>
      <c r="AI9" s="95">
        <v>33.737415974690897</v>
      </c>
      <c r="AJ9" s="95">
        <v>130.21677576172399</v>
      </c>
      <c r="AK9" s="95">
        <v>0.34299837789811399</v>
      </c>
      <c r="AL9" s="95">
        <v>8027.2652441343198</v>
      </c>
      <c r="AM9" s="95">
        <v>0</v>
      </c>
      <c r="AN9" s="95">
        <v>0</v>
      </c>
      <c r="AO9" s="95">
        <v>0</v>
      </c>
      <c r="AP9" s="95">
        <v>1.0051559903724101E-2</v>
      </c>
      <c r="AQ9" s="95">
        <v>13.882321970160399</v>
      </c>
      <c r="AR9" s="95">
        <v>0</v>
      </c>
      <c r="AS9" s="95">
        <v>2117.8027012682001</v>
      </c>
      <c r="AT9" s="95">
        <v>0</v>
      </c>
      <c r="AU9" s="95">
        <v>0</v>
      </c>
      <c r="AV9" s="95">
        <v>0</v>
      </c>
      <c r="AW9" s="95">
        <v>0</v>
      </c>
      <c r="AX9" s="95">
        <v>0</v>
      </c>
      <c r="AY9" s="95">
        <v>0</v>
      </c>
      <c r="AZ9" s="95">
        <v>0</v>
      </c>
      <c r="BA9" s="95">
        <v>0</v>
      </c>
      <c r="BB9" s="95">
        <v>0</v>
      </c>
      <c r="BC9" s="95">
        <v>0</v>
      </c>
      <c r="BD9" s="95">
        <v>0</v>
      </c>
      <c r="BE9" s="95">
        <v>0</v>
      </c>
      <c r="BF9" s="95">
        <v>0</v>
      </c>
      <c r="BG9" s="95">
        <v>0</v>
      </c>
      <c r="BH9" s="95">
        <v>0</v>
      </c>
      <c r="BI9" s="95">
        <v>0</v>
      </c>
      <c r="BJ9" s="95">
        <v>0</v>
      </c>
      <c r="BK9" s="95">
        <v>355.59871641969301</v>
      </c>
      <c r="BL9" s="95">
        <v>0</v>
      </c>
      <c r="BM9" s="95">
        <v>0</v>
      </c>
      <c r="BN9" s="95">
        <v>0</v>
      </c>
      <c r="BO9" s="95">
        <v>0</v>
      </c>
      <c r="BP9" s="95">
        <v>2002.17742920298</v>
      </c>
      <c r="BQ9" s="95">
        <v>0</v>
      </c>
      <c r="BR9" s="95">
        <v>25.788641553555198</v>
      </c>
      <c r="BS9" s="95">
        <v>315.01339142909001</v>
      </c>
      <c r="BT9" s="95">
        <v>0</v>
      </c>
      <c r="BU9" s="95">
        <v>542.30762899518697</v>
      </c>
      <c r="BV9" s="95">
        <v>6768.24017559814</v>
      </c>
      <c r="BW9" s="95">
        <v>234.170088470378</v>
      </c>
      <c r="BY9" s="49">
        <f t="shared" si="0"/>
        <v>2.7299641089167351E-3</v>
      </c>
      <c r="BZ9" s="49">
        <f t="shared" si="1"/>
        <v>2.7013841246405425E-3</v>
      </c>
      <c r="CA9" s="49">
        <f t="shared" si="2"/>
        <v>2.7398929075203239E-3</v>
      </c>
      <c r="CB9" s="49">
        <f t="shared" si="3"/>
        <v>2.726712001931946E-3</v>
      </c>
      <c r="CC9" s="49">
        <f t="shared" si="4"/>
        <v>2.7282053944227233E-3</v>
      </c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</row>
    <row r="10" spans="1:126" x14ac:dyDescent="0.25">
      <c r="A10" s="42" t="s">
        <v>8</v>
      </c>
      <c r="H10" s="95">
        <v>4451.9716970999998</v>
      </c>
      <c r="I10" s="95">
        <v>0.149287471</v>
      </c>
      <c r="J10" s="95">
        <v>2.6246410019000002</v>
      </c>
      <c r="K10" s="95">
        <v>109.20072215</v>
      </c>
      <c r="L10" s="95">
        <v>0.67614617850000003</v>
      </c>
      <c r="M10" s="95"/>
      <c r="N10" s="95" t="s">
        <v>8</v>
      </c>
      <c r="O10" s="95">
        <v>0.56832068668683999</v>
      </c>
      <c r="P10" s="95">
        <v>384.99069949436898</v>
      </c>
      <c r="Q10" s="95">
        <v>0.14969015548319201</v>
      </c>
      <c r="R10" s="95">
        <v>0.14969015548319201</v>
      </c>
      <c r="S10" s="95">
        <v>0.247126886687941</v>
      </c>
      <c r="T10" s="95">
        <v>0</v>
      </c>
      <c r="U10" s="95">
        <v>2.6317990755642899</v>
      </c>
      <c r="V10" s="95">
        <v>0</v>
      </c>
      <c r="W10" s="95">
        <v>0</v>
      </c>
      <c r="X10" s="95">
        <v>0</v>
      </c>
      <c r="Y10" s="95">
        <v>0.26912369018337101</v>
      </c>
      <c r="Z10" s="95">
        <v>0</v>
      </c>
      <c r="AA10" s="95">
        <v>1159.6958037919501</v>
      </c>
      <c r="AB10" s="95">
        <v>0</v>
      </c>
      <c r="AC10" s="95">
        <v>0</v>
      </c>
      <c r="AD10" s="95">
        <v>0</v>
      </c>
      <c r="AE10" s="95">
        <v>0</v>
      </c>
      <c r="AF10" s="95">
        <v>0.32556547423072302</v>
      </c>
      <c r="AG10" s="95">
        <v>0</v>
      </c>
      <c r="AH10" s="95">
        <v>1243.6787136596799</v>
      </c>
      <c r="AI10" s="95">
        <v>17.922702072895799</v>
      </c>
      <c r="AJ10" s="95">
        <v>109.498440495599</v>
      </c>
      <c r="AK10" s="95">
        <v>0.67798964047024102</v>
      </c>
      <c r="AL10" s="95">
        <v>5267.6275941511303</v>
      </c>
      <c r="AM10" s="95">
        <v>0</v>
      </c>
      <c r="AN10" s="95">
        <v>0</v>
      </c>
      <c r="AO10" s="95">
        <v>0</v>
      </c>
      <c r="AP10" s="95">
        <v>6.2585522354315498E-3</v>
      </c>
      <c r="AQ10" s="95">
        <v>9.652763630351</v>
      </c>
      <c r="AR10" s="95">
        <v>0</v>
      </c>
      <c r="AS10" s="95">
        <v>1382.1493349228499</v>
      </c>
      <c r="AT10" s="95">
        <v>0</v>
      </c>
      <c r="AU10" s="95">
        <v>0</v>
      </c>
      <c r="AV10" s="95">
        <v>0</v>
      </c>
      <c r="AW10" s="95">
        <v>0</v>
      </c>
      <c r="AX10" s="95">
        <v>0</v>
      </c>
      <c r="AY10" s="95">
        <v>0</v>
      </c>
      <c r="AZ10" s="95">
        <v>0</v>
      </c>
      <c r="BA10" s="95">
        <v>0</v>
      </c>
      <c r="BB10" s="95">
        <v>0</v>
      </c>
      <c r="BC10" s="95">
        <v>0</v>
      </c>
      <c r="BD10" s="95">
        <v>0</v>
      </c>
      <c r="BE10" s="95">
        <v>0</v>
      </c>
      <c r="BF10" s="95">
        <v>0</v>
      </c>
      <c r="BG10" s="95">
        <v>0</v>
      </c>
      <c r="BH10" s="95">
        <v>0</v>
      </c>
      <c r="BI10" s="95">
        <v>0</v>
      </c>
      <c r="BJ10" s="95">
        <v>0</v>
      </c>
      <c r="BK10" s="95">
        <v>149.39965504367899</v>
      </c>
      <c r="BL10" s="95">
        <v>0</v>
      </c>
      <c r="BM10" s="95">
        <v>0</v>
      </c>
      <c r="BN10" s="95">
        <v>0</v>
      </c>
      <c r="BO10" s="95">
        <v>0</v>
      </c>
      <c r="BP10" s="95">
        <v>1371.6890273972101</v>
      </c>
      <c r="BQ10" s="95">
        <v>0</v>
      </c>
      <c r="BR10" s="95">
        <v>19.335387213368801</v>
      </c>
      <c r="BS10" s="95">
        <v>168.38840187458899</v>
      </c>
      <c r="BT10" s="95">
        <v>0</v>
      </c>
      <c r="BU10" s="95">
        <v>390.36801699763703</v>
      </c>
      <c r="BV10" s="95">
        <v>4464.1314296422397</v>
      </c>
      <c r="BW10" s="95">
        <v>120.215301738344</v>
      </c>
      <c r="BY10" s="49">
        <f t="shared" si="0"/>
        <v>2.7313139816591194E-3</v>
      </c>
      <c r="BZ10" s="49">
        <f t="shared" si="1"/>
        <v>2.6973762801032423E-3</v>
      </c>
      <c r="CA10" s="49">
        <f t="shared" si="2"/>
        <v>2.7272581884943449E-3</v>
      </c>
      <c r="CB10" s="49">
        <f t="shared" si="3"/>
        <v>2.7263404466322427E-3</v>
      </c>
      <c r="CC10" s="49">
        <f t="shared" si="4"/>
        <v>2.7264251856464338E-3</v>
      </c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</row>
    <row r="11" spans="1:126" x14ac:dyDescent="0.25">
      <c r="A11" s="42" t="s">
        <v>9</v>
      </c>
      <c r="H11" s="95">
        <v>153359.83272999999</v>
      </c>
      <c r="I11" s="95">
        <v>4.4859035262000004</v>
      </c>
      <c r="J11" s="95">
        <v>180.67852915</v>
      </c>
      <c r="K11" s="95">
        <v>2771.1887317999999</v>
      </c>
      <c r="L11" s="95">
        <v>70.434637550000005</v>
      </c>
      <c r="M11" s="95"/>
      <c r="N11" s="95" t="s">
        <v>9</v>
      </c>
      <c r="O11" s="95">
        <v>18.742554685632999</v>
      </c>
      <c r="P11" s="95">
        <v>14874.1625818313</v>
      </c>
      <c r="Q11" s="95">
        <v>4.4979931352013702</v>
      </c>
      <c r="R11" s="95">
        <v>4.4979931352013702</v>
      </c>
      <c r="S11" s="95">
        <v>7.4260881007291797</v>
      </c>
      <c r="T11" s="95">
        <v>0</v>
      </c>
      <c r="U11" s="95">
        <v>181.17213292755901</v>
      </c>
      <c r="V11" s="95">
        <v>0</v>
      </c>
      <c r="W11" s="95">
        <v>0</v>
      </c>
      <c r="X11" s="95">
        <v>0</v>
      </c>
      <c r="Y11" s="95">
        <v>14.212499273863999</v>
      </c>
      <c r="Z11" s="95">
        <v>0</v>
      </c>
      <c r="AA11" s="95">
        <v>35537.000295726597</v>
      </c>
      <c r="AB11" s="95">
        <v>0</v>
      </c>
      <c r="AC11" s="95">
        <v>0</v>
      </c>
      <c r="AD11" s="95">
        <v>0</v>
      </c>
      <c r="AE11" s="95">
        <v>0</v>
      </c>
      <c r="AF11" s="95">
        <v>27.3741177103248</v>
      </c>
      <c r="AG11" s="95">
        <v>0</v>
      </c>
      <c r="AH11" s="95">
        <v>40909.218683211599</v>
      </c>
      <c r="AI11" s="95">
        <v>821.892795851541</v>
      </c>
      <c r="AJ11" s="95">
        <v>2778.73984640763</v>
      </c>
      <c r="AK11" s="95">
        <v>70.626468063523802</v>
      </c>
      <c r="AL11" s="95">
        <v>180956.23426048699</v>
      </c>
      <c r="AM11" s="95">
        <v>0</v>
      </c>
      <c r="AN11" s="95">
        <v>0</v>
      </c>
      <c r="AO11" s="95">
        <v>0</v>
      </c>
      <c r="AP11" s="95">
        <v>0.23385960115180399</v>
      </c>
      <c r="AQ11" s="95">
        <v>311.73203107183099</v>
      </c>
      <c r="AR11" s="95">
        <v>0</v>
      </c>
      <c r="AS11" s="95">
        <v>48138.183418194698</v>
      </c>
      <c r="AT11" s="95">
        <v>0</v>
      </c>
      <c r="AU11" s="95">
        <v>0</v>
      </c>
      <c r="AV11" s="95">
        <v>0</v>
      </c>
      <c r="AW11" s="95">
        <v>0</v>
      </c>
      <c r="AX11" s="95">
        <v>0</v>
      </c>
      <c r="AY11" s="95">
        <v>0</v>
      </c>
      <c r="AZ11" s="95">
        <v>0</v>
      </c>
      <c r="BA11" s="95">
        <v>0</v>
      </c>
      <c r="BB11" s="95">
        <v>0</v>
      </c>
      <c r="BC11" s="95">
        <v>0</v>
      </c>
      <c r="BD11" s="95">
        <v>0</v>
      </c>
      <c r="BE11" s="95">
        <v>0</v>
      </c>
      <c r="BF11" s="95">
        <v>0</v>
      </c>
      <c r="BG11" s="95">
        <v>0</v>
      </c>
      <c r="BH11" s="95">
        <v>0</v>
      </c>
      <c r="BI11" s="95">
        <v>0</v>
      </c>
      <c r="BJ11" s="95">
        <v>0</v>
      </c>
      <c r="BK11" s="95">
        <v>7827.9001749462795</v>
      </c>
      <c r="BL11" s="95">
        <v>0</v>
      </c>
      <c r="BM11" s="95">
        <v>0</v>
      </c>
      <c r="BN11" s="95">
        <v>0</v>
      </c>
      <c r="BO11" s="95">
        <v>0</v>
      </c>
      <c r="BP11" s="95">
        <v>45472.618636628002</v>
      </c>
      <c r="BQ11" s="95">
        <v>0</v>
      </c>
      <c r="BR11" s="95">
        <v>559.72644372507796</v>
      </c>
      <c r="BS11" s="95">
        <v>7046.7703311536998</v>
      </c>
      <c r="BT11" s="95">
        <v>0</v>
      </c>
      <c r="BU11" s="95">
        <v>11843.7674261267</v>
      </c>
      <c r="BV11" s="95">
        <v>153778.072003284</v>
      </c>
      <c r="BW11" s="95">
        <v>5430.7465945350104</v>
      </c>
      <c r="BY11" s="49">
        <f t="shared" si="0"/>
        <v>2.7271761180148553E-3</v>
      </c>
      <c r="BZ11" s="49">
        <f t="shared" si="1"/>
        <v>2.6950220687449507E-3</v>
      </c>
      <c r="CA11" s="49">
        <f t="shared" si="2"/>
        <v>2.7319448518933346E-3</v>
      </c>
      <c r="CB11" s="49">
        <f t="shared" si="3"/>
        <v>2.7248647921303219E-3</v>
      </c>
      <c r="CC11" s="49">
        <f t="shared" si="4"/>
        <v>2.7235252454819682E-3</v>
      </c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</row>
    <row r="12" spans="1:126" x14ac:dyDescent="0.25">
      <c r="A12" s="42" t="s">
        <v>10</v>
      </c>
      <c r="H12" s="95">
        <v>84302.677209000001</v>
      </c>
      <c r="I12" s="95">
        <v>2.2407157154999999</v>
      </c>
      <c r="J12" s="95">
        <v>166.16526202</v>
      </c>
      <c r="K12" s="95">
        <v>1362.2605599999999</v>
      </c>
      <c r="L12" s="95">
        <v>34.149275369000001</v>
      </c>
      <c r="M12" s="95"/>
      <c r="N12" s="95" t="s">
        <v>10</v>
      </c>
      <c r="O12" s="95">
        <v>9.6105936545033792</v>
      </c>
      <c r="P12" s="95">
        <v>8771.9810937444508</v>
      </c>
      <c r="Q12" s="95">
        <v>2.2467683738504598</v>
      </c>
      <c r="R12" s="95">
        <v>2.2467683738504598</v>
      </c>
      <c r="S12" s="95">
        <v>3.7093325072504402</v>
      </c>
      <c r="T12" s="95">
        <v>0</v>
      </c>
      <c r="U12" s="95">
        <v>166.61903684169201</v>
      </c>
      <c r="V12" s="95">
        <v>0</v>
      </c>
      <c r="W12" s="95">
        <v>0</v>
      </c>
      <c r="X12" s="95">
        <v>0</v>
      </c>
      <c r="Y12" s="95">
        <v>9.1678598248719805</v>
      </c>
      <c r="Z12" s="95">
        <v>0</v>
      </c>
      <c r="AA12" s="95">
        <v>18054.335018145499</v>
      </c>
      <c r="AB12" s="95">
        <v>0</v>
      </c>
      <c r="AC12" s="95">
        <v>0</v>
      </c>
      <c r="AD12" s="95">
        <v>0</v>
      </c>
      <c r="AE12" s="95">
        <v>0</v>
      </c>
      <c r="AF12" s="95">
        <v>14.8333245277733</v>
      </c>
      <c r="AG12" s="95">
        <v>0</v>
      </c>
      <c r="AH12" s="95">
        <v>21815.343353542499</v>
      </c>
      <c r="AI12" s="95">
        <v>599.98649937239895</v>
      </c>
      <c r="AJ12" s="95">
        <v>1365.9732038526399</v>
      </c>
      <c r="AK12" s="95">
        <v>34.242211631678799</v>
      </c>
      <c r="AL12" s="95">
        <v>99482.494314610507</v>
      </c>
      <c r="AM12" s="95">
        <v>0</v>
      </c>
      <c r="AN12" s="95">
        <v>0</v>
      </c>
      <c r="AO12" s="95">
        <v>0</v>
      </c>
      <c r="AP12" s="95">
        <v>0.123652368365587</v>
      </c>
      <c r="AQ12" s="95">
        <v>160.41144203707</v>
      </c>
      <c r="AR12" s="95">
        <v>0</v>
      </c>
      <c r="AS12" s="95">
        <v>26243.2768282531</v>
      </c>
      <c r="AT12" s="95">
        <v>0</v>
      </c>
      <c r="AU12" s="95">
        <v>0</v>
      </c>
      <c r="AV12" s="95">
        <v>0</v>
      </c>
      <c r="AW12" s="95">
        <v>0</v>
      </c>
      <c r="AX12" s="95">
        <v>0</v>
      </c>
      <c r="AY12" s="95">
        <v>0</v>
      </c>
      <c r="AZ12" s="95">
        <v>0</v>
      </c>
      <c r="BA12" s="95">
        <v>0</v>
      </c>
      <c r="BB12" s="95">
        <v>0</v>
      </c>
      <c r="BC12" s="95">
        <v>0</v>
      </c>
      <c r="BD12" s="95">
        <v>0</v>
      </c>
      <c r="BE12" s="95">
        <v>0</v>
      </c>
      <c r="BF12" s="95">
        <v>0</v>
      </c>
      <c r="BG12" s="95">
        <v>0</v>
      </c>
      <c r="BH12" s="95">
        <v>0</v>
      </c>
      <c r="BI12" s="95">
        <v>0</v>
      </c>
      <c r="BJ12" s="95">
        <v>0</v>
      </c>
      <c r="BK12" s="95">
        <v>4864.97197498071</v>
      </c>
      <c r="BL12" s="95">
        <v>0</v>
      </c>
      <c r="BM12" s="95">
        <v>0</v>
      </c>
      <c r="BN12" s="95">
        <v>0</v>
      </c>
      <c r="BO12" s="95">
        <v>0</v>
      </c>
      <c r="BP12" s="95">
        <v>24525.970511684802</v>
      </c>
      <c r="BQ12" s="95">
        <v>0</v>
      </c>
      <c r="BR12" s="95">
        <v>279.457196810293</v>
      </c>
      <c r="BS12" s="95">
        <v>4530.4835352003802</v>
      </c>
      <c r="BT12" s="95">
        <v>0</v>
      </c>
      <c r="BU12" s="95">
        <v>6005.4430226924296</v>
      </c>
      <c r="BV12" s="95">
        <v>84532.769959600293</v>
      </c>
      <c r="BW12" s="95">
        <v>3479.6896743797101</v>
      </c>
      <c r="BY12" s="49">
        <f t="shared" si="0"/>
        <v>2.729364691821762E-3</v>
      </c>
      <c r="BZ12" s="49">
        <f t="shared" si="1"/>
        <v>2.7012165392472664E-3</v>
      </c>
      <c r="CA12" s="49">
        <f t="shared" si="2"/>
        <v>2.7308645391681844E-3</v>
      </c>
      <c r="CB12" s="49">
        <f t="shared" si="3"/>
        <v>2.7253551645362068E-3</v>
      </c>
      <c r="CC12" s="49">
        <f t="shared" si="4"/>
        <v>2.7214710026662332E-3</v>
      </c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</row>
    <row r="13" spans="1:126" x14ac:dyDescent="0.25">
      <c r="A13" s="42" t="s">
        <v>12</v>
      </c>
      <c r="H13" s="95">
        <v>22562.531759000001</v>
      </c>
      <c r="I13" s="95">
        <v>0.36589575689999998</v>
      </c>
      <c r="J13" s="95">
        <v>19.553280213000001</v>
      </c>
      <c r="K13" s="95">
        <v>269.78663552</v>
      </c>
      <c r="L13" s="95">
        <v>92.830199229000002</v>
      </c>
      <c r="M13" s="95"/>
      <c r="N13" s="95" t="s">
        <v>12</v>
      </c>
      <c r="O13" s="95">
        <v>2.7070787120347002</v>
      </c>
      <c r="P13" s="95">
        <v>1545.1130077924499</v>
      </c>
      <c r="Q13" s="95">
        <v>0.36688275503725898</v>
      </c>
      <c r="R13" s="95">
        <v>0.36688275503725898</v>
      </c>
      <c r="S13" s="95">
        <v>0.60571428618859402</v>
      </c>
      <c r="T13" s="95">
        <v>0</v>
      </c>
      <c r="U13" s="95">
        <v>19.606595417805899</v>
      </c>
      <c r="V13" s="95">
        <v>0</v>
      </c>
      <c r="W13" s="95">
        <v>0</v>
      </c>
      <c r="X13" s="95">
        <v>0</v>
      </c>
      <c r="Y13" s="95">
        <v>1.5019364466224201</v>
      </c>
      <c r="Z13" s="95">
        <v>0</v>
      </c>
      <c r="AA13" s="95">
        <v>3551.4152213718098</v>
      </c>
      <c r="AB13" s="95">
        <v>0</v>
      </c>
      <c r="AC13" s="95">
        <v>0</v>
      </c>
      <c r="AD13" s="95">
        <v>0</v>
      </c>
      <c r="AE13" s="95">
        <v>0</v>
      </c>
      <c r="AF13" s="95">
        <v>33.499681278639898</v>
      </c>
      <c r="AG13" s="95">
        <v>0</v>
      </c>
      <c r="AH13" s="95">
        <v>6289.9577313399896</v>
      </c>
      <c r="AI13" s="95">
        <v>83.395222355016799</v>
      </c>
      <c r="AJ13" s="95">
        <v>270.52170024648098</v>
      </c>
      <c r="AK13" s="95">
        <v>93.082664322012903</v>
      </c>
      <c r="AL13" s="95">
        <v>25332.286666005199</v>
      </c>
      <c r="AM13" s="95">
        <v>0</v>
      </c>
      <c r="AN13" s="95">
        <v>0</v>
      </c>
      <c r="AO13" s="95">
        <v>0</v>
      </c>
      <c r="AP13" s="95">
        <v>5.14814251235194E-2</v>
      </c>
      <c r="AQ13" s="95">
        <v>42.225218373231399</v>
      </c>
      <c r="AR13" s="95">
        <v>0</v>
      </c>
      <c r="AS13" s="95">
        <v>8004.6753966070801</v>
      </c>
      <c r="AT13" s="95">
        <v>0</v>
      </c>
      <c r="AU13" s="95">
        <v>0</v>
      </c>
      <c r="AV13" s="95">
        <v>0</v>
      </c>
      <c r="AW13" s="95">
        <v>0</v>
      </c>
      <c r="AX13" s="95">
        <v>0</v>
      </c>
      <c r="AY13" s="95">
        <v>0</v>
      </c>
      <c r="AZ13" s="95">
        <v>0</v>
      </c>
      <c r="BA13" s="95">
        <v>0</v>
      </c>
      <c r="BB13" s="95">
        <v>0</v>
      </c>
      <c r="BC13" s="95">
        <v>0</v>
      </c>
      <c r="BD13" s="95">
        <v>0</v>
      </c>
      <c r="BE13" s="95">
        <v>0</v>
      </c>
      <c r="BF13" s="95">
        <v>0</v>
      </c>
      <c r="BG13" s="95">
        <v>0</v>
      </c>
      <c r="BH13" s="95">
        <v>0</v>
      </c>
      <c r="BI13" s="95">
        <v>0</v>
      </c>
      <c r="BJ13" s="95">
        <v>0</v>
      </c>
      <c r="BK13" s="95">
        <v>1369.5657590497201</v>
      </c>
      <c r="BL13" s="95">
        <v>0</v>
      </c>
      <c r="BM13" s="95">
        <v>0</v>
      </c>
      <c r="BN13" s="95">
        <v>0</v>
      </c>
      <c r="BO13" s="95">
        <v>0</v>
      </c>
      <c r="BP13" s="95">
        <v>6061.8508885975298</v>
      </c>
      <c r="BQ13" s="95">
        <v>0</v>
      </c>
      <c r="BR13" s="95">
        <v>53.070159767697</v>
      </c>
      <c r="BS13" s="95">
        <v>692.61629040709897</v>
      </c>
      <c r="BT13" s="95">
        <v>0</v>
      </c>
      <c r="BU13" s="95">
        <v>1129.08498560412</v>
      </c>
      <c r="BV13" s="95">
        <v>22624.033632941399</v>
      </c>
      <c r="BW13" s="95">
        <v>867.58757317216396</v>
      </c>
      <c r="BY13" s="49">
        <f t="shared" si="0"/>
        <v>2.725840991530777E-3</v>
      </c>
      <c r="BZ13" s="49">
        <f t="shared" si="1"/>
        <v>2.6974845120402617E-3</v>
      </c>
      <c r="CA13" s="49">
        <f t="shared" si="2"/>
        <v>2.7266629550192502E-3</v>
      </c>
      <c r="CB13" s="49">
        <f t="shared" si="3"/>
        <v>2.7246150464946902E-3</v>
      </c>
      <c r="CC13" s="49">
        <f t="shared" si="4"/>
        <v>2.719643985575242E-3</v>
      </c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</row>
    <row r="14" spans="1:126" x14ac:dyDescent="0.25">
      <c r="A14" s="42" t="s">
        <v>13</v>
      </c>
      <c r="H14" s="95">
        <v>115132.08468</v>
      </c>
      <c r="I14" s="95">
        <v>2.7888248825000002</v>
      </c>
      <c r="J14" s="95">
        <v>346.23364649000001</v>
      </c>
      <c r="K14" s="95">
        <v>1631.3232307000001</v>
      </c>
      <c r="L14" s="95">
        <v>10.797639276</v>
      </c>
      <c r="M14" s="95"/>
      <c r="N14" s="95" t="s">
        <v>13</v>
      </c>
      <c r="O14" s="95">
        <v>12.9171612171964</v>
      </c>
      <c r="P14" s="95">
        <v>11397.3431332815</v>
      </c>
      <c r="Q14" s="95">
        <v>2.7963503695265901</v>
      </c>
      <c r="R14" s="95">
        <v>2.7963503695265901</v>
      </c>
      <c r="S14" s="95">
        <v>4.6166123621025301</v>
      </c>
      <c r="T14" s="95">
        <v>0</v>
      </c>
      <c r="U14" s="95">
        <v>347.18058643672401</v>
      </c>
      <c r="V14" s="95">
        <v>0</v>
      </c>
      <c r="W14" s="95">
        <v>0</v>
      </c>
      <c r="X14" s="95">
        <v>0</v>
      </c>
      <c r="Y14" s="95">
        <v>11.7369417503827</v>
      </c>
      <c r="Z14" s="95">
        <v>0</v>
      </c>
      <c r="AA14" s="95">
        <v>23208.213778814501</v>
      </c>
      <c r="AB14" s="95">
        <v>0</v>
      </c>
      <c r="AC14" s="95">
        <v>0</v>
      </c>
      <c r="AD14" s="95">
        <v>0</v>
      </c>
      <c r="AE14" s="95">
        <v>0</v>
      </c>
      <c r="AF14" s="95">
        <v>5.5430768312968199</v>
      </c>
      <c r="AG14" s="95">
        <v>0</v>
      </c>
      <c r="AH14" s="95">
        <v>29283.276480259799</v>
      </c>
      <c r="AI14" s="95">
        <v>1030.0968468593301</v>
      </c>
      <c r="AJ14" s="95">
        <v>1635.7686230607301</v>
      </c>
      <c r="AK14" s="95">
        <v>10.8270367848269</v>
      </c>
      <c r="AL14" s="95">
        <v>134561.82719930299</v>
      </c>
      <c r="AM14" s="95">
        <v>0</v>
      </c>
      <c r="AN14" s="95">
        <v>0</v>
      </c>
      <c r="AO14" s="95">
        <v>0</v>
      </c>
      <c r="AP14" s="95">
        <v>0.180183321843119</v>
      </c>
      <c r="AQ14" s="95">
        <v>194.546827104344</v>
      </c>
      <c r="AR14" s="95">
        <v>0</v>
      </c>
      <c r="AS14" s="95">
        <v>36093.007394851098</v>
      </c>
      <c r="AT14" s="95">
        <v>0</v>
      </c>
      <c r="AU14" s="95">
        <v>0</v>
      </c>
      <c r="AV14" s="95">
        <v>0</v>
      </c>
      <c r="AW14" s="95">
        <v>0</v>
      </c>
      <c r="AX14" s="95">
        <v>0</v>
      </c>
      <c r="AY14" s="95">
        <v>0</v>
      </c>
      <c r="AZ14" s="95">
        <v>0</v>
      </c>
      <c r="BA14" s="95">
        <v>0</v>
      </c>
      <c r="BB14" s="95">
        <v>0</v>
      </c>
      <c r="BC14" s="95">
        <v>0</v>
      </c>
      <c r="BD14" s="95">
        <v>0</v>
      </c>
      <c r="BE14" s="95">
        <v>0</v>
      </c>
      <c r="BF14" s="95">
        <v>0</v>
      </c>
      <c r="BG14" s="95">
        <v>0</v>
      </c>
      <c r="BH14" s="95">
        <v>0</v>
      </c>
      <c r="BI14" s="95">
        <v>0</v>
      </c>
      <c r="BJ14" s="95">
        <v>0</v>
      </c>
      <c r="BK14" s="95">
        <v>6676.1681525658396</v>
      </c>
      <c r="BL14" s="95">
        <v>0</v>
      </c>
      <c r="BM14" s="95">
        <v>0</v>
      </c>
      <c r="BN14" s="95">
        <v>0</v>
      </c>
      <c r="BO14" s="95">
        <v>0</v>
      </c>
      <c r="BP14" s="95">
        <v>33262.063134223303</v>
      </c>
      <c r="BQ14" s="95">
        <v>0</v>
      </c>
      <c r="BR14" s="95">
        <v>348.30876994961898</v>
      </c>
      <c r="BS14" s="95">
        <v>6638.18257839948</v>
      </c>
      <c r="BT14" s="95">
        <v>0</v>
      </c>
      <c r="BU14" s="95">
        <v>7620.6652803816196</v>
      </c>
      <c r="BV14" s="95">
        <v>115446.21742841799</v>
      </c>
      <c r="BW14" s="95">
        <v>4932.7702360491303</v>
      </c>
      <c r="BY14" s="49">
        <f t="shared" si="0"/>
        <v>2.7284553153979498E-3</v>
      </c>
      <c r="BZ14" s="49">
        <f t="shared" si="1"/>
        <v>2.6984437329904487E-3</v>
      </c>
      <c r="CA14" s="49">
        <f t="shared" si="2"/>
        <v>2.7349737852567445E-3</v>
      </c>
      <c r="CB14" s="49">
        <f t="shared" si="3"/>
        <v>2.7250224094598932E-3</v>
      </c>
      <c r="CC14" s="49">
        <f t="shared" si="4"/>
        <v>2.7225866761674605E-3</v>
      </c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</row>
    <row r="15" spans="1:126" x14ac:dyDescent="0.25">
      <c r="A15" s="42" t="s">
        <v>14</v>
      </c>
      <c r="H15" s="95">
        <v>67090.996679000003</v>
      </c>
      <c r="I15" s="95">
        <v>1.4437055971999999</v>
      </c>
      <c r="J15" s="95">
        <v>190.89072855000001</v>
      </c>
      <c r="K15" s="95">
        <v>908.36864576999994</v>
      </c>
      <c r="L15" s="95">
        <v>56.732975807000003</v>
      </c>
      <c r="M15" s="95"/>
      <c r="N15" s="95" t="s">
        <v>14</v>
      </c>
      <c r="O15" s="95">
        <v>6.5507626676772599</v>
      </c>
      <c r="P15" s="95">
        <v>8203.6202739469209</v>
      </c>
      <c r="Q15" s="95">
        <v>1.4476059935019601</v>
      </c>
      <c r="R15" s="95">
        <v>1.4476059935019601</v>
      </c>
      <c r="S15" s="95">
        <v>2.3899457535012099</v>
      </c>
      <c r="T15" s="95">
        <v>0</v>
      </c>
      <c r="U15" s="95">
        <v>191.41326928781999</v>
      </c>
      <c r="V15" s="95">
        <v>0</v>
      </c>
      <c r="W15" s="95">
        <v>0</v>
      </c>
      <c r="X15" s="95">
        <v>0</v>
      </c>
      <c r="Y15" s="95">
        <v>9.9291665132376501</v>
      </c>
      <c r="Z15" s="95">
        <v>0</v>
      </c>
      <c r="AA15" s="95">
        <v>12095.9582680514</v>
      </c>
      <c r="AB15" s="95">
        <v>0</v>
      </c>
      <c r="AC15" s="95">
        <v>0</v>
      </c>
      <c r="AD15" s="95">
        <v>0</v>
      </c>
      <c r="AE15" s="95">
        <v>0</v>
      </c>
      <c r="AF15" s="95">
        <v>19.619170904883699</v>
      </c>
      <c r="AG15" s="95">
        <v>0</v>
      </c>
      <c r="AH15" s="95">
        <v>16277.6404552403</v>
      </c>
      <c r="AI15" s="95">
        <v>642.44051716579702</v>
      </c>
      <c r="AJ15" s="95">
        <v>910.84447755029203</v>
      </c>
      <c r="AK15" s="95">
        <v>56.887392955231597</v>
      </c>
      <c r="AL15" s="95">
        <v>79574.406417654594</v>
      </c>
      <c r="AM15" s="95">
        <v>0</v>
      </c>
      <c r="AN15" s="95">
        <v>0</v>
      </c>
      <c r="AO15" s="95">
        <v>0</v>
      </c>
      <c r="AP15" s="95">
        <v>8.95322007251112E-2</v>
      </c>
      <c r="AQ15" s="95">
        <v>116.22972103551599</v>
      </c>
      <c r="AR15" s="95">
        <v>0</v>
      </c>
      <c r="AS15" s="95">
        <v>20688.016736391099</v>
      </c>
      <c r="AT15" s="95">
        <v>0</v>
      </c>
      <c r="AU15" s="95">
        <v>0</v>
      </c>
      <c r="AV15" s="95">
        <v>0</v>
      </c>
      <c r="AW15" s="95">
        <v>0</v>
      </c>
      <c r="AX15" s="95">
        <v>0</v>
      </c>
      <c r="AY15" s="95">
        <v>0</v>
      </c>
      <c r="AZ15" s="95">
        <v>0</v>
      </c>
      <c r="BA15" s="95">
        <v>0</v>
      </c>
      <c r="BB15" s="95">
        <v>0</v>
      </c>
      <c r="BC15" s="95">
        <v>0</v>
      </c>
      <c r="BD15" s="95">
        <v>0</v>
      </c>
      <c r="BE15" s="95">
        <v>0</v>
      </c>
      <c r="BF15" s="95">
        <v>0</v>
      </c>
      <c r="BG15" s="95">
        <v>0</v>
      </c>
      <c r="BH15" s="95">
        <v>0</v>
      </c>
      <c r="BI15" s="95">
        <v>0</v>
      </c>
      <c r="BJ15" s="95">
        <v>0</v>
      </c>
      <c r="BK15" s="95">
        <v>4921.4614892646596</v>
      </c>
      <c r="BL15" s="95">
        <v>0</v>
      </c>
      <c r="BM15" s="95">
        <v>0</v>
      </c>
      <c r="BN15" s="95">
        <v>0</v>
      </c>
      <c r="BO15" s="95">
        <v>0</v>
      </c>
      <c r="BP15" s="95">
        <v>18587.300002819</v>
      </c>
      <c r="BQ15" s="95">
        <v>0</v>
      </c>
      <c r="BR15" s="95">
        <v>183.27181763168201</v>
      </c>
      <c r="BS15" s="95">
        <v>4516.33904635217</v>
      </c>
      <c r="BT15" s="95">
        <v>0</v>
      </c>
      <c r="BU15" s="95">
        <v>4033.1051488622502</v>
      </c>
      <c r="BV15" s="95">
        <v>67274.005993595507</v>
      </c>
      <c r="BW15" s="95">
        <v>3550.4373840404301</v>
      </c>
      <c r="BY15" s="49">
        <f t="shared" si="0"/>
        <v>2.7277775507065422E-3</v>
      </c>
      <c r="BZ15" s="49">
        <f t="shared" si="1"/>
        <v>2.7016562861048605E-3</v>
      </c>
      <c r="CA15" s="49">
        <f t="shared" si="2"/>
        <v>2.737381442195666E-3</v>
      </c>
      <c r="CB15" s="49">
        <f t="shared" si="3"/>
        <v>2.7255804037504905E-3</v>
      </c>
      <c r="CC15" s="49">
        <f t="shared" si="4"/>
        <v>2.7218235256494657E-3</v>
      </c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</row>
    <row r="16" spans="1:126" x14ac:dyDescent="0.25">
      <c r="A16" s="42" t="s">
        <v>15</v>
      </c>
      <c r="H16" s="95">
        <v>42073.740075000002</v>
      </c>
      <c r="I16" s="95">
        <v>0.68138849509999999</v>
      </c>
      <c r="J16" s="95">
        <v>92.493696529000005</v>
      </c>
      <c r="K16" s="95">
        <v>475.36892756999998</v>
      </c>
      <c r="L16" s="95">
        <v>72.783386589000003</v>
      </c>
      <c r="M16" s="95"/>
      <c r="N16" s="95" t="s">
        <v>15</v>
      </c>
      <c r="O16" s="95">
        <v>4.85851605437876</v>
      </c>
      <c r="P16" s="95">
        <v>3670.1433755769099</v>
      </c>
      <c r="Q16" s="95">
        <v>0.68322592975643803</v>
      </c>
      <c r="R16" s="95">
        <v>0.68322592975643803</v>
      </c>
      <c r="S16" s="95">
        <v>1.12799062483506</v>
      </c>
      <c r="T16" s="95">
        <v>0</v>
      </c>
      <c r="U16" s="95">
        <v>92.746364928575105</v>
      </c>
      <c r="V16" s="95">
        <v>0</v>
      </c>
      <c r="W16" s="95">
        <v>0</v>
      </c>
      <c r="X16" s="95">
        <v>0</v>
      </c>
      <c r="Y16" s="95">
        <v>4.0529595340124596</v>
      </c>
      <c r="Z16" s="95">
        <v>0</v>
      </c>
      <c r="AA16" s="95">
        <v>6631.3389611949196</v>
      </c>
      <c r="AB16" s="95">
        <v>0</v>
      </c>
      <c r="AC16" s="95">
        <v>0</v>
      </c>
      <c r="AD16" s="95">
        <v>0</v>
      </c>
      <c r="AE16" s="95">
        <v>0</v>
      </c>
      <c r="AF16" s="95">
        <v>33.471462992871302</v>
      </c>
      <c r="AG16" s="95">
        <v>0</v>
      </c>
      <c r="AH16" s="95">
        <v>10641.3831584284</v>
      </c>
      <c r="AI16" s="95">
        <v>284.22691842146799</v>
      </c>
      <c r="AJ16" s="95">
        <v>476.66426512890303</v>
      </c>
      <c r="AK16" s="95">
        <v>72.981595296692106</v>
      </c>
      <c r="AL16" s="95">
        <v>47998.625912906398</v>
      </c>
      <c r="AM16" s="95">
        <v>0</v>
      </c>
      <c r="AN16" s="95">
        <v>0</v>
      </c>
      <c r="AO16" s="95">
        <v>0</v>
      </c>
      <c r="AP16" s="95">
        <v>9.0845335767831201E-2</v>
      </c>
      <c r="AQ16" s="95">
        <v>66.685279551601894</v>
      </c>
      <c r="AR16" s="95">
        <v>0</v>
      </c>
      <c r="AS16" s="95">
        <v>14711.955815191999</v>
      </c>
      <c r="AT16" s="95">
        <v>0</v>
      </c>
      <c r="AU16" s="95">
        <v>0</v>
      </c>
      <c r="AV16" s="95">
        <v>0</v>
      </c>
      <c r="AW16" s="95">
        <v>0</v>
      </c>
      <c r="AX16" s="95">
        <v>0</v>
      </c>
      <c r="AY16" s="95">
        <v>0</v>
      </c>
      <c r="AZ16" s="95">
        <v>0</v>
      </c>
      <c r="BA16" s="95">
        <v>0</v>
      </c>
      <c r="BB16" s="95">
        <v>0</v>
      </c>
      <c r="BC16" s="95">
        <v>0</v>
      </c>
      <c r="BD16" s="95">
        <v>0</v>
      </c>
      <c r="BE16" s="95">
        <v>0</v>
      </c>
      <c r="BF16" s="95">
        <v>0</v>
      </c>
      <c r="BG16" s="95">
        <v>0</v>
      </c>
      <c r="BH16" s="95">
        <v>0</v>
      </c>
      <c r="BI16" s="95">
        <v>0</v>
      </c>
      <c r="BJ16" s="95">
        <v>0</v>
      </c>
      <c r="BK16" s="95">
        <v>2962.1256416830402</v>
      </c>
      <c r="BL16" s="95">
        <v>0</v>
      </c>
      <c r="BM16" s="95">
        <v>0</v>
      </c>
      <c r="BN16" s="95">
        <v>0</v>
      </c>
      <c r="BO16" s="95">
        <v>0</v>
      </c>
      <c r="BP16" s="95">
        <v>11187.7893034353</v>
      </c>
      <c r="BQ16" s="95">
        <v>0</v>
      </c>
      <c r="BR16" s="95">
        <v>96.558822479574502</v>
      </c>
      <c r="BS16" s="95">
        <v>1949.90239691697</v>
      </c>
      <c r="BT16" s="95">
        <v>0</v>
      </c>
      <c r="BU16" s="95">
        <v>2111.1363477835198</v>
      </c>
      <c r="BV16" s="95">
        <v>42188.456067174797</v>
      </c>
      <c r="BW16" s="95">
        <v>1828.82304246539</v>
      </c>
      <c r="BY16" s="49">
        <f t="shared" si="0"/>
        <v>2.7265461062007867E-3</v>
      </c>
      <c r="BZ16" s="49">
        <f t="shared" si="1"/>
        <v>2.6966035817325936E-3</v>
      </c>
      <c r="CA16" s="49">
        <f t="shared" si="2"/>
        <v>2.7317364215828444E-3</v>
      </c>
      <c r="CB16" s="49">
        <f t="shared" si="3"/>
        <v>2.7249100304569218E-3</v>
      </c>
      <c r="CC16" s="49">
        <f t="shared" si="4"/>
        <v>2.7232685504367457E-3</v>
      </c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</row>
    <row r="17" spans="1:126" x14ac:dyDescent="0.25">
      <c r="A17" s="42" t="s">
        <v>16</v>
      </c>
      <c r="H17" s="95">
        <v>37344.358675000003</v>
      </c>
      <c r="I17" s="95">
        <v>0.63352945589999998</v>
      </c>
      <c r="J17" s="95">
        <v>72.80770192</v>
      </c>
      <c r="K17" s="95">
        <v>1759.4434068</v>
      </c>
      <c r="L17" s="95">
        <v>35.730585370999997</v>
      </c>
      <c r="M17" s="95"/>
      <c r="N17" s="95" t="s">
        <v>16</v>
      </c>
      <c r="O17" s="95">
        <v>4.4336136646183402</v>
      </c>
      <c r="P17" s="95">
        <v>3078.38568877853</v>
      </c>
      <c r="Q17" s="95">
        <v>0.63523584646943199</v>
      </c>
      <c r="R17" s="95">
        <v>0.63523584646943199</v>
      </c>
      <c r="S17" s="95">
        <v>1.0487654396269701</v>
      </c>
      <c r="T17" s="95">
        <v>0</v>
      </c>
      <c r="U17" s="95">
        <v>73.006531945069597</v>
      </c>
      <c r="V17" s="95">
        <v>0</v>
      </c>
      <c r="W17" s="95">
        <v>0</v>
      </c>
      <c r="X17" s="95">
        <v>0</v>
      </c>
      <c r="Y17" s="95">
        <v>3.22701177238556</v>
      </c>
      <c r="Z17" s="95">
        <v>0</v>
      </c>
      <c r="AA17" s="95">
        <v>6090.7738922492799</v>
      </c>
      <c r="AB17" s="95">
        <v>0</v>
      </c>
      <c r="AC17" s="95">
        <v>0</v>
      </c>
      <c r="AD17" s="95">
        <v>0</v>
      </c>
      <c r="AE17" s="95">
        <v>0</v>
      </c>
      <c r="AF17" s="95">
        <v>11.382277358213599</v>
      </c>
      <c r="AG17" s="95">
        <v>0</v>
      </c>
      <c r="AH17" s="95">
        <v>8568.1331637292806</v>
      </c>
      <c r="AI17" s="95">
        <v>242.657639428458</v>
      </c>
      <c r="AJ17" s="95">
        <v>1764.2583956849801</v>
      </c>
      <c r="AK17" s="95">
        <v>35.827773694102703</v>
      </c>
      <c r="AL17" s="95">
        <v>42459.386890105103</v>
      </c>
      <c r="AM17" s="95">
        <v>0</v>
      </c>
      <c r="AN17" s="95">
        <v>0</v>
      </c>
      <c r="AO17" s="95">
        <v>0</v>
      </c>
      <c r="AP17" s="95">
        <v>8.2164269883221203E-2</v>
      </c>
      <c r="AQ17" s="95">
        <v>51.202278275021101</v>
      </c>
      <c r="AR17" s="95">
        <v>0</v>
      </c>
      <c r="AS17" s="95">
        <v>13194.6268014451</v>
      </c>
      <c r="AT17" s="95">
        <v>0</v>
      </c>
      <c r="AU17" s="95">
        <v>0</v>
      </c>
      <c r="AV17" s="95">
        <v>0</v>
      </c>
      <c r="AW17" s="95">
        <v>0</v>
      </c>
      <c r="AX17" s="95">
        <v>0</v>
      </c>
      <c r="AY17" s="95">
        <v>0</v>
      </c>
      <c r="AZ17" s="95">
        <v>0</v>
      </c>
      <c r="BA17" s="95">
        <v>0</v>
      </c>
      <c r="BB17" s="95">
        <v>0</v>
      </c>
      <c r="BC17" s="95">
        <v>0</v>
      </c>
      <c r="BD17" s="95">
        <v>0</v>
      </c>
      <c r="BE17" s="95">
        <v>0</v>
      </c>
      <c r="BF17" s="95">
        <v>0</v>
      </c>
      <c r="BG17" s="95">
        <v>0</v>
      </c>
      <c r="BH17" s="95">
        <v>0</v>
      </c>
      <c r="BI17" s="95">
        <v>0</v>
      </c>
      <c r="BJ17" s="95">
        <v>0</v>
      </c>
      <c r="BK17" s="95">
        <v>2498.8752567106299</v>
      </c>
      <c r="BL17" s="95">
        <v>0</v>
      </c>
      <c r="BM17" s="95">
        <v>0</v>
      </c>
      <c r="BN17" s="95">
        <v>0</v>
      </c>
      <c r="BO17" s="95">
        <v>0</v>
      </c>
      <c r="BP17" s="95">
        <v>9880.6463188658508</v>
      </c>
      <c r="BQ17" s="95">
        <v>0</v>
      </c>
      <c r="BR17" s="95">
        <v>87.170693832561099</v>
      </c>
      <c r="BS17" s="95">
        <v>1671.8519290020299</v>
      </c>
      <c r="BT17" s="95">
        <v>0</v>
      </c>
      <c r="BU17" s="95">
        <v>1926.4692530550999</v>
      </c>
      <c r="BV17" s="95">
        <v>37446.230541951198</v>
      </c>
      <c r="BW17" s="95">
        <v>1409.0491037213101</v>
      </c>
      <c r="BY17" s="49">
        <f t="shared" si="0"/>
        <v>2.7279051124632688E-3</v>
      </c>
      <c r="BZ17" s="49">
        <f t="shared" si="1"/>
        <v>2.693466820746138E-3</v>
      </c>
      <c r="CA17" s="49">
        <f t="shared" si="2"/>
        <v>2.7308927465952509E-3</v>
      </c>
      <c r="CB17" s="49">
        <f t="shared" si="3"/>
        <v>2.7366545956356357E-3</v>
      </c>
      <c r="CC17" s="49">
        <f t="shared" si="4"/>
        <v>2.7200316505754016E-3</v>
      </c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</row>
    <row r="18" spans="1:126" x14ac:dyDescent="0.25">
      <c r="A18" s="42" t="s">
        <v>17</v>
      </c>
      <c r="H18" s="95">
        <v>42395.801972000001</v>
      </c>
      <c r="I18" s="95">
        <v>0.96588340859999999</v>
      </c>
      <c r="J18" s="95">
        <v>129.89405034999999</v>
      </c>
      <c r="K18" s="95">
        <v>898.56965647000004</v>
      </c>
      <c r="L18" s="95">
        <v>52.514769115</v>
      </c>
      <c r="M18" s="95"/>
      <c r="N18" s="95" t="s">
        <v>17</v>
      </c>
      <c r="O18" s="95">
        <v>4.1000824742250304</v>
      </c>
      <c r="P18" s="95">
        <v>4648.2787783521298</v>
      </c>
      <c r="Q18" s="95">
        <v>0.96849026844513197</v>
      </c>
      <c r="R18" s="95">
        <v>0.96849026844513197</v>
      </c>
      <c r="S18" s="95">
        <v>1.5989407184642499</v>
      </c>
      <c r="T18" s="95">
        <v>0</v>
      </c>
      <c r="U18" s="95">
        <v>130.24905464376201</v>
      </c>
      <c r="V18" s="95">
        <v>0</v>
      </c>
      <c r="W18" s="95">
        <v>0</v>
      </c>
      <c r="X18" s="95">
        <v>0</v>
      </c>
      <c r="Y18" s="95">
        <v>5.3387898782653798</v>
      </c>
      <c r="Z18" s="95">
        <v>0</v>
      </c>
      <c r="AA18" s="95">
        <v>7864.2643249950197</v>
      </c>
      <c r="AB18" s="95">
        <v>0</v>
      </c>
      <c r="AC18" s="95">
        <v>0</v>
      </c>
      <c r="AD18" s="95">
        <v>0</v>
      </c>
      <c r="AE18" s="95">
        <v>0</v>
      </c>
      <c r="AF18" s="95">
        <v>18.457765107375</v>
      </c>
      <c r="AG18" s="95">
        <v>0</v>
      </c>
      <c r="AH18" s="95">
        <v>10866.294333641001</v>
      </c>
      <c r="AI18" s="95">
        <v>398.620063069683</v>
      </c>
      <c r="AJ18" s="95">
        <v>901.023558263106</v>
      </c>
      <c r="AK18" s="95">
        <v>52.657746746148099</v>
      </c>
      <c r="AL18" s="95">
        <v>49781.972116822901</v>
      </c>
      <c r="AM18" s="95">
        <v>0</v>
      </c>
      <c r="AN18" s="95">
        <v>0</v>
      </c>
      <c r="AO18" s="95">
        <v>0</v>
      </c>
      <c r="AP18" s="95">
        <v>5.2128495870299899E-2</v>
      </c>
      <c r="AQ18" s="95">
        <v>77.743581712340998</v>
      </c>
      <c r="AR18" s="95">
        <v>0</v>
      </c>
      <c r="AS18" s="95">
        <v>12617.275537646099</v>
      </c>
      <c r="AT18" s="95">
        <v>0</v>
      </c>
      <c r="AU18" s="95">
        <v>0</v>
      </c>
      <c r="AV18" s="95">
        <v>0</v>
      </c>
      <c r="AW18" s="95">
        <v>0</v>
      </c>
      <c r="AX18" s="95">
        <v>0</v>
      </c>
      <c r="AY18" s="95">
        <v>0</v>
      </c>
      <c r="AZ18" s="95">
        <v>0</v>
      </c>
      <c r="BA18" s="95">
        <v>0</v>
      </c>
      <c r="BB18" s="95">
        <v>0</v>
      </c>
      <c r="BC18" s="95">
        <v>0</v>
      </c>
      <c r="BD18" s="95">
        <v>0</v>
      </c>
      <c r="BE18" s="95">
        <v>0</v>
      </c>
      <c r="BF18" s="95">
        <v>0</v>
      </c>
      <c r="BG18" s="95">
        <v>0</v>
      </c>
      <c r="BH18" s="95">
        <v>0</v>
      </c>
      <c r="BI18" s="95">
        <v>0</v>
      </c>
      <c r="BJ18" s="95">
        <v>0</v>
      </c>
      <c r="BK18" s="95">
        <v>2634.68272904166</v>
      </c>
      <c r="BL18" s="95">
        <v>0</v>
      </c>
      <c r="BM18" s="95">
        <v>0</v>
      </c>
      <c r="BN18" s="95">
        <v>0</v>
      </c>
      <c r="BO18" s="95">
        <v>0</v>
      </c>
      <c r="BP18" s="95">
        <v>12138.519982359399</v>
      </c>
      <c r="BQ18" s="95">
        <v>0</v>
      </c>
      <c r="BR18" s="95">
        <v>117.214444311284</v>
      </c>
      <c r="BS18" s="95">
        <v>2678.9074838611</v>
      </c>
      <c r="BT18" s="95">
        <v>0</v>
      </c>
      <c r="BU18" s="95">
        <v>2615.1228012465099</v>
      </c>
      <c r="BV18" s="95">
        <v>42511.495341413203</v>
      </c>
      <c r="BW18" s="95">
        <v>2143.0441701662298</v>
      </c>
      <c r="BY18" s="49">
        <f t="shared" si="0"/>
        <v>2.7288873905395401E-3</v>
      </c>
      <c r="BZ18" s="49">
        <f t="shared" si="1"/>
        <v>2.698938424577036E-3</v>
      </c>
      <c r="CA18" s="49">
        <f t="shared" si="2"/>
        <v>2.7330296715320028E-3</v>
      </c>
      <c r="CB18" s="49">
        <f t="shared" si="3"/>
        <v>2.7308976832647841E-3</v>
      </c>
      <c r="CC18" s="49">
        <f t="shared" si="4"/>
        <v>2.722617533269512E-3</v>
      </c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</row>
    <row r="19" spans="1:126" x14ac:dyDescent="0.25">
      <c r="A19" s="42" t="s">
        <v>18</v>
      </c>
      <c r="H19" s="95">
        <v>37879.177429000003</v>
      </c>
      <c r="I19" s="95">
        <v>1.01863455</v>
      </c>
      <c r="J19" s="95">
        <v>43.886197342999999</v>
      </c>
      <c r="K19" s="95">
        <v>1315.8440558</v>
      </c>
      <c r="L19" s="95">
        <v>22.086594954999999</v>
      </c>
      <c r="M19" s="95"/>
      <c r="N19" s="95" t="s">
        <v>18</v>
      </c>
      <c r="O19" s="95">
        <v>4.4176004665310797</v>
      </c>
      <c r="P19" s="95">
        <v>3767.7416259192501</v>
      </c>
      <c r="Q19" s="95">
        <v>1.02138025893594</v>
      </c>
      <c r="R19" s="95">
        <v>1.02138025893594</v>
      </c>
      <c r="S19" s="95">
        <v>1.6862712710825201</v>
      </c>
      <c r="T19" s="95">
        <v>0</v>
      </c>
      <c r="U19" s="95">
        <v>44.006003938558699</v>
      </c>
      <c r="V19" s="95">
        <v>0</v>
      </c>
      <c r="W19" s="95">
        <v>0</v>
      </c>
      <c r="X19" s="95">
        <v>0</v>
      </c>
      <c r="Y19" s="95">
        <v>3.82163373211164</v>
      </c>
      <c r="Z19" s="95">
        <v>0</v>
      </c>
      <c r="AA19" s="95">
        <v>8191.3332354704999</v>
      </c>
      <c r="AB19" s="95">
        <v>0</v>
      </c>
      <c r="AC19" s="95">
        <v>0</v>
      </c>
      <c r="AD19" s="95">
        <v>0</v>
      </c>
      <c r="AE19" s="95">
        <v>0</v>
      </c>
      <c r="AF19" s="95">
        <v>8.0966910851358698</v>
      </c>
      <c r="AG19" s="95">
        <v>0</v>
      </c>
      <c r="AH19" s="95">
        <v>9606.2501440459801</v>
      </c>
      <c r="AI19" s="95">
        <v>207.26824766965501</v>
      </c>
      <c r="AJ19" s="95">
        <v>1319.4419949978501</v>
      </c>
      <c r="AK19" s="95">
        <v>22.1467638058059</v>
      </c>
      <c r="AL19" s="95">
        <v>44578.716193279201</v>
      </c>
      <c r="AM19" s="95">
        <v>0</v>
      </c>
      <c r="AN19" s="95">
        <v>0</v>
      </c>
      <c r="AO19" s="95">
        <v>0</v>
      </c>
      <c r="AP19" s="95">
        <v>5.7549177128149102E-2</v>
      </c>
      <c r="AQ19" s="95">
        <v>72.950190187354195</v>
      </c>
      <c r="AR19" s="95">
        <v>0</v>
      </c>
      <c r="AS19" s="95">
        <v>12011.754264167699</v>
      </c>
      <c r="AT19" s="95">
        <v>0</v>
      </c>
      <c r="AU19" s="95">
        <v>0</v>
      </c>
      <c r="AV19" s="95">
        <v>0</v>
      </c>
      <c r="AW19" s="95">
        <v>0</v>
      </c>
      <c r="AX19" s="95">
        <v>0</v>
      </c>
      <c r="AY19" s="95">
        <v>0</v>
      </c>
      <c r="AZ19" s="95">
        <v>0</v>
      </c>
      <c r="BA19" s="95">
        <v>0</v>
      </c>
      <c r="BB19" s="95">
        <v>0</v>
      </c>
      <c r="BC19" s="95">
        <v>0</v>
      </c>
      <c r="BD19" s="95">
        <v>0</v>
      </c>
      <c r="BE19" s="95">
        <v>0</v>
      </c>
      <c r="BF19" s="95">
        <v>0</v>
      </c>
      <c r="BG19" s="95">
        <v>0</v>
      </c>
      <c r="BH19" s="95">
        <v>0</v>
      </c>
      <c r="BI19" s="95">
        <v>0</v>
      </c>
      <c r="BJ19" s="95">
        <v>0</v>
      </c>
      <c r="BK19" s="95">
        <v>2096.1881098594799</v>
      </c>
      <c r="BL19" s="95">
        <v>0</v>
      </c>
      <c r="BM19" s="95">
        <v>0</v>
      </c>
      <c r="BN19" s="95">
        <v>0</v>
      </c>
      <c r="BO19" s="95">
        <v>0</v>
      </c>
      <c r="BP19" s="95">
        <v>10934.737176725401</v>
      </c>
      <c r="BQ19" s="95">
        <v>0</v>
      </c>
      <c r="BR19" s="95">
        <v>128.35588919820299</v>
      </c>
      <c r="BS19" s="95">
        <v>1796.4573726818201</v>
      </c>
      <c r="BT19" s="95">
        <v>0</v>
      </c>
      <c r="BU19" s="95">
        <v>2727.4178418664301</v>
      </c>
      <c r="BV19" s="95">
        <v>37982.532673269503</v>
      </c>
      <c r="BW19" s="95">
        <v>1409.2677042538101</v>
      </c>
      <c r="BY19" s="49">
        <f t="shared" si="0"/>
        <v>2.7285503879599031E-3</v>
      </c>
      <c r="BZ19" s="49">
        <f t="shared" si="1"/>
        <v>2.6954798813175443E-3</v>
      </c>
      <c r="CA19" s="49">
        <f t="shared" si="2"/>
        <v>2.7299379488801697E-3</v>
      </c>
      <c r="CB19" s="49">
        <f t="shared" si="3"/>
        <v>2.7343203641731341E-3</v>
      </c>
      <c r="CC19" s="49">
        <f t="shared" si="4"/>
        <v>2.7242248489860663E-3</v>
      </c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</row>
    <row r="20" spans="1:126" x14ac:dyDescent="0.25">
      <c r="A20" s="42" t="s">
        <v>19</v>
      </c>
      <c r="H20" s="95">
        <v>10803.03995</v>
      </c>
      <c r="I20" s="95">
        <v>0.2895219409</v>
      </c>
      <c r="J20" s="95">
        <v>25.010340555999999</v>
      </c>
      <c r="K20" s="95">
        <v>192.83041342999999</v>
      </c>
      <c r="L20" s="95">
        <v>0.43781387529999999</v>
      </c>
      <c r="M20" s="95"/>
      <c r="N20" s="95" t="s">
        <v>19</v>
      </c>
      <c r="O20" s="95">
        <v>1.13667137339175</v>
      </c>
      <c r="P20" s="95">
        <v>1272.46892287523</v>
      </c>
      <c r="Q20" s="95">
        <v>0.29030342663410402</v>
      </c>
      <c r="R20" s="95">
        <v>0.29030342663410402</v>
      </c>
      <c r="S20" s="95">
        <v>0.47928316364357798</v>
      </c>
      <c r="T20" s="95">
        <v>0</v>
      </c>
      <c r="U20" s="95">
        <v>25.078773613724099</v>
      </c>
      <c r="V20" s="95">
        <v>0</v>
      </c>
      <c r="W20" s="95">
        <v>0</v>
      </c>
      <c r="X20" s="95">
        <v>0</v>
      </c>
      <c r="Y20" s="95">
        <v>1.39529742663502</v>
      </c>
      <c r="Z20" s="95">
        <v>0</v>
      </c>
      <c r="AA20" s="95">
        <v>2306.1388727363901</v>
      </c>
      <c r="AB20" s="95">
        <v>0</v>
      </c>
      <c r="AC20" s="95">
        <v>0</v>
      </c>
      <c r="AD20" s="95">
        <v>0</v>
      </c>
      <c r="AE20" s="95">
        <v>0</v>
      </c>
      <c r="AF20" s="95">
        <v>0.353815149214328</v>
      </c>
      <c r="AG20" s="95">
        <v>0</v>
      </c>
      <c r="AH20" s="95">
        <v>2708.0505784591801</v>
      </c>
      <c r="AI20" s="95">
        <v>90.877582850532093</v>
      </c>
      <c r="AJ20" s="95">
        <v>193.35578250235599</v>
      </c>
      <c r="AK20" s="95">
        <v>0.439012429056647</v>
      </c>
      <c r="AL20" s="95">
        <v>12911.2843239251</v>
      </c>
      <c r="AM20" s="95">
        <v>0</v>
      </c>
      <c r="AN20" s="95">
        <v>0</v>
      </c>
      <c r="AO20" s="95">
        <v>0</v>
      </c>
      <c r="AP20" s="95">
        <v>1.30863871853149E-2</v>
      </c>
      <c r="AQ20" s="95">
        <v>20.285612406399899</v>
      </c>
      <c r="AR20" s="95">
        <v>0</v>
      </c>
      <c r="AS20" s="95">
        <v>3256.9482339125898</v>
      </c>
      <c r="AT20" s="95">
        <v>0</v>
      </c>
      <c r="AU20" s="95">
        <v>0</v>
      </c>
      <c r="AV20" s="95">
        <v>0</v>
      </c>
      <c r="AW20" s="95">
        <v>0</v>
      </c>
      <c r="AX20" s="95">
        <v>0</v>
      </c>
      <c r="AY20" s="95">
        <v>0</v>
      </c>
      <c r="AZ20" s="95">
        <v>0</v>
      </c>
      <c r="BA20" s="95">
        <v>0</v>
      </c>
      <c r="BB20" s="95">
        <v>0</v>
      </c>
      <c r="BC20" s="95">
        <v>0</v>
      </c>
      <c r="BD20" s="95">
        <v>0</v>
      </c>
      <c r="BE20" s="95">
        <v>0</v>
      </c>
      <c r="BF20" s="95">
        <v>0</v>
      </c>
      <c r="BG20" s="95">
        <v>0</v>
      </c>
      <c r="BH20" s="95">
        <v>0</v>
      </c>
      <c r="BI20" s="95">
        <v>0</v>
      </c>
      <c r="BJ20" s="95">
        <v>0</v>
      </c>
      <c r="BK20" s="95">
        <v>657.99392811336202</v>
      </c>
      <c r="BL20" s="95">
        <v>0</v>
      </c>
      <c r="BM20" s="95">
        <v>0</v>
      </c>
      <c r="BN20" s="95">
        <v>0</v>
      </c>
      <c r="BO20" s="95">
        <v>0</v>
      </c>
      <c r="BP20" s="95">
        <v>3126.0010631722598</v>
      </c>
      <c r="BQ20" s="95">
        <v>0</v>
      </c>
      <c r="BR20" s="95">
        <v>36.594983643142697</v>
      </c>
      <c r="BS20" s="95">
        <v>671.76198127755595</v>
      </c>
      <c r="BT20" s="95">
        <v>0</v>
      </c>
      <c r="BU20" s="95">
        <v>776.26959424395295</v>
      </c>
      <c r="BV20" s="95">
        <v>10832.4958770261</v>
      </c>
      <c r="BW20" s="95">
        <v>493.99862438962299</v>
      </c>
      <c r="BY20" s="49">
        <f t="shared" si="0"/>
        <v>2.7266331664449451E-3</v>
      </c>
      <c r="BZ20" s="49">
        <f t="shared" si="1"/>
        <v>2.6992280159310925E-3</v>
      </c>
      <c r="CA20" s="49">
        <f t="shared" si="2"/>
        <v>2.7361905596956283E-3</v>
      </c>
      <c r="CB20" s="49">
        <f t="shared" si="3"/>
        <v>2.7245135402186741E-3</v>
      </c>
      <c r="CC20" s="49">
        <f t="shared" si="4"/>
        <v>2.7375874184566162E-3</v>
      </c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</row>
    <row r="21" spans="1:126" x14ac:dyDescent="0.25">
      <c r="A21" s="42" t="s">
        <v>20</v>
      </c>
      <c r="H21" s="95">
        <v>44839.658681000001</v>
      </c>
      <c r="I21" s="95">
        <v>1.3065700398</v>
      </c>
      <c r="J21" s="95">
        <v>75.139318165000006</v>
      </c>
      <c r="K21" s="95">
        <v>958.61558008999998</v>
      </c>
      <c r="L21" s="95">
        <v>10.367893568</v>
      </c>
      <c r="M21" s="95"/>
      <c r="N21" s="95" t="s">
        <v>20</v>
      </c>
      <c r="O21" s="95">
        <v>5.1309732132647596</v>
      </c>
      <c r="P21" s="95">
        <v>4445.1138655642499</v>
      </c>
      <c r="Q21" s="95">
        <v>1.3100899097651699</v>
      </c>
      <c r="R21" s="95">
        <v>1.3100899097651699</v>
      </c>
      <c r="S21" s="95">
        <v>2.1629158669620798</v>
      </c>
      <c r="T21" s="95">
        <v>0</v>
      </c>
      <c r="U21" s="95">
        <v>75.344309882669705</v>
      </c>
      <c r="V21" s="95">
        <v>0</v>
      </c>
      <c r="W21" s="95">
        <v>0</v>
      </c>
      <c r="X21" s="95">
        <v>0</v>
      </c>
      <c r="Y21" s="95">
        <v>4.0159900815902896</v>
      </c>
      <c r="Z21" s="95">
        <v>0</v>
      </c>
      <c r="AA21" s="95">
        <v>10369.8895027125</v>
      </c>
      <c r="AB21" s="95">
        <v>0</v>
      </c>
      <c r="AC21" s="95">
        <v>0</v>
      </c>
      <c r="AD21" s="95">
        <v>0</v>
      </c>
      <c r="AE21" s="95">
        <v>0</v>
      </c>
      <c r="AF21" s="95">
        <v>5.7120521997420504</v>
      </c>
      <c r="AG21" s="95">
        <v>0</v>
      </c>
      <c r="AH21" s="95">
        <v>11955.6329814335</v>
      </c>
      <c r="AI21" s="95">
        <v>292.90666083940903</v>
      </c>
      <c r="AJ21" s="95">
        <v>961.22628717562304</v>
      </c>
      <c r="AK21" s="95">
        <v>10.3961363050526</v>
      </c>
      <c r="AL21" s="95">
        <v>53107.990472615798</v>
      </c>
      <c r="AM21" s="95">
        <v>0</v>
      </c>
      <c r="AN21" s="95">
        <v>0</v>
      </c>
      <c r="AO21" s="95">
        <v>0</v>
      </c>
      <c r="AP21" s="95">
        <v>5.90932596061884E-2</v>
      </c>
      <c r="AQ21" s="95">
        <v>89.171046096165398</v>
      </c>
      <c r="AR21" s="95">
        <v>0</v>
      </c>
      <c r="AS21" s="95">
        <v>13763.343812625801</v>
      </c>
      <c r="AT21" s="95">
        <v>0</v>
      </c>
      <c r="AU21" s="95">
        <v>0</v>
      </c>
      <c r="AV21" s="95">
        <v>0</v>
      </c>
      <c r="AW21" s="95">
        <v>0</v>
      </c>
      <c r="AX21" s="95">
        <v>0</v>
      </c>
      <c r="AY21" s="95">
        <v>0</v>
      </c>
      <c r="AZ21" s="95">
        <v>0</v>
      </c>
      <c r="BA21" s="95">
        <v>0</v>
      </c>
      <c r="BB21" s="95">
        <v>0</v>
      </c>
      <c r="BC21" s="95">
        <v>0</v>
      </c>
      <c r="BD21" s="95">
        <v>0</v>
      </c>
      <c r="BE21" s="95">
        <v>0</v>
      </c>
      <c r="BF21" s="95">
        <v>0</v>
      </c>
      <c r="BG21" s="95">
        <v>0</v>
      </c>
      <c r="BH21" s="95">
        <v>0</v>
      </c>
      <c r="BI21" s="95">
        <v>0</v>
      </c>
      <c r="BJ21" s="95">
        <v>0</v>
      </c>
      <c r="BK21" s="95">
        <v>2050.7075765854102</v>
      </c>
      <c r="BL21" s="95">
        <v>0</v>
      </c>
      <c r="BM21" s="95">
        <v>0</v>
      </c>
      <c r="BN21" s="95">
        <v>0</v>
      </c>
      <c r="BO21" s="95">
        <v>0</v>
      </c>
      <c r="BP21" s="95">
        <v>13353.554820686901</v>
      </c>
      <c r="BQ21" s="95">
        <v>0</v>
      </c>
      <c r="BR21" s="95">
        <v>170.04701915220301</v>
      </c>
      <c r="BS21" s="95">
        <v>2234.1523833932602</v>
      </c>
      <c r="BT21" s="95">
        <v>0</v>
      </c>
      <c r="BU21" s="95">
        <v>3487.5724343921001</v>
      </c>
      <c r="BV21" s="95">
        <v>44962.066513886297</v>
      </c>
      <c r="BW21" s="95">
        <v>1648.2832612288501</v>
      </c>
      <c r="BY21" s="49">
        <f t="shared" si="0"/>
        <v>2.7299010850447042E-3</v>
      </c>
      <c r="BZ21" s="49">
        <f t="shared" si="1"/>
        <v>2.6939772518500028E-3</v>
      </c>
      <c r="CA21" s="49">
        <f t="shared" si="2"/>
        <v>2.7281551480085801E-3</v>
      </c>
      <c r="CB21" s="49">
        <f t="shared" si="3"/>
        <v>2.7234139939369176E-3</v>
      </c>
      <c r="CC21" s="49">
        <f t="shared" si="4"/>
        <v>2.7240573861377847E-3</v>
      </c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</row>
    <row r="22" spans="1:126" x14ac:dyDescent="0.25">
      <c r="A22" s="42" t="s">
        <v>129</v>
      </c>
      <c r="H22" s="95">
        <v>51443.727312000003</v>
      </c>
      <c r="I22" s="95">
        <v>1.4839522809000001</v>
      </c>
      <c r="J22" s="95">
        <v>114.00734187</v>
      </c>
      <c r="K22" s="95">
        <v>1002.7355769</v>
      </c>
      <c r="L22" s="95">
        <v>4.5239509252000003</v>
      </c>
      <c r="M22" s="95"/>
      <c r="N22" s="95" t="s">
        <v>129</v>
      </c>
      <c r="O22" s="95">
        <v>5.6571696049295204</v>
      </c>
      <c r="P22" s="95">
        <v>5389.5856153322802</v>
      </c>
      <c r="Q22" s="95">
        <v>1.48795307196672</v>
      </c>
      <c r="R22" s="95">
        <v>1.48795307196672</v>
      </c>
      <c r="S22" s="95">
        <v>2.45655536913638</v>
      </c>
      <c r="T22" s="95">
        <v>0</v>
      </c>
      <c r="U22" s="95">
        <v>114.318521154019</v>
      </c>
      <c r="V22" s="95">
        <v>0</v>
      </c>
      <c r="W22" s="95">
        <v>0</v>
      </c>
      <c r="X22" s="95">
        <v>0</v>
      </c>
      <c r="Y22" s="95">
        <v>5.2239384221858796</v>
      </c>
      <c r="Z22" s="95">
        <v>0</v>
      </c>
      <c r="AA22" s="95">
        <v>11686.7104896571</v>
      </c>
      <c r="AB22" s="95">
        <v>0</v>
      </c>
      <c r="AC22" s="95">
        <v>0</v>
      </c>
      <c r="AD22" s="95">
        <v>0</v>
      </c>
      <c r="AE22" s="95">
        <v>0</v>
      </c>
      <c r="AF22" s="95">
        <v>2.5801454450690899</v>
      </c>
      <c r="AG22" s="95">
        <v>0</v>
      </c>
      <c r="AH22" s="95">
        <v>13554.4460255268</v>
      </c>
      <c r="AI22" s="95">
        <v>398.10196507971199</v>
      </c>
      <c r="AJ22" s="95">
        <v>1005.46952517135</v>
      </c>
      <c r="AK22" s="95">
        <v>4.5363024077951097</v>
      </c>
      <c r="AL22" s="95">
        <v>61086.150303631497</v>
      </c>
      <c r="AM22" s="95">
        <v>0</v>
      </c>
      <c r="AN22" s="95">
        <v>0</v>
      </c>
      <c r="AO22" s="95">
        <v>0</v>
      </c>
      <c r="AP22" s="95">
        <v>6.2429771181071098E-2</v>
      </c>
      <c r="AQ22" s="95">
        <v>100.54711182173401</v>
      </c>
      <c r="AR22" s="95">
        <v>0</v>
      </c>
      <c r="AS22" s="95">
        <v>15401.8383989252</v>
      </c>
      <c r="AT22" s="95">
        <v>0</v>
      </c>
      <c r="AU22" s="95">
        <v>0</v>
      </c>
      <c r="AV22" s="95">
        <v>0</v>
      </c>
      <c r="AW22" s="95">
        <v>0</v>
      </c>
      <c r="AX22" s="95">
        <v>0</v>
      </c>
      <c r="AY22" s="95">
        <v>0</v>
      </c>
      <c r="AZ22" s="95">
        <v>0</v>
      </c>
      <c r="BA22" s="95">
        <v>0</v>
      </c>
      <c r="BB22" s="95">
        <v>0</v>
      </c>
      <c r="BC22" s="95">
        <v>0</v>
      </c>
      <c r="BD22" s="95">
        <v>0</v>
      </c>
      <c r="BE22" s="95">
        <v>0</v>
      </c>
      <c r="BF22" s="95">
        <v>0</v>
      </c>
      <c r="BG22" s="95">
        <v>0</v>
      </c>
      <c r="BH22" s="95">
        <v>0</v>
      </c>
      <c r="BI22" s="95">
        <v>0</v>
      </c>
      <c r="BJ22" s="95">
        <v>0</v>
      </c>
      <c r="BK22" s="95">
        <v>2515.1158630659902</v>
      </c>
      <c r="BL22" s="95">
        <v>0</v>
      </c>
      <c r="BM22" s="95">
        <v>0</v>
      </c>
      <c r="BN22" s="95">
        <v>0</v>
      </c>
      <c r="BO22" s="95">
        <v>0</v>
      </c>
      <c r="BP22" s="95">
        <v>15358.838477232301</v>
      </c>
      <c r="BQ22" s="95">
        <v>0</v>
      </c>
      <c r="BR22" s="95">
        <v>187.649385482892</v>
      </c>
      <c r="BS22" s="95">
        <v>2866.8696728375098</v>
      </c>
      <c r="BT22" s="95">
        <v>0</v>
      </c>
      <c r="BU22" s="95">
        <v>3929.7919380346798</v>
      </c>
      <c r="BV22" s="95">
        <v>51584.200123568997</v>
      </c>
      <c r="BW22" s="95">
        <v>2077.9434454273801</v>
      </c>
      <c r="BY22" s="49">
        <f t="shared" si="0"/>
        <v>2.7306110756136199E-3</v>
      </c>
      <c r="BZ22" s="49">
        <f t="shared" si="1"/>
        <v>2.6960375466342332E-3</v>
      </c>
      <c r="CA22" s="49">
        <f t="shared" si="2"/>
        <v>2.7294670581287767E-3</v>
      </c>
      <c r="CB22" s="49">
        <f t="shared" si="3"/>
        <v>2.7264897489746912E-3</v>
      </c>
      <c r="CC22" s="49">
        <f t="shared" si="4"/>
        <v>2.7302423919559607E-3</v>
      </c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</row>
    <row r="23" spans="1:126" x14ac:dyDescent="0.25">
      <c r="A23" s="42" t="s">
        <v>22</v>
      </c>
      <c r="H23" s="95">
        <v>87518.219765999995</v>
      </c>
      <c r="I23" s="95">
        <v>2.1650665748</v>
      </c>
      <c r="J23" s="95">
        <v>175.76018576000001</v>
      </c>
      <c r="K23" s="95">
        <v>1487.0520048999999</v>
      </c>
      <c r="L23" s="95">
        <v>96.918497278000004</v>
      </c>
      <c r="M23" s="95"/>
      <c r="N23" s="95" t="s">
        <v>22</v>
      </c>
      <c r="O23" s="95">
        <v>8.7927648715238895</v>
      </c>
      <c r="P23" s="95">
        <v>10832.184552096</v>
      </c>
      <c r="Q23" s="95">
        <v>2.1709104658026499</v>
      </c>
      <c r="R23" s="95">
        <v>2.1709104658026499</v>
      </c>
      <c r="S23" s="95">
        <v>3.58409851344764</v>
      </c>
      <c r="T23" s="95">
        <v>0</v>
      </c>
      <c r="U23" s="95">
        <v>176.24017325524301</v>
      </c>
      <c r="V23" s="95">
        <v>0</v>
      </c>
      <c r="W23" s="95">
        <v>0</v>
      </c>
      <c r="X23" s="95">
        <v>0</v>
      </c>
      <c r="Y23" s="95">
        <v>13.080636270216599</v>
      </c>
      <c r="Z23" s="95">
        <v>0</v>
      </c>
      <c r="AA23" s="95">
        <v>17233.235326833401</v>
      </c>
      <c r="AB23" s="95">
        <v>0</v>
      </c>
      <c r="AC23" s="95">
        <v>0</v>
      </c>
      <c r="AD23" s="95">
        <v>0</v>
      </c>
      <c r="AE23" s="95">
        <v>0</v>
      </c>
      <c r="AF23" s="95">
        <v>32.7536949985371</v>
      </c>
      <c r="AG23" s="95">
        <v>0</v>
      </c>
      <c r="AH23" s="95">
        <v>21907.5808931639</v>
      </c>
      <c r="AI23" s="95">
        <v>695.00739826485596</v>
      </c>
      <c r="AJ23" s="95">
        <v>1491.10988600209</v>
      </c>
      <c r="AK23" s="95">
        <v>97.1827012115006</v>
      </c>
      <c r="AL23" s="95">
        <v>104488.278828904</v>
      </c>
      <c r="AM23" s="95">
        <v>0</v>
      </c>
      <c r="AN23" s="95">
        <v>0</v>
      </c>
      <c r="AO23" s="95">
        <v>0</v>
      </c>
      <c r="AP23" s="95">
        <v>0.105908449042857</v>
      </c>
      <c r="AQ23" s="95">
        <v>171.87561759641</v>
      </c>
      <c r="AR23" s="95">
        <v>0</v>
      </c>
      <c r="AS23" s="95">
        <v>26340.061277730099</v>
      </c>
      <c r="AT23" s="95">
        <v>0</v>
      </c>
      <c r="AU23" s="95">
        <v>0</v>
      </c>
      <c r="AV23" s="95">
        <v>0</v>
      </c>
      <c r="AW23" s="95">
        <v>0</v>
      </c>
      <c r="AX23" s="95">
        <v>0</v>
      </c>
      <c r="AY23" s="95">
        <v>0</v>
      </c>
      <c r="AZ23" s="95">
        <v>0</v>
      </c>
      <c r="BA23" s="95">
        <v>0</v>
      </c>
      <c r="BB23" s="95">
        <v>0</v>
      </c>
      <c r="BC23" s="95">
        <v>0</v>
      </c>
      <c r="BD23" s="95">
        <v>0</v>
      </c>
      <c r="BE23" s="95">
        <v>0</v>
      </c>
      <c r="BF23" s="95">
        <v>0</v>
      </c>
      <c r="BG23" s="95">
        <v>0</v>
      </c>
      <c r="BH23" s="95">
        <v>0</v>
      </c>
      <c r="BI23" s="95">
        <v>0</v>
      </c>
      <c r="BJ23" s="95">
        <v>0</v>
      </c>
      <c r="BK23" s="95">
        <v>6144.8183580253599</v>
      </c>
      <c r="BL23" s="95">
        <v>0</v>
      </c>
      <c r="BM23" s="95">
        <v>0</v>
      </c>
      <c r="BN23" s="95">
        <v>0</v>
      </c>
      <c r="BO23" s="95">
        <v>0</v>
      </c>
      <c r="BP23" s="95">
        <v>24812.942257946699</v>
      </c>
      <c r="BQ23" s="95">
        <v>0</v>
      </c>
      <c r="BR23" s="95">
        <v>263.61813165647197</v>
      </c>
      <c r="BS23" s="95">
        <v>5532.8335595239096</v>
      </c>
      <c r="BT23" s="95">
        <v>0</v>
      </c>
      <c r="BU23" s="95">
        <v>5799.0721096625202</v>
      </c>
      <c r="BV23" s="95">
        <v>87756.975862806299</v>
      </c>
      <c r="BW23" s="95">
        <v>4433.9018595458001</v>
      </c>
      <c r="BY23" s="49">
        <f t="shared" si="0"/>
        <v>2.7280730508992702E-3</v>
      </c>
      <c r="BZ23" s="49">
        <f t="shared" si="1"/>
        <v>2.699173813253184E-3</v>
      </c>
      <c r="CA23" s="49">
        <f t="shared" si="2"/>
        <v>2.7309227807622823E-3</v>
      </c>
      <c r="CB23" s="49">
        <f t="shared" si="3"/>
        <v>2.7288091396392902E-3</v>
      </c>
      <c r="CC23" s="49">
        <f t="shared" si="4"/>
        <v>2.7260424059481268E-3</v>
      </c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</row>
    <row r="24" spans="1:126" x14ac:dyDescent="0.25">
      <c r="A24" s="42" t="s">
        <v>23</v>
      </c>
      <c r="H24" s="95">
        <v>66007.538486000005</v>
      </c>
      <c r="I24" s="95">
        <v>1.2030111053000001</v>
      </c>
      <c r="J24" s="95">
        <v>240.53996002</v>
      </c>
      <c r="K24" s="95">
        <v>876.15169851999997</v>
      </c>
      <c r="L24" s="95">
        <v>213.25037698</v>
      </c>
      <c r="M24" s="95"/>
      <c r="N24" s="95" t="s">
        <v>23</v>
      </c>
      <c r="O24" s="95">
        <v>5.9443613137359996</v>
      </c>
      <c r="P24" s="95">
        <v>5803.11105758951</v>
      </c>
      <c r="Q24" s="95">
        <v>1.2062548502116099</v>
      </c>
      <c r="R24" s="95">
        <v>1.2062548502116099</v>
      </c>
      <c r="S24" s="95">
        <v>1.99150916553514</v>
      </c>
      <c r="T24" s="95">
        <v>0</v>
      </c>
      <c r="U24" s="95">
        <v>241.19677270867999</v>
      </c>
      <c r="V24" s="95">
        <v>0</v>
      </c>
      <c r="W24" s="95">
        <v>0</v>
      </c>
      <c r="X24" s="95">
        <v>0</v>
      </c>
      <c r="Y24" s="95">
        <v>5.9189596325448397</v>
      </c>
      <c r="Z24" s="95">
        <v>0</v>
      </c>
      <c r="AA24" s="95">
        <v>10567.6245716912</v>
      </c>
      <c r="AB24" s="95">
        <v>0</v>
      </c>
      <c r="AC24" s="95">
        <v>0</v>
      </c>
      <c r="AD24" s="95">
        <v>0</v>
      </c>
      <c r="AE24" s="95">
        <v>0</v>
      </c>
      <c r="AF24" s="95">
        <v>72.117898913687995</v>
      </c>
      <c r="AG24" s="95">
        <v>0</v>
      </c>
      <c r="AH24" s="95">
        <v>18464.310371843301</v>
      </c>
      <c r="AI24" s="95">
        <v>653.62835044419796</v>
      </c>
      <c r="AJ24" s="95">
        <v>878.53635045941303</v>
      </c>
      <c r="AK24" s="95">
        <v>213.831613504865</v>
      </c>
      <c r="AL24" s="95">
        <v>75535.744187679404</v>
      </c>
      <c r="AM24" s="95">
        <v>0</v>
      </c>
      <c r="AN24" s="95">
        <v>0</v>
      </c>
      <c r="AO24" s="95">
        <v>0</v>
      </c>
      <c r="AP24" s="95">
        <v>8.7964254024548494E-2</v>
      </c>
      <c r="AQ24" s="95">
        <v>120.085395537982</v>
      </c>
      <c r="AR24" s="95">
        <v>0</v>
      </c>
      <c r="AS24" s="95">
        <v>19936.421648261301</v>
      </c>
      <c r="AT24" s="95">
        <v>0</v>
      </c>
      <c r="AU24" s="95">
        <v>0</v>
      </c>
      <c r="AV24" s="95">
        <v>0</v>
      </c>
      <c r="AW24" s="95">
        <v>0</v>
      </c>
      <c r="AX24" s="95">
        <v>0</v>
      </c>
      <c r="AY24" s="95">
        <v>0</v>
      </c>
      <c r="AZ24" s="95">
        <v>0</v>
      </c>
      <c r="BA24" s="95">
        <v>0</v>
      </c>
      <c r="BB24" s="95">
        <v>0</v>
      </c>
      <c r="BC24" s="95">
        <v>0</v>
      </c>
      <c r="BD24" s="95">
        <v>0</v>
      </c>
      <c r="BE24" s="95">
        <v>0</v>
      </c>
      <c r="BF24" s="95">
        <v>0</v>
      </c>
      <c r="BG24" s="95">
        <v>0</v>
      </c>
      <c r="BH24" s="95">
        <v>0</v>
      </c>
      <c r="BI24" s="95">
        <v>0</v>
      </c>
      <c r="BJ24" s="95">
        <v>0</v>
      </c>
      <c r="BK24" s="95">
        <v>3395.72288392881</v>
      </c>
      <c r="BL24" s="95">
        <v>0</v>
      </c>
      <c r="BM24" s="95">
        <v>0</v>
      </c>
      <c r="BN24" s="95">
        <v>0</v>
      </c>
      <c r="BO24" s="95">
        <v>0</v>
      </c>
      <c r="BP24" s="95">
        <v>18780.973741686299</v>
      </c>
      <c r="BQ24" s="95">
        <v>0</v>
      </c>
      <c r="BR24" s="95">
        <v>161.37444078674901</v>
      </c>
      <c r="BS24" s="95">
        <v>3747.6896150143898</v>
      </c>
      <c r="BT24" s="95">
        <v>0</v>
      </c>
      <c r="BU24" s="95">
        <v>3475.5448941483801</v>
      </c>
      <c r="BV24" s="95">
        <v>66187.592575384304</v>
      </c>
      <c r="BW24" s="95">
        <v>3378.0496261285598</v>
      </c>
      <c r="BY24" s="49">
        <f t="shared" si="0"/>
        <v>2.7277806976923995E-3</v>
      </c>
      <c r="BZ24" s="49">
        <f t="shared" si="1"/>
        <v>2.6963549191849974E-3</v>
      </c>
      <c r="CA24" s="49">
        <f t="shared" si="2"/>
        <v>2.7305761945972725E-3</v>
      </c>
      <c r="CB24" s="49">
        <f t="shared" si="3"/>
        <v>2.7217340826265904E-3</v>
      </c>
      <c r="CC24" s="49">
        <f t="shared" si="4"/>
        <v>2.7256060837797134E-3</v>
      </c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</row>
    <row r="25" spans="1:126" x14ac:dyDescent="0.25">
      <c r="A25" s="42" t="s">
        <v>24</v>
      </c>
      <c r="H25" s="95">
        <v>31241.808247000001</v>
      </c>
      <c r="I25" s="95">
        <v>0.65061917209999998</v>
      </c>
      <c r="J25" s="95">
        <v>31.810462934</v>
      </c>
      <c r="K25" s="95">
        <v>479.98046300999999</v>
      </c>
      <c r="L25" s="95">
        <v>137.62834162999999</v>
      </c>
      <c r="M25" s="95"/>
      <c r="N25" s="95" t="s">
        <v>24</v>
      </c>
      <c r="O25" s="95">
        <v>3.0643861228454998</v>
      </c>
      <c r="P25" s="95">
        <v>3180.3931900648599</v>
      </c>
      <c r="Q25" s="95">
        <v>0.65237625601302196</v>
      </c>
      <c r="R25" s="95">
        <v>0.65237625601302196</v>
      </c>
      <c r="S25" s="95">
        <v>1.0770556831329801</v>
      </c>
      <c r="T25" s="95">
        <v>0</v>
      </c>
      <c r="U25" s="95">
        <v>31.8973862859985</v>
      </c>
      <c r="V25" s="95">
        <v>0</v>
      </c>
      <c r="W25" s="95">
        <v>0</v>
      </c>
      <c r="X25" s="95">
        <v>0</v>
      </c>
      <c r="Y25" s="95">
        <v>3.7422533798611699</v>
      </c>
      <c r="Z25" s="95">
        <v>0</v>
      </c>
      <c r="AA25" s="95">
        <v>5387.1768291580202</v>
      </c>
      <c r="AB25" s="95">
        <v>0</v>
      </c>
      <c r="AC25" s="95">
        <v>0</v>
      </c>
      <c r="AD25" s="95">
        <v>0</v>
      </c>
      <c r="AE25" s="95">
        <v>0</v>
      </c>
      <c r="AF25" s="95">
        <v>44.926596345747598</v>
      </c>
      <c r="AG25" s="95">
        <v>0</v>
      </c>
      <c r="AH25" s="95">
        <v>8723.4182945338107</v>
      </c>
      <c r="AI25" s="95">
        <v>167.30335008691699</v>
      </c>
      <c r="AJ25" s="95">
        <v>481.28977031830601</v>
      </c>
      <c r="AK25" s="95">
        <v>138.00331914102799</v>
      </c>
      <c r="AL25" s="95">
        <v>36362.6306791889</v>
      </c>
      <c r="AM25" s="95">
        <v>0</v>
      </c>
      <c r="AN25" s="95">
        <v>0</v>
      </c>
      <c r="AO25" s="95">
        <v>0</v>
      </c>
      <c r="AP25" s="95">
        <v>4.34347661643876E-2</v>
      </c>
      <c r="AQ25" s="95">
        <v>68.828838787645296</v>
      </c>
      <c r="AR25" s="95">
        <v>0</v>
      </c>
      <c r="AS25" s="95">
        <v>9696.7671800724202</v>
      </c>
      <c r="AT25" s="95">
        <v>0</v>
      </c>
      <c r="AU25" s="95">
        <v>0</v>
      </c>
      <c r="AV25" s="95">
        <v>0</v>
      </c>
      <c r="AW25" s="95">
        <v>0</v>
      </c>
      <c r="AX25" s="95">
        <v>0</v>
      </c>
      <c r="AY25" s="95">
        <v>0</v>
      </c>
      <c r="AZ25" s="95">
        <v>0</v>
      </c>
      <c r="BA25" s="95">
        <v>0</v>
      </c>
      <c r="BB25" s="95">
        <v>0</v>
      </c>
      <c r="BC25" s="95">
        <v>0</v>
      </c>
      <c r="BD25" s="95">
        <v>0</v>
      </c>
      <c r="BE25" s="95">
        <v>0</v>
      </c>
      <c r="BF25" s="95">
        <v>0</v>
      </c>
      <c r="BG25" s="95">
        <v>0</v>
      </c>
      <c r="BH25" s="95">
        <v>0</v>
      </c>
      <c r="BI25" s="95">
        <v>0</v>
      </c>
      <c r="BJ25" s="95">
        <v>0</v>
      </c>
      <c r="BK25" s="95">
        <v>1981.5325267616099</v>
      </c>
      <c r="BL25" s="95">
        <v>0</v>
      </c>
      <c r="BM25" s="95">
        <v>0</v>
      </c>
      <c r="BN25" s="95">
        <v>0</v>
      </c>
      <c r="BO25" s="95">
        <v>0</v>
      </c>
      <c r="BP25" s="95">
        <v>8726.4669033840091</v>
      </c>
      <c r="BQ25" s="95">
        <v>0</v>
      </c>
      <c r="BR25" s="95">
        <v>83.430093985035697</v>
      </c>
      <c r="BS25" s="95">
        <v>1492.2874732969899</v>
      </c>
      <c r="BT25" s="95">
        <v>0</v>
      </c>
      <c r="BU25" s="95">
        <v>1803.84887322078</v>
      </c>
      <c r="BV25" s="95">
        <v>31327.002638712001</v>
      </c>
      <c r="BW25" s="95">
        <v>1547.4610174138199</v>
      </c>
      <c r="BY25" s="49">
        <f t="shared" si="0"/>
        <v>2.726935362974115E-3</v>
      </c>
      <c r="BZ25" s="49">
        <f t="shared" si="1"/>
        <v>2.7006334709606754E-3</v>
      </c>
      <c r="CA25" s="49">
        <f t="shared" si="2"/>
        <v>2.7325396734668031E-3</v>
      </c>
      <c r="CB25" s="49">
        <f t="shared" si="3"/>
        <v>2.7278345874647389E-3</v>
      </c>
      <c r="CC25" s="49">
        <f t="shared" si="4"/>
        <v>2.7245660783741924E-3</v>
      </c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</row>
    <row r="26" spans="1:126" x14ac:dyDescent="0.25">
      <c r="A26" s="42" t="s">
        <v>25</v>
      </c>
      <c r="H26" s="95">
        <v>63832.967822999999</v>
      </c>
      <c r="I26" s="95">
        <v>1.3249088953999999</v>
      </c>
      <c r="J26" s="95">
        <v>165.81417386999999</v>
      </c>
      <c r="K26" s="95">
        <v>890.50047351000001</v>
      </c>
      <c r="L26" s="95">
        <v>157.58031556</v>
      </c>
      <c r="M26" s="95"/>
      <c r="N26" s="95" t="s">
        <v>25</v>
      </c>
      <c r="O26" s="95">
        <v>6.2573247326884802</v>
      </c>
      <c r="P26" s="95">
        <v>6055.6748081430396</v>
      </c>
      <c r="Q26" s="95">
        <v>1.3284836947731999</v>
      </c>
      <c r="R26" s="95">
        <v>1.3284836947731999</v>
      </c>
      <c r="S26" s="95">
        <v>2.1932866043320698</v>
      </c>
      <c r="T26" s="95">
        <v>0</v>
      </c>
      <c r="U26" s="95">
        <v>166.267773780157</v>
      </c>
      <c r="V26" s="95">
        <v>0</v>
      </c>
      <c r="W26" s="95">
        <v>0</v>
      </c>
      <c r="X26" s="95">
        <v>0</v>
      </c>
      <c r="Y26" s="95">
        <v>6.5055175878612301</v>
      </c>
      <c r="Z26" s="95">
        <v>0</v>
      </c>
      <c r="AA26" s="95">
        <v>11183.859032996899</v>
      </c>
      <c r="AB26" s="95">
        <v>0</v>
      </c>
      <c r="AC26" s="95">
        <v>0</v>
      </c>
      <c r="AD26" s="95">
        <v>0</v>
      </c>
      <c r="AE26" s="95">
        <v>0</v>
      </c>
      <c r="AF26" s="95">
        <v>66.688372403710403</v>
      </c>
      <c r="AG26" s="95">
        <v>0</v>
      </c>
      <c r="AH26" s="95">
        <v>17656.105332213901</v>
      </c>
      <c r="AI26" s="95">
        <v>494.24561820604401</v>
      </c>
      <c r="AJ26" s="95">
        <v>892.92782767688402</v>
      </c>
      <c r="AK26" s="95">
        <v>158.00948381570001</v>
      </c>
      <c r="AL26" s="95">
        <v>73866.7711579225</v>
      </c>
      <c r="AM26" s="95">
        <v>0</v>
      </c>
      <c r="AN26" s="95">
        <v>0</v>
      </c>
      <c r="AO26" s="95">
        <v>0</v>
      </c>
      <c r="AP26" s="95">
        <v>8.8918820830888895E-2</v>
      </c>
      <c r="AQ26" s="95">
        <v>125.79852619529601</v>
      </c>
      <c r="AR26" s="95">
        <v>0</v>
      </c>
      <c r="AS26" s="95">
        <v>19620.609784473902</v>
      </c>
      <c r="AT26" s="95">
        <v>0</v>
      </c>
      <c r="AU26" s="95">
        <v>0</v>
      </c>
      <c r="AV26" s="95">
        <v>0</v>
      </c>
      <c r="AW26" s="95">
        <v>0</v>
      </c>
      <c r="AX26" s="95">
        <v>0</v>
      </c>
      <c r="AY26" s="95">
        <v>0</v>
      </c>
      <c r="AZ26" s="95">
        <v>0</v>
      </c>
      <c r="BA26" s="95">
        <v>0</v>
      </c>
      <c r="BB26" s="95">
        <v>0</v>
      </c>
      <c r="BC26" s="95">
        <v>0</v>
      </c>
      <c r="BD26" s="95">
        <v>0</v>
      </c>
      <c r="BE26" s="95">
        <v>0</v>
      </c>
      <c r="BF26" s="95">
        <v>0</v>
      </c>
      <c r="BG26" s="95">
        <v>0</v>
      </c>
      <c r="BH26" s="95">
        <v>0</v>
      </c>
      <c r="BI26" s="95">
        <v>0</v>
      </c>
      <c r="BJ26" s="95">
        <v>0</v>
      </c>
      <c r="BK26" s="95">
        <v>3594.3123357914301</v>
      </c>
      <c r="BL26" s="95">
        <v>0</v>
      </c>
      <c r="BM26" s="95">
        <v>0</v>
      </c>
      <c r="BN26" s="95">
        <v>0</v>
      </c>
      <c r="BO26" s="95">
        <v>0</v>
      </c>
      <c r="BP26" s="95">
        <v>18146.071990316999</v>
      </c>
      <c r="BQ26" s="95">
        <v>0</v>
      </c>
      <c r="BR26" s="95">
        <v>172.34107577505699</v>
      </c>
      <c r="BS26" s="95">
        <v>3355.6338309115999</v>
      </c>
      <c r="BT26" s="95">
        <v>0</v>
      </c>
      <c r="BU26" s="95">
        <v>3708.4008837275701</v>
      </c>
      <c r="BV26" s="95">
        <v>64007.071568423198</v>
      </c>
      <c r="BW26" s="95">
        <v>3089.2644733821298</v>
      </c>
      <c r="BY26" s="49">
        <f t="shared" si="0"/>
        <v>2.727489436273193E-3</v>
      </c>
      <c r="BZ26" s="49">
        <f t="shared" si="1"/>
        <v>2.6981473108162544E-3</v>
      </c>
      <c r="CA26" s="49">
        <f t="shared" si="2"/>
        <v>2.7355918952540019E-3</v>
      </c>
      <c r="CB26" s="49">
        <f t="shared" si="3"/>
        <v>2.7258314162555658E-3</v>
      </c>
      <c r="CC26" s="49">
        <f t="shared" si="4"/>
        <v>2.7234889978158248E-3</v>
      </c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49"/>
      <c r="DD26" s="49"/>
      <c r="DE26" s="49"/>
      <c r="DF26" s="49"/>
      <c r="DG26" s="49"/>
      <c r="DH26" s="49"/>
      <c r="DI26" s="49"/>
      <c r="DJ26" s="49"/>
      <c r="DK26" s="49"/>
      <c r="DL26" s="49"/>
      <c r="DM26" s="49"/>
      <c r="DN26" s="49"/>
      <c r="DO26" s="49"/>
      <c r="DP26" s="49"/>
      <c r="DQ26" s="49"/>
      <c r="DR26" s="49"/>
      <c r="DS26" s="49"/>
      <c r="DT26" s="49"/>
      <c r="DU26" s="49"/>
      <c r="DV26" s="49"/>
    </row>
    <row r="27" spans="1:126" x14ac:dyDescent="0.25">
      <c r="A27" s="42" t="s">
        <v>26</v>
      </c>
      <c r="H27" s="95">
        <v>13257.035540000001</v>
      </c>
      <c r="I27" s="95">
        <v>0.2264949902</v>
      </c>
      <c r="J27" s="95">
        <v>11.108137151999999</v>
      </c>
      <c r="K27" s="95">
        <v>370.96982651000002</v>
      </c>
      <c r="L27" s="95">
        <v>63.990355276000003</v>
      </c>
      <c r="M27" s="95"/>
      <c r="N27" s="95" t="s">
        <v>26</v>
      </c>
      <c r="O27" s="95">
        <v>1.4038401460371499</v>
      </c>
      <c r="P27" s="95">
        <v>936.80777947480306</v>
      </c>
      <c r="Q27" s="95">
        <v>0.22710630011928901</v>
      </c>
      <c r="R27" s="95">
        <v>0.22710630011928901</v>
      </c>
      <c r="S27" s="95">
        <v>0.37494747059971301</v>
      </c>
      <c r="T27" s="95">
        <v>0</v>
      </c>
      <c r="U27" s="95">
        <v>11.138426271178099</v>
      </c>
      <c r="V27" s="95">
        <v>0</v>
      </c>
      <c r="W27" s="95">
        <v>0</v>
      </c>
      <c r="X27" s="95">
        <v>0</v>
      </c>
      <c r="Y27" s="95">
        <v>0.89559101274740005</v>
      </c>
      <c r="Z27" s="95">
        <v>0</v>
      </c>
      <c r="AA27" s="95">
        <v>2074.2790270579399</v>
      </c>
      <c r="AB27" s="95">
        <v>0</v>
      </c>
      <c r="AC27" s="95">
        <v>0</v>
      </c>
      <c r="AD27" s="95">
        <v>0</v>
      </c>
      <c r="AE27" s="95">
        <v>0</v>
      </c>
      <c r="AF27" s="95">
        <v>23.8854659154626</v>
      </c>
      <c r="AG27" s="95">
        <v>0</v>
      </c>
      <c r="AH27" s="95">
        <v>3815.25417230011</v>
      </c>
      <c r="AI27" s="95">
        <v>48.4823028370906</v>
      </c>
      <c r="AJ27" s="95">
        <v>371.98136087839202</v>
      </c>
      <c r="AK27" s="95">
        <v>64.164386250420193</v>
      </c>
      <c r="AL27" s="95">
        <v>14940.386956464199</v>
      </c>
      <c r="AM27" s="95">
        <v>0</v>
      </c>
      <c r="AN27" s="95">
        <v>0</v>
      </c>
      <c r="AO27" s="95">
        <v>0</v>
      </c>
      <c r="AP27" s="95">
        <v>2.4390346869093901E-2</v>
      </c>
      <c r="AQ27" s="95">
        <v>27.443021810882001</v>
      </c>
      <c r="AR27" s="95">
        <v>0</v>
      </c>
      <c r="AS27" s="95">
        <v>4432.6298475149997</v>
      </c>
      <c r="AT27" s="95">
        <v>0</v>
      </c>
      <c r="AU27" s="95">
        <v>0</v>
      </c>
      <c r="AV27" s="95">
        <v>0</v>
      </c>
      <c r="AW27" s="95">
        <v>0</v>
      </c>
      <c r="AX27" s="95">
        <v>0</v>
      </c>
      <c r="AY27" s="95">
        <v>0</v>
      </c>
      <c r="AZ27" s="95">
        <v>0</v>
      </c>
      <c r="BA27" s="95">
        <v>0</v>
      </c>
      <c r="BB27" s="95">
        <v>0</v>
      </c>
      <c r="BC27" s="95">
        <v>0</v>
      </c>
      <c r="BD27" s="95">
        <v>0</v>
      </c>
      <c r="BE27" s="95">
        <v>0</v>
      </c>
      <c r="BF27" s="95">
        <v>0</v>
      </c>
      <c r="BG27" s="95">
        <v>0</v>
      </c>
      <c r="BH27" s="95">
        <v>0</v>
      </c>
      <c r="BI27" s="95">
        <v>0</v>
      </c>
      <c r="BJ27" s="95">
        <v>0</v>
      </c>
      <c r="BK27" s="95">
        <v>694.60528553190795</v>
      </c>
      <c r="BL27" s="95">
        <v>0</v>
      </c>
      <c r="BM27" s="95">
        <v>0</v>
      </c>
      <c r="BN27" s="95">
        <v>0</v>
      </c>
      <c r="BO27" s="95">
        <v>0</v>
      </c>
      <c r="BP27" s="95">
        <v>3626.0452710218201</v>
      </c>
      <c r="BQ27" s="95">
        <v>0</v>
      </c>
      <c r="BR27" s="95">
        <v>32.672815455589301</v>
      </c>
      <c r="BS27" s="95">
        <v>420.84077504760199</v>
      </c>
      <c r="BT27" s="95">
        <v>0</v>
      </c>
      <c r="BU27" s="95">
        <v>676.454448380759</v>
      </c>
      <c r="BV27" s="95">
        <v>13293.1362574337</v>
      </c>
      <c r="BW27" s="95">
        <v>545.51074875107201</v>
      </c>
      <c r="BY27" s="49">
        <f t="shared" si="0"/>
        <v>2.723136505501076E-3</v>
      </c>
      <c r="BZ27" s="49">
        <f t="shared" si="1"/>
        <v>2.6989997383571724E-3</v>
      </c>
      <c r="CA27" s="49">
        <f t="shared" si="2"/>
        <v>2.7267505580489313E-3</v>
      </c>
      <c r="CB27" s="49">
        <f t="shared" si="3"/>
        <v>2.7267294968658013E-3</v>
      </c>
      <c r="CC27" s="49">
        <f t="shared" si="4"/>
        <v>2.7196438224099426E-3</v>
      </c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/>
      <c r="DD27" s="49"/>
      <c r="DE27" s="49"/>
      <c r="DF27" s="49"/>
      <c r="DG27" s="49"/>
      <c r="DH27" s="49"/>
      <c r="DI27" s="49"/>
      <c r="DJ27" s="49"/>
      <c r="DK27" s="49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</row>
    <row r="28" spans="1:126" x14ac:dyDescent="0.25">
      <c r="A28" s="42" t="s">
        <v>27</v>
      </c>
      <c r="H28" s="95">
        <v>29142.458925999999</v>
      </c>
      <c r="I28" s="95">
        <v>0.41464051029999999</v>
      </c>
      <c r="J28" s="95">
        <v>41.580966678999999</v>
      </c>
      <c r="K28" s="95">
        <v>330.33182742999998</v>
      </c>
      <c r="L28" s="95">
        <v>125.95899537</v>
      </c>
      <c r="M28" s="95"/>
      <c r="N28" s="95" t="s">
        <v>27</v>
      </c>
      <c r="O28" s="95">
        <v>3.3898497543173201</v>
      </c>
      <c r="P28" s="95">
        <v>1900.4130417502499</v>
      </c>
      <c r="Q28" s="95">
        <v>0.41575936926274498</v>
      </c>
      <c r="R28" s="95">
        <v>0.41575936926274498</v>
      </c>
      <c r="S28" s="95">
        <v>0.68641247385505499</v>
      </c>
      <c r="T28" s="95">
        <v>0</v>
      </c>
      <c r="U28" s="95">
        <v>41.6945465232426</v>
      </c>
      <c r="V28" s="95">
        <v>0</v>
      </c>
      <c r="W28" s="95">
        <v>0</v>
      </c>
      <c r="X28" s="95">
        <v>0</v>
      </c>
      <c r="Y28" s="95">
        <v>1.8860689575815699</v>
      </c>
      <c r="Z28" s="95">
        <v>0</v>
      </c>
      <c r="AA28" s="95">
        <v>4215.7934589050801</v>
      </c>
      <c r="AB28" s="95">
        <v>0</v>
      </c>
      <c r="AC28" s="95">
        <v>0</v>
      </c>
      <c r="AD28" s="95">
        <v>0</v>
      </c>
      <c r="AE28" s="95">
        <v>0</v>
      </c>
      <c r="AF28" s="95">
        <v>46.442349035050199</v>
      </c>
      <c r="AG28" s="95">
        <v>0</v>
      </c>
      <c r="AH28" s="95">
        <v>8153.3545208471496</v>
      </c>
      <c r="AI28" s="95">
        <v>132.45420178544799</v>
      </c>
      <c r="AJ28" s="95">
        <v>331.23188434057698</v>
      </c>
      <c r="AK28" s="95">
        <v>126.301958428782</v>
      </c>
      <c r="AL28" s="95">
        <v>32458.0582948351</v>
      </c>
      <c r="AM28" s="95">
        <v>0</v>
      </c>
      <c r="AN28" s="95">
        <v>0</v>
      </c>
      <c r="AO28" s="95">
        <v>0</v>
      </c>
      <c r="AP28" s="95">
        <v>6.7198794197716002E-2</v>
      </c>
      <c r="AQ28" s="95">
        <v>52.594790928614302</v>
      </c>
      <c r="AR28" s="95">
        <v>0</v>
      </c>
      <c r="AS28" s="95">
        <v>10318.963205051299</v>
      </c>
      <c r="AT28" s="95">
        <v>0</v>
      </c>
      <c r="AU28" s="95">
        <v>0</v>
      </c>
      <c r="AV28" s="95">
        <v>0</v>
      </c>
      <c r="AW28" s="95">
        <v>0</v>
      </c>
      <c r="AX28" s="95">
        <v>0</v>
      </c>
      <c r="AY28" s="95">
        <v>0</v>
      </c>
      <c r="AZ28" s="95">
        <v>0</v>
      </c>
      <c r="BA28" s="95">
        <v>0</v>
      </c>
      <c r="BB28" s="95">
        <v>0</v>
      </c>
      <c r="BC28" s="95">
        <v>0</v>
      </c>
      <c r="BD28" s="95">
        <v>0</v>
      </c>
      <c r="BE28" s="95">
        <v>0</v>
      </c>
      <c r="BF28" s="95">
        <v>0</v>
      </c>
      <c r="BG28" s="95">
        <v>0</v>
      </c>
      <c r="BH28" s="95">
        <v>0</v>
      </c>
      <c r="BI28" s="95">
        <v>0</v>
      </c>
      <c r="BJ28" s="95">
        <v>0</v>
      </c>
      <c r="BK28" s="95">
        <v>1790.5477525004201</v>
      </c>
      <c r="BL28" s="95">
        <v>0</v>
      </c>
      <c r="BM28" s="95">
        <v>0</v>
      </c>
      <c r="BN28" s="95">
        <v>0</v>
      </c>
      <c r="BO28" s="95">
        <v>0</v>
      </c>
      <c r="BP28" s="95">
        <v>7780.4437924883696</v>
      </c>
      <c r="BQ28" s="95">
        <v>0</v>
      </c>
      <c r="BR28" s="95">
        <v>60.569361795048899</v>
      </c>
      <c r="BS28" s="95">
        <v>943.19138273372096</v>
      </c>
      <c r="BT28" s="95">
        <v>0</v>
      </c>
      <c r="BU28" s="95">
        <v>1321.74927459686</v>
      </c>
      <c r="BV28" s="95">
        <v>29221.9039326046</v>
      </c>
      <c r="BW28" s="95">
        <v>1187.5513575943601</v>
      </c>
      <c r="BY28" s="49">
        <f t="shared" si="0"/>
        <v>2.7260913983384806E-3</v>
      </c>
      <c r="BZ28" s="49">
        <f t="shared" si="1"/>
        <v>2.6983831414240742E-3</v>
      </c>
      <c r="CA28" s="49">
        <f t="shared" si="2"/>
        <v>2.7315344811346832E-3</v>
      </c>
      <c r="CB28" s="49">
        <f t="shared" si="3"/>
        <v>2.7247053896668079E-3</v>
      </c>
      <c r="CC28" s="49">
        <f t="shared" si="4"/>
        <v>2.722815133405619E-3</v>
      </c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  <c r="DD28" s="49"/>
      <c r="DE28" s="49"/>
      <c r="DF28" s="49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</row>
    <row r="29" spans="1:126" x14ac:dyDescent="0.25">
      <c r="A29" s="42" t="s">
        <v>28</v>
      </c>
      <c r="H29" s="95">
        <v>22508.944994000001</v>
      </c>
      <c r="I29" s="95">
        <v>0.63521079010000003</v>
      </c>
      <c r="J29" s="95">
        <v>32.997604039000002</v>
      </c>
      <c r="K29" s="95">
        <v>414.00018531000001</v>
      </c>
      <c r="L29" s="95">
        <v>47.457102235999997</v>
      </c>
      <c r="M29" s="95"/>
      <c r="N29" s="95" t="s">
        <v>28</v>
      </c>
      <c r="O29" s="95">
        <v>2.4657096014497699</v>
      </c>
      <c r="P29" s="95">
        <v>2025.57351184851</v>
      </c>
      <c r="Q29" s="95">
        <v>0.63692452208836303</v>
      </c>
      <c r="R29" s="95">
        <v>0.63692452208836303</v>
      </c>
      <c r="S29" s="95">
        <v>1.05154946937945</v>
      </c>
      <c r="T29" s="95">
        <v>0</v>
      </c>
      <c r="U29" s="95">
        <v>33.087683423764702</v>
      </c>
      <c r="V29" s="95">
        <v>0</v>
      </c>
      <c r="W29" s="95">
        <v>0</v>
      </c>
      <c r="X29" s="95">
        <v>0</v>
      </c>
      <c r="Y29" s="95">
        <v>1.83599492892875</v>
      </c>
      <c r="Z29" s="95">
        <v>0</v>
      </c>
      <c r="AA29" s="95">
        <v>4964.9006450069501</v>
      </c>
      <c r="AB29" s="95">
        <v>0</v>
      </c>
      <c r="AC29" s="95">
        <v>0</v>
      </c>
      <c r="AD29" s="95">
        <v>0</v>
      </c>
      <c r="AE29" s="95">
        <v>0</v>
      </c>
      <c r="AF29" s="95">
        <v>17.411913803183399</v>
      </c>
      <c r="AG29" s="95">
        <v>0</v>
      </c>
      <c r="AH29" s="95">
        <v>6506.22578691935</v>
      </c>
      <c r="AI29" s="95">
        <v>126.073412473557</v>
      </c>
      <c r="AJ29" s="95">
        <v>415.11903379412701</v>
      </c>
      <c r="AK29" s="95">
        <v>47.585517685669799</v>
      </c>
      <c r="AL29" s="95">
        <v>26336.310906926301</v>
      </c>
      <c r="AM29" s="95">
        <v>0</v>
      </c>
      <c r="AN29" s="95">
        <v>0</v>
      </c>
      <c r="AO29" s="95">
        <v>0</v>
      </c>
      <c r="AP29" s="95">
        <v>2.7937355844285298E-2</v>
      </c>
      <c r="AQ29" s="95">
        <v>50.344296152311699</v>
      </c>
      <c r="AR29" s="95">
        <v>0</v>
      </c>
      <c r="AS29" s="95">
        <v>6701.7750908894004</v>
      </c>
      <c r="AT29" s="95">
        <v>0</v>
      </c>
      <c r="AU29" s="95">
        <v>0</v>
      </c>
      <c r="AV29" s="95">
        <v>0</v>
      </c>
      <c r="AW29" s="95">
        <v>0</v>
      </c>
      <c r="AX29" s="95">
        <v>0</v>
      </c>
      <c r="AY29" s="95">
        <v>0</v>
      </c>
      <c r="AZ29" s="95">
        <v>0</v>
      </c>
      <c r="BA29" s="95">
        <v>0</v>
      </c>
      <c r="BB29" s="95">
        <v>0</v>
      </c>
      <c r="BC29" s="95">
        <v>0</v>
      </c>
      <c r="BD29" s="95">
        <v>0</v>
      </c>
      <c r="BE29" s="95">
        <v>0</v>
      </c>
      <c r="BF29" s="95">
        <v>0</v>
      </c>
      <c r="BG29" s="95">
        <v>0</v>
      </c>
      <c r="BH29" s="95">
        <v>0</v>
      </c>
      <c r="BI29" s="95">
        <v>0</v>
      </c>
      <c r="BJ29" s="95">
        <v>0</v>
      </c>
      <c r="BK29" s="95">
        <v>940.52398335926296</v>
      </c>
      <c r="BL29" s="95">
        <v>0</v>
      </c>
      <c r="BM29" s="95">
        <v>0</v>
      </c>
      <c r="BN29" s="95">
        <v>0</v>
      </c>
      <c r="BO29" s="95">
        <v>0</v>
      </c>
      <c r="BP29" s="95">
        <v>6786.8637234525304</v>
      </c>
      <c r="BQ29" s="95">
        <v>0</v>
      </c>
      <c r="BR29" s="95">
        <v>79.598674714563799</v>
      </c>
      <c r="BS29" s="95">
        <v>1002.34098796726</v>
      </c>
      <c r="BT29" s="95">
        <v>0</v>
      </c>
      <c r="BU29" s="95">
        <v>1668.2040827702101</v>
      </c>
      <c r="BV29" s="95">
        <v>22569.335504334798</v>
      </c>
      <c r="BW29" s="95">
        <v>877.96797560471703</v>
      </c>
      <c r="BY29" s="49">
        <f t="shared" si="0"/>
        <v>2.6829560581757487E-3</v>
      </c>
      <c r="BZ29" s="49">
        <f t="shared" si="1"/>
        <v>2.6978949587635453E-3</v>
      </c>
      <c r="CA29" s="49">
        <f t="shared" si="2"/>
        <v>2.7298765285574756E-3</v>
      </c>
      <c r="CB29" s="49">
        <f t="shared" si="3"/>
        <v>2.7025313606785341E-3</v>
      </c>
      <c r="CC29" s="49">
        <f t="shared" si="4"/>
        <v>2.7059269028101101E-3</v>
      </c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</row>
    <row r="30" spans="1:126" x14ac:dyDescent="0.25">
      <c r="A30" s="42" t="s">
        <v>29</v>
      </c>
      <c r="H30" s="95">
        <v>11188.749317</v>
      </c>
      <c r="I30" s="95">
        <v>0.2918722393</v>
      </c>
      <c r="J30" s="95">
        <v>18.998548169999999</v>
      </c>
      <c r="K30" s="95">
        <v>185.53198115999999</v>
      </c>
      <c r="L30" s="95">
        <v>23.794417329000002</v>
      </c>
      <c r="M30" s="95"/>
      <c r="N30" s="95" t="s">
        <v>29</v>
      </c>
      <c r="O30" s="95">
        <v>1.11407556101126</v>
      </c>
      <c r="P30" s="95">
        <v>1253.82467110071</v>
      </c>
      <c r="Q30" s="95">
        <v>0.29265873550587701</v>
      </c>
      <c r="R30" s="95">
        <v>0.29265873550587701</v>
      </c>
      <c r="S30" s="95">
        <v>0.48317330326228902</v>
      </c>
      <c r="T30" s="95">
        <v>0</v>
      </c>
      <c r="U30" s="95">
        <v>19.0505700035886</v>
      </c>
      <c r="V30" s="95">
        <v>0</v>
      </c>
      <c r="W30" s="95">
        <v>0</v>
      </c>
      <c r="X30" s="95">
        <v>0</v>
      </c>
      <c r="Y30" s="95">
        <v>1.39726026012996</v>
      </c>
      <c r="Z30" s="95">
        <v>0</v>
      </c>
      <c r="AA30" s="95">
        <v>2287.4667296893499</v>
      </c>
      <c r="AB30" s="95">
        <v>0</v>
      </c>
      <c r="AC30" s="95">
        <v>0</v>
      </c>
      <c r="AD30" s="95">
        <v>0</v>
      </c>
      <c r="AE30" s="95">
        <v>0</v>
      </c>
      <c r="AF30" s="95">
        <v>7.8412123840782098</v>
      </c>
      <c r="AG30" s="95">
        <v>0</v>
      </c>
      <c r="AH30" s="95">
        <v>3032.16959923079</v>
      </c>
      <c r="AI30" s="95">
        <v>78.238773763829798</v>
      </c>
      <c r="AJ30" s="95">
        <v>186.03649129650401</v>
      </c>
      <c r="AK30" s="95">
        <v>23.859223438363699</v>
      </c>
      <c r="AL30" s="95">
        <v>13275.5639909169</v>
      </c>
      <c r="AM30" s="95">
        <v>0</v>
      </c>
      <c r="AN30" s="95">
        <v>0</v>
      </c>
      <c r="AO30" s="95">
        <v>0</v>
      </c>
      <c r="AP30" s="95">
        <v>1.23173469573571E-2</v>
      </c>
      <c r="AQ30" s="95">
        <v>24.104135910646701</v>
      </c>
      <c r="AR30" s="95">
        <v>0</v>
      </c>
      <c r="AS30" s="95">
        <v>3295.2834670612901</v>
      </c>
      <c r="AT30" s="95">
        <v>0</v>
      </c>
      <c r="AU30" s="95">
        <v>0</v>
      </c>
      <c r="AV30" s="95">
        <v>0</v>
      </c>
      <c r="AW30" s="95">
        <v>0</v>
      </c>
      <c r="AX30" s="95">
        <v>0</v>
      </c>
      <c r="AY30" s="95">
        <v>0</v>
      </c>
      <c r="AZ30" s="95">
        <v>0</v>
      </c>
      <c r="BA30" s="95">
        <v>0</v>
      </c>
      <c r="BB30" s="95">
        <v>0</v>
      </c>
      <c r="BC30" s="95">
        <v>0</v>
      </c>
      <c r="BD30" s="95">
        <v>0</v>
      </c>
      <c r="BE30" s="95">
        <v>0</v>
      </c>
      <c r="BF30" s="95">
        <v>0</v>
      </c>
      <c r="BG30" s="95">
        <v>0</v>
      </c>
      <c r="BH30" s="95">
        <v>0</v>
      </c>
      <c r="BI30" s="95">
        <v>0</v>
      </c>
      <c r="BJ30" s="95">
        <v>0</v>
      </c>
      <c r="BK30" s="95">
        <v>644.22909572093602</v>
      </c>
      <c r="BL30" s="95">
        <v>0</v>
      </c>
      <c r="BM30" s="95">
        <v>0</v>
      </c>
      <c r="BN30" s="95">
        <v>0</v>
      </c>
      <c r="BO30" s="95">
        <v>0</v>
      </c>
      <c r="BP30" s="95">
        <v>3262.3551210096698</v>
      </c>
      <c r="BQ30" s="95">
        <v>0</v>
      </c>
      <c r="BR30" s="95">
        <v>36.266567685105002</v>
      </c>
      <c r="BS30" s="95">
        <v>629.32232887208204</v>
      </c>
      <c r="BT30" s="95">
        <v>0</v>
      </c>
      <c r="BU30" s="95">
        <v>774.39861423634602</v>
      </c>
      <c r="BV30" s="95">
        <v>11219.278893389899</v>
      </c>
      <c r="BW30" s="95">
        <v>533.43817086983199</v>
      </c>
      <c r="BY30" s="49">
        <f t="shared" si="0"/>
        <v>2.7285959784185392E-3</v>
      </c>
      <c r="BZ30" s="49">
        <f t="shared" si="1"/>
        <v>2.6946591692422308E-3</v>
      </c>
      <c r="CA30" s="49">
        <f t="shared" si="2"/>
        <v>2.7382004731680868E-3</v>
      </c>
      <c r="CB30" s="49">
        <f t="shared" si="3"/>
        <v>2.7192623791848689E-3</v>
      </c>
      <c r="CC30" s="49">
        <f t="shared" si="4"/>
        <v>2.723584631959599E-3</v>
      </c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49"/>
      <c r="DD30" s="49"/>
      <c r="DE30" s="49"/>
      <c r="DF30" s="49"/>
      <c r="DG30" s="49"/>
      <c r="DH30" s="49"/>
      <c r="DI30" s="49"/>
      <c r="DJ30" s="49"/>
      <c r="DK30" s="49"/>
      <c r="DL30" s="49"/>
      <c r="DM30" s="49"/>
      <c r="DN30" s="49"/>
      <c r="DO30" s="49"/>
      <c r="DP30" s="49"/>
      <c r="DQ30" s="49"/>
      <c r="DR30" s="49"/>
      <c r="DS30" s="49"/>
      <c r="DT30" s="49"/>
      <c r="DU30" s="49"/>
      <c r="DV30" s="49"/>
    </row>
    <row r="31" spans="1:126" x14ac:dyDescent="0.25">
      <c r="A31" s="42" t="s">
        <v>30</v>
      </c>
      <c r="H31" s="95">
        <v>68080.958167000004</v>
      </c>
      <c r="I31" s="95">
        <v>1.9307048308999999</v>
      </c>
      <c r="J31" s="95">
        <v>165.82920063</v>
      </c>
      <c r="K31" s="95">
        <v>1207.804304</v>
      </c>
      <c r="L31" s="95">
        <v>55.437658784</v>
      </c>
      <c r="M31" s="95"/>
      <c r="N31" s="95" t="s">
        <v>30</v>
      </c>
      <c r="O31" s="95">
        <v>7.3768413252220899</v>
      </c>
      <c r="P31" s="95">
        <v>6580.3721086626101</v>
      </c>
      <c r="Q31" s="95">
        <v>1.93591276035152</v>
      </c>
      <c r="R31" s="95">
        <v>1.93591276035152</v>
      </c>
      <c r="S31" s="95">
        <v>3.1961608998495299</v>
      </c>
      <c r="T31" s="95">
        <v>0</v>
      </c>
      <c r="U31" s="95">
        <v>166.28206110545199</v>
      </c>
      <c r="V31" s="95">
        <v>0</v>
      </c>
      <c r="W31" s="95">
        <v>0</v>
      </c>
      <c r="X31" s="95">
        <v>0</v>
      </c>
      <c r="Y31" s="95">
        <v>6.16474422554968</v>
      </c>
      <c r="Z31" s="95">
        <v>0</v>
      </c>
      <c r="AA31" s="95">
        <v>15148.1637106216</v>
      </c>
      <c r="AB31" s="95">
        <v>0</v>
      </c>
      <c r="AC31" s="95">
        <v>0</v>
      </c>
      <c r="AD31" s="95">
        <v>0</v>
      </c>
      <c r="AE31" s="95">
        <v>0</v>
      </c>
      <c r="AF31" s="95">
        <v>19.576242600065001</v>
      </c>
      <c r="AG31" s="95">
        <v>0</v>
      </c>
      <c r="AH31" s="95">
        <v>18725.297450224101</v>
      </c>
      <c r="AI31" s="95">
        <v>529.72381566317802</v>
      </c>
      <c r="AJ31" s="95">
        <v>1211.0963370684699</v>
      </c>
      <c r="AK31" s="95">
        <v>55.588634370662398</v>
      </c>
      <c r="AL31" s="95">
        <v>80095.310620876699</v>
      </c>
      <c r="AM31" s="95">
        <v>0</v>
      </c>
      <c r="AN31" s="95">
        <v>0</v>
      </c>
      <c r="AO31" s="95">
        <v>0</v>
      </c>
      <c r="AP31" s="95">
        <v>8.1680558978455303E-2</v>
      </c>
      <c r="AQ31" s="95">
        <v>137.65276704062501</v>
      </c>
      <c r="AR31" s="95">
        <v>0</v>
      </c>
      <c r="AS31" s="95">
        <v>20046.133782013501</v>
      </c>
      <c r="AT31" s="95">
        <v>0</v>
      </c>
      <c r="AU31" s="95">
        <v>0</v>
      </c>
      <c r="AV31" s="95">
        <v>0</v>
      </c>
      <c r="AW31" s="95">
        <v>0</v>
      </c>
      <c r="AX31" s="95">
        <v>0</v>
      </c>
      <c r="AY31" s="95">
        <v>0</v>
      </c>
      <c r="AZ31" s="95">
        <v>0</v>
      </c>
      <c r="BA31" s="95">
        <v>0</v>
      </c>
      <c r="BB31" s="95">
        <v>0</v>
      </c>
      <c r="BC31" s="95">
        <v>0</v>
      </c>
      <c r="BD31" s="95">
        <v>0</v>
      </c>
      <c r="BE31" s="95">
        <v>0</v>
      </c>
      <c r="BF31" s="95">
        <v>0</v>
      </c>
      <c r="BG31" s="95">
        <v>0</v>
      </c>
      <c r="BH31" s="95">
        <v>0</v>
      </c>
      <c r="BI31" s="95">
        <v>0</v>
      </c>
      <c r="BJ31" s="95">
        <v>0</v>
      </c>
      <c r="BK31" s="95">
        <v>3036.72576597541</v>
      </c>
      <c r="BL31" s="95">
        <v>0</v>
      </c>
      <c r="BM31" s="95">
        <v>0</v>
      </c>
      <c r="BN31" s="95">
        <v>0</v>
      </c>
      <c r="BO31" s="95">
        <v>0</v>
      </c>
      <c r="BP31" s="95">
        <v>20565.176187414199</v>
      </c>
      <c r="BQ31" s="95">
        <v>0</v>
      </c>
      <c r="BR31" s="95">
        <v>238.85182256021599</v>
      </c>
      <c r="BS31" s="95">
        <v>3640.2168143180002</v>
      </c>
      <c r="BT31" s="95">
        <v>0</v>
      </c>
      <c r="BU31" s="95">
        <v>5072.9526304866104</v>
      </c>
      <c r="BV31" s="95">
        <v>68266.799873344396</v>
      </c>
      <c r="BW31" s="95">
        <v>2776.9684204473201</v>
      </c>
      <c r="BY31" s="49">
        <f t="shared" si="0"/>
        <v>2.7297163751504425E-3</v>
      </c>
      <c r="BZ31" s="49">
        <f t="shared" si="1"/>
        <v>2.697423950139739E-3</v>
      </c>
      <c r="CA31" s="49">
        <f t="shared" si="2"/>
        <v>2.7308849933035144E-3</v>
      </c>
      <c r="CB31" s="49">
        <f t="shared" si="3"/>
        <v>2.7256344902624979E-3</v>
      </c>
      <c r="CC31" s="49">
        <f t="shared" si="4"/>
        <v>2.723339873544066E-3</v>
      </c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DF31" s="49"/>
      <c r="DG31" s="49"/>
      <c r="DH31" s="49"/>
      <c r="DI31" s="49"/>
      <c r="DJ31" s="49"/>
      <c r="DK31" s="49"/>
      <c r="DL31" s="49"/>
      <c r="DM31" s="49"/>
      <c r="DN31" s="49"/>
      <c r="DO31" s="49"/>
      <c r="DP31" s="49"/>
      <c r="DQ31" s="49"/>
      <c r="DR31" s="49"/>
      <c r="DS31" s="49"/>
      <c r="DT31" s="49"/>
      <c r="DU31" s="49"/>
      <c r="DV31" s="49"/>
    </row>
    <row r="32" spans="1:126" x14ac:dyDescent="0.25">
      <c r="A32" s="42" t="s">
        <v>31</v>
      </c>
      <c r="H32" s="95">
        <v>22107.933437</v>
      </c>
      <c r="I32" s="95">
        <v>0.45524126170000001</v>
      </c>
      <c r="J32" s="95">
        <v>9.6405850805999993</v>
      </c>
      <c r="K32" s="95">
        <v>1352.0109735999999</v>
      </c>
      <c r="L32" s="95">
        <v>176.14309460999999</v>
      </c>
      <c r="M32" s="95"/>
      <c r="N32" s="95" t="s">
        <v>31</v>
      </c>
      <c r="O32" s="95">
        <v>1.79338551471221</v>
      </c>
      <c r="P32" s="95">
        <v>1449.3309704986</v>
      </c>
      <c r="Q32" s="95">
        <v>0.456470247950929</v>
      </c>
      <c r="R32" s="95">
        <v>0.456470247950929</v>
      </c>
      <c r="S32" s="95">
        <v>0.75362412166867698</v>
      </c>
      <c r="T32" s="95">
        <v>0</v>
      </c>
      <c r="U32" s="95">
        <v>9.6669094241024407</v>
      </c>
      <c r="V32" s="95">
        <v>0</v>
      </c>
      <c r="W32" s="95">
        <v>0</v>
      </c>
      <c r="X32" s="95">
        <v>0</v>
      </c>
      <c r="Y32" s="95">
        <v>1.3334421454535199</v>
      </c>
      <c r="Z32" s="95">
        <v>0</v>
      </c>
      <c r="AA32" s="95">
        <v>3549.3897380159201</v>
      </c>
      <c r="AB32" s="95">
        <v>0</v>
      </c>
      <c r="AC32" s="95">
        <v>0</v>
      </c>
      <c r="AD32" s="95">
        <v>0</v>
      </c>
      <c r="AE32" s="95">
        <v>0</v>
      </c>
      <c r="AF32" s="95">
        <v>57.370413628502199</v>
      </c>
      <c r="AG32" s="95">
        <v>0</v>
      </c>
      <c r="AH32" s="95">
        <v>7062.7392206063096</v>
      </c>
      <c r="AI32" s="95">
        <v>64.634306877031804</v>
      </c>
      <c r="AJ32" s="95">
        <v>1355.6911591698099</v>
      </c>
      <c r="AK32" s="95">
        <v>176.62109135616399</v>
      </c>
      <c r="AL32" s="95">
        <v>24854.4949922011</v>
      </c>
      <c r="AM32" s="95">
        <v>0</v>
      </c>
      <c r="AN32" s="95">
        <v>0</v>
      </c>
      <c r="AO32" s="95">
        <v>0</v>
      </c>
      <c r="AP32" s="95">
        <v>2.07444977833076E-2</v>
      </c>
      <c r="AQ32" s="95">
        <v>58.259470167104901</v>
      </c>
      <c r="AR32" s="95">
        <v>0</v>
      </c>
      <c r="AS32" s="95">
        <v>6241.0369801970801</v>
      </c>
      <c r="AT32" s="95">
        <v>0</v>
      </c>
      <c r="AU32" s="95">
        <v>0</v>
      </c>
      <c r="AV32" s="95">
        <v>0</v>
      </c>
      <c r="AW32" s="95">
        <v>0</v>
      </c>
      <c r="AX32" s="95">
        <v>0</v>
      </c>
      <c r="AY32" s="95">
        <v>0</v>
      </c>
      <c r="AZ32" s="95">
        <v>0</v>
      </c>
      <c r="BA32" s="95">
        <v>0</v>
      </c>
      <c r="BB32" s="95">
        <v>0</v>
      </c>
      <c r="BC32" s="95">
        <v>0</v>
      </c>
      <c r="BD32" s="95">
        <v>0</v>
      </c>
      <c r="BE32" s="95">
        <v>0</v>
      </c>
      <c r="BF32" s="95">
        <v>0</v>
      </c>
      <c r="BG32" s="95">
        <v>0</v>
      </c>
      <c r="BH32" s="95">
        <v>0</v>
      </c>
      <c r="BI32" s="95">
        <v>0</v>
      </c>
      <c r="BJ32" s="95">
        <v>0</v>
      </c>
      <c r="BK32" s="95">
        <v>695.66470543871799</v>
      </c>
      <c r="BL32" s="95">
        <v>0</v>
      </c>
      <c r="BM32" s="95">
        <v>0</v>
      </c>
      <c r="BN32" s="95">
        <v>0</v>
      </c>
      <c r="BO32" s="95">
        <v>0</v>
      </c>
      <c r="BP32" s="95">
        <v>6479.8116124662001</v>
      </c>
      <c r="BQ32" s="95">
        <v>0</v>
      </c>
      <c r="BR32" s="95">
        <v>56.3870860139385</v>
      </c>
      <c r="BS32" s="95">
        <v>660.95930739766902</v>
      </c>
      <c r="BT32" s="95">
        <v>0</v>
      </c>
      <c r="BU32" s="95">
        <v>1201.2399993167101</v>
      </c>
      <c r="BV32" s="95">
        <v>22168.1796447251</v>
      </c>
      <c r="BW32" s="95">
        <v>1003.72833657417</v>
      </c>
      <c r="BY32" s="49">
        <f t="shared" si="0"/>
        <v>2.7250944959094077E-3</v>
      </c>
      <c r="BZ32" s="49">
        <f t="shared" si="1"/>
        <v>2.6996372128914765E-3</v>
      </c>
      <c r="CA32" s="49">
        <f t="shared" si="2"/>
        <v>2.7305753003948438E-3</v>
      </c>
      <c r="CB32" s="49">
        <f t="shared" si="3"/>
        <v>2.7220086535323994E-3</v>
      </c>
      <c r="CC32" s="49">
        <f t="shared" si="4"/>
        <v>2.7136842759708092E-3</v>
      </c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</row>
    <row r="33" spans="1:126" x14ac:dyDescent="0.25">
      <c r="A33" s="42" t="s">
        <v>32</v>
      </c>
      <c r="H33" s="95">
        <v>146829.73069999999</v>
      </c>
      <c r="I33" s="95">
        <v>4.2749881852999998</v>
      </c>
      <c r="J33" s="95">
        <v>246.99717906000001</v>
      </c>
      <c r="K33" s="95">
        <v>3187.0090965999998</v>
      </c>
      <c r="L33" s="95">
        <v>105.01452041</v>
      </c>
      <c r="M33" s="95"/>
      <c r="N33" s="95" t="s">
        <v>32</v>
      </c>
      <c r="O33" s="95">
        <v>16.512069791242102</v>
      </c>
      <c r="P33" s="95">
        <v>14363.131325486</v>
      </c>
      <c r="Q33" s="95">
        <v>4.2865253574499897</v>
      </c>
      <c r="R33" s="95">
        <v>4.2865253574499897</v>
      </c>
      <c r="S33" s="95">
        <v>7.0769067735379103</v>
      </c>
      <c r="T33" s="95">
        <v>0</v>
      </c>
      <c r="U33" s="95">
        <v>247.671542936717</v>
      </c>
      <c r="V33" s="95">
        <v>0</v>
      </c>
      <c r="W33" s="95">
        <v>0</v>
      </c>
      <c r="X33" s="95">
        <v>0</v>
      </c>
      <c r="Y33" s="95">
        <v>13.1055748018022</v>
      </c>
      <c r="Z33" s="95">
        <v>0</v>
      </c>
      <c r="AA33" s="95">
        <v>33664.204761338697</v>
      </c>
      <c r="AB33" s="95">
        <v>0</v>
      </c>
      <c r="AC33" s="95">
        <v>0</v>
      </c>
      <c r="AD33" s="95">
        <v>0</v>
      </c>
      <c r="AE33" s="95">
        <v>0</v>
      </c>
      <c r="AF33" s="95">
        <v>36.741571327536199</v>
      </c>
      <c r="AG33" s="95">
        <v>0</v>
      </c>
      <c r="AH33" s="95">
        <v>39828.983401776597</v>
      </c>
      <c r="AI33" s="95">
        <v>954.72732981619697</v>
      </c>
      <c r="AJ33" s="95">
        <v>3195.6969302370899</v>
      </c>
      <c r="AK33" s="95">
        <v>105.30043549833</v>
      </c>
      <c r="AL33" s="95">
        <v>173531.57580548601</v>
      </c>
      <c r="AM33" s="95">
        <v>0</v>
      </c>
      <c r="AN33" s="95">
        <v>0</v>
      </c>
      <c r="AO33" s="95">
        <v>0</v>
      </c>
      <c r="AP33" s="95">
        <v>0.18575765270658101</v>
      </c>
      <c r="AQ33" s="95">
        <v>300.47571427967301</v>
      </c>
      <c r="AR33" s="95">
        <v>0</v>
      </c>
      <c r="AS33" s="95">
        <v>44412.0196755336</v>
      </c>
      <c r="AT33" s="95">
        <v>0</v>
      </c>
      <c r="AU33" s="95">
        <v>0</v>
      </c>
      <c r="AV33" s="95">
        <v>0</v>
      </c>
      <c r="AW33" s="95">
        <v>0</v>
      </c>
      <c r="AX33" s="95">
        <v>0</v>
      </c>
      <c r="AY33" s="95">
        <v>0</v>
      </c>
      <c r="AZ33" s="95">
        <v>0</v>
      </c>
      <c r="BA33" s="95">
        <v>0</v>
      </c>
      <c r="BB33" s="95">
        <v>0</v>
      </c>
      <c r="BC33" s="95">
        <v>0</v>
      </c>
      <c r="BD33" s="95">
        <v>0</v>
      </c>
      <c r="BE33" s="95">
        <v>0</v>
      </c>
      <c r="BF33" s="95">
        <v>0</v>
      </c>
      <c r="BG33" s="95">
        <v>0</v>
      </c>
      <c r="BH33" s="95">
        <v>0</v>
      </c>
      <c r="BI33" s="95">
        <v>0</v>
      </c>
      <c r="BJ33" s="95">
        <v>0</v>
      </c>
      <c r="BK33" s="95">
        <v>6569.1018501559101</v>
      </c>
      <c r="BL33" s="95">
        <v>0</v>
      </c>
      <c r="BM33" s="95">
        <v>0</v>
      </c>
      <c r="BN33" s="95">
        <v>0</v>
      </c>
      <c r="BO33" s="95">
        <v>0</v>
      </c>
      <c r="BP33" s="95">
        <v>43978.239245483201</v>
      </c>
      <c r="BQ33" s="95">
        <v>0</v>
      </c>
      <c r="BR33" s="95">
        <v>546.93970875600996</v>
      </c>
      <c r="BS33" s="95">
        <v>7276.2263885926104</v>
      </c>
      <c r="BT33" s="95">
        <v>0</v>
      </c>
      <c r="BU33" s="95">
        <v>11323.268422548599</v>
      </c>
      <c r="BV33" s="95">
        <v>147230.47342934401</v>
      </c>
      <c r="BW33" s="95">
        <v>5533.9319378277396</v>
      </c>
      <c r="BY33" s="49">
        <f t="shared" si="0"/>
        <v>2.7293023520067448E-3</v>
      </c>
      <c r="BZ33" s="49">
        <f t="shared" si="1"/>
        <v>2.6987611777879853E-3</v>
      </c>
      <c r="CA33" s="49">
        <f t="shared" si="2"/>
        <v>2.7302493060181086E-3</v>
      </c>
      <c r="CB33" s="49">
        <f t="shared" si="3"/>
        <v>2.7260146970896726E-3</v>
      </c>
      <c r="CC33" s="49">
        <f t="shared" si="4"/>
        <v>2.7226243305566158E-3</v>
      </c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  <c r="DV33" s="49"/>
    </row>
    <row r="34" spans="1:126" x14ac:dyDescent="0.25">
      <c r="A34" s="42" t="s">
        <v>33</v>
      </c>
      <c r="H34" s="95">
        <v>83186.239434000003</v>
      </c>
      <c r="I34" s="95">
        <v>2.2105579054</v>
      </c>
      <c r="J34" s="95">
        <v>197.13702644</v>
      </c>
      <c r="K34" s="95">
        <v>1316.6024387</v>
      </c>
      <c r="L34" s="95">
        <v>4.0103996509000002</v>
      </c>
      <c r="M34" s="95"/>
      <c r="N34" s="95" t="s">
        <v>33</v>
      </c>
      <c r="O34" s="95">
        <v>9.2584129819981502</v>
      </c>
      <c r="P34" s="95">
        <v>9042.5267463663495</v>
      </c>
      <c r="Q34" s="95">
        <v>2.2165277932157199</v>
      </c>
      <c r="R34" s="95">
        <v>2.2165277932157199</v>
      </c>
      <c r="S34" s="95">
        <v>3.6594157725226899</v>
      </c>
      <c r="T34" s="95">
        <v>0</v>
      </c>
      <c r="U34" s="95">
        <v>197.675619832471</v>
      </c>
      <c r="V34" s="95">
        <v>0</v>
      </c>
      <c r="W34" s="95">
        <v>0</v>
      </c>
      <c r="X34" s="95">
        <v>0</v>
      </c>
      <c r="Y34" s="95">
        <v>9.67072559197209</v>
      </c>
      <c r="Z34" s="95">
        <v>0</v>
      </c>
      <c r="AA34" s="95">
        <v>17758.315525748301</v>
      </c>
      <c r="AB34" s="95">
        <v>0</v>
      </c>
      <c r="AC34" s="95">
        <v>0</v>
      </c>
      <c r="AD34" s="95">
        <v>0</v>
      </c>
      <c r="AE34" s="95">
        <v>0</v>
      </c>
      <c r="AF34" s="95">
        <v>2.8498227448719899</v>
      </c>
      <c r="AG34" s="95">
        <v>0</v>
      </c>
      <c r="AH34" s="95">
        <v>21131.934214410699</v>
      </c>
      <c r="AI34" s="95">
        <v>672.13840825018895</v>
      </c>
      <c r="AJ34" s="95">
        <v>1320.1920152205601</v>
      </c>
      <c r="AK34" s="95">
        <v>4.0213283883402999</v>
      </c>
      <c r="AL34" s="95">
        <v>98509.979274348603</v>
      </c>
      <c r="AM34" s="95">
        <v>0</v>
      </c>
      <c r="AN34" s="95">
        <v>0</v>
      </c>
      <c r="AO34" s="95">
        <v>0</v>
      </c>
      <c r="AP34" s="95">
        <v>0.11585992646238601</v>
      </c>
      <c r="AQ34" s="95">
        <v>153.513747927286</v>
      </c>
      <c r="AR34" s="95">
        <v>0</v>
      </c>
      <c r="AS34" s="95">
        <v>25550.693789520301</v>
      </c>
      <c r="AT34" s="95">
        <v>0</v>
      </c>
      <c r="AU34" s="95">
        <v>0</v>
      </c>
      <c r="AV34" s="95">
        <v>0</v>
      </c>
      <c r="AW34" s="95">
        <v>0</v>
      </c>
      <c r="AX34" s="95">
        <v>0</v>
      </c>
      <c r="AY34" s="95">
        <v>0</v>
      </c>
      <c r="AZ34" s="95">
        <v>0</v>
      </c>
      <c r="BA34" s="95">
        <v>0</v>
      </c>
      <c r="BB34" s="95">
        <v>0</v>
      </c>
      <c r="BC34" s="95">
        <v>0</v>
      </c>
      <c r="BD34" s="95">
        <v>0</v>
      </c>
      <c r="BE34" s="95">
        <v>0</v>
      </c>
      <c r="BF34" s="95">
        <v>0</v>
      </c>
      <c r="BG34" s="95">
        <v>0</v>
      </c>
      <c r="BH34" s="95">
        <v>0</v>
      </c>
      <c r="BI34" s="95">
        <v>0</v>
      </c>
      <c r="BJ34" s="95">
        <v>0</v>
      </c>
      <c r="BK34" s="95">
        <v>4939.1394353590904</v>
      </c>
      <c r="BL34" s="95">
        <v>0</v>
      </c>
      <c r="BM34" s="95">
        <v>0</v>
      </c>
      <c r="BN34" s="95">
        <v>0</v>
      </c>
      <c r="BO34" s="95">
        <v>0</v>
      </c>
      <c r="BP34" s="95">
        <v>24217.390186275701</v>
      </c>
      <c r="BQ34" s="95">
        <v>0</v>
      </c>
      <c r="BR34" s="95">
        <v>273.240729802104</v>
      </c>
      <c r="BS34" s="95">
        <v>4850.9922448321604</v>
      </c>
      <c r="BT34" s="95">
        <v>0</v>
      </c>
      <c r="BU34" s="95">
        <v>5912.5755169252097</v>
      </c>
      <c r="BV34" s="95">
        <v>83413.261404785095</v>
      </c>
      <c r="BW34" s="95">
        <v>3592.6955213062502</v>
      </c>
      <c r="BY34" s="49">
        <f t="shared" si="0"/>
        <v>2.7290808230994901E-3</v>
      </c>
      <c r="BZ34" s="49">
        <f t="shared" si="1"/>
        <v>2.7006249422992126E-3</v>
      </c>
      <c r="CA34" s="49">
        <f t="shared" si="2"/>
        <v>2.73207627302284E-3</v>
      </c>
      <c r="CB34" s="49">
        <f t="shared" si="3"/>
        <v>2.7263936440102376E-3</v>
      </c>
      <c r="CC34" s="49">
        <f t="shared" si="4"/>
        <v>2.7250993396249605E-3</v>
      </c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</row>
    <row r="35" spans="1:126" x14ac:dyDescent="0.25">
      <c r="A35" s="42" t="s">
        <v>34</v>
      </c>
      <c r="H35" s="95">
        <v>18476.855777000001</v>
      </c>
      <c r="I35" s="95">
        <v>0.16415941910000001</v>
      </c>
      <c r="J35" s="95">
        <v>22.212335776</v>
      </c>
      <c r="K35" s="95">
        <v>400.75915309999999</v>
      </c>
      <c r="L35" s="95">
        <v>113.16614686</v>
      </c>
      <c r="M35" s="95"/>
      <c r="N35" s="95" t="s">
        <v>34</v>
      </c>
      <c r="O35" s="95">
        <v>1.95387416945385</v>
      </c>
      <c r="P35" s="95">
        <v>854.31083623352299</v>
      </c>
      <c r="Q35" s="95">
        <v>0.16460308257854001</v>
      </c>
      <c r="R35" s="95">
        <v>0.16460308257854001</v>
      </c>
      <c r="S35" s="95">
        <v>0.27175222772201901</v>
      </c>
      <c r="T35" s="95">
        <v>0</v>
      </c>
      <c r="U35" s="95">
        <v>22.272850727394299</v>
      </c>
      <c r="V35" s="95">
        <v>0</v>
      </c>
      <c r="W35" s="95">
        <v>0</v>
      </c>
      <c r="X35" s="95">
        <v>0</v>
      </c>
      <c r="Y35" s="95">
        <v>0.81600592971352004</v>
      </c>
      <c r="Z35" s="95">
        <v>0</v>
      </c>
      <c r="AA35" s="95">
        <v>1995.64180349041</v>
      </c>
      <c r="AB35" s="95">
        <v>0</v>
      </c>
      <c r="AC35" s="95">
        <v>0</v>
      </c>
      <c r="AD35" s="95">
        <v>0</v>
      </c>
      <c r="AE35" s="95">
        <v>0</v>
      </c>
      <c r="AF35" s="95">
        <v>51.411298451476803</v>
      </c>
      <c r="AG35" s="95">
        <v>0</v>
      </c>
      <c r="AH35" s="95">
        <v>5625.6771533446599</v>
      </c>
      <c r="AI35" s="95">
        <v>45.2644200035758</v>
      </c>
      <c r="AJ35" s="95">
        <v>401.85412898572798</v>
      </c>
      <c r="AK35" s="95">
        <v>113.47393501870999</v>
      </c>
      <c r="AL35" s="95">
        <v>19991.642819380799</v>
      </c>
      <c r="AM35" s="95">
        <v>0</v>
      </c>
      <c r="AN35" s="95">
        <v>0</v>
      </c>
      <c r="AO35" s="95">
        <v>0</v>
      </c>
      <c r="AP35" s="95">
        <v>4.3430625690746599E-2</v>
      </c>
      <c r="AQ35" s="95">
        <v>37.610658005765004</v>
      </c>
      <c r="AR35" s="95">
        <v>0</v>
      </c>
      <c r="AS35" s="95">
        <v>6598.8453927611199</v>
      </c>
      <c r="AT35" s="95">
        <v>0</v>
      </c>
      <c r="AU35" s="95">
        <v>0</v>
      </c>
      <c r="AV35" s="95">
        <v>0</v>
      </c>
      <c r="AW35" s="95">
        <v>0</v>
      </c>
      <c r="AX35" s="95">
        <v>0</v>
      </c>
      <c r="AY35" s="95">
        <v>0</v>
      </c>
      <c r="AZ35" s="95">
        <v>0</v>
      </c>
      <c r="BA35" s="95">
        <v>0</v>
      </c>
      <c r="BB35" s="95">
        <v>0</v>
      </c>
      <c r="BC35" s="95">
        <v>0</v>
      </c>
      <c r="BD35" s="95">
        <v>0</v>
      </c>
      <c r="BE35" s="95">
        <v>0</v>
      </c>
      <c r="BF35" s="95">
        <v>0</v>
      </c>
      <c r="BG35" s="95">
        <v>0</v>
      </c>
      <c r="BH35" s="95">
        <v>0</v>
      </c>
      <c r="BI35" s="95">
        <v>0</v>
      </c>
      <c r="BJ35" s="95">
        <v>0</v>
      </c>
      <c r="BK35" s="95">
        <v>1045.0775351531699</v>
      </c>
      <c r="BL35" s="95">
        <v>0</v>
      </c>
      <c r="BM35" s="95">
        <v>0</v>
      </c>
      <c r="BN35" s="95">
        <v>0</v>
      </c>
      <c r="BO35" s="95">
        <v>0</v>
      </c>
      <c r="BP35" s="95">
        <v>4805.6757477390402</v>
      </c>
      <c r="BQ35" s="95">
        <v>0</v>
      </c>
      <c r="BR35" s="95">
        <v>27.818534265565098</v>
      </c>
      <c r="BS35" s="95">
        <v>368.53338888268797</v>
      </c>
      <c r="BT35" s="95">
        <v>0</v>
      </c>
      <c r="BU35" s="95">
        <v>607.76146310203501</v>
      </c>
      <c r="BV35" s="95">
        <v>18527.187998478799</v>
      </c>
      <c r="BW35" s="95">
        <v>795.93307736129702</v>
      </c>
      <c r="BY35" s="49">
        <f t="shared" ref="BY35:BY51" si="5">(BV35-H35)/(H35+1E-50)</f>
        <v>2.724068536674523E-3</v>
      </c>
      <c r="BZ35" s="49">
        <f t="shared" ref="BZ35:BZ51" si="6">(R35-I35)/(I35+1E-50)</f>
        <v>2.702637966023335E-3</v>
      </c>
      <c r="CA35" s="49">
        <f t="shared" ref="CA35:CA51" si="7">(U35-J35)/(J35+1E-50)</f>
        <v>2.7243848645438261E-3</v>
      </c>
      <c r="CB35" s="49">
        <f t="shared" ref="CB35:CB51" si="8">(AJ35-K35)/(K35+1E-50)</f>
        <v>2.7322542161744836E-3</v>
      </c>
      <c r="CC35" s="49">
        <f t="shared" ref="CC35:CC51" si="9">(AK35-L35)/(L35+1E-50)</f>
        <v>2.7197900365978464E-3</v>
      </c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</row>
    <row r="36" spans="1:126" x14ac:dyDescent="0.25">
      <c r="A36" s="42" t="s">
        <v>35</v>
      </c>
      <c r="H36" s="95">
        <v>106075.29743000001</v>
      </c>
      <c r="I36" s="95">
        <v>2.5304879197000001</v>
      </c>
      <c r="J36" s="95">
        <v>313.17083513</v>
      </c>
      <c r="K36" s="95">
        <v>2301.0626778000001</v>
      </c>
      <c r="L36" s="95">
        <v>91.187547507999994</v>
      </c>
      <c r="M36" s="95"/>
      <c r="N36" s="95" t="s">
        <v>35</v>
      </c>
      <c r="O36" s="95">
        <v>10.4052880486524</v>
      </c>
      <c r="P36" s="95">
        <v>11740.6546814759</v>
      </c>
      <c r="Q36" s="95">
        <v>2.53732560922978</v>
      </c>
      <c r="R36" s="95">
        <v>2.53732560922978</v>
      </c>
      <c r="S36" s="95">
        <v>4.1890270231319899</v>
      </c>
      <c r="T36" s="95">
        <v>0</v>
      </c>
      <c r="U36" s="95">
        <v>314.02633892563301</v>
      </c>
      <c r="V36" s="95">
        <v>0</v>
      </c>
      <c r="W36" s="95">
        <v>0</v>
      </c>
      <c r="X36" s="95">
        <v>0</v>
      </c>
      <c r="Y36" s="95">
        <v>13.243535365170001</v>
      </c>
      <c r="Z36" s="95">
        <v>0</v>
      </c>
      <c r="AA36" s="95">
        <v>20422.282362841899</v>
      </c>
      <c r="AB36" s="95">
        <v>0</v>
      </c>
      <c r="AC36" s="95">
        <v>0</v>
      </c>
      <c r="AD36" s="95">
        <v>0</v>
      </c>
      <c r="AE36" s="95">
        <v>0</v>
      </c>
      <c r="AF36" s="95">
        <v>37.823726816388003</v>
      </c>
      <c r="AG36" s="95">
        <v>0</v>
      </c>
      <c r="AH36" s="95">
        <v>27173.111543361101</v>
      </c>
      <c r="AI36" s="95">
        <v>973.47686383957</v>
      </c>
      <c r="AJ36" s="95">
        <v>2307.3482900396698</v>
      </c>
      <c r="AK36" s="95">
        <v>91.435785046497401</v>
      </c>
      <c r="AL36" s="95">
        <v>125009.5406012</v>
      </c>
      <c r="AM36" s="95">
        <v>0</v>
      </c>
      <c r="AN36" s="95">
        <v>0</v>
      </c>
      <c r="AO36" s="95">
        <v>0</v>
      </c>
      <c r="AP36" s="95">
        <v>0.12731773377970301</v>
      </c>
      <c r="AQ36" s="95">
        <v>196.81628011243501</v>
      </c>
      <c r="AR36" s="95">
        <v>0</v>
      </c>
      <c r="AS36" s="95">
        <v>31515.704370581501</v>
      </c>
      <c r="AT36" s="95">
        <v>0</v>
      </c>
      <c r="AU36" s="95">
        <v>0</v>
      </c>
      <c r="AV36" s="95">
        <v>0</v>
      </c>
      <c r="AW36" s="95">
        <v>0</v>
      </c>
      <c r="AX36" s="95">
        <v>0</v>
      </c>
      <c r="AY36" s="95">
        <v>0</v>
      </c>
      <c r="AZ36" s="95">
        <v>0</v>
      </c>
      <c r="BA36" s="95">
        <v>0</v>
      </c>
      <c r="BB36" s="95">
        <v>0</v>
      </c>
      <c r="BC36" s="95">
        <v>0</v>
      </c>
      <c r="BD36" s="95">
        <v>0</v>
      </c>
      <c r="BE36" s="95">
        <v>0</v>
      </c>
      <c r="BF36" s="95">
        <v>0</v>
      </c>
      <c r="BG36" s="95">
        <v>0</v>
      </c>
      <c r="BH36" s="95">
        <v>0</v>
      </c>
      <c r="BI36" s="95">
        <v>0</v>
      </c>
      <c r="BJ36" s="95">
        <v>0</v>
      </c>
      <c r="BK36" s="95">
        <v>6427.7711938697303</v>
      </c>
      <c r="BL36" s="95">
        <v>0</v>
      </c>
      <c r="BM36" s="95">
        <v>0</v>
      </c>
      <c r="BN36" s="95">
        <v>0</v>
      </c>
      <c r="BO36" s="95">
        <v>0</v>
      </c>
      <c r="BP36" s="95">
        <v>30548.9115027384</v>
      </c>
      <c r="BQ36" s="95">
        <v>0</v>
      </c>
      <c r="BR36" s="95">
        <v>309.97281108577698</v>
      </c>
      <c r="BS36" s="95">
        <v>6653.9671405277704</v>
      </c>
      <c r="BT36" s="95">
        <v>0</v>
      </c>
      <c r="BU36" s="95">
        <v>6817.7080414874599</v>
      </c>
      <c r="BV36" s="95">
        <v>106364.769659882</v>
      </c>
      <c r="BW36" s="95">
        <v>5228.70750700592</v>
      </c>
      <c r="BY36" s="49">
        <f t="shared" si="5"/>
        <v>2.7289315881770032E-3</v>
      </c>
      <c r="BZ36" s="49">
        <f t="shared" si="6"/>
        <v>2.7021229686765543E-3</v>
      </c>
      <c r="CA36" s="49">
        <f t="shared" si="7"/>
        <v>2.7317479779938167E-3</v>
      </c>
      <c r="CB36" s="49">
        <f t="shared" si="8"/>
        <v>2.7316127893044903E-3</v>
      </c>
      <c r="CC36" s="49">
        <f t="shared" si="9"/>
        <v>2.7222745350797824E-3</v>
      </c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</row>
    <row r="37" spans="1:126" x14ac:dyDescent="0.25">
      <c r="A37" s="42" t="s">
        <v>36</v>
      </c>
      <c r="H37" s="95">
        <v>37093.466099999998</v>
      </c>
      <c r="I37" s="95">
        <v>0.85456413730000003</v>
      </c>
      <c r="J37" s="95">
        <v>60.000396463999998</v>
      </c>
      <c r="K37" s="95">
        <v>2001.6943140999999</v>
      </c>
      <c r="L37" s="95">
        <v>80.893756963000001</v>
      </c>
      <c r="M37" s="95"/>
      <c r="N37" s="95" t="s">
        <v>36</v>
      </c>
      <c r="O37" s="95">
        <v>3.6419692356787099</v>
      </c>
      <c r="P37" s="95">
        <v>3211.2805589964701</v>
      </c>
      <c r="Q37" s="95">
        <v>0.85687311801908095</v>
      </c>
      <c r="R37" s="95">
        <v>0.85687311801908095</v>
      </c>
      <c r="S37" s="95">
        <v>1.41466274430794</v>
      </c>
      <c r="T37" s="95">
        <v>0</v>
      </c>
      <c r="U37" s="95">
        <v>60.164076094204901</v>
      </c>
      <c r="V37" s="95">
        <v>0</v>
      </c>
      <c r="W37" s="95">
        <v>0</v>
      </c>
      <c r="X37" s="95">
        <v>0</v>
      </c>
      <c r="Y37" s="95">
        <v>3.38590510053836</v>
      </c>
      <c r="Z37" s="95">
        <v>0</v>
      </c>
      <c r="AA37" s="95">
        <v>6796.4476685488298</v>
      </c>
      <c r="AB37" s="95">
        <v>0</v>
      </c>
      <c r="AC37" s="95">
        <v>0</v>
      </c>
      <c r="AD37" s="95">
        <v>0</v>
      </c>
      <c r="AE37" s="95">
        <v>0</v>
      </c>
      <c r="AF37" s="95">
        <v>44.917264978470698</v>
      </c>
      <c r="AG37" s="95">
        <v>0</v>
      </c>
      <c r="AH37" s="95">
        <v>10204.119324741599</v>
      </c>
      <c r="AI37" s="95">
        <v>184.114331882866</v>
      </c>
      <c r="AJ37" s="95">
        <v>2007.1712648043699</v>
      </c>
      <c r="AK37" s="95">
        <v>81.113995882415907</v>
      </c>
      <c r="AL37" s="95">
        <v>42694.4787100756</v>
      </c>
      <c r="AM37" s="95">
        <v>0</v>
      </c>
      <c r="AN37" s="95">
        <v>0</v>
      </c>
      <c r="AO37" s="95">
        <v>0</v>
      </c>
      <c r="AP37" s="95">
        <v>4.6517014535987701E-2</v>
      </c>
      <c r="AQ37" s="95">
        <v>80.325616403054397</v>
      </c>
      <c r="AR37" s="95">
        <v>0</v>
      </c>
      <c r="AS37" s="95">
        <v>11127.1257979662</v>
      </c>
      <c r="AT37" s="95">
        <v>0</v>
      </c>
      <c r="AU37" s="95">
        <v>0</v>
      </c>
      <c r="AV37" s="95">
        <v>0</v>
      </c>
      <c r="AW37" s="95">
        <v>0</v>
      </c>
      <c r="AX37" s="95">
        <v>0</v>
      </c>
      <c r="AY37" s="95">
        <v>0</v>
      </c>
      <c r="AZ37" s="95">
        <v>0</v>
      </c>
      <c r="BA37" s="95">
        <v>0</v>
      </c>
      <c r="BB37" s="95">
        <v>0</v>
      </c>
      <c r="BC37" s="95">
        <v>0</v>
      </c>
      <c r="BD37" s="95">
        <v>0</v>
      </c>
      <c r="BE37" s="95">
        <v>0</v>
      </c>
      <c r="BF37" s="95">
        <v>0</v>
      </c>
      <c r="BG37" s="95">
        <v>0</v>
      </c>
      <c r="BH37" s="95">
        <v>0</v>
      </c>
      <c r="BI37" s="95">
        <v>0</v>
      </c>
      <c r="BJ37" s="95">
        <v>0</v>
      </c>
      <c r="BK37" s="95">
        <v>1805.2276408238599</v>
      </c>
      <c r="BL37" s="95">
        <v>0</v>
      </c>
      <c r="BM37" s="95">
        <v>0</v>
      </c>
      <c r="BN37" s="95">
        <v>0</v>
      </c>
      <c r="BO37" s="95">
        <v>0</v>
      </c>
      <c r="BP37" s="95">
        <v>10708.377056391</v>
      </c>
      <c r="BQ37" s="95">
        <v>0</v>
      </c>
      <c r="BR37" s="95">
        <v>102.821734306425</v>
      </c>
      <c r="BS37" s="95">
        <v>1588.3892907946099</v>
      </c>
      <c r="BT37" s="95">
        <v>0</v>
      </c>
      <c r="BU37" s="95">
        <v>2264.3771225608798</v>
      </c>
      <c r="BV37" s="95">
        <v>37194.700904556303</v>
      </c>
      <c r="BW37" s="95">
        <v>1594.3447620386</v>
      </c>
      <c r="BY37" s="49">
        <f t="shared" si="5"/>
        <v>2.7291815837157609E-3</v>
      </c>
      <c r="BZ37" s="49">
        <f t="shared" si="6"/>
        <v>2.7019396418578468E-3</v>
      </c>
      <c r="CA37" s="49">
        <f t="shared" si="7"/>
        <v>2.7279758110116928E-3</v>
      </c>
      <c r="CB37" s="49">
        <f t="shared" si="8"/>
        <v>2.7361573971560814E-3</v>
      </c>
      <c r="CC37" s="49">
        <f t="shared" si="9"/>
        <v>2.7225700435280862E-3</v>
      </c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</row>
    <row r="38" spans="1:126" x14ac:dyDescent="0.25">
      <c r="A38" s="42" t="s">
        <v>37</v>
      </c>
      <c r="H38" s="95">
        <v>38036.540138999997</v>
      </c>
      <c r="I38" s="95">
        <v>0.8900558193</v>
      </c>
      <c r="J38" s="95">
        <v>55.375346248</v>
      </c>
      <c r="K38" s="95">
        <v>647.27478541000005</v>
      </c>
      <c r="L38" s="95">
        <v>111.38306222</v>
      </c>
      <c r="M38" s="95"/>
      <c r="N38" s="95" t="s">
        <v>37</v>
      </c>
      <c r="O38" s="95">
        <v>3.8813815553669402</v>
      </c>
      <c r="P38" s="95">
        <v>3780.8711745140799</v>
      </c>
      <c r="Q38" s="95">
        <v>0.892454484400798</v>
      </c>
      <c r="R38" s="95">
        <v>0.892454484400798</v>
      </c>
      <c r="S38" s="95">
        <v>1.4734177647745399</v>
      </c>
      <c r="T38" s="95">
        <v>0</v>
      </c>
      <c r="U38" s="95">
        <v>55.526601193228203</v>
      </c>
      <c r="V38" s="95">
        <v>0</v>
      </c>
      <c r="W38" s="95">
        <v>0</v>
      </c>
      <c r="X38" s="95">
        <v>0</v>
      </c>
      <c r="Y38" s="95">
        <v>3.9954902386786499</v>
      </c>
      <c r="Z38" s="95">
        <v>0</v>
      </c>
      <c r="AA38" s="95">
        <v>7283.9688986697702</v>
      </c>
      <c r="AB38" s="95">
        <v>0</v>
      </c>
      <c r="AC38" s="95">
        <v>0</v>
      </c>
      <c r="AD38" s="95">
        <v>0</v>
      </c>
      <c r="AE38" s="95">
        <v>0</v>
      </c>
      <c r="AF38" s="95">
        <v>37.977565278644398</v>
      </c>
      <c r="AG38" s="95">
        <v>0</v>
      </c>
      <c r="AH38" s="95">
        <v>10521.5264371143</v>
      </c>
      <c r="AI38" s="95">
        <v>233.10767576591101</v>
      </c>
      <c r="AJ38" s="95">
        <v>649.03550084473204</v>
      </c>
      <c r="AK38" s="95">
        <v>111.68602535596099</v>
      </c>
      <c r="AL38" s="95">
        <v>44486.4954833909</v>
      </c>
      <c r="AM38" s="95">
        <v>0</v>
      </c>
      <c r="AN38" s="95">
        <v>0</v>
      </c>
      <c r="AO38" s="95">
        <v>0</v>
      </c>
      <c r="AP38" s="95">
        <v>5.0873369339535998E-2</v>
      </c>
      <c r="AQ38" s="95">
        <v>80.202426798172297</v>
      </c>
      <c r="AR38" s="95">
        <v>0</v>
      </c>
      <c r="AS38" s="95">
        <v>11716.8170648707</v>
      </c>
      <c r="AT38" s="95">
        <v>0</v>
      </c>
      <c r="AU38" s="95">
        <v>0</v>
      </c>
      <c r="AV38" s="95">
        <v>0</v>
      </c>
      <c r="AW38" s="95">
        <v>0</v>
      </c>
      <c r="AX38" s="95">
        <v>0</v>
      </c>
      <c r="AY38" s="95">
        <v>0</v>
      </c>
      <c r="AZ38" s="95">
        <v>0</v>
      </c>
      <c r="BA38" s="95">
        <v>0</v>
      </c>
      <c r="BB38" s="95">
        <v>0</v>
      </c>
      <c r="BC38" s="95">
        <v>0</v>
      </c>
      <c r="BD38" s="95">
        <v>0</v>
      </c>
      <c r="BE38" s="95">
        <v>0</v>
      </c>
      <c r="BF38" s="95">
        <v>0</v>
      </c>
      <c r="BG38" s="95">
        <v>0</v>
      </c>
      <c r="BH38" s="95">
        <v>0</v>
      </c>
      <c r="BI38" s="95">
        <v>0</v>
      </c>
      <c r="BJ38" s="95">
        <v>0</v>
      </c>
      <c r="BK38" s="95">
        <v>2096.9303798638998</v>
      </c>
      <c r="BL38" s="95">
        <v>0</v>
      </c>
      <c r="BM38" s="95">
        <v>0</v>
      </c>
      <c r="BN38" s="95">
        <v>0</v>
      </c>
      <c r="BO38" s="95">
        <v>0</v>
      </c>
      <c r="BP38" s="95">
        <v>10869.322171993101</v>
      </c>
      <c r="BQ38" s="95">
        <v>0</v>
      </c>
      <c r="BR38" s="95">
        <v>117.13833362813899</v>
      </c>
      <c r="BS38" s="95">
        <v>1861.6734168400901</v>
      </c>
      <c r="BT38" s="95">
        <v>0</v>
      </c>
      <c r="BU38" s="95">
        <v>2445.6199855505502</v>
      </c>
      <c r="BV38" s="95">
        <v>38140.150106207599</v>
      </c>
      <c r="BW38" s="95">
        <v>1721.86599128485</v>
      </c>
      <c r="BY38" s="49">
        <f t="shared" si="5"/>
        <v>2.723958773036962E-3</v>
      </c>
      <c r="BZ38" s="49">
        <f t="shared" si="6"/>
        <v>2.6949603033711699E-3</v>
      </c>
      <c r="CA38" s="49">
        <f t="shared" si="7"/>
        <v>2.7314492003499831E-3</v>
      </c>
      <c r="CB38" s="49">
        <f t="shared" si="8"/>
        <v>2.7201977806330132E-3</v>
      </c>
      <c r="CC38" s="49">
        <f t="shared" si="9"/>
        <v>2.7200108339865111E-3</v>
      </c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</row>
    <row r="39" spans="1:126" x14ac:dyDescent="0.25">
      <c r="A39" s="42" t="s">
        <v>130</v>
      </c>
      <c r="H39" s="95">
        <v>127421.48168</v>
      </c>
      <c r="I39" s="95">
        <v>2.7831167045999998</v>
      </c>
      <c r="J39" s="95">
        <v>389.94054051000001</v>
      </c>
      <c r="K39" s="95">
        <v>3300.1464027000002</v>
      </c>
      <c r="L39" s="95">
        <v>372.94064021999998</v>
      </c>
      <c r="M39" s="95"/>
      <c r="N39" s="95" t="s">
        <v>130</v>
      </c>
      <c r="O39" s="95">
        <v>10.844591890162601</v>
      </c>
      <c r="P39" s="95">
        <v>11552.2288822551</v>
      </c>
      <c r="Q39" s="95">
        <v>2.7906267777402101</v>
      </c>
      <c r="R39" s="95">
        <v>2.7906267777402101</v>
      </c>
      <c r="S39" s="95">
        <v>4.6072557750458802</v>
      </c>
      <c r="T39" s="95">
        <v>0</v>
      </c>
      <c r="U39" s="95">
        <v>391.005127165462</v>
      </c>
      <c r="V39" s="95">
        <v>0</v>
      </c>
      <c r="W39" s="95">
        <v>0</v>
      </c>
      <c r="X39" s="95">
        <v>0</v>
      </c>
      <c r="Y39" s="95">
        <v>11.8848443362499</v>
      </c>
      <c r="Z39" s="95">
        <v>0</v>
      </c>
      <c r="AA39" s="95">
        <v>22305.6367850723</v>
      </c>
      <c r="AB39" s="95">
        <v>0</v>
      </c>
      <c r="AC39" s="95">
        <v>0</v>
      </c>
      <c r="AD39" s="95">
        <v>0</v>
      </c>
      <c r="AE39" s="95">
        <v>0</v>
      </c>
      <c r="AF39" s="95">
        <v>178.072131560234</v>
      </c>
      <c r="AG39" s="95">
        <v>0</v>
      </c>
      <c r="AH39" s="95">
        <v>37373.973343891397</v>
      </c>
      <c r="AI39" s="95">
        <v>1032.36698676386</v>
      </c>
      <c r="AJ39" s="95">
        <v>3309.15767918644</v>
      </c>
      <c r="AK39" s="95">
        <v>373.95561898915997</v>
      </c>
      <c r="AL39" s="95">
        <v>147015.968400932</v>
      </c>
      <c r="AM39" s="95">
        <v>0</v>
      </c>
      <c r="AN39" s="95">
        <v>0</v>
      </c>
      <c r="AO39" s="95">
        <v>0</v>
      </c>
      <c r="AP39" s="95">
        <v>0.123540611670552</v>
      </c>
      <c r="AQ39" s="95">
        <v>278.113173167936</v>
      </c>
      <c r="AR39" s="95">
        <v>0</v>
      </c>
      <c r="AS39" s="95">
        <v>36077.372889856</v>
      </c>
      <c r="AT39" s="95">
        <v>0</v>
      </c>
      <c r="AU39" s="95">
        <v>0</v>
      </c>
      <c r="AV39" s="95">
        <v>0</v>
      </c>
      <c r="AW39" s="95">
        <v>0</v>
      </c>
      <c r="AX39" s="95">
        <v>0</v>
      </c>
      <c r="AY39" s="95">
        <v>0</v>
      </c>
      <c r="AZ39" s="95">
        <v>0</v>
      </c>
      <c r="BA39" s="95">
        <v>0</v>
      </c>
      <c r="BB39" s="95">
        <v>0</v>
      </c>
      <c r="BC39" s="95">
        <v>0</v>
      </c>
      <c r="BD39" s="95">
        <v>0</v>
      </c>
      <c r="BE39" s="95">
        <v>0</v>
      </c>
      <c r="BF39" s="95">
        <v>0</v>
      </c>
      <c r="BG39" s="95">
        <v>0</v>
      </c>
      <c r="BH39" s="95">
        <v>0</v>
      </c>
      <c r="BI39" s="95">
        <v>0</v>
      </c>
      <c r="BJ39" s="95">
        <v>0</v>
      </c>
      <c r="BK39" s="95">
        <v>5675.80100029202</v>
      </c>
      <c r="BL39" s="95">
        <v>0</v>
      </c>
      <c r="BM39" s="95">
        <v>0</v>
      </c>
      <c r="BN39" s="95">
        <v>0</v>
      </c>
      <c r="BO39" s="95">
        <v>0</v>
      </c>
      <c r="BP39" s="95">
        <v>37420.6750564381</v>
      </c>
      <c r="BQ39" s="95">
        <v>0</v>
      </c>
      <c r="BR39" s="95">
        <v>349.61283852674399</v>
      </c>
      <c r="BS39" s="95">
        <v>6748.5691141936304</v>
      </c>
      <c r="BT39" s="95">
        <v>0</v>
      </c>
      <c r="BU39" s="95">
        <v>7505.6889386451503</v>
      </c>
      <c r="BV39" s="95">
        <v>127769.13520164001</v>
      </c>
      <c r="BW39" s="95">
        <v>6470.65470504717</v>
      </c>
      <c r="BY39" s="49">
        <f t="shared" si="5"/>
        <v>2.7283745021352665E-3</v>
      </c>
      <c r="BZ39" s="49">
        <f t="shared" si="6"/>
        <v>2.6984398921530727E-3</v>
      </c>
      <c r="CA39" s="49">
        <f t="shared" si="7"/>
        <v>2.7301256085597823E-3</v>
      </c>
      <c r="CB39" s="49">
        <f t="shared" si="8"/>
        <v>2.7305687041845315E-3</v>
      </c>
      <c r="CC39" s="49">
        <f t="shared" si="9"/>
        <v>2.7215558180016348E-3</v>
      </c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</row>
    <row r="40" spans="1:126" x14ac:dyDescent="0.25">
      <c r="A40" s="42" t="s">
        <v>39</v>
      </c>
      <c r="H40" s="95">
        <v>8362.8209299999999</v>
      </c>
      <c r="I40" s="95">
        <v>0.2300245726</v>
      </c>
      <c r="J40" s="95">
        <v>21.671347722</v>
      </c>
      <c r="K40" s="95">
        <v>157.31439699000001</v>
      </c>
      <c r="L40" s="95">
        <v>0.33108006559999997</v>
      </c>
      <c r="M40" s="95"/>
      <c r="N40" s="95" t="s">
        <v>39</v>
      </c>
      <c r="O40" s="95">
        <v>0.87633190494992896</v>
      </c>
      <c r="P40" s="95">
        <v>927.48026275312998</v>
      </c>
      <c r="Q40" s="95">
        <v>0.23064632385661099</v>
      </c>
      <c r="R40" s="95">
        <v>0.23064632385661099</v>
      </c>
      <c r="S40" s="95">
        <v>0.38078637821392303</v>
      </c>
      <c r="T40" s="95">
        <v>0</v>
      </c>
      <c r="U40" s="95">
        <v>21.7305589671615</v>
      </c>
      <c r="V40" s="95">
        <v>0</v>
      </c>
      <c r="W40" s="95">
        <v>0</v>
      </c>
      <c r="X40" s="95">
        <v>0</v>
      </c>
      <c r="Y40" s="95">
        <v>0.95198600171166703</v>
      </c>
      <c r="Z40" s="95">
        <v>0</v>
      </c>
      <c r="AA40" s="95">
        <v>1823.9343991553501</v>
      </c>
      <c r="AB40" s="95">
        <v>0</v>
      </c>
      <c r="AC40" s="95">
        <v>0</v>
      </c>
      <c r="AD40" s="95">
        <v>0</v>
      </c>
      <c r="AE40" s="95">
        <v>0</v>
      </c>
      <c r="AF40" s="95">
        <v>0.28056815935669099</v>
      </c>
      <c r="AG40" s="95">
        <v>0</v>
      </c>
      <c r="AH40" s="95">
        <v>2155.5038380802998</v>
      </c>
      <c r="AI40" s="95">
        <v>72.790158570302694</v>
      </c>
      <c r="AJ40" s="95">
        <v>157.74362693106701</v>
      </c>
      <c r="AK40" s="95">
        <v>0.33198309132277198</v>
      </c>
      <c r="AL40" s="95">
        <v>9954.05236737821</v>
      </c>
      <c r="AM40" s="95">
        <v>0</v>
      </c>
      <c r="AN40" s="95">
        <v>0</v>
      </c>
      <c r="AO40" s="95">
        <v>0</v>
      </c>
      <c r="AP40" s="95">
        <v>9.6611891300561401E-3</v>
      </c>
      <c r="AQ40" s="95">
        <v>15.798061768437501</v>
      </c>
      <c r="AR40" s="95">
        <v>0</v>
      </c>
      <c r="AS40" s="95">
        <v>2486.4509807007498</v>
      </c>
      <c r="AT40" s="95">
        <v>0</v>
      </c>
      <c r="AU40" s="95">
        <v>0</v>
      </c>
      <c r="AV40" s="95">
        <v>0</v>
      </c>
      <c r="AW40" s="95">
        <v>0</v>
      </c>
      <c r="AX40" s="95">
        <v>0</v>
      </c>
      <c r="AY40" s="95">
        <v>0</v>
      </c>
      <c r="AZ40" s="95">
        <v>0</v>
      </c>
      <c r="BA40" s="95">
        <v>0</v>
      </c>
      <c r="BB40" s="95">
        <v>0</v>
      </c>
      <c r="BC40" s="95">
        <v>0</v>
      </c>
      <c r="BD40" s="95">
        <v>0</v>
      </c>
      <c r="BE40" s="95">
        <v>0</v>
      </c>
      <c r="BF40" s="95">
        <v>0</v>
      </c>
      <c r="BG40" s="95">
        <v>0</v>
      </c>
      <c r="BH40" s="95">
        <v>0</v>
      </c>
      <c r="BI40" s="95">
        <v>0</v>
      </c>
      <c r="BJ40" s="95">
        <v>0</v>
      </c>
      <c r="BK40" s="95">
        <v>446.25533568919201</v>
      </c>
      <c r="BL40" s="95">
        <v>0</v>
      </c>
      <c r="BM40" s="95">
        <v>0</v>
      </c>
      <c r="BN40" s="95">
        <v>0</v>
      </c>
      <c r="BO40" s="95">
        <v>0</v>
      </c>
      <c r="BP40" s="95">
        <v>2465.9602069146599</v>
      </c>
      <c r="BQ40" s="95">
        <v>0</v>
      </c>
      <c r="BR40" s="95">
        <v>29.188959658894198</v>
      </c>
      <c r="BS40" s="95">
        <v>507.90690489657698</v>
      </c>
      <c r="BT40" s="95">
        <v>0</v>
      </c>
      <c r="BU40" s="95">
        <v>614.09191661237696</v>
      </c>
      <c r="BV40" s="95">
        <v>8385.6474046638796</v>
      </c>
      <c r="BW40" s="95">
        <v>368.008274794557</v>
      </c>
      <c r="BY40" s="49">
        <f t="shared" si="5"/>
        <v>2.729518526696435E-3</v>
      </c>
      <c r="BZ40" s="49">
        <f t="shared" si="6"/>
        <v>2.7029775540206185E-3</v>
      </c>
      <c r="CA40" s="49">
        <f t="shared" si="7"/>
        <v>2.7322364036174015E-3</v>
      </c>
      <c r="CB40" s="49">
        <f t="shared" si="8"/>
        <v>2.7284848003726681E-3</v>
      </c>
      <c r="CC40" s="49">
        <f t="shared" si="9"/>
        <v>2.7275146304429473E-3</v>
      </c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/>
      <c r="CZ40" s="49"/>
      <c r="DA40" s="49"/>
      <c r="DB40" s="49"/>
      <c r="DC40" s="49"/>
      <c r="DD40" s="49"/>
      <c r="DE40" s="49"/>
      <c r="DF40" s="49"/>
      <c r="DG40" s="49"/>
      <c r="DH40" s="49"/>
      <c r="DI40" s="49"/>
      <c r="DJ40" s="49"/>
      <c r="DK40" s="49"/>
      <c r="DL40" s="49"/>
      <c r="DM40" s="49"/>
      <c r="DN40" s="49"/>
      <c r="DO40" s="49"/>
      <c r="DP40" s="49"/>
      <c r="DQ40" s="49"/>
      <c r="DR40" s="49"/>
      <c r="DS40" s="49"/>
      <c r="DT40" s="49"/>
      <c r="DU40" s="49"/>
      <c r="DV40" s="49"/>
    </row>
    <row r="41" spans="1:126" x14ac:dyDescent="0.25">
      <c r="A41" s="42" t="s">
        <v>40</v>
      </c>
      <c r="H41" s="95">
        <v>39869.869674000001</v>
      </c>
      <c r="I41" s="95">
        <v>1.0791003287000001</v>
      </c>
      <c r="J41" s="95">
        <v>82.214672117000006</v>
      </c>
      <c r="K41" s="95">
        <v>626.19817825999996</v>
      </c>
      <c r="L41" s="95">
        <v>1.6299578007</v>
      </c>
      <c r="M41" s="95"/>
      <c r="N41" s="95" t="s">
        <v>40</v>
      </c>
      <c r="O41" s="95">
        <v>4.4223622147667703</v>
      </c>
      <c r="P41" s="95">
        <v>4593.3871008754504</v>
      </c>
      <c r="Q41" s="95">
        <v>1.08201347508549</v>
      </c>
      <c r="R41" s="95">
        <v>1.08201347508549</v>
      </c>
      <c r="S41" s="95">
        <v>1.7863718365713701</v>
      </c>
      <c r="T41" s="95">
        <v>0</v>
      </c>
      <c r="U41" s="95">
        <v>82.439148773974907</v>
      </c>
      <c r="V41" s="95">
        <v>0</v>
      </c>
      <c r="W41" s="95">
        <v>0</v>
      </c>
      <c r="X41" s="95">
        <v>0</v>
      </c>
      <c r="Y41" s="95">
        <v>5.12279058989599</v>
      </c>
      <c r="Z41" s="95">
        <v>0</v>
      </c>
      <c r="AA41" s="95">
        <v>8581.2703604629296</v>
      </c>
      <c r="AB41" s="95">
        <v>0</v>
      </c>
      <c r="AC41" s="95">
        <v>0</v>
      </c>
      <c r="AD41" s="95">
        <v>0</v>
      </c>
      <c r="AE41" s="95">
        <v>0</v>
      </c>
      <c r="AF41" s="95">
        <v>1.3224413088642299</v>
      </c>
      <c r="AG41" s="95">
        <v>0</v>
      </c>
      <c r="AH41" s="95">
        <v>10006.273263953801</v>
      </c>
      <c r="AI41" s="95">
        <v>307.12038119510299</v>
      </c>
      <c r="AJ41" s="95">
        <v>627.90414649619004</v>
      </c>
      <c r="AK41" s="95">
        <v>1.6343981474141001</v>
      </c>
      <c r="AL41" s="95">
        <v>47508.706984793498</v>
      </c>
      <c r="AM41" s="95">
        <v>0</v>
      </c>
      <c r="AN41" s="95">
        <v>0</v>
      </c>
      <c r="AO41" s="95">
        <v>0</v>
      </c>
      <c r="AP41" s="95">
        <v>5.3884798425128201E-2</v>
      </c>
      <c r="AQ41" s="95">
        <v>75.619508782442296</v>
      </c>
      <c r="AR41" s="95">
        <v>0</v>
      </c>
      <c r="AS41" s="95">
        <v>12214.330478923201</v>
      </c>
      <c r="AT41" s="95">
        <v>0</v>
      </c>
      <c r="AU41" s="95">
        <v>0</v>
      </c>
      <c r="AV41" s="95">
        <v>0</v>
      </c>
      <c r="AW41" s="95">
        <v>0</v>
      </c>
      <c r="AX41" s="95">
        <v>0</v>
      </c>
      <c r="AY41" s="95">
        <v>0</v>
      </c>
      <c r="AZ41" s="95">
        <v>0</v>
      </c>
      <c r="BA41" s="95">
        <v>0</v>
      </c>
      <c r="BB41" s="95">
        <v>0</v>
      </c>
      <c r="BC41" s="95">
        <v>0</v>
      </c>
      <c r="BD41" s="95">
        <v>0</v>
      </c>
      <c r="BE41" s="95">
        <v>0</v>
      </c>
      <c r="BF41" s="95">
        <v>0</v>
      </c>
      <c r="BG41" s="95">
        <v>0</v>
      </c>
      <c r="BH41" s="95">
        <v>0</v>
      </c>
      <c r="BI41" s="95">
        <v>0</v>
      </c>
      <c r="BJ41" s="95">
        <v>0</v>
      </c>
      <c r="BK41" s="95">
        <v>2523.8596645614698</v>
      </c>
      <c r="BL41" s="95">
        <v>0</v>
      </c>
      <c r="BM41" s="95">
        <v>0</v>
      </c>
      <c r="BN41" s="95">
        <v>0</v>
      </c>
      <c r="BO41" s="95">
        <v>0</v>
      </c>
      <c r="BP41" s="95">
        <v>11559.9689117987</v>
      </c>
      <c r="BQ41" s="95">
        <v>0</v>
      </c>
      <c r="BR41" s="95">
        <v>132.059133401656</v>
      </c>
      <c r="BS41" s="95">
        <v>2368.6784677287501</v>
      </c>
      <c r="BT41" s="95">
        <v>0</v>
      </c>
      <c r="BU41" s="95">
        <v>2869.2380947575102</v>
      </c>
      <c r="BV41" s="95">
        <v>39978.669701218598</v>
      </c>
      <c r="BW41" s="95">
        <v>1765.7336135432899</v>
      </c>
      <c r="BY41" s="49">
        <f t="shared" si="5"/>
        <v>2.7288784264461042E-3</v>
      </c>
      <c r="BZ41" s="49">
        <f t="shared" si="6"/>
        <v>2.6996066148912991E-3</v>
      </c>
      <c r="CA41" s="49">
        <f t="shared" si="7"/>
        <v>2.7303722218273499E-3</v>
      </c>
      <c r="CB41" s="49">
        <f t="shared" si="8"/>
        <v>2.7243264120160844E-3</v>
      </c>
      <c r="CC41" s="49">
        <f t="shared" si="9"/>
        <v>2.7242096158521098E-3</v>
      </c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  <c r="CQ41" s="49"/>
      <c r="CR41" s="49"/>
      <c r="CS41" s="49"/>
      <c r="CT41" s="49"/>
      <c r="CU41" s="49"/>
      <c r="CV41" s="49"/>
      <c r="CW41" s="49"/>
      <c r="CX41" s="49"/>
      <c r="CY41" s="49"/>
      <c r="CZ41" s="49"/>
      <c r="DA41" s="49"/>
      <c r="DB41" s="49"/>
      <c r="DC41" s="49"/>
      <c r="DD41" s="49"/>
      <c r="DE41" s="49"/>
      <c r="DF41" s="49"/>
      <c r="DG41" s="49"/>
      <c r="DH41" s="49"/>
      <c r="DI41" s="49"/>
      <c r="DJ41" s="49"/>
      <c r="DK41" s="49"/>
      <c r="DL41" s="49"/>
      <c r="DM41" s="49"/>
      <c r="DN41" s="49"/>
      <c r="DO41" s="49"/>
      <c r="DP41" s="49"/>
      <c r="DQ41" s="49"/>
      <c r="DR41" s="49"/>
      <c r="DS41" s="49"/>
      <c r="DT41" s="49"/>
      <c r="DU41" s="49"/>
      <c r="DV41" s="49"/>
    </row>
    <row r="42" spans="1:126" x14ac:dyDescent="0.25">
      <c r="A42" s="42" t="s">
        <v>41</v>
      </c>
      <c r="H42" s="95">
        <v>25718.186634999998</v>
      </c>
      <c r="I42" s="95">
        <v>0.18769112869999999</v>
      </c>
      <c r="J42" s="95">
        <v>54.693713428999999</v>
      </c>
      <c r="K42" s="95">
        <v>152.01954456000001</v>
      </c>
      <c r="L42" s="95">
        <v>248.00385399000001</v>
      </c>
      <c r="M42" s="95"/>
      <c r="N42" s="95" t="s">
        <v>41</v>
      </c>
      <c r="O42" s="95">
        <v>1.7663846478237599</v>
      </c>
      <c r="P42" s="95">
        <v>1071.5660597513199</v>
      </c>
      <c r="Q42" s="95">
        <v>0.18819593690334099</v>
      </c>
      <c r="R42" s="95">
        <v>0.18819593690334099</v>
      </c>
      <c r="S42" s="95">
        <v>0.31071085774235602</v>
      </c>
      <c r="T42" s="95">
        <v>0</v>
      </c>
      <c r="U42" s="95">
        <v>54.842640106680904</v>
      </c>
      <c r="V42" s="95">
        <v>0</v>
      </c>
      <c r="W42" s="95">
        <v>0</v>
      </c>
      <c r="X42" s="95">
        <v>0</v>
      </c>
      <c r="Y42" s="95">
        <v>1.1549446151778899</v>
      </c>
      <c r="Z42" s="95">
        <v>0</v>
      </c>
      <c r="AA42" s="95">
        <v>2051.1700442450601</v>
      </c>
      <c r="AB42" s="95">
        <v>0</v>
      </c>
      <c r="AC42" s="95">
        <v>0</v>
      </c>
      <c r="AD42" s="95">
        <v>0</v>
      </c>
      <c r="AE42" s="95">
        <v>0</v>
      </c>
      <c r="AF42" s="95">
        <v>119.24752551109199</v>
      </c>
      <c r="AG42" s="95">
        <v>0</v>
      </c>
      <c r="AH42" s="95">
        <v>9603.3219731827994</v>
      </c>
      <c r="AI42" s="95">
        <v>71.036847569946502</v>
      </c>
      <c r="AJ42" s="95">
        <v>152.43306832738</v>
      </c>
      <c r="AK42" s="95">
        <v>248.6774228717</v>
      </c>
      <c r="AL42" s="95">
        <v>27507.368286292101</v>
      </c>
      <c r="AM42" s="95">
        <v>0</v>
      </c>
      <c r="AN42" s="95">
        <v>0</v>
      </c>
      <c r="AO42" s="95">
        <v>0</v>
      </c>
      <c r="AP42" s="95">
        <v>3.6797138122202103E-2</v>
      </c>
      <c r="AQ42" s="95">
        <v>72.928878829119498</v>
      </c>
      <c r="AR42" s="95">
        <v>0</v>
      </c>
      <c r="AS42" s="95">
        <v>7789.5085250880402</v>
      </c>
      <c r="AT42" s="95">
        <v>0</v>
      </c>
      <c r="AU42" s="95">
        <v>0</v>
      </c>
      <c r="AV42" s="95">
        <v>0</v>
      </c>
      <c r="AW42" s="95">
        <v>0</v>
      </c>
      <c r="AX42" s="95">
        <v>0</v>
      </c>
      <c r="AY42" s="95">
        <v>0</v>
      </c>
      <c r="AZ42" s="95">
        <v>0</v>
      </c>
      <c r="BA42" s="95">
        <v>0</v>
      </c>
      <c r="BB42" s="95">
        <v>0</v>
      </c>
      <c r="BC42" s="95">
        <v>0</v>
      </c>
      <c r="BD42" s="95">
        <v>0</v>
      </c>
      <c r="BE42" s="95">
        <v>0</v>
      </c>
      <c r="BF42" s="95">
        <v>0</v>
      </c>
      <c r="BG42" s="95">
        <v>0</v>
      </c>
      <c r="BH42" s="95">
        <v>0</v>
      </c>
      <c r="BI42" s="95">
        <v>0</v>
      </c>
      <c r="BJ42" s="95">
        <v>0</v>
      </c>
      <c r="BK42" s="95">
        <v>1047.0658482597601</v>
      </c>
      <c r="BL42" s="95">
        <v>0</v>
      </c>
      <c r="BM42" s="95">
        <v>0</v>
      </c>
      <c r="BN42" s="95">
        <v>0</v>
      </c>
      <c r="BO42" s="95">
        <v>0</v>
      </c>
      <c r="BP42" s="95">
        <v>7086.7426090278896</v>
      </c>
      <c r="BQ42" s="95">
        <v>0</v>
      </c>
      <c r="BR42" s="95">
        <v>29.3602093942702</v>
      </c>
      <c r="BS42" s="95">
        <v>520.09519417776301</v>
      </c>
      <c r="BT42" s="95">
        <v>0</v>
      </c>
      <c r="BU42" s="95">
        <v>659.40107538285997</v>
      </c>
      <c r="BV42" s="95">
        <v>25788.191481230398</v>
      </c>
      <c r="BW42" s="95">
        <v>1511.8496723380099</v>
      </c>
      <c r="BY42" s="49">
        <f t="shared" si="5"/>
        <v>2.7219977529492835E-3</v>
      </c>
      <c r="BZ42" s="49">
        <f t="shared" si="6"/>
        <v>2.6895687976168383E-3</v>
      </c>
      <c r="CA42" s="49">
        <f t="shared" si="7"/>
        <v>2.7229213074777239E-3</v>
      </c>
      <c r="CB42" s="49">
        <f t="shared" si="8"/>
        <v>2.7202013305386063E-3</v>
      </c>
      <c r="CC42" s="49">
        <f t="shared" si="9"/>
        <v>2.7159613484359483E-3</v>
      </c>
      <c r="CD42" s="49"/>
      <c r="CE42" s="49"/>
      <c r="CF42" s="49"/>
      <c r="CG42" s="49"/>
      <c r="CH42" s="49"/>
      <c r="CI42" s="49"/>
      <c r="CJ42" s="49"/>
      <c r="CK42" s="49"/>
      <c r="CL42" s="49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9"/>
      <c r="CZ42" s="49"/>
      <c r="DA42" s="49"/>
      <c r="DB42" s="49"/>
      <c r="DC42" s="49"/>
      <c r="DD42" s="49"/>
      <c r="DE42" s="49"/>
      <c r="DF42" s="49"/>
      <c r="DG42" s="49"/>
      <c r="DH42" s="49"/>
      <c r="DI42" s="49"/>
      <c r="DJ42" s="49"/>
      <c r="DK42" s="49"/>
      <c r="DL42" s="49"/>
      <c r="DM42" s="49"/>
      <c r="DN42" s="49"/>
      <c r="DO42" s="49"/>
      <c r="DP42" s="49"/>
      <c r="DQ42" s="49"/>
      <c r="DR42" s="49"/>
      <c r="DS42" s="49"/>
      <c r="DT42" s="49"/>
      <c r="DU42" s="49"/>
      <c r="DV42" s="49"/>
    </row>
    <row r="43" spans="1:126" x14ac:dyDescent="0.25">
      <c r="A43" s="42" t="s">
        <v>42</v>
      </c>
      <c r="H43" s="95">
        <v>60461.317331999999</v>
      </c>
      <c r="I43" s="95">
        <v>1.4457381705000001</v>
      </c>
      <c r="J43" s="95">
        <v>158.90598795</v>
      </c>
      <c r="K43" s="95">
        <v>922.10653695999997</v>
      </c>
      <c r="L43" s="95">
        <v>95.415305441000001</v>
      </c>
      <c r="M43" s="95"/>
      <c r="N43" s="95" t="s">
        <v>42</v>
      </c>
      <c r="O43" s="95">
        <v>5.9892891475171997</v>
      </c>
      <c r="P43" s="95">
        <v>6525.9232905632398</v>
      </c>
      <c r="Q43" s="95">
        <v>1.4496344953404099</v>
      </c>
      <c r="R43" s="95">
        <v>1.4496344953404099</v>
      </c>
      <c r="S43" s="95">
        <v>2.3933128639362402</v>
      </c>
      <c r="T43" s="95">
        <v>0</v>
      </c>
      <c r="U43" s="95">
        <v>159.339717294867</v>
      </c>
      <c r="V43" s="95">
        <v>0</v>
      </c>
      <c r="W43" s="95">
        <v>0</v>
      </c>
      <c r="X43" s="95">
        <v>0</v>
      </c>
      <c r="Y43" s="95">
        <v>7.2417689611709903</v>
      </c>
      <c r="Z43" s="95">
        <v>0</v>
      </c>
      <c r="AA43" s="95">
        <v>11683.098167177999</v>
      </c>
      <c r="AB43" s="95">
        <v>0</v>
      </c>
      <c r="AC43" s="95">
        <v>0</v>
      </c>
      <c r="AD43" s="95">
        <v>0</v>
      </c>
      <c r="AE43" s="95">
        <v>0</v>
      </c>
      <c r="AF43" s="95">
        <v>33.163447936931199</v>
      </c>
      <c r="AG43" s="95">
        <v>0</v>
      </c>
      <c r="AH43" s="95">
        <v>16016.423854901201</v>
      </c>
      <c r="AI43" s="95">
        <v>517.64446463788602</v>
      </c>
      <c r="AJ43" s="95">
        <v>924.62058455244903</v>
      </c>
      <c r="AK43" s="95">
        <v>95.675054091887702</v>
      </c>
      <c r="AL43" s="95">
        <v>71143.421737793295</v>
      </c>
      <c r="AM43" s="95">
        <v>0</v>
      </c>
      <c r="AN43" s="95">
        <v>0</v>
      </c>
      <c r="AO43" s="95">
        <v>0</v>
      </c>
      <c r="AP43" s="95">
        <v>7.3962880813384299E-2</v>
      </c>
      <c r="AQ43" s="95">
        <v>117.526930039672</v>
      </c>
      <c r="AR43" s="95">
        <v>0</v>
      </c>
      <c r="AS43" s="95">
        <v>18043.422725369099</v>
      </c>
      <c r="AT43" s="95">
        <v>0</v>
      </c>
      <c r="AU43" s="95">
        <v>0</v>
      </c>
      <c r="AV43" s="95">
        <v>0</v>
      </c>
      <c r="AW43" s="95">
        <v>0</v>
      </c>
      <c r="AX43" s="95">
        <v>0</v>
      </c>
      <c r="AY43" s="95">
        <v>0</v>
      </c>
      <c r="AZ43" s="95">
        <v>0</v>
      </c>
      <c r="BA43" s="95">
        <v>0</v>
      </c>
      <c r="BB43" s="95">
        <v>0</v>
      </c>
      <c r="BC43" s="95">
        <v>0</v>
      </c>
      <c r="BD43" s="95">
        <v>0</v>
      </c>
      <c r="BE43" s="95">
        <v>0</v>
      </c>
      <c r="BF43" s="95">
        <v>0</v>
      </c>
      <c r="BG43" s="95">
        <v>0</v>
      </c>
      <c r="BH43" s="95">
        <v>0</v>
      </c>
      <c r="BI43" s="95">
        <v>0</v>
      </c>
      <c r="BJ43" s="95">
        <v>0</v>
      </c>
      <c r="BK43" s="95">
        <v>3560.9765726547498</v>
      </c>
      <c r="BL43" s="95">
        <v>0</v>
      </c>
      <c r="BM43" s="95">
        <v>0</v>
      </c>
      <c r="BN43" s="95">
        <v>0</v>
      </c>
      <c r="BO43" s="95">
        <v>0</v>
      </c>
      <c r="BP43" s="95">
        <v>17460.110092097399</v>
      </c>
      <c r="BQ43" s="95">
        <v>0</v>
      </c>
      <c r="BR43" s="95">
        <v>179.91148243368599</v>
      </c>
      <c r="BS43" s="95">
        <v>3607.7865137742201</v>
      </c>
      <c r="BT43" s="95">
        <v>0</v>
      </c>
      <c r="BU43" s="95">
        <v>3907.4442716274998</v>
      </c>
      <c r="BV43" s="95">
        <v>60626.276656360002</v>
      </c>
      <c r="BW43" s="95">
        <v>2949.8931878769599</v>
      </c>
      <c r="BY43" s="49">
        <f t="shared" si="5"/>
        <v>2.7283448598083375E-3</v>
      </c>
      <c r="BZ43" s="49">
        <f t="shared" si="6"/>
        <v>2.6950418270151109E-3</v>
      </c>
      <c r="CA43" s="49">
        <f t="shared" si="7"/>
        <v>2.7294713714846128E-3</v>
      </c>
      <c r="CB43" s="49">
        <f t="shared" si="8"/>
        <v>2.7264177095386072E-3</v>
      </c>
      <c r="CC43" s="49">
        <f t="shared" si="9"/>
        <v>2.7222954397847269E-3</v>
      </c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9"/>
      <c r="CZ43" s="49"/>
      <c r="DA43" s="49"/>
      <c r="DB43" s="49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9"/>
      <c r="DP43" s="49"/>
      <c r="DQ43" s="49"/>
      <c r="DR43" s="49"/>
      <c r="DS43" s="49"/>
      <c r="DT43" s="49"/>
      <c r="DU43" s="49"/>
      <c r="DV43" s="49"/>
    </row>
    <row r="44" spans="1:126" x14ac:dyDescent="0.25">
      <c r="A44" s="42" t="s">
        <v>43</v>
      </c>
      <c r="H44" s="95">
        <v>238093.96059</v>
      </c>
      <c r="I44" s="95">
        <v>6.0739901300000003</v>
      </c>
      <c r="J44" s="95">
        <v>299.97727667999999</v>
      </c>
      <c r="K44" s="95">
        <v>9353.5020800999991</v>
      </c>
      <c r="L44" s="95">
        <v>548.40400638999995</v>
      </c>
      <c r="M44" s="95"/>
      <c r="N44" s="95" t="s">
        <v>43</v>
      </c>
      <c r="O44" s="95">
        <v>24.911146944551501</v>
      </c>
      <c r="P44" s="95">
        <v>22193.4061824327</v>
      </c>
      <c r="Q44" s="95">
        <v>6.0903687752047704</v>
      </c>
      <c r="R44" s="95">
        <v>6.0903687752047704</v>
      </c>
      <c r="S44" s="95">
        <v>10.0550422537525</v>
      </c>
      <c r="T44" s="95">
        <v>0</v>
      </c>
      <c r="U44" s="95">
        <v>300.79682018366401</v>
      </c>
      <c r="V44" s="95">
        <v>0</v>
      </c>
      <c r="W44" s="95">
        <v>0</v>
      </c>
      <c r="X44" s="95">
        <v>0</v>
      </c>
      <c r="Y44" s="95">
        <v>22.416453725073001</v>
      </c>
      <c r="Z44" s="95">
        <v>0</v>
      </c>
      <c r="AA44" s="95">
        <v>48143.244960150798</v>
      </c>
      <c r="AB44" s="95">
        <v>0</v>
      </c>
      <c r="AC44" s="95">
        <v>0</v>
      </c>
      <c r="AD44" s="95">
        <v>0</v>
      </c>
      <c r="AE44" s="95">
        <v>0</v>
      </c>
      <c r="AF44" s="95">
        <v>197.067096548211</v>
      </c>
      <c r="AG44" s="95">
        <v>0</v>
      </c>
      <c r="AH44" s="95">
        <v>64836.014953236503</v>
      </c>
      <c r="AI44" s="95">
        <v>1271.38257532693</v>
      </c>
      <c r="AJ44" s="95">
        <v>9379.06169236602</v>
      </c>
      <c r="AK44" s="95">
        <v>549.89654872148799</v>
      </c>
      <c r="AL44" s="95">
        <v>277617.11308233702</v>
      </c>
      <c r="AM44" s="95">
        <v>0</v>
      </c>
      <c r="AN44" s="95">
        <v>0</v>
      </c>
      <c r="AO44" s="95">
        <v>0</v>
      </c>
      <c r="AP44" s="95">
        <v>0.30382028360087698</v>
      </c>
      <c r="AQ44" s="95">
        <v>506.70666555291302</v>
      </c>
      <c r="AR44" s="95">
        <v>0</v>
      </c>
      <c r="AS44" s="95">
        <v>72097.270265047293</v>
      </c>
      <c r="AT44" s="95">
        <v>0</v>
      </c>
      <c r="AU44" s="95">
        <v>0</v>
      </c>
      <c r="AV44" s="95">
        <v>0</v>
      </c>
      <c r="AW44" s="95">
        <v>0</v>
      </c>
      <c r="AX44" s="95">
        <v>0</v>
      </c>
      <c r="AY44" s="95">
        <v>0</v>
      </c>
      <c r="AZ44" s="95">
        <v>0</v>
      </c>
      <c r="BA44" s="95">
        <v>0</v>
      </c>
      <c r="BB44" s="95">
        <v>0</v>
      </c>
      <c r="BC44" s="95">
        <v>0</v>
      </c>
      <c r="BD44" s="95">
        <v>0</v>
      </c>
      <c r="BE44" s="95">
        <v>0</v>
      </c>
      <c r="BF44" s="95">
        <v>0</v>
      </c>
      <c r="BG44" s="95">
        <v>0</v>
      </c>
      <c r="BH44" s="95">
        <v>0</v>
      </c>
      <c r="BI44" s="95">
        <v>0</v>
      </c>
      <c r="BJ44" s="95">
        <v>0</v>
      </c>
      <c r="BK44" s="95">
        <v>11629.176695845799</v>
      </c>
      <c r="BL44" s="95">
        <v>0</v>
      </c>
      <c r="BM44" s="95">
        <v>0</v>
      </c>
      <c r="BN44" s="95">
        <v>0</v>
      </c>
      <c r="BO44" s="95">
        <v>0</v>
      </c>
      <c r="BP44" s="95">
        <v>69438.796395996003</v>
      </c>
      <c r="BQ44" s="95">
        <v>0</v>
      </c>
      <c r="BR44" s="95">
        <v>756.671136547527</v>
      </c>
      <c r="BS44" s="95">
        <v>10805.3040012973</v>
      </c>
      <c r="BT44" s="95">
        <v>0</v>
      </c>
      <c r="BU44" s="95">
        <v>16131.7035192905</v>
      </c>
      <c r="BV44" s="95">
        <v>238743.34568516901</v>
      </c>
      <c r="BW44" s="95">
        <v>9743.3692021446896</v>
      </c>
      <c r="BY44" s="49">
        <f t="shared" si="5"/>
        <v>2.7274320338064274E-3</v>
      </c>
      <c r="BZ44" s="49">
        <f t="shared" si="6"/>
        <v>2.6965215376090934E-3</v>
      </c>
      <c r="CA44" s="49">
        <f t="shared" si="7"/>
        <v>2.7320186139907789E-3</v>
      </c>
      <c r="CB44" s="49">
        <f t="shared" si="8"/>
        <v>2.7326248550689999E-3</v>
      </c>
      <c r="CC44" s="49">
        <f t="shared" si="9"/>
        <v>2.7216109184049452E-3</v>
      </c>
      <c r="CD44" s="49"/>
      <c r="CE44" s="49"/>
      <c r="CF44" s="49"/>
      <c r="CG44" s="49"/>
      <c r="CH44" s="49"/>
      <c r="CI44" s="49"/>
      <c r="CJ44" s="49"/>
      <c r="CK44" s="49"/>
      <c r="CL44" s="49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9"/>
      <c r="CZ44" s="49"/>
      <c r="DA44" s="49"/>
      <c r="DB44" s="49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9"/>
      <c r="DP44" s="49"/>
      <c r="DQ44" s="49"/>
      <c r="DR44" s="49"/>
      <c r="DS44" s="49"/>
      <c r="DT44" s="49"/>
      <c r="DU44" s="49"/>
      <c r="DV44" s="49"/>
    </row>
    <row r="45" spans="1:126" x14ac:dyDescent="0.25">
      <c r="A45" s="42" t="s">
        <v>44</v>
      </c>
      <c r="H45" s="95">
        <v>25725.308636000002</v>
      </c>
      <c r="I45" s="95">
        <v>0.66173303660000005</v>
      </c>
      <c r="J45" s="95">
        <v>57.715512406999999</v>
      </c>
      <c r="K45" s="95">
        <v>718.13418515000001</v>
      </c>
      <c r="L45" s="95">
        <v>27.125178409</v>
      </c>
      <c r="M45" s="95"/>
      <c r="N45" s="95" t="s">
        <v>44</v>
      </c>
      <c r="O45" s="95">
        <v>2.5584913332202301</v>
      </c>
      <c r="P45" s="95">
        <v>2750.2354181251198</v>
      </c>
      <c r="Q45" s="95">
        <v>0.66351696157073903</v>
      </c>
      <c r="R45" s="95">
        <v>0.66351696157073903</v>
      </c>
      <c r="S45" s="95">
        <v>1.0954615555878899</v>
      </c>
      <c r="T45" s="95">
        <v>0</v>
      </c>
      <c r="U45" s="95">
        <v>57.873135784903702</v>
      </c>
      <c r="V45" s="95">
        <v>0</v>
      </c>
      <c r="W45" s="95">
        <v>0</v>
      </c>
      <c r="X45" s="95">
        <v>0</v>
      </c>
      <c r="Y45" s="95">
        <v>2.8245735153457798</v>
      </c>
      <c r="Z45" s="95">
        <v>0</v>
      </c>
      <c r="AA45" s="95">
        <v>5290.9701926252601</v>
      </c>
      <c r="AB45" s="95">
        <v>0</v>
      </c>
      <c r="AC45" s="95">
        <v>0</v>
      </c>
      <c r="AD45" s="95">
        <v>0</v>
      </c>
      <c r="AE45" s="95">
        <v>0</v>
      </c>
      <c r="AF45" s="95">
        <v>10.3922309694075</v>
      </c>
      <c r="AG45" s="95">
        <v>0</v>
      </c>
      <c r="AH45" s="95">
        <v>6740.3944562995002</v>
      </c>
      <c r="AI45" s="95">
        <v>203.41258764758899</v>
      </c>
      <c r="AJ45" s="95">
        <v>720.09053536418799</v>
      </c>
      <c r="AK45" s="95">
        <v>27.198901313722601</v>
      </c>
      <c r="AL45" s="95">
        <v>30426.003312003599</v>
      </c>
      <c r="AM45" s="95">
        <v>0</v>
      </c>
      <c r="AN45" s="95">
        <v>0</v>
      </c>
      <c r="AO45" s="95">
        <v>0</v>
      </c>
      <c r="AP45" s="95">
        <v>2.8824184929598699E-2</v>
      </c>
      <c r="AQ45" s="95">
        <v>50.344553552709698</v>
      </c>
      <c r="AR45" s="95">
        <v>0</v>
      </c>
      <c r="AS45" s="95">
        <v>7662.5643165663896</v>
      </c>
      <c r="AT45" s="95">
        <v>0</v>
      </c>
      <c r="AU45" s="95">
        <v>0</v>
      </c>
      <c r="AV45" s="95">
        <v>0</v>
      </c>
      <c r="AW45" s="95">
        <v>0</v>
      </c>
      <c r="AX45" s="95">
        <v>0</v>
      </c>
      <c r="AY45" s="95">
        <v>0</v>
      </c>
      <c r="AZ45" s="95">
        <v>0</v>
      </c>
      <c r="BA45" s="95">
        <v>0</v>
      </c>
      <c r="BB45" s="95">
        <v>0</v>
      </c>
      <c r="BC45" s="95">
        <v>0</v>
      </c>
      <c r="BD45" s="95">
        <v>0</v>
      </c>
      <c r="BE45" s="95">
        <v>0</v>
      </c>
      <c r="BF45" s="95">
        <v>0</v>
      </c>
      <c r="BG45" s="95">
        <v>0</v>
      </c>
      <c r="BH45" s="95">
        <v>0</v>
      </c>
      <c r="BI45" s="95">
        <v>0</v>
      </c>
      <c r="BJ45" s="95">
        <v>0</v>
      </c>
      <c r="BK45" s="95">
        <v>1334.1167354633401</v>
      </c>
      <c r="BL45" s="95">
        <v>0</v>
      </c>
      <c r="BM45" s="95">
        <v>0</v>
      </c>
      <c r="BN45" s="95">
        <v>0</v>
      </c>
      <c r="BO45" s="95">
        <v>0</v>
      </c>
      <c r="BP45" s="95">
        <v>7481.6236900542399</v>
      </c>
      <c r="BQ45" s="95">
        <v>0</v>
      </c>
      <c r="BR45" s="95">
        <v>86.023188881965893</v>
      </c>
      <c r="BS45" s="95">
        <v>1467.5424594527999</v>
      </c>
      <c r="BT45" s="95">
        <v>0</v>
      </c>
      <c r="BU45" s="95">
        <v>1787.0784831189001</v>
      </c>
      <c r="BV45" s="95">
        <v>25795.371526645598</v>
      </c>
      <c r="BW45" s="95">
        <v>1152.3242291520701</v>
      </c>
      <c r="BY45" s="49">
        <f t="shared" si="5"/>
        <v>2.723500488835759E-3</v>
      </c>
      <c r="BZ45" s="49">
        <f t="shared" si="6"/>
        <v>2.6958378561614967E-3</v>
      </c>
      <c r="CA45" s="49">
        <f t="shared" si="7"/>
        <v>2.731040084893826E-3</v>
      </c>
      <c r="CB45" s="49">
        <f t="shared" si="8"/>
        <v>2.7242126257773763E-3</v>
      </c>
      <c r="CC45" s="49">
        <f t="shared" si="9"/>
        <v>2.7178772287130841E-3</v>
      </c>
      <c r="CD45" s="49"/>
      <c r="CE45" s="49"/>
      <c r="CF45" s="49"/>
      <c r="CG45" s="49"/>
      <c r="CH45" s="49"/>
      <c r="CI45" s="49"/>
      <c r="CJ45" s="49"/>
      <c r="CK45" s="49"/>
      <c r="CL45" s="49"/>
      <c r="CM45" s="49"/>
      <c r="CN45" s="49"/>
      <c r="CO45" s="49"/>
      <c r="CP45" s="49"/>
      <c r="CQ45" s="49"/>
      <c r="CR45" s="49"/>
      <c r="CS45" s="49"/>
      <c r="CT45" s="49"/>
      <c r="CU45" s="49"/>
      <c r="CV45" s="49"/>
      <c r="CW45" s="49"/>
      <c r="CX45" s="49"/>
      <c r="CY45" s="49"/>
      <c r="CZ45" s="49"/>
      <c r="DA45" s="49"/>
      <c r="DB45" s="49"/>
      <c r="DC45" s="49"/>
      <c r="DD45" s="49"/>
      <c r="DE45" s="49"/>
      <c r="DF45" s="49"/>
      <c r="DG45" s="49"/>
      <c r="DH45" s="49"/>
      <c r="DI45" s="49"/>
      <c r="DJ45" s="49"/>
      <c r="DK45" s="49"/>
      <c r="DL45" s="49"/>
      <c r="DM45" s="49"/>
      <c r="DN45" s="49"/>
      <c r="DO45" s="49"/>
      <c r="DP45" s="49"/>
      <c r="DQ45" s="49"/>
      <c r="DR45" s="49"/>
      <c r="DS45" s="49"/>
      <c r="DT45" s="49"/>
      <c r="DU45" s="49"/>
      <c r="DV45" s="49"/>
    </row>
    <row r="46" spans="1:126" x14ac:dyDescent="0.25">
      <c r="A46" s="42" t="s">
        <v>45</v>
      </c>
      <c r="H46" s="95">
        <v>5019.9268032</v>
      </c>
      <c r="I46" s="95">
        <v>0.13582548429999999</v>
      </c>
      <c r="J46" s="95">
        <v>7.0632540722000003</v>
      </c>
      <c r="K46" s="95">
        <v>111.75047212</v>
      </c>
      <c r="L46" s="95">
        <v>3.2268965222000001</v>
      </c>
      <c r="M46" s="95"/>
      <c r="N46" s="95" t="s">
        <v>45</v>
      </c>
      <c r="O46" s="95">
        <v>0.52442654946852096</v>
      </c>
      <c r="P46" s="95">
        <v>594.13792213927798</v>
      </c>
      <c r="Q46" s="95">
        <v>0.13619288530075499</v>
      </c>
      <c r="R46" s="95">
        <v>0.13619288530075499</v>
      </c>
      <c r="S46" s="95">
        <v>0.22484971775326901</v>
      </c>
      <c r="T46" s="95">
        <v>0</v>
      </c>
      <c r="U46" s="95">
        <v>7.0825819208869598</v>
      </c>
      <c r="V46" s="95">
        <v>0</v>
      </c>
      <c r="W46" s="95">
        <v>0</v>
      </c>
      <c r="X46" s="95">
        <v>0</v>
      </c>
      <c r="Y46" s="95">
        <v>0.62810500144711301</v>
      </c>
      <c r="Z46" s="95">
        <v>0</v>
      </c>
      <c r="AA46" s="95">
        <v>1086.84547697775</v>
      </c>
      <c r="AB46" s="95">
        <v>0</v>
      </c>
      <c r="AC46" s="95">
        <v>0</v>
      </c>
      <c r="AD46" s="95">
        <v>0</v>
      </c>
      <c r="AE46" s="95">
        <v>0</v>
      </c>
      <c r="AF46" s="95">
        <v>1.1223766207730399</v>
      </c>
      <c r="AG46" s="95">
        <v>0</v>
      </c>
      <c r="AH46" s="95">
        <v>1271.56876910763</v>
      </c>
      <c r="AI46" s="95">
        <v>34.795330972976799</v>
      </c>
      <c r="AJ46" s="95">
        <v>112.055120836087</v>
      </c>
      <c r="AK46" s="95">
        <v>3.2356902086646602</v>
      </c>
      <c r="AL46" s="95">
        <v>6025.6929784994099</v>
      </c>
      <c r="AM46" s="95">
        <v>0</v>
      </c>
      <c r="AN46" s="95">
        <v>0</v>
      </c>
      <c r="AO46" s="95">
        <v>0</v>
      </c>
      <c r="AP46" s="95">
        <v>5.8964794019742304E-3</v>
      </c>
      <c r="AQ46" s="95">
        <v>9.9226210804356398</v>
      </c>
      <c r="AR46" s="95">
        <v>0</v>
      </c>
      <c r="AS46" s="95">
        <v>1539.63224227252</v>
      </c>
      <c r="AT46" s="95">
        <v>0</v>
      </c>
      <c r="AU46" s="95">
        <v>0</v>
      </c>
      <c r="AV46" s="95">
        <v>0</v>
      </c>
      <c r="AW46" s="95">
        <v>0</v>
      </c>
      <c r="AX46" s="95">
        <v>0</v>
      </c>
      <c r="AY46" s="95">
        <v>0</v>
      </c>
      <c r="AZ46" s="95">
        <v>0</v>
      </c>
      <c r="BA46" s="95">
        <v>0</v>
      </c>
      <c r="BB46" s="95">
        <v>0</v>
      </c>
      <c r="BC46" s="95">
        <v>0</v>
      </c>
      <c r="BD46" s="95">
        <v>0</v>
      </c>
      <c r="BE46" s="95">
        <v>0</v>
      </c>
      <c r="BF46" s="95">
        <v>0</v>
      </c>
      <c r="BG46" s="95">
        <v>0</v>
      </c>
      <c r="BH46" s="95">
        <v>0</v>
      </c>
      <c r="BI46" s="95">
        <v>0</v>
      </c>
      <c r="BJ46" s="95">
        <v>0</v>
      </c>
      <c r="BK46" s="95">
        <v>291.74527366973598</v>
      </c>
      <c r="BL46" s="95">
        <v>0</v>
      </c>
      <c r="BM46" s="95">
        <v>0</v>
      </c>
      <c r="BN46" s="95">
        <v>0</v>
      </c>
      <c r="BO46" s="95">
        <v>0</v>
      </c>
      <c r="BP46" s="95">
        <v>1437.26293478905</v>
      </c>
      <c r="BQ46" s="95">
        <v>0</v>
      </c>
      <c r="BR46" s="95">
        <v>18.3094750103742</v>
      </c>
      <c r="BS46" s="95">
        <v>287.08708235190602</v>
      </c>
      <c r="BT46" s="95">
        <v>0</v>
      </c>
      <c r="BU46" s="95">
        <v>370.02916196365601</v>
      </c>
      <c r="BV46" s="95">
        <v>5033.6232388101598</v>
      </c>
      <c r="BW46" s="95">
        <v>218.75552789243099</v>
      </c>
      <c r="BY46" s="49">
        <f t="shared" si="5"/>
        <v>2.728413410615649E-3</v>
      </c>
      <c r="BZ46" s="49">
        <f t="shared" si="6"/>
        <v>2.7049489471615792E-3</v>
      </c>
      <c r="CA46" s="49">
        <f t="shared" si="7"/>
        <v>2.7363943714032932E-3</v>
      </c>
      <c r="CB46" s="49">
        <f t="shared" si="8"/>
        <v>2.726151490079284E-3</v>
      </c>
      <c r="CC46" s="49">
        <f t="shared" si="9"/>
        <v>2.7251219257148E-3</v>
      </c>
      <c r="CD46" s="49"/>
      <c r="CE46" s="49"/>
      <c r="CF46" s="49"/>
      <c r="CG46" s="49"/>
      <c r="CH46" s="49"/>
      <c r="CI46" s="49"/>
      <c r="CJ46" s="49"/>
      <c r="CK46" s="49"/>
      <c r="CL46" s="49"/>
      <c r="CM46" s="49"/>
      <c r="CN46" s="49"/>
      <c r="CO46" s="49"/>
      <c r="CP46" s="49"/>
      <c r="CQ46" s="49"/>
      <c r="CR46" s="49"/>
      <c r="CS46" s="49"/>
      <c r="CT46" s="49"/>
      <c r="CU46" s="49"/>
      <c r="CV46" s="49"/>
      <c r="CW46" s="49"/>
      <c r="CX46" s="49"/>
      <c r="CY46" s="49"/>
      <c r="CZ46" s="49"/>
      <c r="DA46" s="49"/>
      <c r="DB46" s="49"/>
      <c r="DC46" s="49"/>
      <c r="DD46" s="49"/>
      <c r="DE46" s="49"/>
      <c r="DF46" s="49"/>
      <c r="DG46" s="49"/>
      <c r="DH46" s="49"/>
      <c r="DI46" s="49"/>
      <c r="DJ46" s="49"/>
      <c r="DK46" s="49"/>
      <c r="DL46" s="49"/>
      <c r="DM46" s="49"/>
      <c r="DN46" s="49"/>
      <c r="DO46" s="49"/>
      <c r="DP46" s="49"/>
      <c r="DQ46" s="49"/>
      <c r="DR46" s="49"/>
      <c r="DS46" s="49"/>
      <c r="DT46" s="49"/>
      <c r="DU46" s="49"/>
      <c r="DV46" s="49"/>
    </row>
    <row r="47" spans="1:126" x14ac:dyDescent="0.25">
      <c r="A47" s="42" t="s">
        <v>46</v>
      </c>
      <c r="H47" s="95">
        <v>69998.096216000005</v>
      </c>
      <c r="I47" s="95">
        <v>1.8288977397999999</v>
      </c>
      <c r="J47" s="95">
        <v>139.42103954000001</v>
      </c>
      <c r="K47" s="95">
        <v>1393.6934844</v>
      </c>
      <c r="L47" s="95">
        <v>119.92473389</v>
      </c>
      <c r="M47" s="95"/>
      <c r="N47" s="95" t="s">
        <v>46</v>
      </c>
      <c r="O47" s="95">
        <v>7.1709655140482198</v>
      </c>
      <c r="P47" s="95">
        <v>7195.8871953520102</v>
      </c>
      <c r="Q47" s="95">
        <v>1.83383560438691</v>
      </c>
      <c r="R47" s="95">
        <v>1.83383560438691</v>
      </c>
      <c r="S47" s="95">
        <v>3.0276121918980099</v>
      </c>
      <c r="T47" s="95">
        <v>0</v>
      </c>
      <c r="U47" s="95">
        <v>139.802152230525</v>
      </c>
      <c r="V47" s="95">
        <v>0</v>
      </c>
      <c r="W47" s="95">
        <v>0</v>
      </c>
      <c r="X47" s="95">
        <v>0</v>
      </c>
      <c r="Y47" s="95">
        <v>7.3606010770815704</v>
      </c>
      <c r="Z47" s="95">
        <v>0</v>
      </c>
      <c r="AA47" s="95">
        <v>14526.116347912101</v>
      </c>
      <c r="AB47" s="95">
        <v>0</v>
      </c>
      <c r="AC47" s="95">
        <v>0</v>
      </c>
      <c r="AD47" s="95">
        <v>0</v>
      </c>
      <c r="AE47" s="95">
        <v>0</v>
      </c>
      <c r="AF47" s="95">
        <v>41.073139057170302</v>
      </c>
      <c r="AG47" s="95">
        <v>0</v>
      </c>
      <c r="AH47" s="95">
        <v>19057.158533411799</v>
      </c>
      <c r="AI47" s="95">
        <v>506.96406723131798</v>
      </c>
      <c r="AJ47" s="95">
        <v>1397.49447338244</v>
      </c>
      <c r="AK47" s="95">
        <v>120.25119710309799</v>
      </c>
      <c r="AL47" s="95">
        <v>82491.966275236002</v>
      </c>
      <c r="AM47" s="95">
        <v>0</v>
      </c>
      <c r="AN47" s="95">
        <v>0</v>
      </c>
      <c r="AO47" s="95">
        <v>0</v>
      </c>
      <c r="AP47" s="95">
        <v>8.2409207628182699E-2</v>
      </c>
      <c r="AQ47" s="95">
        <v>144.48251080108199</v>
      </c>
      <c r="AR47" s="95">
        <v>0</v>
      </c>
      <c r="AS47" s="95">
        <v>20852.989320914701</v>
      </c>
      <c r="AT47" s="95">
        <v>0</v>
      </c>
      <c r="AU47" s="95">
        <v>0</v>
      </c>
      <c r="AV47" s="95">
        <v>0</v>
      </c>
      <c r="AW47" s="95">
        <v>0</v>
      </c>
      <c r="AX47" s="95">
        <v>0</v>
      </c>
      <c r="AY47" s="95">
        <v>0</v>
      </c>
      <c r="AZ47" s="95">
        <v>0</v>
      </c>
      <c r="BA47" s="95">
        <v>0</v>
      </c>
      <c r="BB47" s="95">
        <v>0</v>
      </c>
      <c r="BC47" s="95">
        <v>0</v>
      </c>
      <c r="BD47" s="95">
        <v>0</v>
      </c>
      <c r="BE47" s="95">
        <v>0</v>
      </c>
      <c r="BF47" s="95">
        <v>0</v>
      </c>
      <c r="BG47" s="95">
        <v>0</v>
      </c>
      <c r="BH47" s="95">
        <v>0</v>
      </c>
      <c r="BI47" s="95">
        <v>0</v>
      </c>
      <c r="BJ47" s="95">
        <v>0</v>
      </c>
      <c r="BK47" s="95">
        <v>3568.5881273433001</v>
      </c>
      <c r="BL47" s="95">
        <v>0</v>
      </c>
      <c r="BM47" s="95">
        <v>0</v>
      </c>
      <c r="BN47" s="95">
        <v>0</v>
      </c>
      <c r="BO47" s="95">
        <v>0</v>
      </c>
      <c r="BP47" s="95">
        <v>20561.658798002401</v>
      </c>
      <c r="BQ47" s="95">
        <v>0</v>
      </c>
      <c r="BR47" s="95">
        <v>232.56343990026301</v>
      </c>
      <c r="BS47" s="95">
        <v>3760.4419021916601</v>
      </c>
      <c r="BT47" s="95">
        <v>0</v>
      </c>
      <c r="BU47" s="95">
        <v>4892.4430631035502</v>
      </c>
      <c r="BV47" s="95">
        <v>70189.130022983096</v>
      </c>
      <c r="BW47" s="95">
        <v>3098.18492833542</v>
      </c>
      <c r="BY47" s="49">
        <f t="shared" si="5"/>
        <v>2.7291286093495842E-3</v>
      </c>
      <c r="BZ47" s="49">
        <f t="shared" si="6"/>
        <v>2.699912892587432E-3</v>
      </c>
      <c r="CA47" s="49">
        <f t="shared" si="7"/>
        <v>2.7335378633125519E-3</v>
      </c>
      <c r="CB47" s="49">
        <f t="shared" si="8"/>
        <v>2.7272775721387333E-3</v>
      </c>
      <c r="CC47" s="49">
        <f t="shared" si="9"/>
        <v>2.7222342089784457E-3</v>
      </c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49"/>
      <c r="DT47" s="49"/>
      <c r="DU47" s="49"/>
      <c r="DV47" s="49"/>
    </row>
    <row r="48" spans="1:126" x14ac:dyDescent="0.25">
      <c r="A48" s="42" t="s">
        <v>47</v>
      </c>
      <c r="H48" s="95">
        <v>72371.213099000001</v>
      </c>
      <c r="I48" s="95">
        <v>1.588131433</v>
      </c>
      <c r="J48" s="95">
        <v>84.344245033000007</v>
      </c>
      <c r="K48" s="95">
        <v>1260.1822843</v>
      </c>
      <c r="L48" s="95">
        <v>111.80875923000001</v>
      </c>
      <c r="M48" s="95"/>
      <c r="N48" s="95" t="s">
        <v>47</v>
      </c>
      <c r="O48" s="95">
        <v>8.3781376368960796</v>
      </c>
      <c r="P48" s="95">
        <v>6891.68942716109</v>
      </c>
      <c r="Q48" s="95">
        <v>1.5924157069231899</v>
      </c>
      <c r="R48" s="95">
        <v>1.5924157069231899</v>
      </c>
      <c r="S48" s="95">
        <v>2.6290273242778399</v>
      </c>
      <c r="T48" s="95">
        <v>0</v>
      </c>
      <c r="U48" s="95">
        <v>84.573711241778796</v>
      </c>
      <c r="V48" s="95">
        <v>0</v>
      </c>
      <c r="W48" s="95">
        <v>0</v>
      </c>
      <c r="X48" s="95">
        <v>0</v>
      </c>
      <c r="Y48" s="95">
        <v>7.0848376368839903</v>
      </c>
      <c r="Z48" s="95">
        <v>0</v>
      </c>
      <c r="AA48" s="95">
        <v>13789.9365629612</v>
      </c>
      <c r="AB48" s="95">
        <v>0</v>
      </c>
      <c r="AC48" s="95">
        <v>0</v>
      </c>
      <c r="AD48" s="95">
        <v>0</v>
      </c>
      <c r="AE48" s="95">
        <v>0</v>
      </c>
      <c r="AF48" s="95">
        <v>48.428719853582201</v>
      </c>
      <c r="AG48" s="95">
        <v>0</v>
      </c>
      <c r="AH48" s="95">
        <v>18774.056460149401</v>
      </c>
      <c r="AI48" s="95">
        <v>382.81091547822501</v>
      </c>
      <c r="AJ48" s="95">
        <v>1263.6082961058801</v>
      </c>
      <c r="AK48" s="95">
        <v>112.112639314975</v>
      </c>
      <c r="AL48" s="95">
        <v>84279.265868813905</v>
      </c>
      <c r="AM48" s="95">
        <v>0</v>
      </c>
      <c r="AN48" s="95">
        <v>0</v>
      </c>
      <c r="AO48" s="95">
        <v>0</v>
      </c>
      <c r="AP48" s="95">
        <v>0.130722255494922</v>
      </c>
      <c r="AQ48" s="95">
        <v>134.37703367516499</v>
      </c>
      <c r="AR48" s="95">
        <v>0</v>
      </c>
      <c r="AS48" s="95">
        <v>24297.9069657566</v>
      </c>
      <c r="AT48" s="95">
        <v>0</v>
      </c>
      <c r="AU48" s="95">
        <v>0</v>
      </c>
      <c r="AV48" s="95">
        <v>0</v>
      </c>
      <c r="AW48" s="95">
        <v>0</v>
      </c>
      <c r="AX48" s="95">
        <v>0</v>
      </c>
      <c r="AY48" s="95">
        <v>0</v>
      </c>
      <c r="AZ48" s="95">
        <v>0</v>
      </c>
      <c r="BA48" s="95">
        <v>0</v>
      </c>
      <c r="BB48" s="95">
        <v>0</v>
      </c>
      <c r="BC48" s="95">
        <v>0</v>
      </c>
      <c r="BD48" s="95">
        <v>0</v>
      </c>
      <c r="BE48" s="95">
        <v>0</v>
      </c>
      <c r="BF48" s="95">
        <v>0</v>
      </c>
      <c r="BG48" s="95">
        <v>0</v>
      </c>
      <c r="BH48" s="95">
        <v>0</v>
      </c>
      <c r="BI48" s="95">
        <v>0</v>
      </c>
      <c r="BJ48" s="95">
        <v>0</v>
      </c>
      <c r="BK48" s="95">
        <v>4451.6755857675598</v>
      </c>
      <c r="BL48" s="95">
        <v>0</v>
      </c>
      <c r="BM48" s="95">
        <v>0</v>
      </c>
      <c r="BN48" s="95">
        <v>0</v>
      </c>
      <c r="BO48" s="95">
        <v>0</v>
      </c>
      <c r="BP48" s="95">
        <v>19986.002624473502</v>
      </c>
      <c r="BQ48" s="95">
        <v>0</v>
      </c>
      <c r="BR48" s="95">
        <v>221.01642538093</v>
      </c>
      <c r="BS48" s="95">
        <v>3210.1023222850299</v>
      </c>
      <c r="BT48" s="95">
        <v>0</v>
      </c>
      <c r="BU48" s="95">
        <v>4555.0851908801396</v>
      </c>
      <c r="BV48" s="95">
        <v>72568.146795306297</v>
      </c>
      <c r="BW48" s="95">
        <v>2878.7039276144101</v>
      </c>
      <c r="BY48" s="49">
        <f t="shared" si="5"/>
        <v>2.7211606365766059E-3</v>
      </c>
      <c r="BZ48" s="49">
        <f t="shared" si="6"/>
        <v>2.6976822158206494E-3</v>
      </c>
      <c r="CA48" s="49">
        <f t="shared" si="7"/>
        <v>2.7205911759481502E-3</v>
      </c>
      <c r="CB48" s="49">
        <f t="shared" si="8"/>
        <v>2.7186636795034336E-3</v>
      </c>
      <c r="CC48" s="49">
        <f t="shared" si="9"/>
        <v>2.7178558018865501E-3</v>
      </c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49"/>
      <c r="DC48" s="49"/>
      <c r="DD48" s="49"/>
      <c r="DE48" s="49"/>
      <c r="DF48" s="49"/>
      <c r="DG48" s="49"/>
      <c r="DH48" s="49"/>
      <c r="DI48" s="49"/>
      <c r="DJ48" s="49"/>
      <c r="DK48" s="49"/>
      <c r="DL48" s="49"/>
      <c r="DM48" s="49"/>
      <c r="DN48" s="49"/>
      <c r="DO48" s="49"/>
      <c r="DP48" s="49"/>
      <c r="DQ48" s="49"/>
      <c r="DR48" s="49"/>
      <c r="DS48" s="49"/>
      <c r="DT48" s="49"/>
      <c r="DU48" s="49"/>
      <c r="DV48" s="49"/>
    </row>
    <row r="49" spans="1:126" x14ac:dyDescent="0.25">
      <c r="A49" s="42" t="s">
        <v>48</v>
      </c>
      <c r="H49" s="95">
        <v>15088.879548999999</v>
      </c>
      <c r="I49" s="95">
        <v>0.39838645560000002</v>
      </c>
      <c r="J49" s="95">
        <v>23.966905295</v>
      </c>
      <c r="K49" s="95">
        <v>1260.189971</v>
      </c>
      <c r="L49" s="95">
        <v>11.1895226</v>
      </c>
      <c r="M49" s="95"/>
      <c r="N49" s="95" t="s">
        <v>48</v>
      </c>
      <c r="O49" s="95">
        <v>1.53061255958773</v>
      </c>
      <c r="P49" s="95">
        <v>1408.8793307732001</v>
      </c>
      <c r="Q49" s="95">
        <v>0.39946164963209702</v>
      </c>
      <c r="R49" s="95">
        <v>0.39946164963209702</v>
      </c>
      <c r="S49" s="95">
        <v>0.65949401355842496</v>
      </c>
      <c r="T49" s="95">
        <v>0</v>
      </c>
      <c r="U49" s="95">
        <v>24.032470855146599</v>
      </c>
      <c r="V49" s="95">
        <v>0</v>
      </c>
      <c r="W49" s="95">
        <v>0</v>
      </c>
      <c r="X49" s="95">
        <v>0</v>
      </c>
      <c r="Y49" s="95">
        <v>1.4096829863159099</v>
      </c>
      <c r="Z49" s="95">
        <v>0</v>
      </c>
      <c r="AA49" s="95">
        <v>3098.30842744957</v>
      </c>
      <c r="AB49" s="95">
        <v>0</v>
      </c>
      <c r="AC49" s="95">
        <v>0</v>
      </c>
      <c r="AD49" s="95">
        <v>0</v>
      </c>
      <c r="AE49" s="95">
        <v>0</v>
      </c>
      <c r="AF49" s="95">
        <v>3.9116547981679601</v>
      </c>
      <c r="AG49" s="95">
        <v>0</v>
      </c>
      <c r="AH49" s="95">
        <v>3683.40046533846</v>
      </c>
      <c r="AI49" s="95">
        <v>90.776831045619105</v>
      </c>
      <c r="AJ49" s="95">
        <v>1263.6390136318701</v>
      </c>
      <c r="AK49" s="95">
        <v>11.2200098252108</v>
      </c>
      <c r="AL49" s="95">
        <v>17591.297087914802</v>
      </c>
      <c r="AM49" s="95">
        <v>0</v>
      </c>
      <c r="AN49" s="95">
        <v>0</v>
      </c>
      <c r="AO49" s="95">
        <v>0</v>
      </c>
      <c r="AP49" s="95">
        <v>1.7086668785275299E-2</v>
      </c>
      <c r="AQ49" s="95">
        <v>28.623495409618702</v>
      </c>
      <c r="AR49" s="95">
        <v>0</v>
      </c>
      <c r="AS49" s="95">
        <v>4468.2531656178198</v>
      </c>
      <c r="AT49" s="95">
        <v>0</v>
      </c>
      <c r="AU49" s="95">
        <v>0</v>
      </c>
      <c r="AV49" s="95">
        <v>0</v>
      </c>
      <c r="AW49" s="95">
        <v>0</v>
      </c>
      <c r="AX49" s="95">
        <v>0</v>
      </c>
      <c r="AY49" s="95">
        <v>0</v>
      </c>
      <c r="AZ49" s="95">
        <v>0</v>
      </c>
      <c r="BA49" s="95">
        <v>0</v>
      </c>
      <c r="BB49" s="95">
        <v>0</v>
      </c>
      <c r="BC49" s="95">
        <v>0</v>
      </c>
      <c r="BD49" s="95">
        <v>0</v>
      </c>
      <c r="BE49" s="95">
        <v>0</v>
      </c>
      <c r="BF49" s="95">
        <v>0</v>
      </c>
      <c r="BG49" s="95">
        <v>0</v>
      </c>
      <c r="BH49" s="95">
        <v>0</v>
      </c>
      <c r="BI49" s="95">
        <v>0</v>
      </c>
      <c r="BJ49" s="95">
        <v>0</v>
      </c>
      <c r="BK49" s="95">
        <v>688.802663491658</v>
      </c>
      <c r="BL49" s="95">
        <v>0</v>
      </c>
      <c r="BM49" s="95">
        <v>0</v>
      </c>
      <c r="BN49" s="95">
        <v>0</v>
      </c>
      <c r="BO49" s="95">
        <v>0</v>
      </c>
      <c r="BP49" s="95">
        <v>4395.4535514412701</v>
      </c>
      <c r="BQ49" s="95">
        <v>0</v>
      </c>
      <c r="BR49" s="95">
        <v>47.506933306556803</v>
      </c>
      <c r="BS49" s="95">
        <v>736.49232509047795</v>
      </c>
      <c r="BT49" s="95">
        <v>0</v>
      </c>
      <c r="BU49" s="95">
        <v>1035.3195116665199</v>
      </c>
      <c r="BV49" s="95">
        <v>15130.084070724201</v>
      </c>
      <c r="BW49" s="95">
        <v>571.87896483317002</v>
      </c>
      <c r="BY49" s="49">
        <f t="shared" si="5"/>
        <v>2.7307873716131545E-3</v>
      </c>
      <c r="BZ49" s="49">
        <f t="shared" si="6"/>
        <v>2.6988719545639923E-3</v>
      </c>
      <c r="CA49" s="49">
        <f t="shared" si="7"/>
        <v>2.7356706816994477E-3</v>
      </c>
      <c r="CB49" s="49">
        <f t="shared" si="8"/>
        <v>2.7369227745346362E-3</v>
      </c>
      <c r="CC49" s="49">
        <f t="shared" si="9"/>
        <v>2.7246225152447669E-3</v>
      </c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/>
      <c r="CW49" s="49"/>
      <c r="CX49" s="49"/>
      <c r="CY49" s="49"/>
      <c r="CZ49" s="49"/>
      <c r="DA49" s="49"/>
      <c r="DB49" s="49"/>
      <c r="DC49" s="49"/>
      <c r="DD49" s="49"/>
      <c r="DE49" s="49"/>
      <c r="DF49" s="49"/>
      <c r="DG49" s="49"/>
      <c r="DH49" s="49"/>
      <c r="DI49" s="49"/>
      <c r="DJ49" s="49"/>
      <c r="DK49" s="49"/>
      <c r="DL49" s="49"/>
      <c r="DM49" s="49"/>
      <c r="DN49" s="49"/>
      <c r="DO49" s="49"/>
      <c r="DP49" s="49"/>
      <c r="DQ49" s="49"/>
      <c r="DR49" s="49"/>
      <c r="DS49" s="49"/>
      <c r="DT49" s="49"/>
      <c r="DU49" s="49"/>
      <c r="DV49" s="49"/>
    </row>
    <row r="50" spans="1:126" x14ac:dyDescent="0.25">
      <c r="A50" s="42" t="s">
        <v>49</v>
      </c>
      <c r="H50" s="95">
        <v>70741.202258000005</v>
      </c>
      <c r="I50" s="95">
        <v>1.2566196702000001</v>
      </c>
      <c r="J50" s="95">
        <v>394.04554321000001</v>
      </c>
      <c r="K50" s="95">
        <v>830.39642471000002</v>
      </c>
      <c r="L50" s="95">
        <v>107.90883322000001</v>
      </c>
      <c r="M50" s="95"/>
      <c r="N50" s="95" t="s">
        <v>49</v>
      </c>
      <c r="O50" s="95">
        <v>5.4429936042879898</v>
      </c>
      <c r="P50" s="95">
        <v>7139.9184967789297</v>
      </c>
      <c r="Q50" s="95">
        <v>1.2600058773795599</v>
      </c>
      <c r="R50" s="95">
        <v>1.2600058773795599</v>
      </c>
      <c r="S50" s="95">
        <v>2.0802356953719401</v>
      </c>
      <c r="T50" s="95">
        <v>0</v>
      </c>
      <c r="U50" s="95">
        <v>395.12188534615802</v>
      </c>
      <c r="V50" s="95">
        <v>0</v>
      </c>
      <c r="W50" s="95">
        <v>0</v>
      </c>
      <c r="X50" s="95">
        <v>0</v>
      </c>
      <c r="Y50" s="95">
        <v>7.84107168990493</v>
      </c>
      <c r="Z50" s="95">
        <v>0</v>
      </c>
      <c r="AA50" s="95">
        <v>10874.2769479829</v>
      </c>
      <c r="AB50" s="95">
        <v>0</v>
      </c>
      <c r="AC50" s="95">
        <v>0</v>
      </c>
      <c r="AD50" s="95">
        <v>0</v>
      </c>
      <c r="AE50" s="95">
        <v>0</v>
      </c>
      <c r="AF50" s="95">
        <v>52.599689102509402</v>
      </c>
      <c r="AG50" s="95">
        <v>0</v>
      </c>
      <c r="AH50" s="95">
        <v>19095.309967408899</v>
      </c>
      <c r="AI50" s="95">
        <v>965.434322496096</v>
      </c>
      <c r="AJ50" s="95">
        <v>832.66086977474504</v>
      </c>
      <c r="AK50" s="95">
        <v>108.202218966755</v>
      </c>
      <c r="AL50" s="95">
        <v>81642.378645590506</v>
      </c>
      <c r="AM50" s="95">
        <v>0</v>
      </c>
      <c r="AN50" s="95">
        <v>0</v>
      </c>
      <c r="AO50" s="95">
        <v>0</v>
      </c>
      <c r="AP50" s="95">
        <v>7.0809917940913805E-2</v>
      </c>
      <c r="AQ50" s="95">
        <v>116.95604106861801</v>
      </c>
      <c r="AR50" s="95">
        <v>0</v>
      </c>
      <c r="AS50" s="95">
        <v>19980.091013062301</v>
      </c>
      <c r="AT50" s="95">
        <v>0</v>
      </c>
      <c r="AU50" s="95">
        <v>0</v>
      </c>
      <c r="AV50" s="95">
        <v>0</v>
      </c>
      <c r="AW50" s="95">
        <v>0</v>
      </c>
      <c r="AX50" s="95">
        <v>0</v>
      </c>
      <c r="AY50" s="95">
        <v>0</v>
      </c>
      <c r="AZ50" s="95">
        <v>0</v>
      </c>
      <c r="BA50" s="95">
        <v>0</v>
      </c>
      <c r="BB50" s="95">
        <v>0</v>
      </c>
      <c r="BC50" s="95">
        <v>0</v>
      </c>
      <c r="BD50" s="95">
        <v>0</v>
      </c>
      <c r="BE50" s="95">
        <v>0</v>
      </c>
      <c r="BF50" s="95">
        <v>0</v>
      </c>
      <c r="BG50" s="95">
        <v>0</v>
      </c>
      <c r="BH50" s="95">
        <v>0</v>
      </c>
      <c r="BI50" s="95">
        <v>0</v>
      </c>
      <c r="BJ50" s="95">
        <v>0</v>
      </c>
      <c r="BK50" s="95">
        <v>3828.5001980971301</v>
      </c>
      <c r="BL50" s="95">
        <v>0</v>
      </c>
      <c r="BM50" s="95">
        <v>0</v>
      </c>
      <c r="BN50" s="95">
        <v>0</v>
      </c>
      <c r="BO50" s="95">
        <v>0</v>
      </c>
      <c r="BP50" s="95">
        <v>20334.674961929599</v>
      </c>
      <c r="BQ50" s="95">
        <v>0</v>
      </c>
      <c r="BR50" s="95">
        <v>160.62684972686299</v>
      </c>
      <c r="BS50" s="95">
        <v>5160.5328734726399</v>
      </c>
      <c r="BT50" s="95">
        <v>0</v>
      </c>
      <c r="BU50" s="95">
        <v>3592.7464693424099</v>
      </c>
      <c r="BV50" s="95">
        <v>70934.196361271403</v>
      </c>
      <c r="BW50" s="95">
        <v>4176.9809199528599</v>
      </c>
      <c r="BY50" s="49">
        <f t="shared" si="5"/>
        <v>2.7281710956442275E-3</v>
      </c>
      <c r="BZ50" s="49">
        <f t="shared" si="6"/>
        <v>2.6946953480530048E-3</v>
      </c>
      <c r="CA50" s="49">
        <f t="shared" si="7"/>
        <v>2.7315170916281622E-3</v>
      </c>
      <c r="CB50" s="49">
        <f t="shared" si="8"/>
        <v>2.7269446223059453E-3</v>
      </c>
      <c r="CC50" s="49">
        <f t="shared" si="9"/>
        <v>2.7188297565672883E-3</v>
      </c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/>
      <c r="CS50" s="49"/>
      <c r="CT50" s="49"/>
      <c r="CU50" s="49"/>
      <c r="CV50" s="49"/>
      <c r="CW50" s="49"/>
      <c r="CX50" s="49"/>
      <c r="CY50" s="49"/>
      <c r="CZ50" s="49"/>
      <c r="DA50" s="49"/>
      <c r="DB50" s="49"/>
      <c r="DC50" s="49"/>
      <c r="DD50" s="49"/>
      <c r="DE50" s="49"/>
      <c r="DF50" s="49"/>
      <c r="DG50" s="49"/>
      <c r="DH50" s="49"/>
      <c r="DI50" s="49"/>
      <c r="DJ50" s="49"/>
      <c r="DK50" s="49"/>
      <c r="DL50" s="49"/>
      <c r="DM50" s="49"/>
      <c r="DN50" s="49"/>
      <c r="DO50" s="49"/>
      <c r="DP50" s="49"/>
      <c r="DQ50" s="49"/>
      <c r="DR50" s="49"/>
      <c r="DS50" s="49"/>
      <c r="DT50" s="49"/>
      <c r="DU50" s="49"/>
      <c r="DV50" s="49"/>
    </row>
    <row r="51" spans="1:126" x14ac:dyDescent="0.25">
      <c r="A51" s="42" t="s">
        <v>50</v>
      </c>
      <c r="H51" s="95">
        <v>5914.3028031000003</v>
      </c>
      <c r="I51" s="95">
        <v>0.127118499</v>
      </c>
      <c r="J51" s="95">
        <v>2.9569851999000001</v>
      </c>
      <c r="K51" s="95">
        <v>722.83297447999996</v>
      </c>
      <c r="L51" s="95">
        <v>17.42295193</v>
      </c>
      <c r="M51" s="95"/>
      <c r="N51" s="95" t="s">
        <v>50</v>
      </c>
      <c r="O51" s="95">
        <v>0.51343225908347101</v>
      </c>
      <c r="P51" s="95">
        <v>486.14802520761799</v>
      </c>
      <c r="Q51" s="95">
        <v>0.12746190311899999</v>
      </c>
      <c r="R51" s="95">
        <v>0.12746190311899999</v>
      </c>
      <c r="S51" s="95">
        <v>0.21043471646356501</v>
      </c>
      <c r="T51" s="95">
        <v>0</v>
      </c>
      <c r="U51" s="95">
        <v>2.9650504834400002</v>
      </c>
      <c r="V51" s="95">
        <v>0</v>
      </c>
      <c r="W51" s="95">
        <v>0</v>
      </c>
      <c r="X51" s="95">
        <v>0</v>
      </c>
      <c r="Y51" s="95">
        <v>0.449879762201921</v>
      </c>
      <c r="Z51" s="95">
        <v>0</v>
      </c>
      <c r="AA51" s="95">
        <v>1028.6625937091801</v>
      </c>
      <c r="AB51" s="95">
        <v>0</v>
      </c>
      <c r="AC51" s="95">
        <v>0</v>
      </c>
      <c r="AD51" s="95">
        <v>0</v>
      </c>
      <c r="AE51" s="95">
        <v>0</v>
      </c>
      <c r="AF51" s="95">
        <v>6.1312476696219402</v>
      </c>
      <c r="AG51" s="95">
        <v>0</v>
      </c>
      <c r="AH51" s="95">
        <v>1441.75012878183</v>
      </c>
      <c r="AI51" s="95">
        <v>22.591876402495501</v>
      </c>
      <c r="AJ51" s="95">
        <v>724.79402373555502</v>
      </c>
      <c r="AK51" s="95">
        <v>17.470215884401501</v>
      </c>
      <c r="AL51" s="95">
        <v>6789.1376944063204</v>
      </c>
      <c r="AM51" s="95">
        <v>0</v>
      </c>
      <c r="AN51" s="95">
        <v>0</v>
      </c>
      <c r="AO51" s="95">
        <v>0</v>
      </c>
      <c r="AP51" s="95">
        <v>6.14065140515219E-3</v>
      </c>
      <c r="AQ51" s="95">
        <v>11.540755338387401</v>
      </c>
      <c r="AR51" s="95">
        <v>0</v>
      </c>
      <c r="AS51" s="95">
        <v>1797.06238609103</v>
      </c>
      <c r="AT51" s="95">
        <v>0</v>
      </c>
      <c r="AU51" s="95">
        <v>0</v>
      </c>
      <c r="AV51" s="95">
        <v>0</v>
      </c>
      <c r="AW51" s="95">
        <v>0</v>
      </c>
      <c r="AX51" s="95">
        <v>0</v>
      </c>
      <c r="AY51" s="95">
        <v>0</v>
      </c>
      <c r="AZ51" s="95">
        <v>0</v>
      </c>
      <c r="BA51" s="95">
        <v>0</v>
      </c>
      <c r="BB51" s="95">
        <v>0</v>
      </c>
      <c r="BC51" s="95">
        <v>0</v>
      </c>
      <c r="BD51" s="95">
        <v>0</v>
      </c>
      <c r="BE51" s="95">
        <v>0</v>
      </c>
      <c r="BF51" s="95">
        <v>0</v>
      </c>
      <c r="BG51" s="95">
        <v>0</v>
      </c>
      <c r="BH51" s="95">
        <v>0</v>
      </c>
      <c r="BI51" s="95">
        <v>0</v>
      </c>
      <c r="BJ51" s="95">
        <v>0</v>
      </c>
      <c r="BK51" s="95">
        <v>229.42103675439</v>
      </c>
      <c r="BL51" s="95">
        <v>0</v>
      </c>
      <c r="BM51" s="95">
        <v>0</v>
      </c>
      <c r="BN51" s="95">
        <v>0</v>
      </c>
      <c r="BO51" s="95">
        <v>0</v>
      </c>
      <c r="BP51" s="95">
        <v>1643.5842758475801</v>
      </c>
      <c r="BQ51" s="95">
        <v>0</v>
      </c>
      <c r="BR51" s="95">
        <v>17.2065218673016</v>
      </c>
      <c r="BS51" s="95">
        <v>226.09234234199599</v>
      </c>
      <c r="BT51" s="95">
        <v>0</v>
      </c>
      <c r="BU51" s="95">
        <v>348.56527195621601</v>
      </c>
      <c r="BV51" s="95">
        <v>5930.4008704949902</v>
      </c>
      <c r="BW51" s="95">
        <v>219.496831410688</v>
      </c>
      <c r="BY51" s="49">
        <f t="shared" si="5"/>
        <v>2.7218875886016454E-3</v>
      </c>
      <c r="BZ51" s="49">
        <f t="shared" si="6"/>
        <v>2.7014488190266936E-3</v>
      </c>
      <c r="CA51" s="49">
        <f t="shared" si="7"/>
        <v>2.7275359850542666E-3</v>
      </c>
      <c r="CB51" s="49">
        <f t="shared" si="8"/>
        <v>2.7130046978913989E-3</v>
      </c>
      <c r="CC51" s="49">
        <f t="shared" si="9"/>
        <v>2.7127409058690433E-3</v>
      </c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/>
      <c r="CW51" s="49"/>
      <c r="CX51" s="49"/>
      <c r="CY51" s="49"/>
      <c r="CZ51" s="49"/>
      <c r="DA51" s="49"/>
      <c r="DB51" s="49"/>
      <c r="DC51" s="49"/>
      <c r="DD51" s="49"/>
      <c r="DE51" s="49"/>
      <c r="DF51" s="49"/>
      <c r="DG51" s="49"/>
      <c r="DH51" s="49"/>
      <c r="DI51" s="49"/>
      <c r="DJ51" s="49"/>
      <c r="DK51" s="49"/>
      <c r="DL51" s="49"/>
      <c r="DM51" s="49"/>
      <c r="DN51" s="49"/>
      <c r="DO51" s="49"/>
      <c r="DP51" s="49"/>
      <c r="DQ51" s="49"/>
      <c r="DR51" s="49"/>
      <c r="DS51" s="49"/>
      <c r="DT51" s="49"/>
      <c r="DU51" s="49"/>
      <c r="DV51" s="49"/>
    </row>
    <row r="52" spans="1:126" x14ac:dyDescent="0.25">
      <c r="H52" s="95"/>
      <c r="I52" s="95"/>
      <c r="J52" s="95"/>
      <c r="K52" s="95"/>
      <c r="L52" s="95"/>
      <c r="M52" s="95"/>
    </row>
    <row r="53" spans="1:126" x14ac:dyDescent="0.25">
      <c r="H53" s="95"/>
      <c r="I53" s="95"/>
      <c r="J53" s="95"/>
      <c r="K53" s="95"/>
      <c r="L53" s="95"/>
      <c r="M53" s="95"/>
    </row>
    <row r="54" spans="1:126" x14ac:dyDescent="0.25">
      <c r="A54" s="42" t="s">
        <v>229</v>
      </c>
      <c r="H54" s="95">
        <v>87.607683600000001</v>
      </c>
      <c r="I54" s="95"/>
      <c r="J54" s="95">
        <v>8.6669459500000004E-2</v>
      </c>
      <c r="K54" s="95"/>
      <c r="L54" s="95">
        <v>2.1829266930000002</v>
      </c>
      <c r="M54" s="95"/>
      <c r="N54" s="94" t="s">
        <v>51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  <c r="AG54" s="94">
        <v>0</v>
      </c>
      <c r="AH54" s="94">
        <v>0</v>
      </c>
      <c r="AI54" s="94">
        <v>0</v>
      </c>
      <c r="AJ54" s="94">
        <v>0</v>
      </c>
      <c r="AK54" s="94">
        <v>0</v>
      </c>
      <c r="AL54" s="94">
        <v>0</v>
      </c>
      <c r="AM54" s="94">
        <v>0</v>
      </c>
      <c r="AN54" s="94">
        <v>0</v>
      </c>
      <c r="AO54" s="94">
        <v>0</v>
      </c>
      <c r="AP54" s="94">
        <v>0</v>
      </c>
      <c r="AQ54" s="94">
        <v>0</v>
      </c>
      <c r="AR54" s="94">
        <v>0</v>
      </c>
      <c r="AS54" s="94">
        <v>0</v>
      </c>
      <c r="AT54" s="94">
        <v>0</v>
      </c>
      <c r="AU54" s="94">
        <v>0</v>
      </c>
      <c r="AV54" s="94">
        <v>0</v>
      </c>
      <c r="AW54" s="94">
        <v>0</v>
      </c>
      <c r="AX54" s="94">
        <v>0</v>
      </c>
      <c r="AY54" s="94">
        <v>0</v>
      </c>
      <c r="AZ54" s="94">
        <v>0</v>
      </c>
      <c r="BA54" s="94">
        <v>0</v>
      </c>
      <c r="BB54" s="94">
        <v>0</v>
      </c>
      <c r="BC54" s="94">
        <v>0</v>
      </c>
      <c r="BD54" s="94">
        <v>0</v>
      </c>
      <c r="BE54" s="94">
        <v>0</v>
      </c>
      <c r="BF54" s="94">
        <v>0</v>
      </c>
      <c r="BG54" s="94">
        <v>0</v>
      </c>
      <c r="BH54" s="94">
        <v>0</v>
      </c>
      <c r="BI54" s="94">
        <v>0</v>
      </c>
      <c r="BJ54" s="94">
        <v>0</v>
      </c>
      <c r="BK54" s="94">
        <v>0</v>
      </c>
      <c r="BL54" s="94">
        <v>0</v>
      </c>
      <c r="BM54" s="94">
        <v>0</v>
      </c>
      <c r="BN54" s="94">
        <v>0</v>
      </c>
      <c r="BO54" s="94">
        <v>0</v>
      </c>
      <c r="BP54" s="94">
        <v>0</v>
      </c>
      <c r="BQ54" s="94">
        <v>0</v>
      </c>
      <c r="BR54" s="94">
        <v>0</v>
      </c>
      <c r="BS54" s="94">
        <v>0</v>
      </c>
      <c r="BT54" s="94">
        <v>0</v>
      </c>
      <c r="BU54" s="94">
        <v>0</v>
      </c>
      <c r="BV54" s="94">
        <v>0</v>
      </c>
      <c r="BW54" s="94">
        <v>0</v>
      </c>
      <c r="BY54" s="49">
        <f t="shared" ref="BY54:BY59" si="10">(BV54-H54)/(H54+1E-50)</f>
        <v>-1</v>
      </c>
      <c r="BZ54" s="49">
        <f t="shared" ref="BZ54:BZ59" si="11">(R54-I54)/(I54+1E-50)</f>
        <v>0</v>
      </c>
      <c r="CA54" s="49">
        <f t="shared" ref="CA54:CA59" si="12">(U54-J54)/(J54+1E-50)</f>
        <v>-1</v>
      </c>
      <c r="CB54" s="49">
        <f t="shared" ref="CB54:CC59" si="13">(AJ54-K54)/(K54+1E-50)</f>
        <v>0</v>
      </c>
      <c r="CC54" s="49">
        <f t="shared" si="13"/>
        <v>-1</v>
      </c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  <c r="DO54" s="49"/>
      <c r="DP54" s="49"/>
      <c r="DQ54" s="49"/>
      <c r="DR54" s="49"/>
      <c r="DS54" s="49"/>
      <c r="DT54" s="49"/>
      <c r="DU54" s="49"/>
      <c r="DV54" s="49"/>
    </row>
    <row r="55" spans="1:126" x14ac:dyDescent="0.25">
      <c r="A55" s="42" t="s">
        <v>1</v>
      </c>
      <c r="H55" s="95">
        <v>5224.5878319000003</v>
      </c>
      <c r="I55" s="95">
        <v>0.1613510303</v>
      </c>
      <c r="J55" s="95">
        <v>2.5524031760999999</v>
      </c>
      <c r="K55" s="95">
        <v>148.03960362999999</v>
      </c>
      <c r="L55" s="95">
        <v>0.30148808539999999</v>
      </c>
      <c r="M55" s="95"/>
      <c r="N55" s="95" t="s">
        <v>1</v>
      </c>
      <c r="O55" s="95">
        <v>5.9458044655323797E-2</v>
      </c>
      <c r="P55" s="95">
        <v>53.478844541473997</v>
      </c>
      <c r="Q55" s="95">
        <v>1.5660989322601199E-2</v>
      </c>
      <c r="R55" s="95">
        <v>1.5660989322601199E-2</v>
      </c>
      <c r="S55" s="95">
        <v>2.5856660917012501E-2</v>
      </c>
      <c r="T55" s="95">
        <v>0</v>
      </c>
      <c r="U55" s="95">
        <v>0.20120887948502</v>
      </c>
      <c r="V55" s="95">
        <v>0</v>
      </c>
      <c r="W55" s="95">
        <v>0</v>
      </c>
      <c r="X55" s="95">
        <v>0</v>
      </c>
      <c r="Y55" s="95">
        <v>4.97218128193255E-2</v>
      </c>
      <c r="Z55" s="95">
        <v>0</v>
      </c>
      <c r="AA55" s="95">
        <v>122.345613300056</v>
      </c>
      <c r="AB55" s="95">
        <v>0</v>
      </c>
      <c r="AC55" s="95">
        <v>0</v>
      </c>
      <c r="AD55" s="95">
        <v>0</v>
      </c>
      <c r="AE55" s="95">
        <v>0</v>
      </c>
      <c r="AF55" s="95">
        <v>1.9049366183854499E-2</v>
      </c>
      <c r="AG55" s="95">
        <v>0</v>
      </c>
      <c r="AH55" s="95">
        <v>129.31146625943799</v>
      </c>
      <c r="AI55" s="95">
        <v>2.2602925970513099</v>
      </c>
      <c r="AJ55" s="95">
        <v>12.2874360742119</v>
      </c>
      <c r="AK55" s="95">
        <v>2.5417212911425499E-2</v>
      </c>
      <c r="AL55" s="95">
        <v>596.04446832784902</v>
      </c>
      <c r="AM55" s="95">
        <v>0</v>
      </c>
      <c r="AN55" s="95">
        <v>0</v>
      </c>
      <c r="AO55" s="95">
        <v>0</v>
      </c>
      <c r="AP55" s="95">
        <v>6.5475591255917897E-4</v>
      </c>
      <c r="AQ55" s="95">
        <v>1.0434188836235101</v>
      </c>
      <c r="AR55" s="95">
        <v>0</v>
      </c>
      <c r="AS55" s="95">
        <v>155.64551534482999</v>
      </c>
      <c r="AT55" s="95">
        <v>0</v>
      </c>
      <c r="AU55" s="95">
        <v>0</v>
      </c>
      <c r="AV55" s="95">
        <v>0</v>
      </c>
      <c r="AW55" s="95">
        <v>0</v>
      </c>
      <c r="AX55" s="95">
        <v>0</v>
      </c>
      <c r="AY55" s="95">
        <v>0</v>
      </c>
      <c r="AZ55" s="95">
        <v>0</v>
      </c>
      <c r="BA55" s="95">
        <v>0</v>
      </c>
      <c r="BB55" s="95">
        <v>0</v>
      </c>
      <c r="BC55" s="95">
        <v>0</v>
      </c>
      <c r="BD55" s="95">
        <v>0</v>
      </c>
      <c r="BE55" s="95">
        <v>0</v>
      </c>
      <c r="BF55" s="95">
        <v>0</v>
      </c>
      <c r="BG55" s="95">
        <v>0</v>
      </c>
      <c r="BH55" s="95">
        <v>0</v>
      </c>
      <c r="BI55" s="95">
        <v>0</v>
      </c>
      <c r="BJ55" s="95">
        <v>0</v>
      </c>
      <c r="BK55" s="95">
        <v>24.1763275126462</v>
      </c>
      <c r="BL55" s="95">
        <v>0</v>
      </c>
      <c r="BM55" s="95">
        <v>0</v>
      </c>
      <c r="BN55" s="95">
        <v>0</v>
      </c>
      <c r="BO55" s="95">
        <v>0</v>
      </c>
      <c r="BP55" s="95">
        <v>146.995984018261</v>
      </c>
      <c r="BQ55" s="95">
        <v>0</v>
      </c>
      <c r="BR55" s="95">
        <v>2.0688209897734202</v>
      </c>
      <c r="BS55" s="95">
        <v>22.964993872017399</v>
      </c>
      <c r="BT55" s="95">
        <v>0</v>
      </c>
      <c r="BU55" s="95">
        <v>41.553955448337398</v>
      </c>
      <c r="BV55" s="95">
        <v>497.64155282550001</v>
      </c>
      <c r="BW55" s="95">
        <v>16.704530190076898</v>
      </c>
      <c r="BY55" s="49">
        <f t="shared" si="10"/>
        <v>-0.90475008386555822</v>
      </c>
      <c r="BZ55" s="49">
        <f t="shared" si="11"/>
        <v>-0.90293839900815798</v>
      </c>
      <c r="CA55" s="49">
        <f t="shared" si="12"/>
        <v>-0.92116884927542608</v>
      </c>
      <c r="CB55" s="49">
        <f t="shared" si="13"/>
        <v>-0.91699899369548243</v>
      </c>
      <c r="CC55" s="49">
        <f t="shared" si="13"/>
        <v>-0.91569413803632349</v>
      </c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  <c r="DT55" s="49"/>
      <c r="DU55" s="49"/>
      <c r="DV55" s="49"/>
    </row>
    <row r="56" spans="1:126" x14ac:dyDescent="0.25">
      <c r="A56" s="42" t="s">
        <v>11</v>
      </c>
      <c r="H56" s="95">
        <v>9910.7131360000003</v>
      </c>
      <c r="I56" s="95">
        <v>0.31045439460000002</v>
      </c>
      <c r="J56" s="95">
        <v>7.5127338770999996</v>
      </c>
      <c r="K56" s="95">
        <v>264.77108545999999</v>
      </c>
      <c r="L56" s="95">
        <v>0.54299285230000005</v>
      </c>
      <c r="M56" s="95"/>
      <c r="N56" s="95" t="s">
        <v>11</v>
      </c>
      <c r="O56" s="95">
        <v>0</v>
      </c>
      <c r="P56" s="95">
        <v>0</v>
      </c>
      <c r="Q56" s="95">
        <v>0</v>
      </c>
      <c r="R56" s="95">
        <v>0</v>
      </c>
      <c r="S56" s="95">
        <v>0</v>
      </c>
      <c r="T56" s="95">
        <v>0</v>
      </c>
      <c r="U56" s="95">
        <v>0</v>
      </c>
      <c r="V56" s="95">
        <v>0</v>
      </c>
      <c r="W56" s="95">
        <v>0</v>
      </c>
      <c r="X56" s="95">
        <v>0</v>
      </c>
      <c r="Y56" s="95">
        <v>0</v>
      </c>
      <c r="Z56" s="95">
        <v>0</v>
      </c>
      <c r="AA56" s="95">
        <v>0</v>
      </c>
      <c r="AB56" s="95">
        <v>0</v>
      </c>
      <c r="AC56" s="95">
        <v>0</v>
      </c>
      <c r="AD56" s="95">
        <v>0</v>
      </c>
      <c r="AE56" s="95">
        <v>0</v>
      </c>
      <c r="AF56" s="95">
        <v>0</v>
      </c>
      <c r="AG56" s="95">
        <v>0</v>
      </c>
      <c r="AH56" s="95">
        <v>0</v>
      </c>
      <c r="AI56" s="95">
        <v>0</v>
      </c>
      <c r="AJ56" s="95">
        <v>0</v>
      </c>
      <c r="AK56" s="95">
        <v>0</v>
      </c>
      <c r="AL56" s="95">
        <v>0</v>
      </c>
      <c r="AM56" s="95">
        <v>0</v>
      </c>
      <c r="AN56" s="95">
        <v>0</v>
      </c>
      <c r="AO56" s="95">
        <v>0</v>
      </c>
      <c r="AP56" s="95">
        <v>0</v>
      </c>
      <c r="AQ56" s="95">
        <v>0</v>
      </c>
      <c r="AR56" s="95">
        <v>0</v>
      </c>
      <c r="AS56" s="95">
        <v>0</v>
      </c>
      <c r="AT56" s="95">
        <v>0</v>
      </c>
      <c r="AU56" s="95">
        <v>0</v>
      </c>
      <c r="AV56" s="95">
        <v>0</v>
      </c>
      <c r="AW56" s="95">
        <v>0</v>
      </c>
      <c r="AX56" s="95">
        <v>0</v>
      </c>
      <c r="AY56" s="95">
        <v>0</v>
      </c>
      <c r="AZ56" s="95">
        <v>0</v>
      </c>
      <c r="BA56" s="95">
        <v>0</v>
      </c>
      <c r="BB56" s="95">
        <v>0</v>
      </c>
      <c r="BC56" s="95">
        <v>0</v>
      </c>
      <c r="BD56" s="95">
        <v>0</v>
      </c>
      <c r="BE56" s="95">
        <v>0</v>
      </c>
      <c r="BF56" s="95">
        <v>0</v>
      </c>
      <c r="BG56" s="95">
        <v>0</v>
      </c>
      <c r="BH56" s="95">
        <v>0</v>
      </c>
      <c r="BI56" s="95">
        <v>0</v>
      </c>
      <c r="BJ56" s="95">
        <v>0</v>
      </c>
      <c r="BK56" s="95">
        <v>0</v>
      </c>
      <c r="BL56" s="95">
        <v>0</v>
      </c>
      <c r="BM56" s="95">
        <v>0</v>
      </c>
      <c r="BN56" s="95">
        <v>0</v>
      </c>
      <c r="BO56" s="95">
        <v>0</v>
      </c>
      <c r="BP56" s="95">
        <v>0</v>
      </c>
      <c r="BQ56" s="95">
        <v>0</v>
      </c>
      <c r="BR56" s="95">
        <v>0</v>
      </c>
      <c r="BS56" s="95">
        <v>0</v>
      </c>
      <c r="BT56" s="95">
        <v>0</v>
      </c>
      <c r="BU56" s="95">
        <v>0</v>
      </c>
      <c r="BV56" s="95">
        <v>0</v>
      </c>
      <c r="BW56" s="95">
        <v>0</v>
      </c>
      <c r="BY56" s="49">
        <f t="shared" si="10"/>
        <v>-1</v>
      </c>
      <c r="BZ56" s="49">
        <f t="shared" si="11"/>
        <v>-1</v>
      </c>
      <c r="CA56" s="49">
        <f t="shared" si="12"/>
        <v>-1</v>
      </c>
      <c r="CB56" s="49">
        <f t="shared" si="13"/>
        <v>-1</v>
      </c>
      <c r="CC56" s="49">
        <f t="shared" si="13"/>
        <v>-1</v>
      </c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/>
      <c r="CS56" s="49"/>
      <c r="CT56" s="49"/>
      <c r="CU56" s="49"/>
      <c r="CV56" s="49"/>
      <c r="CW56" s="49"/>
      <c r="CX56" s="49"/>
      <c r="CY56" s="49"/>
      <c r="CZ56" s="49"/>
      <c r="DA56" s="49"/>
      <c r="DB56" s="49"/>
      <c r="DC56" s="49"/>
      <c r="DD56" s="49"/>
      <c r="DE56" s="49"/>
      <c r="DF56" s="49"/>
      <c r="DG56" s="49"/>
      <c r="DH56" s="49"/>
      <c r="DI56" s="49"/>
      <c r="DJ56" s="49"/>
      <c r="DK56" s="49"/>
      <c r="DL56" s="49"/>
      <c r="DM56" s="49"/>
      <c r="DN56" s="49"/>
      <c r="DO56" s="49"/>
      <c r="DP56" s="49"/>
      <c r="DQ56" s="49"/>
      <c r="DR56" s="49"/>
      <c r="DS56" s="49"/>
      <c r="DT56" s="49"/>
      <c r="DU56" s="49"/>
      <c r="DV56" s="49"/>
    </row>
    <row r="57" spans="1:126" x14ac:dyDescent="0.25">
      <c r="A57" s="42" t="s">
        <v>58</v>
      </c>
      <c r="H57" s="95">
        <v>372.12956880000002</v>
      </c>
      <c r="I57" s="95"/>
      <c r="J57" s="95">
        <v>0.24351769470000001</v>
      </c>
      <c r="K57" s="95"/>
      <c r="L57" s="95">
        <v>9.6835633175000009</v>
      </c>
      <c r="M57" s="95"/>
      <c r="N57" s="95" t="s">
        <v>58</v>
      </c>
      <c r="O57" s="95">
        <v>0</v>
      </c>
      <c r="P57" s="95">
        <v>0</v>
      </c>
      <c r="Q57" s="95">
        <v>0</v>
      </c>
      <c r="R57" s="95">
        <v>0</v>
      </c>
      <c r="S57" s="95">
        <v>0</v>
      </c>
      <c r="T57" s="95">
        <v>0</v>
      </c>
      <c r="U57" s="95">
        <v>5.5257779579688899E-3</v>
      </c>
      <c r="V57" s="95">
        <v>0</v>
      </c>
      <c r="W57" s="95">
        <v>0</v>
      </c>
      <c r="X57" s="95">
        <v>0</v>
      </c>
      <c r="Y57" s="95">
        <v>0</v>
      </c>
      <c r="Z57" s="95">
        <v>0</v>
      </c>
      <c r="AA57" s="95">
        <v>0</v>
      </c>
      <c r="AB57" s="95">
        <v>0</v>
      </c>
      <c r="AC57" s="95">
        <v>0</v>
      </c>
      <c r="AD57" s="95">
        <v>0</v>
      </c>
      <c r="AE57" s="95">
        <v>0</v>
      </c>
      <c r="AF57" s="95">
        <v>7.6046542915722798E-2</v>
      </c>
      <c r="AG57" s="95">
        <v>0</v>
      </c>
      <c r="AH57" s="95">
        <v>4.3804626966672604</v>
      </c>
      <c r="AI57" s="95">
        <v>0</v>
      </c>
      <c r="AJ57" s="95">
        <v>0</v>
      </c>
      <c r="AK57" s="95">
        <v>0.21974934196547599</v>
      </c>
      <c r="AL57" s="95">
        <v>8.44475250362383</v>
      </c>
      <c r="AM57" s="95">
        <v>0</v>
      </c>
      <c r="AN57" s="95">
        <v>0</v>
      </c>
      <c r="AO57" s="95">
        <v>0</v>
      </c>
      <c r="AP57" s="95">
        <v>0</v>
      </c>
      <c r="AQ57" s="95">
        <v>3.7474370194612902E-2</v>
      </c>
      <c r="AR57" s="95">
        <v>0</v>
      </c>
      <c r="AS57" s="95">
        <v>1.80383104284131</v>
      </c>
      <c r="AT57" s="95">
        <v>0</v>
      </c>
      <c r="AU57" s="95">
        <v>0</v>
      </c>
      <c r="AV57" s="95">
        <v>0</v>
      </c>
      <c r="AW57" s="95">
        <v>0</v>
      </c>
      <c r="AX57" s="95">
        <v>0</v>
      </c>
      <c r="AY57" s="95">
        <v>0</v>
      </c>
      <c r="AZ57" s="95">
        <v>0</v>
      </c>
      <c r="BA57" s="95">
        <v>0</v>
      </c>
      <c r="BB57" s="95">
        <v>0</v>
      </c>
      <c r="BC57" s="95">
        <v>0</v>
      </c>
      <c r="BD57" s="95">
        <v>0</v>
      </c>
      <c r="BE57" s="95">
        <v>0</v>
      </c>
      <c r="BF57" s="95">
        <v>0</v>
      </c>
      <c r="BG57" s="95">
        <v>0</v>
      </c>
      <c r="BH57" s="95">
        <v>0</v>
      </c>
      <c r="BI57" s="95">
        <v>0</v>
      </c>
      <c r="BJ57" s="95">
        <v>0</v>
      </c>
      <c r="BK57" s="95">
        <v>0</v>
      </c>
      <c r="BL57" s="95">
        <v>0</v>
      </c>
      <c r="BM57" s="95">
        <v>0</v>
      </c>
      <c r="BN57" s="95">
        <v>0</v>
      </c>
      <c r="BO57" s="95">
        <v>0</v>
      </c>
      <c r="BP57" s="95">
        <v>2.5074708529750902</v>
      </c>
      <c r="BQ57" s="95">
        <v>0</v>
      </c>
      <c r="BR57" s="95">
        <v>0</v>
      </c>
      <c r="BS57" s="95">
        <v>0</v>
      </c>
      <c r="BT57" s="95">
        <v>0</v>
      </c>
      <c r="BU57" s="95">
        <v>1.71083203624398E-2</v>
      </c>
      <c r="BV57" s="95">
        <v>8.44475250362383</v>
      </c>
      <c r="BW57" s="95">
        <v>0.69099391087815498</v>
      </c>
      <c r="BY57" s="49">
        <f t="shared" si="10"/>
        <v>-0.97730695646987831</v>
      </c>
      <c r="BZ57" s="49">
        <f t="shared" si="11"/>
        <v>0</v>
      </c>
      <c r="CA57" s="49">
        <f t="shared" si="12"/>
        <v>-0.97730851565108512</v>
      </c>
      <c r="CB57" s="49">
        <f t="shared" si="13"/>
        <v>0</v>
      </c>
      <c r="CC57" s="49">
        <f t="shared" si="13"/>
        <v>-0.97730697525689236</v>
      </c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49"/>
      <c r="DD57" s="49"/>
      <c r="DE57" s="49"/>
      <c r="DF57" s="49"/>
      <c r="DG57" s="49"/>
      <c r="DH57" s="49"/>
      <c r="DI57" s="49"/>
      <c r="DJ57" s="49"/>
      <c r="DK57" s="49"/>
      <c r="DL57" s="49"/>
      <c r="DM57" s="49"/>
      <c r="DN57" s="49"/>
      <c r="DO57" s="49"/>
      <c r="DP57" s="49"/>
      <c r="DQ57" s="49"/>
      <c r="DR57" s="49"/>
      <c r="DS57" s="49"/>
      <c r="DT57" s="49"/>
      <c r="DU57" s="49"/>
      <c r="DV57" s="49"/>
    </row>
    <row r="58" spans="1:126" x14ac:dyDescent="0.25">
      <c r="A58" s="42" t="s">
        <v>176</v>
      </c>
      <c r="H58" s="95">
        <v>10.43523115</v>
      </c>
      <c r="I58" s="95"/>
      <c r="J58" s="95">
        <v>6.8287063E-3</v>
      </c>
      <c r="K58" s="95"/>
      <c r="L58" s="95">
        <v>0.27154581550000001</v>
      </c>
      <c r="M58" s="95"/>
      <c r="N58" s="94" t="s">
        <v>176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  <c r="AG58" s="94">
        <v>0</v>
      </c>
      <c r="AH58" s="94">
        <v>0</v>
      </c>
      <c r="AI58" s="94">
        <v>0</v>
      </c>
      <c r="AJ58" s="94">
        <v>0</v>
      </c>
      <c r="AK58" s="94">
        <v>0</v>
      </c>
      <c r="AL58" s="94">
        <v>0</v>
      </c>
      <c r="AM58" s="94">
        <v>0</v>
      </c>
      <c r="AN58" s="94">
        <v>0</v>
      </c>
      <c r="AO58" s="94">
        <v>0</v>
      </c>
      <c r="AP58" s="94">
        <v>0</v>
      </c>
      <c r="AQ58" s="94">
        <v>0</v>
      </c>
      <c r="AR58" s="94">
        <v>0</v>
      </c>
      <c r="AS58" s="94">
        <v>0</v>
      </c>
      <c r="AT58" s="94">
        <v>0</v>
      </c>
      <c r="AU58" s="94">
        <v>0</v>
      </c>
      <c r="AV58" s="94">
        <v>0</v>
      </c>
      <c r="AW58" s="94">
        <v>0</v>
      </c>
      <c r="AX58" s="94">
        <v>0</v>
      </c>
      <c r="AY58" s="94">
        <v>0</v>
      </c>
      <c r="AZ58" s="94">
        <v>0</v>
      </c>
      <c r="BA58" s="94">
        <v>0</v>
      </c>
      <c r="BB58" s="94">
        <v>0</v>
      </c>
      <c r="BC58" s="94">
        <v>0</v>
      </c>
      <c r="BD58" s="94">
        <v>0</v>
      </c>
      <c r="BE58" s="94">
        <v>0</v>
      </c>
      <c r="BF58" s="94">
        <v>0</v>
      </c>
      <c r="BG58" s="94">
        <v>0</v>
      </c>
      <c r="BH58" s="94">
        <v>0</v>
      </c>
      <c r="BI58" s="94">
        <v>0</v>
      </c>
      <c r="BJ58" s="94">
        <v>0</v>
      </c>
      <c r="BK58" s="94">
        <v>0</v>
      </c>
      <c r="BL58" s="94">
        <v>0</v>
      </c>
      <c r="BM58" s="94">
        <v>0</v>
      </c>
      <c r="BN58" s="94">
        <v>0</v>
      </c>
      <c r="BO58" s="94">
        <v>0</v>
      </c>
      <c r="BP58" s="94">
        <v>0</v>
      </c>
      <c r="BQ58" s="94">
        <v>0</v>
      </c>
      <c r="BR58" s="94">
        <v>0</v>
      </c>
      <c r="BS58" s="94">
        <v>0</v>
      </c>
      <c r="BT58" s="94">
        <v>0</v>
      </c>
      <c r="BU58" s="94">
        <v>0</v>
      </c>
      <c r="BV58" s="94">
        <v>0</v>
      </c>
      <c r="BW58" s="94">
        <v>0</v>
      </c>
      <c r="BY58" s="49">
        <f t="shared" si="10"/>
        <v>-1</v>
      </c>
      <c r="BZ58" s="49">
        <f t="shared" si="11"/>
        <v>0</v>
      </c>
      <c r="CA58" s="49">
        <f t="shared" si="12"/>
        <v>-1</v>
      </c>
      <c r="CB58" s="49">
        <f t="shared" si="13"/>
        <v>0</v>
      </c>
      <c r="CC58" s="49">
        <f t="shared" si="13"/>
        <v>-1</v>
      </c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49"/>
      <c r="DK58" s="49"/>
      <c r="DL58" s="49"/>
      <c r="DM58" s="49"/>
      <c r="DN58" s="49"/>
      <c r="DO58" s="49"/>
      <c r="DP58" s="49"/>
      <c r="DQ58" s="49"/>
      <c r="DR58" s="49"/>
      <c r="DS58" s="49"/>
      <c r="DT58" s="49"/>
      <c r="DU58" s="49"/>
      <c r="DV58" s="49"/>
    </row>
    <row r="59" spans="1:126" x14ac:dyDescent="0.25">
      <c r="A59" s="94" t="s">
        <v>235</v>
      </c>
      <c r="BY59" s="49">
        <f t="shared" si="10"/>
        <v>0</v>
      </c>
      <c r="BZ59" s="49">
        <f t="shared" si="11"/>
        <v>0</v>
      </c>
      <c r="CA59" s="49">
        <f t="shared" si="12"/>
        <v>0</v>
      </c>
      <c r="CB59" s="49">
        <f t="shared" si="13"/>
        <v>0</v>
      </c>
      <c r="CC59" s="49">
        <f t="shared" si="13"/>
        <v>0</v>
      </c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</row>
    <row r="61" spans="1:126" x14ac:dyDescent="0.25">
      <c r="A61" s="1" t="s">
        <v>55</v>
      </c>
      <c r="B61" s="1">
        <f>SUM(B3:B58)</f>
        <v>0</v>
      </c>
      <c r="C61" s="1">
        <f t="shared" ref="C61:L61" si="14">SUM(C3:C58)</f>
        <v>0</v>
      </c>
      <c r="D61" s="1">
        <f t="shared" si="14"/>
        <v>0</v>
      </c>
      <c r="E61" s="1">
        <f t="shared" si="14"/>
        <v>0</v>
      </c>
      <c r="F61" s="1">
        <f t="shared" si="14"/>
        <v>0</v>
      </c>
      <c r="G61" s="1">
        <f t="shared" si="14"/>
        <v>0</v>
      </c>
      <c r="H61" s="1">
        <f t="shared" si="14"/>
        <v>2857602.0483910502</v>
      </c>
      <c r="I61" s="1">
        <f t="shared" si="14"/>
        <v>70.277891960900007</v>
      </c>
      <c r="J61" s="1">
        <f t="shared" si="14"/>
        <v>5795.2291311416002</v>
      </c>
      <c r="K61" s="1">
        <f t="shared" si="14"/>
        <v>63693.692036679997</v>
      </c>
      <c r="L61" s="1">
        <f t="shared" si="14"/>
        <v>4131.3853105118988</v>
      </c>
      <c r="M61" s="1"/>
      <c r="O61" s="1">
        <f>SUM(O3:O58)</f>
        <v>302.64429287767456</v>
      </c>
      <c r="P61" s="1">
        <f t="shared" ref="P61:BW61" si="15">SUM(P3:P58)</f>
        <v>278454.99848866381</v>
      </c>
      <c r="Q61" s="1">
        <f t="shared" si="15"/>
        <v>70.010019268160633</v>
      </c>
      <c r="R61" s="1">
        <f t="shared" si="15"/>
        <v>70.010019268160633</v>
      </c>
      <c r="S61" s="1">
        <f t="shared" si="15"/>
        <v>115.58446567851588</v>
      </c>
      <c r="T61" s="1">
        <f t="shared" si="15"/>
        <v>0</v>
      </c>
      <c r="U61" s="1">
        <f t="shared" si="15"/>
        <v>5800.833943986534</v>
      </c>
      <c r="V61" s="1">
        <f t="shared" si="15"/>
        <v>0</v>
      </c>
      <c r="W61" s="1">
        <f t="shared" si="15"/>
        <v>0</v>
      </c>
      <c r="X61" s="1">
        <f t="shared" si="15"/>
        <v>0</v>
      </c>
      <c r="Y61" s="1">
        <f t="shared" si="15"/>
        <v>287.20976284508095</v>
      </c>
      <c r="Z61" s="1">
        <f t="shared" si="15"/>
        <v>0</v>
      </c>
      <c r="AA61" s="1">
        <f t="shared" si="15"/>
        <v>567782.73609408259</v>
      </c>
      <c r="AB61" s="1">
        <f t="shared" si="15"/>
        <v>0</v>
      </c>
      <c r="AC61" s="1">
        <f t="shared" si="15"/>
        <v>0</v>
      </c>
      <c r="AD61" s="1">
        <f t="shared" si="15"/>
        <v>0</v>
      </c>
      <c r="AE61" s="1">
        <f t="shared" si="15"/>
        <v>0</v>
      </c>
      <c r="AF61" s="1">
        <f t="shared" si="15"/>
        <v>1656.2451845135809</v>
      </c>
      <c r="AG61" s="1">
        <f t="shared" si="15"/>
        <v>0</v>
      </c>
      <c r="AH61" s="1">
        <f t="shared" si="15"/>
        <v>760004.02168915444</v>
      </c>
      <c r="AI61" s="1">
        <f t="shared" si="15"/>
        <v>19797.855413997819</v>
      </c>
      <c r="AJ61" s="1">
        <f t="shared" si="15"/>
        <v>63465.682466644677</v>
      </c>
      <c r="AK61" s="1">
        <f t="shared" si="15"/>
        <v>4129.8512637753875</v>
      </c>
      <c r="AL61" s="1">
        <f t="shared" si="15"/>
        <v>3323940.6806289749</v>
      </c>
      <c r="AM61" s="1">
        <f t="shared" si="15"/>
        <v>0</v>
      </c>
      <c r="AN61" s="1">
        <f t="shared" si="15"/>
        <v>0</v>
      </c>
      <c r="AO61" s="1">
        <f t="shared" si="15"/>
        <v>0</v>
      </c>
      <c r="AP61" s="1">
        <f t="shared" si="15"/>
        <v>3.9403461084340874</v>
      </c>
      <c r="AQ61" s="1">
        <f t="shared" si="15"/>
        <v>5590.7748439762136</v>
      </c>
      <c r="AR61" s="1">
        <f t="shared" si="15"/>
        <v>0</v>
      </c>
      <c r="AS61" s="1">
        <f t="shared" si="15"/>
        <v>874767.6267452382</v>
      </c>
      <c r="AT61" s="1">
        <f t="shared" si="15"/>
        <v>0</v>
      </c>
      <c r="AU61" s="1">
        <f t="shared" si="15"/>
        <v>0</v>
      </c>
      <c r="AV61" s="1">
        <f t="shared" si="15"/>
        <v>0</v>
      </c>
      <c r="AW61" s="1">
        <f t="shared" si="15"/>
        <v>0</v>
      </c>
      <c r="AX61" s="1">
        <f t="shared" si="15"/>
        <v>0</v>
      </c>
      <c r="AY61" s="1">
        <f t="shared" si="15"/>
        <v>0</v>
      </c>
      <c r="AZ61" s="1">
        <f t="shared" si="15"/>
        <v>0</v>
      </c>
      <c r="BA61" s="1">
        <f t="shared" si="15"/>
        <v>0</v>
      </c>
      <c r="BB61" s="1">
        <f t="shared" si="15"/>
        <v>0</v>
      </c>
      <c r="BC61" s="1">
        <f t="shared" si="15"/>
        <v>0</v>
      </c>
      <c r="BD61" s="1">
        <f t="shared" si="15"/>
        <v>0</v>
      </c>
      <c r="BE61" s="1">
        <f t="shared" si="15"/>
        <v>0</v>
      </c>
      <c r="BF61" s="1">
        <f t="shared" si="15"/>
        <v>0</v>
      </c>
      <c r="BG61" s="1">
        <f t="shared" si="15"/>
        <v>0</v>
      </c>
      <c r="BH61" s="1">
        <f t="shared" si="15"/>
        <v>0</v>
      </c>
      <c r="BI61" s="1">
        <f t="shared" si="15"/>
        <v>0</v>
      </c>
      <c r="BJ61" s="1">
        <f t="shared" si="15"/>
        <v>0</v>
      </c>
      <c r="BK61" s="1">
        <f t="shared" si="15"/>
        <v>153595.84534087221</v>
      </c>
      <c r="BL61" s="1">
        <f t="shared" si="15"/>
        <v>0</v>
      </c>
      <c r="BM61" s="1">
        <f t="shared" si="15"/>
        <v>0</v>
      </c>
      <c r="BN61" s="1">
        <f t="shared" si="15"/>
        <v>0</v>
      </c>
      <c r="BO61" s="1">
        <f t="shared" si="15"/>
        <v>0</v>
      </c>
      <c r="BP61" s="1">
        <f t="shared" si="15"/>
        <v>822285.80574746022</v>
      </c>
      <c r="BQ61" s="1">
        <f t="shared" si="15"/>
        <v>0</v>
      </c>
      <c r="BR61" s="1">
        <f t="shared" si="15"/>
        <v>8861.0044534723529</v>
      </c>
      <c r="BS61" s="1">
        <f t="shared" si="15"/>
        <v>145999.4187069037</v>
      </c>
      <c r="BT61" s="1">
        <f t="shared" si="15"/>
        <v>0</v>
      </c>
      <c r="BU61" s="1">
        <f t="shared" si="15"/>
        <v>189142.87475276788</v>
      </c>
      <c r="BV61" s="1">
        <f t="shared" si="15"/>
        <v>2850245.2670967835</v>
      </c>
      <c r="BW61" s="1">
        <f t="shared" si="15"/>
        <v>122466.96146964048</v>
      </c>
    </row>
    <row r="62" spans="1:126" x14ac:dyDescent="0.25">
      <c r="A62" s="94" t="s">
        <v>56</v>
      </c>
      <c r="B62" s="1">
        <f>SUM(B2:B51)</f>
        <v>0</v>
      </c>
      <c r="C62" s="1">
        <f t="shared" ref="C62:L62" si="16">SUM(C2:C51)</f>
        <v>0</v>
      </c>
      <c r="D62" s="1">
        <f t="shared" si="16"/>
        <v>0</v>
      </c>
      <c r="E62" s="1">
        <f t="shared" si="16"/>
        <v>0</v>
      </c>
      <c r="F62" s="1">
        <f t="shared" si="16"/>
        <v>0</v>
      </c>
      <c r="G62" s="1">
        <f t="shared" si="16"/>
        <v>0</v>
      </c>
      <c r="H62" s="1">
        <f t="shared" si="16"/>
        <v>2841996.5749396002</v>
      </c>
      <c r="I62" s="1">
        <f t="shared" si="16"/>
        <v>69.806086536000009</v>
      </c>
      <c r="J62" s="1">
        <f t="shared" si="16"/>
        <v>5784.8269782279003</v>
      </c>
      <c r="K62" s="1">
        <f t="shared" si="16"/>
        <v>63280.881347589995</v>
      </c>
      <c r="L62" s="1">
        <f t="shared" si="16"/>
        <v>4118.4027937481997</v>
      </c>
      <c r="M62" s="1"/>
      <c r="O62" s="1">
        <f>SUM(O2:O51)</f>
        <v>302.58483483301922</v>
      </c>
      <c r="P62" s="1">
        <f t="shared" ref="P62:BW62" si="17">SUM(P2:P51)</f>
        <v>278401.51964412234</v>
      </c>
      <c r="Q62" s="1">
        <f t="shared" si="17"/>
        <v>69.994358278838035</v>
      </c>
      <c r="R62" s="1">
        <f t="shared" si="17"/>
        <v>69.994358278838035</v>
      </c>
      <c r="S62" s="1">
        <f t="shared" si="17"/>
        <v>115.55860901759887</v>
      </c>
      <c r="T62" s="1">
        <f t="shared" si="17"/>
        <v>0</v>
      </c>
      <c r="U62" s="1">
        <f t="shared" si="17"/>
        <v>5800.6272093290909</v>
      </c>
      <c r="V62" s="1">
        <f t="shared" si="17"/>
        <v>0</v>
      </c>
      <c r="W62" s="1">
        <f t="shared" si="17"/>
        <v>0</v>
      </c>
      <c r="X62" s="1">
        <f t="shared" si="17"/>
        <v>0</v>
      </c>
      <c r="Y62" s="1">
        <f t="shared" si="17"/>
        <v>287.16004103226163</v>
      </c>
      <c r="Z62" s="1">
        <f t="shared" si="17"/>
        <v>0</v>
      </c>
      <c r="AA62" s="1">
        <f t="shared" si="17"/>
        <v>567660.39048078249</v>
      </c>
      <c r="AB62" s="1">
        <f t="shared" si="17"/>
        <v>0</v>
      </c>
      <c r="AC62" s="1">
        <f t="shared" si="17"/>
        <v>0</v>
      </c>
      <c r="AD62" s="1">
        <f t="shared" si="17"/>
        <v>0</v>
      </c>
      <c r="AE62" s="1">
        <f t="shared" si="17"/>
        <v>0</v>
      </c>
      <c r="AF62" s="1">
        <f t="shared" si="17"/>
        <v>1656.1500886044812</v>
      </c>
      <c r="AG62" s="1">
        <f t="shared" si="17"/>
        <v>0</v>
      </c>
      <c r="AH62" s="1">
        <f t="shared" si="17"/>
        <v>759870.32976019836</v>
      </c>
      <c r="AI62" s="1">
        <f t="shared" si="17"/>
        <v>19795.595121400769</v>
      </c>
      <c r="AJ62" s="1">
        <f t="shared" si="17"/>
        <v>63453.395030570464</v>
      </c>
      <c r="AK62" s="1">
        <f t="shared" si="17"/>
        <v>4129.6060972205105</v>
      </c>
      <c r="AL62" s="1">
        <f t="shared" si="17"/>
        <v>3323336.1914081434</v>
      </c>
      <c r="AM62" s="1">
        <f t="shared" si="17"/>
        <v>0</v>
      </c>
      <c r="AN62" s="1">
        <f t="shared" si="17"/>
        <v>0</v>
      </c>
      <c r="AO62" s="1">
        <f t="shared" si="17"/>
        <v>0</v>
      </c>
      <c r="AP62" s="1">
        <f t="shared" si="17"/>
        <v>3.9396913525215282</v>
      </c>
      <c r="AQ62" s="1">
        <f t="shared" si="17"/>
        <v>5589.6939507223951</v>
      </c>
      <c r="AR62" s="1">
        <f t="shared" si="17"/>
        <v>0</v>
      </c>
      <c r="AS62" s="1">
        <f t="shared" si="17"/>
        <v>874610.17739885056</v>
      </c>
      <c r="AT62" s="1">
        <f t="shared" si="17"/>
        <v>0</v>
      </c>
      <c r="AU62" s="1">
        <f t="shared" si="17"/>
        <v>0</v>
      </c>
      <c r="AV62" s="1">
        <f t="shared" si="17"/>
        <v>0</v>
      </c>
      <c r="AW62" s="1">
        <f t="shared" si="17"/>
        <v>0</v>
      </c>
      <c r="AX62" s="1">
        <f t="shared" si="17"/>
        <v>0</v>
      </c>
      <c r="AY62" s="1">
        <f t="shared" si="17"/>
        <v>0</v>
      </c>
      <c r="AZ62" s="1">
        <f t="shared" si="17"/>
        <v>0</v>
      </c>
      <c r="BA62" s="1">
        <f t="shared" si="17"/>
        <v>0</v>
      </c>
      <c r="BB62" s="1">
        <f t="shared" si="17"/>
        <v>0</v>
      </c>
      <c r="BC62" s="1">
        <f t="shared" si="17"/>
        <v>0</v>
      </c>
      <c r="BD62" s="1">
        <f t="shared" si="17"/>
        <v>0</v>
      </c>
      <c r="BE62" s="1">
        <f t="shared" si="17"/>
        <v>0</v>
      </c>
      <c r="BF62" s="1">
        <f t="shared" si="17"/>
        <v>0</v>
      </c>
      <c r="BG62" s="1">
        <f t="shared" si="17"/>
        <v>0</v>
      </c>
      <c r="BH62" s="1">
        <f t="shared" si="17"/>
        <v>0</v>
      </c>
      <c r="BI62" s="1">
        <f t="shared" si="17"/>
        <v>0</v>
      </c>
      <c r="BJ62" s="1">
        <f t="shared" si="17"/>
        <v>0</v>
      </c>
      <c r="BK62" s="1">
        <f t="shared" si="17"/>
        <v>153571.66901335955</v>
      </c>
      <c r="BL62" s="1">
        <f t="shared" si="17"/>
        <v>0</v>
      </c>
      <c r="BM62" s="1">
        <f t="shared" si="17"/>
        <v>0</v>
      </c>
      <c r="BN62" s="1">
        <f t="shared" si="17"/>
        <v>0</v>
      </c>
      <c r="BO62" s="1">
        <f t="shared" si="17"/>
        <v>0</v>
      </c>
      <c r="BP62" s="1">
        <f t="shared" si="17"/>
        <v>822136.30229258898</v>
      </c>
      <c r="BQ62" s="1">
        <f t="shared" si="17"/>
        <v>0</v>
      </c>
      <c r="BR62" s="1">
        <f t="shared" si="17"/>
        <v>8858.9356324825803</v>
      </c>
      <c r="BS62" s="1">
        <f t="shared" si="17"/>
        <v>145976.45371303169</v>
      </c>
      <c r="BT62" s="1">
        <f t="shared" si="17"/>
        <v>0</v>
      </c>
      <c r="BU62" s="1">
        <f t="shared" si="17"/>
        <v>189101.30368899918</v>
      </c>
      <c r="BV62" s="1">
        <f t="shared" si="17"/>
        <v>2849739.1807914544</v>
      </c>
      <c r="BW62" s="1">
        <f t="shared" si="17"/>
        <v>122449.56594553952</v>
      </c>
    </row>
    <row r="63" spans="1:126" x14ac:dyDescent="0.25">
      <c r="A63" s="94" t="s">
        <v>238</v>
      </c>
      <c r="B63" s="95">
        <f>+B3+B5+B8+B9+B11+B12+B14+B15+B16+B17+B18+B19+B20+B21+B22+B23+B24+B25+B26+B28+B30+B31+B33+B34+B35+B36+B37+B39+B40+B41+B42+B43+B44+B46+B47+B49+B50</f>
        <v>0</v>
      </c>
      <c r="C63" s="95">
        <f t="shared" ref="C63:L63" si="18">+C3+C5+C8+C9+C11+C12+C14+C15+C16+C17+C18+C19+C20+C21+C22+C23+C24+C25+C26+C28+C30+C31+C33+C34+C35+C36+C37+C39+C40+C41+C42+C43+C44+C46+C47+C49+C50</f>
        <v>0</v>
      </c>
      <c r="D63" s="95">
        <f t="shared" si="18"/>
        <v>0</v>
      </c>
      <c r="E63" s="95">
        <f t="shared" si="18"/>
        <v>0</v>
      </c>
      <c r="F63" s="95">
        <f t="shared" si="18"/>
        <v>0</v>
      </c>
      <c r="G63" s="95">
        <f t="shared" si="18"/>
        <v>0</v>
      </c>
      <c r="H63" s="95">
        <f t="shared" si="18"/>
        <v>2202402.6307194</v>
      </c>
      <c r="I63" s="95">
        <f t="shared" si="18"/>
        <v>53.467201976100014</v>
      </c>
      <c r="J63" s="95">
        <f t="shared" si="18"/>
        <v>4880.7403430635004</v>
      </c>
      <c r="K63" s="95">
        <f t="shared" si="18"/>
        <v>48003.29837484999</v>
      </c>
      <c r="L63" s="95">
        <f t="shared" si="18"/>
        <v>3192.3884474197002</v>
      </c>
      <c r="M63" s="95"/>
      <c r="O63" s="95">
        <f>+O3+O5+O8+O9+O11+O12+O14+O15+O16+O17+O18+O19+O20+O21+O22+O23+O24+O25+O26+O28+O30+O31+O33+O34+O35+O36+O37+O39+O40+O41+O42+O43+O44+O46+O47+O49+O50</f>
        <v>230.40883599338244</v>
      </c>
      <c r="P63" s="95">
        <f t="shared" ref="P63:BW63" si="19">+P3+P5+P8+P9+P11+P12+P14+P15+P16+P17+P18+P19+P20+P21+P22+P23+P24+P25+P26+P28+P30+P31+P33+P34+P35+P36+P37+P39+P40+P41+P42+P43+P44+P46+P47+P49+P50</f>
        <v>218815.47164506864</v>
      </c>
      <c r="Q63" s="95">
        <f t="shared" si="19"/>
        <v>53.611467360867763</v>
      </c>
      <c r="R63" s="95">
        <f t="shared" si="19"/>
        <v>53.611467360867763</v>
      </c>
      <c r="S63" s="95">
        <f t="shared" si="19"/>
        <v>88.510893716215037</v>
      </c>
      <c r="T63" s="95">
        <f t="shared" si="19"/>
        <v>0</v>
      </c>
      <c r="U63" s="95">
        <f t="shared" si="19"/>
        <v>4894.0733700082055</v>
      </c>
      <c r="V63" s="95">
        <f t="shared" si="19"/>
        <v>0</v>
      </c>
      <c r="W63" s="95">
        <f t="shared" si="19"/>
        <v>0</v>
      </c>
      <c r="X63" s="95">
        <f t="shared" si="19"/>
        <v>0</v>
      </c>
      <c r="Y63" s="95">
        <f t="shared" si="19"/>
        <v>229.37716771672547</v>
      </c>
      <c r="Z63" s="95">
        <f t="shared" si="19"/>
        <v>0</v>
      </c>
      <c r="AA63" s="95">
        <f t="shared" si="19"/>
        <v>434620.53469315817</v>
      </c>
      <c r="AB63" s="95">
        <f t="shared" si="19"/>
        <v>0</v>
      </c>
      <c r="AC63" s="95">
        <f t="shared" si="19"/>
        <v>0</v>
      </c>
      <c r="AD63" s="95">
        <f t="shared" si="19"/>
        <v>0</v>
      </c>
      <c r="AE63" s="95">
        <f t="shared" si="19"/>
        <v>0</v>
      </c>
      <c r="AF63" s="95">
        <f t="shared" si="19"/>
        <v>1282.4164059110358</v>
      </c>
      <c r="AG63" s="95">
        <f t="shared" si="19"/>
        <v>0</v>
      </c>
      <c r="AH63" s="95">
        <f t="shared" si="19"/>
        <v>587520.11031812523</v>
      </c>
      <c r="AI63" s="95">
        <f t="shared" si="19"/>
        <v>16184.994029133919</v>
      </c>
      <c r="AJ63" s="95">
        <f t="shared" si="19"/>
        <v>48134.313123689361</v>
      </c>
      <c r="AK63" s="95">
        <f t="shared" si="19"/>
        <v>3201.0781245047651</v>
      </c>
      <c r="AL63" s="95">
        <f t="shared" si="19"/>
        <v>2576111.6051298212</v>
      </c>
      <c r="AM63" s="95">
        <f t="shared" si="19"/>
        <v>0</v>
      </c>
      <c r="AN63" s="95">
        <f t="shared" si="19"/>
        <v>0</v>
      </c>
      <c r="AO63" s="95">
        <f t="shared" si="19"/>
        <v>0</v>
      </c>
      <c r="AP63" s="95">
        <f t="shared" si="19"/>
        <v>2.9803623202857761</v>
      </c>
      <c r="AQ63" s="95">
        <f t="shared" si="19"/>
        <v>4305.6968773840063</v>
      </c>
      <c r="AR63" s="95">
        <f t="shared" si="19"/>
        <v>0</v>
      </c>
      <c r="AS63" s="95">
        <f t="shared" si="19"/>
        <v>673123.01011123345</v>
      </c>
      <c r="AT63" s="95">
        <f t="shared" si="19"/>
        <v>0</v>
      </c>
      <c r="AU63" s="95">
        <f t="shared" si="19"/>
        <v>0</v>
      </c>
      <c r="AV63" s="95">
        <f t="shared" si="19"/>
        <v>0</v>
      </c>
      <c r="AW63" s="95">
        <f t="shared" si="19"/>
        <v>0</v>
      </c>
      <c r="AX63" s="95">
        <f t="shared" si="19"/>
        <v>0</v>
      </c>
      <c r="AY63" s="95">
        <f t="shared" si="19"/>
        <v>0</v>
      </c>
      <c r="AZ63" s="95">
        <f t="shared" si="19"/>
        <v>0</v>
      </c>
      <c r="BA63" s="95">
        <f t="shared" si="19"/>
        <v>0</v>
      </c>
      <c r="BB63" s="95">
        <f t="shared" si="19"/>
        <v>0</v>
      </c>
      <c r="BC63" s="95">
        <f t="shared" si="19"/>
        <v>0</v>
      </c>
      <c r="BD63" s="95">
        <f t="shared" si="19"/>
        <v>0</v>
      </c>
      <c r="BE63" s="95">
        <f t="shared" si="19"/>
        <v>0</v>
      </c>
      <c r="BF63" s="95">
        <f t="shared" si="19"/>
        <v>0</v>
      </c>
      <c r="BG63" s="95">
        <f t="shared" si="19"/>
        <v>0</v>
      </c>
      <c r="BH63" s="95">
        <f t="shared" si="19"/>
        <v>0</v>
      </c>
      <c r="BI63" s="95">
        <f t="shared" si="19"/>
        <v>0</v>
      </c>
      <c r="BJ63" s="95">
        <f t="shared" si="19"/>
        <v>0</v>
      </c>
      <c r="BK63" s="95">
        <f t="shared" si="19"/>
        <v>120768.07771515464</v>
      </c>
      <c r="BL63" s="95">
        <f t="shared" si="19"/>
        <v>0</v>
      </c>
      <c r="BM63" s="95">
        <f t="shared" si="19"/>
        <v>0</v>
      </c>
      <c r="BN63" s="95">
        <f t="shared" si="19"/>
        <v>0</v>
      </c>
      <c r="BO63" s="95">
        <f t="shared" si="19"/>
        <v>0</v>
      </c>
      <c r="BP63" s="95">
        <f t="shared" si="19"/>
        <v>636906.01944475377</v>
      </c>
      <c r="BQ63" s="95">
        <f t="shared" si="19"/>
        <v>0</v>
      </c>
      <c r="BR63" s="95">
        <f t="shared" si="19"/>
        <v>6742.920121009879</v>
      </c>
      <c r="BS63" s="95">
        <f t="shared" si="19"/>
        <v>116887.19602742915</v>
      </c>
      <c r="BT63" s="95">
        <f t="shared" si="19"/>
        <v>0</v>
      </c>
      <c r="BU63" s="95">
        <f t="shared" si="19"/>
        <v>144786.82116168475</v>
      </c>
      <c r="BV63" s="95">
        <f t="shared" si="19"/>
        <v>2208411.3829722675</v>
      </c>
      <c r="BW63" s="95">
        <f t="shared" si="19"/>
        <v>97609.01837245714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426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40625" defaultRowHeight="15" x14ac:dyDescent="0.25"/>
  <cols>
    <col min="1" max="1" width="25.42578125" style="28" customWidth="1"/>
    <col min="2" max="3" width="9.7109375" style="28" bestFit="1" customWidth="1"/>
    <col min="4" max="4" width="10.42578125" style="28" customWidth="1"/>
    <col min="5" max="5" width="10.28515625" style="28" bestFit="1" customWidth="1"/>
    <col min="6" max="6" width="10.42578125" style="28" customWidth="1"/>
    <col min="7" max="8" width="9.28515625" style="28" bestFit="1" customWidth="1"/>
    <col min="9" max="9" width="9.28515625" style="28" customWidth="1"/>
    <col min="10" max="10" width="9.42578125" style="28" bestFit="1" customWidth="1"/>
    <col min="11" max="11" width="10.42578125" style="28" bestFit="1" customWidth="1"/>
    <col min="12" max="12" width="9.42578125" style="28" bestFit="1" customWidth="1"/>
    <col min="13" max="15" width="9.28515625" style="28" bestFit="1" customWidth="1"/>
    <col min="16" max="16" width="9.42578125" style="28" bestFit="1" customWidth="1"/>
    <col min="17" max="20" width="9.28515625" style="28" bestFit="1" customWidth="1"/>
    <col min="21" max="21" width="9.28515625" style="28" customWidth="1"/>
    <col min="22" max="22" width="9.28515625" style="28" bestFit="1" customWidth="1"/>
    <col min="23" max="16384" width="9.140625" style="28"/>
  </cols>
  <sheetData>
    <row r="1" spans="1:22" x14ac:dyDescent="0.25">
      <c r="A1" s="44" t="s">
        <v>241</v>
      </c>
      <c r="B1" s="28">
        <v>43.65</v>
      </c>
      <c r="C1" s="28">
        <v>78.111800000000002</v>
      </c>
      <c r="D1" s="28">
        <v>70.91</v>
      </c>
      <c r="E1" s="28">
        <v>28</v>
      </c>
      <c r="F1" s="28">
        <v>30.026</v>
      </c>
      <c r="G1" s="28">
        <v>36.46</v>
      </c>
      <c r="H1" s="31">
        <v>46</v>
      </c>
      <c r="I1" s="60">
        <v>128.1705</v>
      </c>
      <c r="J1" s="31">
        <v>17</v>
      </c>
      <c r="K1" s="31">
        <v>46</v>
      </c>
      <c r="L1" s="31">
        <v>46</v>
      </c>
      <c r="M1" s="31">
        <v>1</v>
      </c>
      <c r="N1" s="31">
        <v>1</v>
      </c>
      <c r="O1" s="31">
        <v>1</v>
      </c>
      <c r="P1" s="31">
        <v>1</v>
      </c>
      <c r="Q1" s="31">
        <v>1</v>
      </c>
      <c r="R1" s="31">
        <v>1</v>
      </c>
      <c r="S1" s="31">
        <v>1</v>
      </c>
      <c r="T1" s="31">
        <v>64</v>
      </c>
      <c r="U1" s="31">
        <v>92.1006</v>
      </c>
      <c r="V1" s="31">
        <v>98</v>
      </c>
    </row>
    <row r="2" spans="1:22" x14ac:dyDescent="0.25">
      <c r="A2" s="28" t="s">
        <v>219</v>
      </c>
      <c r="B2" s="28" t="s">
        <v>133</v>
      </c>
      <c r="C2" s="28" t="s">
        <v>360</v>
      </c>
      <c r="D2" s="28" t="s">
        <v>135</v>
      </c>
      <c r="E2" s="28" t="s">
        <v>59</v>
      </c>
      <c r="F2" s="28" t="s">
        <v>140</v>
      </c>
      <c r="G2" s="28" t="s">
        <v>67</v>
      </c>
      <c r="H2" s="28" t="s">
        <v>141</v>
      </c>
      <c r="I2" s="28" t="s">
        <v>366</v>
      </c>
      <c r="J2" s="28" t="s">
        <v>57</v>
      </c>
      <c r="K2" s="28" t="s">
        <v>145</v>
      </c>
      <c r="L2" s="28" t="s">
        <v>146</v>
      </c>
      <c r="M2" s="26" t="s">
        <v>152</v>
      </c>
      <c r="N2" s="26" t="s">
        <v>153</v>
      </c>
      <c r="O2" s="26" t="s">
        <v>154</v>
      </c>
      <c r="P2" s="28" t="s">
        <v>157</v>
      </c>
      <c r="Q2" s="26" t="s">
        <v>166</v>
      </c>
      <c r="R2" s="26" t="s">
        <v>167</v>
      </c>
      <c r="S2" s="26" t="s">
        <v>168</v>
      </c>
      <c r="T2" s="28" t="s">
        <v>61</v>
      </c>
      <c r="U2" s="28" t="s">
        <v>367</v>
      </c>
      <c r="V2" s="28" t="s">
        <v>169</v>
      </c>
    </row>
    <row r="3" spans="1:22" x14ac:dyDescent="0.25">
      <c r="A3" s="28" t="s">
        <v>220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>
        <f>afdust!AJ64</f>
        <v>1525.4768645168454</v>
      </c>
      <c r="N3" s="26">
        <f>afdust!AK64</f>
        <v>6956.348712898116</v>
      </c>
      <c r="O3" s="26">
        <f>afdust!AL64</f>
        <v>36947.394274485509</v>
      </c>
      <c r="P3" s="26">
        <f>afdust!AO64</f>
        <v>5438280.5596723016</v>
      </c>
      <c r="Q3" s="26">
        <f>afdust!AX64</f>
        <v>144360.21951473138</v>
      </c>
      <c r="R3" s="26">
        <f>afdust!AY64</f>
        <v>8751.2793945730737</v>
      </c>
      <c r="S3" s="26">
        <f>afdust!AZ64</f>
        <v>3183.5953288870433</v>
      </c>
      <c r="T3" s="26"/>
      <c r="U3" s="26"/>
      <c r="V3" s="26"/>
    </row>
    <row r="4" spans="1:22" x14ac:dyDescent="0.25">
      <c r="A4" s="28" t="s">
        <v>506</v>
      </c>
      <c r="B4" s="26">
        <f>livestock!M61</f>
        <v>4393.4142600400792</v>
      </c>
      <c r="C4" s="26">
        <f>livestock!O61</f>
        <v>448.41507671375399</v>
      </c>
      <c r="D4" s="26"/>
      <c r="E4" s="26"/>
      <c r="F4" s="26">
        <f>livestock!W61</f>
        <v>0</v>
      </c>
      <c r="G4" s="26"/>
      <c r="H4" s="26"/>
      <c r="I4" s="26">
        <f>livestock!AC61</f>
        <v>0</v>
      </c>
      <c r="J4" s="26">
        <f>livestock!AD61</f>
        <v>2505876.8967091474</v>
      </c>
      <c r="K4" s="26"/>
      <c r="L4" s="26"/>
      <c r="M4" s="26"/>
      <c r="N4" s="26"/>
      <c r="O4" s="26"/>
      <c r="P4" s="26"/>
      <c r="Q4" s="26"/>
      <c r="R4" s="26"/>
      <c r="S4" s="26"/>
      <c r="T4" s="26"/>
      <c r="U4" s="26">
        <f>livestock!AK61</f>
        <v>13586.469833258267</v>
      </c>
      <c r="V4" s="26"/>
    </row>
    <row r="5" spans="1:22" s="94" customFormat="1" x14ac:dyDescent="0.25">
      <c r="A5" s="94" t="s">
        <v>507</v>
      </c>
      <c r="B5" s="95"/>
      <c r="C5" s="95"/>
      <c r="D5" s="95"/>
      <c r="E5" s="95"/>
      <c r="F5" s="95"/>
      <c r="G5" s="95"/>
      <c r="H5" s="95"/>
      <c r="I5" s="95"/>
      <c r="J5" s="95">
        <f>fertilizer!F61</f>
        <v>1186241.0080914076</v>
      </c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</row>
    <row r="6" spans="1:22" s="94" customFormat="1" x14ac:dyDescent="0.25">
      <c r="A6" s="94" t="s">
        <v>451</v>
      </c>
      <c r="B6" s="95">
        <f>airports!W61</f>
        <v>3179.0301619051997</v>
      </c>
      <c r="C6" s="95">
        <f>airports!Y61</f>
        <v>918.11433014298427</v>
      </c>
      <c r="D6" s="95"/>
      <c r="E6" s="95">
        <f>airports!AB61</f>
        <v>486295.88443002908</v>
      </c>
      <c r="F6" s="95">
        <f>airports!AI61</f>
        <v>6644.3193636871647</v>
      </c>
      <c r="H6" s="95">
        <f>airports!AJ61</f>
        <v>1013.4856408281572</v>
      </c>
      <c r="I6" s="95">
        <f>airports!AP61</f>
        <v>291.69493336410073</v>
      </c>
      <c r="K6" s="95">
        <f>airports!AR61</f>
        <v>114017.16339476843</v>
      </c>
      <c r="L6" s="95">
        <f>airports!AS61</f>
        <v>11655.098114467903</v>
      </c>
      <c r="M6" s="95">
        <f>airports!AZ61</f>
        <v>1.4963272798227241E-2</v>
      </c>
      <c r="N6" s="95">
        <f>airports!BA61</f>
        <v>3031.2391625932364</v>
      </c>
      <c r="O6" s="95">
        <f>airports!BB61</f>
        <v>4.1578620635817281</v>
      </c>
      <c r="P6" s="95">
        <f>airports!BG61</f>
        <v>1277.6322316762044</v>
      </c>
      <c r="Q6" s="95">
        <f>airports!BQ61</f>
        <v>6.1330082731066785E-2</v>
      </c>
      <c r="R6" s="95">
        <f>airports!BR61</f>
        <v>592.43385105924369</v>
      </c>
      <c r="S6" s="95">
        <f>airports!BS61</f>
        <v>2.9196739630097442E-4</v>
      </c>
      <c r="T6" s="95">
        <f>airports!BT61</f>
        <v>15246.928667734021</v>
      </c>
      <c r="U6" s="95">
        <f>airports!BU61</f>
        <v>6474.1649496503778</v>
      </c>
      <c r="V6" s="95">
        <f>airports!BV61</f>
        <v>0</v>
      </c>
    </row>
    <row r="7" spans="1:22" x14ac:dyDescent="0.25">
      <c r="A7" s="28" t="s">
        <v>369</v>
      </c>
      <c r="B7" s="26">
        <f>ptagfire!U61</f>
        <v>2414.3494862075513</v>
      </c>
      <c r="C7" s="26">
        <f>ptagfire!W61</f>
        <v>194.99407228606111</v>
      </c>
      <c r="D7" s="26"/>
      <c r="E7" s="26">
        <f>ptagfire!Z61</f>
        <v>262635.1603941677</v>
      </c>
      <c r="F7" s="26">
        <f>ptagfire!AG61</f>
        <v>940.60554251792553</v>
      </c>
      <c r="H7" s="26">
        <f>ptagfire!AI61</f>
        <v>0</v>
      </c>
      <c r="I7" s="26">
        <f>ptagfire!AO61</f>
        <v>4.0026222939144068E-2</v>
      </c>
      <c r="J7" s="26">
        <f>ptagfire!AP61</f>
        <v>51275.558841438542</v>
      </c>
      <c r="K7" s="26">
        <f>ptagfire!AS61</f>
        <v>9214.6055582256977</v>
      </c>
      <c r="L7" s="26">
        <f>ptagfire!AT61</f>
        <v>1023.8453759650967</v>
      </c>
      <c r="M7" s="26">
        <f>ptagfire!BA61</f>
        <v>2713.9572001804663</v>
      </c>
      <c r="N7" s="26">
        <f>ptagfire!BB61</f>
        <v>3327.498657109822</v>
      </c>
      <c r="O7" s="26">
        <f>ptagfire!BC61</f>
        <v>2.4744336453270241</v>
      </c>
      <c r="P7" s="26">
        <f>ptagfire!BH61</f>
        <v>11737.820775988333</v>
      </c>
      <c r="Q7" s="26">
        <f>ptagfire!BR61</f>
        <v>3.7116473678293769</v>
      </c>
      <c r="R7" s="26">
        <f>ptagfire!BS61</f>
        <v>482.4162025170383</v>
      </c>
      <c r="S7" s="26">
        <f>ptagfire!BT61</f>
        <v>0.24744341992383007</v>
      </c>
      <c r="T7" s="26">
        <f>ptagfire!BU61</f>
        <v>3694.088009408405</v>
      </c>
      <c r="U7" s="26">
        <f>ptagfire!BV61</f>
        <v>604.97222233328182</v>
      </c>
      <c r="V7" s="26">
        <f>ptagfire!BW61</f>
        <v>0</v>
      </c>
    </row>
    <row r="8" spans="1:22" x14ac:dyDescent="0.25">
      <c r="A8" s="62" t="s">
        <v>505</v>
      </c>
      <c r="B8" s="106">
        <v>303190.11045328109</v>
      </c>
      <c r="C8" s="106"/>
      <c r="D8" s="106"/>
      <c r="E8" s="106">
        <v>8755112.5696813781</v>
      </c>
      <c r="F8" s="106">
        <v>1251352.0853840732</v>
      </c>
      <c r="G8" s="26"/>
      <c r="H8" s="26"/>
      <c r="I8" s="26"/>
      <c r="J8" s="26"/>
      <c r="K8" s="26">
        <v>2400775.2851085505</v>
      </c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</row>
    <row r="9" spans="1:22" x14ac:dyDescent="0.25">
      <c r="A9" s="28" t="s">
        <v>376</v>
      </c>
      <c r="B9" s="26">
        <f>'cmv_c1c2 12'!V61</f>
        <v>651.31079020043808</v>
      </c>
      <c r="C9" s="26">
        <f>'cmv_c1c2 12'!X61</f>
        <v>41.492745754799493</v>
      </c>
      <c r="D9" s="26"/>
      <c r="E9" s="26">
        <f>'cmv_c1c2 12'!Z61</f>
        <v>31477.608567635441</v>
      </c>
      <c r="F9" s="26">
        <f>'cmv_c1c2 12'!AG61</f>
        <v>359.73640344904283</v>
      </c>
      <c r="G9" s="26"/>
      <c r="H9" s="26">
        <f>'cmv_c1c2 12'!AH61</f>
        <v>1722.0463208918329</v>
      </c>
      <c r="I9" s="26">
        <f>'cmv_c1c2 12'!AN61</f>
        <v>22.915083881720982</v>
      </c>
      <c r="J9" s="26">
        <f>'cmv_c1c2 12'!AO61</f>
        <v>109.4767134448506</v>
      </c>
      <c r="K9" s="26">
        <f>'cmv_c1c2 12'!AR61</f>
        <v>193730.16847962886</v>
      </c>
      <c r="L9" s="26">
        <f>'cmv_c1c2 12'!AS61</f>
        <v>19803.529244627473</v>
      </c>
      <c r="M9" s="26">
        <f>'cmv_c1c2 12'!AZ61</f>
        <v>1.1567267047715717</v>
      </c>
      <c r="N9" s="26">
        <f>'cmv_c1c2 12'!BA61</f>
        <v>4353.56433835799</v>
      </c>
      <c r="O9" s="26">
        <f>'cmv_c1c2 12'!BB61</f>
        <v>1.480009376186662</v>
      </c>
      <c r="P9" s="26">
        <f>'cmv_c1c2 12'!BG61</f>
        <v>182.2902388048079</v>
      </c>
      <c r="Q9" s="26">
        <f>'cmv_c1c2 12'!BQ61</f>
        <v>1.9878916428291843E-2</v>
      </c>
      <c r="R9" s="26">
        <f>'cmv_c1c2 12'!BR61</f>
        <v>16.653859376218719</v>
      </c>
      <c r="S9" s="26">
        <f>'cmv_c1c2 12'!BS61</f>
        <v>2.2570261515253171E-2</v>
      </c>
      <c r="T9" s="26">
        <f>'cmv_c1c2 12'!BT61</f>
        <v>841.42143650144271</v>
      </c>
      <c r="U9" s="26">
        <f>'cmv_c1c2 12'!BU61</f>
        <v>1267.8966272114537</v>
      </c>
      <c r="V9" s="26">
        <f>'cmv_c1c2 12'!BV61</f>
        <v>0</v>
      </c>
    </row>
    <row r="10" spans="1:22" x14ac:dyDescent="0.25">
      <c r="A10" s="28" t="s">
        <v>449</v>
      </c>
      <c r="B10" s="26">
        <f>'cmv_c3 36'!V61</f>
        <v>6019.6360875496484</v>
      </c>
      <c r="C10" s="26">
        <f>'cmv_c3 36'!X61</f>
        <v>445.73524308188547</v>
      </c>
      <c r="D10" s="26"/>
      <c r="E10" s="26">
        <f>'cmv_c3 36'!Z61</f>
        <v>207490.6517925681</v>
      </c>
      <c r="F10" s="26">
        <f>'cmv_c3 36'!AG61</f>
        <v>3507.2031601559975</v>
      </c>
      <c r="H10" s="26">
        <f>'cmv_c3 36'!AH61</f>
        <v>13619.15308972682</v>
      </c>
      <c r="I10" s="26">
        <f>'cmv_c3 36'!AN61</f>
        <v>209.39730923054668</v>
      </c>
      <c r="J10" s="26">
        <f>'cmv_c3 36'!AO61</f>
        <v>1392.6834417152691</v>
      </c>
      <c r="K10" s="26">
        <f>'cmv_c3 36'!AR61</f>
        <v>1532124.9353433922</v>
      </c>
      <c r="L10" s="26">
        <f>'cmv_c3 36'!AS61</f>
        <v>156371.72108354743</v>
      </c>
      <c r="M10" s="26">
        <f>'cmv_c3 36'!AZ61</f>
        <v>4.4452286032568828</v>
      </c>
      <c r="N10" s="26">
        <f>'cmv_c3 36'!BA61</f>
        <v>23077.140950774403</v>
      </c>
      <c r="O10" s="26">
        <f>'cmv_c3 36'!BB61</f>
        <v>75.418938702519441</v>
      </c>
      <c r="P10" s="26">
        <f>'cmv_c3 36'!BG61</f>
        <v>9538.7433896701223</v>
      </c>
      <c r="Q10" s="26">
        <f>'cmv_c3 36'!BQ61</f>
        <v>304.63044045867093</v>
      </c>
      <c r="R10" s="26">
        <f>'cmv_c3 36'!BR61</f>
        <v>10898.383224536754</v>
      </c>
      <c r="S10" s="26">
        <f>'cmv_c3 36'!BS61</f>
        <v>12.799133002784917</v>
      </c>
      <c r="T10" s="26">
        <f>'cmv_c3 36'!BT61</f>
        <v>844061.5367032307</v>
      </c>
      <c r="U10" s="26">
        <f>'cmv_c3 36'!BU61</f>
        <v>11911.71782677149</v>
      </c>
      <c r="V10" s="26">
        <f>'cmv_c3 36'!BV61</f>
        <v>0</v>
      </c>
    </row>
    <row r="11" spans="1:22" x14ac:dyDescent="0.25">
      <c r="A11" s="28" t="s">
        <v>215</v>
      </c>
      <c r="B11" s="26">
        <f>nonpt!Y61</f>
        <v>5181.4720026003788</v>
      </c>
      <c r="C11" s="26">
        <f>nonpt!AA61</f>
        <v>10729.892951994743</v>
      </c>
      <c r="D11" s="26">
        <f>nonpt!AD61</f>
        <v>36.310512658696915</v>
      </c>
      <c r="E11" s="26">
        <f>nonpt!AE61</f>
        <v>1887997.6494483054</v>
      </c>
      <c r="F11" s="26">
        <f>nonpt!AL61</f>
        <v>6016.1797398831104</v>
      </c>
      <c r="G11" s="26">
        <f>nonpt!AM61</f>
        <v>1988.1941484819431</v>
      </c>
      <c r="H11" s="26">
        <f>nonpt!AN61</f>
        <v>0</v>
      </c>
      <c r="I11" s="26">
        <f>nonpt!AT61</f>
        <v>607.38774462736978</v>
      </c>
      <c r="J11" s="26">
        <f>nonpt!AU61</f>
        <v>109859.52161668315</v>
      </c>
      <c r="K11" s="26">
        <f>nonpt!AX61</f>
        <v>619623.36108018877</v>
      </c>
      <c r="L11" s="26">
        <f>nonpt!AY61</f>
        <v>68847.049939750636</v>
      </c>
      <c r="M11" s="26">
        <f>nonpt!BF61</f>
        <v>19511.819933723422</v>
      </c>
      <c r="N11" s="26">
        <f>nonpt!BG61</f>
        <v>30773.308695608852</v>
      </c>
      <c r="O11" s="26">
        <f>nonpt!BH61</f>
        <v>407.37182479988036</v>
      </c>
      <c r="P11" s="26">
        <f>nonpt!BM61</f>
        <v>79422.740889187844</v>
      </c>
      <c r="Q11" s="26">
        <f>nonpt!BW61</f>
        <v>16192.837664836215</v>
      </c>
      <c r="R11" s="26">
        <f>nonpt!BX61</f>
        <v>14643.38232265081</v>
      </c>
      <c r="S11" s="26">
        <f>nonpt!BY61</f>
        <v>62.234057040917683</v>
      </c>
      <c r="T11" s="26">
        <f>nonpt!BZ61</f>
        <v>134734.17922905815</v>
      </c>
      <c r="U11" s="26">
        <f>nonpt!CA61</f>
        <v>441147.13250061369</v>
      </c>
      <c r="V11" s="26">
        <f>nonpt!CB61</f>
        <v>1746.3208205304027</v>
      </c>
    </row>
    <row r="12" spans="1:22" x14ac:dyDescent="0.25">
      <c r="A12" s="28" t="s">
        <v>216</v>
      </c>
      <c r="B12" s="26">
        <f>nonroad!U61</f>
        <v>5948.4278951811575</v>
      </c>
      <c r="C12" s="26">
        <f>nonroad!V61</f>
        <v>28678.517679547756</v>
      </c>
      <c r="D12" s="26"/>
      <c r="E12" s="26">
        <f>nonroad!Y61</f>
        <v>10585692.15319352</v>
      </c>
      <c r="F12" s="26">
        <f>nonroad!AE61</f>
        <v>28331.497752723048</v>
      </c>
      <c r="H12" s="26">
        <f>nonroad!AF61</f>
        <v>8803.7371334107011</v>
      </c>
      <c r="I12" s="26">
        <f>nonroad!AL61</f>
        <v>1910.394029073294</v>
      </c>
      <c r="J12" s="26">
        <f>nonroad!AM61</f>
        <v>1832.4380649430896</v>
      </c>
      <c r="K12" s="26">
        <f>nonroad!AP61</f>
        <v>990420.20817221515</v>
      </c>
      <c r="L12" s="26">
        <f>nonroad!AQ61</f>
        <v>101242.99023936706</v>
      </c>
      <c r="M12" s="26">
        <f>nonroad!AW61</f>
        <v>13.145361428043874</v>
      </c>
      <c r="N12" s="26">
        <f>nonroad!AX61</f>
        <v>54433.643523614148</v>
      </c>
      <c r="O12" s="26">
        <f>nonroad!AY61</f>
        <v>24.596895728059842</v>
      </c>
      <c r="P12" s="26">
        <f>nonroad!BC61</f>
        <v>5941.06545641516</v>
      </c>
      <c r="Q12" s="26">
        <f>nonroad!BK61</f>
        <v>51.050468144138058</v>
      </c>
      <c r="R12" s="26">
        <f>nonroad!BL61</f>
        <v>235.90096586837265</v>
      </c>
      <c r="S12" s="26">
        <f>nonroad!BM61</f>
        <v>0.26132867073893379</v>
      </c>
      <c r="T12" s="26">
        <f>nonroad!BN61</f>
        <v>1508.8612800707219</v>
      </c>
      <c r="U12" s="26">
        <f>nonroad!BO61</f>
        <v>277244.19186637603</v>
      </c>
      <c r="V12" s="26">
        <f>nonroad!BP61</f>
        <v>0</v>
      </c>
    </row>
    <row r="13" spans="1:22" x14ac:dyDescent="0.25">
      <c r="A13" s="28" t="s">
        <v>439</v>
      </c>
      <c r="B13" s="26">
        <f>'onroad all'!H64</f>
        <v>4925.3954571761969</v>
      </c>
      <c r="C13" s="26">
        <f>'onroad all'!J64</f>
        <v>25853.002942476145</v>
      </c>
      <c r="D13" s="26"/>
      <c r="E13" s="26">
        <f>'onroad all'!Q64</f>
        <v>18316814.359216142</v>
      </c>
      <c r="F13" s="26">
        <f>'onroad all'!AE64</f>
        <v>18159.325098337977</v>
      </c>
      <c r="G13" s="26"/>
      <c r="H13" s="26">
        <f>'onroad all'!AG64</f>
        <v>27158.891363006001</v>
      </c>
      <c r="I13" s="26">
        <f>'onroad all'!AP64</f>
        <v>2361.185639379999</v>
      </c>
      <c r="J13" s="95">
        <f>'onroad all'!AR64</f>
        <v>107917.98088563999</v>
      </c>
      <c r="K13" s="26">
        <f>'onroad all'!AT64</f>
        <v>2888464.0675446964</v>
      </c>
      <c r="L13" s="95">
        <f>'onroad all'!AU64</f>
        <v>479238.22392104968</v>
      </c>
      <c r="M13" s="26">
        <f>'onroad all'!BD64</f>
        <v>230.27123110024974</v>
      </c>
      <c r="N13" s="95">
        <f>'onroad all'!BE64</f>
        <v>48761.115684364646</v>
      </c>
      <c r="O13" s="95">
        <f>'onroad all'!BF64</f>
        <v>2209.7651017892995</v>
      </c>
      <c r="P13" s="26">
        <f>'onroad all'!BM64</f>
        <v>119090.21375582859</v>
      </c>
      <c r="Q13" s="26">
        <f>'onroad all'!BX64</f>
        <v>1655.0268911855171</v>
      </c>
      <c r="R13" s="95">
        <f>'onroad all'!BY64</f>
        <v>3414.6356623246961</v>
      </c>
      <c r="S13" s="95">
        <f>'onroad all'!BZ64</f>
        <v>72.278386713832646</v>
      </c>
      <c r="T13" s="95">
        <f>'onroad all'!CB64</f>
        <v>25960.657269908217</v>
      </c>
      <c r="U13" s="26">
        <f>'onroad all'!CD64</f>
        <v>376170.5114810837</v>
      </c>
      <c r="V13" s="26"/>
    </row>
    <row r="14" spans="1:22" x14ac:dyDescent="0.25">
      <c r="A14" s="28" t="s">
        <v>232</v>
      </c>
      <c r="B14" s="26">
        <f>np_oilgas!X61</f>
        <v>289.74034049728027</v>
      </c>
      <c r="C14" s="26">
        <f>np_oilgas!Z61</f>
        <v>19331.920518999676</v>
      </c>
      <c r="D14" s="26">
        <f>np_oilgas!AC61</f>
        <v>0.60038116540259445</v>
      </c>
      <c r="E14" s="26">
        <f>np_oilgas!AD61</f>
        <v>769328.03511826321</v>
      </c>
      <c r="F14" s="26">
        <f>np_oilgas!AK61</f>
        <v>21620.825101899558</v>
      </c>
      <c r="H14" s="26">
        <f>np_oilgas!AL61</f>
        <v>0</v>
      </c>
      <c r="I14" s="26">
        <f>np_oilgas!AR61</f>
        <v>40.62140702067439</v>
      </c>
      <c r="J14" s="26">
        <f>np_oilgas!AS61</f>
        <v>20.088224269995749</v>
      </c>
      <c r="K14" s="26">
        <f>np_oilgas!AV61</f>
        <v>517112.85416365025</v>
      </c>
      <c r="L14" s="26">
        <f>np_oilgas!AW61</f>
        <v>57456.975000575309</v>
      </c>
      <c r="M14" s="26">
        <f>np_oilgas!BD61</f>
        <v>250.03251618379571</v>
      </c>
      <c r="N14" s="26">
        <f>np_oilgas!BE61</f>
        <v>604.31882154603272</v>
      </c>
      <c r="O14" s="26">
        <f>np_oilgas!BF61</f>
        <v>141.36121213515733</v>
      </c>
      <c r="P14" s="26">
        <f>np_oilgas!BK61</f>
        <v>85.587696032869474</v>
      </c>
      <c r="Q14" s="26">
        <f>np_oilgas!BU61</f>
        <v>220.87688391504122</v>
      </c>
      <c r="R14" s="26">
        <f>np_oilgas!BV61</f>
        <v>1715.5107565057817</v>
      </c>
      <c r="S14" s="26">
        <f>np_oilgas!BW61</f>
        <v>0</v>
      </c>
      <c r="T14" s="26">
        <f>np_oilgas!BX61</f>
        <v>42853.105211417351</v>
      </c>
      <c r="U14" s="26">
        <f>np_oilgas!BY61</f>
        <v>797186.23750979931</v>
      </c>
      <c r="V14" s="26">
        <f>np_oilgas!BZ61</f>
        <v>0</v>
      </c>
    </row>
    <row r="15" spans="1:22" x14ac:dyDescent="0.25">
      <c r="A15" s="28" t="s">
        <v>425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>
        <f>'othafdust 36US3'!AI18</f>
        <v>143.64721732604349</v>
      </c>
      <c r="N15" s="26">
        <f>'othafdust 36US3'!AJ18</f>
        <v>145.12877214045403</v>
      </c>
      <c r="O15" s="26">
        <f>'othafdust 36US3'!AK18</f>
        <v>4584.8241895188776</v>
      </c>
      <c r="P15" s="26">
        <f>'othafdust 36US3'!AN18</f>
        <v>610270.57935848529</v>
      </c>
      <c r="Q15" s="26">
        <f>'othafdust 36US3'!AW18</f>
        <v>16051.621535854712</v>
      </c>
      <c r="R15" s="26">
        <f>'othafdust 36US3'!AX18</f>
        <v>861.32732200757619</v>
      </c>
      <c r="S15" s="26">
        <f>'othafdust 36US3'!AY18</f>
        <v>389.814268220933</v>
      </c>
      <c r="T15" s="26"/>
      <c r="U15" s="26"/>
      <c r="V15" s="26"/>
    </row>
    <row r="16" spans="1:22" s="94" customFormat="1" x14ac:dyDescent="0.25">
      <c r="A16" s="90" t="s">
        <v>440</v>
      </c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>
        <f>'othptdust 36US3'!AI18</f>
        <v>74.112085458797026</v>
      </c>
      <c r="N16" s="95">
        <f>'othptdust 36US3'!AJ18</f>
        <v>59.285550645086339</v>
      </c>
      <c r="O16" s="95">
        <f>'othptdust 36US3'!AK18</f>
        <v>3003.1385512835632</v>
      </c>
      <c r="P16" s="95">
        <f>'othptdust 36US3'!AN18</f>
        <v>99880.655611385024</v>
      </c>
      <c r="Q16" s="95">
        <f>'othptdust 36US3'!AW18</f>
        <v>12728.640675770923</v>
      </c>
      <c r="R16" s="95">
        <f>'othptdust 36US3'!AX18</f>
        <v>97.471004023052757</v>
      </c>
      <c r="S16" s="95">
        <f>'othptdust 36US3'!AY18</f>
        <v>270.57315844973783</v>
      </c>
      <c r="T16" s="95"/>
      <c r="U16" s="95"/>
      <c r="V16" s="95"/>
    </row>
    <row r="17" spans="1:22" x14ac:dyDescent="0.25">
      <c r="A17" s="28" t="s">
        <v>424</v>
      </c>
      <c r="B17" s="26">
        <f>'othar 36US3'!O49</f>
        <v>80680.395997077532</v>
      </c>
      <c r="C17" s="26">
        <f>'othar 36US3'!Q49</f>
        <v>72356.805148519939</v>
      </c>
      <c r="D17" s="26"/>
      <c r="E17" s="26">
        <f>'othar 36US3'!S49</f>
        <v>4052189.9582851883</v>
      </c>
      <c r="F17" s="26">
        <f>'othar 36US3'!Z49</f>
        <v>50632.484525036045</v>
      </c>
      <c r="H17" s="26">
        <f>'othar 36US3'!AA49</f>
        <v>3462.292081476538</v>
      </c>
      <c r="I17" s="26">
        <f>'othar 36US3'!AG49</f>
        <v>9924.0529262857763</v>
      </c>
      <c r="J17" s="26">
        <f>'othar 36US3'!AH49</f>
        <v>566172.08807547868</v>
      </c>
      <c r="K17" s="26">
        <f>'othar 36US3'!AK49</f>
        <v>534736.25623245572</v>
      </c>
      <c r="L17" s="26">
        <f>'othar 36US3'!AL49</f>
        <v>55952.798741071376</v>
      </c>
      <c r="M17" s="26">
        <f>'othar 36US3'!AS49</f>
        <v>1419.0386070415045</v>
      </c>
      <c r="N17" s="26">
        <f>'othar 36US3'!AT49</f>
        <v>37986.798417538725</v>
      </c>
      <c r="O17" s="26">
        <f>'othar 36US3'!AU49</f>
        <v>3565.3099604782719</v>
      </c>
      <c r="P17" s="26">
        <f>'othar 36US3'!AZ49</f>
        <v>263916.15999374451</v>
      </c>
      <c r="Q17" s="26">
        <f>'othar 36US3'!BJ49</f>
        <v>11750.01108134127</v>
      </c>
      <c r="R17" s="26">
        <f>'othar 36US3'!BK49</f>
        <v>8374.8389928982342</v>
      </c>
      <c r="S17" s="26">
        <f>'othar 36US3'!BL49</f>
        <v>357.05515845363095</v>
      </c>
      <c r="T17" s="26">
        <f>'othar 36US3'!BM49</f>
        <v>29661.765635163189</v>
      </c>
      <c r="U17" s="26">
        <f>'othar 36US3'!BN49</f>
        <v>441943.50374031108</v>
      </c>
      <c r="V17" s="26">
        <f>'othar 36US3'!BO49</f>
        <v>0</v>
      </c>
    </row>
    <row r="18" spans="1:22" x14ac:dyDescent="0.25">
      <c r="A18" s="28" t="s">
        <v>426</v>
      </c>
      <c r="B18" s="26">
        <f>'onroad_can 36US3'!O49</f>
        <v>815.30714877338823</v>
      </c>
      <c r="C18" s="26">
        <f>'onroad_can 36US3'!Q49</f>
        <v>7328.3059256969791</v>
      </c>
      <c r="D18" s="26"/>
      <c r="E18" s="26">
        <f>'onroad_can 36US3'!S49</f>
        <v>1926698.3171044961</v>
      </c>
      <c r="F18" s="26">
        <f>'onroad_can 36US3'!Z49</f>
        <v>3611.2930494767893</v>
      </c>
      <c r="H18" s="26">
        <f>'onroad_can 36US3'!AA49</f>
        <v>3425.2684462223988</v>
      </c>
      <c r="I18" s="26">
        <f>'onroad_can 36US3'!AG49</f>
        <v>55.813603343238192</v>
      </c>
      <c r="J18" s="26">
        <f>'onroad_can 36US3'!AH49</f>
        <v>7979.6490876446214</v>
      </c>
      <c r="K18" s="26">
        <f>'onroad_can 36US3'!AK49</f>
        <v>385344.75386522547</v>
      </c>
      <c r="L18" s="26">
        <f>'onroad_can 36US3'!AL49</f>
        <v>39390.991531078791</v>
      </c>
      <c r="M18" s="26">
        <f>'onroad_can 36US3'!AS49</f>
        <v>10.115664633654307</v>
      </c>
      <c r="N18" s="26">
        <f>'onroad_can 36US3'!AT49</f>
        <v>7890.1961550491851</v>
      </c>
      <c r="O18" s="26">
        <f>'onroad_can 36US3'!AU49</f>
        <v>163.16446232057152</v>
      </c>
      <c r="P18" s="26">
        <f>'onroad_can 36US3'!AZ49</f>
        <v>12460.640424643485</v>
      </c>
      <c r="Q18" s="26">
        <f>'onroad_can 36US3'!BJ49</f>
        <v>128.90675515851882</v>
      </c>
      <c r="R18" s="26">
        <f>'onroad_can 36US3'!BK49</f>
        <v>114.36893475161931</v>
      </c>
      <c r="S18" s="26">
        <f>'onroad_can 36US3'!BL49</f>
        <v>4.8860323893117679</v>
      </c>
      <c r="T18" s="26">
        <f>'onroad_can 36US3'!BM49</f>
        <v>1802.1597697236894</v>
      </c>
      <c r="U18" s="26">
        <f>'onroad_can 36US3'!BN49</f>
        <v>52249.842519889746</v>
      </c>
      <c r="V18" s="26">
        <f>'onroad_can 36US3'!BO49</f>
        <v>0</v>
      </c>
    </row>
    <row r="19" spans="1:22" x14ac:dyDescent="0.25">
      <c r="A19" s="28" t="s">
        <v>427</v>
      </c>
      <c r="B19" s="26">
        <f>'onroad_mex 36US3'!U36</f>
        <v>1504.9336393011411</v>
      </c>
      <c r="C19" s="26">
        <f>'onroad_mex 36US3'!V36</f>
        <v>13970.513789331979</v>
      </c>
      <c r="D19" s="26"/>
      <c r="E19" s="26">
        <f>'onroad_mex 36US3'!Y36</f>
        <v>6273194.1046213116</v>
      </c>
      <c r="F19" s="26">
        <f>'onroad_mex 36US3'!AE36</f>
        <v>5913.1840482299131</v>
      </c>
      <c r="H19" s="26">
        <f>'onroad_mex 36US3'!AF36</f>
        <v>11976.224150764667</v>
      </c>
      <c r="I19" s="26">
        <f>'onroad_mex 36US3'!AK36</f>
        <v>854.54832120755702</v>
      </c>
      <c r="J19" s="26">
        <f>'onroad_mex 36US3'!AL36</f>
        <v>10318.638540816135</v>
      </c>
      <c r="K19" s="26">
        <f>'onroad_mex 36US3'!AO36</f>
        <v>1287666.307544813</v>
      </c>
      <c r="L19" s="26">
        <f>'onroad_mex 36US3'!AP36</f>
        <v>197385.44163634814</v>
      </c>
      <c r="M19" s="26">
        <f>'onroad_mex 36US3'!AV36</f>
        <v>44.037719202045793</v>
      </c>
      <c r="N19" s="26">
        <f>'onroad_mex 36US3'!AW36</f>
        <v>17380.212746929865</v>
      </c>
      <c r="O19" s="26">
        <f>'onroad_mex 36US3'!AX36</f>
        <v>328.98486126356738</v>
      </c>
      <c r="P19" s="26">
        <f>'onroad_mex 36US3'!BC36</f>
        <v>17386.750325285113</v>
      </c>
      <c r="Q19" s="26">
        <f>'onroad_mex 36US3'!BM36</f>
        <v>192.61886969627992</v>
      </c>
      <c r="R19" s="26">
        <f>'onroad_mex 36US3'!BN36</f>
        <v>26076.826777079048</v>
      </c>
      <c r="S19" s="26">
        <f>'onroad_mex 36US3'!BO36</f>
        <v>9.6706354475988743</v>
      </c>
      <c r="T19" s="26">
        <f>'onroad_mex 36US3'!BP36</f>
        <v>26399.53319436908</v>
      </c>
      <c r="U19" s="26">
        <f>'onroad_mex 36US3'!BW36</f>
        <v>197576.07667125922</v>
      </c>
      <c r="V19" s="26">
        <f>'onroad_mex 36US3'!BQ36</f>
        <v>0</v>
      </c>
    </row>
    <row r="20" spans="1:22" x14ac:dyDescent="0.25">
      <c r="A20" s="28" t="s">
        <v>428</v>
      </c>
      <c r="B20" s="26">
        <f>'othpt 36US3'!R49</f>
        <v>1118.5855431318341</v>
      </c>
      <c r="C20" s="26">
        <f>'othpt 36US3'!T49</f>
        <v>4263.6486782570028</v>
      </c>
      <c r="D20" s="26"/>
      <c r="E20" s="26">
        <f>'othpt 36US3'!V49</f>
        <v>1699494.6070635449</v>
      </c>
      <c r="F20" s="26">
        <f>'othpt 36US3'!AC49</f>
        <v>15553.9180215578</v>
      </c>
      <c r="H20" s="26">
        <f>'othpt 36US3'!AD49</f>
        <v>51.396133933346022</v>
      </c>
      <c r="I20" s="26">
        <f>'othpt 36US3'!AJ49</f>
        <v>64.142688267387115</v>
      </c>
      <c r="J20" s="26">
        <f>'othpt 36US3'!AK49</f>
        <v>24707.911785354303</v>
      </c>
      <c r="K20" s="26">
        <f>'othpt 36US3'!AN49</f>
        <v>1186607.2810498583</v>
      </c>
      <c r="L20" s="26">
        <f>'othpt 36US3'!AO49</f>
        <v>131793.97820995457</v>
      </c>
      <c r="M20" s="26">
        <f>'othpt 36US3'!AV49</f>
        <v>2222.3769477952164</v>
      </c>
      <c r="N20" s="26">
        <f>'othpt 36US3'!AW49</f>
        <v>7122.5567733487078</v>
      </c>
      <c r="O20" s="26">
        <f>'othpt 36US3'!AX49</f>
        <v>2545.169180292065</v>
      </c>
      <c r="P20" s="26">
        <f>'othpt 36US3'!BC49</f>
        <v>123768.95404485356</v>
      </c>
      <c r="Q20" s="26">
        <f>'othpt 36US3'!BM49</f>
        <v>15218.185677788153</v>
      </c>
      <c r="R20" s="26">
        <f>'othpt 36US3'!BN49</f>
        <v>21181.361841170288</v>
      </c>
      <c r="S20" s="26">
        <f>'othpt 36US3'!BO49</f>
        <v>1174.8348663591451</v>
      </c>
      <c r="T20" s="26">
        <f>'othpt 36US3'!BP49</f>
        <v>2577532.9724620227</v>
      </c>
      <c r="U20" s="26">
        <f>'othpt 36US3'!BQ49</f>
        <v>34343.362001138696</v>
      </c>
      <c r="V20" s="26">
        <f>'othpt 36US3'!BR49</f>
        <v>22711.546826675341</v>
      </c>
    </row>
    <row r="21" spans="1:22" s="94" customFormat="1" x14ac:dyDescent="0.25">
      <c r="A21" s="8" t="s">
        <v>510</v>
      </c>
      <c r="B21" s="95">
        <f>'canada_ag 36US3'!J17</f>
        <v>415.96840864254028</v>
      </c>
      <c r="C21" s="95">
        <f>'canada_ag 36US3'!L17</f>
        <v>151.16922201046995</v>
      </c>
      <c r="E21" s="95"/>
      <c r="F21" s="95">
        <f>'canada_ag 36US3'!T17</f>
        <v>0</v>
      </c>
      <c r="H21" s="95"/>
      <c r="I21" s="95">
        <f>'canada_ag 36US3'!Z17</f>
        <v>0</v>
      </c>
      <c r="J21" s="95">
        <f>'canada_ag 36US3'!AA17</f>
        <v>507030.49742470664</v>
      </c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>
        <f>'canada_ag 36US3'!AH17</f>
        <v>20077.467602586472</v>
      </c>
      <c r="V21" s="95"/>
    </row>
    <row r="22" spans="1:22" s="94" customFormat="1" x14ac:dyDescent="0.25">
      <c r="A22" s="8" t="s">
        <v>511</v>
      </c>
      <c r="B22" s="95">
        <f>'canada_og2D 36US3'!Q10</f>
        <v>0</v>
      </c>
      <c r="C22" s="95">
        <f>'canada_og2D 36US3'!S10</f>
        <v>52408.64340679341</v>
      </c>
      <c r="E22" s="95">
        <f>'canada_og2D 36US3'!U10</f>
        <v>732.35972450088616</v>
      </c>
      <c r="F22" s="95">
        <f>'canada_og2D 36US3'!AB10</f>
        <v>0</v>
      </c>
      <c r="H22" s="95">
        <f>'canada_og2D 36US3'!AC10</f>
        <v>0</v>
      </c>
      <c r="I22" s="95">
        <f>'canada_og2D 36US3'!AI10</f>
        <v>0</v>
      </c>
      <c r="J22" s="95">
        <f>'canada_og2D 36US3'!AJ10</f>
        <v>7.4388147952181303</v>
      </c>
      <c r="K22" s="95">
        <f>'canada_og2D 36US3'!AM10</f>
        <v>3193.0902149458384</v>
      </c>
      <c r="L22" s="95">
        <f>'canada_og2D 36US3'!AN10</f>
        <v>354.78768308843024</v>
      </c>
      <c r="M22" s="95">
        <f>'canada_og2D 36US3'!AU10</f>
        <v>9.8626772434127596E-2</v>
      </c>
      <c r="N22" s="95">
        <f>'canada_og2D 36US3'!AV10</f>
        <v>2.2747673736470356E-3</v>
      </c>
      <c r="O22" s="95">
        <f>'canada_og2D 36US3'!AW10</f>
        <v>7.1325106071066262</v>
      </c>
      <c r="P22" s="95">
        <f>'canada_og2D 36US3'!BB10</f>
        <v>1.9603152871960181E-4</v>
      </c>
      <c r="Q22" s="95">
        <f>'canada_og2D 36US3'!BL10</f>
        <v>23.369610661648846</v>
      </c>
      <c r="R22" s="95">
        <f>'canada_og2D 36US3'!BM10</f>
        <v>2.1362626712605315</v>
      </c>
      <c r="S22" s="95">
        <f>'canada_og2D 36US3'!BN10</f>
        <v>0.72755764427255631</v>
      </c>
      <c r="T22" s="95">
        <f>'canada_og2D 36US3'!BO10</f>
        <v>4431.7298723932236</v>
      </c>
      <c r="U22" s="95">
        <f>'canada_og2D 36US3'!BP10</f>
        <v>177953.00980041697</v>
      </c>
      <c r="V22" s="95">
        <f>'canada_og2D 36US3'!BQ10</f>
        <v>0</v>
      </c>
    </row>
    <row r="23" spans="1:22" x14ac:dyDescent="0.25">
      <c r="A23" s="28" t="s">
        <v>231</v>
      </c>
      <c r="B23" s="26">
        <f>ptegu!Z61</f>
        <v>4.2135375829091846</v>
      </c>
      <c r="C23" s="26">
        <f>ptegu!AA61</f>
        <v>1749.0528301367908</v>
      </c>
      <c r="D23" s="26">
        <f>ptegu!AD61</f>
        <v>255.12719366123775</v>
      </c>
      <c r="E23" s="26">
        <f>ptegu!AE61</f>
        <v>658759.05312318704</v>
      </c>
      <c r="F23" s="26">
        <f>ptegu!AL61</f>
        <v>8176.6068577550195</v>
      </c>
      <c r="G23" s="26">
        <f>ptegu!AM61</f>
        <v>11322.41309681816</v>
      </c>
      <c r="H23" s="26">
        <f>ptegu!AN61</f>
        <v>0</v>
      </c>
      <c r="I23" s="26">
        <f>ptegu!AT61</f>
        <v>2.222005637871987</v>
      </c>
      <c r="J23" s="26">
        <f>ptegu!AU61</f>
        <v>24045.527887829638</v>
      </c>
      <c r="K23" s="26">
        <f>ptegu!AX61</f>
        <v>1187941.9137123579</v>
      </c>
      <c r="L23" s="26">
        <f>ptegu!AY61</f>
        <v>131993.55870809359</v>
      </c>
      <c r="M23" s="26">
        <f>ptegu!BF61</f>
        <v>1028.8988467406054</v>
      </c>
      <c r="N23" s="26">
        <f>ptegu!BG61</f>
        <v>6475.210750810128</v>
      </c>
      <c r="O23" s="26">
        <f>ptegu!BH61</f>
        <v>3279.1680610658491</v>
      </c>
      <c r="P23" s="26">
        <f>ptegu!BM61</f>
        <v>30572.077312264049</v>
      </c>
      <c r="Q23" s="26">
        <f>ptegu!BW61</f>
        <v>9795.179359057387</v>
      </c>
      <c r="R23" s="26">
        <f>ptegu!BX61</f>
        <v>13860.98743309597</v>
      </c>
      <c r="S23" s="26">
        <f>ptegu!BY61</f>
        <v>444.02543426140016</v>
      </c>
      <c r="T23" s="26">
        <f>ptegu!BZ61</f>
        <v>1565683.6451859267</v>
      </c>
      <c r="U23" s="26">
        <f>ptegu!CA61</f>
        <v>5140.3723503224037</v>
      </c>
      <c r="V23" s="26">
        <f>ptegu!CB61</f>
        <v>35592.17282555937</v>
      </c>
    </row>
    <row r="24" spans="1:22" x14ac:dyDescent="0.25">
      <c r="A24" s="94" t="s">
        <v>485</v>
      </c>
      <c r="B24" s="95">
        <f>'ptfire-wild'!W61</f>
        <v>32634.778062529022</v>
      </c>
      <c r="C24" s="95">
        <f>'ptfire-wild'!Y61</f>
        <v>17909.301434954141</v>
      </c>
      <c r="D24" s="95"/>
      <c r="E24" s="95">
        <f>'ptfire-wild'!AB61</f>
        <v>6643600.7304637721</v>
      </c>
      <c r="F24" s="95">
        <f>'ptfire-wild'!AI61</f>
        <v>96047.048540746298</v>
      </c>
      <c r="G24" s="95"/>
      <c r="H24" s="95">
        <f>'ptfire-wild'!AK61</f>
        <v>0</v>
      </c>
      <c r="I24" s="95">
        <f>'ptfire-wild'!AQ61</f>
        <v>15116.434055526504</v>
      </c>
      <c r="J24" s="95">
        <f>'ptfire-wild'!AR61</f>
        <v>109089.87327351311</v>
      </c>
      <c r="K24" s="95">
        <f>'ptfire-wild'!AU61</f>
        <v>90028.844037069313</v>
      </c>
      <c r="L24" s="95">
        <f>'ptfire-wild'!AV61</f>
        <v>10003.205270798062</v>
      </c>
      <c r="M24" s="95">
        <f>'ptfire-wild'!BC61</f>
        <v>3384.5489831724349</v>
      </c>
      <c r="N24" s="95">
        <f>'ptfire-wild'!BD61</f>
        <v>41793.723861783081</v>
      </c>
      <c r="O24" s="95">
        <f>'ptfire-wild'!BE61</f>
        <v>7.7753046589574666</v>
      </c>
      <c r="P24" s="95">
        <f>'ptfire-wild'!BJ61</f>
        <v>104423.01986991848</v>
      </c>
      <c r="Q24" s="95">
        <f>'ptfire-wild'!BT61</f>
        <v>31.805983760414939</v>
      </c>
      <c r="R24" s="95">
        <f>'ptfire-wild'!BU61</f>
        <v>3381.9126680892173</v>
      </c>
      <c r="S24" s="95">
        <f>'ptfire-wild'!BV61</f>
        <v>2.0045875556407622</v>
      </c>
      <c r="T24" s="95">
        <f>'ptfire-wild'!BW61</f>
        <v>52719.795196651583</v>
      </c>
      <c r="U24" s="95">
        <f>'ptfire-wild'!BX61</f>
        <v>18631.237325121496</v>
      </c>
      <c r="V24" s="95">
        <f>'ptfire-wild'!BY61</f>
        <v>0</v>
      </c>
    </row>
    <row r="25" spans="1:22" s="94" customFormat="1" x14ac:dyDescent="0.25">
      <c r="A25" s="94" t="s">
        <v>486</v>
      </c>
      <c r="B25" s="95">
        <f>'ptfire-rx'!W61</f>
        <v>34098.844223079599</v>
      </c>
      <c r="C25" s="95">
        <f>'ptfire-rx'!Y61</f>
        <v>18117.306257932676</v>
      </c>
      <c r="D25" s="95"/>
      <c r="E25" s="95">
        <f>'ptfire-rx'!AB61</f>
        <v>7097451.7599981651</v>
      </c>
      <c r="F25" s="95">
        <f>'ptfire-rx'!AI61</f>
        <v>108997.44097157223</v>
      </c>
      <c r="G25" s="95"/>
      <c r="H25" s="95">
        <f>'ptfire-rx'!AK61</f>
        <v>0</v>
      </c>
      <c r="I25" s="95">
        <f>'ptfire-rx'!AQ61</f>
        <v>14762.412402740671</v>
      </c>
      <c r="J25" s="95">
        <f>'ptfire-rx'!AR61</f>
        <v>130893.56000496889</v>
      </c>
      <c r="K25" s="95">
        <f>'ptfire-rx'!AU61</f>
        <v>114748.93036699363</v>
      </c>
      <c r="L25" s="95">
        <f>'ptfire-rx'!AV61</f>
        <v>12749.882945379957</v>
      </c>
      <c r="M25" s="95">
        <f>'ptfire-rx'!BC61</f>
        <v>6616.4541330224929</v>
      </c>
      <c r="N25" s="95">
        <f>'ptfire-rx'!BD61</f>
        <v>34335.790930407507</v>
      </c>
      <c r="O25" s="95">
        <f>'ptfire-rx'!BE61</f>
        <v>14.705369351939757</v>
      </c>
      <c r="P25" s="95">
        <f>'ptfire-rx'!BJ61</f>
        <v>123552.73196828079</v>
      </c>
      <c r="Q25" s="95">
        <f>'ptfire-rx'!BT61</f>
        <v>95.382033130964928</v>
      </c>
      <c r="R25" s="95">
        <f>'ptfire-rx'!BU61</f>
        <v>3448.0551962972918</v>
      </c>
      <c r="S25" s="95">
        <f>'ptfire-rx'!BV61</f>
        <v>2.127410676957243</v>
      </c>
      <c r="T25" s="95">
        <f>'ptfire-rx'!BW61</f>
        <v>58710.443531760218</v>
      </c>
      <c r="U25" s="95">
        <f>'ptfire-rx'!BX61</f>
        <v>19995.506626942919</v>
      </c>
      <c r="V25" s="95">
        <f>'ptfire-rx'!BY61</f>
        <v>0</v>
      </c>
    </row>
    <row r="26" spans="1:22" x14ac:dyDescent="0.25">
      <c r="A26" s="28" t="s">
        <v>443</v>
      </c>
      <c r="B26" s="26">
        <f>'ptfire_othna 36US3'!O59</f>
        <v>236089.38090672993</v>
      </c>
      <c r="C26" s="26">
        <f>'ptfire_othna 36US3'!Q59</f>
        <v>106522.40216780228</v>
      </c>
      <c r="D26" s="26"/>
      <c r="E26" s="26">
        <f>'ptfire_othna 36US3'!S59</f>
        <v>16392758.497551162</v>
      </c>
      <c r="F26" s="26">
        <f>'ptfire_othna 36US3'!Z59</f>
        <v>479632.50833198224</v>
      </c>
      <c r="G26" s="26"/>
      <c r="H26" s="26">
        <f>'ptfire_othna 36US3'!AB59</f>
        <v>0</v>
      </c>
      <c r="I26" s="26">
        <f>'ptfire_othna 36US3'!AH59</f>
        <v>0</v>
      </c>
      <c r="J26" s="26">
        <f>'ptfire_othna 36US3'!AI59</f>
        <v>269565.54914997373</v>
      </c>
      <c r="K26" s="26">
        <f>'ptfire_othna 36US3'!AL59</f>
        <v>587502.43473118113</v>
      </c>
      <c r="L26" s="26">
        <f>'ptfire_othna 36US3'!AM59</f>
        <v>65278.198522693856</v>
      </c>
      <c r="M26" s="26">
        <f>'ptfire_othna 36US3'!AT59</f>
        <v>10674.306252202447</v>
      </c>
      <c r="N26" s="26">
        <f>'ptfire_othna 36US3'!AU59</f>
        <v>58564.265634639545</v>
      </c>
      <c r="O26" s="26">
        <f>'ptfire_othna 36US3'!AV59</f>
        <v>284.312439301962</v>
      </c>
      <c r="P26" s="26">
        <f>'ptfire_othna 36US3'!BA59</f>
        <v>780051.32040862553</v>
      </c>
      <c r="Q26" s="26">
        <f>'ptfire_othna 36US3'!BK59</f>
        <v>963.17862034589223</v>
      </c>
      <c r="R26" s="26">
        <f>'ptfire_othna 36US3'!BL59</f>
        <v>3409.9927163033035</v>
      </c>
      <c r="S26" s="26">
        <f>'ptfire_othna 36US3'!BM59</f>
        <v>23.830786302059163</v>
      </c>
      <c r="T26" s="26">
        <f>'ptfire_othna 36US3'!BN59</f>
        <v>120128.89685678502</v>
      </c>
      <c r="U26" s="26">
        <f>'ptfire_othna 36US3'!BO59</f>
        <v>113026.06218944449</v>
      </c>
      <c r="V26" s="26">
        <f>'ptfire_othna 36US3'!BP59</f>
        <v>0</v>
      </c>
    </row>
    <row r="27" spans="1:22" x14ac:dyDescent="0.25">
      <c r="A27" s="28" t="s">
        <v>217</v>
      </c>
      <c r="B27" s="26">
        <f>ptnonipm!Y61</f>
        <v>3530.4398621926848</v>
      </c>
      <c r="C27" s="26">
        <f>ptnonipm!AA61</f>
        <v>20144.006510095332</v>
      </c>
      <c r="D27" s="26">
        <f>ptnonipm!AD61</f>
        <v>3433.3977450328098</v>
      </c>
      <c r="E27" s="26">
        <f>ptnonipm!AE61</f>
        <v>1407435.4472699338</v>
      </c>
      <c r="F27" s="26">
        <f>ptnonipm!AL61</f>
        <v>10933.046478237948</v>
      </c>
      <c r="G27" s="26">
        <f>ptnonipm!AM61</f>
        <v>19834.552505847063</v>
      </c>
      <c r="H27" s="26">
        <f>ptnonipm!AN61</f>
        <v>0.39875617850824141</v>
      </c>
      <c r="I27" s="26">
        <f>ptnonipm!AT61</f>
        <v>686.74079615077142</v>
      </c>
      <c r="J27" s="26">
        <f>ptnonipm!AU61</f>
        <v>63123.179730359385</v>
      </c>
      <c r="K27" s="26">
        <f>ptnonipm!AX61</f>
        <v>842404.1095333799</v>
      </c>
      <c r="L27" s="26">
        <f>ptnonipm!AY61</f>
        <v>93600.060134818137</v>
      </c>
      <c r="M27" s="26">
        <f>ptnonipm!BF61</f>
        <v>6601.1668128763158</v>
      </c>
      <c r="N27" s="26">
        <f>ptnonipm!BG61</f>
        <v>9057.9048468122273</v>
      </c>
      <c r="O27" s="26">
        <f>ptnonipm!BH61</f>
        <v>4680.2096171402809</v>
      </c>
      <c r="P27" s="26">
        <f>ptnonipm!BM61</f>
        <v>142300.29131754546</v>
      </c>
      <c r="Q27" s="26">
        <f>ptnonipm!BW61</f>
        <v>11957.949058897311</v>
      </c>
      <c r="R27" s="26">
        <f>ptnonipm!BX61</f>
        <v>33809.85198831094</v>
      </c>
      <c r="S27" s="26">
        <f>ptnonipm!BY61</f>
        <v>604.38068614524275</v>
      </c>
      <c r="T27" s="26">
        <f>ptnonipm!BZ61</f>
        <v>646547.80122272728</v>
      </c>
      <c r="U27" s="26">
        <f>ptnonipm!CA61</f>
        <v>133725.14844251744</v>
      </c>
      <c r="V27" s="26">
        <f>ptnonipm!CB61</f>
        <v>3314.6190207431678</v>
      </c>
    </row>
    <row r="28" spans="1:22" x14ac:dyDescent="0.25">
      <c r="A28" s="28" t="s">
        <v>228</v>
      </c>
      <c r="B28" s="26">
        <f>pt_oilgas!Y61</f>
        <v>105.52985753783483</v>
      </c>
      <c r="C28" s="26">
        <f>pt_oilgas!AA61</f>
        <v>2566.9766553657587</v>
      </c>
      <c r="D28" s="26">
        <f>pt_oilgas!AD61</f>
        <v>3.4089038787196877</v>
      </c>
      <c r="E28" s="26">
        <f>pt_oilgas!AE61</f>
        <v>246100.11392141352</v>
      </c>
      <c r="F28" s="26">
        <f>pt_oilgas!AL61</f>
        <v>8771.9967841564649</v>
      </c>
      <c r="G28" s="26">
        <f>pt_oilgas!AM61</f>
        <v>5.2143955659687915</v>
      </c>
      <c r="H28" s="26">
        <f>pt_oilgas!AN61</f>
        <v>0</v>
      </c>
      <c r="I28" s="26">
        <f>pt_oilgas!AT61</f>
        <v>2.5981485692081066</v>
      </c>
      <c r="J28" s="26">
        <f>pt_oilgas!AU61</f>
        <v>298.43172107756084</v>
      </c>
      <c r="K28" s="26">
        <f>pt_oilgas!AX61</f>
        <v>377039.30476465594</v>
      </c>
      <c r="L28" s="26">
        <f>pt_oilgas!AY61</f>
        <v>41893.531153669835</v>
      </c>
      <c r="M28" s="26">
        <f>pt_oilgas!BF61</f>
        <v>313.13797903638613</v>
      </c>
      <c r="N28" s="26">
        <f>pt_oilgas!BG61</f>
        <v>1020.5128955063482</v>
      </c>
      <c r="O28" s="26">
        <f>pt_oilgas!BH61</f>
        <v>179.23275085598905</v>
      </c>
      <c r="P28" s="26">
        <f>pt_oilgas!BM61</f>
        <v>553.4249748178421</v>
      </c>
      <c r="Q28" s="26">
        <f>pt_oilgas!BW61</f>
        <v>290.20690705256294</v>
      </c>
      <c r="R28" s="26">
        <f>pt_oilgas!BX61</f>
        <v>1281.6723330752802</v>
      </c>
      <c r="S28" s="26">
        <f>pt_oilgas!BY61</f>
        <v>48.527101660155118</v>
      </c>
      <c r="T28" s="26">
        <f>pt_oilgas!BZ61</f>
        <v>44786.319616462788</v>
      </c>
      <c r="U28" s="26">
        <f>pt_oilgas!CA61</f>
        <v>91398.728685581154</v>
      </c>
      <c r="V28" s="26">
        <f>pt_oilgas!CB61</f>
        <v>5.1908668503109955E-2</v>
      </c>
    </row>
    <row r="29" spans="1:22" x14ac:dyDescent="0.25">
      <c r="A29" s="28" t="s">
        <v>358</v>
      </c>
      <c r="B29" s="26">
        <f>rail!V60</f>
        <v>625.02313320178484</v>
      </c>
      <c r="C29" s="26">
        <f>rail!X60</f>
        <v>60.248716377003177</v>
      </c>
      <c r="D29" s="26"/>
      <c r="E29" s="26">
        <f>rail!AA60</f>
        <v>104835.62896198338</v>
      </c>
      <c r="F29" s="26">
        <f>rail!AH60</f>
        <v>1008.8036347625621</v>
      </c>
      <c r="G29" s="26"/>
      <c r="H29" s="26">
        <f>rail!AI60</f>
        <v>4487.2220014672748</v>
      </c>
      <c r="I29" s="26">
        <f>rail!AO60</f>
        <v>41.811379546249476</v>
      </c>
      <c r="J29" s="26">
        <f>rail!AP60</f>
        <v>326.98689127068582</v>
      </c>
      <c r="K29" s="26">
        <f>rail!AS60</f>
        <v>504812.4427711296</v>
      </c>
      <c r="L29" s="26">
        <f>rail!AT60</f>
        <v>51603.054443609421</v>
      </c>
      <c r="M29" s="26">
        <f>rail!BA60</f>
        <v>3.2516288784187672</v>
      </c>
      <c r="N29" s="26">
        <f>rail!BB60</f>
        <v>12232.471609816823</v>
      </c>
      <c r="O29" s="26">
        <f>rail!BC60</f>
        <v>4.1557418640157513</v>
      </c>
      <c r="P29" s="26">
        <f>rail!BH60</f>
        <v>526.96893066515963</v>
      </c>
      <c r="Q29" s="26">
        <f>rail!BR60</f>
        <v>0</v>
      </c>
      <c r="R29" s="26">
        <f>rail!BS60</f>
        <v>46.791756807077391</v>
      </c>
      <c r="S29" s="26">
        <f>rail!BT60</f>
        <v>6.3446516620354457E-2</v>
      </c>
      <c r="T29" s="26">
        <f>rail!BU60</f>
        <v>458.05099966079234</v>
      </c>
      <c r="U29" s="26">
        <f>rail!BV60</f>
        <v>5352.6950488879866</v>
      </c>
      <c r="V29" s="26">
        <f>rail!BW60</f>
        <v>0</v>
      </c>
    </row>
    <row r="30" spans="1:22" x14ac:dyDescent="0.25">
      <c r="A30" s="28" t="s">
        <v>218</v>
      </c>
      <c r="B30" s="26">
        <f>rwc!V61</f>
        <v>58821.476076900348</v>
      </c>
      <c r="C30" s="26">
        <f>rwc!X61</f>
        <v>16641.040399431207</v>
      </c>
      <c r="D30" s="26"/>
      <c r="E30" s="26">
        <f>rwc!AA61</f>
        <v>2274280.2192985006</v>
      </c>
      <c r="F30" s="26">
        <f>rwc!AH61</f>
        <v>19077.263795823055</v>
      </c>
      <c r="H30" s="26">
        <f>rwc!AI61</f>
        <v>0</v>
      </c>
      <c r="I30" s="26">
        <f>rwc!AO61</f>
        <v>2714.1683305298216</v>
      </c>
      <c r="J30" s="26">
        <f>rwc!AP61</f>
        <v>17150.312396613299</v>
      </c>
      <c r="K30" s="26">
        <f>rwc!AS61</f>
        <v>32395.588534616076</v>
      </c>
      <c r="L30" s="26">
        <f>rwc!AT61</f>
        <v>3599.5099549110782</v>
      </c>
      <c r="M30" s="26">
        <f>rwc!BA61</f>
        <v>937.48187185901872</v>
      </c>
      <c r="N30" s="26">
        <f>rwc!BB61</f>
        <v>17642.997591808398</v>
      </c>
      <c r="O30" s="26">
        <f>rwc!BC61</f>
        <v>28.456449225669125</v>
      </c>
      <c r="P30" s="26">
        <f>rwc!BH61</f>
        <v>892.25564596658182</v>
      </c>
      <c r="Q30" s="26">
        <f>rwc!BR61</f>
        <v>107.50214722304287</v>
      </c>
      <c r="R30" s="26">
        <f>rwc!BS61</f>
        <v>1296.3493796900896</v>
      </c>
      <c r="S30" s="26">
        <f>rwc!BT61</f>
        <v>0</v>
      </c>
      <c r="T30" s="26">
        <f>rwc!BU61</f>
        <v>8384.4666985383919</v>
      </c>
      <c r="U30" s="26">
        <f>rwc!BV61</f>
        <v>1794.7005924440459</v>
      </c>
      <c r="V30" s="26">
        <f>rwc!BW61</f>
        <v>0</v>
      </c>
    </row>
    <row r="31" spans="1:22" s="94" customFormat="1" x14ac:dyDescent="0.25">
      <c r="A31" s="94" t="s">
        <v>509</v>
      </c>
      <c r="B31" s="95">
        <f>solvents!S61</f>
        <v>115.58446567851588</v>
      </c>
      <c r="C31" s="95">
        <f>solvents!U61</f>
        <v>5800.833943986534</v>
      </c>
      <c r="E31" s="95">
        <f>solvents!W61</f>
        <v>0</v>
      </c>
      <c r="F31" s="95">
        <f>solvents!AD61</f>
        <v>0</v>
      </c>
      <c r="H31" s="95">
        <f>solvents!AE61</f>
        <v>0</v>
      </c>
      <c r="I31" s="95">
        <f>solvents!AK61</f>
        <v>4129.8512637753875</v>
      </c>
      <c r="J31" s="95"/>
      <c r="K31" s="95">
        <f>solvents!AM61</f>
        <v>0</v>
      </c>
      <c r="L31" s="95">
        <f>solvents!AN61</f>
        <v>0</v>
      </c>
      <c r="M31" s="95">
        <f>solvents!AU61</f>
        <v>0</v>
      </c>
      <c r="N31" s="95">
        <f>solvents!AV61</f>
        <v>0</v>
      </c>
      <c r="O31" s="95">
        <f>solvents!AW61</f>
        <v>0</v>
      </c>
      <c r="P31" s="95">
        <f>solvents!BB61</f>
        <v>0</v>
      </c>
      <c r="Q31" s="95">
        <f>solvents!BL61</f>
        <v>0</v>
      </c>
      <c r="R31" s="95">
        <f>solvents!BM61</f>
        <v>0</v>
      </c>
      <c r="S31" s="95">
        <f>solvents!BN61</f>
        <v>0</v>
      </c>
      <c r="T31" s="95">
        <f>solvents!BO61</f>
        <v>0</v>
      </c>
      <c r="U31" s="95">
        <f>solvents!BP61</f>
        <v>822285.80574746022</v>
      </c>
      <c r="V31" s="95">
        <f>solvents!BQ61</f>
        <v>0</v>
      </c>
    </row>
    <row r="32" spans="1:22" x14ac:dyDescent="0.25">
      <c r="A32" s="26" t="s">
        <v>429</v>
      </c>
      <c r="B32" s="26"/>
      <c r="C32" s="26"/>
      <c r="D32" s="32">
        <v>188748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</row>
    <row r="33" spans="1:22" x14ac:dyDescent="0.25">
      <c r="A33" s="33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3"/>
      <c r="U33" s="33"/>
      <c r="V33" s="33"/>
    </row>
    <row r="34" spans="1:22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</row>
    <row r="35" spans="1:22" x14ac:dyDescent="0.25">
      <c r="A35" s="34" t="s">
        <v>221</v>
      </c>
      <c r="B35" s="26">
        <f>SUM(B3:B32)</f>
        <v>786753.34779699822</v>
      </c>
      <c r="C35" s="26">
        <f t="shared" ref="C35:V35" si="0">SUM(C3:C32)</f>
        <v>426632.3406476893</v>
      </c>
      <c r="D35" s="26">
        <f t="shared" si="0"/>
        <v>192476.84473639686</v>
      </c>
      <c r="E35" s="26">
        <f t="shared" si="0"/>
        <v>90080374.869229168</v>
      </c>
      <c r="F35" s="26">
        <f t="shared" si="0"/>
        <v>2145287.3725860636</v>
      </c>
      <c r="G35" s="26">
        <f t="shared" si="0"/>
        <v>33150.374146713133</v>
      </c>
      <c r="H35" s="26">
        <f t="shared" si="0"/>
        <v>75720.115117906244</v>
      </c>
      <c r="I35" s="26">
        <f t="shared" si="0"/>
        <v>53798.432094381089</v>
      </c>
      <c r="J35" s="26">
        <f t="shared" si="0"/>
        <v>5695235.2973730909</v>
      </c>
      <c r="K35" s="26">
        <f t="shared" si="0"/>
        <v>16399903.906203998</v>
      </c>
      <c r="L35" s="26">
        <f t="shared" si="0"/>
        <v>1731238.4318548657</v>
      </c>
      <c r="M35" s="26">
        <f t="shared" si="0"/>
        <v>57722.993401731466</v>
      </c>
      <c r="N35" s="26">
        <f t="shared" si="0"/>
        <v>427025.2373588708</v>
      </c>
      <c r="O35" s="26">
        <f t="shared" si="0"/>
        <v>62489.760001954208</v>
      </c>
      <c r="P35" s="26">
        <f t="shared" si="0"/>
        <v>7976112.4844884174</v>
      </c>
      <c r="Q35" s="26">
        <f t="shared" si="0"/>
        <v>242122.99303537712</v>
      </c>
      <c r="R35" s="26">
        <f t="shared" si="0"/>
        <v>157994.54084568226</v>
      </c>
      <c r="S35" s="26">
        <f t="shared" si="0"/>
        <v>6663.9596700468583</v>
      </c>
      <c r="T35" s="26">
        <f t="shared" si="0"/>
        <v>6206148.3580495147</v>
      </c>
      <c r="U35" s="26">
        <f t="shared" si="0"/>
        <v>4061086.8141614222</v>
      </c>
      <c r="V35" s="26">
        <f t="shared" si="0"/>
        <v>63364.711402176785</v>
      </c>
    </row>
    <row r="36" spans="1:22" x14ac:dyDescent="0.25">
      <c r="A36" s="31" t="s">
        <v>517</v>
      </c>
      <c r="B36" s="26">
        <v>470101</v>
      </c>
      <c r="C36" s="26">
        <v>254779</v>
      </c>
      <c r="D36" s="26">
        <v>188785</v>
      </c>
      <c r="E36" s="26">
        <v>55435750</v>
      </c>
      <c r="F36" s="26">
        <v>1412382</v>
      </c>
      <c r="G36" s="26">
        <v>1988</v>
      </c>
      <c r="H36" s="26">
        <v>60330</v>
      </c>
      <c r="I36" s="26">
        <v>22933</v>
      </c>
      <c r="J36" s="26">
        <v>5020769</v>
      </c>
      <c r="K36" s="26">
        <v>10279006</v>
      </c>
      <c r="L36" s="26">
        <v>1066773</v>
      </c>
      <c r="M36" s="26">
        <v>24163</v>
      </c>
      <c r="N36" s="26">
        <v>237920</v>
      </c>
      <c r="O36" s="26">
        <v>51420</v>
      </c>
      <c r="P36" s="26">
        <v>6649458</v>
      </c>
      <c r="Q36" s="26">
        <v>203463</v>
      </c>
      <c r="R36" s="26">
        <v>66226</v>
      </c>
      <c r="S36" s="26">
        <v>4351</v>
      </c>
      <c r="T36" s="26">
        <v>291449</v>
      </c>
      <c r="U36" s="26">
        <v>3631726</v>
      </c>
      <c r="V36" s="26">
        <v>1746</v>
      </c>
    </row>
    <row r="37" spans="1:22" s="94" customFormat="1" x14ac:dyDescent="0.25">
      <c r="A37" s="31" t="s">
        <v>458</v>
      </c>
      <c r="B37" s="95">
        <f t="shared" ref="B37:V37" si="1">B9</f>
        <v>651.31079020043808</v>
      </c>
      <c r="C37" s="95">
        <f t="shared" si="1"/>
        <v>41.492745754799493</v>
      </c>
      <c r="D37" s="95">
        <f t="shared" si="1"/>
        <v>0</v>
      </c>
      <c r="E37" s="95">
        <f t="shared" si="1"/>
        <v>31477.608567635441</v>
      </c>
      <c r="F37" s="95">
        <f t="shared" si="1"/>
        <v>359.73640344904283</v>
      </c>
      <c r="G37" s="95">
        <f t="shared" si="1"/>
        <v>0</v>
      </c>
      <c r="H37" s="95">
        <f t="shared" si="1"/>
        <v>1722.0463208918329</v>
      </c>
      <c r="I37" s="95">
        <f t="shared" si="1"/>
        <v>22.915083881720982</v>
      </c>
      <c r="J37" s="95">
        <f t="shared" si="1"/>
        <v>109.4767134448506</v>
      </c>
      <c r="K37" s="95">
        <f t="shared" si="1"/>
        <v>193730.16847962886</v>
      </c>
      <c r="L37" s="95">
        <f t="shared" si="1"/>
        <v>19803.529244627473</v>
      </c>
      <c r="M37" s="95">
        <f t="shared" si="1"/>
        <v>1.1567267047715717</v>
      </c>
      <c r="N37" s="95">
        <f t="shared" si="1"/>
        <v>4353.56433835799</v>
      </c>
      <c r="O37" s="95">
        <f t="shared" si="1"/>
        <v>1.480009376186662</v>
      </c>
      <c r="P37" s="95">
        <f t="shared" si="1"/>
        <v>182.2902388048079</v>
      </c>
      <c r="Q37" s="95">
        <f t="shared" si="1"/>
        <v>1.9878916428291843E-2</v>
      </c>
      <c r="R37" s="95">
        <f t="shared" si="1"/>
        <v>16.653859376218719</v>
      </c>
      <c r="S37" s="95">
        <f t="shared" si="1"/>
        <v>2.2570261515253171E-2</v>
      </c>
      <c r="T37" s="95">
        <f t="shared" si="1"/>
        <v>841.42143650144271</v>
      </c>
      <c r="U37" s="95">
        <f t="shared" si="1"/>
        <v>1267.8966272114537</v>
      </c>
      <c r="V37" s="95">
        <f t="shared" si="1"/>
        <v>0</v>
      </c>
    </row>
    <row r="38" spans="1:22" x14ac:dyDescent="0.25">
      <c r="A38" s="31" t="s">
        <v>380</v>
      </c>
      <c r="B38" s="26">
        <f t="shared" ref="B38:V38" si="2">B10</f>
        <v>6019.6360875496484</v>
      </c>
      <c r="C38" s="26">
        <f t="shared" si="2"/>
        <v>445.73524308188547</v>
      </c>
      <c r="D38" s="26">
        <f t="shared" si="2"/>
        <v>0</v>
      </c>
      <c r="E38" s="26">
        <f t="shared" si="2"/>
        <v>207490.6517925681</v>
      </c>
      <c r="F38" s="26">
        <f t="shared" si="2"/>
        <v>3507.2031601559975</v>
      </c>
      <c r="G38" s="26">
        <f t="shared" si="2"/>
        <v>0</v>
      </c>
      <c r="H38" s="26">
        <f t="shared" si="2"/>
        <v>13619.15308972682</v>
      </c>
      <c r="I38" s="26">
        <f t="shared" si="2"/>
        <v>209.39730923054668</v>
      </c>
      <c r="J38" s="26">
        <f t="shared" si="2"/>
        <v>1392.6834417152691</v>
      </c>
      <c r="K38" s="26">
        <f t="shared" si="2"/>
        <v>1532124.9353433922</v>
      </c>
      <c r="L38" s="26">
        <f t="shared" si="2"/>
        <v>156371.72108354743</v>
      </c>
      <c r="M38" s="26">
        <f t="shared" si="2"/>
        <v>4.4452286032568828</v>
      </c>
      <c r="N38" s="26">
        <f t="shared" si="2"/>
        <v>23077.140950774403</v>
      </c>
      <c r="O38" s="26">
        <f t="shared" si="2"/>
        <v>75.418938702519441</v>
      </c>
      <c r="P38" s="26">
        <f t="shared" si="2"/>
        <v>9538.7433896701223</v>
      </c>
      <c r="Q38" s="26">
        <f t="shared" si="2"/>
        <v>304.63044045867093</v>
      </c>
      <c r="R38" s="26">
        <f t="shared" si="2"/>
        <v>10898.383224536754</v>
      </c>
      <c r="S38" s="26">
        <f t="shared" si="2"/>
        <v>12.799133002784917</v>
      </c>
      <c r="T38" s="26">
        <f t="shared" si="2"/>
        <v>844061.5367032307</v>
      </c>
      <c r="U38" s="26">
        <f t="shared" si="2"/>
        <v>11911.71782677149</v>
      </c>
      <c r="V38" s="26">
        <f t="shared" si="2"/>
        <v>0</v>
      </c>
    </row>
    <row r="39" spans="1:22" s="94" customFormat="1" x14ac:dyDescent="0.25">
      <c r="A39" s="31" t="s">
        <v>442</v>
      </c>
      <c r="B39" s="95">
        <f t="shared" ref="B39:V39" si="3">B7</f>
        <v>2414.3494862075513</v>
      </c>
      <c r="C39" s="95">
        <f t="shared" si="3"/>
        <v>194.99407228606111</v>
      </c>
      <c r="D39" s="95">
        <f t="shared" si="3"/>
        <v>0</v>
      </c>
      <c r="E39" s="95">
        <f t="shared" si="3"/>
        <v>262635.1603941677</v>
      </c>
      <c r="F39" s="95">
        <f t="shared" si="3"/>
        <v>940.60554251792553</v>
      </c>
      <c r="G39" s="95">
        <f t="shared" si="3"/>
        <v>0</v>
      </c>
      <c r="H39" s="95">
        <f t="shared" si="3"/>
        <v>0</v>
      </c>
      <c r="I39" s="95">
        <f t="shared" si="3"/>
        <v>4.0026222939144068E-2</v>
      </c>
      <c r="J39" s="95">
        <f t="shared" si="3"/>
        <v>51275.558841438542</v>
      </c>
      <c r="K39" s="95">
        <f t="shared" si="3"/>
        <v>9214.6055582256977</v>
      </c>
      <c r="L39" s="95">
        <f t="shared" si="3"/>
        <v>1023.8453759650967</v>
      </c>
      <c r="M39" s="95">
        <f t="shared" si="3"/>
        <v>2713.9572001804663</v>
      </c>
      <c r="N39" s="95">
        <f t="shared" si="3"/>
        <v>3327.498657109822</v>
      </c>
      <c r="O39" s="95">
        <f t="shared" si="3"/>
        <v>2.4744336453270241</v>
      </c>
      <c r="P39" s="95">
        <f t="shared" si="3"/>
        <v>11737.820775988333</v>
      </c>
      <c r="Q39" s="95">
        <f t="shared" si="3"/>
        <v>3.7116473678293769</v>
      </c>
      <c r="R39" s="95">
        <f t="shared" si="3"/>
        <v>482.4162025170383</v>
      </c>
      <c r="S39" s="95">
        <f t="shared" si="3"/>
        <v>0.24744341992383007</v>
      </c>
      <c r="T39" s="95">
        <f t="shared" si="3"/>
        <v>3694.088009408405</v>
      </c>
      <c r="U39" s="95">
        <f t="shared" si="3"/>
        <v>604.97222233328182</v>
      </c>
      <c r="V39" s="95">
        <f t="shared" si="3"/>
        <v>0</v>
      </c>
    </row>
    <row r="40" spans="1:22" x14ac:dyDescent="0.25">
      <c r="A40" s="32" t="s">
        <v>375</v>
      </c>
      <c r="B40" s="26">
        <f t="shared" ref="B40:V40" si="4">B23</f>
        <v>4.2135375829091846</v>
      </c>
      <c r="C40" s="26">
        <f t="shared" si="4"/>
        <v>1749.0528301367908</v>
      </c>
      <c r="D40" s="26">
        <f t="shared" si="4"/>
        <v>255.12719366123775</v>
      </c>
      <c r="E40" s="26">
        <f t="shared" si="4"/>
        <v>658759.05312318704</v>
      </c>
      <c r="F40" s="26">
        <f t="shared" si="4"/>
        <v>8176.6068577550195</v>
      </c>
      <c r="G40" s="26">
        <f t="shared" si="4"/>
        <v>11322.41309681816</v>
      </c>
      <c r="H40" s="26">
        <f t="shared" si="4"/>
        <v>0</v>
      </c>
      <c r="I40" s="26">
        <f t="shared" si="4"/>
        <v>2.222005637871987</v>
      </c>
      <c r="J40" s="26">
        <f t="shared" si="4"/>
        <v>24045.527887829638</v>
      </c>
      <c r="K40" s="26">
        <f t="shared" si="4"/>
        <v>1187941.9137123579</v>
      </c>
      <c r="L40" s="26">
        <f t="shared" si="4"/>
        <v>131993.55870809359</v>
      </c>
      <c r="M40" s="26">
        <f t="shared" si="4"/>
        <v>1028.8988467406054</v>
      </c>
      <c r="N40" s="26">
        <f t="shared" si="4"/>
        <v>6475.210750810128</v>
      </c>
      <c r="O40" s="26">
        <f t="shared" si="4"/>
        <v>3279.1680610658491</v>
      </c>
      <c r="P40" s="26">
        <f t="shared" si="4"/>
        <v>30572.077312264049</v>
      </c>
      <c r="Q40" s="26">
        <f t="shared" si="4"/>
        <v>9795.179359057387</v>
      </c>
      <c r="R40" s="26">
        <f t="shared" si="4"/>
        <v>13860.98743309597</v>
      </c>
      <c r="S40" s="26">
        <f t="shared" si="4"/>
        <v>444.02543426140016</v>
      </c>
      <c r="T40" s="26">
        <f t="shared" si="4"/>
        <v>1565683.6451859267</v>
      </c>
      <c r="U40" s="26">
        <f t="shared" si="4"/>
        <v>5140.3723503224037</v>
      </c>
      <c r="V40" s="26">
        <f t="shared" si="4"/>
        <v>35592.17282555937</v>
      </c>
    </row>
    <row r="41" spans="1:22" x14ac:dyDescent="0.25">
      <c r="A41" s="91" t="s">
        <v>371</v>
      </c>
      <c r="B41" s="95">
        <f>B27</f>
        <v>3530.4398621926848</v>
      </c>
      <c r="C41" s="95">
        <f t="shared" ref="C41:V41" si="5">C27</f>
        <v>20144.006510095332</v>
      </c>
      <c r="D41" s="95">
        <f t="shared" si="5"/>
        <v>3433.3977450328098</v>
      </c>
      <c r="E41" s="95">
        <f t="shared" si="5"/>
        <v>1407435.4472699338</v>
      </c>
      <c r="F41" s="95">
        <f t="shared" si="5"/>
        <v>10933.046478237948</v>
      </c>
      <c r="G41" s="95">
        <f t="shared" si="5"/>
        <v>19834.552505847063</v>
      </c>
      <c r="H41" s="95">
        <f t="shared" si="5"/>
        <v>0.39875617850824141</v>
      </c>
      <c r="I41" s="95">
        <f t="shared" si="5"/>
        <v>686.74079615077142</v>
      </c>
      <c r="J41" s="95">
        <f t="shared" si="5"/>
        <v>63123.179730359385</v>
      </c>
      <c r="K41" s="95">
        <f t="shared" si="5"/>
        <v>842404.1095333799</v>
      </c>
      <c r="L41" s="95">
        <f t="shared" si="5"/>
        <v>93600.060134818137</v>
      </c>
      <c r="M41" s="95">
        <f t="shared" si="5"/>
        <v>6601.1668128763158</v>
      </c>
      <c r="N41" s="95">
        <f t="shared" si="5"/>
        <v>9057.9048468122273</v>
      </c>
      <c r="O41" s="95">
        <f t="shared" si="5"/>
        <v>4680.2096171402809</v>
      </c>
      <c r="P41" s="95">
        <f t="shared" si="5"/>
        <v>142300.29131754546</v>
      </c>
      <c r="Q41" s="95">
        <f t="shared" si="5"/>
        <v>11957.949058897311</v>
      </c>
      <c r="R41" s="95">
        <f t="shared" si="5"/>
        <v>33809.85198831094</v>
      </c>
      <c r="S41" s="95">
        <f t="shared" si="5"/>
        <v>604.38068614524275</v>
      </c>
      <c r="T41" s="95">
        <f t="shared" si="5"/>
        <v>646547.80122272728</v>
      </c>
      <c r="U41" s="95">
        <f t="shared" si="5"/>
        <v>133725.14844251744</v>
      </c>
      <c r="V41" s="95">
        <f t="shared" si="5"/>
        <v>3314.6190207431678</v>
      </c>
    </row>
    <row r="42" spans="1:22" x14ac:dyDescent="0.25">
      <c r="A42" s="31" t="s">
        <v>372</v>
      </c>
      <c r="B42" s="26">
        <f>B28</f>
        <v>105.52985753783483</v>
      </c>
      <c r="C42" s="95">
        <f t="shared" ref="C42:V42" si="6">C28</f>
        <v>2566.9766553657587</v>
      </c>
      <c r="D42" s="95">
        <f t="shared" si="6"/>
        <v>3.4089038787196877</v>
      </c>
      <c r="E42" s="95">
        <f t="shared" si="6"/>
        <v>246100.11392141352</v>
      </c>
      <c r="F42" s="95">
        <f t="shared" si="6"/>
        <v>8771.9967841564649</v>
      </c>
      <c r="G42" s="95">
        <f t="shared" si="6"/>
        <v>5.2143955659687915</v>
      </c>
      <c r="H42" s="95">
        <f t="shared" si="6"/>
        <v>0</v>
      </c>
      <c r="I42" s="95">
        <f t="shared" si="6"/>
        <v>2.5981485692081066</v>
      </c>
      <c r="J42" s="95">
        <f t="shared" si="6"/>
        <v>298.43172107756084</v>
      </c>
      <c r="K42" s="95">
        <f t="shared" si="6"/>
        <v>377039.30476465594</v>
      </c>
      <c r="L42" s="95">
        <f t="shared" si="6"/>
        <v>41893.531153669835</v>
      </c>
      <c r="M42" s="95">
        <f t="shared" si="6"/>
        <v>313.13797903638613</v>
      </c>
      <c r="N42" s="95">
        <f t="shared" si="6"/>
        <v>1020.5128955063482</v>
      </c>
      <c r="O42" s="95">
        <f t="shared" si="6"/>
        <v>179.23275085598905</v>
      </c>
      <c r="P42" s="95">
        <f t="shared" si="6"/>
        <v>553.4249748178421</v>
      </c>
      <c r="Q42" s="95">
        <f t="shared" si="6"/>
        <v>290.20690705256294</v>
      </c>
      <c r="R42" s="95">
        <f t="shared" si="6"/>
        <v>1281.6723330752802</v>
      </c>
      <c r="S42" s="95">
        <f t="shared" si="6"/>
        <v>48.527101660155118</v>
      </c>
      <c r="T42" s="95">
        <f t="shared" si="6"/>
        <v>44786.319616462788</v>
      </c>
      <c r="U42" s="95">
        <f t="shared" si="6"/>
        <v>91398.728685581154</v>
      </c>
      <c r="V42" s="95">
        <f t="shared" si="6"/>
        <v>5.1908668503109955E-2</v>
      </c>
    </row>
    <row r="43" spans="1:22" x14ac:dyDescent="0.25">
      <c r="A43" s="31" t="s">
        <v>374</v>
      </c>
      <c r="B43" s="26">
        <f t="shared" ref="B43:V43" si="7">B20</f>
        <v>1118.5855431318341</v>
      </c>
      <c r="C43" s="26">
        <f t="shared" si="7"/>
        <v>4263.6486782570028</v>
      </c>
      <c r="D43" s="26">
        <f t="shared" si="7"/>
        <v>0</v>
      </c>
      <c r="E43" s="26">
        <f t="shared" si="7"/>
        <v>1699494.6070635449</v>
      </c>
      <c r="F43" s="26">
        <f t="shared" si="7"/>
        <v>15553.9180215578</v>
      </c>
      <c r="G43" s="26">
        <f t="shared" si="7"/>
        <v>0</v>
      </c>
      <c r="H43" s="26">
        <f t="shared" si="7"/>
        <v>51.396133933346022</v>
      </c>
      <c r="I43" s="26">
        <f t="shared" si="7"/>
        <v>64.142688267387115</v>
      </c>
      <c r="J43" s="26">
        <f t="shared" si="7"/>
        <v>24707.911785354303</v>
      </c>
      <c r="K43" s="26">
        <f t="shared" si="7"/>
        <v>1186607.2810498583</v>
      </c>
      <c r="L43" s="26">
        <f t="shared" si="7"/>
        <v>131793.97820995457</v>
      </c>
      <c r="M43" s="26">
        <f t="shared" si="7"/>
        <v>2222.3769477952164</v>
      </c>
      <c r="N43" s="26">
        <f t="shared" si="7"/>
        <v>7122.5567733487078</v>
      </c>
      <c r="O43" s="26">
        <f t="shared" si="7"/>
        <v>2545.169180292065</v>
      </c>
      <c r="P43" s="26">
        <f t="shared" si="7"/>
        <v>123768.95404485356</v>
      </c>
      <c r="Q43" s="26">
        <f t="shared" si="7"/>
        <v>15218.185677788153</v>
      </c>
      <c r="R43" s="26">
        <f t="shared" si="7"/>
        <v>21181.361841170288</v>
      </c>
      <c r="S43" s="26">
        <f t="shared" si="7"/>
        <v>1174.8348663591451</v>
      </c>
      <c r="T43" s="26">
        <f t="shared" si="7"/>
        <v>2577532.9724620227</v>
      </c>
      <c r="U43" s="26">
        <f t="shared" si="7"/>
        <v>34343.362001138696</v>
      </c>
      <c r="V43" s="26">
        <f t="shared" si="7"/>
        <v>22711.546826675341</v>
      </c>
    </row>
    <row r="44" spans="1:22" x14ac:dyDescent="0.25">
      <c r="A44" s="26" t="s">
        <v>444</v>
      </c>
      <c r="B44" s="26">
        <f>B24+B26+B25</f>
        <v>302823.00319233857</v>
      </c>
      <c r="C44" s="95">
        <f t="shared" ref="C44:V44" si="8">C24+C26+C25</f>
        <v>142549.00986068911</v>
      </c>
      <c r="D44" s="95">
        <f t="shared" si="8"/>
        <v>0</v>
      </c>
      <c r="E44" s="95">
        <f t="shared" si="8"/>
        <v>30133810.9880131</v>
      </c>
      <c r="F44" s="95">
        <f t="shared" si="8"/>
        <v>684676.9978443007</v>
      </c>
      <c r="G44" s="95">
        <f t="shared" si="8"/>
        <v>0</v>
      </c>
      <c r="H44" s="95">
        <f t="shared" si="8"/>
        <v>0</v>
      </c>
      <c r="I44" s="95">
        <f t="shared" si="8"/>
        <v>29878.846458267173</v>
      </c>
      <c r="J44" s="95">
        <f t="shared" si="8"/>
        <v>509548.98242845573</v>
      </c>
      <c r="K44" s="95">
        <f t="shared" si="8"/>
        <v>792280.20913524413</v>
      </c>
      <c r="L44" s="95">
        <f t="shared" si="8"/>
        <v>88031.286738871873</v>
      </c>
      <c r="M44" s="95">
        <f t="shared" si="8"/>
        <v>20675.309368397375</v>
      </c>
      <c r="N44" s="95">
        <f t="shared" si="8"/>
        <v>134693.78042683014</v>
      </c>
      <c r="O44" s="95">
        <f t="shared" si="8"/>
        <v>306.79311331285919</v>
      </c>
      <c r="P44" s="95">
        <f t="shared" si="8"/>
        <v>1008027.0722468247</v>
      </c>
      <c r="Q44" s="95">
        <f t="shared" si="8"/>
        <v>1090.366637237272</v>
      </c>
      <c r="R44" s="95">
        <f t="shared" si="8"/>
        <v>10239.960580689813</v>
      </c>
      <c r="S44" s="95">
        <f t="shared" si="8"/>
        <v>27.962784534657168</v>
      </c>
      <c r="T44" s="95">
        <f t="shared" si="8"/>
        <v>231559.13558519681</v>
      </c>
      <c r="U44" s="95">
        <f t="shared" si="8"/>
        <v>151652.80614150892</v>
      </c>
      <c r="V44" s="95">
        <f t="shared" si="8"/>
        <v>0</v>
      </c>
    </row>
    <row r="45" spans="1:22" x14ac:dyDescent="0.25">
      <c r="A45" s="34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</row>
    <row r="46" spans="1:22" x14ac:dyDescent="0.25">
      <c r="A46" s="34" t="s">
        <v>223</v>
      </c>
      <c r="B46" s="26">
        <f>SUM(B36:B44)</f>
        <v>786768.06835674145</v>
      </c>
      <c r="C46" s="95">
        <f t="shared" ref="C46:V46" si="9">SUM(C36:C44)</f>
        <v>426733.91659566679</v>
      </c>
      <c r="D46" s="95">
        <f t="shared" si="9"/>
        <v>192476.93384257276</v>
      </c>
      <c r="E46" s="95">
        <f t="shared" si="9"/>
        <v>90082953.63014555</v>
      </c>
      <c r="F46" s="95">
        <f t="shared" si="9"/>
        <v>2145302.1110921307</v>
      </c>
      <c r="G46" s="95">
        <f t="shared" si="9"/>
        <v>33150.179998231193</v>
      </c>
      <c r="H46" s="95">
        <f t="shared" si="9"/>
        <v>75722.994300730497</v>
      </c>
      <c r="I46" s="95">
        <f t="shared" si="9"/>
        <v>53799.902516227616</v>
      </c>
      <c r="J46" s="95">
        <f t="shared" si="9"/>
        <v>5695270.7525496753</v>
      </c>
      <c r="K46" s="95">
        <f t="shared" si="9"/>
        <v>16400348.527576745</v>
      </c>
      <c r="L46" s="95">
        <f t="shared" si="9"/>
        <v>1731284.5106495481</v>
      </c>
      <c r="M46" s="95">
        <f t="shared" si="9"/>
        <v>57723.44911033439</v>
      </c>
      <c r="N46" s="95">
        <f t="shared" si="9"/>
        <v>427048.1696395498</v>
      </c>
      <c r="O46" s="95">
        <f t="shared" si="9"/>
        <v>62489.946104391085</v>
      </c>
      <c r="P46" s="95">
        <f t="shared" si="9"/>
        <v>7976138.6743007684</v>
      </c>
      <c r="Q46" s="95">
        <f t="shared" si="9"/>
        <v>242123.24960677567</v>
      </c>
      <c r="R46" s="95">
        <f t="shared" si="9"/>
        <v>157997.28746277231</v>
      </c>
      <c r="S46" s="95">
        <f t="shared" si="9"/>
        <v>6663.8000196448247</v>
      </c>
      <c r="T46" s="95">
        <f t="shared" si="9"/>
        <v>6206155.9202214768</v>
      </c>
      <c r="U46" s="95">
        <f t="shared" si="9"/>
        <v>4061771.004297385</v>
      </c>
      <c r="V46" s="95">
        <f t="shared" si="9"/>
        <v>63364.390581646381</v>
      </c>
    </row>
    <row r="47" spans="1:22" x14ac:dyDescent="0.25">
      <c r="A47" s="26" t="s">
        <v>224</v>
      </c>
      <c r="B47" s="30">
        <f t="shared" ref="B47:V47" si="10">(B46-B35)/B46</f>
        <v>1.8710164196138086E-5</v>
      </c>
      <c r="C47" s="30">
        <f t="shared" si="10"/>
        <v>2.3803111031769699E-4</v>
      </c>
      <c r="D47" s="30">
        <f t="shared" si="10"/>
        <v>4.6294469744555562E-7</v>
      </c>
      <c r="E47" s="30">
        <f t="shared" si="10"/>
        <v>2.862651381269888E-5</v>
      </c>
      <c r="F47" s="30">
        <f t="shared" si="10"/>
        <v>6.8701307805899093E-6</v>
      </c>
      <c r="G47" s="30">
        <f t="shared" si="10"/>
        <v>-5.8566343214510013E-6</v>
      </c>
      <c r="H47" s="30">
        <f t="shared" si="10"/>
        <v>3.8022569641386032E-5</v>
      </c>
      <c r="I47" s="30">
        <f t="shared" si="10"/>
        <v>2.7331310611263862E-5</v>
      </c>
      <c r="J47" s="30">
        <f t="shared" si="10"/>
        <v>6.2253715626337718E-6</v>
      </c>
      <c r="K47" s="30">
        <f t="shared" si="10"/>
        <v>2.7110483170445117E-5</v>
      </c>
      <c r="L47" s="30">
        <f t="shared" si="10"/>
        <v>2.6615379736234379E-5</v>
      </c>
      <c r="M47" s="30">
        <f t="shared" si="10"/>
        <v>7.8946876866712368E-6</v>
      </c>
      <c r="N47" s="30">
        <f t="shared" si="10"/>
        <v>5.3699517547063937E-5</v>
      </c>
      <c r="O47" s="30">
        <f t="shared" si="10"/>
        <v>2.9781180570451169E-6</v>
      </c>
      <c r="P47" s="30">
        <f t="shared" si="10"/>
        <v>3.2835201869548905E-6</v>
      </c>
      <c r="Q47" s="30">
        <f t="shared" si="10"/>
        <v>1.0596727037568459E-6</v>
      </c>
      <c r="R47" s="30">
        <f t="shared" si="10"/>
        <v>1.738395091555907E-5</v>
      </c>
      <c r="S47" s="30">
        <f t="shared" si="10"/>
        <v>-2.3957862115144625E-5</v>
      </c>
      <c r="T47" s="30">
        <f t="shared" si="10"/>
        <v>1.2184953229216193E-6</v>
      </c>
      <c r="U47" s="30">
        <f t="shared" si="10"/>
        <v>1.6844626032312432E-4</v>
      </c>
      <c r="V47" s="30">
        <f t="shared" si="10"/>
        <v>-5.0631044891088458E-6</v>
      </c>
    </row>
    <row r="48" spans="1:22" x14ac:dyDescent="0.25">
      <c r="A48" s="33"/>
      <c r="B48" s="26">
        <f t="shared" ref="B48:V48" si="11">+B46-B35</f>
        <v>14.720559743233025</v>
      </c>
      <c r="C48" s="26">
        <f t="shared" si="11"/>
        <v>101.57594797748607</v>
      </c>
      <c r="D48" s="26">
        <f t="shared" si="11"/>
        <v>8.9106175902998075E-2</v>
      </c>
      <c r="E48" s="26">
        <f t="shared" si="11"/>
        <v>2578.7609163820744</v>
      </c>
      <c r="F48" s="26">
        <f t="shared" si="11"/>
        <v>14.738506067078561</v>
      </c>
      <c r="G48" s="26">
        <f t="shared" si="11"/>
        <v>-0.19414848193991929</v>
      </c>
      <c r="H48" s="26">
        <f t="shared" si="11"/>
        <v>2.8791828242538031</v>
      </c>
      <c r="I48" s="26">
        <f t="shared" si="11"/>
        <v>1.4704218465267331</v>
      </c>
      <c r="J48" s="26">
        <f t="shared" si="11"/>
        <v>35.455176584422588</v>
      </c>
      <c r="K48" s="26">
        <f t="shared" si="11"/>
        <v>444.62137274630368</v>
      </c>
      <c r="L48" s="26">
        <f t="shared" si="11"/>
        <v>46.078794682398438</v>
      </c>
      <c r="M48" s="26">
        <f t="shared" si="11"/>
        <v>0.45570860292355064</v>
      </c>
      <c r="N48" s="26">
        <f t="shared" si="11"/>
        <v>22.932280679000542</v>
      </c>
      <c r="O48" s="26">
        <f t="shared" si="11"/>
        <v>0.18610243687726324</v>
      </c>
      <c r="P48" s="26">
        <f t="shared" si="11"/>
        <v>26.18981235101819</v>
      </c>
      <c r="Q48" s="26">
        <f t="shared" si="11"/>
        <v>0.25657139855320565</v>
      </c>
      <c r="R48" s="26">
        <f t="shared" si="11"/>
        <v>2.7466170900443103</v>
      </c>
      <c r="S48" s="26">
        <f t="shared" si="11"/>
        <v>-0.15965040203354874</v>
      </c>
      <c r="T48" s="26">
        <f t="shared" si="11"/>
        <v>7.5621719621121883</v>
      </c>
      <c r="U48" s="26">
        <f t="shared" si="11"/>
        <v>684.19013596279547</v>
      </c>
      <c r="V48" s="26">
        <f t="shared" si="11"/>
        <v>-0.32082053040358005</v>
      </c>
    </row>
    <row r="50" spans="1:28" x14ac:dyDescent="0.25">
      <c r="A50" s="28" t="s">
        <v>516</v>
      </c>
      <c r="B50" s="95">
        <v>108087</v>
      </c>
      <c r="C50" s="95">
        <v>238137</v>
      </c>
      <c r="D50" s="95">
        <v>188785</v>
      </c>
      <c r="E50" s="95">
        <v>44406239</v>
      </c>
      <c r="F50" s="95">
        <v>141951</v>
      </c>
      <c r="G50" s="95">
        <v>1988</v>
      </c>
      <c r="H50" s="95">
        <v>60330</v>
      </c>
      <c r="I50" s="95">
        <v>20219</v>
      </c>
      <c r="J50" s="95">
        <v>5003618</v>
      </c>
      <c r="K50" s="95">
        <v>7845834</v>
      </c>
      <c r="L50" s="95">
        <v>1063174</v>
      </c>
      <c r="M50" s="95">
        <v>23225</v>
      </c>
      <c r="N50" s="95">
        <v>220276</v>
      </c>
      <c r="O50" s="95">
        <v>51392</v>
      </c>
      <c r="P50" s="95">
        <v>6648566</v>
      </c>
      <c r="Q50" s="95">
        <v>203356</v>
      </c>
      <c r="R50" s="95">
        <v>64929</v>
      </c>
      <c r="S50" s="95">
        <v>4351</v>
      </c>
      <c r="T50" s="95">
        <v>283065</v>
      </c>
      <c r="U50" s="95">
        <v>3629931</v>
      </c>
      <c r="V50" s="95">
        <v>1746</v>
      </c>
    </row>
    <row r="51" spans="1:28" x14ac:dyDescent="0.25">
      <c r="A51" s="28" t="s">
        <v>55</v>
      </c>
      <c r="B51" s="95">
        <f>B50+SUM(B37:B44)+B30+B8</f>
        <v>786765.65488692292</v>
      </c>
      <c r="C51" s="95">
        <f t="shared" ref="C51:V51" si="12">C50+SUM(C37:C44)+C30+C8</f>
        <v>426732.95699509792</v>
      </c>
      <c r="D51" s="95">
        <f t="shared" si="12"/>
        <v>192476.93384257276</v>
      </c>
      <c r="E51" s="95">
        <f t="shared" si="12"/>
        <v>90082835.419125423</v>
      </c>
      <c r="F51" s="95">
        <f t="shared" si="12"/>
        <v>2145300.4602720272</v>
      </c>
      <c r="G51" s="95">
        <f t="shared" si="12"/>
        <v>33150.179998231193</v>
      </c>
      <c r="H51" s="95">
        <f t="shared" si="12"/>
        <v>75722.994300730512</v>
      </c>
      <c r="I51" s="95">
        <f t="shared" si="12"/>
        <v>53800.070846757444</v>
      </c>
      <c r="J51" s="95">
        <f t="shared" si="12"/>
        <v>5695270.0649462882</v>
      </c>
      <c r="K51" s="95">
        <f t="shared" si="12"/>
        <v>16400347.401219908</v>
      </c>
      <c r="L51" s="95">
        <f t="shared" si="12"/>
        <v>1731285.0206044591</v>
      </c>
      <c r="M51" s="95">
        <f t="shared" si="12"/>
        <v>57722.930982193408</v>
      </c>
      <c r="N51" s="95">
        <f t="shared" si="12"/>
        <v>427047.16723135818</v>
      </c>
      <c r="O51" s="95">
        <f t="shared" si="12"/>
        <v>62490.402553616746</v>
      </c>
      <c r="P51" s="95">
        <f t="shared" si="12"/>
        <v>7976138.9299467355</v>
      </c>
      <c r="Q51" s="95">
        <f t="shared" si="12"/>
        <v>242123.75175399866</v>
      </c>
      <c r="R51" s="95">
        <f t="shared" si="12"/>
        <v>157996.63684246241</v>
      </c>
      <c r="S51" s="95">
        <f t="shared" si="12"/>
        <v>6663.8000196448247</v>
      </c>
      <c r="T51" s="95">
        <f t="shared" si="12"/>
        <v>6206156.3869200153</v>
      </c>
      <c r="U51" s="95">
        <f t="shared" si="12"/>
        <v>4061770.7048898293</v>
      </c>
      <c r="V51" s="95">
        <f t="shared" si="12"/>
        <v>63364.390581646381</v>
      </c>
    </row>
    <row r="52" spans="1:28" x14ac:dyDescent="0.25">
      <c r="A52" s="28" t="s">
        <v>224</v>
      </c>
      <c r="B52" s="30">
        <f>(B51-B35)/B51</f>
        <v>1.5642637484556598E-5</v>
      </c>
      <c r="C52" s="30">
        <f t="shared" ref="C52:V52" si="13">(C51-C35)/C51</f>
        <v>2.3578293112658854E-4</v>
      </c>
      <c r="D52" s="30">
        <f t="shared" si="13"/>
        <v>4.6294469744555562E-7</v>
      </c>
      <c r="E52" s="30">
        <f t="shared" si="13"/>
        <v>2.7314303383180787E-5</v>
      </c>
      <c r="F52" s="30">
        <f t="shared" si="13"/>
        <v>6.1006307535798793E-6</v>
      </c>
      <c r="G52" s="30">
        <f t="shared" si="13"/>
        <v>-5.8566343214510013E-6</v>
      </c>
      <c r="H52" s="30">
        <f t="shared" si="13"/>
        <v>3.80225696415782E-5</v>
      </c>
      <c r="I52" s="30">
        <f t="shared" si="13"/>
        <v>3.0460041233456533E-5</v>
      </c>
      <c r="J52" s="30">
        <f t="shared" si="13"/>
        <v>6.1046399557700607E-6</v>
      </c>
      <c r="K52" s="30">
        <f t="shared" si="13"/>
        <v>2.7041806192282658E-5</v>
      </c>
      <c r="L52" s="30">
        <f t="shared" si="13"/>
        <v>2.6909924731567696E-5</v>
      </c>
      <c r="M52" s="30">
        <f t="shared" si="13"/>
        <v>-1.0813646673278498E-6</v>
      </c>
      <c r="N52" s="30">
        <f t="shared" si="13"/>
        <v>5.1352342715576078E-5</v>
      </c>
      <c r="O52" s="30">
        <f t="shared" si="13"/>
        <v>1.0282405557994269E-5</v>
      </c>
      <c r="P52" s="30">
        <f t="shared" si="13"/>
        <v>3.315571425018224E-6</v>
      </c>
      <c r="Q52" s="30">
        <f t="shared" si="13"/>
        <v>3.1335984844212582E-6</v>
      </c>
      <c r="R52" s="30">
        <f t="shared" si="13"/>
        <v>1.326608478531278E-5</v>
      </c>
      <c r="S52" s="30">
        <f t="shared" si="13"/>
        <v>-2.3957862115144625E-5</v>
      </c>
      <c r="T52" s="30">
        <f t="shared" si="13"/>
        <v>1.2936945188080798E-6</v>
      </c>
      <c r="U52" s="30">
        <f t="shared" si="13"/>
        <v>1.6837255918551993E-4</v>
      </c>
      <c r="V52" s="30">
        <f t="shared" si="13"/>
        <v>-5.0631044891088458E-6</v>
      </c>
    </row>
    <row r="53" spans="1:28" x14ac:dyDescent="0.25"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</row>
    <row r="54" spans="1:28" x14ac:dyDescent="0.25"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</row>
    <row r="56" spans="1:28" x14ac:dyDescent="0.25"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</row>
    <row r="57" spans="1:28" x14ac:dyDescent="0.25"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</row>
    <row r="58" spans="1:28" x14ac:dyDescent="0.25"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</row>
    <row r="59" spans="1:28" x14ac:dyDescent="0.25"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</row>
    <row r="60" spans="1:28" x14ac:dyDescent="0.25">
      <c r="B60" s="59"/>
      <c r="C60" s="59"/>
      <c r="E60" s="59"/>
      <c r="F60" s="59"/>
      <c r="H60" s="59"/>
      <c r="K60" s="59"/>
      <c r="L60" s="59"/>
      <c r="W60" s="59"/>
    </row>
    <row r="61" spans="1:28" x14ac:dyDescent="0.25"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</row>
    <row r="62" spans="1:28" x14ac:dyDescent="0.25"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</row>
    <row r="63" spans="1:28" x14ac:dyDescent="0.25"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</row>
    <row r="64" spans="1:28" x14ac:dyDescent="0.25"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</row>
    <row r="65" spans="2:28" x14ac:dyDescent="0.25"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</row>
    <row r="66" spans="2:28" x14ac:dyDescent="0.25"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</row>
    <row r="67" spans="2:28" x14ac:dyDescent="0.25"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</row>
    <row r="68" spans="2:28" x14ac:dyDescent="0.25"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</row>
    <row r="69" spans="2:28" x14ac:dyDescent="0.25"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</row>
    <row r="70" spans="2:28" x14ac:dyDescent="0.25"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</row>
    <row r="71" spans="2:28" x14ac:dyDescent="0.25"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</row>
    <row r="72" spans="2:28" x14ac:dyDescent="0.25"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</row>
    <row r="73" spans="2:28" x14ac:dyDescent="0.25"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</row>
    <row r="74" spans="2:28" x14ac:dyDescent="0.25"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</row>
    <row r="75" spans="2:28" x14ac:dyDescent="0.25"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</row>
    <row r="76" spans="2:28" x14ac:dyDescent="0.25"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</row>
    <row r="77" spans="2:28" x14ac:dyDescent="0.25"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</row>
    <row r="78" spans="2:28" x14ac:dyDescent="0.25"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</row>
    <row r="79" spans="2:28" x14ac:dyDescent="0.25"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</row>
    <row r="80" spans="2:28" x14ac:dyDescent="0.25"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</row>
    <row r="81" spans="2:28" x14ac:dyDescent="0.25"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</row>
    <row r="82" spans="2:28" x14ac:dyDescent="0.25"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</row>
    <row r="83" spans="2:28" x14ac:dyDescent="0.25"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</row>
    <row r="84" spans="2:28" x14ac:dyDescent="0.25"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</row>
    <row r="85" spans="2:28" x14ac:dyDescent="0.25"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</row>
    <row r="86" spans="2:28" x14ac:dyDescent="0.25"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</row>
    <row r="87" spans="2:28" x14ac:dyDescent="0.25"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</row>
    <row r="88" spans="2:28" x14ac:dyDescent="0.25"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</row>
    <row r="89" spans="2:28" x14ac:dyDescent="0.25"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</row>
    <row r="90" spans="2:28" x14ac:dyDescent="0.25"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</row>
    <row r="91" spans="2:28" x14ac:dyDescent="0.25"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</row>
    <row r="92" spans="2:28" x14ac:dyDescent="0.25"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</row>
    <row r="93" spans="2:28" x14ac:dyDescent="0.25"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</row>
    <row r="94" spans="2:28" x14ac:dyDescent="0.25"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</row>
    <row r="95" spans="2:28" x14ac:dyDescent="0.25"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</row>
    <row r="96" spans="2:28" x14ac:dyDescent="0.25"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</row>
    <row r="97" spans="2:28" x14ac:dyDescent="0.25"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</row>
    <row r="98" spans="2:28" x14ac:dyDescent="0.25"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</row>
    <row r="99" spans="2:28" x14ac:dyDescent="0.25"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</row>
    <row r="100" spans="2:28" x14ac:dyDescent="0.25"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</row>
    <row r="101" spans="2:28" x14ac:dyDescent="0.25"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</row>
    <row r="102" spans="2:28" x14ac:dyDescent="0.25"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</row>
    <row r="103" spans="2:28" x14ac:dyDescent="0.25"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</row>
    <row r="104" spans="2:28" x14ac:dyDescent="0.25"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</row>
    <row r="105" spans="2:28" x14ac:dyDescent="0.25"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</row>
    <row r="106" spans="2:28" x14ac:dyDescent="0.25"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</row>
    <row r="107" spans="2:28" x14ac:dyDescent="0.25"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</row>
    <row r="108" spans="2:28" x14ac:dyDescent="0.25"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</row>
    <row r="109" spans="2:28" x14ac:dyDescent="0.25"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</row>
    <row r="110" spans="2:28" x14ac:dyDescent="0.25"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</row>
    <row r="111" spans="2:28" x14ac:dyDescent="0.25"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</row>
    <row r="112" spans="2:28" x14ac:dyDescent="0.25"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</row>
    <row r="113" spans="2:28" x14ac:dyDescent="0.25"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</row>
    <row r="114" spans="2:28" x14ac:dyDescent="0.25"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</row>
    <row r="115" spans="2:28" x14ac:dyDescent="0.25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</row>
    <row r="116" spans="2:28" x14ac:dyDescent="0.25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</row>
    <row r="117" spans="2:28" x14ac:dyDescent="0.25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</row>
    <row r="118" spans="2:28" x14ac:dyDescent="0.25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</row>
    <row r="119" spans="2:28" x14ac:dyDescent="0.25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</row>
    <row r="120" spans="2:28" x14ac:dyDescent="0.25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</row>
    <row r="121" spans="2:28" x14ac:dyDescent="0.25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</row>
    <row r="122" spans="2:28" x14ac:dyDescent="0.25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</row>
    <row r="123" spans="2:28" x14ac:dyDescent="0.25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</row>
    <row r="124" spans="2:28" x14ac:dyDescent="0.25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</row>
    <row r="125" spans="2:28" x14ac:dyDescent="0.25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</row>
    <row r="126" spans="2:28" x14ac:dyDescent="0.25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</row>
    <row r="127" spans="2:28" x14ac:dyDescent="0.25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</row>
    <row r="128" spans="2:28" x14ac:dyDescent="0.25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</row>
    <row r="129" spans="2:28" x14ac:dyDescent="0.25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</row>
    <row r="130" spans="2:28" x14ac:dyDescent="0.25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</row>
    <row r="131" spans="2:28" x14ac:dyDescent="0.25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</row>
    <row r="132" spans="2:28" x14ac:dyDescent="0.25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</row>
    <row r="133" spans="2:28" x14ac:dyDescent="0.25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</row>
    <row r="134" spans="2:28" x14ac:dyDescent="0.25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</row>
    <row r="135" spans="2:28" x14ac:dyDescent="0.25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</row>
    <row r="136" spans="2:28" x14ac:dyDescent="0.25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</row>
    <row r="137" spans="2:28" x14ac:dyDescent="0.25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</row>
    <row r="138" spans="2:28" x14ac:dyDescent="0.25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</row>
    <row r="139" spans="2:28" x14ac:dyDescent="0.25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</row>
    <row r="140" spans="2:28" x14ac:dyDescent="0.25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</row>
    <row r="141" spans="2:28" x14ac:dyDescent="0.25"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</row>
    <row r="142" spans="2:28" x14ac:dyDescent="0.25"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</row>
    <row r="143" spans="2:28" x14ac:dyDescent="0.25"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</row>
    <row r="144" spans="2:28" x14ac:dyDescent="0.25"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</row>
    <row r="145" spans="2:28" x14ac:dyDescent="0.25"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</row>
    <row r="146" spans="2:28" x14ac:dyDescent="0.25"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</row>
    <row r="147" spans="2:28" x14ac:dyDescent="0.25"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</row>
    <row r="148" spans="2:28" x14ac:dyDescent="0.25"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</row>
    <row r="149" spans="2:28" x14ac:dyDescent="0.25"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</row>
    <row r="150" spans="2:28" x14ac:dyDescent="0.25"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</row>
    <row r="151" spans="2:28" x14ac:dyDescent="0.25"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</row>
    <row r="152" spans="2:28" x14ac:dyDescent="0.25"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</row>
    <row r="153" spans="2:28" x14ac:dyDescent="0.25"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</row>
    <row r="154" spans="2:28" x14ac:dyDescent="0.25"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</row>
    <row r="155" spans="2:28" x14ac:dyDescent="0.25"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</row>
    <row r="156" spans="2:28" x14ac:dyDescent="0.25"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</row>
    <row r="157" spans="2:28" x14ac:dyDescent="0.25"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</row>
    <row r="158" spans="2:28" x14ac:dyDescent="0.25"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</row>
    <row r="159" spans="2:28" x14ac:dyDescent="0.25"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</row>
    <row r="160" spans="2:28" x14ac:dyDescent="0.25"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</row>
    <row r="161" spans="2:28" x14ac:dyDescent="0.25"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</row>
    <row r="162" spans="2:28" x14ac:dyDescent="0.25"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</row>
    <row r="163" spans="2:28" x14ac:dyDescent="0.25"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</row>
    <row r="164" spans="2:28" x14ac:dyDescent="0.25"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</row>
    <row r="165" spans="2:28" x14ac:dyDescent="0.25"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</row>
    <row r="166" spans="2:28" x14ac:dyDescent="0.25"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</row>
    <row r="167" spans="2:28" x14ac:dyDescent="0.25"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</row>
    <row r="168" spans="2:28" x14ac:dyDescent="0.25"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</row>
    <row r="169" spans="2:28" x14ac:dyDescent="0.25"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</row>
    <row r="170" spans="2:28" x14ac:dyDescent="0.25"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</row>
    <row r="171" spans="2:28" x14ac:dyDescent="0.25"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</row>
    <row r="172" spans="2:28" x14ac:dyDescent="0.25"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</row>
    <row r="173" spans="2:28" x14ac:dyDescent="0.25"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</row>
    <row r="174" spans="2:28" x14ac:dyDescent="0.25"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</row>
    <row r="175" spans="2:28" x14ac:dyDescent="0.25"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</row>
    <row r="176" spans="2:28" x14ac:dyDescent="0.25"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</row>
    <row r="177" spans="2:28" x14ac:dyDescent="0.25"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</row>
    <row r="178" spans="2:28" x14ac:dyDescent="0.25"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</row>
    <row r="179" spans="2:28" x14ac:dyDescent="0.25"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</row>
    <row r="180" spans="2:28" x14ac:dyDescent="0.25"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</row>
    <row r="181" spans="2:28" x14ac:dyDescent="0.25"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</row>
    <row r="182" spans="2:28" x14ac:dyDescent="0.25"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</row>
    <row r="183" spans="2:28" x14ac:dyDescent="0.25"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</row>
    <row r="184" spans="2:28" x14ac:dyDescent="0.25"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</row>
    <row r="185" spans="2:28" x14ac:dyDescent="0.25"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</row>
    <row r="186" spans="2:28" x14ac:dyDescent="0.25"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</row>
    <row r="187" spans="2:28" x14ac:dyDescent="0.25"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</row>
    <row r="188" spans="2:28" x14ac:dyDescent="0.25"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</row>
    <row r="189" spans="2:28" x14ac:dyDescent="0.25"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</row>
    <row r="190" spans="2:28" x14ac:dyDescent="0.25"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</row>
    <row r="191" spans="2:28" x14ac:dyDescent="0.25"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</row>
    <row r="192" spans="2:28" x14ac:dyDescent="0.25"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</row>
    <row r="193" spans="2:28" x14ac:dyDescent="0.25"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</row>
    <row r="194" spans="2:28" x14ac:dyDescent="0.25"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</row>
    <row r="195" spans="2:28" x14ac:dyDescent="0.25"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</row>
    <row r="196" spans="2:28" x14ac:dyDescent="0.25"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</row>
    <row r="197" spans="2:28" x14ac:dyDescent="0.25"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</row>
    <row r="198" spans="2:28" x14ac:dyDescent="0.25"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</row>
    <row r="199" spans="2:28" x14ac:dyDescent="0.25"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</row>
    <row r="200" spans="2:28" x14ac:dyDescent="0.25"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</row>
    <row r="201" spans="2:28" x14ac:dyDescent="0.25"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</row>
    <row r="202" spans="2:28" x14ac:dyDescent="0.25"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</row>
    <row r="203" spans="2:28" x14ac:dyDescent="0.25"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</row>
    <row r="204" spans="2:28" x14ac:dyDescent="0.25"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</row>
    <row r="205" spans="2:28" x14ac:dyDescent="0.25"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</row>
    <row r="206" spans="2:28" x14ac:dyDescent="0.25"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</row>
    <row r="207" spans="2:28" x14ac:dyDescent="0.25"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</row>
    <row r="208" spans="2:28" x14ac:dyDescent="0.25"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</row>
    <row r="209" spans="2:28" x14ac:dyDescent="0.25"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</row>
    <row r="210" spans="2:28" x14ac:dyDescent="0.25"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</row>
    <row r="211" spans="2:28" x14ac:dyDescent="0.25"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</row>
    <row r="212" spans="2:28" x14ac:dyDescent="0.25"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</row>
    <row r="213" spans="2:28" x14ac:dyDescent="0.25"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</row>
    <row r="214" spans="2:28" x14ac:dyDescent="0.25"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</row>
    <row r="215" spans="2:28" x14ac:dyDescent="0.25"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</row>
    <row r="216" spans="2:28" x14ac:dyDescent="0.25"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</row>
    <row r="217" spans="2:28" x14ac:dyDescent="0.25"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</row>
    <row r="218" spans="2:28" x14ac:dyDescent="0.25"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</row>
    <row r="219" spans="2:28" x14ac:dyDescent="0.25"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</row>
    <row r="220" spans="2:28" x14ac:dyDescent="0.25"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</row>
    <row r="221" spans="2:28" x14ac:dyDescent="0.25"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</row>
    <row r="222" spans="2:28" x14ac:dyDescent="0.25"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</row>
    <row r="223" spans="2:28" x14ac:dyDescent="0.25"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</row>
    <row r="224" spans="2:28" x14ac:dyDescent="0.25"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</row>
    <row r="225" spans="2:28" x14ac:dyDescent="0.25"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</row>
    <row r="226" spans="2:28" x14ac:dyDescent="0.25"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</row>
    <row r="227" spans="2:28" x14ac:dyDescent="0.25"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</row>
    <row r="228" spans="2:28" x14ac:dyDescent="0.25"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</row>
    <row r="229" spans="2:28" x14ac:dyDescent="0.25"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</row>
    <row r="230" spans="2:28" x14ac:dyDescent="0.25"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</row>
    <row r="231" spans="2:28" x14ac:dyDescent="0.25"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</row>
    <row r="232" spans="2:28" x14ac:dyDescent="0.25"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</row>
    <row r="233" spans="2:28" x14ac:dyDescent="0.25"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</row>
    <row r="234" spans="2:28" x14ac:dyDescent="0.25"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</row>
    <row r="235" spans="2:28" x14ac:dyDescent="0.25"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</row>
    <row r="236" spans="2:28" x14ac:dyDescent="0.25"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</row>
    <row r="237" spans="2:28" x14ac:dyDescent="0.25"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</row>
    <row r="238" spans="2:28" x14ac:dyDescent="0.25"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</row>
    <row r="239" spans="2:28" x14ac:dyDescent="0.25"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</row>
    <row r="240" spans="2:28" x14ac:dyDescent="0.25"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</row>
    <row r="241" spans="2:28" x14ac:dyDescent="0.25"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</row>
    <row r="242" spans="2:28" x14ac:dyDescent="0.25"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</row>
    <row r="243" spans="2:28" x14ac:dyDescent="0.25"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</row>
    <row r="244" spans="2:28" x14ac:dyDescent="0.25"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</row>
    <row r="245" spans="2:28" x14ac:dyDescent="0.25"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</row>
    <row r="246" spans="2:28" x14ac:dyDescent="0.25"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</row>
    <row r="247" spans="2:28" x14ac:dyDescent="0.25"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</row>
    <row r="248" spans="2:28" x14ac:dyDescent="0.25"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</row>
    <row r="249" spans="2:28" x14ac:dyDescent="0.25"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</row>
    <row r="250" spans="2:28" x14ac:dyDescent="0.25"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</row>
    <row r="251" spans="2:28" x14ac:dyDescent="0.25"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</row>
    <row r="252" spans="2:28" x14ac:dyDescent="0.25"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</row>
    <row r="253" spans="2:28" x14ac:dyDescent="0.25"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</row>
    <row r="254" spans="2:28" x14ac:dyDescent="0.25"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</row>
    <row r="255" spans="2:28" x14ac:dyDescent="0.25"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</row>
    <row r="256" spans="2:28" x14ac:dyDescent="0.25"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</row>
    <row r="257" spans="2:28" x14ac:dyDescent="0.25"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</row>
    <row r="258" spans="2:28" x14ac:dyDescent="0.25"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</row>
    <row r="259" spans="2:28" x14ac:dyDescent="0.25"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</row>
    <row r="260" spans="2:28" x14ac:dyDescent="0.25"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</row>
    <row r="261" spans="2:28" x14ac:dyDescent="0.25"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</row>
    <row r="262" spans="2:28" x14ac:dyDescent="0.25"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</row>
    <row r="263" spans="2:28" x14ac:dyDescent="0.25"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</row>
    <row r="264" spans="2:28" x14ac:dyDescent="0.25"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</row>
    <row r="265" spans="2:28" x14ac:dyDescent="0.25"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</row>
    <row r="266" spans="2:28" x14ac:dyDescent="0.25"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</row>
    <row r="267" spans="2:28" x14ac:dyDescent="0.25"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</row>
    <row r="268" spans="2:28" x14ac:dyDescent="0.25"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</row>
    <row r="269" spans="2:28" x14ac:dyDescent="0.25"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</row>
    <row r="270" spans="2:28" x14ac:dyDescent="0.25"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</row>
    <row r="271" spans="2:28" x14ac:dyDescent="0.25"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</row>
    <row r="272" spans="2:28" x14ac:dyDescent="0.25"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</row>
    <row r="273" spans="2:28" x14ac:dyDescent="0.25"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</row>
    <row r="274" spans="2:28" x14ac:dyDescent="0.25"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</row>
    <row r="275" spans="2:28" x14ac:dyDescent="0.25"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</row>
    <row r="276" spans="2:28" x14ac:dyDescent="0.25"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</row>
    <row r="277" spans="2:28" x14ac:dyDescent="0.25"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</row>
    <row r="278" spans="2:28" x14ac:dyDescent="0.25"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</row>
    <row r="279" spans="2:28" x14ac:dyDescent="0.25"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</row>
    <row r="280" spans="2:28" x14ac:dyDescent="0.25"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</row>
    <row r="281" spans="2:28" x14ac:dyDescent="0.25"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</row>
    <row r="282" spans="2:28" x14ac:dyDescent="0.25"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</row>
    <row r="283" spans="2:28" x14ac:dyDescent="0.25"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</row>
    <row r="284" spans="2:28" x14ac:dyDescent="0.25"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</row>
    <row r="285" spans="2:28" x14ac:dyDescent="0.25"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</row>
    <row r="286" spans="2:28" x14ac:dyDescent="0.25"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</row>
    <row r="287" spans="2:28" x14ac:dyDescent="0.25"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</row>
    <row r="288" spans="2:28" x14ac:dyDescent="0.25"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</row>
    <row r="289" spans="2:28" x14ac:dyDescent="0.25"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</row>
    <row r="290" spans="2:28" x14ac:dyDescent="0.25"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</row>
    <row r="291" spans="2:28" x14ac:dyDescent="0.25"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</row>
    <row r="292" spans="2:28" x14ac:dyDescent="0.25"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</row>
    <row r="293" spans="2:28" x14ac:dyDescent="0.25"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</row>
    <row r="294" spans="2:28" x14ac:dyDescent="0.25"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</row>
    <row r="295" spans="2:28" x14ac:dyDescent="0.25"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</row>
    <row r="296" spans="2:28" x14ac:dyDescent="0.25"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</row>
    <row r="297" spans="2:28" x14ac:dyDescent="0.25"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</row>
    <row r="298" spans="2:28" x14ac:dyDescent="0.25"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</row>
    <row r="299" spans="2:28" x14ac:dyDescent="0.25"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</row>
    <row r="300" spans="2:28" x14ac:dyDescent="0.25"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</row>
    <row r="301" spans="2:28" x14ac:dyDescent="0.25"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</row>
    <row r="302" spans="2:28" x14ac:dyDescent="0.25"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</row>
    <row r="303" spans="2:28" x14ac:dyDescent="0.25"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</row>
    <row r="304" spans="2:28" x14ac:dyDescent="0.25"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</row>
    <row r="305" spans="2:28" x14ac:dyDescent="0.25"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</row>
    <row r="306" spans="2:28" x14ac:dyDescent="0.25"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</row>
    <row r="307" spans="2:28" x14ac:dyDescent="0.25"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</row>
    <row r="308" spans="2:28" x14ac:dyDescent="0.25"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</row>
    <row r="309" spans="2:28" x14ac:dyDescent="0.25"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</row>
    <row r="310" spans="2:28" x14ac:dyDescent="0.25"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</row>
    <row r="311" spans="2:28" x14ac:dyDescent="0.25"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</row>
    <row r="312" spans="2:28" x14ac:dyDescent="0.25"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</row>
    <row r="313" spans="2:28" x14ac:dyDescent="0.25"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</row>
    <row r="314" spans="2:28" x14ac:dyDescent="0.25"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</row>
    <row r="315" spans="2:28" x14ac:dyDescent="0.25"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</row>
    <row r="316" spans="2:28" x14ac:dyDescent="0.25"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</row>
    <row r="317" spans="2:28" x14ac:dyDescent="0.25"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</row>
    <row r="318" spans="2:28" x14ac:dyDescent="0.25"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</row>
    <row r="319" spans="2:28" x14ac:dyDescent="0.25"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</row>
    <row r="320" spans="2:28" x14ac:dyDescent="0.25"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</row>
    <row r="321" spans="2:28" x14ac:dyDescent="0.25"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</row>
    <row r="322" spans="2:28" x14ac:dyDescent="0.25"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</row>
    <row r="323" spans="2:28" x14ac:dyDescent="0.25"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</row>
    <row r="324" spans="2:28" x14ac:dyDescent="0.25"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</row>
    <row r="325" spans="2:28" x14ac:dyDescent="0.25"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</row>
    <row r="326" spans="2:28" x14ac:dyDescent="0.25"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</row>
    <row r="327" spans="2:28" x14ac:dyDescent="0.25"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</row>
    <row r="328" spans="2:28" x14ac:dyDescent="0.25"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</row>
    <row r="329" spans="2:28" x14ac:dyDescent="0.25"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</row>
    <row r="330" spans="2:28" x14ac:dyDescent="0.25"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</row>
    <row r="331" spans="2:28" x14ac:dyDescent="0.25"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</row>
    <row r="332" spans="2:28" x14ac:dyDescent="0.25"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</row>
    <row r="333" spans="2:28" x14ac:dyDescent="0.25"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</row>
    <row r="334" spans="2:28" x14ac:dyDescent="0.25"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</row>
    <row r="335" spans="2:28" x14ac:dyDescent="0.25"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</row>
    <row r="336" spans="2:28" x14ac:dyDescent="0.25"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</row>
    <row r="337" spans="2:28" x14ac:dyDescent="0.25"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</row>
    <row r="338" spans="2:28" x14ac:dyDescent="0.25"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</row>
    <row r="339" spans="2:28" x14ac:dyDescent="0.25"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</row>
    <row r="340" spans="2:28" x14ac:dyDescent="0.25"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</row>
    <row r="341" spans="2:28" x14ac:dyDescent="0.25"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</row>
    <row r="342" spans="2:28" x14ac:dyDescent="0.25"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</row>
    <row r="343" spans="2:28" x14ac:dyDescent="0.25"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</row>
    <row r="344" spans="2:28" x14ac:dyDescent="0.25"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</row>
    <row r="345" spans="2:28" x14ac:dyDescent="0.25"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</row>
    <row r="346" spans="2:28" x14ac:dyDescent="0.25"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</row>
    <row r="347" spans="2:28" x14ac:dyDescent="0.25"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</row>
    <row r="348" spans="2:28" x14ac:dyDescent="0.25"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</row>
    <row r="349" spans="2:28" x14ac:dyDescent="0.25"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</row>
    <row r="350" spans="2:28" x14ac:dyDescent="0.25"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</row>
    <row r="351" spans="2:28" x14ac:dyDescent="0.25"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</row>
    <row r="352" spans="2:28" x14ac:dyDescent="0.25"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</row>
    <row r="353" spans="2:28" x14ac:dyDescent="0.25"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</row>
    <row r="354" spans="2:28" x14ac:dyDescent="0.25"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</row>
    <row r="355" spans="2:28" x14ac:dyDescent="0.25"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</row>
    <row r="356" spans="2:28" x14ac:dyDescent="0.25"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</row>
    <row r="357" spans="2:28" x14ac:dyDescent="0.25"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</row>
    <row r="358" spans="2:28" x14ac:dyDescent="0.25"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</row>
    <row r="359" spans="2:28" x14ac:dyDescent="0.25"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</row>
    <row r="360" spans="2:28" x14ac:dyDescent="0.25"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</row>
    <row r="361" spans="2:28" x14ac:dyDescent="0.25"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</row>
    <row r="362" spans="2:28" x14ac:dyDescent="0.25"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</row>
    <row r="363" spans="2:28" x14ac:dyDescent="0.25"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</row>
    <row r="364" spans="2:28" x14ac:dyDescent="0.25"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</row>
    <row r="365" spans="2:28" x14ac:dyDescent="0.25"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</row>
    <row r="366" spans="2:28" x14ac:dyDescent="0.25"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</row>
    <row r="367" spans="2:28" x14ac:dyDescent="0.25"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</row>
    <row r="368" spans="2:28" x14ac:dyDescent="0.25"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</row>
    <row r="369" spans="2:28" x14ac:dyDescent="0.25"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</row>
    <row r="370" spans="2:28" x14ac:dyDescent="0.25"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</row>
    <row r="371" spans="2:28" x14ac:dyDescent="0.25"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</row>
    <row r="372" spans="2:28" x14ac:dyDescent="0.25"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</row>
    <row r="373" spans="2:28" x14ac:dyDescent="0.25"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</row>
    <row r="374" spans="2:28" x14ac:dyDescent="0.25"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</row>
    <row r="375" spans="2:28" x14ac:dyDescent="0.25"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</row>
    <row r="376" spans="2:28" x14ac:dyDescent="0.25"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</row>
    <row r="377" spans="2:28" x14ac:dyDescent="0.25"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</row>
    <row r="378" spans="2:28" x14ac:dyDescent="0.25"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</row>
    <row r="379" spans="2:28" x14ac:dyDescent="0.25"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</row>
    <row r="380" spans="2:28" x14ac:dyDescent="0.25"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</row>
    <row r="381" spans="2:28" x14ac:dyDescent="0.25"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</row>
    <row r="382" spans="2:28" x14ac:dyDescent="0.25"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</row>
    <row r="383" spans="2:28" x14ac:dyDescent="0.25"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</row>
    <row r="384" spans="2:28" x14ac:dyDescent="0.25"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</row>
    <row r="385" spans="2:28" x14ac:dyDescent="0.25"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</row>
    <row r="386" spans="2:28" x14ac:dyDescent="0.25"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</row>
    <row r="387" spans="2:28" x14ac:dyDescent="0.25"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</row>
    <row r="388" spans="2:28" x14ac:dyDescent="0.25"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</row>
    <row r="389" spans="2:28" x14ac:dyDescent="0.25"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</row>
    <row r="390" spans="2:28" x14ac:dyDescent="0.25"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</row>
    <row r="391" spans="2:28" x14ac:dyDescent="0.25"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</row>
    <row r="392" spans="2:28" x14ac:dyDescent="0.25"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</row>
    <row r="393" spans="2:28" x14ac:dyDescent="0.25"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</row>
    <row r="394" spans="2:28" x14ac:dyDescent="0.25"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</row>
    <row r="395" spans="2:28" x14ac:dyDescent="0.25"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</row>
    <row r="396" spans="2:28" x14ac:dyDescent="0.25"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</row>
    <row r="397" spans="2:28" x14ac:dyDescent="0.25"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</row>
    <row r="398" spans="2:28" x14ac:dyDescent="0.25"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</row>
    <row r="399" spans="2:28" x14ac:dyDescent="0.25"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</row>
    <row r="400" spans="2:28" x14ac:dyDescent="0.25"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</row>
    <row r="401" spans="2:28" x14ac:dyDescent="0.25"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</row>
    <row r="402" spans="2:28" x14ac:dyDescent="0.25"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</row>
    <row r="403" spans="2:28" x14ac:dyDescent="0.25"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</row>
    <row r="404" spans="2:28" x14ac:dyDescent="0.25"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</row>
    <row r="405" spans="2:28" x14ac:dyDescent="0.25"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</row>
    <row r="406" spans="2:28" x14ac:dyDescent="0.25"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</row>
    <row r="407" spans="2:28" x14ac:dyDescent="0.25"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</row>
    <row r="408" spans="2:28" x14ac:dyDescent="0.25"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</row>
    <row r="409" spans="2:28" x14ac:dyDescent="0.25"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</row>
    <row r="410" spans="2:28" x14ac:dyDescent="0.25"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</row>
    <row r="411" spans="2:28" x14ac:dyDescent="0.25"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</row>
    <row r="412" spans="2:28" x14ac:dyDescent="0.25"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</row>
    <row r="413" spans="2:28" x14ac:dyDescent="0.25"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</row>
    <row r="414" spans="2:28" x14ac:dyDescent="0.25"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</row>
    <row r="415" spans="2:28" x14ac:dyDescent="0.25"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</row>
    <row r="416" spans="2:28" x14ac:dyDescent="0.25"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</row>
    <row r="417" spans="2:28" x14ac:dyDescent="0.25"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</row>
    <row r="418" spans="2:28" x14ac:dyDescent="0.25"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</row>
    <row r="419" spans="2:28" x14ac:dyDescent="0.25"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</row>
    <row r="420" spans="2:28" x14ac:dyDescent="0.25"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</row>
    <row r="421" spans="2:28" x14ac:dyDescent="0.25"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</row>
    <row r="422" spans="2:28" x14ac:dyDescent="0.25"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</row>
    <row r="423" spans="2:28" x14ac:dyDescent="0.25"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</row>
    <row r="424" spans="2:28" x14ac:dyDescent="0.25"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</row>
    <row r="425" spans="2:28" x14ac:dyDescent="0.25"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</row>
    <row r="426" spans="2:28" x14ac:dyDescent="0.25">
      <c r="B426" s="59"/>
      <c r="C426" s="59"/>
      <c r="D426" s="59"/>
      <c r="E426" s="59"/>
      <c r="F426" s="59"/>
      <c r="G426" s="59"/>
      <c r="H426" s="59"/>
      <c r="I426" s="59"/>
      <c r="J426" s="59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427"/>
  <sheetViews>
    <sheetView zoomScale="85" zoomScaleNormal="85" workbookViewId="0">
      <pane xSplit="1" ySplit="2" topLeftCell="B33" activePane="bottomRight" state="frozen"/>
      <selection pane="topRight" activeCell="B1" sqref="B1"/>
      <selection pane="bottomLeft" activeCell="A3" sqref="A3"/>
      <selection pane="bottomRight" activeCell="F54" sqref="F54"/>
    </sheetView>
  </sheetViews>
  <sheetFormatPr defaultRowHeight="15" x14ac:dyDescent="0.25"/>
  <cols>
    <col min="1" max="1" width="25.42578125" customWidth="1"/>
    <col min="2" max="3" width="9.28515625" bestFit="1" customWidth="1"/>
    <col min="4" max="4" width="10.42578125" customWidth="1"/>
    <col min="5" max="5" width="10.28515625" bestFit="1" customWidth="1"/>
    <col min="6" max="6" width="10.42578125" style="28" customWidth="1"/>
    <col min="7" max="8" width="9.28515625" bestFit="1" customWidth="1"/>
    <col min="9" max="9" width="9.28515625" style="28" customWidth="1"/>
    <col min="10" max="10" width="9.42578125" bestFit="1" customWidth="1"/>
    <col min="11" max="11" width="10.42578125" bestFit="1" customWidth="1"/>
    <col min="12" max="12" width="9.42578125" bestFit="1" customWidth="1"/>
    <col min="13" max="15" width="9.28515625" bestFit="1" customWidth="1"/>
    <col min="16" max="16" width="9.42578125" bestFit="1" customWidth="1"/>
    <col min="17" max="20" width="9.28515625" bestFit="1" customWidth="1"/>
    <col min="21" max="21" width="9.28515625" style="28" customWidth="1"/>
    <col min="22" max="22" width="9.28515625" bestFit="1" customWidth="1"/>
  </cols>
  <sheetData>
    <row r="1" spans="1:22" x14ac:dyDescent="0.25">
      <c r="A1" s="44" t="s">
        <v>241</v>
      </c>
      <c r="B1" s="28">
        <v>43.65</v>
      </c>
      <c r="C1" s="28">
        <v>78.111800000000002</v>
      </c>
      <c r="D1" s="28">
        <v>70.91</v>
      </c>
      <c r="E1" s="28">
        <v>28</v>
      </c>
      <c r="F1" s="28">
        <v>30.026</v>
      </c>
      <c r="G1" s="28">
        <v>36.46</v>
      </c>
      <c r="H1" s="31">
        <v>46</v>
      </c>
      <c r="I1" s="60">
        <v>128.1705</v>
      </c>
      <c r="J1" s="31">
        <v>17</v>
      </c>
      <c r="K1" s="31">
        <v>46</v>
      </c>
      <c r="L1" s="31">
        <v>46</v>
      </c>
      <c r="M1" s="31">
        <v>1</v>
      </c>
      <c r="N1" s="31">
        <v>1</v>
      </c>
      <c r="O1" s="31">
        <v>1</v>
      </c>
      <c r="P1" s="31">
        <v>1</v>
      </c>
      <c r="Q1" s="31">
        <v>1</v>
      </c>
      <c r="R1" s="31">
        <v>1</v>
      </c>
      <c r="S1" s="31">
        <v>1</v>
      </c>
      <c r="T1" s="31">
        <v>64</v>
      </c>
      <c r="U1" s="31">
        <v>92.1006</v>
      </c>
      <c r="V1" s="31">
        <v>98</v>
      </c>
    </row>
    <row r="2" spans="1:22" x14ac:dyDescent="0.25">
      <c r="A2" s="28" t="s">
        <v>219</v>
      </c>
      <c r="B2" s="28" t="s">
        <v>133</v>
      </c>
      <c r="C2" s="28" t="s">
        <v>360</v>
      </c>
      <c r="D2" s="28" t="s">
        <v>135</v>
      </c>
      <c r="E2" s="28" t="s">
        <v>59</v>
      </c>
      <c r="F2" s="28" t="s">
        <v>140</v>
      </c>
      <c r="G2" s="28" t="s">
        <v>67</v>
      </c>
      <c r="H2" s="28" t="s">
        <v>141</v>
      </c>
      <c r="I2" s="28" t="s">
        <v>366</v>
      </c>
      <c r="J2" s="28" t="s">
        <v>57</v>
      </c>
      <c r="K2" s="28" t="s">
        <v>145</v>
      </c>
      <c r="L2" s="28" t="s">
        <v>146</v>
      </c>
      <c r="M2" s="26" t="s">
        <v>152</v>
      </c>
      <c r="N2" s="26" t="s">
        <v>153</v>
      </c>
      <c r="O2" s="26" t="s">
        <v>154</v>
      </c>
      <c r="P2" s="28" t="s">
        <v>157</v>
      </c>
      <c r="Q2" s="26" t="s">
        <v>166</v>
      </c>
      <c r="R2" s="26" t="s">
        <v>167</v>
      </c>
      <c r="S2" s="26" t="s">
        <v>168</v>
      </c>
      <c r="T2" s="28" t="s">
        <v>61</v>
      </c>
      <c r="U2" s="28" t="s">
        <v>367</v>
      </c>
      <c r="V2" s="28" t="s">
        <v>169</v>
      </c>
    </row>
    <row r="3" spans="1:22" x14ac:dyDescent="0.25">
      <c r="A3" s="28" t="s">
        <v>220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>
        <f>afdust!AJ62</f>
        <v>1524.927732644325</v>
      </c>
      <c r="N3" s="26">
        <f>afdust!AK62</f>
        <v>6955.919536415221</v>
      </c>
      <c r="O3" s="26">
        <f>afdust!AL62</f>
        <v>36930.61011170179</v>
      </c>
      <c r="P3" s="26">
        <f>afdust!AO62</f>
        <v>5434609.7818415565</v>
      </c>
      <c r="Q3" s="26">
        <f>afdust!AX62</f>
        <v>144300.77910346648</v>
      </c>
      <c r="R3" s="26">
        <f>afdust!AY62</f>
        <v>8748.230158735023</v>
      </c>
      <c r="S3" s="26">
        <f>afdust!AZ62</f>
        <v>3182.1887670941073</v>
      </c>
      <c r="T3" s="26"/>
      <c r="U3" s="26"/>
      <c r="V3" s="26"/>
    </row>
    <row r="4" spans="1:22" x14ac:dyDescent="0.25">
      <c r="A4" s="28" t="s">
        <v>506</v>
      </c>
      <c r="B4" s="26">
        <f>livestock!M62</f>
        <v>4393.413771517532</v>
      </c>
      <c r="C4" s="26">
        <f>livestock!O62</f>
        <v>448.41500917832536</v>
      </c>
      <c r="D4" s="26"/>
      <c r="E4" s="26"/>
      <c r="F4" s="26">
        <f>livestock!W62</f>
        <v>0</v>
      </c>
      <c r="G4" s="26"/>
      <c r="H4" s="26"/>
      <c r="I4" s="26">
        <f>livestock!AC62</f>
        <v>0</v>
      </c>
      <c r="J4" s="26">
        <f>livestock!AD62</f>
        <v>2505875.3928170144</v>
      </c>
      <c r="K4" s="26"/>
      <c r="L4" s="26"/>
      <c r="M4" s="26"/>
      <c r="N4" s="26"/>
      <c r="O4" s="26"/>
      <c r="P4" s="26"/>
      <c r="Q4" s="26"/>
      <c r="R4" s="26"/>
      <c r="S4" s="26"/>
      <c r="T4" s="26"/>
      <c r="U4" s="26">
        <f>livestock!AK62</f>
        <v>13586.452094090408</v>
      </c>
      <c r="V4" s="26"/>
    </row>
    <row r="5" spans="1:22" s="94" customFormat="1" x14ac:dyDescent="0.25">
      <c r="A5" s="94" t="s">
        <v>507</v>
      </c>
      <c r="B5" s="95"/>
      <c r="C5" s="95"/>
      <c r="D5" s="95"/>
      <c r="E5" s="95"/>
      <c r="F5" s="95"/>
      <c r="G5" s="95"/>
      <c r="H5" s="95"/>
      <c r="I5" s="95"/>
      <c r="J5" s="95">
        <f>fertilizer!F62</f>
        <v>1186241.0080914076</v>
      </c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</row>
    <row r="6" spans="1:22" s="94" customFormat="1" x14ac:dyDescent="0.25">
      <c r="A6" s="94" t="s">
        <v>451</v>
      </c>
      <c r="B6" s="95">
        <f>airports!W62</f>
        <v>3173.5774002676394</v>
      </c>
      <c r="C6" s="95">
        <f>airports!Y62</f>
        <v>916.5378550012058</v>
      </c>
      <c r="D6" s="95"/>
      <c r="E6" s="95">
        <f>airports!AB62</f>
        <v>485557.57255952858</v>
      </c>
      <c r="F6" s="95">
        <f>airports!AI62</f>
        <v>6632.9418871157814</v>
      </c>
      <c r="H6" s="95">
        <f>airports!AJ62</f>
        <v>1012.2786309223497</v>
      </c>
      <c r="I6" s="95">
        <f>airports!AP62</f>
        <v>291.19560031916797</v>
      </c>
      <c r="K6" s="95">
        <f>airports!AR62</f>
        <v>113881.37491556078</v>
      </c>
      <c r="L6" s="95">
        <f>airports!AS62</f>
        <v>11641.217509021604</v>
      </c>
      <c r="M6" s="95">
        <f>airports!AZ62</f>
        <v>1.4931268024118321E-2</v>
      </c>
      <c r="N6" s="95">
        <f>airports!BA62</f>
        <v>3023.1758231420772</v>
      </c>
      <c r="O6" s="95">
        <f>airports!BB62</f>
        <v>4.1467691458196398</v>
      </c>
      <c r="P6" s="95">
        <f>airports!BG62</f>
        <v>1275.864855004412</v>
      </c>
      <c r="Q6" s="95">
        <f>airports!BQ62</f>
        <v>6.119810598133768E-2</v>
      </c>
      <c r="R6" s="95">
        <f>airports!BR62</f>
        <v>590.85157226936076</v>
      </c>
      <c r="S6" s="95">
        <f>airports!BS62</f>
        <v>2.9134292107265824E-4</v>
      </c>
      <c r="T6" s="95">
        <f>airports!BT62</f>
        <v>15223.441319984664</v>
      </c>
      <c r="U6" s="95">
        <f>airports!BU62</f>
        <v>6462.9921854834038</v>
      </c>
      <c r="V6" s="95">
        <f>airports!BV62</f>
        <v>0</v>
      </c>
    </row>
    <row r="7" spans="1:22" s="28" customFormat="1" x14ac:dyDescent="0.25">
      <c r="A7" s="28" t="s">
        <v>369</v>
      </c>
      <c r="B7" s="26">
        <f>ptagfire!U61</f>
        <v>2414.3494862075513</v>
      </c>
      <c r="C7" s="26">
        <f>ptagfire!W61</f>
        <v>194.99407228606111</v>
      </c>
      <c r="D7" s="26"/>
      <c r="E7" s="26">
        <f>ptagfire!Z61</f>
        <v>262635.1603941677</v>
      </c>
      <c r="F7" s="26">
        <f>ptagfire!AG61</f>
        <v>940.60554251792553</v>
      </c>
      <c r="H7" s="26">
        <f>ptagfire!AI61</f>
        <v>0</v>
      </c>
      <c r="I7" s="26">
        <f>ptagfire!AO61</f>
        <v>4.0026222939144068E-2</v>
      </c>
      <c r="J7" s="26">
        <f>ptagfire!AP61</f>
        <v>51275.558841438542</v>
      </c>
      <c r="K7" s="26">
        <f>ptagfire!AS61</f>
        <v>9214.6055582256977</v>
      </c>
      <c r="L7" s="26">
        <f>ptagfire!AT61</f>
        <v>1023.8453759650967</v>
      </c>
      <c r="M7" s="26">
        <f>ptagfire!BA61</f>
        <v>2713.9572001804663</v>
      </c>
      <c r="N7" s="26">
        <f>ptagfire!BB61</f>
        <v>3327.498657109822</v>
      </c>
      <c r="O7" s="26">
        <f>ptagfire!BC61</f>
        <v>2.4744336453270241</v>
      </c>
      <c r="P7" s="26">
        <f>ptagfire!BH61</f>
        <v>11737.820775988333</v>
      </c>
      <c r="Q7" s="26">
        <f>ptagfire!BR61</f>
        <v>3.7116473678293769</v>
      </c>
      <c r="R7" s="26">
        <f>ptagfire!BS61</f>
        <v>482.4162025170383</v>
      </c>
      <c r="S7" s="26">
        <f>ptagfire!BT61</f>
        <v>0.24744341992383007</v>
      </c>
      <c r="T7" s="26">
        <f>ptagfire!BU61</f>
        <v>3694.088009408405</v>
      </c>
      <c r="U7" s="26">
        <f>ptagfire!BV61</f>
        <v>604.97222233328182</v>
      </c>
      <c r="V7" s="26">
        <f>ptagfire!BW61</f>
        <v>0</v>
      </c>
    </row>
    <row r="8" spans="1:22" x14ac:dyDescent="0.25">
      <c r="A8" s="62" t="s">
        <v>504</v>
      </c>
      <c r="B8" s="106">
        <v>205061.06032162771</v>
      </c>
      <c r="C8" s="106"/>
      <c r="D8" s="106"/>
      <c r="E8" s="106">
        <v>5922147.6265520295</v>
      </c>
      <c r="F8" s="106">
        <v>846345.49624518852</v>
      </c>
      <c r="G8" s="106"/>
      <c r="H8" s="106"/>
      <c r="I8" s="106"/>
      <c r="J8" s="106"/>
      <c r="K8" s="106">
        <v>1854323.4386145268</v>
      </c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</row>
    <row r="9" spans="1:22" s="28" customFormat="1" x14ac:dyDescent="0.25">
      <c r="A9" s="28" t="s">
        <v>376</v>
      </c>
      <c r="B9" s="26">
        <f>'cmv_c1c2 12'!V61</f>
        <v>651.31079020043808</v>
      </c>
      <c r="C9" s="26">
        <f>'cmv_c1c2 12'!X61</f>
        <v>41.492745754799493</v>
      </c>
      <c r="D9" s="26"/>
      <c r="E9" s="26">
        <f>'cmv_c1c2 12'!Z61</f>
        <v>31477.608567635441</v>
      </c>
      <c r="F9" s="26">
        <f>'cmv_c1c2 12'!AG61</f>
        <v>359.73640344904283</v>
      </c>
      <c r="G9" s="26"/>
      <c r="H9" s="26">
        <f>'cmv_c1c2 12'!AH61</f>
        <v>1722.0463208918329</v>
      </c>
      <c r="I9" s="26">
        <f>'cmv_c1c2 12'!AN61</f>
        <v>22.915083881720982</v>
      </c>
      <c r="J9" s="26">
        <f>'cmv_c1c2 12'!AO61</f>
        <v>109.4767134448506</v>
      </c>
      <c r="K9" s="26">
        <f>'cmv_c1c2 12'!AR61</f>
        <v>193730.16847962886</v>
      </c>
      <c r="L9" s="26">
        <f>'cmv_c1c2 12'!AS61</f>
        <v>19803.529244627473</v>
      </c>
      <c r="M9" s="26">
        <f>'cmv_c1c2 12'!AZ61</f>
        <v>1.1567267047715717</v>
      </c>
      <c r="N9" s="26">
        <f>'cmv_c1c2 12'!BA61</f>
        <v>4353.56433835799</v>
      </c>
      <c r="O9" s="26">
        <f>'cmv_c1c2 12'!BB61</f>
        <v>1.480009376186662</v>
      </c>
      <c r="P9" s="26">
        <f>'cmv_c1c2 12'!BG61</f>
        <v>182.2902388048079</v>
      </c>
      <c r="Q9" s="26">
        <f>'cmv_c1c2 12'!BQ61</f>
        <v>1.9878916428291843E-2</v>
      </c>
      <c r="R9" s="26">
        <f>'cmv_c1c2 12'!BR61</f>
        <v>16.653859376218719</v>
      </c>
      <c r="S9" s="26">
        <f>'cmv_c1c2 12'!BS61</f>
        <v>2.2570261515253171E-2</v>
      </c>
      <c r="T9" s="26">
        <f>'cmv_c1c2 12'!BT61</f>
        <v>841.42143650144271</v>
      </c>
      <c r="U9" s="26">
        <f>'cmv_c1c2 12'!BU61</f>
        <v>1267.8966272114537</v>
      </c>
      <c r="V9" s="26">
        <f>'cmv_c1c2 12'!BV61</f>
        <v>0</v>
      </c>
    </row>
    <row r="10" spans="1:22" s="28" customFormat="1" x14ac:dyDescent="0.25">
      <c r="A10" s="28" t="s">
        <v>449</v>
      </c>
      <c r="B10" s="26">
        <f>'cmv_c3 12'!V61</f>
        <v>3034.8022839979731</v>
      </c>
      <c r="C10" s="26">
        <f>'cmv_c3 12'!X61</f>
        <v>185.0211316655591</v>
      </c>
      <c r="D10" s="26"/>
      <c r="E10" s="26">
        <f>'cmv_c3 12'!Z61</f>
        <v>73246.302801283338</v>
      </c>
      <c r="F10" s="26">
        <f>'cmv_c3 12'!AG61</f>
        <v>1669.3084147258703</v>
      </c>
      <c r="H10" s="26">
        <f>'cmv_c3 12'!AH61</f>
        <v>5610.6838354097672</v>
      </c>
      <c r="I10" s="26">
        <f>'cmv_c3 12'!AN61</f>
        <v>106.50248035419138</v>
      </c>
      <c r="J10" s="26">
        <f>'cmv_c3 12'!AO61</f>
        <v>616.98762388130319</v>
      </c>
      <c r="K10" s="26">
        <f>'cmv_c3 12'!AR61</f>
        <v>631201.19780540303</v>
      </c>
      <c r="L10" s="26">
        <f>'cmv_c3 12'!AS61</f>
        <v>64522.568295802492</v>
      </c>
      <c r="M10" s="26">
        <f>'cmv_c3 12'!AZ61</f>
        <v>1.2686264056803178</v>
      </c>
      <c r="N10" s="26">
        <f>'cmv_c3 12'!BA61</f>
        <v>6584.216458372528</v>
      </c>
      <c r="O10" s="26">
        <f>'cmv_c3 12'!BB61</f>
        <v>21.556363561263712</v>
      </c>
      <c r="P10" s="26">
        <f>'cmv_c3 12'!BG61</f>
        <v>2760.1430894473492</v>
      </c>
      <c r="Q10" s="26">
        <f>'cmv_c3 12'!BQ61</f>
        <v>86.990999791883652</v>
      </c>
      <c r="R10" s="26">
        <f>'cmv_c3 12'!BR61</f>
        <v>3105.0484579412259</v>
      </c>
      <c r="S10" s="26">
        <f>'cmv_c3 12'!BS61</f>
        <v>3.6492007193580496</v>
      </c>
      <c r="T10" s="26">
        <f>'cmv_c3 12'!BT61</f>
        <v>217302.85045768632</v>
      </c>
      <c r="U10" s="26">
        <f>'cmv_c3 12'!BU61</f>
        <v>5833.6953680857423</v>
      </c>
      <c r="V10" s="26">
        <f>'cmv_c3 12'!BV61</f>
        <v>0</v>
      </c>
    </row>
    <row r="11" spans="1:22" x14ac:dyDescent="0.25">
      <c r="A11" s="28" t="s">
        <v>215</v>
      </c>
      <c r="B11" s="26">
        <f>nonpt!Y62</f>
        <v>5179.7406502948515</v>
      </c>
      <c r="C11" s="26">
        <f>nonpt!AA62</f>
        <v>10726.671223314892</v>
      </c>
      <c r="D11" s="26">
        <f>nonpt!AD62</f>
        <v>36.310512658696915</v>
      </c>
      <c r="E11" s="26">
        <f>nonpt!AE62</f>
        <v>1887199.5507645749</v>
      </c>
      <c r="F11" s="26">
        <f>nonpt!AL62</f>
        <v>6014.1373590936855</v>
      </c>
      <c r="G11" s="26">
        <f>nonpt!AM62</f>
        <v>1988.0052105784064</v>
      </c>
      <c r="H11" s="26">
        <f>nonpt!AN62</f>
        <v>0</v>
      </c>
      <c r="I11" s="26">
        <f>nonpt!AT62</f>
        <v>607.08254848885292</v>
      </c>
      <c r="J11" s="26">
        <f>nonpt!AU62</f>
        <v>109799.43683405448</v>
      </c>
      <c r="K11" s="26">
        <f>nonpt!AX62</f>
        <v>619151.00669516262</v>
      </c>
      <c r="L11" s="26">
        <f>nonpt!AY62</f>
        <v>68794.566185228687</v>
      </c>
      <c r="M11" s="26">
        <f>nonpt!BF62</f>
        <v>19509.963169097682</v>
      </c>
      <c r="N11" s="26">
        <f>nonpt!BG62</f>
        <v>30768.155857535028</v>
      </c>
      <c r="O11" s="26">
        <f>nonpt!BH62</f>
        <v>407.1220984411994</v>
      </c>
      <c r="P11" s="26">
        <f>nonpt!BM62</f>
        <v>79382.29563214544</v>
      </c>
      <c r="Q11" s="26">
        <f>nonpt!BW62</f>
        <v>16190.714147203098</v>
      </c>
      <c r="R11" s="26">
        <f>nonpt!BX62</f>
        <v>14638.235192105221</v>
      </c>
      <c r="S11" s="26">
        <f>nonpt!BY62</f>
        <v>62.205043228797777</v>
      </c>
      <c r="T11" s="26">
        <f>nonpt!BZ62</f>
        <v>134491.3718641921</v>
      </c>
      <c r="U11" s="26">
        <f>nonpt!CA62</f>
        <v>440966.36681060889</v>
      </c>
      <c r="V11" s="26">
        <f>nonpt!CB62</f>
        <v>1742.7753973179379</v>
      </c>
    </row>
    <row r="12" spans="1:22" s="28" customFormat="1" x14ac:dyDescent="0.25">
      <c r="A12" s="28" t="s">
        <v>216</v>
      </c>
      <c r="B12" s="26">
        <f>nonroad!U62</f>
        <v>5945.914845057875</v>
      </c>
      <c r="C12" s="26">
        <f>nonroad!V62</f>
        <v>28651.484081345479</v>
      </c>
      <c r="D12" s="26"/>
      <c r="E12" s="26">
        <f>nonroad!Y62</f>
        <v>10577556.893931959</v>
      </c>
      <c r="F12" s="26">
        <f>nonroad!AE62</f>
        <v>28318.729698592615</v>
      </c>
      <c r="H12" s="26">
        <f>nonroad!AF62</f>
        <v>8800.792760764989</v>
      </c>
      <c r="I12" s="26">
        <f>nonroad!AL62</f>
        <v>1908.2188713714361</v>
      </c>
      <c r="J12" s="26">
        <f>nonroad!AM62</f>
        <v>1831.433854803041</v>
      </c>
      <c r="K12" s="26">
        <f>nonroad!AP62</f>
        <v>990088.96681057441</v>
      </c>
      <c r="L12" s="26">
        <f>nonroad!AQ62</f>
        <v>101209.13007627794</v>
      </c>
      <c r="M12" s="26">
        <f>nonroad!AW62</f>
        <v>13.141470767969027</v>
      </c>
      <c r="N12" s="26">
        <f>nonroad!AX62</f>
        <v>54414.228345706659</v>
      </c>
      <c r="O12" s="26">
        <f>nonroad!AY62</f>
        <v>24.58621045846213</v>
      </c>
      <c r="P12" s="26">
        <f>nonroad!BC62</f>
        <v>5937.2588616577514</v>
      </c>
      <c r="Q12" s="26">
        <f>nonroad!BK62</f>
        <v>51.002462228475878</v>
      </c>
      <c r="R12" s="26">
        <f>nonroad!BL62</f>
        <v>235.81390911842638</v>
      </c>
      <c r="S12" s="26">
        <f>nonroad!BM62</f>
        <v>0.26125075573846529</v>
      </c>
      <c r="T12" s="26">
        <f>nonroad!BN62</f>
        <v>1508.2725646435488</v>
      </c>
      <c r="U12" s="26">
        <f>nonroad!BO62</f>
        <v>276861.93562627584</v>
      </c>
      <c r="V12" s="26">
        <f>nonroad!BP62</f>
        <v>0</v>
      </c>
    </row>
    <row r="13" spans="1:22" s="28" customFormat="1" x14ac:dyDescent="0.25">
      <c r="A13" s="28" t="s">
        <v>309</v>
      </c>
      <c r="B13" s="26">
        <f>'onroad all'!H62</f>
        <v>4923.3944145681962</v>
      </c>
      <c r="C13" s="26">
        <f>'onroad all'!J62</f>
        <v>25837.765847866143</v>
      </c>
      <c r="D13" s="26"/>
      <c r="E13" s="26">
        <f>'onroad all'!Q62</f>
        <v>18309739.488332141</v>
      </c>
      <c r="F13" s="26">
        <f>'onroad all'!AE62</f>
        <v>18153.124453227978</v>
      </c>
      <c r="G13" s="26"/>
      <c r="H13" s="26">
        <f>'onroad all'!AG62</f>
        <v>27152.825769236002</v>
      </c>
      <c r="I13" s="26">
        <f>'onroad all'!AP62</f>
        <v>2360.2295865249989</v>
      </c>
      <c r="J13" s="26">
        <f>'onroad all'!AR62</f>
        <v>107902.87758334</v>
      </c>
      <c r="K13" s="26">
        <f>'onroad all'!AT62</f>
        <v>2887775.8768056966</v>
      </c>
      <c r="L13" s="26">
        <f>'onroad all'!AU62</f>
        <v>479174.2807518497</v>
      </c>
      <c r="M13" s="26">
        <f>'onroad all'!BD62</f>
        <v>230.21454852818974</v>
      </c>
      <c r="N13" s="26">
        <f>'onroad all'!BE62</f>
        <v>48746.606009544645</v>
      </c>
      <c r="O13" s="26">
        <f>'onroad all'!BF62</f>
        <v>2209.3182184458992</v>
      </c>
      <c r="P13" s="26">
        <f>'onroad all'!BM62</f>
        <v>119063.28268074758</v>
      </c>
      <c r="Q13" s="26">
        <f>'onroad all'!BX62</f>
        <v>1654.6881160961891</v>
      </c>
      <c r="R13" s="26">
        <f>'onroad all'!BY62</f>
        <v>3414.182503172196</v>
      </c>
      <c r="S13" s="26">
        <f>'onroad all'!BZ62</f>
        <v>72.263742990420937</v>
      </c>
      <c r="T13" s="26">
        <f>'onroad all'!CB62</f>
        <v>25959.545341421217</v>
      </c>
      <c r="U13" s="26">
        <f>'onroad all'!CD62</f>
        <v>376000.3299669837</v>
      </c>
      <c r="V13" s="26"/>
    </row>
    <row r="14" spans="1:22" s="28" customFormat="1" x14ac:dyDescent="0.25">
      <c r="A14" s="28" t="s">
        <v>232</v>
      </c>
      <c r="B14" s="26">
        <f>np_oilgas!X61</f>
        <v>289.74034049728027</v>
      </c>
      <c r="C14" s="26">
        <f>np_oilgas!Z61</f>
        <v>19331.920518999676</v>
      </c>
      <c r="D14" s="26">
        <f>np_oilgas!AC61</f>
        <v>0.60038116540259445</v>
      </c>
      <c r="E14" s="26">
        <f>np_oilgas!AD61</f>
        <v>769328.03511826321</v>
      </c>
      <c r="F14" s="26">
        <f>np_oilgas!AK61</f>
        <v>21620.825101899558</v>
      </c>
      <c r="H14" s="26">
        <f>np_oilgas!AL61</f>
        <v>0</v>
      </c>
      <c r="I14" s="26">
        <f>np_oilgas!AR61</f>
        <v>40.62140702067439</v>
      </c>
      <c r="J14" s="26">
        <f>np_oilgas!AS61</f>
        <v>20.088224269995749</v>
      </c>
      <c r="K14" s="26">
        <f>np_oilgas!AV61</f>
        <v>517112.85416365025</v>
      </c>
      <c r="L14" s="26">
        <f>np_oilgas!AW61</f>
        <v>57456.975000575309</v>
      </c>
      <c r="M14" s="26">
        <f>np_oilgas!BD61</f>
        <v>250.03251618379571</v>
      </c>
      <c r="N14" s="26">
        <f>np_oilgas!BE61</f>
        <v>604.31882154603272</v>
      </c>
      <c r="O14" s="26">
        <f>np_oilgas!BF61</f>
        <v>141.36121213515733</v>
      </c>
      <c r="P14" s="26">
        <f>np_oilgas!BK61</f>
        <v>85.587696032869474</v>
      </c>
      <c r="Q14" s="26">
        <f>np_oilgas!BU61</f>
        <v>220.87688391504122</v>
      </c>
      <c r="R14" s="26">
        <f>np_oilgas!BV61</f>
        <v>1715.5107565057817</v>
      </c>
      <c r="S14" s="26">
        <f>np_oilgas!BW61</f>
        <v>0</v>
      </c>
      <c r="T14" s="26">
        <f>np_oilgas!BX61</f>
        <v>42853.105211417351</v>
      </c>
      <c r="U14" s="26">
        <f>np_oilgas!BY61</f>
        <v>797186.23750979931</v>
      </c>
      <c r="V14" s="26">
        <f>np_oilgas!BZ61</f>
        <v>0</v>
      </c>
    </row>
    <row r="15" spans="1:22" x14ac:dyDescent="0.25">
      <c r="A15" s="28" t="s">
        <v>423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>
        <f>'othafdust 12US1'!AI18</f>
        <v>138.70468665932233</v>
      </c>
      <c r="N15" s="26">
        <f>'othafdust 12US1'!AJ18</f>
        <v>140.92452447825028</v>
      </c>
      <c r="O15" s="26">
        <f>'othafdust 12US1'!AK18</f>
        <v>4420.8025886004798</v>
      </c>
      <c r="P15" s="26">
        <f>'othafdust 12US1'!AN18</f>
        <v>588465.53028398065</v>
      </c>
      <c r="Q15" s="26">
        <f>'othafdust 12US1'!AW18</f>
        <v>15483.585212749322</v>
      </c>
      <c r="R15" s="26">
        <f>'othafdust 12US1'!AX18</f>
        <v>829.82614981769575</v>
      </c>
      <c r="S15" s="26">
        <f>'othafdust 12US1'!AY18</f>
        <v>375.82677458338901</v>
      </c>
      <c r="T15" s="26"/>
      <c r="U15" s="26"/>
      <c r="V15" s="26"/>
    </row>
    <row r="16" spans="1:22" s="94" customFormat="1" x14ac:dyDescent="0.25">
      <c r="A16" s="90" t="s">
        <v>441</v>
      </c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>
        <f>'othptdust 12US1'!AI18</f>
        <v>75.141011862241228</v>
      </c>
      <c r="N16" s="95">
        <f>'othptdust 12US1'!AJ18</f>
        <v>60.986133502102923</v>
      </c>
      <c r="O16" s="95">
        <f>'othptdust 12US1'!AK18</f>
        <v>3044.5891346344283</v>
      </c>
      <c r="P16" s="95">
        <f>'othptdust 12US1'!AN18</f>
        <v>98881.854829359596</v>
      </c>
      <c r="Q16" s="95">
        <f>'othptdust 12US1'!AW18</f>
        <v>12904.868564644326</v>
      </c>
      <c r="R16" s="95">
        <f>'othptdust 12US1'!AX18</f>
        <v>99.947064564281135</v>
      </c>
      <c r="S16" s="95">
        <f>'othptdust 12US1'!AY18</f>
        <v>274.29776533817551</v>
      </c>
      <c r="T16" s="95"/>
      <c r="U16" s="95"/>
      <c r="V16" s="95"/>
    </row>
    <row r="17" spans="1:22" x14ac:dyDescent="0.25">
      <c r="A17" s="28" t="s">
        <v>418</v>
      </c>
      <c r="B17" s="26">
        <f>'othar 12US1'!O49</f>
        <v>28633.594632702854</v>
      </c>
      <c r="C17" s="26">
        <f>'othar 12US1'!Q49</f>
        <v>21311.634812816705</v>
      </c>
      <c r="D17" s="26"/>
      <c r="E17" s="26">
        <f>'othar 12US1'!S49</f>
        <v>2307338.1980673727</v>
      </c>
      <c r="F17" s="26">
        <f>'othar 12US1'!Z49</f>
        <v>20121.207823157572</v>
      </c>
      <c r="H17" s="26">
        <f>'othar 12US1'!AA49</f>
        <v>2329.4006630090926</v>
      </c>
      <c r="I17" s="26">
        <f>'othar 12US1'!AG49</f>
        <v>4095.3560770194986</v>
      </c>
      <c r="J17" s="26">
        <f>'othar 12US1'!AH49</f>
        <v>115824.64000284464</v>
      </c>
      <c r="K17" s="26">
        <f>'othar 12US1'!AK49</f>
        <v>345011.66272781603</v>
      </c>
      <c r="L17" s="26">
        <f>'othar 12US1'!AL49</f>
        <v>36006.818755994078</v>
      </c>
      <c r="M17" s="26">
        <f>'othar 12US1'!AS49</f>
        <v>872.08065904699663</v>
      </c>
      <c r="N17" s="26">
        <f>'othar 12US1'!AT49</f>
        <v>20842.180687294949</v>
      </c>
      <c r="O17" s="26">
        <f>'othar 12US1'!AU49</f>
        <v>1827.6268228938984</v>
      </c>
      <c r="P17" s="26">
        <f>'othar 12US1'!AZ49</f>
        <v>118843.00717436749</v>
      </c>
      <c r="Q17" s="26">
        <f>'othar 12US1'!BJ49</f>
        <v>4645.8266131378432</v>
      </c>
      <c r="R17" s="26">
        <f>'othar 12US1'!BK49</f>
        <v>4735.1517520798516</v>
      </c>
      <c r="S17" s="26">
        <f>'othar 12US1'!BL49</f>
        <v>201.98300313620291</v>
      </c>
      <c r="T17" s="26">
        <f>'othar 12US1'!BM49</f>
        <v>18027.748983956542</v>
      </c>
      <c r="U17" s="26">
        <f>'othar 12US1'!BN49</f>
        <v>274069.068445816</v>
      </c>
      <c r="V17" s="26">
        <f>'othar 12US1'!BO49</f>
        <v>0</v>
      </c>
    </row>
    <row r="18" spans="1:22" x14ac:dyDescent="0.25">
      <c r="A18" s="28" t="s">
        <v>415</v>
      </c>
      <c r="B18" s="26">
        <f>'onroad_can 12US1'!O49</f>
        <v>781.29434927116029</v>
      </c>
      <c r="C18" s="26">
        <f>'onroad_can 12US1'!Q49</f>
        <v>7059.9632711257518</v>
      </c>
      <c r="D18" s="26"/>
      <c r="E18" s="26">
        <f>'onroad_can 12US1'!S49</f>
        <v>1849516.9871659139</v>
      </c>
      <c r="F18" s="26">
        <f>'onroad_can 12US1'!Z49</f>
        <v>3461.2106852030893</v>
      </c>
      <c r="H18" s="26">
        <f>'onroad_can 12US1'!AA49</f>
        <v>3259.2602946660541</v>
      </c>
      <c r="I18" s="26">
        <f>'onroad_can 12US1'!AG49</f>
        <v>53.698412677100016</v>
      </c>
      <c r="J18" s="26">
        <f>'onroad_can 12US1'!AH49</f>
        <v>7684.6039703843744</v>
      </c>
      <c r="K18" s="26">
        <f>'onroad_can 12US1'!AK49</f>
        <v>366680.95635215048</v>
      </c>
      <c r="L18" s="26">
        <f>'onroad_can 12US1'!AL49</f>
        <v>37482.446612708081</v>
      </c>
      <c r="M18" s="26">
        <f>'onroad_can 12US1'!AS49</f>
        <v>9.705999453057677</v>
      </c>
      <c r="N18" s="26">
        <f>'onroad_can 12US1'!AT49</f>
        <v>7500.3504540338745</v>
      </c>
      <c r="O18" s="26">
        <f>'onroad_can 12US1'!AU49</f>
        <v>157.33765426204531</v>
      </c>
      <c r="P18" s="26">
        <f>'onroad_can 12US1'!AZ49</f>
        <v>12004.445486759885</v>
      </c>
      <c r="Q18" s="26">
        <f>'onroad_can 12US1'!BJ49</f>
        <v>124.28769000148365</v>
      </c>
      <c r="R18" s="26">
        <f>'onroad_can 12US1'!BK49</f>
        <v>109.72596102094134</v>
      </c>
      <c r="S18" s="26">
        <f>'onroad_can 12US1'!BL49</f>
        <v>4.714102468590295</v>
      </c>
      <c r="T18" s="26">
        <f>'onroad_can 12US1'!BM49</f>
        <v>1739.1887883311613</v>
      </c>
      <c r="U18" s="26">
        <f>'onroad_can 12US1'!BN49</f>
        <v>50377.577050525957</v>
      </c>
      <c r="V18" s="26">
        <f>'onroad_can 12US1'!BO49</f>
        <v>0</v>
      </c>
    </row>
    <row r="19" spans="1:22" s="28" customFormat="1" x14ac:dyDescent="0.25">
      <c r="A19" s="28" t="s">
        <v>416</v>
      </c>
      <c r="B19" s="26">
        <f>'onroad_mex 12US1'!U36</f>
        <v>425.45774255933429</v>
      </c>
      <c r="C19" s="26">
        <f>'onroad_mex 12US1'!V36</f>
        <v>3998.5960360724152</v>
      </c>
      <c r="D19" s="26"/>
      <c r="E19" s="26">
        <f>'onroad_mex 12US1'!Y36</f>
        <v>1828101.2299781998</v>
      </c>
      <c r="F19" s="26">
        <f>'onroad_mex 12US1'!AE36</f>
        <v>1633.9168018656524</v>
      </c>
      <c r="H19" s="26">
        <f>'onroad_mex 12US1'!AF36</f>
        <v>3539.2893635755431</v>
      </c>
      <c r="I19" s="26">
        <f>'onroad_mex 12US1'!AK36</f>
        <v>241.98743380340846</v>
      </c>
      <c r="J19" s="26">
        <f>'onroad_mex 12US1'!AL36</f>
        <v>2789.3818693268709</v>
      </c>
      <c r="K19" s="26">
        <f>'onroad_mex 12US1'!AO36</f>
        <v>380317.33901119942</v>
      </c>
      <c r="L19" s="26">
        <f>'onroad_mex 12US1'!AP36</f>
        <v>58553.393586603619</v>
      </c>
      <c r="M19" s="26">
        <f>'onroad_mex 12US1'!AV36</f>
        <v>11.936095652981896</v>
      </c>
      <c r="N19" s="26">
        <f>'onroad_mex 12US1'!AW36</f>
        <v>4706.6020496976962</v>
      </c>
      <c r="O19" s="26">
        <f>'onroad_mex 12US1'!AX36</f>
        <v>89.33411138922007</v>
      </c>
      <c r="P19" s="26">
        <f>'onroad_mex 12US1'!BC36</f>
        <v>4315.233338835119</v>
      </c>
      <c r="Q19" s="26">
        <f>'onroad_mex 12US1'!BM36</f>
        <v>52.197566226749849</v>
      </c>
      <c r="R19" s="26">
        <f>'onroad_mex 12US1'!BN36</f>
        <v>2505.6177703064891</v>
      </c>
      <c r="S19" s="26">
        <f>'onroad_mex 12US1'!BO36</f>
        <v>2.6225471969472638</v>
      </c>
      <c r="T19" s="26">
        <f>'onroad_mex 12US1'!BP36</f>
        <v>6246.91734373094</v>
      </c>
      <c r="U19" s="26">
        <f>'onroad_mex 12US1'!BW36</f>
        <v>56871.557723058111</v>
      </c>
      <c r="V19" s="26">
        <f>'onroad_mex 12US1'!BQ36</f>
        <v>0</v>
      </c>
    </row>
    <row r="20" spans="1:22" x14ac:dyDescent="0.25">
      <c r="A20" s="28" t="s">
        <v>417</v>
      </c>
      <c r="B20" s="26">
        <f>'othpt 12US1'!R49</f>
        <v>332.88271528320416</v>
      </c>
      <c r="C20" s="26">
        <f>'othpt 12US1'!T49</f>
        <v>2480.5464553265861</v>
      </c>
      <c r="D20" s="26"/>
      <c r="E20" s="26">
        <f>'othpt 12US1'!V49</f>
        <v>1225207.5749217276</v>
      </c>
      <c r="F20" s="26">
        <f>'othpt 12US1'!AC49</f>
        <v>8189.7078012024604</v>
      </c>
      <c r="H20" s="26">
        <f>'othpt 12US1'!AD49</f>
        <v>49.479454247940737</v>
      </c>
      <c r="I20" s="26">
        <f>'othpt 12US1'!AJ49</f>
        <v>23.865694370279872</v>
      </c>
      <c r="J20" s="26">
        <f>'othpt 12US1'!AK49</f>
        <v>20577.816704575209</v>
      </c>
      <c r="K20" s="26">
        <f>'othpt 12US1'!AN49</f>
        <v>758203.75946345855</v>
      </c>
      <c r="L20" s="26">
        <f>'othpt 12US1'!AO49</f>
        <v>84195.567797466763</v>
      </c>
      <c r="M20" s="26">
        <f>'othpt 12US1'!AV49</f>
        <v>1126.5736092357722</v>
      </c>
      <c r="N20" s="26">
        <f>'othpt 12US1'!AW49</f>
        <v>2608.3625379220975</v>
      </c>
      <c r="O20" s="26">
        <f>'othpt 12US1'!AX49</f>
        <v>1810.6489676411347</v>
      </c>
      <c r="P20" s="26">
        <f>'othpt 12US1'!BC49</f>
        <v>63543.392079148543</v>
      </c>
      <c r="Q20" s="26">
        <f>'othpt 12US1'!BM49</f>
        <v>6794.7454074907891</v>
      </c>
      <c r="R20" s="26">
        <f>'othpt 12US1'!BN49</f>
        <v>5847.7009531783397</v>
      </c>
      <c r="S20" s="26">
        <f>'othpt 12US1'!BO49</f>
        <v>443.90691079398277</v>
      </c>
      <c r="T20" s="26">
        <f>'othpt 12US1'!BP49</f>
        <v>1345932.6339493471</v>
      </c>
      <c r="U20" s="26">
        <f>'othpt 12US1'!BQ49</f>
        <v>12311.602514517484</v>
      </c>
      <c r="V20" s="26">
        <f>'othpt 12US1'!BR49</f>
        <v>11961.865603129814</v>
      </c>
    </row>
    <row r="21" spans="1:22" s="94" customFormat="1" x14ac:dyDescent="0.25">
      <c r="A21" s="8" t="s">
        <v>514</v>
      </c>
      <c r="B21" s="95">
        <f>'canada_ag 12US1'!J17</f>
        <v>409.16632924072815</v>
      </c>
      <c r="C21" s="95">
        <f>'canada_ag 12US1'!L17</f>
        <v>148.66705491603688</v>
      </c>
      <c r="E21" s="95"/>
      <c r="F21" s="95">
        <f>'canada_ag 12US1'!T17</f>
        <v>0</v>
      </c>
      <c r="H21" s="95"/>
      <c r="I21" s="95">
        <f>'canada_ag 12US1'!Z17</f>
        <v>0</v>
      </c>
      <c r="J21" s="95">
        <f>'canada_ag 12US1'!AA17</f>
        <v>491787.51918454358</v>
      </c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>
        <f>'canada_ag 12US1'!AH17</f>
        <v>19476.374763325239</v>
      </c>
      <c r="V21" s="95"/>
    </row>
    <row r="22" spans="1:22" s="94" customFormat="1" x14ac:dyDescent="0.25">
      <c r="A22" s="8" t="s">
        <v>515</v>
      </c>
      <c r="B22" s="95">
        <f>'canada_og2D 12US1'!Q10</f>
        <v>0</v>
      </c>
      <c r="C22" s="95">
        <f>'canada_og2D 12US1'!S10</f>
        <v>42779.125630666254</v>
      </c>
      <c r="E22" s="95">
        <f>'canada_og2D 12US1'!U10</f>
        <v>667.45154999800218</v>
      </c>
      <c r="F22" s="95">
        <f>'canada_og2D 12US1'!AB10</f>
        <v>0</v>
      </c>
      <c r="H22" s="95">
        <f>'canada_og2D 12US1'!AC10</f>
        <v>0</v>
      </c>
      <c r="I22" s="95">
        <f>'canada_og2D 12US1'!AI10</f>
        <v>0</v>
      </c>
      <c r="J22" s="95">
        <f>'canada_og2D 12US1'!AJ10</f>
        <v>7.4388147952181303</v>
      </c>
      <c r="K22" s="95">
        <f>'canada_og2D 12US1'!AM10</f>
        <v>2917.0089746555727</v>
      </c>
      <c r="L22" s="95">
        <f>'canada_og2D 12US1'!AN10</f>
        <v>324.11147084643972</v>
      </c>
      <c r="M22" s="95">
        <f>'canada_og2D 12US1'!AU10</f>
        <v>9.0103263524258084E-2</v>
      </c>
      <c r="N22" s="95">
        <f>'canada_og2D 12US1'!AV10</f>
        <v>2.2747279852312263E-3</v>
      </c>
      <c r="O22" s="95">
        <f>'canada_og2D 12US1'!AW10</f>
        <v>6.5156516647967999</v>
      </c>
      <c r="P22" s="95">
        <f>'canada_og2D 12US1'!BB10</f>
        <v>1.7699594289311661E-4</v>
      </c>
      <c r="Q22" s="95">
        <f>'canada_og2D 12US1'!BL10</f>
        <v>21.348492671387092</v>
      </c>
      <c r="R22" s="95">
        <f>'canada_og2D 12US1'!BM10</f>
        <v>1.9517263455276246</v>
      </c>
      <c r="S22" s="95">
        <f>'canada_og2D 12US1'!BN10</f>
        <v>0.66523681331701834</v>
      </c>
      <c r="T22" s="95">
        <f>'canada_og2D 12US1'!BO10</f>
        <v>3943.9200238335634</v>
      </c>
      <c r="U22" s="95">
        <f>'canada_og2D 12US1'!BP10</f>
        <v>152657.64899161842</v>
      </c>
      <c r="V22" s="95">
        <f>'canada_og2D 12US1'!BQ10</f>
        <v>0</v>
      </c>
    </row>
    <row r="23" spans="1:22" s="28" customFormat="1" x14ac:dyDescent="0.25">
      <c r="A23" s="28" t="s">
        <v>231</v>
      </c>
      <c r="B23" s="26">
        <f>ptegu!Z61</f>
        <v>4.2135375829091846</v>
      </c>
      <c r="C23" s="26">
        <f>ptegu!AA61</f>
        <v>1749.0528301367908</v>
      </c>
      <c r="D23" s="26">
        <f>ptegu!AD61</f>
        <v>255.12719366123775</v>
      </c>
      <c r="E23" s="26">
        <f>ptegu!AE61</f>
        <v>658759.05312318704</v>
      </c>
      <c r="F23" s="26">
        <f>ptegu!AL61</f>
        <v>8176.6068577550195</v>
      </c>
      <c r="G23" s="26">
        <f>ptegu!AM61</f>
        <v>11322.41309681816</v>
      </c>
      <c r="H23" s="26">
        <f>ptegu!AN61</f>
        <v>0</v>
      </c>
      <c r="I23" s="26">
        <f>ptegu!AT61</f>
        <v>2.222005637871987</v>
      </c>
      <c r="J23" s="26">
        <f>ptegu!AU61</f>
        <v>24045.527887829638</v>
      </c>
      <c r="K23" s="26">
        <f>ptegu!AX61</f>
        <v>1187941.9137123579</v>
      </c>
      <c r="L23" s="26">
        <f>ptegu!AY61</f>
        <v>131993.55870809359</v>
      </c>
      <c r="M23" s="26">
        <f>ptegu!BF61</f>
        <v>1028.8988467406054</v>
      </c>
      <c r="N23" s="26">
        <f>ptegu!BG61</f>
        <v>6475.210750810128</v>
      </c>
      <c r="O23" s="26">
        <f>ptegu!BH61</f>
        <v>3279.1680610658491</v>
      </c>
      <c r="P23" s="26">
        <f>ptegu!BM61</f>
        <v>30572.077312264049</v>
      </c>
      <c r="Q23" s="26">
        <f>ptegu!BW61</f>
        <v>9795.179359057387</v>
      </c>
      <c r="R23" s="26">
        <f>ptegu!BX61</f>
        <v>13860.98743309597</v>
      </c>
      <c r="S23" s="26">
        <f>ptegu!BY61</f>
        <v>444.02543426140016</v>
      </c>
      <c r="T23" s="26">
        <f>ptegu!BZ61</f>
        <v>1565683.6451859267</v>
      </c>
      <c r="U23" s="26">
        <f>ptegu!CA61</f>
        <v>5140.3723503224037</v>
      </c>
      <c r="V23" s="26">
        <f>ptegu!CB61</f>
        <v>35592.17282555937</v>
      </c>
    </row>
    <row r="24" spans="1:22" x14ac:dyDescent="0.25">
      <c r="A24" s="28" t="s">
        <v>485</v>
      </c>
      <c r="B24" s="26">
        <f>'ptfire-wild'!W61</f>
        <v>32634.778062529022</v>
      </c>
      <c r="C24" s="26">
        <f>'ptfire-wild'!Y61</f>
        <v>17909.301434954141</v>
      </c>
      <c r="D24" s="26"/>
      <c r="E24" s="26">
        <f>'ptfire-wild'!AB61</f>
        <v>6643600.7304637721</v>
      </c>
      <c r="F24" s="26">
        <f>'ptfire-wild'!AI61</f>
        <v>96047.048540746298</v>
      </c>
      <c r="G24" s="26"/>
      <c r="H24" s="26">
        <f>'ptfire-wild'!AK61</f>
        <v>0</v>
      </c>
      <c r="I24" s="26">
        <f>'ptfire-wild'!AQ61</f>
        <v>15116.434055526504</v>
      </c>
      <c r="J24" s="26">
        <f>'ptfire-wild'!AR61</f>
        <v>109089.87327351311</v>
      </c>
      <c r="K24" s="26">
        <f>'ptfire-wild'!AU61</f>
        <v>90028.844037069313</v>
      </c>
      <c r="L24" s="26">
        <f>'ptfire-wild'!AV61</f>
        <v>10003.205270798062</v>
      </c>
      <c r="M24" s="26">
        <f>'ptfire-wild'!BC61</f>
        <v>3384.5489831724349</v>
      </c>
      <c r="N24" s="26">
        <f>'ptfire-wild'!BD61</f>
        <v>41793.723861783081</v>
      </c>
      <c r="O24" s="26">
        <f>'ptfire-wild'!BE61</f>
        <v>7.7753046589574666</v>
      </c>
      <c r="P24" s="26">
        <f>'ptfire-wild'!BJ61</f>
        <v>104423.01986991848</v>
      </c>
      <c r="Q24" s="26">
        <f>'ptfire-wild'!BT61</f>
        <v>31.805983760414939</v>
      </c>
      <c r="R24" s="26">
        <f>'ptfire-wild'!BU61</f>
        <v>3381.9126680892173</v>
      </c>
      <c r="S24" s="26">
        <f>'ptfire-wild'!BV61</f>
        <v>2.0045875556407622</v>
      </c>
      <c r="T24" s="26">
        <f>'ptfire-wild'!BW61</f>
        <v>52719.795196651583</v>
      </c>
      <c r="U24" s="26">
        <f>'ptfire-wild'!BX61</f>
        <v>18631.237325121496</v>
      </c>
      <c r="V24" s="26">
        <f>'ptfire-wild'!BY61</f>
        <v>0</v>
      </c>
    </row>
    <row r="25" spans="1:22" s="94" customFormat="1" x14ac:dyDescent="0.25">
      <c r="A25" s="94" t="s">
        <v>486</v>
      </c>
      <c r="B25" s="95">
        <f>'ptfire-rx'!W61</f>
        <v>34098.844223079599</v>
      </c>
      <c r="C25" s="95">
        <f>'ptfire-rx'!Y61</f>
        <v>18117.306257932676</v>
      </c>
      <c r="D25" s="95"/>
      <c r="E25" s="95">
        <f>'ptfire-rx'!AB61</f>
        <v>7097451.7599981651</v>
      </c>
      <c r="F25" s="95">
        <f>'ptfire-rx'!AI61</f>
        <v>108997.44097157223</v>
      </c>
      <c r="G25" s="95"/>
      <c r="H25" s="95">
        <f>'ptfire-rx'!AK61</f>
        <v>0</v>
      </c>
      <c r="I25" s="95">
        <f>'ptfire-rx'!AQ61</f>
        <v>14762.412402740671</v>
      </c>
      <c r="J25" s="95">
        <f>'ptfire-rx'!AR61</f>
        <v>130893.56000496889</v>
      </c>
      <c r="K25" s="95">
        <f>'ptfire-rx'!AU61</f>
        <v>114748.93036699363</v>
      </c>
      <c r="L25" s="95">
        <f>'ptfire-rx'!AV61</f>
        <v>12749.882945379957</v>
      </c>
      <c r="M25" s="95">
        <f>'ptfire-rx'!BC61</f>
        <v>6616.4541330224929</v>
      </c>
      <c r="N25" s="95">
        <f>'ptfire-rx'!BD61</f>
        <v>34335.790930407507</v>
      </c>
      <c r="O25" s="95">
        <f>'ptfire-rx'!BE61</f>
        <v>14.705369351939757</v>
      </c>
      <c r="P25" s="95">
        <f>'ptfire-rx'!BJ61</f>
        <v>123552.73196828079</v>
      </c>
      <c r="Q25" s="95">
        <f>'ptfire-rx'!BT61</f>
        <v>95.382033130964928</v>
      </c>
      <c r="R25" s="95">
        <f>'ptfire-rx'!BU61</f>
        <v>3448.0551962972918</v>
      </c>
      <c r="S25" s="95">
        <f>'ptfire-rx'!BV61</f>
        <v>2.127410676957243</v>
      </c>
      <c r="T25" s="95">
        <f>'ptfire-rx'!BW61</f>
        <v>58710.443531760218</v>
      </c>
      <c r="U25" s="95">
        <f>'ptfire-rx'!BX61</f>
        <v>19995.506626942919</v>
      </c>
      <c r="V25" s="95">
        <f>'ptfire-rx'!BY61</f>
        <v>0</v>
      </c>
    </row>
    <row r="26" spans="1:22" s="28" customFormat="1" x14ac:dyDescent="0.25">
      <c r="A26" s="28" t="s">
        <v>448</v>
      </c>
      <c r="B26" s="26">
        <f>'ptfire_othna 12US1'!O59</f>
        <v>20178.146839756151</v>
      </c>
      <c r="C26" s="26">
        <f>'ptfire_othna 12US1'!Q59</f>
        <v>6575.7232915072218</v>
      </c>
      <c r="D26" s="26"/>
      <c r="E26" s="26">
        <f>'ptfire_othna 12US1'!S59</f>
        <v>1144564.6431553753</v>
      </c>
      <c r="F26" s="26">
        <f>'ptfire_othna 12US1'!Z59</f>
        <v>29607.704270632861</v>
      </c>
      <c r="G26" s="26"/>
      <c r="H26" s="26">
        <f>'ptfire_othna 12US1'!AB59</f>
        <v>0</v>
      </c>
      <c r="I26" s="26">
        <f>'ptfire_othna 12US1'!AH59</f>
        <v>0</v>
      </c>
      <c r="J26" s="26">
        <f>'ptfire_othna 12US1'!AI59</f>
        <v>20468.310335956143</v>
      </c>
      <c r="K26" s="26">
        <f>'ptfire_othna 12US1'!AL59</f>
        <v>29666.796968057435</v>
      </c>
      <c r="L26" s="26">
        <f>'ptfire_othna 12US1'!AM59</f>
        <v>3296.3146609627242</v>
      </c>
      <c r="M26" s="26">
        <f>'ptfire_othna 12US1'!AT59</f>
        <v>980.81125219133537</v>
      </c>
      <c r="N26" s="26">
        <f>'ptfire_othna 12US1'!AU59</f>
        <v>4203.8215891956943</v>
      </c>
      <c r="O26" s="26">
        <f>'ptfire_othna 12US1'!AV59</f>
        <v>19.104429496013449</v>
      </c>
      <c r="P26" s="26">
        <f>'ptfire_othna 12US1'!BA59</f>
        <v>19547.391461964493</v>
      </c>
      <c r="Q26" s="26">
        <f>'ptfire_othna 12US1'!BK59</f>
        <v>64.147778829742535</v>
      </c>
      <c r="R26" s="26">
        <f>'ptfire_othna 12US1'!BL59</f>
        <v>275.6211552180863</v>
      </c>
      <c r="S26" s="26">
        <f>'ptfire_othna 12US1'!BM59</f>
        <v>1.6062334173212709</v>
      </c>
      <c r="T26" s="26">
        <f>'ptfire_othna 12US1'!BN59</f>
        <v>9515.9841956137952</v>
      </c>
      <c r="U26" s="26">
        <f>'ptfire_othna 12US1'!BO59</f>
        <v>7919.1514966913455</v>
      </c>
      <c r="V26" s="26">
        <f>'ptfire_othna 12US1'!BP59</f>
        <v>0</v>
      </c>
    </row>
    <row r="27" spans="1:22" x14ac:dyDescent="0.25">
      <c r="A27" s="28" t="s">
        <v>217</v>
      </c>
      <c r="B27" s="26">
        <f>ptnonipm!Y62</f>
        <v>3530.4398621926848</v>
      </c>
      <c r="C27" s="26">
        <f>ptnonipm!AA62</f>
        <v>20143.959295243312</v>
      </c>
      <c r="D27" s="26">
        <f>ptnonipm!AD62</f>
        <v>3433.3977450328098</v>
      </c>
      <c r="E27" s="26">
        <f>ptnonipm!AE62</f>
        <v>1407421.0896096991</v>
      </c>
      <c r="F27" s="26">
        <f>ptnonipm!AL62</f>
        <v>10933.046478237948</v>
      </c>
      <c r="G27" s="26">
        <f>ptnonipm!AM62</f>
        <v>19834.552505847063</v>
      </c>
      <c r="H27" s="26">
        <f>ptnonipm!AN62</f>
        <v>0.39875617850824141</v>
      </c>
      <c r="I27" s="26">
        <f>ptnonipm!AT62</f>
        <v>686.74079615077142</v>
      </c>
      <c r="J27" s="26">
        <f>ptnonipm!AU62</f>
        <v>63123.179730359385</v>
      </c>
      <c r="K27" s="26">
        <f>ptnonipm!AX62</f>
        <v>842388.70461744769</v>
      </c>
      <c r="L27" s="26">
        <f>ptnonipm!AY62</f>
        <v>93598.348473897815</v>
      </c>
      <c r="M27" s="26">
        <f>ptnonipm!BF62</f>
        <v>6601.146485269488</v>
      </c>
      <c r="N27" s="26">
        <f>ptnonipm!BG62</f>
        <v>9057.6398950879375</v>
      </c>
      <c r="O27" s="26">
        <f>ptnonipm!BH62</f>
        <v>4679.9881160352143</v>
      </c>
      <c r="P27" s="26">
        <f>ptnonipm!BM62</f>
        <v>142281.34263872029</v>
      </c>
      <c r="Q27" s="26">
        <f>ptnonipm!BW62</f>
        <v>11956.520372135516</v>
      </c>
      <c r="R27" s="26">
        <f>ptnonipm!BX62</f>
        <v>33809.811556927045</v>
      </c>
      <c r="S27" s="26">
        <f>ptnonipm!BY62</f>
        <v>604.36272092976856</v>
      </c>
      <c r="T27" s="26">
        <f>ptnonipm!BZ62</f>
        <v>646547.77114068496</v>
      </c>
      <c r="U27" s="26">
        <f>ptnonipm!CA62</f>
        <v>133725.14512174251</v>
      </c>
      <c r="V27" s="26">
        <f>ptnonipm!CB62</f>
        <v>3314.6188653090544</v>
      </c>
    </row>
    <row r="28" spans="1:22" x14ac:dyDescent="0.25">
      <c r="A28" s="28" t="s">
        <v>228</v>
      </c>
      <c r="B28" s="26">
        <f>pt_oilgas!Y61</f>
        <v>105.52985753783483</v>
      </c>
      <c r="C28" s="26">
        <f>pt_oilgas!AA61</f>
        <v>2566.9766553657587</v>
      </c>
      <c r="D28" s="26">
        <f>pt_oilgas!AD61</f>
        <v>3.4089038787196877</v>
      </c>
      <c r="E28" s="26">
        <f>pt_oilgas!AE61</f>
        <v>246100.11392141352</v>
      </c>
      <c r="F28" s="26">
        <f>pt_oilgas!AL61</f>
        <v>8771.9967841564649</v>
      </c>
      <c r="G28" s="26">
        <f>pt_oilgas!AM61</f>
        <v>5.2143955659687915</v>
      </c>
      <c r="H28" s="26">
        <f>pt_oilgas!AN61</f>
        <v>0</v>
      </c>
      <c r="I28" s="26">
        <f>pt_oilgas!AT61</f>
        <v>2.5981485692081066</v>
      </c>
      <c r="J28" s="26">
        <f>pt_oilgas!AU61</f>
        <v>298.43172107756084</v>
      </c>
      <c r="K28" s="26">
        <f>pt_oilgas!AX61</f>
        <v>377039.30476465594</v>
      </c>
      <c r="L28" s="26">
        <f>pt_oilgas!AY61</f>
        <v>41893.531153669835</v>
      </c>
      <c r="M28" s="26">
        <f>pt_oilgas!BF61</f>
        <v>313.13797903638613</v>
      </c>
      <c r="N28" s="26">
        <f>pt_oilgas!BG61</f>
        <v>1020.5128955063482</v>
      </c>
      <c r="O28" s="26">
        <f>pt_oilgas!BH61</f>
        <v>179.23275085598905</v>
      </c>
      <c r="P28" s="26">
        <f>pt_oilgas!BM61</f>
        <v>553.4249748178421</v>
      </c>
      <c r="Q28" s="26">
        <f>pt_oilgas!BW61</f>
        <v>290.20690705256294</v>
      </c>
      <c r="R28" s="26">
        <f>pt_oilgas!BX61</f>
        <v>1281.6723330752802</v>
      </c>
      <c r="S28" s="26">
        <f>pt_oilgas!BY61</f>
        <v>48.527101660155118</v>
      </c>
      <c r="T28" s="26">
        <f>pt_oilgas!BZ61</f>
        <v>44786.319616462788</v>
      </c>
      <c r="U28" s="26">
        <f>pt_oilgas!CA61</f>
        <v>91398.728685581154</v>
      </c>
      <c r="V28" s="26">
        <f>pt_oilgas!CB61</f>
        <v>5.1908668503109955E-2</v>
      </c>
    </row>
    <row r="29" spans="1:22" x14ac:dyDescent="0.25">
      <c r="A29" s="28" t="s">
        <v>358</v>
      </c>
      <c r="B29" s="26">
        <f>rail!V60</f>
        <v>625.02313320178484</v>
      </c>
      <c r="C29" s="26">
        <f>rail!X60</f>
        <v>60.248716377003177</v>
      </c>
      <c r="D29" s="26"/>
      <c r="E29" s="26">
        <f>rail!AA60</f>
        <v>104835.62896198338</v>
      </c>
      <c r="F29" s="26">
        <f>rail!AH60</f>
        <v>1008.8036347625621</v>
      </c>
      <c r="G29" s="26"/>
      <c r="H29" s="26">
        <f>rail!AI60</f>
        <v>4487.2220014672748</v>
      </c>
      <c r="I29" s="26">
        <f>rail!AO60</f>
        <v>41.811379546249476</v>
      </c>
      <c r="J29" s="26">
        <f>rail!AP60</f>
        <v>326.98689127068582</v>
      </c>
      <c r="K29" s="26">
        <f>rail!AS60</f>
        <v>504812.4427711296</v>
      </c>
      <c r="L29" s="26">
        <f>rail!AT60</f>
        <v>51603.054443609421</v>
      </c>
      <c r="M29" s="26">
        <f>rail!BA60</f>
        <v>3.2516288784187672</v>
      </c>
      <c r="N29" s="26">
        <f>rail!BB60</f>
        <v>12232.471609816823</v>
      </c>
      <c r="O29" s="26">
        <f>rail!BC60</f>
        <v>4.1557418640157513</v>
      </c>
      <c r="P29" s="26">
        <f>rail!BH60</f>
        <v>526.96893066515963</v>
      </c>
      <c r="Q29" s="26">
        <f>rail!BR60</f>
        <v>0</v>
      </c>
      <c r="R29" s="26">
        <f>rail!BS60</f>
        <v>46.791756807077391</v>
      </c>
      <c r="S29" s="26">
        <f>rail!BT60</f>
        <v>6.3446516620354457E-2</v>
      </c>
      <c r="T29" s="26">
        <f>rail!BU60</f>
        <v>458.05099966079234</v>
      </c>
      <c r="U29" s="26">
        <f>rail!BV60</f>
        <v>5352.6950488879866</v>
      </c>
      <c r="V29" s="26">
        <f>rail!BW60</f>
        <v>0</v>
      </c>
    </row>
    <row r="30" spans="1:22" x14ac:dyDescent="0.25">
      <c r="A30" s="28" t="s">
        <v>218</v>
      </c>
      <c r="B30" s="26">
        <f>rwc!V62</f>
        <v>58724.670574626994</v>
      </c>
      <c r="C30" s="26">
        <f>rwc!X62</f>
        <v>16612.906323666102</v>
      </c>
      <c r="D30" s="26"/>
      <c r="E30" s="26">
        <f>rwc!AA62</f>
        <v>2249207.6604189337</v>
      </c>
      <c r="F30" s="26">
        <f>rwc!AH62</f>
        <v>19028.347634696976</v>
      </c>
      <c r="H30" s="26">
        <f>rwc!AI62</f>
        <v>0</v>
      </c>
      <c r="I30" s="26">
        <f>rwc!AO62</f>
        <v>2707.4716776213472</v>
      </c>
      <c r="J30" s="26">
        <f>rwc!AP62</f>
        <v>17121.523692817493</v>
      </c>
      <c r="K30" s="26">
        <f>rwc!AS62</f>
        <v>31955.918344316633</v>
      </c>
      <c r="L30" s="26">
        <f>rwc!AT62</f>
        <v>3550.6577209521834</v>
      </c>
      <c r="M30" s="26">
        <f>rwc!BA62</f>
        <v>924.30308996116992</v>
      </c>
      <c r="N30" s="26">
        <f>rwc!BB62</f>
        <v>17394.978749245965</v>
      </c>
      <c r="O30" s="26">
        <f>rwc!BC62</f>
        <v>28.056418954004581</v>
      </c>
      <c r="P30" s="26">
        <f>rwc!BH62</f>
        <v>892.25564596658182</v>
      </c>
      <c r="Q30" s="26">
        <f>rwc!BR62</f>
        <v>105.99091999970915</v>
      </c>
      <c r="R30" s="26">
        <f>rwc!BS62</f>
        <v>1278.1257731346461</v>
      </c>
      <c r="S30" s="26">
        <f>rwc!BT62</f>
        <v>0</v>
      </c>
      <c r="T30" s="26">
        <f>rwc!BU62</f>
        <v>8307.5797950203669</v>
      </c>
      <c r="U30" s="26">
        <f>rwc!BV62</f>
        <v>1791.7471932240901</v>
      </c>
      <c r="V30" s="26">
        <f>rwc!BW62</f>
        <v>0</v>
      </c>
    </row>
    <row r="31" spans="1:22" s="94" customFormat="1" x14ac:dyDescent="0.25">
      <c r="A31" s="94" t="s">
        <v>509</v>
      </c>
      <c r="B31" s="95">
        <f>solvents!S62</f>
        <v>115.55860901759887</v>
      </c>
      <c r="C31" s="95">
        <f>solvents!U62</f>
        <v>5800.6272093290909</v>
      </c>
      <c r="E31" s="95">
        <f>solvents!W62</f>
        <v>0</v>
      </c>
      <c r="F31" s="95">
        <f>solvents!AD62</f>
        <v>0</v>
      </c>
      <c r="H31" s="95">
        <f>solvents!AE62</f>
        <v>0</v>
      </c>
      <c r="I31" s="95">
        <f>solvents!AK62</f>
        <v>4129.6060972205105</v>
      </c>
      <c r="J31" s="95"/>
      <c r="K31" s="95">
        <f>solvents!AM62</f>
        <v>0</v>
      </c>
      <c r="L31" s="95">
        <f>solvents!AN62</f>
        <v>0</v>
      </c>
      <c r="M31" s="95">
        <f>solvents!AU62</f>
        <v>0</v>
      </c>
      <c r="N31" s="95">
        <f>solvents!AV62</f>
        <v>0</v>
      </c>
      <c r="O31" s="95">
        <f>solvents!AW62</f>
        <v>0</v>
      </c>
      <c r="P31" s="95">
        <f>solvents!BB62</f>
        <v>0</v>
      </c>
      <c r="Q31" s="95">
        <f>solvents!BL62</f>
        <v>0</v>
      </c>
      <c r="R31" s="95">
        <f>solvents!BM62</f>
        <v>0</v>
      </c>
      <c r="S31" s="95">
        <f>solvents!BN62</f>
        <v>0</v>
      </c>
      <c r="T31" s="95">
        <f>solvents!BO62</f>
        <v>0</v>
      </c>
      <c r="U31" s="95">
        <f>solvents!BP62</f>
        <v>822136.30229258898</v>
      </c>
      <c r="V31" s="95">
        <f>solvents!BQ62</f>
        <v>0</v>
      </c>
    </row>
    <row r="32" spans="1:22" x14ac:dyDescent="0.25">
      <c r="A32" s="26" t="s">
        <v>405</v>
      </c>
      <c r="B32" s="26"/>
      <c r="C32" s="26"/>
      <c r="D32" s="32">
        <v>79027.682927232498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</row>
    <row r="33" spans="1:22" x14ac:dyDescent="0.25">
      <c r="A33" s="33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3"/>
      <c r="U33" s="33"/>
      <c r="V33" s="33"/>
    </row>
    <row r="34" spans="1:22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</row>
    <row r="35" spans="1:22" x14ac:dyDescent="0.25">
      <c r="A35" s="34" t="s">
        <v>221</v>
      </c>
      <c r="B35" s="26">
        <f>SUM(B3:B32)</f>
        <v>415666.90477281885</v>
      </c>
      <c r="C35" s="26">
        <f t="shared" ref="C35:V35" si="0">SUM(C3:C32)</f>
        <v>253648.937760848</v>
      </c>
      <c r="D35" s="26">
        <f t="shared" si="0"/>
        <v>82756.527663629371</v>
      </c>
      <c r="E35" s="26">
        <f t="shared" si="0"/>
        <v>65081660.360357314</v>
      </c>
      <c r="F35" s="26">
        <f t="shared" si="0"/>
        <v>1246031.9433897997</v>
      </c>
      <c r="G35" s="26">
        <f t="shared" si="0"/>
        <v>33150.185208809598</v>
      </c>
      <c r="H35" s="26">
        <f t="shared" si="0"/>
        <v>57963.677850369364</v>
      </c>
      <c r="I35" s="26">
        <f t="shared" si="0"/>
        <v>47201.009785067399</v>
      </c>
      <c r="J35" s="26">
        <f t="shared" si="0"/>
        <v>4967711.0546679171</v>
      </c>
      <c r="K35" s="26">
        <f t="shared" si="0"/>
        <v>12848193.07195974</v>
      </c>
      <c r="L35" s="26">
        <f t="shared" si="0"/>
        <v>1368877.0040403309</v>
      </c>
      <c r="M35" s="26">
        <f t="shared" si="0"/>
        <v>46331.461485227133</v>
      </c>
      <c r="N35" s="26">
        <f t="shared" si="0"/>
        <v>321151.24279124039</v>
      </c>
      <c r="O35" s="26">
        <f t="shared" si="0"/>
        <v>59311.696550279099</v>
      </c>
      <c r="P35" s="26">
        <f t="shared" si="0"/>
        <v>6963437.0018434301</v>
      </c>
      <c r="Q35" s="26">
        <f t="shared" si="0"/>
        <v>224874.93733797965</v>
      </c>
      <c r="R35" s="26">
        <f t="shared" si="0"/>
        <v>104459.84186169825</v>
      </c>
      <c r="S35" s="26">
        <f t="shared" si="0"/>
        <v>5727.5715851612513</v>
      </c>
      <c r="T35" s="26">
        <f t="shared" si="0"/>
        <v>4204494.094956236</v>
      </c>
      <c r="U35" s="26">
        <f>SUM(U3:U32)</f>
        <v>3590625.5940408371</v>
      </c>
      <c r="V35" s="26">
        <f t="shared" si="0"/>
        <v>52611.48459998468</v>
      </c>
    </row>
    <row r="36" spans="1:22" x14ac:dyDescent="0.25">
      <c r="A36" s="34" t="s">
        <v>308</v>
      </c>
      <c r="B36" s="26">
        <f>SUM(B3:B30)-B8-B17-B18-B20</f>
        <v>180742.51414491635</v>
      </c>
      <c r="C36" s="26">
        <f t="shared" ref="C36:V36" si="1">SUM(C3:C30)-C8-C17-C18-C20</f>
        <v>216996.16601224986</v>
      </c>
      <c r="D36" s="26">
        <f t="shared" si="1"/>
        <v>3728.8447363968667</v>
      </c>
      <c r="E36" s="26">
        <f t="shared" si="1"/>
        <v>53777449.973650269</v>
      </c>
      <c r="F36" s="26">
        <f t="shared" si="1"/>
        <v>367914.32083504804</v>
      </c>
      <c r="G36" s="26">
        <f t="shared" si="1"/>
        <v>33150.185208809598</v>
      </c>
      <c r="H36" s="26">
        <f>SUM(H3:H30)-H8-H17-H18-H20</f>
        <v>52325.53743844627</v>
      </c>
      <c r="I36" s="26">
        <f t="shared" si="1"/>
        <v>38898.483503780015</v>
      </c>
      <c r="J36" s="26">
        <f t="shared" si="1"/>
        <v>4823623.993990113</v>
      </c>
      <c r="K36" s="26">
        <f>SUM(K3:K30)-K8-K17-K18-K20</f>
        <v>9523973.2548017874</v>
      </c>
      <c r="L36" s="26">
        <f t="shared" si="1"/>
        <v>1211192.1708741621</v>
      </c>
      <c r="M36" s="26">
        <f t="shared" si="1"/>
        <v>44323.101217491312</v>
      </c>
      <c r="N36" s="26">
        <f t="shared" si="1"/>
        <v>290200.34911198949</v>
      </c>
      <c r="O36" s="26">
        <f t="shared" si="1"/>
        <v>55516.083105482016</v>
      </c>
      <c r="P36" s="26">
        <f t="shared" si="1"/>
        <v>6769046.1571031548</v>
      </c>
      <c r="Q36" s="26">
        <f t="shared" si="1"/>
        <v>213310.07762734953</v>
      </c>
      <c r="R36" s="26">
        <f t="shared" si="1"/>
        <v>93767.263195419117</v>
      </c>
      <c r="S36" s="26">
        <f t="shared" si="1"/>
        <v>5076.9675687624749</v>
      </c>
      <c r="T36" s="26">
        <f t="shared" si="1"/>
        <v>2838794.5232346011</v>
      </c>
      <c r="U36" s="26">
        <f>SUM(U3:U30)-U8-U17-U18-U20</f>
        <v>2431731.0437373882</v>
      </c>
      <c r="V36" s="26">
        <f t="shared" si="1"/>
        <v>40649.618996854864</v>
      </c>
    </row>
    <row r="37" spans="1:22" x14ac:dyDescent="0.25">
      <c r="A37" s="31" t="s">
        <v>222</v>
      </c>
      <c r="B37" s="26">
        <v>318728</v>
      </c>
      <c r="C37" s="26">
        <v>183838</v>
      </c>
      <c r="D37" s="26">
        <v>79065</v>
      </c>
      <c r="E37" s="26">
        <v>46301950</v>
      </c>
      <c r="F37" s="26">
        <v>972391</v>
      </c>
      <c r="G37" s="26">
        <v>1988</v>
      </c>
      <c r="H37" s="26">
        <v>50592</v>
      </c>
      <c r="I37" s="26">
        <v>16484</v>
      </c>
      <c r="J37" s="26">
        <v>4547255</v>
      </c>
      <c r="K37" s="26">
        <v>8615623</v>
      </c>
      <c r="L37" s="26">
        <v>905963</v>
      </c>
      <c r="M37" s="26">
        <v>23565</v>
      </c>
      <c r="N37" s="26">
        <v>207469</v>
      </c>
      <c r="O37" s="26">
        <v>49297</v>
      </c>
      <c r="P37" s="26">
        <v>6464365</v>
      </c>
      <c r="Q37" s="26">
        <v>195758</v>
      </c>
      <c r="R37" s="26">
        <v>38959</v>
      </c>
      <c r="S37" s="26">
        <v>4177</v>
      </c>
      <c r="T37" s="26">
        <v>258784</v>
      </c>
      <c r="U37" s="26">
        <v>3295163</v>
      </c>
      <c r="V37" s="26">
        <v>1743</v>
      </c>
    </row>
    <row r="38" spans="1:22" s="28" customFormat="1" x14ac:dyDescent="0.25">
      <c r="A38" s="31" t="s">
        <v>380</v>
      </c>
      <c r="B38" s="26">
        <f>B10</f>
        <v>3034.8022839979731</v>
      </c>
      <c r="C38" s="26">
        <f t="shared" ref="C38:V38" si="2">C10</f>
        <v>185.0211316655591</v>
      </c>
      <c r="D38" s="26">
        <f t="shared" si="2"/>
        <v>0</v>
      </c>
      <c r="E38" s="26">
        <f t="shared" si="2"/>
        <v>73246.302801283338</v>
      </c>
      <c r="F38" s="26">
        <f t="shared" si="2"/>
        <v>1669.3084147258703</v>
      </c>
      <c r="G38" s="26">
        <f t="shared" si="2"/>
        <v>0</v>
      </c>
      <c r="H38" s="26">
        <f t="shared" si="2"/>
        <v>5610.6838354097672</v>
      </c>
      <c r="I38" s="26">
        <f t="shared" si="2"/>
        <v>106.50248035419138</v>
      </c>
      <c r="J38" s="26">
        <f t="shared" si="2"/>
        <v>616.98762388130319</v>
      </c>
      <c r="K38" s="26">
        <f t="shared" si="2"/>
        <v>631201.19780540303</v>
      </c>
      <c r="L38" s="26">
        <f t="shared" si="2"/>
        <v>64522.568295802492</v>
      </c>
      <c r="M38" s="26">
        <f t="shared" si="2"/>
        <v>1.2686264056803178</v>
      </c>
      <c r="N38" s="26">
        <f t="shared" si="2"/>
        <v>6584.216458372528</v>
      </c>
      <c r="O38" s="26">
        <f t="shared" si="2"/>
        <v>21.556363561263712</v>
      </c>
      <c r="P38" s="26">
        <f t="shared" si="2"/>
        <v>2760.1430894473492</v>
      </c>
      <c r="Q38" s="26">
        <f t="shared" si="2"/>
        <v>86.990999791883652</v>
      </c>
      <c r="R38" s="26">
        <f t="shared" si="2"/>
        <v>3105.0484579412259</v>
      </c>
      <c r="S38" s="26">
        <f t="shared" si="2"/>
        <v>3.6492007193580496</v>
      </c>
      <c r="T38" s="26">
        <f t="shared" si="2"/>
        <v>217302.85045768632</v>
      </c>
      <c r="U38" s="26">
        <f t="shared" si="2"/>
        <v>5833.6953680857423</v>
      </c>
      <c r="V38" s="26">
        <f t="shared" si="2"/>
        <v>0</v>
      </c>
    </row>
    <row r="39" spans="1:22" s="94" customFormat="1" x14ac:dyDescent="0.25">
      <c r="A39" s="31" t="s">
        <v>458</v>
      </c>
      <c r="B39" s="95">
        <f>B9</f>
        <v>651.31079020043808</v>
      </c>
      <c r="C39" s="95">
        <f t="shared" ref="C39:V39" si="3">C9</f>
        <v>41.492745754799493</v>
      </c>
      <c r="D39" s="95">
        <f t="shared" si="3"/>
        <v>0</v>
      </c>
      <c r="E39" s="95">
        <f t="shared" si="3"/>
        <v>31477.608567635441</v>
      </c>
      <c r="F39" s="95">
        <f t="shared" si="3"/>
        <v>359.73640344904283</v>
      </c>
      <c r="G39" s="95">
        <f t="shared" si="3"/>
        <v>0</v>
      </c>
      <c r="H39" s="95">
        <f t="shared" si="3"/>
        <v>1722.0463208918329</v>
      </c>
      <c r="I39" s="95">
        <f t="shared" si="3"/>
        <v>22.915083881720982</v>
      </c>
      <c r="J39" s="95">
        <f t="shared" si="3"/>
        <v>109.4767134448506</v>
      </c>
      <c r="K39" s="95">
        <f t="shared" si="3"/>
        <v>193730.16847962886</v>
      </c>
      <c r="L39" s="95">
        <f t="shared" si="3"/>
        <v>19803.529244627473</v>
      </c>
      <c r="M39" s="95">
        <f t="shared" si="3"/>
        <v>1.1567267047715717</v>
      </c>
      <c r="N39" s="95">
        <f t="shared" si="3"/>
        <v>4353.56433835799</v>
      </c>
      <c r="O39" s="95">
        <f t="shared" si="3"/>
        <v>1.480009376186662</v>
      </c>
      <c r="P39" s="95">
        <f t="shared" si="3"/>
        <v>182.2902388048079</v>
      </c>
      <c r="Q39" s="95">
        <f t="shared" si="3"/>
        <v>1.9878916428291843E-2</v>
      </c>
      <c r="R39" s="95">
        <f t="shared" si="3"/>
        <v>16.653859376218719</v>
      </c>
      <c r="S39" s="95">
        <f t="shared" si="3"/>
        <v>2.2570261515253171E-2</v>
      </c>
      <c r="T39" s="95">
        <f t="shared" si="3"/>
        <v>841.42143650144271</v>
      </c>
      <c r="U39" s="95">
        <f t="shared" si="3"/>
        <v>1267.8966272114537</v>
      </c>
      <c r="V39" s="95">
        <f t="shared" si="3"/>
        <v>0</v>
      </c>
    </row>
    <row r="40" spans="1:22" s="94" customFormat="1" x14ac:dyDescent="0.25">
      <c r="A40" s="31" t="s">
        <v>442</v>
      </c>
      <c r="B40" s="95">
        <f>B7</f>
        <v>2414.3494862075513</v>
      </c>
      <c r="C40" s="95">
        <f t="shared" ref="C40:V40" si="4">C7</f>
        <v>194.99407228606111</v>
      </c>
      <c r="D40" s="95">
        <f t="shared" si="4"/>
        <v>0</v>
      </c>
      <c r="E40" s="95">
        <f t="shared" si="4"/>
        <v>262635.1603941677</v>
      </c>
      <c r="F40" s="95">
        <f t="shared" si="4"/>
        <v>940.60554251792553</v>
      </c>
      <c r="G40" s="95">
        <f t="shared" si="4"/>
        <v>0</v>
      </c>
      <c r="H40" s="95">
        <f t="shared" si="4"/>
        <v>0</v>
      </c>
      <c r="I40" s="95">
        <f t="shared" si="4"/>
        <v>4.0026222939144068E-2</v>
      </c>
      <c r="J40" s="95">
        <f t="shared" si="4"/>
        <v>51275.558841438542</v>
      </c>
      <c r="K40" s="95">
        <f t="shared" si="4"/>
        <v>9214.6055582256977</v>
      </c>
      <c r="L40" s="95">
        <f t="shared" si="4"/>
        <v>1023.8453759650967</v>
      </c>
      <c r="M40" s="95">
        <f t="shared" si="4"/>
        <v>2713.9572001804663</v>
      </c>
      <c r="N40" s="95">
        <f t="shared" si="4"/>
        <v>3327.498657109822</v>
      </c>
      <c r="O40" s="95">
        <f t="shared" si="4"/>
        <v>2.4744336453270241</v>
      </c>
      <c r="P40" s="95">
        <f t="shared" si="4"/>
        <v>11737.820775988333</v>
      </c>
      <c r="Q40" s="95">
        <f t="shared" si="4"/>
        <v>3.7116473678293769</v>
      </c>
      <c r="R40" s="95">
        <f t="shared" si="4"/>
        <v>482.4162025170383</v>
      </c>
      <c r="S40" s="95">
        <f t="shared" si="4"/>
        <v>0.24744341992383007</v>
      </c>
      <c r="T40" s="95">
        <f t="shared" si="4"/>
        <v>3694.088009408405</v>
      </c>
      <c r="U40" s="95">
        <f t="shared" si="4"/>
        <v>604.97222233328182</v>
      </c>
      <c r="V40" s="95">
        <f t="shared" si="4"/>
        <v>0</v>
      </c>
    </row>
    <row r="41" spans="1:22" s="28" customFormat="1" x14ac:dyDescent="0.25">
      <c r="A41" s="32" t="s">
        <v>375</v>
      </c>
      <c r="B41" s="26">
        <f>B23</f>
        <v>4.2135375829091846</v>
      </c>
      <c r="C41" s="26">
        <f t="shared" ref="C41:V41" si="5">C23</f>
        <v>1749.0528301367908</v>
      </c>
      <c r="D41" s="26">
        <f t="shared" si="5"/>
        <v>255.12719366123775</v>
      </c>
      <c r="E41" s="26">
        <f t="shared" si="5"/>
        <v>658759.05312318704</v>
      </c>
      <c r="F41" s="26">
        <f t="shared" si="5"/>
        <v>8176.6068577550195</v>
      </c>
      <c r="G41" s="26">
        <f t="shared" si="5"/>
        <v>11322.41309681816</v>
      </c>
      <c r="H41" s="26">
        <f t="shared" si="5"/>
        <v>0</v>
      </c>
      <c r="I41" s="26">
        <f t="shared" si="5"/>
        <v>2.222005637871987</v>
      </c>
      <c r="J41" s="26">
        <f t="shared" si="5"/>
        <v>24045.527887829638</v>
      </c>
      <c r="K41" s="26">
        <f t="shared" si="5"/>
        <v>1187941.9137123579</v>
      </c>
      <c r="L41" s="26">
        <f t="shared" si="5"/>
        <v>131993.55870809359</v>
      </c>
      <c r="M41" s="26">
        <f t="shared" si="5"/>
        <v>1028.8988467406054</v>
      </c>
      <c r="N41" s="26">
        <f t="shared" si="5"/>
        <v>6475.210750810128</v>
      </c>
      <c r="O41" s="26">
        <f t="shared" si="5"/>
        <v>3279.1680610658491</v>
      </c>
      <c r="P41" s="26">
        <f t="shared" si="5"/>
        <v>30572.077312264049</v>
      </c>
      <c r="Q41" s="26">
        <f t="shared" si="5"/>
        <v>9795.179359057387</v>
      </c>
      <c r="R41" s="26">
        <f t="shared" si="5"/>
        <v>13860.98743309597</v>
      </c>
      <c r="S41" s="26">
        <f t="shared" si="5"/>
        <v>444.02543426140016</v>
      </c>
      <c r="T41" s="26">
        <f t="shared" si="5"/>
        <v>1565683.6451859267</v>
      </c>
      <c r="U41" s="26">
        <f t="shared" si="5"/>
        <v>5140.3723503224037</v>
      </c>
      <c r="V41" s="26">
        <f t="shared" si="5"/>
        <v>35592.17282555937</v>
      </c>
    </row>
    <row r="42" spans="1:22" x14ac:dyDescent="0.25">
      <c r="A42" s="91" t="s">
        <v>371</v>
      </c>
      <c r="B42" s="95">
        <f>B27</f>
        <v>3530.4398621926848</v>
      </c>
      <c r="C42" s="95">
        <f t="shared" ref="C42:V43" si="6">C27</f>
        <v>20143.959295243312</v>
      </c>
      <c r="D42" s="95">
        <f t="shared" si="6"/>
        <v>3433.3977450328098</v>
      </c>
      <c r="E42" s="95">
        <f t="shared" si="6"/>
        <v>1407421.0896096991</v>
      </c>
      <c r="F42" s="95">
        <f t="shared" si="6"/>
        <v>10933.046478237948</v>
      </c>
      <c r="G42" s="95">
        <f t="shared" si="6"/>
        <v>19834.552505847063</v>
      </c>
      <c r="H42" s="95">
        <f t="shared" si="6"/>
        <v>0.39875617850824141</v>
      </c>
      <c r="I42" s="95">
        <f t="shared" si="6"/>
        <v>686.74079615077142</v>
      </c>
      <c r="J42" s="95">
        <f t="shared" si="6"/>
        <v>63123.179730359385</v>
      </c>
      <c r="K42" s="95">
        <f t="shared" si="6"/>
        <v>842388.70461744769</v>
      </c>
      <c r="L42" s="95">
        <f t="shared" si="6"/>
        <v>93598.348473897815</v>
      </c>
      <c r="M42" s="95">
        <f t="shared" si="6"/>
        <v>6601.146485269488</v>
      </c>
      <c r="N42" s="95">
        <f t="shared" si="6"/>
        <v>9057.6398950879375</v>
      </c>
      <c r="O42" s="95">
        <f t="shared" si="6"/>
        <v>4679.9881160352143</v>
      </c>
      <c r="P42" s="95">
        <f t="shared" si="6"/>
        <v>142281.34263872029</v>
      </c>
      <c r="Q42" s="95">
        <f t="shared" si="6"/>
        <v>11956.520372135516</v>
      </c>
      <c r="R42" s="95">
        <f t="shared" si="6"/>
        <v>33809.811556927045</v>
      </c>
      <c r="S42" s="95">
        <f t="shared" si="6"/>
        <v>604.36272092976856</v>
      </c>
      <c r="T42" s="95">
        <f t="shared" si="6"/>
        <v>646547.77114068496</v>
      </c>
      <c r="U42" s="95">
        <f t="shared" si="6"/>
        <v>133725.14512174251</v>
      </c>
      <c r="V42" s="95">
        <f t="shared" si="6"/>
        <v>3314.6188653090544</v>
      </c>
    </row>
    <row r="43" spans="1:22" s="28" customFormat="1" x14ac:dyDescent="0.25">
      <c r="A43" s="31" t="s">
        <v>372</v>
      </c>
      <c r="B43" s="95">
        <f>B28</f>
        <v>105.52985753783483</v>
      </c>
      <c r="C43" s="95">
        <f t="shared" si="6"/>
        <v>2566.9766553657587</v>
      </c>
      <c r="D43" s="95">
        <f t="shared" si="6"/>
        <v>3.4089038787196877</v>
      </c>
      <c r="E43" s="95">
        <f t="shared" si="6"/>
        <v>246100.11392141352</v>
      </c>
      <c r="F43" s="95">
        <f t="shared" si="6"/>
        <v>8771.9967841564649</v>
      </c>
      <c r="G43" s="95">
        <f t="shared" si="6"/>
        <v>5.2143955659687915</v>
      </c>
      <c r="H43" s="95">
        <f t="shared" si="6"/>
        <v>0</v>
      </c>
      <c r="I43" s="95">
        <f t="shared" si="6"/>
        <v>2.5981485692081066</v>
      </c>
      <c r="J43" s="95">
        <f t="shared" si="6"/>
        <v>298.43172107756084</v>
      </c>
      <c r="K43" s="95">
        <f t="shared" si="6"/>
        <v>377039.30476465594</v>
      </c>
      <c r="L43" s="95">
        <f t="shared" si="6"/>
        <v>41893.531153669835</v>
      </c>
      <c r="M43" s="95">
        <f t="shared" si="6"/>
        <v>313.13797903638613</v>
      </c>
      <c r="N43" s="95">
        <f t="shared" si="6"/>
        <v>1020.5128955063482</v>
      </c>
      <c r="O43" s="95">
        <f t="shared" si="6"/>
        <v>179.23275085598905</v>
      </c>
      <c r="P43" s="95">
        <f t="shared" si="6"/>
        <v>553.4249748178421</v>
      </c>
      <c r="Q43" s="95">
        <f t="shared" si="6"/>
        <v>290.20690705256294</v>
      </c>
      <c r="R43" s="95">
        <f t="shared" si="6"/>
        <v>1281.6723330752802</v>
      </c>
      <c r="S43" s="95">
        <f t="shared" si="6"/>
        <v>48.527101660155118</v>
      </c>
      <c r="T43" s="95">
        <f t="shared" si="6"/>
        <v>44786.319616462788</v>
      </c>
      <c r="U43" s="95">
        <f t="shared" si="6"/>
        <v>91398.728685581154</v>
      </c>
      <c r="V43" s="95">
        <f t="shared" si="6"/>
        <v>5.1908668503109955E-2</v>
      </c>
    </row>
    <row r="44" spans="1:22" x14ac:dyDescent="0.25">
      <c r="A44" s="31" t="s">
        <v>374</v>
      </c>
      <c r="B44" s="26">
        <f>B20</f>
        <v>332.88271528320416</v>
      </c>
      <c r="C44" s="26">
        <f t="shared" ref="C44:V44" si="7">C20</f>
        <v>2480.5464553265861</v>
      </c>
      <c r="D44" s="26">
        <f t="shared" si="7"/>
        <v>0</v>
      </c>
      <c r="E44" s="26">
        <f t="shared" si="7"/>
        <v>1225207.5749217276</v>
      </c>
      <c r="F44" s="26">
        <f t="shared" si="7"/>
        <v>8189.7078012024604</v>
      </c>
      <c r="G44" s="26">
        <f t="shared" si="7"/>
        <v>0</v>
      </c>
      <c r="H44" s="26">
        <f t="shared" si="7"/>
        <v>49.479454247940737</v>
      </c>
      <c r="I44" s="26">
        <f t="shared" si="7"/>
        <v>23.865694370279872</v>
      </c>
      <c r="J44" s="26">
        <f t="shared" si="7"/>
        <v>20577.816704575209</v>
      </c>
      <c r="K44" s="26">
        <f t="shared" si="7"/>
        <v>758203.75946345855</v>
      </c>
      <c r="L44" s="26">
        <f t="shared" si="7"/>
        <v>84195.567797466763</v>
      </c>
      <c r="M44" s="26">
        <f t="shared" si="7"/>
        <v>1126.5736092357722</v>
      </c>
      <c r="N44" s="26">
        <f t="shared" si="7"/>
        <v>2608.3625379220975</v>
      </c>
      <c r="O44" s="26">
        <f t="shared" si="7"/>
        <v>1810.6489676411347</v>
      </c>
      <c r="P44" s="26">
        <f t="shared" si="7"/>
        <v>63543.392079148543</v>
      </c>
      <c r="Q44" s="26">
        <f t="shared" si="7"/>
        <v>6794.7454074907891</v>
      </c>
      <c r="R44" s="26">
        <f t="shared" si="7"/>
        <v>5847.7009531783397</v>
      </c>
      <c r="S44" s="26">
        <f t="shared" si="7"/>
        <v>443.90691079398277</v>
      </c>
      <c r="T44" s="26">
        <f t="shared" si="7"/>
        <v>1345932.6339493471</v>
      </c>
      <c r="U44" s="26">
        <f t="shared" si="7"/>
        <v>12311.602514517484</v>
      </c>
      <c r="V44" s="26">
        <f t="shared" si="7"/>
        <v>11961.865603129814</v>
      </c>
    </row>
    <row r="45" spans="1:22" x14ac:dyDescent="0.25">
      <c r="A45" s="26" t="s">
        <v>444</v>
      </c>
      <c r="B45" s="26">
        <f>B24+B26+B25</f>
        <v>86911.769125364779</v>
      </c>
      <c r="C45" s="95">
        <f t="shared" ref="C45:V45" si="8">C24+C26+C25</f>
        <v>42602.330984394037</v>
      </c>
      <c r="D45" s="95">
        <f t="shared" si="8"/>
        <v>0</v>
      </c>
      <c r="E45" s="95">
        <f t="shared" si="8"/>
        <v>14885617.133617312</v>
      </c>
      <c r="F45" s="95">
        <f t="shared" si="8"/>
        <v>234652.19378295139</v>
      </c>
      <c r="G45" s="95">
        <f t="shared" si="8"/>
        <v>0</v>
      </c>
      <c r="H45" s="95">
        <f t="shared" si="8"/>
        <v>0</v>
      </c>
      <c r="I45" s="95">
        <f t="shared" si="8"/>
        <v>29878.846458267173</v>
      </c>
      <c r="J45" s="95">
        <f t="shared" si="8"/>
        <v>260451.74361443814</v>
      </c>
      <c r="K45" s="95">
        <f t="shared" si="8"/>
        <v>234444.57137212038</v>
      </c>
      <c r="L45" s="95">
        <f t="shared" si="8"/>
        <v>26049.402877140743</v>
      </c>
      <c r="M45" s="95">
        <f t="shared" si="8"/>
        <v>10981.814368386264</v>
      </c>
      <c r="N45" s="95">
        <f t="shared" si="8"/>
        <v>80333.336381386282</v>
      </c>
      <c r="O45" s="95">
        <f t="shared" si="8"/>
        <v>41.58510350691067</v>
      </c>
      <c r="P45" s="95">
        <f t="shared" si="8"/>
        <v>247523.14330016376</v>
      </c>
      <c r="Q45" s="95">
        <f t="shared" si="8"/>
        <v>191.33579572112239</v>
      </c>
      <c r="R45" s="95">
        <f t="shared" si="8"/>
        <v>7105.5890196045948</v>
      </c>
      <c r="S45" s="95">
        <f t="shared" si="8"/>
        <v>5.7382316499192765</v>
      </c>
      <c r="T45" s="95">
        <f t="shared" si="8"/>
        <v>120946.2229240256</v>
      </c>
      <c r="U45" s="95">
        <f t="shared" si="8"/>
        <v>46545.895448755764</v>
      </c>
      <c r="V45" s="95">
        <f t="shared" si="8"/>
        <v>0</v>
      </c>
    </row>
    <row r="46" spans="1:22" x14ac:dyDescent="0.25">
      <c r="A46" s="34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</row>
    <row r="47" spans="1:22" x14ac:dyDescent="0.25">
      <c r="A47" s="34" t="s">
        <v>223</v>
      </c>
      <c r="B47" s="26">
        <f>SUM(B37:B45)</f>
        <v>415713.29765836732</v>
      </c>
      <c r="C47" s="95">
        <f t="shared" ref="C47:V47" si="9">SUM(C37:C45)</f>
        <v>253802.3741701729</v>
      </c>
      <c r="D47" s="95">
        <f t="shared" si="9"/>
        <v>82756.933842572762</v>
      </c>
      <c r="E47" s="95">
        <f t="shared" si="9"/>
        <v>65092414.036956415</v>
      </c>
      <c r="F47" s="95">
        <f t="shared" si="9"/>
        <v>1246084.2020649961</v>
      </c>
      <c r="G47" s="95">
        <f t="shared" si="9"/>
        <v>33150.179998231193</v>
      </c>
      <c r="H47" s="95">
        <f t="shared" si="9"/>
        <v>57974.608366728055</v>
      </c>
      <c r="I47" s="95">
        <f t="shared" si="9"/>
        <v>47207.730693454156</v>
      </c>
      <c r="J47" s="95">
        <f t="shared" si="9"/>
        <v>4967753.7228370449</v>
      </c>
      <c r="K47" s="95">
        <f t="shared" si="9"/>
        <v>12849787.225773299</v>
      </c>
      <c r="L47" s="95">
        <f t="shared" si="9"/>
        <v>1369043.3519266639</v>
      </c>
      <c r="M47" s="95">
        <f t="shared" si="9"/>
        <v>46332.953841959432</v>
      </c>
      <c r="N47" s="95">
        <f t="shared" si="9"/>
        <v>321229.34191455314</v>
      </c>
      <c r="O47" s="95">
        <f t="shared" si="9"/>
        <v>59313.133805687889</v>
      </c>
      <c r="P47" s="95">
        <f t="shared" si="9"/>
        <v>6963518.6344093541</v>
      </c>
      <c r="Q47" s="95">
        <f t="shared" si="9"/>
        <v>224876.71036753355</v>
      </c>
      <c r="R47" s="95">
        <f t="shared" si="9"/>
        <v>104468.87981571573</v>
      </c>
      <c r="S47" s="95">
        <f t="shared" si="9"/>
        <v>5727.479613696024</v>
      </c>
      <c r="T47" s="95">
        <f t="shared" si="9"/>
        <v>4204518.9527200432</v>
      </c>
      <c r="U47" s="95">
        <f t="shared" si="9"/>
        <v>3591991.3083385499</v>
      </c>
      <c r="V47" s="95">
        <f t="shared" si="9"/>
        <v>52611.709202666745</v>
      </c>
    </row>
    <row r="48" spans="1:22" x14ac:dyDescent="0.25">
      <c r="A48" s="26" t="s">
        <v>224</v>
      </c>
      <c r="B48" s="30">
        <f t="shared" ref="B48:V48" si="10">(B47-B35)/B47</f>
        <v>1.1159827171705172E-4</v>
      </c>
      <c r="C48" s="30">
        <f t="shared" si="10"/>
        <v>6.0455072505359695E-4</v>
      </c>
      <c r="D48" s="30">
        <f t="shared" si="10"/>
        <v>4.9080956063876116E-6</v>
      </c>
      <c r="E48" s="30">
        <f t="shared" si="10"/>
        <v>1.6520629566749205E-4</v>
      </c>
      <c r="F48" s="30">
        <f t="shared" si="10"/>
        <v>4.1938317739554378E-5</v>
      </c>
      <c r="G48" s="30">
        <f t="shared" si="10"/>
        <v>-1.5718099888200027E-7</v>
      </c>
      <c r="H48" s="30">
        <f t="shared" si="10"/>
        <v>1.885397187946093E-4</v>
      </c>
      <c r="I48" s="30">
        <f t="shared" si="10"/>
        <v>1.423688088376681E-4</v>
      </c>
      <c r="J48" s="30">
        <f t="shared" si="10"/>
        <v>8.5890266523538065E-6</v>
      </c>
      <c r="K48" s="30">
        <f t="shared" si="10"/>
        <v>1.2406071676907676E-4</v>
      </c>
      <c r="L48" s="30">
        <f t="shared" si="10"/>
        <v>1.2150666090953711E-4</v>
      </c>
      <c r="M48" s="30">
        <f t="shared" si="10"/>
        <v>3.220940191702208E-5</v>
      </c>
      <c r="N48" s="30">
        <f t="shared" si="10"/>
        <v>2.4312574575929239E-4</v>
      </c>
      <c r="O48" s="30">
        <f t="shared" si="10"/>
        <v>2.4231655226614748E-5</v>
      </c>
      <c r="P48" s="30">
        <f t="shared" si="10"/>
        <v>1.1722890425048822E-5</v>
      </c>
      <c r="Q48" s="30">
        <f t="shared" si="10"/>
        <v>7.8844516669151296E-6</v>
      </c>
      <c r="R48" s="30">
        <f t="shared" si="10"/>
        <v>8.6513362002343158E-5</v>
      </c>
      <c r="S48" s="30">
        <f t="shared" si="10"/>
        <v>-1.6057929740571914E-5</v>
      </c>
      <c r="T48" s="30">
        <f t="shared" si="10"/>
        <v>5.9121540625255089E-6</v>
      </c>
      <c r="U48" s="30">
        <f t="shared" si="10"/>
        <v>3.8021091380215002E-4</v>
      </c>
      <c r="V48" s="30">
        <f t="shared" si="10"/>
        <v>4.2690626377423399E-6</v>
      </c>
    </row>
    <row r="49" spans="1:28" x14ac:dyDescent="0.25">
      <c r="A49" s="33"/>
      <c r="B49" s="26">
        <f t="shared" ref="B49:V49" si="11">+B47-B35</f>
        <v>46.392885548470076</v>
      </c>
      <c r="C49" s="26">
        <f t="shared" si="11"/>
        <v>153.43640932490234</v>
      </c>
      <c r="D49" s="26">
        <f t="shared" si="11"/>
        <v>0.4061789433908416</v>
      </c>
      <c r="E49" s="26">
        <f t="shared" si="11"/>
        <v>10753.676599100232</v>
      </c>
      <c r="F49" s="26">
        <f t="shared" si="11"/>
        <v>52.25867519644089</v>
      </c>
      <c r="G49" s="26">
        <f t="shared" si="11"/>
        <v>-5.210578405240085E-3</v>
      </c>
      <c r="H49" s="26">
        <f t="shared" si="11"/>
        <v>10.930516358690511</v>
      </c>
      <c r="I49" s="26">
        <f t="shared" si="11"/>
        <v>6.7209083867564914</v>
      </c>
      <c r="J49" s="26">
        <f t="shared" si="11"/>
        <v>42.668169127777219</v>
      </c>
      <c r="K49" s="26">
        <f t="shared" si="11"/>
        <v>1594.153813559562</v>
      </c>
      <c r="L49" s="26">
        <f t="shared" si="11"/>
        <v>166.34788633300923</v>
      </c>
      <c r="M49" s="26">
        <f t="shared" si="11"/>
        <v>1.4923567322985036</v>
      </c>
      <c r="N49" s="26">
        <f t="shared" si="11"/>
        <v>78.099123312742449</v>
      </c>
      <c r="O49" s="26">
        <f t="shared" si="11"/>
        <v>1.4372554087894969</v>
      </c>
      <c r="P49" s="26">
        <f t="shared" si="11"/>
        <v>81.632565923966467</v>
      </c>
      <c r="Q49" s="26">
        <f t="shared" si="11"/>
        <v>1.7730295539076906</v>
      </c>
      <c r="R49" s="26">
        <f t="shared" si="11"/>
        <v>9.0379540174762951</v>
      </c>
      <c r="S49" s="26">
        <f t="shared" si="11"/>
        <v>-9.1971465227288718E-2</v>
      </c>
      <c r="T49" s="26">
        <f t="shared" si="11"/>
        <v>24.857763807289302</v>
      </c>
      <c r="U49" s="26">
        <f t="shared" si="11"/>
        <v>1365.7142977127805</v>
      </c>
      <c r="V49" s="26">
        <f t="shared" si="11"/>
        <v>0.22460268206486944</v>
      </c>
    </row>
    <row r="51" spans="1:28" s="94" customFormat="1" x14ac:dyDescent="0.25">
      <c r="A51" s="94" t="s">
        <v>516</v>
      </c>
      <c r="B51" s="95">
        <v>54942</v>
      </c>
      <c r="C51" s="95">
        <v>167225</v>
      </c>
      <c r="D51" s="95">
        <v>79065</v>
      </c>
      <c r="E51" s="95">
        <v>38130592</v>
      </c>
      <c r="F51" s="95">
        <v>107017</v>
      </c>
      <c r="G51" s="95">
        <v>1988</v>
      </c>
      <c r="H51" s="95">
        <v>50592</v>
      </c>
      <c r="I51" s="95">
        <v>13776</v>
      </c>
      <c r="J51" s="95">
        <v>4530134</v>
      </c>
      <c r="K51" s="95">
        <v>6729343</v>
      </c>
      <c r="L51" s="95">
        <v>902412</v>
      </c>
      <c r="M51" s="95">
        <v>22641</v>
      </c>
      <c r="N51" s="95">
        <v>190074</v>
      </c>
      <c r="O51" s="95">
        <v>49269</v>
      </c>
      <c r="P51" s="95">
        <v>6463473</v>
      </c>
      <c r="Q51" s="95">
        <v>195652</v>
      </c>
      <c r="R51" s="95">
        <v>37681</v>
      </c>
      <c r="S51" s="95">
        <v>4177</v>
      </c>
      <c r="T51" s="95">
        <v>250477</v>
      </c>
      <c r="U51" s="95">
        <v>3293371</v>
      </c>
      <c r="V51" s="95">
        <v>1743</v>
      </c>
    </row>
    <row r="52" spans="1:28" s="94" customFormat="1" x14ac:dyDescent="0.25">
      <c r="A52" s="94" t="s">
        <v>55</v>
      </c>
      <c r="B52" s="95">
        <f>B51+SUM(B38:B45)+B30+B8</f>
        <v>415713.02855462208</v>
      </c>
      <c r="C52" s="95">
        <f t="shared" ref="C52:V52" si="12">C51+SUM(C38:C45)+C30+C8</f>
        <v>253802.280493839</v>
      </c>
      <c r="D52" s="95">
        <f t="shared" si="12"/>
        <v>82756.933842572762</v>
      </c>
      <c r="E52" s="95">
        <f t="shared" si="12"/>
        <v>65092411.323927395</v>
      </c>
      <c r="F52" s="95">
        <f t="shared" si="12"/>
        <v>1246084.0459448816</v>
      </c>
      <c r="G52" s="95">
        <f t="shared" si="12"/>
        <v>33150.179998231193</v>
      </c>
      <c r="H52" s="95">
        <f t="shared" si="12"/>
        <v>57974.608366728047</v>
      </c>
      <c r="I52" s="95">
        <f t="shared" si="12"/>
        <v>47207.202371075502</v>
      </c>
      <c r="J52" s="95">
        <f t="shared" si="12"/>
        <v>4967754.2465298623</v>
      </c>
      <c r="K52" s="95">
        <f t="shared" si="12"/>
        <v>12849786.582732141</v>
      </c>
      <c r="L52" s="95">
        <f t="shared" si="12"/>
        <v>1369043.0096476162</v>
      </c>
      <c r="M52" s="95">
        <f t="shared" si="12"/>
        <v>46333.256931920601</v>
      </c>
      <c r="N52" s="95">
        <f t="shared" si="12"/>
        <v>321229.32066379912</v>
      </c>
      <c r="O52" s="95">
        <f t="shared" si="12"/>
        <v>59313.190224641876</v>
      </c>
      <c r="P52" s="95">
        <f t="shared" si="12"/>
        <v>6963518.8900553212</v>
      </c>
      <c r="Q52" s="95">
        <f t="shared" si="12"/>
        <v>224876.70128753324</v>
      </c>
      <c r="R52" s="95">
        <f t="shared" si="12"/>
        <v>104469.00558885036</v>
      </c>
      <c r="S52" s="95">
        <f t="shared" si="12"/>
        <v>5727.4796136960231</v>
      </c>
      <c r="T52" s="95">
        <f t="shared" si="12"/>
        <v>4204519.5325150639</v>
      </c>
      <c r="U52" s="95">
        <f t="shared" si="12"/>
        <v>3591991.0555317742</v>
      </c>
      <c r="V52" s="95">
        <f t="shared" si="12"/>
        <v>52611.709202666745</v>
      </c>
    </row>
    <row r="53" spans="1:28" s="94" customFormat="1" x14ac:dyDescent="0.25">
      <c r="A53" s="94" t="s">
        <v>224</v>
      </c>
      <c r="B53" s="30">
        <f>(B52-B35)/B52</f>
        <v>1.1095101340365689E-4</v>
      </c>
      <c r="C53" s="30">
        <f t="shared" ref="C53:V53" si="13">(C52-C35)/C52</f>
        <v>6.0418185641451306E-4</v>
      </c>
      <c r="D53" s="30">
        <f t="shared" si="13"/>
        <v>4.9080956063876116E-6</v>
      </c>
      <c r="E53" s="30">
        <f t="shared" si="13"/>
        <v>1.6516462290172893E-4</v>
      </c>
      <c r="F53" s="30">
        <f t="shared" si="13"/>
        <v>4.1813034402858764E-5</v>
      </c>
      <c r="G53" s="30">
        <f t="shared" si="13"/>
        <v>-1.5718099888200027E-7</v>
      </c>
      <c r="H53" s="30">
        <f t="shared" si="13"/>
        <v>1.8853971879448383E-4</v>
      </c>
      <c r="I53" s="30">
        <f t="shared" si="13"/>
        <v>1.3117883918274914E-4</v>
      </c>
      <c r="J53" s="30">
        <f t="shared" si="13"/>
        <v>8.6944441696920409E-6</v>
      </c>
      <c r="K53" s="30">
        <f t="shared" si="13"/>
        <v>1.2401068003283928E-4</v>
      </c>
      <c r="L53" s="30">
        <f t="shared" si="13"/>
        <v>1.212566779242625E-4</v>
      </c>
      <c r="M53" s="30">
        <f t="shared" si="13"/>
        <v>3.8750711958498646E-5</v>
      </c>
      <c r="N53" s="30">
        <f t="shared" si="13"/>
        <v>2.4305960737764214E-4</v>
      </c>
      <c r="O53" s="30">
        <f t="shared" si="13"/>
        <v>2.5182836349211387E-5</v>
      </c>
      <c r="P53" s="30">
        <f t="shared" si="13"/>
        <v>1.1759602175848274E-5</v>
      </c>
      <c r="Q53" s="30">
        <f t="shared" si="13"/>
        <v>7.8440743016023597E-6</v>
      </c>
      <c r="R53" s="30">
        <f t="shared" si="13"/>
        <v>8.7717185594433458E-5</v>
      </c>
      <c r="S53" s="30">
        <f t="shared" si="13"/>
        <v>-1.6057929740730712E-5</v>
      </c>
      <c r="T53" s="30">
        <f t="shared" si="13"/>
        <v>6.0500512915218836E-6</v>
      </c>
      <c r="U53" s="30">
        <f t="shared" si="13"/>
        <v>3.801405598809026E-4</v>
      </c>
      <c r="V53" s="30">
        <f t="shared" si="13"/>
        <v>4.2690626377423399E-6</v>
      </c>
    </row>
    <row r="54" spans="1:28" x14ac:dyDescent="0.25"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</row>
    <row r="55" spans="1:28" x14ac:dyDescent="0.25"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</row>
    <row r="56" spans="1:28" x14ac:dyDescent="0.25">
      <c r="A56" s="28"/>
      <c r="B56" s="28"/>
      <c r="C56" s="28"/>
      <c r="D56" s="28"/>
      <c r="E56" s="28"/>
      <c r="G56" s="28"/>
      <c r="H56" s="28"/>
      <c r="J56" s="28"/>
      <c r="K56" s="28"/>
      <c r="L56" s="28"/>
    </row>
    <row r="57" spans="1:28" x14ac:dyDescent="0.25">
      <c r="A57" s="28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</row>
    <row r="58" spans="1:28" x14ac:dyDescent="0.25">
      <c r="A58" s="28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</row>
    <row r="59" spans="1:28" x14ac:dyDescent="0.25">
      <c r="A59" s="28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</row>
    <row r="60" spans="1:28" x14ac:dyDescent="0.25">
      <c r="A60" s="28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</row>
    <row r="61" spans="1:28" x14ac:dyDescent="0.25">
      <c r="A61" s="28"/>
      <c r="B61" s="59"/>
      <c r="C61" s="59"/>
      <c r="D61" s="28"/>
      <c r="E61" s="59"/>
      <c r="F61" s="59"/>
      <c r="G61" s="28"/>
      <c r="H61" s="59"/>
      <c r="J61" s="28"/>
      <c r="K61" s="59"/>
      <c r="L61" s="59"/>
      <c r="W61" s="59"/>
    </row>
    <row r="62" spans="1:28" x14ac:dyDescent="0.25">
      <c r="A62" s="28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</row>
    <row r="63" spans="1:28" x14ac:dyDescent="0.25">
      <c r="A63" s="28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</row>
    <row r="64" spans="1:28" x14ac:dyDescent="0.25">
      <c r="A64" s="28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</row>
    <row r="65" spans="1:28" x14ac:dyDescent="0.25">
      <c r="A65" s="28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</row>
    <row r="66" spans="1:28" x14ac:dyDescent="0.25">
      <c r="A66" s="28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</row>
    <row r="67" spans="1:28" x14ac:dyDescent="0.25">
      <c r="A67" s="28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</row>
    <row r="68" spans="1:28" x14ac:dyDescent="0.25">
      <c r="A68" s="28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</row>
    <row r="69" spans="1:28" x14ac:dyDescent="0.25">
      <c r="A69" s="28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</row>
    <row r="70" spans="1:28" x14ac:dyDescent="0.25">
      <c r="A70" s="28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</row>
    <row r="71" spans="1:28" x14ac:dyDescent="0.25">
      <c r="A71" s="28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</row>
    <row r="72" spans="1:28" x14ac:dyDescent="0.25">
      <c r="A72" s="28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</row>
    <row r="73" spans="1:28" x14ac:dyDescent="0.25">
      <c r="A73" s="28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</row>
    <row r="74" spans="1:28" x14ac:dyDescent="0.25">
      <c r="A74" s="28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</row>
    <row r="75" spans="1:28" x14ac:dyDescent="0.25">
      <c r="A75" s="28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</row>
    <row r="76" spans="1:28" x14ac:dyDescent="0.25">
      <c r="A76" s="28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</row>
    <row r="77" spans="1:28" x14ac:dyDescent="0.25">
      <c r="A77" s="28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</row>
    <row r="78" spans="1:28" x14ac:dyDescent="0.25">
      <c r="A78" s="28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</row>
    <row r="79" spans="1:28" x14ac:dyDescent="0.25">
      <c r="A79" s="2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</row>
    <row r="80" spans="1:28" x14ac:dyDescent="0.25">
      <c r="A80" s="28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</row>
    <row r="81" spans="1:28" x14ac:dyDescent="0.25">
      <c r="A81" s="28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</row>
    <row r="82" spans="1:28" x14ac:dyDescent="0.25">
      <c r="A82" s="28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</row>
    <row r="83" spans="1:28" x14ac:dyDescent="0.25">
      <c r="A83" s="28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</row>
    <row r="84" spans="1:28" x14ac:dyDescent="0.25">
      <c r="A84" s="28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</row>
    <row r="85" spans="1:28" x14ac:dyDescent="0.25">
      <c r="A85" s="28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</row>
    <row r="86" spans="1:28" x14ac:dyDescent="0.25">
      <c r="A86" s="28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</row>
    <row r="87" spans="1:28" x14ac:dyDescent="0.25">
      <c r="A87" s="28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</row>
    <row r="88" spans="1:28" x14ac:dyDescent="0.25">
      <c r="A88" s="28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</row>
    <row r="89" spans="1:28" x14ac:dyDescent="0.25">
      <c r="A89" s="28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</row>
    <row r="90" spans="1:28" x14ac:dyDescent="0.25">
      <c r="A90" s="28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</row>
    <row r="91" spans="1:28" x14ac:dyDescent="0.25">
      <c r="A91" s="28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</row>
    <row r="92" spans="1:28" x14ac:dyDescent="0.25">
      <c r="A92" s="28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</row>
    <row r="93" spans="1:28" x14ac:dyDescent="0.25">
      <c r="A93" s="28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</row>
    <row r="94" spans="1:28" x14ac:dyDescent="0.25">
      <c r="A94" s="28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</row>
    <row r="95" spans="1:28" x14ac:dyDescent="0.25">
      <c r="A95" s="28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</row>
    <row r="96" spans="1:28" x14ac:dyDescent="0.25">
      <c r="A96" s="28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</row>
    <row r="97" spans="1:28" x14ac:dyDescent="0.25">
      <c r="A97" s="28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</row>
    <row r="98" spans="1:28" x14ac:dyDescent="0.25">
      <c r="A98" s="28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</row>
    <row r="99" spans="1:28" x14ac:dyDescent="0.25">
      <c r="A99" s="28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</row>
    <row r="100" spans="1:28" x14ac:dyDescent="0.25">
      <c r="A100" s="28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</row>
    <row r="101" spans="1:28" x14ac:dyDescent="0.25">
      <c r="A101" s="28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</row>
    <row r="102" spans="1:28" x14ac:dyDescent="0.25">
      <c r="A102" s="28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</row>
    <row r="103" spans="1:28" x14ac:dyDescent="0.25">
      <c r="A103" s="28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</row>
    <row r="104" spans="1:28" x14ac:dyDescent="0.25">
      <c r="A104" s="28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</row>
    <row r="105" spans="1:28" x14ac:dyDescent="0.25">
      <c r="A105" s="28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</row>
    <row r="106" spans="1:28" x14ac:dyDescent="0.25">
      <c r="A106" s="28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</row>
    <row r="107" spans="1:28" x14ac:dyDescent="0.25">
      <c r="A107" s="28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</row>
    <row r="108" spans="1:28" x14ac:dyDescent="0.25">
      <c r="A108" s="28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</row>
    <row r="109" spans="1:28" x14ac:dyDescent="0.25">
      <c r="A109" s="28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</row>
    <row r="110" spans="1:28" x14ac:dyDescent="0.25">
      <c r="A110" s="28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</row>
    <row r="111" spans="1:28" x14ac:dyDescent="0.25">
      <c r="A111" s="28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</row>
    <row r="112" spans="1:28" x14ac:dyDescent="0.25">
      <c r="A112" s="28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</row>
    <row r="113" spans="1:28" x14ac:dyDescent="0.25">
      <c r="A113" s="28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</row>
    <row r="114" spans="1:28" x14ac:dyDescent="0.25">
      <c r="A114" s="28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</row>
    <row r="115" spans="1:28" x14ac:dyDescent="0.25">
      <c r="A115" s="2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</row>
    <row r="116" spans="1:28" x14ac:dyDescent="0.25">
      <c r="A116" s="28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</row>
    <row r="117" spans="1:28" x14ac:dyDescent="0.25">
      <c r="A117" s="28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</row>
    <row r="118" spans="1:28" x14ac:dyDescent="0.25">
      <c r="A118" s="28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</row>
    <row r="119" spans="1:28" x14ac:dyDescent="0.25">
      <c r="A119" s="28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</row>
    <row r="120" spans="1:28" x14ac:dyDescent="0.25">
      <c r="A120" s="28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</row>
    <row r="121" spans="1:28" x14ac:dyDescent="0.25">
      <c r="A121" s="28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</row>
    <row r="122" spans="1:28" x14ac:dyDescent="0.25">
      <c r="A122" s="28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</row>
    <row r="123" spans="1:28" x14ac:dyDescent="0.25">
      <c r="A123" s="28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</row>
    <row r="124" spans="1:28" x14ac:dyDescent="0.25">
      <c r="A124" s="28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</row>
    <row r="125" spans="1:28" x14ac:dyDescent="0.25">
      <c r="A125" s="28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</row>
    <row r="126" spans="1:28" x14ac:dyDescent="0.25">
      <c r="A126" s="28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</row>
    <row r="127" spans="1:28" x14ac:dyDescent="0.25">
      <c r="A127" s="28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</row>
    <row r="128" spans="1:28" x14ac:dyDescent="0.25">
      <c r="A128" s="28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</row>
    <row r="129" spans="1:28" x14ac:dyDescent="0.25">
      <c r="A129" s="28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</row>
    <row r="130" spans="1:28" x14ac:dyDescent="0.25">
      <c r="A130" s="28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</row>
    <row r="131" spans="1:28" x14ac:dyDescent="0.25">
      <c r="A131" s="28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</row>
    <row r="132" spans="1:28" x14ac:dyDescent="0.25">
      <c r="A132" s="28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</row>
    <row r="133" spans="1:28" x14ac:dyDescent="0.25">
      <c r="A133" s="28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</row>
    <row r="134" spans="1:28" x14ac:dyDescent="0.25">
      <c r="A134" s="28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</row>
    <row r="135" spans="1:28" x14ac:dyDescent="0.25">
      <c r="A135" s="28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</row>
    <row r="136" spans="1:28" x14ac:dyDescent="0.25">
      <c r="A136" s="28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</row>
    <row r="137" spans="1:28" x14ac:dyDescent="0.25">
      <c r="A137" s="28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</row>
    <row r="138" spans="1:28" x14ac:dyDescent="0.25">
      <c r="A138" s="28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</row>
    <row r="139" spans="1:28" x14ac:dyDescent="0.25">
      <c r="A139" s="28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</row>
    <row r="140" spans="1:28" x14ac:dyDescent="0.25">
      <c r="A140" s="28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</row>
    <row r="141" spans="1:28" x14ac:dyDescent="0.25">
      <c r="A141" s="28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</row>
    <row r="142" spans="1:28" x14ac:dyDescent="0.25">
      <c r="A142" s="28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</row>
    <row r="143" spans="1:28" x14ac:dyDescent="0.25">
      <c r="A143" s="28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</row>
    <row r="144" spans="1:28" x14ac:dyDescent="0.25">
      <c r="A144" s="28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</row>
    <row r="145" spans="1:28" x14ac:dyDescent="0.25">
      <c r="A145" s="28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</row>
    <row r="146" spans="1:28" x14ac:dyDescent="0.25">
      <c r="A146" s="28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</row>
    <row r="147" spans="1:28" x14ac:dyDescent="0.25">
      <c r="A147" s="28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</row>
    <row r="148" spans="1:28" x14ac:dyDescent="0.25">
      <c r="A148" s="28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</row>
    <row r="149" spans="1:28" x14ac:dyDescent="0.25">
      <c r="A149" s="28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</row>
    <row r="150" spans="1:28" x14ac:dyDescent="0.25">
      <c r="A150" s="28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</row>
    <row r="151" spans="1:28" x14ac:dyDescent="0.25">
      <c r="A151" s="28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</row>
    <row r="152" spans="1:28" x14ac:dyDescent="0.25">
      <c r="A152" s="28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</row>
    <row r="153" spans="1:28" x14ac:dyDescent="0.25">
      <c r="A153" s="28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</row>
    <row r="154" spans="1:28" x14ac:dyDescent="0.25">
      <c r="A154" s="28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</row>
    <row r="155" spans="1:28" x14ac:dyDescent="0.25">
      <c r="A155" s="28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</row>
    <row r="156" spans="1:28" x14ac:dyDescent="0.25">
      <c r="A156" s="28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</row>
    <row r="157" spans="1:28" x14ac:dyDescent="0.25">
      <c r="A157" s="28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</row>
    <row r="158" spans="1:28" x14ac:dyDescent="0.25">
      <c r="A158" s="28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</row>
    <row r="159" spans="1:28" x14ac:dyDescent="0.25">
      <c r="A159" s="28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</row>
    <row r="160" spans="1:28" x14ac:dyDescent="0.25">
      <c r="A160" s="28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</row>
    <row r="161" spans="1:28" x14ac:dyDescent="0.25">
      <c r="A161" s="28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</row>
    <row r="162" spans="1:28" x14ac:dyDescent="0.25">
      <c r="A162" s="28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</row>
    <row r="163" spans="1:28" x14ac:dyDescent="0.25">
      <c r="A163" s="28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</row>
    <row r="164" spans="1:28" x14ac:dyDescent="0.25">
      <c r="A164" s="28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</row>
    <row r="165" spans="1:28" x14ac:dyDescent="0.25">
      <c r="A165" s="28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</row>
    <row r="166" spans="1:28" x14ac:dyDescent="0.25">
      <c r="A166" s="28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</row>
    <row r="167" spans="1:28" x14ac:dyDescent="0.25">
      <c r="A167" s="28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</row>
    <row r="168" spans="1:28" x14ac:dyDescent="0.25">
      <c r="A168" s="28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</row>
    <row r="169" spans="1:28" x14ac:dyDescent="0.25">
      <c r="A169" s="28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</row>
    <row r="170" spans="1:28" x14ac:dyDescent="0.25">
      <c r="A170" s="28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</row>
    <row r="171" spans="1:28" x14ac:dyDescent="0.25">
      <c r="A171" s="28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</row>
    <row r="172" spans="1:28" x14ac:dyDescent="0.25">
      <c r="A172" s="28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</row>
    <row r="173" spans="1:28" x14ac:dyDescent="0.25">
      <c r="A173" s="28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</row>
    <row r="174" spans="1:28" x14ac:dyDescent="0.25">
      <c r="A174" s="28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</row>
    <row r="175" spans="1:28" x14ac:dyDescent="0.25">
      <c r="A175" s="28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</row>
    <row r="176" spans="1:28" x14ac:dyDescent="0.25">
      <c r="A176" s="28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</row>
    <row r="177" spans="1:28" x14ac:dyDescent="0.25">
      <c r="A177" s="28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</row>
    <row r="178" spans="1:28" x14ac:dyDescent="0.25">
      <c r="A178" s="28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</row>
    <row r="179" spans="1:28" x14ac:dyDescent="0.25">
      <c r="A179" s="28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</row>
    <row r="180" spans="1:28" x14ac:dyDescent="0.25">
      <c r="A180" s="28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</row>
    <row r="181" spans="1:28" x14ac:dyDescent="0.25">
      <c r="A181" s="28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</row>
    <row r="182" spans="1:28" x14ac:dyDescent="0.25">
      <c r="A182" s="28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</row>
    <row r="183" spans="1:28" x14ac:dyDescent="0.25">
      <c r="A183" s="28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</row>
    <row r="184" spans="1:28" x14ac:dyDescent="0.25">
      <c r="A184" s="28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</row>
    <row r="185" spans="1:28" x14ac:dyDescent="0.25">
      <c r="A185" s="28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</row>
    <row r="186" spans="1:28" x14ac:dyDescent="0.25">
      <c r="A186" s="28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</row>
    <row r="187" spans="1:28" x14ac:dyDescent="0.25">
      <c r="A187" s="28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</row>
    <row r="188" spans="1:28" x14ac:dyDescent="0.25">
      <c r="A188" s="28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</row>
    <row r="189" spans="1:28" x14ac:dyDescent="0.25">
      <c r="A189" s="28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</row>
    <row r="190" spans="1:28" x14ac:dyDescent="0.25">
      <c r="A190" s="28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</row>
    <row r="191" spans="1:28" x14ac:dyDescent="0.25">
      <c r="A191" s="28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</row>
    <row r="192" spans="1:28" x14ac:dyDescent="0.25">
      <c r="A192" s="28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</row>
    <row r="193" spans="1:28" x14ac:dyDescent="0.25">
      <c r="A193" s="28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</row>
    <row r="194" spans="1:28" x14ac:dyDescent="0.25">
      <c r="A194" s="28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</row>
    <row r="195" spans="1:28" x14ac:dyDescent="0.25">
      <c r="A195" s="28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</row>
    <row r="196" spans="1:28" x14ac:dyDescent="0.25">
      <c r="A196" s="28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</row>
    <row r="197" spans="1:28" x14ac:dyDescent="0.25">
      <c r="A197" s="28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</row>
    <row r="198" spans="1:28" x14ac:dyDescent="0.25">
      <c r="A198" s="28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</row>
    <row r="199" spans="1:28" x14ac:dyDescent="0.25">
      <c r="A199" s="28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</row>
    <row r="200" spans="1:28" x14ac:dyDescent="0.25">
      <c r="A200" s="28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</row>
    <row r="201" spans="1:28" x14ac:dyDescent="0.25">
      <c r="A201" s="28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</row>
    <row r="202" spans="1:28" x14ac:dyDescent="0.25">
      <c r="A202" s="28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</row>
    <row r="203" spans="1:28" x14ac:dyDescent="0.25">
      <c r="A203" s="28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</row>
    <row r="204" spans="1:28" x14ac:dyDescent="0.25">
      <c r="A204" s="28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</row>
    <row r="205" spans="1:28" x14ac:dyDescent="0.25">
      <c r="A205" s="28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</row>
    <row r="206" spans="1:28" x14ac:dyDescent="0.25">
      <c r="A206" s="28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</row>
    <row r="207" spans="1:28" x14ac:dyDescent="0.25">
      <c r="A207" s="28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</row>
    <row r="208" spans="1:28" x14ac:dyDescent="0.25">
      <c r="A208" s="28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</row>
    <row r="209" spans="1:28" x14ac:dyDescent="0.25">
      <c r="A209" s="28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</row>
    <row r="210" spans="1:28" x14ac:dyDescent="0.25">
      <c r="A210" s="28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</row>
    <row r="211" spans="1:28" x14ac:dyDescent="0.25">
      <c r="A211" s="28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</row>
    <row r="212" spans="1:28" x14ac:dyDescent="0.25">
      <c r="A212" s="28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</row>
    <row r="213" spans="1:28" x14ac:dyDescent="0.25">
      <c r="A213" s="28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</row>
    <row r="214" spans="1:28" x14ac:dyDescent="0.25">
      <c r="A214" s="28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</row>
    <row r="215" spans="1:28" x14ac:dyDescent="0.25">
      <c r="A215" s="28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</row>
    <row r="216" spans="1:28" x14ac:dyDescent="0.25">
      <c r="A216" s="28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</row>
    <row r="217" spans="1:28" x14ac:dyDescent="0.25">
      <c r="A217" s="28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</row>
    <row r="218" spans="1:28" x14ac:dyDescent="0.25">
      <c r="A218" s="28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</row>
    <row r="219" spans="1:28" x14ac:dyDescent="0.25">
      <c r="A219" s="28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</row>
    <row r="220" spans="1:28" x14ac:dyDescent="0.25">
      <c r="A220" s="28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</row>
    <row r="221" spans="1:28" x14ac:dyDescent="0.25">
      <c r="A221" s="28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</row>
    <row r="222" spans="1:28" x14ac:dyDescent="0.25">
      <c r="A222" s="28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</row>
    <row r="223" spans="1:28" x14ac:dyDescent="0.25">
      <c r="A223" s="28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</row>
    <row r="224" spans="1:28" x14ac:dyDescent="0.25">
      <c r="A224" s="28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</row>
    <row r="225" spans="1:28" x14ac:dyDescent="0.25">
      <c r="A225" s="28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</row>
    <row r="226" spans="1:28" x14ac:dyDescent="0.25">
      <c r="A226" s="28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</row>
    <row r="227" spans="1:28" x14ac:dyDescent="0.25">
      <c r="A227" s="28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</row>
    <row r="228" spans="1:28" x14ac:dyDescent="0.25">
      <c r="A228" s="28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</row>
    <row r="229" spans="1:28" x14ac:dyDescent="0.25">
      <c r="A229" s="28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</row>
    <row r="230" spans="1:28" x14ac:dyDescent="0.25">
      <c r="A230" s="28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</row>
    <row r="231" spans="1:28" x14ac:dyDescent="0.25">
      <c r="A231" s="28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</row>
    <row r="232" spans="1:28" x14ac:dyDescent="0.25">
      <c r="A232" s="28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</row>
    <row r="233" spans="1:28" x14ac:dyDescent="0.25">
      <c r="A233" s="28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</row>
    <row r="234" spans="1:28" x14ac:dyDescent="0.25">
      <c r="A234" s="28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</row>
    <row r="235" spans="1:28" x14ac:dyDescent="0.25">
      <c r="A235" s="28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</row>
    <row r="236" spans="1:28" x14ac:dyDescent="0.25">
      <c r="A236" s="28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</row>
    <row r="237" spans="1:28" x14ac:dyDescent="0.25">
      <c r="A237" s="28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</row>
    <row r="238" spans="1:28" x14ac:dyDescent="0.25">
      <c r="A238" s="28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</row>
    <row r="239" spans="1:28" x14ac:dyDescent="0.25">
      <c r="A239" s="28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</row>
    <row r="240" spans="1:28" x14ac:dyDescent="0.25">
      <c r="A240" s="28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</row>
    <row r="241" spans="1:28" x14ac:dyDescent="0.25">
      <c r="A241" s="28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</row>
    <row r="242" spans="1:28" x14ac:dyDescent="0.25">
      <c r="A242" s="28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</row>
    <row r="243" spans="1:28" x14ac:dyDescent="0.25">
      <c r="A243" s="28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</row>
    <row r="244" spans="1:28" x14ac:dyDescent="0.25">
      <c r="A244" s="28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</row>
    <row r="245" spans="1:28" x14ac:dyDescent="0.25">
      <c r="A245" s="28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</row>
    <row r="246" spans="1:28" x14ac:dyDescent="0.25">
      <c r="A246" s="28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</row>
    <row r="247" spans="1:28" x14ac:dyDescent="0.25">
      <c r="A247" s="28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</row>
    <row r="248" spans="1:28" x14ac:dyDescent="0.25">
      <c r="A248" s="28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</row>
    <row r="249" spans="1:28" x14ac:dyDescent="0.25">
      <c r="A249" s="28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</row>
    <row r="250" spans="1:28" x14ac:dyDescent="0.25">
      <c r="A250" s="28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</row>
    <row r="251" spans="1:28" x14ac:dyDescent="0.25">
      <c r="A251" s="28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</row>
    <row r="252" spans="1:28" x14ac:dyDescent="0.25">
      <c r="A252" s="28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</row>
    <row r="253" spans="1:28" x14ac:dyDescent="0.25">
      <c r="A253" s="28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</row>
    <row r="254" spans="1:28" x14ac:dyDescent="0.25">
      <c r="A254" s="28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</row>
    <row r="255" spans="1:28" x14ac:dyDescent="0.25">
      <c r="A255" s="28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</row>
    <row r="256" spans="1:28" x14ac:dyDescent="0.25">
      <c r="A256" s="28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</row>
    <row r="257" spans="1:28" x14ac:dyDescent="0.25">
      <c r="A257" s="28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</row>
    <row r="258" spans="1:28" x14ac:dyDescent="0.25">
      <c r="A258" s="28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</row>
    <row r="259" spans="1:28" x14ac:dyDescent="0.25">
      <c r="A259" s="28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</row>
    <row r="260" spans="1:28" x14ac:dyDescent="0.25">
      <c r="A260" s="28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</row>
    <row r="261" spans="1:28" x14ac:dyDescent="0.25">
      <c r="A261" s="28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</row>
    <row r="262" spans="1:28" x14ac:dyDescent="0.25">
      <c r="A262" s="28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</row>
    <row r="263" spans="1:28" x14ac:dyDescent="0.25">
      <c r="A263" s="28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</row>
    <row r="264" spans="1:28" x14ac:dyDescent="0.25">
      <c r="A264" s="28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</row>
    <row r="265" spans="1:28" x14ac:dyDescent="0.25">
      <c r="A265" s="28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</row>
    <row r="266" spans="1:28" x14ac:dyDescent="0.25">
      <c r="A266" s="28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</row>
    <row r="267" spans="1:28" x14ac:dyDescent="0.25">
      <c r="A267" s="28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</row>
    <row r="268" spans="1:28" x14ac:dyDescent="0.25">
      <c r="A268" s="28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</row>
    <row r="269" spans="1:28" x14ac:dyDescent="0.25">
      <c r="A269" s="28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</row>
    <row r="270" spans="1:28" x14ac:dyDescent="0.25">
      <c r="A270" s="28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</row>
    <row r="271" spans="1:28" x14ac:dyDescent="0.25">
      <c r="A271" s="28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</row>
    <row r="272" spans="1:28" x14ac:dyDescent="0.25">
      <c r="A272" s="28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</row>
    <row r="273" spans="1:28" x14ac:dyDescent="0.25">
      <c r="A273" s="28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</row>
    <row r="274" spans="1:28" x14ac:dyDescent="0.25">
      <c r="A274" s="28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</row>
    <row r="275" spans="1:28" x14ac:dyDescent="0.25">
      <c r="A275" s="28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</row>
    <row r="276" spans="1:28" x14ac:dyDescent="0.25">
      <c r="A276" s="28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</row>
    <row r="277" spans="1:28" x14ac:dyDescent="0.25">
      <c r="A277" s="28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</row>
    <row r="278" spans="1:28" x14ac:dyDescent="0.25">
      <c r="A278" s="28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</row>
    <row r="279" spans="1:28" x14ac:dyDescent="0.25">
      <c r="A279" s="28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</row>
    <row r="280" spans="1:28" x14ac:dyDescent="0.25">
      <c r="A280" s="28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</row>
    <row r="281" spans="1:28" x14ac:dyDescent="0.25">
      <c r="A281" s="28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</row>
    <row r="282" spans="1:28" x14ac:dyDescent="0.25">
      <c r="A282" s="28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</row>
    <row r="283" spans="1:28" x14ac:dyDescent="0.25">
      <c r="A283" s="28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</row>
    <row r="284" spans="1:28" x14ac:dyDescent="0.25">
      <c r="A284" s="28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</row>
    <row r="285" spans="1:28" x14ac:dyDescent="0.25">
      <c r="A285" s="28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</row>
    <row r="286" spans="1:28" x14ac:dyDescent="0.25">
      <c r="A286" s="28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</row>
    <row r="287" spans="1:28" x14ac:dyDescent="0.25">
      <c r="A287" s="28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</row>
    <row r="288" spans="1:28" x14ac:dyDescent="0.25">
      <c r="A288" s="28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</row>
    <row r="289" spans="1:28" x14ac:dyDescent="0.25">
      <c r="A289" s="28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</row>
    <row r="290" spans="1:28" x14ac:dyDescent="0.25">
      <c r="A290" s="28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</row>
    <row r="291" spans="1:28" x14ac:dyDescent="0.25">
      <c r="A291" s="28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</row>
    <row r="292" spans="1:28" x14ac:dyDescent="0.25">
      <c r="A292" s="28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</row>
    <row r="293" spans="1:28" x14ac:dyDescent="0.25">
      <c r="A293" s="28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</row>
    <row r="294" spans="1:28" x14ac:dyDescent="0.25">
      <c r="A294" s="28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</row>
    <row r="295" spans="1:28" x14ac:dyDescent="0.25">
      <c r="A295" s="28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</row>
    <row r="296" spans="1:28" x14ac:dyDescent="0.25">
      <c r="A296" s="28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</row>
    <row r="297" spans="1:28" x14ac:dyDescent="0.25">
      <c r="A297" s="28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</row>
    <row r="298" spans="1:28" x14ac:dyDescent="0.25">
      <c r="A298" s="28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</row>
    <row r="299" spans="1:28" x14ac:dyDescent="0.25">
      <c r="A299" s="28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</row>
    <row r="300" spans="1:28" x14ac:dyDescent="0.25">
      <c r="A300" s="28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</row>
    <row r="301" spans="1:28" x14ac:dyDescent="0.25">
      <c r="A301" s="28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</row>
    <row r="302" spans="1:28" x14ac:dyDescent="0.25">
      <c r="A302" s="28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</row>
    <row r="303" spans="1:28" x14ac:dyDescent="0.25">
      <c r="A303" s="28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</row>
    <row r="304" spans="1:28" x14ac:dyDescent="0.25">
      <c r="A304" s="28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</row>
    <row r="305" spans="1:28" x14ac:dyDescent="0.25">
      <c r="A305" s="28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</row>
    <row r="306" spans="1:28" x14ac:dyDescent="0.25">
      <c r="A306" s="28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</row>
    <row r="307" spans="1:28" x14ac:dyDescent="0.25">
      <c r="A307" s="28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</row>
    <row r="308" spans="1:28" x14ac:dyDescent="0.25">
      <c r="A308" s="28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</row>
    <row r="309" spans="1:28" x14ac:dyDescent="0.25">
      <c r="A309" s="28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</row>
    <row r="310" spans="1:28" x14ac:dyDescent="0.25">
      <c r="A310" s="28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</row>
    <row r="311" spans="1:28" x14ac:dyDescent="0.25">
      <c r="A311" s="28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</row>
    <row r="312" spans="1:28" x14ac:dyDescent="0.25">
      <c r="A312" s="28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</row>
    <row r="313" spans="1:28" x14ac:dyDescent="0.25">
      <c r="A313" s="28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</row>
    <row r="314" spans="1:28" x14ac:dyDescent="0.25">
      <c r="A314" s="28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</row>
    <row r="315" spans="1:28" x14ac:dyDescent="0.25">
      <c r="A315" s="28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</row>
    <row r="316" spans="1:28" x14ac:dyDescent="0.25">
      <c r="A316" s="28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</row>
    <row r="317" spans="1:28" x14ac:dyDescent="0.25">
      <c r="A317" s="28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</row>
    <row r="318" spans="1:28" x14ac:dyDescent="0.25">
      <c r="A318" s="28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</row>
    <row r="319" spans="1:28" x14ac:dyDescent="0.25">
      <c r="A319" s="28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</row>
    <row r="320" spans="1:28" x14ac:dyDescent="0.25">
      <c r="A320" s="28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</row>
    <row r="321" spans="1:28" x14ac:dyDescent="0.25">
      <c r="A321" s="28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</row>
    <row r="322" spans="1:28" x14ac:dyDescent="0.25">
      <c r="A322" s="28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</row>
    <row r="323" spans="1:28" x14ac:dyDescent="0.25">
      <c r="A323" s="28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</row>
    <row r="324" spans="1:28" x14ac:dyDescent="0.25">
      <c r="A324" s="28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</row>
    <row r="325" spans="1:28" x14ac:dyDescent="0.25">
      <c r="A325" s="28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</row>
    <row r="326" spans="1:28" x14ac:dyDescent="0.25">
      <c r="A326" s="28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</row>
    <row r="327" spans="1:28" x14ac:dyDescent="0.25">
      <c r="A327" s="28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</row>
    <row r="328" spans="1:28" x14ac:dyDescent="0.25">
      <c r="A328" s="28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</row>
    <row r="329" spans="1:28" x14ac:dyDescent="0.25">
      <c r="A329" s="28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</row>
    <row r="330" spans="1:28" x14ac:dyDescent="0.25">
      <c r="A330" s="28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</row>
    <row r="331" spans="1:28" x14ac:dyDescent="0.25">
      <c r="A331" s="28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</row>
    <row r="332" spans="1:28" x14ac:dyDescent="0.25">
      <c r="A332" s="28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</row>
    <row r="333" spans="1:28" x14ac:dyDescent="0.25">
      <c r="A333" s="28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</row>
    <row r="334" spans="1:28" x14ac:dyDescent="0.25">
      <c r="A334" s="28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</row>
    <row r="335" spans="1:28" x14ac:dyDescent="0.25">
      <c r="A335" s="28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</row>
    <row r="336" spans="1:28" x14ac:dyDescent="0.25">
      <c r="A336" s="28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</row>
    <row r="337" spans="1:28" x14ac:dyDescent="0.25">
      <c r="A337" s="28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</row>
    <row r="338" spans="1:28" x14ac:dyDescent="0.25">
      <c r="A338" s="28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</row>
    <row r="339" spans="1:28" x14ac:dyDescent="0.25">
      <c r="A339" s="28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</row>
    <row r="340" spans="1:28" x14ac:dyDescent="0.25">
      <c r="A340" s="28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</row>
    <row r="341" spans="1:28" x14ac:dyDescent="0.25">
      <c r="A341" s="28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</row>
    <row r="342" spans="1:28" x14ac:dyDescent="0.25">
      <c r="A342" s="28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</row>
    <row r="343" spans="1:28" x14ac:dyDescent="0.25">
      <c r="A343" s="28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</row>
    <row r="344" spans="1:28" x14ac:dyDescent="0.25">
      <c r="A344" s="28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</row>
    <row r="345" spans="1:28" x14ac:dyDescent="0.25">
      <c r="A345" s="28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</row>
    <row r="346" spans="1:28" x14ac:dyDescent="0.25">
      <c r="A346" s="28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</row>
    <row r="347" spans="1:28" x14ac:dyDescent="0.25">
      <c r="A347" s="28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</row>
    <row r="348" spans="1:28" x14ac:dyDescent="0.25">
      <c r="A348" s="28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</row>
    <row r="349" spans="1:28" x14ac:dyDescent="0.25">
      <c r="A349" s="28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</row>
    <row r="350" spans="1:28" x14ac:dyDescent="0.25">
      <c r="A350" s="28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</row>
    <row r="351" spans="1:28" x14ac:dyDescent="0.25">
      <c r="A351" s="28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</row>
    <row r="352" spans="1:28" x14ac:dyDescent="0.25">
      <c r="A352" s="28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</row>
    <row r="353" spans="1:28" x14ac:dyDescent="0.25">
      <c r="A353" s="28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</row>
    <row r="354" spans="1:28" x14ac:dyDescent="0.25">
      <c r="A354" s="28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</row>
    <row r="355" spans="1:28" x14ac:dyDescent="0.25">
      <c r="A355" s="28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</row>
    <row r="356" spans="1:28" x14ac:dyDescent="0.25">
      <c r="A356" s="28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</row>
    <row r="357" spans="1:28" x14ac:dyDescent="0.25">
      <c r="A357" s="28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</row>
    <row r="358" spans="1:28" x14ac:dyDescent="0.25">
      <c r="A358" s="28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</row>
    <row r="359" spans="1:28" x14ac:dyDescent="0.25">
      <c r="A359" s="28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</row>
    <row r="360" spans="1:28" x14ac:dyDescent="0.25">
      <c r="A360" s="28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</row>
    <row r="361" spans="1:28" x14ac:dyDescent="0.25">
      <c r="A361" s="28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</row>
    <row r="362" spans="1:28" x14ac:dyDescent="0.25">
      <c r="A362" s="28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</row>
    <row r="363" spans="1:28" x14ac:dyDescent="0.25">
      <c r="A363" s="28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</row>
    <row r="364" spans="1:28" x14ac:dyDescent="0.25">
      <c r="A364" s="28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</row>
    <row r="365" spans="1:28" x14ac:dyDescent="0.25">
      <c r="A365" s="28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</row>
    <row r="366" spans="1:28" x14ac:dyDescent="0.25">
      <c r="A366" s="28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</row>
    <row r="367" spans="1:28" x14ac:dyDescent="0.25">
      <c r="A367" s="28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</row>
    <row r="368" spans="1:28" x14ac:dyDescent="0.25">
      <c r="A368" s="28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</row>
    <row r="369" spans="1:28" x14ac:dyDescent="0.25">
      <c r="A369" s="28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</row>
    <row r="370" spans="1:28" x14ac:dyDescent="0.25">
      <c r="A370" s="28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</row>
    <row r="371" spans="1:28" x14ac:dyDescent="0.25">
      <c r="A371" s="28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</row>
    <row r="372" spans="1:28" x14ac:dyDescent="0.25">
      <c r="A372" s="28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</row>
    <row r="373" spans="1:28" x14ac:dyDescent="0.25">
      <c r="A373" s="28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</row>
    <row r="374" spans="1:28" x14ac:dyDescent="0.25">
      <c r="A374" s="28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</row>
    <row r="375" spans="1:28" x14ac:dyDescent="0.25">
      <c r="A375" s="28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</row>
    <row r="376" spans="1:28" x14ac:dyDescent="0.25">
      <c r="A376" s="28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</row>
    <row r="377" spans="1:28" x14ac:dyDescent="0.25">
      <c r="A377" s="28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</row>
    <row r="378" spans="1:28" x14ac:dyDescent="0.25">
      <c r="A378" s="28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</row>
    <row r="379" spans="1:28" x14ac:dyDescent="0.25">
      <c r="A379" s="28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</row>
    <row r="380" spans="1:28" x14ac:dyDescent="0.25">
      <c r="A380" s="28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</row>
    <row r="381" spans="1:28" x14ac:dyDescent="0.25">
      <c r="A381" s="28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</row>
    <row r="382" spans="1:28" x14ac:dyDescent="0.25">
      <c r="A382" s="28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</row>
    <row r="383" spans="1:28" x14ac:dyDescent="0.25">
      <c r="A383" s="28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</row>
    <row r="384" spans="1:28" x14ac:dyDescent="0.25">
      <c r="A384" s="2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</row>
    <row r="385" spans="1:28" x14ac:dyDescent="0.25">
      <c r="A385" s="28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</row>
    <row r="386" spans="1:28" x14ac:dyDescent="0.25">
      <c r="A386" s="28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</row>
    <row r="387" spans="1:28" x14ac:dyDescent="0.25">
      <c r="A387" s="28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</row>
    <row r="388" spans="1:28" x14ac:dyDescent="0.25">
      <c r="A388" s="28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</row>
    <row r="389" spans="1:28" x14ac:dyDescent="0.25">
      <c r="A389" s="28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</row>
    <row r="390" spans="1:28" x14ac:dyDescent="0.25">
      <c r="A390" s="28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</row>
    <row r="391" spans="1:28" x14ac:dyDescent="0.25">
      <c r="A391" s="28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</row>
    <row r="392" spans="1:28" x14ac:dyDescent="0.25">
      <c r="A392" s="28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</row>
    <row r="393" spans="1:28" x14ac:dyDescent="0.25">
      <c r="A393" s="28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</row>
    <row r="394" spans="1:28" x14ac:dyDescent="0.25">
      <c r="A394" s="28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</row>
    <row r="395" spans="1:28" x14ac:dyDescent="0.25">
      <c r="A395" s="28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</row>
    <row r="396" spans="1:28" x14ac:dyDescent="0.25">
      <c r="A396" s="28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</row>
    <row r="397" spans="1:28" x14ac:dyDescent="0.25">
      <c r="A397" s="28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</row>
    <row r="398" spans="1:28" x14ac:dyDescent="0.25">
      <c r="A398" s="28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</row>
    <row r="399" spans="1:28" x14ac:dyDescent="0.25">
      <c r="A399" s="28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</row>
    <row r="400" spans="1:28" x14ac:dyDescent="0.25">
      <c r="A400" s="28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</row>
    <row r="401" spans="1:28" x14ac:dyDescent="0.25">
      <c r="A401" s="28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</row>
    <row r="402" spans="1:28" x14ac:dyDescent="0.25">
      <c r="A402" s="28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</row>
    <row r="403" spans="1:28" x14ac:dyDescent="0.25">
      <c r="A403" s="28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</row>
    <row r="404" spans="1:28" x14ac:dyDescent="0.25">
      <c r="A404" s="28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</row>
    <row r="405" spans="1:28" x14ac:dyDescent="0.25">
      <c r="A405" s="28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</row>
    <row r="406" spans="1:28" x14ac:dyDescent="0.25">
      <c r="A406" s="28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</row>
    <row r="407" spans="1:28" x14ac:dyDescent="0.25">
      <c r="A407" s="28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</row>
    <row r="408" spans="1:28" x14ac:dyDescent="0.25">
      <c r="A408" s="28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</row>
    <row r="409" spans="1:28" x14ac:dyDescent="0.25">
      <c r="A409" s="28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</row>
    <row r="410" spans="1:28" x14ac:dyDescent="0.25">
      <c r="A410" s="28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</row>
    <row r="411" spans="1:28" x14ac:dyDescent="0.25">
      <c r="A411" s="28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</row>
    <row r="412" spans="1:28" x14ac:dyDescent="0.25">
      <c r="A412" s="28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</row>
    <row r="413" spans="1:28" x14ac:dyDescent="0.25">
      <c r="A413" s="28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</row>
    <row r="414" spans="1:28" x14ac:dyDescent="0.25">
      <c r="A414" s="28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</row>
    <row r="415" spans="1:28" x14ac:dyDescent="0.25">
      <c r="A415" s="28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</row>
    <row r="416" spans="1:28" x14ac:dyDescent="0.25">
      <c r="A416" s="28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</row>
    <row r="417" spans="1:28" x14ac:dyDescent="0.25">
      <c r="A417" s="28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</row>
    <row r="418" spans="1:28" x14ac:dyDescent="0.25">
      <c r="A418" s="28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</row>
    <row r="419" spans="1:28" x14ac:dyDescent="0.25">
      <c r="A419" s="28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</row>
    <row r="420" spans="1:28" x14ac:dyDescent="0.25">
      <c r="A420" s="2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</row>
    <row r="421" spans="1:28" x14ac:dyDescent="0.25">
      <c r="A421" s="28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</row>
    <row r="422" spans="1:28" x14ac:dyDescent="0.25"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</row>
    <row r="423" spans="1:28" x14ac:dyDescent="0.25"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</row>
    <row r="424" spans="1:28" x14ac:dyDescent="0.25"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</row>
    <row r="425" spans="1:28" x14ac:dyDescent="0.25"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</row>
    <row r="426" spans="1:28" x14ac:dyDescent="0.25"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</row>
    <row r="427" spans="1:28" x14ac:dyDescent="0.25">
      <c r="B427" s="59"/>
      <c r="C427" s="59"/>
      <c r="D427" s="59"/>
      <c r="E427" s="59"/>
      <c r="F427" s="59"/>
      <c r="G427" s="59"/>
      <c r="H427" s="59"/>
      <c r="I427" s="59"/>
      <c r="J427" s="59"/>
    </row>
  </sheetData>
  <sortState xmlns:xlrd2="http://schemas.microsoft.com/office/spreadsheetml/2017/richdata2" columnSort="1" ref="D61:BI426">
    <sortCondition ref="D61:BI61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ACCB-FD43-47CE-815C-F01D2EB44CE7}">
  <dimension ref="A1:CS6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6" sqref="C6"/>
    </sheetView>
  </sheetViews>
  <sheetFormatPr defaultColWidth="8.85546875" defaultRowHeight="15" x14ac:dyDescent="0.25"/>
  <cols>
    <col min="1" max="1" width="19" style="94" customWidth="1"/>
    <col min="2" max="2" width="9.42578125" style="94" bestFit="1" customWidth="1"/>
    <col min="3" max="5" width="9.28515625" style="94" bestFit="1" customWidth="1"/>
    <col min="6" max="6" width="9.7109375" style="94" customWidth="1"/>
    <col min="7" max="7" width="10.5703125" style="94" customWidth="1"/>
    <col min="8" max="8" width="9.28515625" style="94" bestFit="1" customWidth="1"/>
    <col min="9" max="9" width="10.42578125" style="88" customWidth="1"/>
    <col min="10" max="10" width="9.7109375" style="88" customWidth="1"/>
    <col min="11" max="11" width="11.42578125" style="88" customWidth="1"/>
    <col min="12" max="12" width="11.5703125" style="88" customWidth="1"/>
    <col min="13" max="14" width="9" style="90" customWidth="1"/>
    <col min="15" max="15" width="9" style="88" customWidth="1"/>
    <col min="16" max="16" width="8.85546875" style="94"/>
    <col min="17" max="17" width="19.7109375" style="94" customWidth="1"/>
    <col min="18" max="18" width="6" style="94" bestFit="1" customWidth="1"/>
    <col min="19" max="19" width="6.7109375" style="94" bestFit="1" customWidth="1"/>
    <col min="20" max="20" width="9.7109375" style="94" bestFit="1" customWidth="1"/>
    <col min="21" max="21" width="5.7109375" style="95" bestFit="1" customWidth="1"/>
    <col min="22" max="22" width="14.5703125" style="95" bestFit="1" customWidth="1"/>
    <col min="23" max="23" width="5.7109375" style="95" bestFit="1" customWidth="1"/>
    <col min="24" max="24" width="5.7109375" style="95" customWidth="1"/>
    <col min="25" max="25" width="6.7109375" style="95" bestFit="1" customWidth="1"/>
    <col min="26" max="26" width="12.85546875" style="95" bestFit="1" customWidth="1"/>
    <col min="27" max="27" width="7.7109375" style="95" bestFit="1" customWidth="1"/>
    <col min="28" max="28" width="9.28515625" style="95" bestFit="1" customWidth="1"/>
    <col min="29" max="30" width="6.7109375" style="95" bestFit="1" customWidth="1"/>
    <col min="31" max="31" width="5.7109375" style="95" bestFit="1" customWidth="1"/>
    <col min="32" max="32" width="6.7109375" style="95" bestFit="1" customWidth="1"/>
    <col min="33" max="33" width="6.7109375" style="95" customWidth="1"/>
    <col min="34" max="34" width="6.7109375" style="95" bestFit="1" customWidth="1"/>
    <col min="35" max="35" width="15.42578125" style="95" bestFit="1" customWidth="1"/>
    <col min="36" max="36" width="6.5703125" style="95" bestFit="1" customWidth="1"/>
    <col min="37" max="37" width="6.7109375" style="95" bestFit="1" customWidth="1"/>
    <col min="38" max="38" width="5.140625" style="95" bestFit="1" customWidth="1"/>
    <col min="39" max="39" width="5.140625" style="95" customWidth="1"/>
    <col min="40" max="40" width="5.7109375" style="95" bestFit="1" customWidth="1"/>
    <col min="41" max="41" width="6.7109375" style="95" bestFit="1" customWidth="1"/>
    <col min="42" max="42" width="6.140625" style="95" bestFit="1" customWidth="1"/>
    <col min="43" max="43" width="6.85546875" style="95" bestFit="1" customWidth="1"/>
    <col min="44" max="44" width="9.28515625" style="95" bestFit="1" customWidth="1"/>
    <col min="45" max="45" width="7.7109375" style="95" bestFit="1" customWidth="1"/>
    <col min="46" max="46" width="9.28515625" style="95" bestFit="1" customWidth="1"/>
    <col min="47" max="47" width="6" style="95" bestFit="1" customWidth="1"/>
    <col min="48" max="48" width="6.7109375" style="95" bestFit="1" customWidth="1"/>
    <col min="49" max="49" width="5.7109375" style="95" bestFit="1" customWidth="1"/>
    <col min="50" max="50" width="7.7109375" style="95" bestFit="1" customWidth="1"/>
    <col min="51" max="52" width="5.7109375" style="95" bestFit="1" customWidth="1"/>
    <col min="53" max="53" width="6.7109375" style="95" bestFit="1" customWidth="1"/>
    <col min="54" max="54" width="5.7109375" style="95" bestFit="1" customWidth="1"/>
    <col min="55" max="55" width="5.85546875" style="95" bestFit="1" customWidth="1"/>
    <col min="56" max="56" width="5.7109375" style="95" bestFit="1" customWidth="1"/>
    <col min="57" max="59" width="7.7109375" style="95" bestFit="1" customWidth="1"/>
    <col min="60" max="60" width="5.140625" style="95" bestFit="1" customWidth="1"/>
    <col min="61" max="61" width="5.28515625" style="95" bestFit="1" customWidth="1"/>
    <col min="62" max="62" width="8.7109375" style="95" bestFit="1" customWidth="1"/>
    <col min="63" max="63" width="5.7109375" style="95" bestFit="1" customWidth="1"/>
    <col min="64" max="64" width="7.85546875" style="95" bestFit="1" customWidth="1"/>
    <col min="65" max="65" width="5.85546875" style="95" bestFit="1" customWidth="1"/>
    <col min="66" max="66" width="6" style="95" bestFit="1" customWidth="1"/>
    <col min="67" max="70" width="6.7109375" style="95" bestFit="1" customWidth="1"/>
    <col min="71" max="71" width="5.7109375" style="95" bestFit="1" customWidth="1"/>
    <col min="72" max="72" width="7.7109375" style="95" bestFit="1" customWidth="1"/>
    <col min="73" max="73" width="8" style="95" bestFit="1" customWidth="1"/>
    <col min="74" max="74" width="5.7109375" style="95" bestFit="1" customWidth="1"/>
    <col min="75" max="76" width="6.7109375" style="95" bestFit="1" customWidth="1"/>
    <col min="77" max="78" width="6.7109375" style="95" customWidth="1"/>
    <col min="79" max="79" width="9.140625" style="95" bestFit="1" customWidth="1"/>
    <col min="80" max="80" width="7.140625" style="95" bestFit="1" customWidth="1"/>
    <col min="81" max="81" width="6.7109375" style="95" customWidth="1"/>
    <col min="82" max="91" width="8.85546875" style="94"/>
    <col min="92" max="92" width="8.85546875" style="88"/>
    <col min="93" max="93" width="8.85546875" style="94"/>
    <col min="94" max="94" width="8.85546875" style="88"/>
    <col min="95" max="96" width="8.85546875" style="94"/>
    <col min="97" max="97" width="8.85546875" style="88"/>
    <col min="98" max="16384" width="8.85546875" style="94"/>
  </cols>
  <sheetData>
    <row r="1" spans="1:97" x14ac:dyDescent="0.25">
      <c r="B1" s="94" t="s">
        <v>465</v>
      </c>
      <c r="I1" s="94"/>
      <c r="J1" s="94"/>
      <c r="K1" s="94"/>
      <c r="L1" s="94"/>
      <c r="M1" s="94"/>
      <c r="N1" s="94"/>
      <c r="O1" s="94"/>
      <c r="Q1" s="94" t="s">
        <v>480</v>
      </c>
      <c r="CF1" s="94" t="s">
        <v>310</v>
      </c>
    </row>
    <row r="2" spans="1:97" x14ac:dyDescent="0.25">
      <c r="A2" s="94" t="s">
        <v>227</v>
      </c>
      <c r="B2" s="94" t="s">
        <v>59</v>
      </c>
      <c r="C2" s="94" t="s">
        <v>57</v>
      </c>
      <c r="D2" s="94" t="s">
        <v>60</v>
      </c>
      <c r="E2" s="94" t="s">
        <v>54</v>
      </c>
      <c r="F2" s="94" t="s">
        <v>53</v>
      </c>
      <c r="G2" s="94" t="s">
        <v>61</v>
      </c>
      <c r="H2" s="94" t="s">
        <v>62</v>
      </c>
      <c r="I2" s="88" t="s">
        <v>63</v>
      </c>
      <c r="J2" s="88" t="s">
        <v>64</v>
      </c>
      <c r="K2" s="88" t="s">
        <v>65</v>
      </c>
      <c r="L2" s="88" t="s">
        <v>68</v>
      </c>
      <c r="M2" s="90" t="s">
        <v>311</v>
      </c>
      <c r="N2" s="90" t="s">
        <v>314</v>
      </c>
      <c r="O2" s="88" t="s">
        <v>321</v>
      </c>
      <c r="Q2" s="94" t="s">
        <v>226</v>
      </c>
      <c r="R2" s="94" t="s">
        <v>471</v>
      </c>
      <c r="S2" s="94" t="s">
        <v>359</v>
      </c>
      <c r="T2" s="94" t="s">
        <v>178</v>
      </c>
      <c r="U2" s="94" t="s">
        <v>131</v>
      </c>
      <c r="V2" s="94" t="s">
        <v>132</v>
      </c>
      <c r="W2" s="94" t="s">
        <v>133</v>
      </c>
      <c r="X2" s="94" t="s">
        <v>335</v>
      </c>
      <c r="Y2" s="94" t="s">
        <v>360</v>
      </c>
      <c r="Z2" s="94" t="s">
        <v>179</v>
      </c>
      <c r="AA2" s="94" t="s">
        <v>134</v>
      </c>
      <c r="AB2" s="94" t="s">
        <v>59</v>
      </c>
      <c r="AC2" s="94" t="s">
        <v>136</v>
      </c>
      <c r="AD2" s="94" t="s">
        <v>137</v>
      </c>
      <c r="AE2" s="94" t="s">
        <v>361</v>
      </c>
      <c r="AF2" s="94" t="s">
        <v>138</v>
      </c>
      <c r="AG2" s="94" t="s">
        <v>472</v>
      </c>
      <c r="AH2" s="94" t="s">
        <v>139</v>
      </c>
      <c r="AI2" s="94" t="s">
        <v>140</v>
      </c>
      <c r="AJ2" s="94" t="s">
        <v>141</v>
      </c>
      <c r="AK2" s="94" t="s">
        <v>142</v>
      </c>
      <c r="AL2" s="94" t="s">
        <v>143</v>
      </c>
      <c r="AM2" s="94" t="s">
        <v>473</v>
      </c>
      <c r="AN2" s="94" t="s">
        <v>362</v>
      </c>
      <c r="AO2" s="94" t="s">
        <v>144</v>
      </c>
      <c r="AP2" s="94" t="s">
        <v>366</v>
      </c>
      <c r="AQ2" s="94" t="s">
        <v>474</v>
      </c>
      <c r="AR2" s="94" t="s">
        <v>145</v>
      </c>
      <c r="AS2" s="94" t="s">
        <v>146</v>
      </c>
      <c r="AT2" s="94" t="s">
        <v>60</v>
      </c>
      <c r="AU2" s="94" t="s">
        <v>147</v>
      </c>
      <c r="AV2" s="94" t="s">
        <v>148</v>
      </c>
      <c r="AW2" s="94" t="s">
        <v>149</v>
      </c>
      <c r="AX2" s="94" t="s">
        <v>150</v>
      </c>
      <c r="AY2" s="94" t="s">
        <v>151</v>
      </c>
      <c r="AZ2" s="94" t="s">
        <v>152</v>
      </c>
      <c r="BA2" s="94" t="s">
        <v>153</v>
      </c>
      <c r="BB2" s="94" t="s">
        <v>154</v>
      </c>
      <c r="BC2" s="94" t="s">
        <v>155</v>
      </c>
      <c r="BD2" s="94" t="s">
        <v>156</v>
      </c>
      <c r="BE2" s="94" t="s">
        <v>54</v>
      </c>
      <c r="BF2" s="94" t="s">
        <v>53</v>
      </c>
      <c r="BG2" s="94" t="s">
        <v>157</v>
      </c>
      <c r="BH2" s="94" t="s">
        <v>158</v>
      </c>
      <c r="BI2" s="94" t="s">
        <v>159</v>
      </c>
      <c r="BJ2" s="94" t="s">
        <v>160</v>
      </c>
      <c r="BK2" s="94" t="s">
        <v>161</v>
      </c>
      <c r="BL2" s="94" t="s">
        <v>162</v>
      </c>
      <c r="BM2" s="94" t="s">
        <v>163</v>
      </c>
      <c r="BN2" s="94" t="s">
        <v>164</v>
      </c>
      <c r="BO2" s="94" t="s">
        <v>165</v>
      </c>
      <c r="BP2" s="94" t="s">
        <v>363</v>
      </c>
      <c r="BQ2" s="94" t="s">
        <v>166</v>
      </c>
      <c r="BR2" s="94" t="s">
        <v>167</v>
      </c>
      <c r="BS2" s="94" t="s">
        <v>168</v>
      </c>
      <c r="BT2" s="94" t="s">
        <v>61</v>
      </c>
      <c r="BU2" s="94" t="s">
        <v>367</v>
      </c>
      <c r="BV2" s="94" t="s">
        <v>169</v>
      </c>
      <c r="BW2" s="94" t="s">
        <v>170</v>
      </c>
      <c r="BX2" s="94" t="s">
        <v>171</v>
      </c>
      <c r="BY2" s="94" t="s">
        <v>172</v>
      </c>
      <c r="BZ2" s="94" t="s">
        <v>173</v>
      </c>
      <c r="CA2" s="94" t="s">
        <v>174</v>
      </c>
      <c r="CB2" s="94" t="s">
        <v>368</v>
      </c>
      <c r="CE2" s="35" t="s">
        <v>141</v>
      </c>
      <c r="CF2" s="94" t="s">
        <v>59</v>
      </c>
      <c r="CH2" s="94" t="s">
        <v>60</v>
      </c>
      <c r="CI2" s="94" t="s">
        <v>54</v>
      </c>
      <c r="CJ2" s="94" t="s">
        <v>53</v>
      </c>
      <c r="CK2" s="94" t="s">
        <v>61</v>
      </c>
      <c r="CL2" s="94" t="s">
        <v>62</v>
      </c>
      <c r="CN2" s="88" t="s">
        <v>65</v>
      </c>
      <c r="CP2" s="88" t="s">
        <v>68</v>
      </c>
      <c r="CQ2" s="94" t="s">
        <v>311</v>
      </c>
      <c r="CR2" s="94" t="s">
        <v>314</v>
      </c>
      <c r="CS2" s="88" t="s">
        <v>321</v>
      </c>
    </row>
    <row r="3" spans="1:97" x14ac:dyDescent="0.25">
      <c r="A3" s="94" t="s">
        <v>0</v>
      </c>
      <c r="B3" s="95">
        <v>11068.108217999999</v>
      </c>
      <c r="C3" s="95"/>
      <c r="D3" s="95">
        <v>4123.7960071999996</v>
      </c>
      <c r="E3" s="95">
        <v>375.88938717000002</v>
      </c>
      <c r="F3" s="95">
        <v>341.88939478999998</v>
      </c>
      <c r="G3" s="95">
        <v>414.80759462999998</v>
      </c>
      <c r="H3" s="95">
        <v>2117.9183650999998</v>
      </c>
      <c r="I3" s="89">
        <v>88.442544228000003</v>
      </c>
      <c r="J3" s="89">
        <v>37.447539435000003</v>
      </c>
      <c r="K3" s="89">
        <v>255.47278489999999</v>
      </c>
      <c r="L3" s="89">
        <v>37.180926339999999</v>
      </c>
      <c r="M3" s="91">
        <v>50.487514914000002</v>
      </c>
      <c r="N3" s="91">
        <v>35.422083827999998</v>
      </c>
      <c r="O3" s="89">
        <v>19.402294771000001</v>
      </c>
      <c r="P3" s="95"/>
      <c r="Q3" s="94" t="s">
        <v>0</v>
      </c>
      <c r="R3" s="94">
        <v>0</v>
      </c>
      <c r="S3" s="95">
        <v>7.8632345086062303</v>
      </c>
      <c r="T3" s="95">
        <v>50.416722637789498</v>
      </c>
      <c r="U3" s="95">
        <v>91.098110144035402</v>
      </c>
      <c r="V3" s="95">
        <v>91.098110144035402</v>
      </c>
      <c r="W3" s="95">
        <v>124.866729071424</v>
      </c>
      <c r="X3" s="95">
        <v>0</v>
      </c>
      <c r="Y3" s="95">
        <v>35.848396563186697</v>
      </c>
      <c r="Z3" s="95">
        <v>35.372413539381299</v>
      </c>
      <c r="AA3" s="95">
        <v>5.5672502607013098E-2</v>
      </c>
      <c r="AB3" s="95">
        <v>11052.5927050557</v>
      </c>
      <c r="AC3" s="95">
        <v>329.58373382940198</v>
      </c>
      <c r="AD3" s="95">
        <v>11.118792281495701</v>
      </c>
      <c r="AE3" s="95">
        <v>84.036024419024002</v>
      </c>
      <c r="AF3" s="95">
        <v>0</v>
      </c>
      <c r="AG3" s="95">
        <v>0</v>
      </c>
      <c r="AH3" s="95">
        <v>262.38968572648702</v>
      </c>
      <c r="AI3" s="95">
        <v>262.38968572648702</v>
      </c>
      <c r="AJ3" s="95">
        <v>32.944106743484703</v>
      </c>
      <c r="AK3" s="95">
        <v>91.179732530672595</v>
      </c>
      <c r="AL3" s="95">
        <v>2.2722467064690902E-3</v>
      </c>
      <c r="AM3" s="95">
        <v>220.05072292421201</v>
      </c>
      <c r="AN3" s="95">
        <v>8.7980718220540006E-3</v>
      </c>
      <c r="AO3" s="95">
        <v>38.359331223984199</v>
      </c>
      <c r="AP3" s="95">
        <v>11.5307858055978</v>
      </c>
      <c r="AQ3" s="95">
        <v>2133.7734753253199</v>
      </c>
      <c r="AR3" s="95">
        <v>3706.2126738565998</v>
      </c>
      <c r="AS3" s="95">
        <v>378.85747234632299</v>
      </c>
      <c r="AT3" s="95">
        <v>4118.0142529464101</v>
      </c>
      <c r="AU3" s="95">
        <v>8.9651586504655504E-6</v>
      </c>
      <c r="AV3" s="95">
        <v>133.988450627106</v>
      </c>
      <c r="AW3" s="95">
        <v>0</v>
      </c>
      <c r="AX3" s="95">
        <v>558.27716068548398</v>
      </c>
      <c r="AY3" s="95">
        <v>0.14595216246079901</v>
      </c>
      <c r="AZ3" s="95">
        <v>3.99044342003009E-5</v>
      </c>
      <c r="BA3" s="95">
        <v>117.62261126131899</v>
      </c>
      <c r="BB3" s="95">
        <v>0.163605664199694</v>
      </c>
      <c r="BC3" s="95">
        <v>0</v>
      </c>
      <c r="BD3" s="95">
        <v>3.3312556031019001</v>
      </c>
      <c r="BE3" s="95">
        <v>375.38810438513701</v>
      </c>
      <c r="BF3" s="95">
        <v>341.43576603794202</v>
      </c>
      <c r="BG3" s="95">
        <v>33.952338347194903</v>
      </c>
      <c r="BH3" s="95">
        <v>0</v>
      </c>
      <c r="BI3" s="95">
        <v>0</v>
      </c>
      <c r="BJ3" s="95">
        <v>108.739094545765</v>
      </c>
      <c r="BK3" s="95">
        <v>0</v>
      </c>
      <c r="BL3" s="95">
        <v>16.1274603306933</v>
      </c>
      <c r="BM3" s="95">
        <v>7.3320640961876498</v>
      </c>
      <c r="BN3" s="95">
        <v>3.5450954125233497E-4</v>
      </c>
      <c r="BO3" s="95">
        <v>64.543928029784396</v>
      </c>
      <c r="BP3" s="95">
        <v>1.6623666357461899</v>
      </c>
      <c r="BQ3" s="95">
        <v>2.26981437193075E-4</v>
      </c>
      <c r="BR3" s="95">
        <v>23.429172170395201</v>
      </c>
      <c r="BS3" s="95">
        <v>7.7862209001471596E-7</v>
      </c>
      <c r="BT3" s="95">
        <v>414.22639358596001</v>
      </c>
      <c r="BU3" s="95">
        <v>247.51072787073599</v>
      </c>
      <c r="BV3" s="95">
        <v>0</v>
      </c>
      <c r="BW3" s="95">
        <v>0</v>
      </c>
      <c r="BX3" s="95">
        <v>33.130969748331601</v>
      </c>
      <c r="BY3" s="95">
        <v>0</v>
      </c>
      <c r="BZ3" s="95">
        <v>8.0424162592352406</v>
      </c>
      <c r="CA3" s="95">
        <v>2114.9494394869798</v>
      </c>
      <c r="CB3" s="95">
        <v>35.142551857976798</v>
      </c>
      <c r="CE3" s="35">
        <f t="shared" ref="CE3:CE34" si="0">AJ3/AT3</f>
        <v>7.9999982321366236E-3</v>
      </c>
      <c r="CF3" s="81">
        <f t="shared" ref="CF3:CF34" si="1">+(AB3-B3)/B3</f>
        <v>-1.4018215795059178E-3</v>
      </c>
      <c r="CG3" s="81"/>
      <c r="CH3" s="81">
        <f t="shared" ref="CH3:CH34" si="2">+(AT3-D3)/D3</f>
        <v>-1.4020466200303707E-3</v>
      </c>
      <c r="CI3" s="81">
        <f t="shared" ref="CI3:CI34" si="3">+(BE3-E3)/E3</f>
        <v>-1.3335912158549388E-3</v>
      </c>
      <c r="CJ3" s="81">
        <f t="shared" ref="CJ3:CJ34" si="4">+(BF3-F3)/F3</f>
        <v>-1.3268289656559846E-3</v>
      </c>
      <c r="CK3" s="81">
        <f t="shared" ref="CK3:CK34" si="5">+(BT3-G3)/G3</f>
        <v>-1.4011340476019765E-3</v>
      </c>
      <c r="CL3" s="81">
        <f t="shared" ref="CL3:CL34" si="6">+(CA3-H3)/H3</f>
        <v>-1.401813054716034E-3</v>
      </c>
      <c r="CM3" s="81"/>
      <c r="CN3" s="73">
        <f t="shared" ref="CN3:CN34" si="7">+(AI3-K3)/K3</f>
        <v>2.7074902828473545E-2</v>
      </c>
      <c r="CO3" s="81"/>
      <c r="CP3" s="73">
        <f t="shared" ref="CP3:CP34" si="8">+(AO3-L3)/L3</f>
        <v>3.169380109597883E-2</v>
      </c>
      <c r="CQ3" s="81">
        <f t="shared" ref="CQ3:CQ34" si="9">+(T3-M3)/M3</f>
        <v>-1.4021739103437982E-3</v>
      </c>
      <c r="CR3" s="81">
        <f t="shared" ref="CR3:CR34" si="10">+(Z3-N3)/N3</f>
        <v>-1.4022407281255641E-3</v>
      </c>
      <c r="CS3" s="73">
        <f t="shared" ref="CS3:CS34" si="11">+(AP3-O3)/O3</f>
        <v>-0.40569989572406134</v>
      </c>
    </row>
    <row r="4" spans="1:97" x14ac:dyDescent="0.25">
      <c r="A4" s="94" t="s">
        <v>2</v>
      </c>
      <c r="B4" s="95">
        <v>16330.963459000001</v>
      </c>
      <c r="C4" s="95"/>
      <c r="D4" s="95">
        <v>4501.0138582999998</v>
      </c>
      <c r="E4" s="95">
        <v>424.73251461000001</v>
      </c>
      <c r="F4" s="95">
        <v>376.40516235000001</v>
      </c>
      <c r="G4" s="95">
        <v>531.03906381000002</v>
      </c>
      <c r="H4" s="95">
        <v>2056.7037237999998</v>
      </c>
      <c r="I4" s="89">
        <v>81.548594440000002</v>
      </c>
      <c r="J4" s="89">
        <v>36.175016306000003</v>
      </c>
      <c r="K4" s="89">
        <v>235.89843289000001</v>
      </c>
      <c r="L4" s="89">
        <v>34.116816866999997</v>
      </c>
      <c r="M4" s="91">
        <v>46.347811440000001</v>
      </c>
      <c r="N4" s="91">
        <v>32.862363958000003</v>
      </c>
      <c r="O4" s="89">
        <v>22.946519421000001</v>
      </c>
      <c r="P4" s="95"/>
      <c r="Q4" s="94" t="s">
        <v>2</v>
      </c>
      <c r="R4" s="94">
        <v>0</v>
      </c>
      <c r="S4" s="95">
        <v>7.5551099627618701</v>
      </c>
      <c r="T4" s="95">
        <v>46.287511144452303</v>
      </c>
      <c r="U4" s="95">
        <v>88.412922380730706</v>
      </c>
      <c r="V4" s="95">
        <v>88.412922380730706</v>
      </c>
      <c r="W4" s="95">
        <v>120.650378699548</v>
      </c>
      <c r="X4" s="95">
        <v>0</v>
      </c>
      <c r="Y4" s="95">
        <v>34.7977895363939</v>
      </c>
      <c r="Z4" s="95">
        <v>32.819653189356401</v>
      </c>
      <c r="AA4" s="95">
        <v>0.46853848040551299</v>
      </c>
      <c r="AB4" s="95">
        <v>16309.724866438401</v>
      </c>
      <c r="AC4" s="95">
        <v>317.58496264965299</v>
      </c>
      <c r="AD4" s="95">
        <v>10.7999232436093</v>
      </c>
      <c r="AE4" s="95">
        <v>81.290403979711598</v>
      </c>
      <c r="AF4" s="95">
        <v>0</v>
      </c>
      <c r="AG4" s="95">
        <v>0</v>
      </c>
      <c r="AH4" s="95">
        <v>252.58015552249299</v>
      </c>
      <c r="AI4" s="95">
        <v>252.58015552249299</v>
      </c>
      <c r="AJ4" s="95">
        <v>35.961109370635498</v>
      </c>
      <c r="AK4" s="95">
        <v>88.473207622251195</v>
      </c>
      <c r="AL4" s="95">
        <v>1.9123144582996101E-2</v>
      </c>
      <c r="AM4" s="95">
        <v>211.96361156373999</v>
      </c>
      <c r="AN4" s="95">
        <v>8.4641433579792702E-2</v>
      </c>
      <c r="AO4" s="95">
        <v>36.856187018643801</v>
      </c>
      <c r="AP4" s="95">
        <v>11.0919463507608</v>
      </c>
      <c r="AQ4" s="95">
        <v>2072.2336398529501</v>
      </c>
      <c r="AR4" s="95">
        <v>4045.60992826953</v>
      </c>
      <c r="AS4" s="95">
        <v>413.55325909555398</v>
      </c>
      <c r="AT4" s="95">
        <v>4495.1242967357202</v>
      </c>
      <c r="AU4" s="95">
        <v>8.6246124207945796E-5</v>
      </c>
      <c r="AV4" s="95">
        <v>129.38802503162501</v>
      </c>
      <c r="AW4" s="95">
        <v>0</v>
      </c>
      <c r="AX4" s="95">
        <v>549.24086720244395</v>
      </c>
      <c r="AY4" s="95">
        <v>0.16076844825476599</v>
      </c>
      <c r="AZ4" s="95">
        <v>3.6154813947981903E-4</v>
      </c>
      <c r="BA4" s="95">
        <v>129.864875801517</v>
      </c>
      <c r="BB4" s="95">
        <v>0.179280132773359</v>
      </c>
      <c r="BC4" s="95">
        <v>0</v>
      </c>
      <c r="BD4" s="95">
        <v>3.63938918247104</v>
      </c>
      <c r="BE4" s="95">
        <v>424.208230001537</v>
      </c>
      <c r="BF4" s="95">
        <v>375.94372034694601</v>
      </c>
      <c r="BG4" s="95">
        <v>48.264509654590803</v>
      </c>
      <c r="BH4" s="95">
        <v>0</v>
      </c>
      <c r="BI4" s="95">
        <v>0</v>
      </c>
      <c r="BJ4" s="95">
        <v>119.190275184223</v>
      </c>
      <c r="BK4" s="95">
        <v>0</v>
      </c>
      <c r="BL4" s="95">
        <v>17.851035347145299</v>
      </c>
      <c r="BM4" s="95">
        <v>8.0101551978923808</v>
      </c>
      <c r="BN4" s="95">
        <v>3.1233649533446901E-3</v>
      </c>
      <c r="BO4" s="95">
        <v>71.441383974602701</v>
      </c>
      <c r="BP4" s="95">
        <v>1.59722479608427</v>
      </c>
      <c r="BQ4" s="95">
        <v>1.90460670460821E-3</v>
      </c>
      <c r="BR4" s="95">
        <v>25.601160503645801</v>
      </c>
      <c r="BS4" s="95">
        <v>7.0546222687213698E-6</v>
      </c>
      <c r="BT4" s="95">
        <v>530.34462999101595</v>
      </c>
      <c r="BU4" s="95">
        <v>244.03685169459101</v>
      </c>
      <c r="BV4" s="95">
        <v>0</v>
      </c>
      <c r="BW4" s="95">
        <v>0</v>
      </c>
      <c r="BX4" s="95">
        <v>32.833774283427502</v>
      </c>
      <c r="BY4" s="95">
        <v>0</v>
      </c>
      <c r="BZ4" s="95">
        <v>8.5528063623849508</v>
      </c>
      <c r="CA4" s="95">
        <v>2054.0332705567198</v>
      </c>
      <c r="CB4" s="95">
        <v>35.050487803785302</v>
      </c>
      <c r="CE4" s="35">
        <f t="shared" si="0"/>
        <v>8.0000255825517039E-3</v>
      </c>
      <c r="CF4" s="81">
        <f t="shared" si="1"/>
        <v>-1.3005106903166419E-3</v>
      </c>
      <c r="CG4" s="81"/>
      <c r="CH4" s="81">
        <f t="shared" si="2"/>
        <v>-1.308496652019645E-3</v>
      </c>
      <c r="CI4" s="81">
        <f t="shared" si="3"/>
        <v>-1.2343877391737177E-3</v>
      </c>
      <c r="CJ4" s="81">
        <f t="shared" si="4"/>
        <v>-1.2259183699104843E-3</v>
      </c>
      <c r="CK4" s="81">
        <f t="shared" si="5"/>
        <v>-1.3076887677561273E-3</v>
      </c>
      <c r="CL4" s="81">
        <f t="shared" si="6"/>
        <v>-1.2984141626126073E-3</v>
      </c>
      <c r="CM4" s="81"/>
      <c r="CN4" s="73">
        <f t="shared" si="7"/>
        <v>7.071569924447825E-2</v>
      </c>
      <c r="CO4" s="81"/>
      <c r="CP4" s="73">
        <f t="shared" si="8"/>
        <v>8.0293837561777381E-2</v>
      </c>
      <c r="CQ4" s="81">
        <f t="shared" si="9"/>
        <v>-1.3010386828245478E-3</v>
      </c>
      <c r="CR4" s="81">
        <f t="shared" si="10"/>
        <v>-1.299686434554389E-3</v>
      </c>
      <c r="CS4" s="73">
        <f t="shared" si="11"/>
        <v>-0.516617481402876</v>
      </c>
    </row>
    <row r="5" spans="1:97" x14ac:dyDescent="0.25">
      <c r="A5" s="94" t="s">
        <v>3</v>
      </c>
      <c r="B5" s="95">
        <v>6463.2802467000001</v>
      </c>
      <c r="C5" s="95"/>
      <c r="D5" s="95">
        <v>934.13258306</v>
      </c>
      <c r="E5" s="95">
        <v>163.48426737</v>
      </c>
      <c r="F5" s="95">
        <v>137.41026948999999</v>
      </c>
      <c r="G5" s="95">
        <v>107.52804781</v>
      </c>
      <c r="H5" s="95">
        <v>540.43199642000002</v>
      </c>
      <c r="I5" s="89">
        <v>21.096460812</v>
      </c>
      <c r="J5" s="89">
        <v>10.639651074</v>
      </c>
      <c r="K5" s="89">
        <v>61.341432714</v>
      </c>
      <c r="L5" s="89">
        <v>8.7493366335000005</v>
      </c>
      <c r="M5" s="91">
        <v>11.907080952999999</v>
      </c>
      <c r="N5" s="91">
        <v>8.7732875289999992</v>
      </c>
      <c r="O5" s="89">
        <v>9.9415568474999993</v>
      </c>
      <c r="P5" s="95"/>
      <c r="Q5" s="94" t="s">
        <v>3</v>
      </c>
      <c r="R5" s="94">
        <v>0</v>
      </c>
      <c r="S5" s="95">
        <v>2.0024754720891398</v>
      </c>
      <c r="T5" s="95">
        <v>11.890385957867</v>
      </c>
      <c r="U5" s="95">
        <v>23.2383441546075</v>
      </c>
      <c r="V5" s="95">
        <v>23.2383441546075</v>
      </c>
      <c r="W5" s="95">
        <v>31.828837266408101</v>
      </c>
      <c r="X5" s="95">
        <v>0</v>
      </c>
      <c r="Y5" s="95">
        <v>9.1468090090735306</v>
      </c>
      <c r="Z5" s="95">
        <v>8.7609828012812301</v>
      </c>
      <c r="AA5" s="95">
        <v>3.5173147629800498E-2</v>
      </c>
      <c r="AB5" s="95">
        <v>6454.2200432648197</v>
      </c>
      <c r="AC5" s="95">
        <v>83.978074661928005</v>
      </c>
      <c r="AD5" s="95">
        <v>2.8374592718123299</v>
      </c>
      <c r="AE5" s="95">
        <v>21.427934005409099</v>
      </c>
      <c r="AF5" s="95">
        <v>0</v>
      </c>
      <c r="AG5" s="95">
        <v>0</v>
      </c>
      <c r="AH5" s="95">
        <v>66.841790113866793</v>
      </c>
      <c r="AI5" s="95">
        <v>66.841790113866793</v>
      </c>
      <c r="AJ5" s="95">
        <v>7.4625811843202996</v>
      </c>
      <c r="AK5" s="95">
        <v>23.2637366093639</v>
      </c>
      <c r="AL5" s="95">
        <v>1.4355849389085401E-3</v>
      </c>
      <c r="AM5" s="95">
        <v>56.0627134780107</v>
      </c>
      <c r="AN5" s="95">
        <v>5.6007999122053304E-3</v>
      </c>
      <c r="AO5" s="95">
        <v>9.76870728433191</v>
      </c>
      <c r="AP5" s="95">
        <v>2.93704332880636</v>
      </c>
      <c r="AQ5" s="95">
        <v>544.47387800746299</v>
      </c>
      <c r="AR5" s="95">
        <v>839.54056445251797</v>
      </c>
      <c r="AS5" s="95">
        <v>85.819730513828105</v>
      </c>
      <c r="AT5" s="95">
        <v>932.82287615066696</v>
      </c>
      <c r="AU5" s="95">
        <v>5.7070608356950298E-6</v>
      </c>
      <c r="AV5" s="95">
        <v>34.153553999078198</v>
      </c>
      <c r="AW5" s="95">
        <v>0</v>
      </c>
      <c r="AX5" s="95">
        <v>142.81281763097499</v>
      </c>
      <c r="AY5" s="95">
        <v>5.86613604580212E-2</v>
      </c>
      <c r="AZ5" s="95">
        <v>2.4894751654844299E-5</v>
      </c>
      <c r="BA5" s="95">
        <v>47.282778400568802</v>
      </c>
      <c r="BB5" s="95">
        <v>6.57292339158385E-2</v>
      </c>
      <c r="BC5" s="95">
        <v>0</v>
      </c>
      <c r="BD5" s="95">
        <v>1.33802527025469</v>
      </c>
      <c r="BE5" s="95">
        <v>163.26538911511199</v>
      </c>
      <c r="BF5" s="95">
        <v>137.22793918012701</v>
      </c>
      <c r="BG5" s="95">
        <v>26.037449934985698</v>
      </c>
      <c r="BH5" s="95">
        <v>0</v>
      </c>
      <c r="BI5" s="95">
        <v>0</v>
      </c>
      <c r="BJ5" s="95">
        <v>43.688559409194397</v>
      </c>
      <c r="BK5" s="95">
        <v>0</v>
      </c>
      <c r="BL5" s="95">
        <v>6.4848876035395202</v>
      </c>
      <c r="BM5" s="95">
        <v>2.9449781558590602</v>
      </c>
      <c r="BN5" s="95">
        <v>2.2282581601327099E-4</v>
      </c>
      <c r="BO5" s="95">
        <v>25.953269110412901</v>
      </c>
      <c r="BP5" s="95">
        <v>0.42334292675152602</v>
      </c>
      <c r="BQ5" s="95">
        <v>1.44450688410743E-4</v>
      </c>
      <c r="BR5" s="95">
        <v>9.4106579789127895</v>
      </c>
      <c r="BS5" s="95">
        <v>4.8575498602820805E-7</v>
      </c>
      <c r="BT5" s="95">
        <v>107.377201894496</v>
      </c>
      <c r="BU5" s="95">
        <v>63.344527051646303</v>
      </c>
      <c r="BV5" s="95">
        <v>0</v>
      </c>
      <c r="BW5" s="95">
        <v>0</v>
      </c>
      <c r="BX5" s="95">
        <v>8.4863186561869099</v>
      </c>
      <c r="BY5" s="95">
        <v>0</v>
      </c>
      <c r="BZ5" s="95">
        <v>2.08744743413533</v>
      </c>
      <c r="CA5" s="95">
        <v>539.674297540412</v>
      </c>
      <c r="CB5" s="95">
        <v>9.01343455817136</v>
      </c>
      <c r="CE5" s="35">
        <f t="shared" si="0"/>
        <v>7.9999980436960948E-3</v>
      </c>
      <c r="CF5" s="81">
        <f t="shared" si="1"/>
        <v>-1.4017964701138266E-3</v>
      </c>
      <c r="CG5" s="81"/>
      <c r="CH5" s="81">
        <f t="shared" si="2"/>
        <v>-1.402056766977072E-3</v>
      </c>
      <c r="CI5" s="81">
        <f t="shared" si="3"/>
        <v>-1.3388337508504276E-3</v>
      </c>
      <c r="CJ5" s="81">
        <f t="shared" si="4"/>
        <v>-1.3269045359542795E-3</v>
      </c>
      <c r="CK5" s="81">
        <f t="shared" si="5"/>
        <v>-1.4028518007743339E-3</v>
      </c>
      <c r="CL5" s="81">
        <f t="shared" si="6"/>
        <v>-1.402024463035622E-3</v>
      </c>
      <c r="CM5" s="81"/>
      <c r="CN5" s="73">
        <f t="shared" si="7"/>
        <v>8.9667899110081314E-2</v>
      </c>
      <c r="CO5" s="81"/>
      <c r="CP5" s="73">
        <f t="shared" si="8"/>
        <v>0.11650833583529982</v>
      </c>
      <c r="CQ5" s="81">
        <f t="shared" si="9"/>
        <v>-1.4021064607604777E-3</v>
      </c>
      <c r="CR5" s="81">
        <f t="shared" si="10"/>
        <v>-1.4025218799789683E-3</v>
      </c>
      <c r="CS5" s="73">
        <f t="shared" si="11"/>
        <v>-0.70456907566293925</v>
      </c>
    </row>
    <row r="6" spans="1:97" x14ac:dyDescent="0.25">
      <c r="A6" s="94" t="s">
        <v>4</v>
      </c>
      <c r="B6" s="95">
        <v>49832.013651000001</v>
      </c>
      <c r="C6" s="95"/>
      <c r="D6" s="95">
        <v>10966.086486</v>
      </c>
      <c r="E6" s="95">
        <v>812.82167081</v>
      </c>
      <c r="F6" s="95">
        <v>680.96254071999999</v>
      </c>
      <c r="G6" s="95">
        <v>1499.8884508000001</v>
      </c>
      <c r="H6" s="95">
        <v>4100.3139078000004</v>
      </c>
      <c r="I6" s="89">
        <v>148.29026736</v>
      </c>
      <c r="J6" s="89">
        <v>71.310722996999999</v>
      </c>
      <c r="K6" s="89">
        <v>430.15533026000003</v>
      </c>
      <c r="L6" s="89">
        <v>61.483167846000001</v>
      </c>
      <c r="M6" s="91">
        <v>83.602360368999996</v>
      </c>
      <c r="N6" s="91">
        <v>60.496552109</v>
      </c>
      <c r="O6" s="89">
        <v>56.237766591000003</v>
      </c>
      <c r="P6" s="95"/>
      <c r="Q6" s="94" t="s">
        <v>4</v>
      </c>
      <c r="R6" s="94">
        <v>0</v>
      </c>
      <c r="S6" s="95">
        <v>14.8527206888556</v>
      </c>
      <c r="T6" s="95">
        <v>83.489394223595397</v>
      </c>
      <c r="U6" s="95">
        <v>176.43522875892</v>
      </c>
      <c r="V6" s="95">
        <v>176.43522875892</v>
      </c>
      <c r="W6" s="95">
        <v>239.196140195661</v>
      </c>
      <c r="X6" s="95">
        <v>0</v>
      </c>
      <c r="Y6" s="95">
        <v>69.308655092456505</v>
      </c>
      <c r="Z6" s="95">
        <v>60.415196241499501</v>
      </c>
      <c r="AA6" s="95">
        <v>1.9401487396400099</v>
      </c>
      <c r="AB6" s="95">
        <v>49764.897071799001</v>
      </c>
      <c r="AC6" s="95">
        <v>626.69262929486001</v>
      </c>
      <c r="AD6" s="95">
        <v>21.518817342568699</v>
      </c>
      <c r="AE6" s="95">
        <v>161.20452273369099</v>
      </c>
      <c r="AF6" s="95">
        <v>0</v>
      </c>
      <c r="AG6" s="95">
        <v>0</v>
      </c>
      <c r="AH6" s="95">
        <v>497.95184798870503</v>
      </c>
      <c r="AI6" s="95">
        <v>497.95184798870503</v>
      </c>
      <c r="AJ6" s="95">
        <v>87.609449865326297</v>
      </c>
      <c r="AK6" s="95">
        <v>176.07699133847899</v>
      </c>
      <c r="AL6" s="95">
        <v>7.9186451576407094E-2</v>
      </c>
      <c r="AM6" s="95">
        <v>418.27382409938701</v>
      </c>
      <c r="AN6" s="95">
        <v>0.39231287486878502</v>
      </c>
      <c r="AO6" s="95">
        <v>72.456124540205195</v>
      </c>
      <c r="AP6" s="95">
        <v>21.844580647695999</v>
      </c>
      <c r="AQ6" s="95">
        <v>4130.8611279595698</v>
      </c>
      <c r="AR6" s="95">
        <v>9856.1044771626403</v>
      </c>
      <c r="AS6" s="95">
        <v>1007.51715968703</v>
      </c>
      <c r="AT6" s="95">
        <v>10951.231086715001</v>
      </c>
      <c r="AU6" s="95">
        <v>3.9975163440131902E-4</v>
      </c>
      <c r="AV6" s="95">
        <v>256.06310690052902</v>
      </c>
      <c r="AW6" s="95">
        <v>0</v>
      </c>
      <c r="AX6" s="95">
        <v>1112.02495231783</v>
      </c>
      <c r="AY6" s="95">
        <v>0.29125321739777399</v>
      </c>
      <c r="AZ6" s="95">
        <v>1.8115612342884801E-3</v>
      </c>
      <c r="BA6" s="95">
        <v>236.53542092880701</v>
      </c>
      <c r="BB6" s="95">
        <v>0.32172490005897297</v>
      </c>
      <c r="BC6" s="95">
        <v>0</v>
      </c>
      <c r="BD6" s="95">
        <v>6.4935426338618898</v>
      </c>
      <c r="BE6" s="95">
        <v>811.77583678159601</v>
      </c>
      <c r="BF6" s="95">
        <v>680.09433588221998</v>
      </c>
      <c r="BG6" s="95">
        <v>131.68150089937501</v>
      </c>
      <c r="BH6" s="95">
        <v>0</v>
      </c>
      <c r="BI6" s="95">
        <v>0</v>
      </c>
      <c r="BJ6" s="95">
        <v>213.70810277837401</v>
      </c>
      <c r="BK6" s="95">
        <v>0</v>
      </c>
      <c r="BL6" s="95">
        <v>32.533259420735497</v>
      </c>
      <c r="BM6" s="95">
        <v>14.2915279245137</v>
      </c>
      <c r="BN6" s="95">
        <v>1.46225108463025E-2</v>
      </c>
      <c r="BO6" s="95">
        <v>130.19952766679299</v>
      </c>
      <c r="BP6" s="95">
        <v>3.1400054357439</v>
      </c>
      <c r="BQ6" s="95">
        <v>7.7821612746187298E-3</v>
      </c>
      <c r="BR6" s="95">
        <v>45.695724830657397</v>
      </c>
      <c r="BS6" s="95">
        <v>3.5347664621659302E-5</v>
      </c>
      <c r="BT6" s="95">
        <v>1497.85841026137</v>
      </c>
      <c r="BU6" s="95">
        <v>495.21883791871198</v>
      </c>
      <c r="BV6" s="95">
        <v>0</v>
      </c>
      <c r="BW6" s="95">
        <v>0</v>
      </c>
      <c r="BX6" s="95">
        <v>67.129379331922195</v>
      </c>
      <c r="BY6" s="95">
        <v>0</v>
      </c>
      <c r="BZ6" s="95">
        <v>19.031384137053699</v>
      </c>
      <c r="CA6" s="95">
        <v>4094.7986109613798</v>
      </c>
      <c r="CB6" s="95">
        <v>72.146997363700294</v>
      </c>
      <c r="CE6" s="35">
        <f t="shared" si="0"/>
        <v>7.9999635814101133E-3</v>
      </c>
      <c r="CF6" s="81">
        <f t="shared" si="1"/>
        <v>-1.3468566546608505E-3</v>
      </c>
      <c r="CG6" s="81"/>
      <c r="CH6" s="81">
        <f t="shared" si="2"/>
        <v>-1.3546673468210046E-3</v>
      </c>
      <c r="CI6" s="81">
        <f t="shared" si="3"/>
        <v>-1.2866709463611918E-3</v>
      </c>
      <c r="CJ6" s="81">
        <f t="shared" si="4"/>
        <v>-1.2749671029804908E-3</v>
      </c>
      <c r="CK6" s="81">
        <f t="shared" si="5"/>
        <v>-1.3534610107487509E-3</v>
      </c>
      <c r="CL6" s="81">
        <f t="shared" si="6"/>
        <v>-1.3450913668167771E-3</v>
      </c>
      <c r="CM6" s="81"/>
      <c r="CN6" s="73">
        <f t="shared" si="7"/>
        <v>0.15760938656212059</v>
      </c>
      <c r="CO6" s="81"/>
      <c r="CP6" s="73">
        <f t="shared" si="8"/>
        <v>0.17847090640628202</v>
      </c>
      <c r="CQ6" s="81">
        <f t="shared" si="9"/>
        <v>-1.3512315310954652E-3</v>
      </c>
      <c r="CR6" s="81">
        <f t="shared" si="10"/>
        <v>-1.3448017228141367E-3</v>
      </c>
      <c r="CS6" s="73">
        <f t="shared" si="11"/>
        <v>-0.61156742218152227</v>
      </c>
    </row>
    <row r="7" spans="1:97" x14ac:dyDescent="0.25">
      <c r="A7" s="94" t="s">
        <v>5</v>
      </c>
      <c r="B7" s="95">
        <v>13342.80481</v>
      </c>
      <c r="C7" s="95"/>
      <c r="D7" s="95">
        <v>3012.5298750000002</v>
      </c>
      <c r="E7" s="95">
        <v>247.15490733999999</v>
      </c>
      <c r="F7" s="95">
        <v>213.14625304</v>
      </c>
      <c r="G7" s="95">
        <v>405.63871911000001</v>
      </c>
      <c r="H7" s="95">
        <v>1329.3350874</v>
      </c>
      <c r="I7" s="89">
        <v>49.956201725</v>
      </c>
      <c r="J7" s="89">
        <v>22.891500522000001</v>
      </c>
      <c r="K7" s="89">
        <v>144.64954463999999</v>
      </c>
      <c r="L7" s="89">
        <v>20.819649637000001</v>
      </c>
      <c r="M7" s="91">
        <v>28.292295877000001</v>
      </c>
      <c r="N7" s="91">
        <v>20.200452051999999</v>
      </c>
      <c r="O7" s="89">
        <v>15.681323918</v>
      </c>
      <c r="P7" s="95"/>
      <c r="Q7" s="94" t="s">
        <v>5</v>
      </c>
      <c r="R7" s="94">
        <v>0</v>
      </c>
      <c r="S7" s="95">
        <v>4.8339112598204403</v>
      </c>
      <c r="T7" s="95">
        <v>28.2533876394725</v>
      </c>
      <c r="U7" s="95">
        <v>57.065099274167899</v>
      </c>
      <c r="V7" s="95">
        <v>57.065099274167899</v>
      </c>
      <c r="W7" s="95">
        <v>77.574845039190393</v>
      </c>
      <c r="X7" s="95">
        <v>0</v>
      </c>
      <c r="Y7" s="95">
        <v>22.480696390989198</v>
      </c>
      <c r="Z7" s="95">
        <v>20.1726966929496</v>
      </c>
      <c r="AA7" s="95">
        <v>0.55735408171347101</v>
      </c>
      <c r="AB7" s="95">
        <v>13324.4675243395</v>
      </c>
      <c r="AC7" s="95">
        <v>203.75683024518199</v>
      </c>
      <c r="AD7" s="95">
        <v>6.9825723733551497</v>
      </c>
      <c r="AE7" s="95">
        <v>52.345496973663998</v>
      </c>
      <c r="AF7" s="95">
        <v>0</v>
      </c>
      <c r="AG7" s="95">
        <v>0</v>
      </c>
      <c r="AH7" s="95">
        <v>161.87076824705301</v>
      </c>
      <c r="AI7" s="95">
        <v>161.87076824705301</v>
      </c>
      <c r="AJ7" s="95">
        <v>24.067082014478601</v>
      </c>
      <c r="AK7" s="95">
        <v>57.142757016253398</v>
      </c>
      <c r="AL7" s="95">
        <v>2.2748173890473001E-2</v>
      </c>
      <c r="AM7" s="95">
        <v>135.92158044546599</v>
      </c>
      <c r="AN7" s="95">
        <v>9.6961020312421001E-2</v>
      </c>
      <c r="AO7" s="95">
        <v>23.5812622400923</v>
      </c>
      <c r="AP7" s="95">
        <v>7.1042006012912404</v>
      </c>
      <c r="AQ7" s="95">
        <v>1339.2246557447399</v>
      </c>
      <c r="AR7" s="95">
        <v>2707.54642811854</v>
      </c>
      <c r="AS7" s="95">
        <v>276.77164866657603</v>
      </c>
      <c r="AT7" s="95">
        <v>3008.38515879959</v>
      </c>
      <c r="AU7" s="95">
        <v>9.8800437265028496E-5</v>
      </c>
      <c r="AV7" s="95">
        <v>83.176947567524806</v>
      </c>
      <c r="AW7" s="95">
        <v>0</v>
      </c>
      <c r="AX7" s="95">
        <v>359.299347661333</v>
      </c>
      <c r="AY7" s="95">
        <v>9.1049363279816095E-2</v>
      </c>
      <c r="AZ7" s="95">
        <v>3.9407070995552102E-4</v>
      </c>
      <c r="BA7" s="95">
        <v>73.707768088978597</v>
      </c>
      <c r="BB7" s="95">
        <v>0.10093854670767199</v>
      </c>
      <c r="BC7" s="95">
        <v>0</v>
      </c>
      <c r="BD7" s="95">
        <v>2.0421088461890302</v>
      </c>
      <c r="BE7" s="95">
        <v>246.830925974726</v>
      </c>
      <c r="BF7" s="95">
        <v>212.86900539921001</v>
      </c>
      <c r="BG7" s="95">
        <v>33.961920575516501</v>
      </c>
      <c r="BH7" s="95">
        <v>0</v>
      </c>
      <c r="BI7" s="95">
        <v>0</v>
      </c>
      <c r="BJ7" s="95">
        <v>67.161317285007996</v>
      </c>
      <c r="BK7" s="95">
        <v>0</v>
      </c>
      <c r="BL7" s="95">
        <v>10.175214217056</v>
      </c>
      <c r="BM7" s="95">
        <v>4.4945133649696496</v>
      </c>
      <c r="BN7" s="95">
        <v>3.5120336058224E-3</v>
      </c>
      <c r="BO7" s="95">
        <v>40.721768518769501</v>
      </c>
      <c r="BP7" s="95">
        <v>1.0219344323306501</v>
      </c>
      <c r="BQ7" s="95">
        <v>2.2606137028191599E-3</v>
      </c>
      <c r="BR7" s="95">
        <v>14.3681527610134</v>
      </c>
      <c r="BS7" s="95">
        <v>7.6892195641043403E-6</v>
      </c>
      <c r="BT7" s="95">
        <v>405.08074376707702</v>
      </c>
      <c r="BU7" s="95">
        <v>159.983114033557</v>
      </c>
      <c r="BV7" s="95">
        <v>0</v>
      </c>
      <c r="BW7" s="95">
        <v>0</v>
      </c>
      <c r="BX7" s="95">
        <v>21.614994380823699</v>
      </c>
      <c r="BY7" s="95">
        <v>0</v>
      </c>
      <c r="BZ7" s="95">
        <v>5.9626315698063701</v>
      </c>
      <c r="CA7" s="95">
        <v>1327.5082212581699</v>
      </c>
      <c r="CB7" s="95">
        <v>23.213747695192499</v>
      </c>
      <c r="CE7" s="35">
        <f t="shared" si="0"/>
        <v>8.0000002473359765E-3</v>
      </c>
      <c r="CF7" s="81">
        <f t="shared" si="1"/>
        <v>-1.3743201614368913E-3</v>
      </c>
      <c r="CG7" s="81"/>
      <c r="CH7" s="81">
        <f t="shared" si="2"/>
        <v>-1.3758257585445952E-3</v>
      </c>
      <c r="CI7" s="81">
        <f t="shared" si="3"/>
        <v>-1.3108433442039946E-3</v>
      </c>
      <c r="CJ7" s="81">
        <f t="shared" si="4"/>
        <v>-1.3007389847850849E-3</v>
      </c>
      <c r="CK7" s="81">
        <f t="shared" si="5"/>
        <v>-1.3755475417810807E-3</v>
      </c>
      <c r="CL7" s="81">
        <f t="shared" si="6"/>
        <v>-1.3742706102817365E-3</v>
      </c>
      <c r="CM7" s="81"/>
      <c r="CN7" s="73">
        <f t="shared" si="7"/>
        <v>0.11905480691220115</v>
      </c>
      <c r="CO7" s="81"/>
      <c r="CP7" s="73">
        <f t="shared" si="8"/>
        <v>0.13264452818574102</v>
      </c>
      <c r="CQ7" s="81">
        <f t="shared" si="9"/>
        <v>-1.3752237604418344E-3</v>
      </c>
      <c r="CR7" s="81">
        <f t="shared" si="10"/>
        <v>-1.3739969273435725E-3</v>
      </c>
      <c r="CS7" s="73">
        <f t="shared" si="11"/>
        <v>-0.54696423347670309</v>
      </c>
    </row>
    <row r="8" spans="1:97" x14ac:dyDescent="0.25">
      <c r="A8" s="94" t="s">
        <v>6</v>
      </c>
      <c r="B8" s="95">
        <v>2072.6885874999998</v>
      </c>
      <c r="C8" s="95"/>
      <c r="D8" s="95">
        <v>334.03752302999999</v>
      </c>
      <c r="E8" s="95">
        <v>37.584768177999997</v>
      </c>
      <c r="F8" s="95">
        <v>31.212224365000001</v>
      </c>
      <c r="G8" s="95">
        <v>47.994272828</v>
      </c>
      <c r="H8" s="95">
        <v>155.57777987</v>
      </c>
      <c r="I8" s="89">
        <v>5.6354274701999998</v>
      </c>
      <c r="J8" s="89">
        <v>2.8403573865</v>
      </c>
      <c r="K8" s="89">
        <v>16.377489500999999</v>
      </c>
      <c r="L8" s="89">
        <v>2.3286758932999998</v>
      </c>
      <c r="M8" s="91">
        <v>3.1683268763000001</v>
      </c>
      <c r="N8" s="91">
        <v>2.3247452755000002</v>
      </c>
      <c r="O8" s="89">
        <v>2.5295398376999998</v>
      </c>
      <c r="P8" s="95"/>
      <c r="Q8" s="94" t="s">
        <v>6</v>
      </c>
      <c r="R8" s="94">
        <v>0</v>
      </c>
      <c r="S8" s="95">
        <v>0.56360687856578295</v>
      </c>
      <c r="T8" s="95">
        <v>3.16380480946833</v>
      </c>
      <c r="U8" s="95">
        <v>6.68370808960782</v>
      </c>
      <c r="V8" s="95">
        <v>6.68370808960782</v>
      </c>
      <c r="W8" s="95">
        <v>9.0679502630499993</v>
      </c>
      <c r="X8" s="95">
        <v>0</v>
      </c>
      <c r="Y8" s="95">
        <v>2.6300705909342601</v>
      </c>
      <c r="Z8" s="95">
        <v>2.32142782234776</v>
      </c>
      <c r="AA8" s="95">
        <v>7.4747254292209395E-2</v>
      </c>
      <c r="AB8" s="95">
        <v>2069.73099026108</v>
      </c>
      <c r="AC8" s="95">
        <v>23.780442551159901</v>
      </c>
      <c r="AD8" s="95">
        <v>0.81687835480877702</v>
      </c>
      <c r="AE8" s="95">
        <v>6.1171138661257602</v>
      </c>
      <c r="AF8" s="95">
        <v>0</v>
      </c>
      <c r="AG8" s="95">
        <v>0</v>
      </c>
      <c r="AH8" s="95">
        <v>18.889390909376299</v>
      </c>
      <c r="AI8" s="95">
        <v>18.889390909376299</v>
      </c>
      <c r="AJ8" s="95">
        <v>2.6684881556904001</v>
      </c>
      <c r="AK8" s="95">
        <v>6.6833007721313598</v>
      </c>
      <c r="AL8" s="95">
        <v>3.0507629460009198E-3</v>
      </c>
      <c r="AM8" s="95">
        <v>15.8656895111392</v>
      </c>
      <c r="AN8" s="95">
        <v>1.3907669349956801E-2</v>
      </c>
      <c r="AO8" s="95">
        <v>2.74945574772488</v>
      </c>
      <c r="AP8" s="95">
        <v>0.82875802722191105</v>
      </c>
      <c r="AQ8" s="95">
        <v>156.72452675033199</v>
      </c>
      <c r="AR8" s="95">
        <v>300.20465711293701</v>
      </c>
      <c r="AS8" s="95">
        <v>30.687692832443201</v>
      </c>
      <c r="AT8" s="95">
        <v>333.56083810106998</v>
      </c>
      <c r="AU8" s="95">
        <v>1.41713100893943E-5</v>
      </c>
      <c r="AV8" s="95">
        <v>9.7153815195191697</v>
      </c>
      <c r="AW8" s="95">
        <v>0</v>
      </c>
      <c r="AX8" s="95">
        <v>42.20973183548</v>
      </c>
      <c r="AY8" s="95">
        <v>1.33419446970573E-2</v>
      </c>
      <c r="AZ8" s="95">
        <v>6.5454458986865998E-5</v>
      </c>
      <c r="BA8" s="95">
        <v>10.8158070514834</v>
      </c>
      <c r="BB8" s="95">
        <v>1.47835545120344E-2</v>
      </c>
      <c r="BC8" s="95">
        <v>0</v>
      </c>
      <c r="BD8" s="95">
        <v>0.29895207592718098</v>
      </c>
      <c r="BE8" s="95">
        <v>37.533428238176199</v>
      </c>
      <c r="BF8" s="95">
        <v>31.169979129119099</v>
      </c>
      <c r="BG8" s="95">
        <v>6.3634491090571297</v>
      </c>
      <c r="BH8" s="95">
        <v>0</v>
      </c>
      <c r="BI8" s="95">
        <v>0</v>
      </c>
      <c r="BJ8" s="95">
        <v>9.8235351885227402</v>
      </c>
      <c r="BK8" s="95">
        <v>0</v>
      </c>
      <c r="BL8" s="95">
        <v>1.48762975247606</v>
      </c>
      <c r="BM8" s="95">
        <v>0.65796520996268704</v>
      </c>
      <c r="BN8" s="95">
        <v>5.3607291072934498E-4</v>
      </c>
      <c r="BO8" s="95">
        <v>5.9535742323781804</v>
      </c>
      <c r="BP8" s="95">
        <v>0.119152143383675</v>
      </c>
      <c r="BQ8" s="95">
        <v>2.94446013238755E-4</v>
      </c>
      <c r="BR8" s="95">
        <v>2.1034928685990102</v>
      </c>
      <c r="BS8" s="95">
        <v>1.2771777781709301E-6</v>
      </c>
      <c r="BT8" s="95">
        <v>47.925768769104302</v>
      </c>
      <c r="BU8" s="95">
        <v>18.803315024286999</v>
      </c>
      <c r="BV8" s="95">
        <v>0</v>
      </c>
      <c r="BW8" s="95">
        <v>0</v>
      </c>
      <c r="BX8" s="95">
        <v>2.5462976894146099</v>
      </c>
      <c r="BY8" s="95">
        <v>0</v>
      </c>
      <c r="BZ8" s="95">
        <v>0.71860011375849298</v>
      </c>
      <c r="CA8" s="95">
        <v>155.35574596140799</v>
      </c>
      <c r="CB8" s="95">
        <v>2.73860611896471</v>
      </c>
      <c r="CE8" s="35">
        <f t="shared" si="0"/>
        <v>8.0000043496768047E-3</v>
      </c>
      <c r="CF8" s="81">
        <f t="shared" si="1"/>
        <v>-1.4269375808582672E-3</v>
      </c>
      <c r="CG8" s="81"/>
      <c r="CH8" s="81">
        <f t="shared" si="2"/>
        <v>-1.4270400660562957E-3</v>
      </c>
      <c r="CI8" s="81">
        <f t="shared" si="3"/>
        <v>-1.3659772911370363E-3</v>
      </c>
      <c r="CJ8" s="81">
        <f t="shared" si="4"/>
        <v>-1.3534836667480103E-3</v>
      </c>
      <c r="CK8" s="81">
        <f t="shared" si="5"/>
        <v>-1.4273381980637598E-3</v>
      </c>
      <c r="CL8" s="81">
        <f t="shared" si="6"/>
        <v>-1.4271569421902062E-3</v>
      </c>
      <c r="CM8" s="81"/>
      <c r="CN8" s="73">
        <f t="shared" si="7"/>
        <v>0.15337524156085855</v>
      </c>
      <c r="CO8" s="81"/>
      <c r="CP8" s="73">
        <f t="shared" si="8"/>
        <v>0.18069489860548479</v>
      </c>
      <c r="CQ8" s="81">
        <f t="shared" si="9"/>
        <v>-1.4272728188169214E-3</v>
      </c>
      <c r="CR8" s="81">
        <f t="shared" si="10"/>
        <v>-1.4270179134041605E-3</v>
      </c>
      <c r="CS8" s="73">
        <f t="shared" si="11"/>
        <v>-0.67236806676448135</v>
      </c>
    </row>
    <row r="9" spans="1:97" x14ac:dyDescent="0.25">
      <c r="A9" s="94" t="s">
        <v>7</v>
      </c>
      <c r="B9" s="95">
        <v>1084.1877738000001</v>
      </c>
      <c r="C9" s="95"/>
      <c r="D9" s="95">
        <v>232.48164878</v>
      </c>
      <c r="E9" s="95">
        <v>33.152785025999997</v>
      </c>
      <c r="F9" s="95">
        <v>28.802818196</v>
      </c>
      <c r="G9" s="95">
        <v>23.380750136</v>
      </c>
      <c r="H9" s="95">
        <v>131.96364817</v>
      </c>
      <c r="I9" s="89">
        <v>5.393815976</v>
      </c>
      <c r="J9" s="89">
        <v>2.4969723646999999</v>
      </c>
      <c r="K9" s="89">
        <v>15.631445007</v>
      </c>
      <c r="L9" s="89">
        <v>2.2532034491999999</v>
      </c>
      <c r="M9" s="91">
        <v>3.0630150645000001</v>
      </c>
      <c r="N9" s="91">
        <v>2.2023006163000001</v>
      </c>
      <c r="O9" s="89">
        <v>1.8475150884</v>
      </c>
      <c r="P9" s="95"/>
      <c r="Q9" s="94" t="s">
        <v>7</v>
      </c>
      <c r="R9" s="94">
        <v>0</v>
      </c>
      <c r="S9" s="95">
        <v>0.49055209012075801</v>
      </c>
      <c r="T9" s="95">
        <v>3.0586396029355498</v>
      </c>
      <c r="U9" s="95">
        <v>5.6770801734790597</v>
      </c>
      <c r="V9" s="95">
        <v>5.6770801734790597</v>
      </c>
      <c r="W9" s="95">
        <v>7.7851885482564098</v>
      </c>
      <c r="X9" s="95">
        <v>0</v>
      </c>
      <c r="Y9" s="95">
        <v>2.2337009826115901</v>
      </c>
      <c r="Z9" s="95">
        <v>2.1991589292276199</v>
      </c>
      <c r="AA9" s="95">
        <v>2.2276712862448101E-4</v>
      </c>
      <c r="AB9" s="95">
        <v>1082.64062919911</v>
      </c>
      <c r="AC9" s="95">
        <v>20.554239938666299</v>
      </c>
      <c r="AD9" s="95">
        <v>0.69273677709518999</v>
      </c>
      <c r="AE9" s="95">
        <v>5.2384344244249998</v>
      </c>
      <c r="AF9" s="95">
        <v>0</v>
      </c>
      <c r="AG9" s="95">
        <v>0</v>
      </c>
      <c r="AH9" s="95">
        <v>16.366060325499198</v>
      </c>
      <c r="AI9" s="95">
        <v>16.366060325499198</v>
      </c>
      <c r="AJ9" s="95">
        <v>1.8571985191554099</v>
      </c>
      <c r="AK9" s="95">
        <v>5.6815525767533597</v>
      </c>
      <c r="AL9" s="95">
        <v>9.0922620556148996E-6</v>
      </c>
      <c r="AM9" s="95">
        <v>13.7242699927126</v>
      </c>
      <c r="AN9" s="95">
        <v>1.9454831136229E-5</v>
      </c>
      <c r="AO9" s="95">
        <v>2.3930724689676199</v>
      </c>
      <c r="AP9" s="95">
        <v>0.71926404954579204</v>
      </c>
      <c r="AQ9" s="95">
        <v>132.948798095206</v>
      </c>
      <c r="AR9" s="95">
        <v>208.93492727503099</v>
      </c>
      <c r="AS9" s="95">
        <v>21.357782430265001</v>
      </c>
      <c r="AT9" s="95">
        <v>232.14990822445199</v>
      </c>
      <c r="AU9" s="95">
        <v>1.9824152887878399E-8</v>
      </c>
      <c r="AV9" s="95">
        <v>8.3540325678885701</v>
      </c>
      <c r="AW9" s="95">
        <v>0</v>
      </c>
      <c r="AX9" s="95">
        <v>34.7291618568429</v>
      </c>
      <c r="AY9" s="95">
        <v>1.22950582295783E-2</v>
      </c>
      <c r="AZ9" s="95">
        <v>8.2892590265491699E-8</v>
      </c>
      <c r="BA9" s="95">
        <v>9.9055740560084296</v>
      </c>
      <c r="BB9" s="95">
        <v>1.3792075045332501E-2</v>
      </c>
      <c r="BC9" s="95">
        <v>0</v>
      </c>
      <c r="BD9" s="95">
        <v>0.28094345475288901</v>
      </c>
      <c r="BE9" s="95">
        <v>33.1076370563555</v>
      </c>
      <c r="BF9" s="95">
        <v>28.7638790577113</v>
      </c>
      <c r="BG9" s="95">
        <v>4.3437579986441497</v>
      </c>
      <c r="BH9" s="95">
        <v>0</v>
      </c>
      <c r="BI9" s="95">
        <v>0</v>
      </c>
      <c r="BJ9" s="95">
        <v>9.1662106406080301</v>
      </c>
      <c r="BK9" s="95">
        <v>0</v>
      </c>
      <c r="BL9" s="95">
        <v>1.3575928393877701</v>
      </c>
      <c r="BM9" s="95">
        <v>0.618355848035406</v>
      </c>
      <c r="BN9" s="95">
        <v>8.6901215297871999E-7</v>
      </c>
      <c r="BO9" s="95">
        <v>5.4332511009331004</v>
      </c>
      <c r="BP9" s="95">
        <v>0.10370782688690799</v>
      </c>
      <c r="BQ9" s="95">
        <v>6.98808820692582E-7</v>
      </c>
      <c r="BR9" s="95">
        <v>1.9758623323798301</v>
      </c>
      <c r="BS9" s="95">
        <v>1.6174218929986701E-9</v>
      </c>
      <c r="BT9" s="95">
        <v>23.347365293738299</v>
      </c>
      <c r="BU9" s="95">
        <v>15.3926547949946</v>
      </c>
      <c r="BV9" s="95">
        <v>0</v>
      </c>
      <c r="BW9" s="95">
        <v>0</v>
      </c>
      <c r="BX9" s="95">
        <v>2.0592638194721</v>
      </c>
      <c r="BY9" s="95">
        <v>0</v>
      </c>
      <c r="BZ9" s="95">
        <v>0.49559536239025098</v>
      </c>
      <c r="CA9" s="95">
        <v>131.77534604297901</v>
      </c>
      <c r="CB9" s="95">
        <v>2.1824711025683801</v>
      </c>
      <c r="CE9" s="35">
        <f t="shared" si="0"/>
        <v>7.9999967838014167E-3</v>
      </c>
      <c r="CF9" s="81">
        <f t="shared" si="1"/>
        <v>-1.4270079761805909E-3</v>
      </c>
      <c r="CG9" s="81"/>
      <c r="CH9" s="81">
        <f t="shared" si="2"/>
        <v>-1.4269537285583308E-3</v>
      </c>
      <c r="CI9" s="81">
        <f t="shared" si="3"/>
        <v>-1.3618152927148989E-3</v>
      </c>
      <c r="CJ9" s="81">
        <f t="shared" si="4"/>
        <v>-1.3519211218750891E-3</v>
      </c>
      <c r="CK9" s="81">
        <f t="shared" si="5"/>
        <v>-1.4278772951042602E-3</v>
      </c>
      <c r="CL9" s="81">
        <f t="shared" si="6"/>
        <v>-1.4269242297576706E-3</v>
      </c>
      <c r="CM9" s="81"/>
      <c r="CN9" s="73">
        <f t="shared" si="7"/>
        <v>4.699599545468934E-2</v>
      </c>
      <c r="CO9" s="81"/>
      <c r="CP9" s="73">
        <f t="shared" si="8"/>
        <v>6.2075628287041953E-2</v>
      </c>
      <c r="CQ9" s="81">
        <f t="shared" si="9"/>
        <v>-1.4284818952284436E-3</v>
      </c>
      <c r="CR9" s="81">
        <f t="shared" si="10"/>
        <v>-1.4265477878575852E-3</v>
      </c>
      <c r="CS9" s="73">
        <f t="shared" si="11"/>
        <v>-0.61068569666259398</v>
      </c>
    </row>
    <row r="10" spans="1:97" x14ac:dyDescent="0.25">
      <c r="A10" s="94" t="s">
        <v>8</v>
      </c>
      <c r="B10" s="95">
        <v>4.0610192999999999</v>
      </c>
      <c r="C10" s="95"/>
      <c r="D10" s="95">
        <v>7.8913748000000006E-2</v>
      </c>
      <c r="E10" s="95">
        <v>9.0064350000000001E-2</v>
      </c>
      <c r="F10" s="95">
        <v>7.6319990000000004E-2</v>
      </c>
      <c r="G10" s="95">
        <v>1.7118017999999999E-2</v>
      </c>
      <c r="H10" s="95">
        <v>0.17012474599999999</v>
      </c>
      <c r="I10" s="89">
        <v>6.4224948999999998E-3</v>
      </c>
      <c r="J10" s="89">
        <v>3.7611200000000002E-3</v>
      </c>
      <c r="K10" s="89">
        <v>1.87996577E-2</v>
      </c>
      <c r="L10" s="89">
        <v>2.6286959999999998E-3</v>
      </c>
      <c r="M10" s="91">
        <v>3.5860327000000001E-3</v>
      </c>
      <c r="N10" s="91">
        <v>2.7745640999999998E-3</v>
      </c>
      <c r="O10" s="89">
        <v>4.6092371999999996E-3</v>
      </c>
      <c r="P10" s="95"/>
      <c r="Q10" s="94" t="s">
        <v>8</v>
      </c>
      <c r="R10" s="94">
        <v>0</v>
      </c>
      <c r="S10" s="95">
        <v>6.3245440385367897E-4</v>
      </c>
      <c r="T10" s="95">
        <v>3.5809727205476298E-3</v>
      </c>
      <c r="U10" s="95">
        <v>7.3190438708973298E-3</v>
      </c>
      <c r="V10" s="95">
        <v>7.3190438708973298E-3</v>
      </c>
      <c r="W10" s="95">
        <v>1.0037096612047099E-2</v>
      </c>
      <c r="X10" s="95">
        <v>0</v>
      </c>
      <c r="Y10" s="95">
        <v>2.8795368291274601E-3</v>
      </c>
      <c r="Z10" s="95">
        <v>2.77048371338591E-3</v>
      </c>
      <c r="AA10" s="95">
        <v>0</v>
      </c>
      <c r="AB10" s="95">
        <v>4.0552226061938796</v>
      </c>
      <c r="AC10" s="95">
        <v>2.6499588916483401E-2</v>
      </c>
      <c r="AD10" s="95">
        <v>8.93043516129566E-4</v>
      </c>
      <c r="AE10" s="95">
        <v>6.7534240982820397E-3</v>
      </c>
      <c r="AF10" s="95">
        <v>0</v>
      </c>
      <c r="AG10" s="95">
        <v>0</v>
      </c>
      <c r="AH10" s="95">
        <v>2.1100312803231901E-2</v>
      </c>
      <c r="AI10" s="95">
        <v>2.1100312803231901E-2</v>
      </c>
      <c r="AJ10" s="95">
        <v>6.30409695927511E-4</v>
      </c>
      <c r="AK10" s="95">
        <v>7.3244614791911199E-3</v>
      </c>
      <c r="AL10" s="95">
        <v>0</v>
      </c>
      <c r="AM10" s="95">
        <v>1.76941594045756E-2</v>
      </c>
      <c r="AN10" s="95">
        <v>0</v>
      </c>
      <c r="AO10" s="95">
        <v>3.0853579585200298E-3</v>
      </c>
      <c r="AP10" s="95">
        <v>9.2735546166437897E-4</v>
      </c>
      <c r="AQ10" s="95">
        <v>0.171394842286854</v>
      </c>
      <c r="AR10" s="95">
        <v>7.0921114877340305E-2</v>
      </c>
      <c r="AS10" s="95">
        <v>7.2498253388228297E-3</v>
      </c>
      <c r="AT10" s="95">
        <v>7.8801349912090701E-2</v>
      </c>
      <c r="AU10" s="95">
        <v>0</v>
      </c>
      <c r="AV10" s="95">
        <v>1.0770298064893E-2</v>
      </c>
      <c r="AW10" s="95">
        <v>0</v>
      </c>
      <c r="AX10" s="95">
        <v>4.4767219325716402E-2</v>
      </c>
      <c r="AY10" s="95">
        <v>3.2578603041275998E-5</v>
      </c>
      <c r="AZ10" s="95">
        <v>0</v>
      </c>
      <c r="BA10" s="95">
        <v>2.6247080804907501E-2</v>
      </c>
      <c r="BB10" s="95">
        <v>3.6546073843813502E-5</v>
      </c>
      <c r="BC10" s="95">
        <v>0</v>
      </c>
      <c r="BD10" s="95">
        <v>7.4445201364661004E-4</v>
      </c>
      <c r="BE10" s="95">
        <v>8.99415926960873E-2</v>
      </c>
      <c r="BF10" s="95">
        <v>7.6216817705319198E-2</v>
      </c>
      <c r="BG10" s="95">
        <v>1.37247749907681E-2</v>
      </c>
      <c r="BH10" s="95">
        <v>0</v>
      </c>
      <c r="BI10" s="95">
        <v>0</v>
      </c>
      <c r="BJ10" s="95">
        <v>2.42884836058797E-2</v>
      </c>
      <c r="BK10" s="95">
        <v>0</v>
      </c>
      <c r="BL10" s="95">
        <v>3.5971666198184502E-3</v>
      </c>
      <c r="BM10" s="95">
        <v>1.63854031978042E-3</v>
      </c>
      <c r="BN10" s="95">
        <v>0</v>
      </c>
      <c r="BO10" s="95">
        <v>1.4396268677281899E-2</v>
      </c>
      <c r="BP10" s="95">
        <v>1.3370758220208599E-4</v>
      </c>
      <c r="BQ10" s="95">
        <v>0</v>
      </c>
      <c r="BR10" s="95">
        <v>5.2357009871194897E-3</v>
      </c>
      <c r="BS10" s="95">
        <v>0</v>
      </c>
      <c r="BT10" s="95">
        <v>1.7093630075453101E-2</v>
      </c>
      <c r="BU10" s="95">
        <v>1.9841124181153798E-2</v>
      </c>
      <c r="BV10" s="95">
        <v>0</v>
      </c>
      <c r="BW10" s="95">
        <v>0</v>
      </c>
      <c r="BX10" s="95">
        <v>2.65436274543781E-3</v>
      </c>
      <c r="BY10" s="95">
        <v>0</v>
      </c>
      <c r="BZ10" s="95">
        <v>6.3852119710973996E-4</v>
      </c>
      <c r="CA10" s="95">
        <v>0.16988189839999501</v>
      </c>
      <c r="CB10" s="95">
        <v>2.8129883593754298E-3</v>
      </c>
      <c r="CE10" s="35">
        <f t="shared" si="0"/>
        <v>7.9999859980924709E-3</v>
      </c>
      <c r="CF10" s="81">
        <f t="shared" si="1"/>
        <v>-1.427398733643114E-3</v>
      </c>
      <c r="CG10" s="81"/>
      <c r="CH10" s="81">
        <f t="shared" si="2"/>
        <v>-1.4243156706902895E-3</v>
      </c>
      <c r="CI10" s="81">
        <f t="shared" si="3"/>
        <v>-1.3629955016907541E-3</v>
      </c>
      <c r="CJ10" s="81">
        <f t="shared" si="4"/>
        <v>-1.3518384198007117E-3</v>
      </c>
      <c r="CK10" s="81">
        <f t="shared" si="5"/>
        <v>-1.4246932411741879E-3</v>
      </c>
      <c r="CL10" s="81">
        <f t="shared" si="6"/>
        <v>-1.4274678182619044E-3</v>
      </c>
      <c r="CM10" s="81"/>
      <c r="CN10" s="73">
        <f t="shared" si="7"/>
        <v>0.12237749963032045</v>
      </c>
      <c r="CO10" s="81"/>
      <c r="CP10" s="73">
        <f t="shared" si="8"/>
        <v>0.17372186000968923</v>
      </c>
      <c r="CQ10" s="81">
        <f t="shared" si="9"/>
        <v>-1.4110243479849762E-3</v>
      </c>
      <c r="CR10" s="81">
        <f t="shared" si="10"/>
        <v>-1.4706406004783804E-3</v>
      </c>
      <c r="CS10" s="73">
        <f t="shared" si="11"/>
        <v>-0.79880500364260298</v>
      </c>
    </row>
    <row r="11" spans="1:97" x14ac:dyDescent="0.25">
      <c r="A11" s="94" t="s">
        <v>9</v>
      </c>
      <c r="B11" s="95">
        <v>39998.166842999999</v>
      </c>
      <c r="C11" s="95"/>
      <c r="D11" s="95">
        <v>10357.038178000001</v>
      </c>
      <c r="E11" s="95">
        <v>815.26190701999997</v>
      </c>
      <c r="F11" s="95">
        <v>725.86782287999995</v>
      </c>
      <c r="G11" s="95">
        <v>1397.5446065000001</v>
      </c>
      <c r="H11" s="95">
        <v>4768.1809788</v>
      </c>
      <c r="I11" s="89">
        <v>185.90635827</v>
      </c>
      <c r="J11" s="89">
        <v>81.304388915000004</v>
      </c>
      <c r="K11" s="89">
        <v>537.45626257000004</v>
      </c>
      <c r="L11" s="89">
        <v>77.770835016999996</v>
      </c>
      <c r="M11" s="91">
        <v>105.6272697</v>
      </c>
      <c r="N11" s="91">
        <v>74.546831252999993</v>
      </c>
      <c r="O11" s="89">
        <v>46.915434609999998</v>
      </c>
      <c r="P11" s="95"/>
      <c r="Q11" s="94" t="s">
        <v>9</v>
      </c>
      <c r="R11" s="94">
        <v>0</v>
      </c>
      <c r="S11" s="95">
        <v>17.420393029705199</v>
      </c>
      <c r="T11" s="95">
        <v>105.477008865285</v>
      </c>
      <c r="U11" s="95">
        <v>205.14414413679</v>
      </c>
      <c r="V11" s="95">
        <v>205.14414413679</v>
      </c>
      <c r="W11" s="95">
        <v>279.17599016177098</v>
      </c>
      <c r="X11" s="95">
        <v>0</v>
      </c>
      <c r="Y11" s="95">
        <v>80.630654235811093</v>
      </c>
      <c r="Z11" s="95">
        <v>74.440915513912302</v>
      </c>
      <c r="AA11" s="95">
        <v>1.5157190798467399</v>
      </c>
      <c r="AB11" s="95">
        <v>39941.1742776959</v>
      </c>
      <c r="AC11" s="95">
        <v>733.31819775645999</v>
      </c>
      <c r="AD11" s="95">
        <v>25.0249196259443</v>
      </c>
      <c r="AE11" s="95">
        <v>188.05155846941199</v>
      </c>
      <c r="AF11" s="95">
        <v>0</v>
      </c>
      <c r="AG11" s="95">
        <v>0</v>
      </c>
      <c r="AH11" s="95">
        <v>583.07791544596103</v>
      </c>
      <c r="AI11" s="95">
        <v>583.07791544596103</v>
      </c>
      <c r="AJ11" s="95">
        <v>82.738328278560999</v>
      </c>
      <c r="AK11" s="95">
        <v>204.92334746937399</v>
      </c>
      <c r="AL11" s="95">
        <v>6.1863564920804803E-2</v>
      </c>
      <c r="AM11" s="95">
        <v>489.503953062427</v>
      </c>
      <c r="AN11" s="95">
        <v>0.305763550238491</v>
      </c>
      <c r="AO11" s="95">
        <v>84.982141180528004</v>
      </c>
      <c r="AP11" s="95">
        <v>25.5946017924309</v>
      </c>
      <c r="AQ11" s="95">
        <v>4803.4876771064301</v>
      </c>
      <c r="AR11" s="95">
        <v>9308.0625371230599</v>
      </c>
      <c r="AS11" s="95">
        <v>951.49069515748295</v>
      </c>
      <c r="AT11" s="95">
        <v>10342.291560559101</v>
      </c>
      <c r="AU11" s="95">
        <v>3.1156520128785501E-4</v>
      </c>
      <c r="AV11" s="95">
        <v>299.10174933097801</v>
      </c>
      <c r="AW11" s="95">
        <v>0</v>
      </c>
      <c r="AX11" s="95">
        <v>1280.4774826310299</v>
      </c>
      <c r="AY11" s="95">
        <v>0.31027107974227902</v>
      </c>
      <c r="AZ11" s="95">
        <v>1.39754198144623E-3</v>
      </c>
      <c r="BA11" s="95">
        <v>251.42220691634</v>
      </c>
      <c r="BB11" s="95">
        <v>0.34419378295463399</v>
      </c>
      <c r="BC11" s="95">
        <v>0</v>
      </c>
      <c r="BD11" s="95">
        <v>6.9648965867568302</v>
      </c>
      <c r="BE11" s="95">
        <v>814.15565148780104</v>
      </c>
      <c r="BF11" s="95">
        <v>724.88890650678798</v>
      </c>
      <c r="BG11" s="95">
        <v>89.266744981012593</v>
      </c>
      <c r="BH11" s="95">
        <v>0</v>
      </c>
      <c r="BI11" s="95">
        <v>0</v>
      </c>
      <c r="BJ11" s="95">
        <v>228.67249371226299</v>
      </c>
      <c r="BK11" s="95">
        <v>0</v>
      </c>
      <c r="BL11" s="95">
        <v>34.550208079509602</v>
      </c>
      <c r="BM11" s="95">
        <v>15.3291427369952</v>
      </c>
      <c r="BN11" s="95">
        <v>1.1302730193039999E-2</v>
      </c>
      <c r="BO11" s="95">
        <v>138.27211942277401</v>
      </c>
      <c r="BP11" s="95">
        <v>3.68283806450451</v>
      </c>
      <c r="BQ11" s="95">
        <v>6.0415329833209304E-3</v>
      </c>
      <c r="BR11" s="95">
        <v>49.004605115130801</v>
      </c>
      <c r="BS11" s="95">
        <v>2.72691623951564E-5</v>
      </c>
      <c r="BT11" s="95">
        <v>1395.5529244829199</v>
      </c>
      <c r="BU11" s="95">
        <v>569.36607951937299</v>
      </c>
      <c r="BV11" s="95">
        <v>0</v>
      </c>
      <c r="BW11" s="95">
        <v>0</v>
      </c>
      <c r="BX11" s="95">
        <v>76.854449792720104</v>
      </c>
      <c r="BY11" s="95">
        <v>0</v>
      </c>
      <c r="BZ11" s="95">
        <v>20.737153169834802</v>
      </c>
      <c r="CA11" s="95">
        <v>4761.4010220660602</v>
      </c>
      <c r="CB11" s="95">
        <v>82.234149047427593</v>
      </c>
      <c r="CE11" s="35">
        <f t="shared" si="0"/>
        <v>7.9999995933288312E-3</v>
      </c>
      <c r="CF11" s="81">
        <f t="shared" si="1"/>
        <v>-1.4248794332951604E-3</v>
      </c>
      <c r="CG11" s="81"/>
      <c r="CH11" s="81">
        <f t="shared" si="2"/>
        <v>-1.4238257296593003E-3</v>
      </c>
      <c r="CI11" s="81">
        <f t="shared" si="3"/>
        <v>-1.3569326895728378E-3</v>
      </c>
      <c r="CJ11" s="81">
        <f t="shared" si="4"/>
        <v>-1.3486151918512678E-3</v>
      </c>
      <c r="CK11" s="81">
        <f t="shared" si="5"/>
        <v>-1.4251294790998612E-3</v>
      </c>
      <c r="CL11" s="81">
        <f t="shared" si="6"/>
        <v>-1.4219168198699745E-3</v>
      </c>
      <c r="CM11" s="81"/>
      <c r="CN11" s="73">
        <f t="shared" si="7"/>
        <v>8.4884400933032345E-2</v>
      </c>
      <c r="CO11" s="81"/>
      <c r="CP11" s="73">
        <f t="shared" si="8"/>
        <v>9.2725070547997612E-2</v>
      </c>
      <c r="CQ11" s="81">
        <f t="shared" si="9"/>
        <v>-1.422557215970515E-3</v>
      </c>
      <c r="CR11" s="81">
        <f t="shared" si="10"/>
        <v>-1.4207946509252804E-3</v>
      </c>
      <c r="CS11" s="73">
        <f t="shared" si="11"/>
        <v>-0.45445242050522483</v>
      </c>
    </row>
    <row r="12" spans="1:97" x14ac:dyDescent="0.25">
      <c r="A12" s="94" t="s">
        <v>10</v>
      </c>
      <c r="B12" s="95">
        <v>14088.95851</v>
      </c>
      <c r="C12" s="95"/>
      <c r="D12" s="95">
        <v>7555.1003019999998</v>
      </c>
      <c r="E12" s="95">
        <v>308.88077277000002</v>
      </c>
      <c r="F12" s="95">
        <v>281.83214284000002</v>
      </c>
      <c r="G12" s="95">
        <v>199.73612227000001</v>
      </c>
      <c r="H12" s="95">
        <v>1738.5940401</v>
      </c>
      <c r="I12" s="89">
        <v>63.913381076</v>
      </c>
      <c r="J12" s="89">
        <v>28.161419090999999</v>
      </c>
      <c r="K12" s="89">
        <v>184.75217841</v>
      </c>
      <c r="L12" s="89">
        <v>26.670110864000002</v>
      </c>
      <c r="M12" s="91">
        <v>36.220605130000003</v>
      </c>
      <c r="N12" s="91">
        <v>25.520407539000001</v>
      </c>
      <c r="O12" s="89">
        <v>15.310696104</v>
      </c>
      <c r="P12" s="95"/>
      <c r="Q12" s="94" t="s">
        <v>10</v>
      </c>
      <c r="R12" s="94">
        <v>0</v>
      </c>
      <c r="S12" s="95">
        <v>6.2776362424019601</v>
      </c>
      <c r="T12" s="95">
        <v>36.1689131199605</v>
      </c>
      <c r="U12" s="95">
        <v>74.101869694657594</v>
      </c>
      <c r="V12" s="95">
        <v>74.101869694657594</v>
      </c>
      <c r="W12" s="95">
        <v>100.73893454538</v>
      </c>
      <c r="X12" s="95">
        <v>0</v>
      </c>
      <c r="Y12" s="95">
        <v>29.414281024410101</v>
      </c>
      <c r="Z12" s="95">
        <v>25.484003078195499</v>
      </c>
      <c r="AA12" s="95">
        <v>1.0314892327040599</v>
      </c>
      <c r="AB12" s="95">
        <v>14068.856034640699</v>
      </c>
      <c r="AC12" s="95">
        <v>265.157294124342</v>
      </c>
      <c r="AD12" s="95">
        <v>9.1546876911069095</v>
      </c>
      <c r="AE12" s="95">
        <v>68.312786781958394</v>
      </c>
      <c r="AF12" s="95">
        <v>0</v>
      </c>
      <c r="AG12" s="95">
        <v>0</v>
      </c>
      <c r="AH12" s="95">
        <v>210.212848712631</v>
      </c>
      <c r="AI12" s="95">
        <v>210.212848712631</v>
      </c>
      <c r="AJ12" s="95">
        <v>60.354668132616297</v>
      </c>
      <c r="AK12" s="95">
        <v>74.825759418374105</v>
      </c>
      <c r="AL12" s="95">
        <v>4.2099790355915302E-2</v>
      </c>
      <c r="AM12" s="95">
        <v>176.54065189210601</v>
      </c>
      <c r="AN12" s="95">
        <v>0.125334064808756</v>
      </c>
      <c r="AO12" s="95">
        <v>30.624242883913499</v>
      </c>
      <c r="AP12" s="95">
        <v>9.2259050307229202</v>
      </c>
      <c r="AQ12" s="95">
        <v>1751.4145000902699</v>
      </c>
      <c r="AR12" s="95">
        <v>6789.8883592084703</v>
      </c>
      <c r="AS12" s="95">
        <v>694.07758424436895</v>
      </c>
      <c r="AT12" s="95">
        <v>7544.32061158546</v>
      </c>
      <c r="AU12" s="95">
        <v>1.2771178595123001E-4</v>
      </c>
      <c r="AV12" s="95">
        <v>108.35304767121799</v>
      </c>
      <c r="AW12" s="95">
        <v>0</v>
      </c>
      <c r="AX12" s="95">
        <v>475.04986608162</v>
      </c>
      <c r="AY12" s="95">
        <v>0.120961002493295</v>
      </c>
      <c r="AZ12" s="95">
        <v>8.8622160915469302E-4</v>
      </c>
      <c r="BA12" s="95">
        <v>98.739953299227807</v>
      </c>
      <c r="BB12" s="95">
        <v>0.133965845488208</v>
      </c>
      <c r="BC12" s="95">
        <v>0</v>
      </c>
      <c r="BD12" s="95">
        <v>2.7057300850884798</v>
      </c>
      <c r="BE12" s="95">
        <v>308.46078308718</v>
      </c>
      <c r="BF12" s="95">
        <v>281.45075010868101</v>
      </c>
      <c r="BG12" s="95">
        <v>27.0100329784994</v>
      </c>
      <c r="BH12" s="95">
        <v>0</v>
      </c>
      <c r="BI12" s="95">
        <v>0</v>
      </c>
      <c r="BJ12" s="95">
        <v>88.326723492562095</v>
      </c>
      <c r="BK12" s="95">
        <v>0</v>
      </c>
      <c r="BL12" s="95">
        <v>13.2787501921879</v>
      </c>
      <c r="BM12" s="95">
        <v>5.9549442967575503</v>
      </c>
      <c r="BN12" s="95">
        <v>5.02562634022608E-3</v>
      </c>
      <c r="BO12" s="95">
        <v>53.142695659474001</v>
      </c>
      <c r="BP12" s="95">
        <v>1.3271528732570701</v>
      </c>
      <c r="BQ12" s="95">
        <v>1.5955190700132801E-4</v>
      </c>
      <c r="BR12" s="95">
        <v>19.0409375433081</v>
      </c>
      <c r="BS12" s="95">
        <v>1.72922370224529E-5</v>
      </c>
      <c r="BT12" s="95">
        <v>199.45081626174601</v>
      </c>
      <c r="BU12" s="95">
        <v>212.121809731144</v>
      </c>
      <c r="BV12" s="95">
        <v>0</v>
      </c>
      <c r="BW12" s="95">
        <v>0</v>
      </c>
      <c r="BX12" s="95">
        <v>28.633189872936899</v>
      </c>
      <c r="BY12" s="95">
        <v>0</v>
      </c>
      <c r="BZ12" s="95">
        <v>8.0758131684510204</v>
      </c>
      <c r="CA12" s="95">
        <v>1736.11314409894</v>
      </c>
      <c r="CB12" s="95">
        <v>30.9745061171547</v>
      </c>
      <c r="CE12" s="35">
        <f t="shared" si="0"/>
        <v>8.0000136844572134E-3</v>
      </c>
      <c r="CF12" s="81">
        <f t="shared" si="1"/>
        <v>-1.4268247965264981E-3</v>
      </c>
      <c r="CG12" s="81"/>
      <c r="CH12" s="81">
        <f t="shared" si="2"/>
        <v>-1.4268097025377916E-3</v>
      </c>
      <c r="CI12" s="81">
        <f t="shared" si="3"/>
        <v>-1.359714556052186E-3</v>
      </c>
      <c r="CJ12" s="81">
        <f t="shared" si="4"/>
        <v>-1.3532620072208461E-3</v>
      </c>
      <c r="CK12" s="81">
        <f t="shared" si="5"/>
        <v>-1.4284146753801743E-3</v>
      </c>
      <c r="CL12" s="81">
        <f t="shared" si="6"/>
        <v>-1.4269553120735132E-3</v>
      </c>
      <c r="CM12" s="81"/>
      <c r="CN12" s="73">
        <f t="shared" si="7"/>
        <v>0.13780985167129647</v>
      </c>
      <c r="CO12" s="81"/>
      <c r="CP12" s="73">
        <f t="shared" si="8"/>
        <v>0.14826080176707801</v>
      </c>
      <c r="CQ12" s="81">
        <f t="shared" si="9"/>
        <v>-1.4271437446716846E-3</v>
      </c>
      <c r="CR12" s="81">
        <f t="shared" si="10"/>
        <v>-1.4264843047223457E-3</v>
      </c>
      <c r="CS12" s="73">
        <f t="shared" si="11"/>
        <v>-0.39742092926051847</v>
      </c>
    </row>
    <row r="13" spans="1:97" x14ac:dyDescent="0.25">
      <c r="A13" s="94" t="s">
        <v>12</v>
      </c>
      <c r="B13" s="95">
        <v>4053.5902517</v>
      </c>
      <c r="C13" s="95"/>
      <c r="D13" s="95">
        <v>354.00500589000001</v>
      </c>
      <c r="E13" s="95">
        <v>94.283795459000004</v>
      </c>
      <c r="F13" s="95">
        <v>77.584535414000001</v>
      </c>
      <c r="G13" s="95">
        <v>50.136937736999997</v>
      </c>
      <c r="H13" s="95">
        <v>250.30870618</v>
      </c>
      <c r="I13" s="89">
        <v>9.3029861857</v>
      </c>
      <c r="J13" s="89">
        <v>5.1518547010000004</v>
      </c>
      <c r="K13" s="89">
        <v>27.155837771000002</v>
      </c>
      <c r="L13" s="89">
        <v>3.8228846381000001</v>
      </c>
      <c r="M13" s="91">
        <v>5.2096675044999996</v>
      </c>
      <c r="N13" s="91">
        <v>3.9497140205000001</v>
      </c>
      <c r="O13" s="89">
        <v>5.919936088</v>
      </c>
      <c r="P13" s="95"/>
      <c r="Q13" s="94" t="s">
        <v>12</v>
      </c>
      <c r="R13" s="94">
        <v>0</v>
      </c>
      <c r="S13" s="95">
        <v>0.92208406097051498</v>
      </c>
      <c r="T13" s="95">
        <v>5.2025317665977697</v>
      </c>
      <c r="U13" s="95">
        <v>10.7613402478902</v>
      </c>
      <c r="V13" s="95">
        <v>10.7613402478902</v>
      </c>
      <c r="W13" s="95">
        <v>14.7027683600092</v>
      </c>
      <c r="X13" s="95">
        <v>0</v>
      </c>
      <c r="Y13" s="95">
        <v>4.2353208890693796</v>
      </c>
      <c r="Z13" s="95">
        <v>3.9443059278167998</v>
      </c>
      <c r="AA13" s="95">
        <v>4.3511680256857498E-2</v>
      </c>
      <c r="AB13" s="95">
        <v>4048.0461616715402</v>
      </c>
      <c r="AC13" s="95">
        <v>38.730492354719203</v>
      </c>
      <c r="AD13" s="95">
        <v>1.3142635271131999</v>
      </c>
      <c r="AE13" s="95">
        <v>9.9032918235560796</v>
      </c>
      <c r="AF13" s="95">
        <v>0</v>
      </c>
      <c r="AG13" s="95">
        <v>0</v>
      </c>
      <c r="AH13" s="95">
        <v>30.811223748216999</v>
      </c>
      <c r="AI13" s="95">
        <v>30.811223748216999</v>
      </c>
      <c r="AJ13" s="95">
        <v>2.8281536816371502</v>
      </c>
      <c r="AK13" s="95">
        <v>10.7694420981561</v>
      </c>
      <c r="AL13" s="95">
        <v>1.7759170715299501E-3</v>
      </c>
      <c r="AM13" s="95">
        <v>25.851987224787099</v>
      </c>
      <c r="AN13" s="95">
        <v>7.8098053847870099E-3</v>
      </c>
      <c r="AO13" s="95">
        <v>4.4982113788435498</v>
      </c>
      <c r="AP13" s="95">
        <v>1.3533231296158099</v>
      </c>
      <c r="AQ13" s="95">
        <v>252.183487749466</v>
      </c>
      <c r="AR13" s="95">
        <v>318.16744531776902</v>
      </c>
      <c r="AS13" s="95">
        <v>32.523805809752098</v>
      </c>
      <c r="AT13" s="95">
        <v>353.519404809158</v>
      </c>
      <c r="AU13" s="95">
        <v>7.9576576967060807E-6</v>
      </c>
      <c r="AV13" s="95">
        <v>15.770113219697199</v>
      </c>
      <c r="AW13" s="95">
        <v>0</v>
      </c>
      <c r="AX13" s="95">
        <v>66.610518221785995</v>
      </c>
      <c r="AY13" s="95">
        <v>3.3129741080374898E-2</v>
      </c>
      <c r="AZ13" s="95">
        <v>3.7315809747736099E-5</v>
      </c>
      <c r="BA13" s="95">
        <v>26.727956690421401</v>
      </c>
      <c r="BB13" s="95">
        <v>3.70576164200246E-2</v>
      </c>
      <c r="BC13" s="95">
        <v>0</v>
      </c>
      <c r="BD13" s="95">
        <v>0.75359998238506998</v>
      </c>
      <c r="BE13" s="95">
        <v>94.160695787587699</v>
      </c>
      <c r="BF13" s="95">
        <v>77.484265041708895</v>
      </c>
      <c r="BG13" s="95">
        <v>16.676430745878701</v>
      </c>
      <c r="BH13" s="95">
        <v>0</v>
      </c>
      <c r="BI13" s="95">
        <v>0</v>
      </c>
      <c r="BJ13" s="95">
        <v>24.629533016308599</v>
      </c>
      <c r="BK13" s="95">
        <v>0</v>
      </c>
      <c r="BL13" s="95">
        <v>3.6670984013183601</v>
      </c>
      <c r="BM13" s="95">
        <v>1.6586549631001399</v>
      </c>
      <c r="BN13" s="95">
        <v>3.1246621193031099E-4</v>
      </c>
      <c r="BO13" s="95">
        <v>14.6761149380776</v>
      </c>
      <c r="BP13" s="95">
        <v>0.194937697490881</v>
      </c>
      <c r="BQ13" s="95">
        <v>1.7961232067549601E-4</v>
      </c>
      <c r="BR13" s="95">
        <v>5.3005895701538197</v>
      </c>
      <c r="BS13" s="95">
        <v>7.2810097873090898E-7</v>
      </c>
      <c r="BT13" s="95">
        <v>50.068182664572198</v>
      </c>
      <c r="BU13" s="95">
        <v>29.5791313200187</v>
      </c>
      <c r="BV13" s="95">
        <v>0</v>
      </c>
      <c r="BW13" s="95">
        <v>0</v>
      </c>
      <c r="BX13" s="95">
        <v>3.9742932603116499</v>
      </c>
      <c r="BY13" s="95">
        <v>0</v>
      </c>
      <c r="BZ13" s="95">
        <v>1.0166045127916099</v>
      </c>
      <c r="CA13" s="95">
        <v>249.965871276531</v>
      </c>
      <c r="CB13" s="95">
        <v>4.2354921896999498</v>
      </c>
      <c r="CE13" s="35">
        <f t="shared" si="0"/>
        <v>7.9999955961791835E-3</v>
      </c>
      <c r="CF13" s="81">
        <f t="shared" si="1"/>
        <v>-1.3676986780138149E-3</v>
      </c>
      <c r="CG13" s="81"/>
      <c r="CH13" s="81">
        <f t="shared" si="2"/>
        <v>-1.3717350680427756E-3</v>
      </c>
      <c r="CI13" s="81">
        <f t="shared" si="3"/>
        <v>-1.3056291466950537E-3</v>
      </c>
      <c r="CJ13" s="81">
        <f t="shared" si="4"/>
        <v>-1.2924015302283147E-3</v>
      </c>
      <c r="CK13" s="81">
        <f t="shared" si="5"/>
        <v>-1.371345669104528E-3</v>
      </c>
      <c r="CL13" s="81">
        <f t="shared" si="6"/>
        <v>-1.3696483382502108E-3</v>
      </c>
      <c r="CM13" s="81"/>
      <c r="CN13" s="73">
        <f t="shared" si="7"/>
        <v>0.13460774099632536</v>
      </c>
      <c r="CO13" s="81"/>
      <c r="CP13" s="73">
        <f t="shared" si="8"/>
        <v>0.17665370647417489</v>
      </c>
      <c r="CQ13" s="81">
        <f t="shared" si="9"/>
        <v>-1.3697108109233802E-3</v>
      </c>
      <c r="CR13" s="81">
        <f t="shared" si="10"/>
        <v>-1.3692365207027537E-3</v>
      </c>
      <c r="CS13" s="73">
        <f t="shared" si="11"/>
        <v>-0.77139565199714533</v>
      </c>
    </row>
    <row r="14" spans="1:97" x14ac:dyDescent="0.25">
      <c r="A14" s="94" t="s">
        <v>13</v>
      </c>
      <c r="B14" s="95">
        <v>19470.647991999998</v>
      </c>
      <c r="C14" s="95"/>
      <c r="D14" s="95">
        <v>4980.0686512000002</v>
      </c>
      <c r="E14" s="95">
        <v>260.15619393999998</v>
      </c>
      <c r="F14" s="95">
        <v>225.35017854</v>
      </c>
      <c r="G14" s="95">
        <v>738.63428101</v>
      </c>
      <c r="H14" s="95">
        <v>1749.941965</v>
      </c>
      <c r="I14" s="89">
        <v>63.464652756</v>
      </c>
      <c r="J14" s="89">
        <v>28.601819623000001</v>
      </c>
      <c r="K14" s="89">
        <v>183.62356212</v>
      </c>
      <c r="L14" s="89">
        <v>26.452984761</v>
      </c>
      <c r="M14" s="91">
        <v>35.936151258000002</v>
      </c>
      <c r="N14" s="91">
        <v>25.505536781</v>
      </c>
      <c r="O14" s="89">
        <v>17.751434149000001</v>
      </c>
      <c r="P14" s="95"/>
      <c r="Q14" s="94" t="s">
        <v>13</v>
      </c>
      <c r="R14" s="94">
        <v>0</v>
      </c>
      <c r="S14" s="95">
        <v>6.3239215792851997</v>
      </c>
      <c r="T14" s="95">
        <v>35.885726243241699</v>
      </c>
      <c r="U14" s="95">
        <v>75.1115857503207</v>
      </c>
      <c r="V14" s="95">
        <v>75.1115857503207</v>
      </c>
      <c r="W14" s="95">
        <v>101.836074056421</v>
      </c>
      <c r="X14" s="95">
        <v>0</v>
      </c>
      <c r="Y14" s="95">
        <v>29.583090620215501</v>
      </c>
      <c r="Z14" s="95">
        <v>25.4697587685766</v>
      </c>
      <c r="AA14" s="95">
        <v>0.92951036254409503</v>
      </c>
      <c r="AB14" s="95">
        <v>19443.327762470399</v>
      </c>
      <c r="AC14" s="95">
        <v>267.011819535879</v>
      </c>
      <c r="AD14" s="95">
        <v>9.1913056247225509</v>
      </c>
      <c r="AE14" s="95">
        <v>68.748175882576305</v>
      </c>
      <c r="AF14" s="95">
        <v>0</v>
      </c>
      <c r="AG14" s="95">
        <v>0</v>
      </c>
      <c r="AH14" s="95">
        <v>212.00990074200499</v>
      </c>
      <c r="AI14" s="95">
        <v>212.00990074200499</v>
      </c>
      <c r="AJ14" s="95">
        <v>39.784371540437</v>
      </c>
      <c r="AK14" s="95">
        <v>75.176206220079393</v>
      </c>
      <c r="AL14" s="95">
        <v>3.7937713465703397E-2</v>
      </c>
      <c r="AM14" s="95">
        <v>178.09382902161499</v>
      </c>
      <c r="AN14" s="95">
        <v>0.16616933796778199</v>
      </c>
      <c r="AO14" s="95">
        <v>30.8500316797452</v>
      </c>
      <c r="AP14" s="95">
        <v>9.3007617620720904</v>
      </c>
      <c r="AQ14" s="95">
        <v>1762.8714913639401</v>
      </c>
      <c r="AR14" s="95">
        <v>4475.7501088954496</v>
      </c>
      <c r="AS14" s="95">
        <v>457.52231830400399</v>
      </c>
      <c r="AT14" s="95">
        <v>4973.0567987398899</v>
      </c>
      <c r="AU14" s="95">
        <v>1.6932203210034101E-4</v>
      </c>
      <c r="AV14" s="95">
        <v>109.136061700775</v>
      </c>
      <c r="AW14" s="95">
        <v>0</v>
      </c>
      <c r="AX14" s="95">
        <v>476.29741474657197</v>
      </c>
      <c r="AY14" s="95">
        <v>9.6342101555294699E-2</v>
      </c>
      <c r="AZ14" s="95">
        <v>7.2051361225949505E-4</v>
      </c>
      <c r="BA14" s="95">
        <v>78.299586154224301</v>
      </c>
      <c r="BB14" s="95">
        <v>0.105951010667239</v>
      </c>
      <c r="BC14" s="95">
        <v>0</v>
      </c>
      <c r="BD14" s="95">
        <v>2.1331878749086401</v>
      </c>
      <c r="BE14" s="95">
        <v>259.80769431777401</v>
      </c>
      <c r="BF14" s="95">
        <v>225.050472005004</v>
      </c>
      <c r="BG14" s="95">
        <v>34.757222312769699</v>
      </c>
      <c r="BH14" s="95">
        <v>0</v>
      </c>
      <c r="BI14" s="95">
        <v>0</v>
      </c>
      <c r="BJ14" s="95">
        <v>70.494966043982203</v>
      </c>
      <c r="BK14" s="95">
        <v>0</v>
      </c>
      <c r="BL14" s="95">
        <v>10.835883906231899</v>
      </c>
      <c r="BM14" s="95">
        <v>4.6948404180007399</v>
      </c>
      <c r="BN14" s="95">
        <v>6.2184875503728497E-3</v>
      </c>
      <c r="BO14" s="95">
        <v>43.365363796866099</v>
      </c>
      <c r="BP14" s="95">
        <v>1.33693610394648</v>
      </c>
      <c r="BQ14" s="95">
        <v>3.7855162652579099E-3</v>
      </c>
      <c r="BR14" s="95">
        <v>15.013612122345499</v>
      </c>
      <c r="BS14" s="95">
        <v>1.4058794868966E-5</v>
      </c>
      <c r="BT14" s="95">
        <v>737.59534506336502</v>
      </c>
      <c r="BU14" s="95">
        <v>212.31377030448499</v>
      </c>
      <c r="BV14" s="95">
        <v>0</v>
      </c>
      <c r="BW14" s="95">
        <v>0</v>
      </c>
      <c r="BX14" s="95">
        <v>28.769032419190701</v>
      </c>
      <c r="BY14" s="95">
        <v>0</v>
      </c>
      <c r="BZ14" s="95">
        <v>8.2115428974530396</v>
      </c>
      <c r="CA14" s="95">
        <v>1747.48838449753</v>
      </c>
      <c r="CB14" s="95">
        <v>30.995151259780901</v>
      </c>
      <c r="CE14" s="35">
        <f t="shared" si="0"/>
        <v>7.9999833403306114E-3</v>
      </c>
      <c r="CF14" s="81">
        <f t="shared" si="1"/>
        <v>-1.4031494761152685E-3</v>
      </c>
      <c r="CG14" s="81"/>
      <c r="CH14" s="81">
        <f t="shared" si="2"/>
        <v>-1.4079830924460643E-3</v>
      </c>
      <c r="CI14" s="81">
        <f t="shared" si="3"/>
        <v>-1.3395784161354511E-3</v>
      </c>
      <c r="CJ14" s="81">
        <f t="shared" si="4"/>
        <v>-1.3299591637235242E-3</v>
      </c>
      <c r="CK14" s="81">
        <f t="shared" si="5"/>
        <v>-1.4065634013281237E-3</v>
      </c>
      <c r="CL14" s="81">
        <f t="shared" si="6"/>
        <v>-1.4020924988046698E-3</v>
      </c>
      <c r="CM14" s="81"/>
      <c r="CN14" s="73">
        <f t="shared" si="7"/>
        <v>0.15458984835210965</v>
      </c>
      <c r="CO14" s="81"/>
      <c r="CP14" s="73">
        <f t="shared" si="8"/>
        <v>0.16622120182172515</v>
      </c>
      <c r="CQ14" s="81">
        <f t="shared" si="9"/>
        <v>-1.4031835072231939E-3</v>
      </c>
      <c r="CR14" s="81">
        <f t="shared" si="10"/>
        <v>-1.4027547324568393E-3</v>
      </c>
      <c r="CS14" s="73">
        <f t="shared" si="11"/>
        <v>-0.47605575504466868</v>
      </c>
    </row>
    <row r="15" spans="1:97" x14ac:dyDescent="0.25">
      <c r="A15" s="94" t="s">
        <v>14</v>
      </c>
      <c r="B15" s="95">
        <v>7400.7593041999999</v>
      </c>
      <c r="C15" s="95"/>
      <c r="D15" s="95">
        <v>952.15892586999996</v>
      </c>
      <c r="E15" s="95">
        <v>144.45164607000001</v>
      </c>
      <c r="F15" s="95">
        <v>118.65414893000001</v>
      </c>
      <c r="G15" s="95">
        <v>136.91364222999999</v>
      </c>
      <c r="H15" s="95">
        <v>506.47617965000001</v>
      </c>
      <c r="I15" s="89">
        <v>18.411462922999998</v>
      </c>
      <c r="J15" s="89">
        <v>9.6454322632</v>
      </c>
      <c r="K15" s="89">
        <v>53.605480839999998</v>
      </c>
      <c r="L15" s="89">
        <v>7.5892672031000004</v>
      </c>
      <c r="M15" s="91">
        <v>10.332740791999999</v>
      </c>
      <c r="N15" s="91">
        <v>7.6865853691000003</v>
      </c>
      <c r="O15" s="89">
        <v>9.7023972886000003</v>
      </c>
      <c r="P15" s="95"/>
      <c r="Q15" s="94" t="s">
        <v>14</v>
      </c>
      <c r="R15" s="94">
        <v>0</v>
      </c>
      <c r="S15" s="95">
        <v>1.8504100799187899</v>
      </c>
      <c r="T15" s="95">
        <v>10.317991006847199</v>
      </c>
      <c r="U15" s="95">
        <v>21.809335321887801</v>
      </c>
      <c r="V15" s="95">
        <v>21.809335321887801</v>
      </c>
      <c r="W15" s="95">
        <v>29.668702043101501</v>
      </c>
      <c r="X15" s="95">
        <v>0</v>
      </c>
      <c r="Y15" s="95">
        <v>8.56367150739087</v>
      </c>
      <c r="Z15" s="95">
        <v>7.6756412842516397</v>
      </c>
      <c r="AA15" s="95">
        <v>0.15787481073408899</v>
      </c>
      <c r="AB15" s="95">
        <v>7390.2232506503096</v>
      </c>
      <c r="AC15" s="95">
        <v>77.892185014085996</v>
      </c>
      <c r="AD15" s="95">
        <v>2.65728987672049</v>
      </c>
      <c r="AE15" s="95">
        <v>19.973702944664701</v>
      </c>
      <c r="AF15" s="95">
        <v>0</v>
      </c>
      <c r="AG15" s="95">
        <v>0</v>
      </c>
      <c r="AH15" s="95">
        <v>61.945180509645297</v>
      </c>
      <c r="AI15" s="95">
        <v>61.945180509645297</v>
      </c>
      <c r="AJ15" s="95">
        <v>7.6064028107005601</v>
      </c>
      <c r="AK15" s="95">
        <v>21.761646981304899</v>
      </c>
      <c r="AL15" s="95">
        <v>6.4436942182562002E-3</v>
      </c>
      <c r="AM15" s="95">
        <v>52.005846361926501</v>
      </c>
      <c r="AN15" s="95">
        <v>3.4090538728950001E-2</v>
      </c>
      <c r="AO15" s="95">
        <v>9.0268945407459995</v>
      </c>
      <c r="AP15" s="95">
        <v>2.7189616220885799</v>
      </c>
      <c r="AQ15" s="95">
        <v>510.22428939268099</v>
      </c>
      <c r="AR15" s="95">
        <v>855.72144601275295</v>
      </c>
      <c r="AS15" s="95">
        <v>87.4736665610519</v>
      </c>
      <c r="AT15" s="95">
        <v>950.80151538450605</v>
      </c>
      <c r="AU15" s="95">
        <v>3.4737265768354599E-5</v>
      </c>
      <c r="AV15" s="95">
        <v>31.771769261177798</v>
      </c>
      <c r="AW15" s="95">
        <v>0</v>
      </c>
      <c r="AX15" s="95">
        <v>135.95831724312799</v>
      </c>
      <c r="AY15" s="95">
        <v>5.0724242251139501E-2</v>
      </c>
      <c r="AZ15" s="95">
        <v>1.8515569261831901E-4</v>
      </c>
      <c r="BA15" s="95">
        <v>41.076040564383199</v>
      </c>
      <c r="BB15" s="95">
        <v>5.6424530499291699E-2</v>
      </c>
      <c r="BC15" s="95">
        <v>0</v>
      </c>
      <c r="BD15" s="95">
        <v>1.1435310289301499</v>
      </c>
      <c r="BE15" s="95">
        <v>144.25483663580201</v>
      </c>
      <c r="BF15" s="95">
        <v>118.49404831853499</v>
      </c>
      <c r="BG15" s="95">
        <v>25.7607883172671</v>
      </c>
      <c r="BH15" s="95">
        <v>0</v>
      </c>
      <c r="BI15" s="95">
        <v>0</v>
      </c>
      <c r="BJ15" s="95">
        <v>37.457701866873897</v>
      </c>
      <c r="BK15" s="95">
        <v>0</v>
      </c>
      <c r="BL15" s="95">
        <v>5.62675938127283</v>
      </c>
      <c r="BM15" s="95">
        <v>2.5168331880487398</v>
      </c>
      <c r="BN15" s="95">
        <v>1.3945931150680399E-3</v>
      </c>
      <c r="BO15" s="95">
        <v>22.518742161301098</v>
      </c>
      <c r="BP15" s="95">
        <v>0.39119497579786999</v>
      </c>
      <c r="BQ15" s="95">
        <v>6.2406528265458402E-4</v>
      </c>
      <c r="BR15" s="95">
        <v>8.0450839280852193</v>
      </c>
      <c r="BS15" s="95">
        <v>3.6127992523509501E-6</v>
      </c>
      <c r="BT15" s="95">
        <v>136.71854763940701</v>
      </c>
      <c r="BU15" s="95">
        <v>60.441642714166399</v>
      </c>
      <c r="BV15" s="95">
        <v>0</v>
      </c>
      <c r="BW15" s="95">
        <v>0</v>
      </c>
      <c r="BX15" s="95">
        <v>8.1629051943387907</v>
      </c>
      <c r="BY15" s="95">
        <v>0</v>
      </c>
      <c r="BZ15" s="95">
        <v>2.2072105757645</v>
      </c>
      <c r="CA15" s="95">
        <v>505.75469250979597</v>
      </c>
      <c r="CB15" s="95">
        <v>8.7301160488957699</v>
      </c>
      <c r="CE15" s="35">
        <f t="shared" si="0"/>
        <v>7.9999902057628879E-3</v>
      </c>
      <c r="CF15" s="81">
        <f t="shared" si="1"/>
        <v>-1.4236449419062871E-3</v>
      </c>
      <c r="CG15" s="81"/>
      <c r="CH15" s="81">
        <f t="shared" si="2"/>
        <v>-1.4256133599268961E-3</v>
      </c>
      <c r="CI15" s="81">
        <f t="shared" si="3"/>
        <v>-1.3624589234700023E-3</v>
      </c>
      <c r="CJ15" s="81">
        <f t="shared" si="4"/>
        <v>-1.3493047896661683E-3</v>
      </c>
      <c r="CK15" s="81">
        <f t="shared" si="5"/>
        <v>-1.4249463195584952E-3</v>
      </c>
      <c r="CL15" s="81">
        <f t="shared" si="6"/>
        <v>-1.4245233422480327E-3</v>
      </c>
      <c r="CM15" s="81"/>
      <c r="CN15" s="73">
        <f t="shared" si="7"/>
        <v>0.15557550345527876</v>
      </c>
      <c r="CO15" s="81"/>
      <c r="CP15" s="73">
        <f t="shared" si="8"/>
        <v>0.18942900535360899</v>
      </c>
      <c r="CQ15" s="81">
        <f t="shared" si="9"/>
        <v>-1.4274804187693968E-3</v>
      </c>
      <c r="CR15" s="81">
        <f t="shared" si="10"/>
        <v>-1.4237901906815138E-3</v>
      </c>
      <c r="CS15" s="73">
        <f t="shared" si="11"/>
        <v>-0.71976393655996018</v>
      </c>
    </row>
    <row r="16" spans="1:97" x14ac:dyDescent="0.25">
      <c r="A16" s="94" t="s">
        <v>15</v>
      </c>
      <c r="B16" s="95">
        <v>3509.5556784</v>
      </c>
      <c r="C16" s="95"/>
      <c r="D16" s="95">
        <v>338.24709266000002</v>
      </c>
      <c r="E16" s="95">
        <v>77.906045578999993</v>
      </c>
      <c r="F16" s="95">
        <v>64.000500307999999</v>
      </c>
      <c r="G16" s="95">
        <v>48.127082921000003</v>
      </c>
      <c r="H16" s="95">
        <v>204.10945214</v>
      </c>
      <c r="I16" s="89">
        <v>7.3961298406999996</v>
      </c>
      <c r="J16" s="89">
        <v>4.1775498369999999</v>
      </c>
      <c r="K16" s="89">
        <v>21.608044766999999</v>
      </c>
      <c r="L16" s="89">
        <v>3.0323944537999998</v>
      </c>
      <c r="M16" s="91">
        <v>4.1334840156999997</v>
      </c>
      <c r="N16" s="91">
        <v>3.1531884224</v>
      </c>
      <c r="O16" s="89">
        <v>4.8943014587000002</v>
      </c>
      <c r="P16" s="95"/>
      <c r="Q16" s="94" t="s">
        <v>15</v>
      </c>
      <c r="R16" s="94">
        <v>0</v>
      </c>
      <c r="S16" s="95">
        <v>0.75026778573909203</v>
      </c>
      <c r="T16" s="95">
        <v>4.1276882874687804</v>
      </c>
      <c r="U16" s="95">
        <v>8.7761834580655602</v>
      </c>
      <c r="V16" s="95">
        <v>8.7761834580655602</v>
      </c>
      <c r="W16" s="95">
        <v>11.9784869855305</v>
      </c>
      <c r="X16" s="95">
        <v>0</v>
      </c>
      <c r="Y16" s="95">
        <v>3.4530230786470399</v>
      </c>
      <c r="Z16" s="95">
        <v>3.1487697997561601</v>
      </c>
      <c r="AA16" s="95">
        <v>4.3221689395178897E-2</v>
      </c>
      <c r="AB16" s="95">
        <v>3504.6361564091098</v>
      </c>
      <c r="AC16" s="95">
        <v>31.531612623407099</v>
      </c>
      <c r="AD16" s="95">
        <v>1.07157141659735</v>
      </c>
      <c r="AE16" s="95">
        <v>8.0686468436661691</v>
      </c>
      <c r="AF16" s="95">
        <v>0</v>
      </c>
      <c r="AG16" s="95">
        <v>0</v>
      </c>
      <c r="AH16" s="95">
        <v>25.0806995203111</v>
      </c>
      <c r="AI16" s="95">
        <v>25.0806995203111</v>
      </c>
      <c r="AJ16" s="95">
        <v>2.7021839518655999</v>
      </c>
      <c r="AK16" s="95">
        <v>8.7791748962882696</v>
      </c>
      <c r="AL16" s="95">
        <v>1.76408372987024E-3</v>
      </c>
      <c r="AM16" s="95">
        <v>21.046863579567201</v>
      </c>
      <c r="AN16" s="95">
        <v>8.0833627391464595E-3</v>
      </c>
      <c r="AO16" s="95">
        <v>3.66004118427391</v>
      </c>
      <c r="AP16" s="95">
        <v>1.10144647112281</v>
      </c>
      <c r="AQ16" s="95">
        <v>205.62988595115601</v>
      </c>
      <c r="AR16" s="95">
        <v>303.99556831362901</v>
      </c>
      <c r="AS16" s="95">
        <v>31.0751100051455</v>
      </c>
      <c r="AT16" s="95">
        <v>337.77286227064002</v>
      </c>
      <c r="AU16" s="95">
        <v>8.2366013804776194E-6</v>
      </c>
      <c r="AV16" s="95">
        <v>12.8445762562884</v>
      </c>
      <c r="AW16" s="95">
        <v>0</v>
      </c>
      <c r="AX16" s="95">
        <v>54.446050703817797</v>
      </c>
      <c r="AY16" s="95">
        <v>2.73335518433395E-2</v>
      </c>
      <c r="AZ16" s="95">
        <v>4.1778068299299503E-5</v>
      </c>
      <c r="BA16" s="95">
        <v>22.065146680996701</v>
      </c>
      <c r="BB16" s="95">
        <v>3.0547664531490201E-2</v>
      </c>
      <c r="BC16" s="95">
        <v>0</v>
      </c>
      <c r="BD16" s="95">
        <v>0.62088161058659497</v>
      </c>
      <c r="BE16" s="95">
        <v>77.801612802889096</v>
      </c>
      <c r="BF16" s="95">
        <v>63.915555062185703</v>
      </c>
      <c r="BG16" s="95">
        <v>13.886057740703301</v>
      </c>
      <c r="BH16" s="95">
        <v>0</v>
      </c>
      <c r="BI16" s="95">
        <v>0</v>
      </c>
      <c r="BJ16" s="95">
        <v>20.298763642807099</v>
      </c>
      <c r="BK16" s="95">
        <v>0</v>
      </c>
      <c r="BL16" s="95">
        <v>3.0264360019180199</v>
      </c>
      <c r="BM16" s="95">
        <v>1.36654135286628</v>
      </c>
      <c r="BN16" s="95">
        <v>3.3537226934197501E-4</v>
      </c>
      <c r="BO16" s="95">
        <v>12.1120979913689</v>
      </c>
      <c r="BP16" s="95">
        <v>0.158613658809691</v>
      </c>
      <c r="BQ16" s="95">
        <v>1.7630003100029199E-4</v>
      </c>
      <c r="BR16" s="95">
        <v>4.3672522996963101</v>
      </c>
      <c r="BS16" s="95">
        <v>8.1520230403500897E-7</v>
      </c>
      <c r="BT16" s="95">
        <v>48.059620079467798</v>
      </c>
      <c r="BU16" s="95">
        <v>24.186081031039599</v>
      </c>
      <c r="BV16" s="95">
        <v>0</v>
      </c>
      <c r="BW16" s="95">
        <v>0</v>
      </c>
      <c r="BX16" s="95">
        <v>3.2535230622595499</v>
      </c>
      <c r="BY16" s="95">
        <v>0</v>
      </c>
      <c r="BZ16" s="95">
        <v>0.84416227473628802</v>
      </c>
      <c r="CA16" s="95">
        <v>203.82334453623</v>
      </c>
      <c r="CB16" s="95">
        <v>3.47112357355874</v>
      </c>
      <c r="CE16" s="35">
        <f t="shared" si="0"/>
        <v>8.000003119553397E-3</v>
      </c>
      <c r="CF16" s="81">
        <f t="shared" si="1"/>
        <v>-1.4017506606799268E-3</v>
      </c>
      <c r="CG16" s="81"/>
      <c r="CH16" s="81">
        <f t="shared" si="2"/>
        <v>-1.4020235492066457E-3</v>
      </c>
      <c r="CI16" s="81">
        <f t="shared" si="3"/>
        <v>-1.3404964317563545E-3</v>
      </c>
      <c r="CJ16" s="81">
        <f t="shared" si="4"/>
        <v>-1.3272590902493027E-3</v>
      </c>
      <c r="CK16" s="81">
        <f t="shared" si="5"/>
        <v>-1.4017646081509682E-3</v>
      </c>
      <c r="CL16" s="81">
        <f t="shared" si="6"/>
        <v>-1.4017361801243913E-3</v>
      </c>
      <c r="CM16" s="81"/>
      <c r="CN16" s="73">
        <f t="shared" si="7"/>
        <v>0.16071119764683989</v>
      </c>
      <c r="CO16" s="81"/>
      <c r="CP16" s="73">
        <f t="shared" si="8"/>
        <v>0.20698056932777464</v>
      </c>
      <c r="CQ16" s="81">
        <f t="shared" si="9"/>
        <v>-1.402141198370601E-3</v>
      </c>
      <c r="CR16" s="81">
        <f t="shared" si="10"/>
        <v>-1.4013189356050877E-3</v>
      </c>
      <c r="CS16" s="73">
        <f t="shared" si="11"/>
        <v>-0.7749532838511809</v>
      </c>
    </row>
    <row r="17" spans="1:97" x14ac:dyDescent="0.25">
      <c r="A17" s="94" t="s">
        <v>16</v>
      </c>
      <c r="B17" s="95">
        <v>7499.0467551000002</v>
      </c>
      <c r="C17" s="95"/>
      <c r="D17" s="95">
        <v>1726.2023565</v>
      </c>
      <c r="E17" s="95">
        <v>219.07057330000001</v>
      </c>
      <c r="F17" s="95">
        <v>190.64018521</v>
      </c>
      <c r="G17" s="95">
        <v>177.67467955000001</v>
      </c>
      <c r="H17" s="95">
        <v>942.30184836000001</v>
      </c>
      <c r="I17" s="89">
        <v>38.466192106999998</v>
      </c>
      <c r="J17" s="89">
        <v>17.571305846000001</v>
      </c>
      <c r="K17" s="89">
        <v>111.41715407</v>
      </c>
      <c r="L17" s="89">
        <v>16.082120136</v>
      </c>
      <c r="M17" s="91">
        <v>21.858001671</v>
      </c>
      <c r="N17" s="91">
        <v>15.653315554000001</v>
      </c>
      <c r="O17" s="89">
        <v>12.470067419999999</v>
      </c>
      <c r="P17" s="95"/>
      <c r="Q17" s="94" t="s">
        <v>16</v>
      </c>
      <c r="R17" s="94">
        <v>0</v>
      </c>
      <c r="S17" s="95">
        <v>3.4980817839223</v>
      </c>
      <c r="T17" s="95">
        <v>21.827359600079699</v>
      </c>
      <c r="U17" s="95">
        <v>40.533739142692703</v>
      </c>
      <c r="V17" s="95">
        <v>40.533739142692703</v>
      </c>
      <c r="W17" s="95">
        <v>55.554405213173197</v>
      </c>
      <c r="X17" s="95">
        <v>0</v>
      </c>
      <c r="Y17" s="95">
        <v>15.949399896767799</v>
      </c>
      <c r="Z17" s="95">
        <v>15.6313677053621</v>
      </c>
      <c r="AA17" s="95">
        <v>2.6496810425331301E-2</v>
      </c>
      <c r="AB17" s="95">
        <v>7488.5389835898904</v>
      </c>
      <c r="AC17" s="95">
        <v>146.624876697313</v>
      </c>
      <c r="AD17" s="95">
        <v>4.9468496396989998</v>
      </c>
      <c r="AE17" s="95">
        <v>37.387333129261101</v>
      </c>
      <c r="AF17" s="95">
        <v>0</v>
      </c>
      <c r="AG17" s="95">
        <v>0</v>
      </c>
      <c r="AH17" s="95">
        <v>116.73190264616299</v>
      </c>
      <c r="AI17" s="95">
        <v>116.73190264616299</v>
      </c>
      <c r="AJ17" s="95">
        <v>13.790267705129599</v>
      </c>
      <c r="AK17" s="95">
        <v>40.566554217853898</v>
      </c>
      <c r="AL17" s="95">
        <v>1.0814534015325999E-3</v>
      </c>
      <c r="AM17" s="95">
        <v>97.897226309817299</v>
      </c>
      <c r="AN17" s="95">
        <v>4.54096818871724E-3</v>
      </c>
      <c r="AO17" s="95">
        <v>17.064714173772199</v>
      </c>
      <c r="AP17" s="95">
        <v>5.1297492128045299</v>
      </c>
      <c r="AQ17" s="95">
        <v>949.35549948687401</v>
      </c>
      <c r="AR17" s="95">
        <v>1551.40433071644</v>
      </c>
      <c r="AS17" s="95">
        <v>158.58793882643499</v>
      </c>
      <c r="AT17" s="95">
        <v>1723.7825372480099</v>
      </c>
      <c r="AU17" s="95">
        <v>4.6270961324959802E-6</v>
      </c>
      <c r="AV17" s="95">
        <v>59.610276852210902</v>
      </c>
      <c r="AW17" s="95">
        <v>0</v>
      </c>
      <c r="AX17" s="95">
        <v>248.41724566679</v>
      </c>
      <c r="AY17" s="95">
        <v>8.1385411510331407E-2</v>
      </c>
      <c r="AZ17" s="95">
        <v>2.1293889740791501E-5</v>
      </c>
      <c r="BA17" s="95">
        <v>65.5888990509102</v>
      </c>
      <c r="BB17" s="95">
        <v>9.1234934737677506E-2</v>
      </c>
      <c r="BC17" s="95">
        <v>0</v>
      </c>
      <c r="BD17" s="95">
        <v>1.8577360875675799</v>
      </c>
      <c r="BE17" s="95">
        <v>218.777858567729</v>
      </c>
      <c r="BF17" s="95">
        <v>190.387304450101</v>
      </c>
      <c r="BG17" s="95">
        <v>28.390554117627499</v>
      </c>
      <c r="BH17" s="95">
        <v>0</v>
      </c>
      <c r="BI17" s="95">
        <v>0</v>
      </c>
      <c r="BJ17" s="95">
        <v>60.635862056691899</v>
      </c>
      <c r="BK17" s="95">
        <v>0</v>
      </c>
      <c r="BL17" s="95">
        <v>8.9916597817424204</v>
      </c>
      <c r="BM17" s="95">
        <v>4.08886419870257</v>
      </c>
      <c r="BN17" s="95">
        <v>1.8106161771634199E-4</v>
      </c>
      <c r="BO17" s="95">
        <v>35.985653745046399</v>
      </c>
      <c r="BP17" s="95">
        <v>0.73952806160000295</v>
      </c>
      <c r="BQ17" s="95">
        <v>1.07220628628118E-4</v>
      </c>
      <c r="BR17" s="95">
        <v>13.0656991915651</v>
      </c>
      <c r="BS17" s="95">
        <v>4.1549134022167499E-7</v>
      </c>
      <c r="BT17" s="95">
        <v>177.42565873853701</v>
      </c>
      <c r="BU17" s="95">
        <v>110.136105536009</v>
      </c>
      <c r="BV17" s="95">
        <v>0</v>
      </c>
      <c r="BW17" s="95">
        <v>0</v>
      </c>
      <c r="BX17" s="95">
        <v>14.7439443675917</v>
      </c>
      <c r="BY17" s="95">
        <v>0</v>
      </c>
      <c r="BZ17" s="95">
        <v>3.5827474596029001</v>
      </c>
      <c r="CA17" s="95">
        <v>940.98080015652795</v>
      </c>
      <c r="CB17" s="95">
        <v>15.6397288307609</v>
      </c>
      <c r="CE17" s="35">
        <f t="shared" si="0"/>
        <v>8.0000042970301416E-3</v>
      </c>
      <c r="CF17" s="81">
        <f t="shared" si="1"/>
        <v>-1.4012142947319953E-3</v>
      </c>
      <c r="CG17" s="81"/>
      <c r="CH17" s="81">
        <f t="shared" si="2"/>
        <v>-1.4018166774470049E-3</v>
      </c>
      <c r="CI17" s="81">
        <f t="shared" si="3"/>
        <v>-1.3361663680414005E-3</v>
      </c>
      <c r="CJ17" s="81">
        <f t="shared" si="4"/>
        <v>-1.3264819252060563E-3</v>
      </c>
      <c r="CK17" s="81">
        <f t="shared" si="5"/>
        <v>-1.4015548647319787E-3</v>
      </c>
      <c r="CL17" s="81">
        <f t="shared" si="6"/>
        <v>-1.4019374001772757E-3</v>
      </c>
      <c r="CM17" s="81"/>
      <c r="CN17" s="73">
        <f t="shared" si="7"/>
        <v>4.7701349226923387E-2</v>
      </c>
      <c r="CO17" s="81"/>
      <c r="CP17" s="73">
        <f t="shared" si="8"/>
        <v>6.1098538592100869E-2</v>
      </c>
      <c r="CQ17" s="81">
        <f t="shared" si="9"/>
        <v>-1.4018697308892261E-3</v>
      </c>
      <c r="CR17" s="81">
        <f t="shared" si="10"/>
        <v>-1.4021213948051951E-3</v>
      </c>
      <c r="CS17" s="73">
        <f t="shared" si="11"/>
        <v>-0.58863500572761696</v>
      </c>
    </row>
    <row r="18" spans="1:97" x14ac:dyDescent="0.25">
      <c r="A18" s="94" t="s">
        <v>17</v>
      </c>
      <c r="B18" s="95">
        <v>6708.0392333999998</v>
      </c>
      <c r="C18" s="95"/>
      <c r="D18" s="95">
        <v>1809.0870805</v>
      </c>
      <c r="E18" s="95">
        <v>122.20771966</v>
      </c>
      <c r="F18" s="95">
        <v>107.82378626000001</v>
      </c>
      <c r="G18" s="95">
        <v>246.87433988000001</v>
      </c>
      <c r="H18" s="95">
        <v>679.99215345000005</v>
      </c>
      <c r="I18" s="89">
        <v>25.364650545</v>
      </c>
      <c r="J18" s="89">
        <v>11.26966344</v>
      </c>
      <c r="K18" s="89">
        <v>73.368357626999995</v>
      </c>
      <c r="L18" s="89">
        <v>10.575364990000001</v>
      </c>
      <c r="M18" s="91">
        <v>14.365221338</v>
      </c>
      <c r="N18" s="91">
        <v>10.174769655</v>
      </c>
      <c r="O18" s="89">
        <v>7.0661726221999999</v>
      </c>
      <c r="P18" s="95"/>
      <c r="Q18" s="94" t="s">
        <v>17</v>
      </c>
      <c r="R18" s="94">
        <v>0</v>
      </c>
      <c r="S18" s="95">
        <v>2.4680880009963402</v>
      </c>
      <c r="T18" s="95">
        <v>14.3447708033135</v>
      </c>
      <c r="U18" s="95">
        <v>29.3752642631082</v>
      </c>
      <c r="V18" s="95">
        <v>29.3752642631082</v>
      </c>
      <c r="W18" s="95">
        <v>39.791045724617597</v>
      </c>
      <c r="X18" s="95">
        <v>0</v>
      </c>
      <c r="Y18" s="95">
        <v>11.488833521283</v>
      </c>
      <c r="Z18" s="95">
        <v>10.1602952775366</v>
      </c>
      <c r="AA18" s="95">
        <v>0.27768455908839401</v>
      </c>
      <c r="AB18" s="95">
        <v>6698.49873599277</v>
      </c>
      <c r="AC18" s="95">
        <v>104.0706234914</v>
      </c>
      <c r="AD18" s="95">
        <v>3.56321620787311</v>
      </c>
      <c r="AE18" s="95">
        <v>26.7452716866154</v>
      </c>
      <c r="AF18" s="95">
        <v>0</v>
      </c>
      <c r="AG18" s="95">
        <v>0</v>
      </c>
      <c r="AH18" s="95">
        <v>82.775360972479504</v>
      </c>
      <c r="AI18" s="95">
        <v>82.775360972479504</v>
      </c>
      <c r="AJ18" s="95">
        <v>14.452080453613901</v>
      </c>
      <c r="AK18" s="95">
        <v>29.171616000316099</v>
      </c>
      <c r="AL18" s="95">
        <v>1.13334282691157E-2</v>
      </c>
      <c r="AM18" s="95">
        <v>69.532844600228302</v>
      </c>
      <c r="AN18" s="95">
        <v>7.0096471712556799E-2</v>
      </c>
      <c r="AO18" s="95">
        <v>12.040097633457201</v>
      </c>
      <c r="AP18" s="95">
        <v>3.6307853763173701</v>
      </c>
      <c r="AQ18" s="95">
        <v>685.00473754647498</v>
      </c>
      <c r="AR18" s="95">
        <v>1625.8588206265099</v>
      </c>
      <c r="AS18" s="95">
        <v>166.19896524184901</v>
      </c>
      <c r="AT18" s="95">
        <v>1806.5098663219801</v>
      </c>
      <c r="AU18" s="95">
        <v>7.1425034947315496E-5</v>
      </c>
      <c r="AV18" s="95">
        <v>42.514320421748899</v>
      </c>
      <c r="AW18" s="95">
        <v>0</v>
      </c>
      <c r="AX18" s="95">
        <v>183.651073535021</v>
      </c>
      <c r="AY18" s="95">
        <v>4.6248734406984203E-2</v>
      </c>
      <c r="AZ18" s="95">
        <v>4.42960496443613E-4</v>
      </c>
      <c r="BA18" s="95">
        <v>37.804319112187699</v>
      </c>
      <c r="BB18" s="95">
        <v>5.0821871107965801E-2</v>
      </c>
      <c r="BC18" s="95">
        <v>0</v>
      </c>
      <c r="BD18" s="95">
        <v>1.02197126280968</v>
      </c>
      <c r="BE18" s="95">
        <v>122.042002986539</v>
      </c>
      <c r="BF18" s="95">
        <v>107.678463403907</v>
      </c>
      <c r="BG18" s="95">
        <v>14.363539582631899</v>
      </c>
      <c r="BH18" s="95">
        <v>0</v>
      </c>
      <c r="BI18" s="95">
        <v>0</v>
      </c>
      <c r="BJ18" s="95">
        <v>33.601361720674397</v>
      </c>
      <c r="BK18" s="95">
        <v>0</v>
      </c>
      <c r="BL18" s="95">
        <v>5.1391515761812601</v>
      </c>
      <c r="BM18" s="95">
        <v>2.24917742359496</v>
      </c>
      <c r="BN18" s="95">
        <v>3.0933783407088998E-3</v>
      </c>
      <c r="BO18" s="95">
        <v>20.567068214708101</v>
      </c>
      <c r="BP18" s="95">
        <v>0.52177800319560697</v>
      </c>
      <c r="BQ18" s="95">
        <v>1.07643393147153E-3</v>
      </c>
      <c r="BR18" s="95">
        <v>7.1937220720801101</v>
      </c>
      <c r="BS18" s="95">
        <v>8.6433880659909594E-6</v>
      </c>
      <c r="BT18" s="95">
        <v>246.52265094453</v>
      </c>
      <c r="BU18" s="95">
        <v>81.679787901369906</v>
      </c>
      <c r="BV18" s="95">
        <v>0</v>
      </c>
      <c r="BW18" s="95">
        <v>0</v>
      </c>
      <c r="BX18" s="95">
        <v>11.088371477730901</v>
      </c>
      <c r="BY18" s="95">
        <v>0</v>
      </c>
      <c r="BZ18" s="95">
        <v>3.1377804429798402</v>
      </c>
      <c r="CA18" s="95">
        <v>679.02457335482802</v>
      </c>
      <c r="CB18" s="95">
        <v>11.8790531456614</v>
      </c>
      <c r="CE18" s="35">
        <f t="shared" si="0"/>
        <v>8.0000008430831677E-3</v>
      </c>
      <c r="CF18" s="81">
        <f t="shared" si="1"/>
        <v>-1.4222483016686541E-3</v>
      </c>
      <c r="CG18" s="81"/>
      <c r="CH18" s="81">
        <f t="shared" si="2"/>
        <v>-1.4245937665463629E-3</v>
      </c>
      <c r="CI18" s="81">
        <f t="shared" si="3"/>
        <v>-1.3560245942076325E-3</v>
      </c>
      <c r="CJ18" s="81">
        <f t="shared" si="4"/>
        <v>-1.3477810521565232E-3</v>
      </c>
      <c r="CK18" s="81">
        <f t="shared" si="5"/>
        <v>-1.424566585741379E-3</v>
      </c>
      <c r="CL18" s="81">
        <f t="shared" si="6"/>
        <v>-1.4229283238974479E-3</v>
      </c>
      <c r="CM18" s="81"/>
      <c r="CN18" s="73">
        <f t="shared" si="7"/>
        <v>0.12821608183331715</v>
      </c>
      <c r="CO18" s="81"/>
      <c r="CP18" s="73">
        <f t="shared" si="8"/>
        <v>0.13850421662441365</v>
      </c>
      <c r="CQ18" s="81">
        <f t="shared" si="9"/>
        <v>-1.4236143116293292E-3</v>
      </c>
      <c r="CR18" s="81">
        <f t="shared" si="10"/>
        <v>-1.4225754443775518E-3</v>
      </c>
      <c r="CS18" s="73">
        <f t="shared" si="11"/>
        <v>-0.48617369395839183</v>
      </c>
    </row>
    <row r="19" spans="1:97" x14ac:dyDescent="0.25">
      <c r="A19" s="94" t="s">
        <v>18</v>
      </c>
      <c r="B19" s="95">
        <v>4832.9929904999999</v>
      </c>
      <c r="C19" s="95"/>
      <c r="D19" s="95">
        <v>829.07452250999995</v>
      </c>
      <c r="E19" s="95">
        <v>55.304477787000003</v>
      </c>
      <c r="F19" s="95">
        <v>48.388893095999997</v>
      </c>
      <c r="G19" s="95">
        <v>131.69468842000001</v>
      </c>
      <c r="H19" s="95">
        <v>1027.8287432</v>
      </c>
      <c r="I19" s="89">
        <v>41.432556661</v>
      </c>
      <c r="J19" s="89">
        <v>17.070497392</v>
      </c>
      <c r="K19" s="89">
        <v>119.54231324</v>
      </c>
      <c r="L19" s="89">
        <v>17.414470695999999</v>
      </c>
      <c r="M19" s="91">
        <v>23.635119110000002</v>
      </c>
      <c r="N19" s="91">
        <v>16.43029992</v>
      </c>
      <c r="O19" s="89">
        <v>7.2014867070999999</v>
      </c>
      <c r="P19" s="95"/>
      <c r="Q19" s="94" t="s">
        <v>18</v>
      </c>
      <c r="R19" s="94">
        <v>0</v>
      </c>
      <c r="S19" s="95">
        <v>3.76675291677256</v>
      </c>
      <c r="T19" s="95">
        <v>23.601960411589499</v>
      </c>
      <c r="U19" s="95">
        <v>44.232115697629403</v>
      </c>
      <c r="V19" s="95">
        <v>44.232115697629403</v>
      </c>
      <c r="W19" s="95">
        <v>60.26932659957</v>
      </c>
      <c r="X19" s="95">
        <v>0</v>
      </c>
      <c r="Y19" s="95">
        <v>17.383574197333999</v>
      </c>
      <c r="Z19" s="95">
        <v>16.407264073627299</v>
      </c>
      <c r="AA19" s="95">
        <v>0.26787620531473699</v>
      </c>
      <c r="AB19" s="95">
        <v>4826.2177731421898</v>
      </c>
      <c r="AC19" s="95">
        <v>158.431099603093</v>
      </c>
      <c r="AD19" s="95">
        <v>5.3942016309991798</v>
      </c>
      <c r="AE19" s="95">
        <v>40.582945173546001</v>
      </c>
      <c r="AF19" s="95">
        <v>0</v>
      </c>
      <c r="AG19" s="95">
        <v>0</v>
      </c>
      <c r="AH19" s="95">
        <v>126.01004633257099</v>
      </c>
      <c r="AI19" s="95">
        <v>126.01004633257099</v>
      </c>
      <c r="AJ19" s="95">
        <v>6.62330517068074</v>
      </c>
      <c r="AK19" s="95">
        <v>44.184963897586897</v>
      </c>
      <c r="AL19" s="95">
        <v>1.0933355718675699E-2</v>
      </c>
      <c r="AM19" s="95">
        <v>105.767357938652</v>
      </c>
      <c r="AN19" s="95">
        <v>5.5297203964694799E-2</v>
      </c>
      <c r="AO19" s="95">
        <v>18.375400530476799</v>
      </c>
      <c r="AP19" s="95">
        <v>5.5323848802695696</v>
      </c>
      <c r="AQ19" s="95">
        <v>1035.4713322365301</v>
      </c>
      <c r="AR19" s="95">
        <v>745.12019087088004</v>
      </c>
      <c r="AS19" s="95">
        <v>76.167790482272096</v>
      </c>
      <c r="AT19" s="95">
        <v>827.91128652383304</v>
      </c>
      <c r="AU19" s="95">
        <v>5.6345957928066802E-5</v>
      </c>
      <c r="AV19" s="95">
        <v>64.580394494013305</v>
      </c>
      <c r="AW19" s="95">
        <v>0</v>
      </c>
      <c r="AX19" s="95">
        <v>275.02472913749199</v>
      </c>
      <c r="AY19" s="95">
        <v>2.0778742580620201E-2</v>
      </c>
      <c r="AZ19" s="95">
        <v>3.0451826985554198E-4</v>
      </c>
      <c r="BA19" s="95">
        <v>17.086217913435501</v>
      </c>
      <c r="BB19" s="95">
        <v>2.2525566877759199E-2</v>
      </c>
      <c r="BC19" s="95">
        <v>0</v>
      </c>
      <c r="BD19" s="95">
        <v>0.449243003356536</v>
      </c>
      <c r="BE19" s="95">
        <v>55.230381733133598</v>
      </c>
      <c r="BF19" s="95">
        <v>48.324490324214899</v>
      </c>
      <c r="BG19" s="95">
        <v>6.9058914089187899</v>
      </c>
      <c r="BH19" s="95">
        <v>0</v>
      </c>
      <c r="BI19" s="95">
        <v>0</v>
      </c>
      <c r="BJ19" s="95">
        <v>14.900832685394899</v>
      </c>
      <c r="BK19" s="95">
        <v>0</v>
      </c>
      <c r="BL19" s="95">
        <v>2.3368195211560998</v>
      </c>
      <c r="BM19" s="95">
        <v>0.98865834973020905</v>
      </c>
      <c r="BN19" s="95">
        <v>2.29095154561638E-3</v>
      </c>
      <c r="BO19" s="95">
        <v>9.3518763118878692</v>
      </c>
      <c r="BP19" s="95">
        <v>0.79632904699090401</v>
      </c>
      <c r="BQ19" s="95">
        <v>1.02180494513247E-3</v>
      </c>
      <c r="BR19" s="95">
        <v>3.16391501325529</v>
      </c>
      <c r="BS19" s="95">
        <v>5.9417794440163799E-6</v>
      </c>
      <c r="BT19" s="95">
        <v>131.509985636887</v>
      </c>
      <c r="BU19" s="95">
        <v>122.214924496951</v>
      </c>
      <c r="BV19" s="95">
        <v>0</v>
      </c>
      <c r="BW19" s="95">
        <v>0</v>
      </c>
      <c r="BX19" s="95">
        <v>16.474167402368899</v>
      </c>
      <c r="BY19" s="95">
        <v>0</v>
      </c>
      <c r="BZ19" s="95">
        <v>4.3656979971426102</v>
      </c>
      <c r="CA19" s="95">
        <v>1026.3874730898301</v>
      </c>
      <c r="CB19" s="95">
        <v>17.5962275073665</v>
      </c>
      <c r="CE19" s="35">
        <f t="shared" si="0"/>
        <v>8.0000179711163712E-3</v>
      </c>
      <c r="CF19" s="81">
        <f t="shared" si="1"/>
        <v>-1.4018678220986149E-3</v>
      </c>
      <c r="CG19" s="81"/>
      <c r="CH19" s="81">
        <f t="shared" si="2"/>
        <v>-1.4030535911841143E-3</v>
      </c>
      <c r="CI19" s="81">
        <f t="shared" si="3"/>
        <v>-1.3397839891333841E-3</v>
      </c>
      <c r="CJ19" s="81">
        <f t="shared" si="4"/>
        <v>-1.3309412070519387E-3</v>
      </c>
      <c r="CK19" s="81">
        <f t="shared" si="5"/>
        <v>-1.4025074612269664E-3</v>
      </c>
      <c r="CL19" s="81">
        <f t="shared" si="6"/>
        <v>-1.4022473293387979E-3</v>
      </c>
      <c r="CM19" s="81"/>
      <c r="CN19" s="73">
        <f t="shared" si="7"/>
        <v>5.4104131978657662E-2</v>
      </c>
      <c r="CO19" s="81"/>
      <c r="CP19" s="73">
        <f t="shared" si="8"/>
        <v>5.5179962184984506E-2</v>
      </c>
      <c r="CQ19" s="81">
        <f t="shared" si="9"/>
        <v>-1.4029418788278323E-3</v>
      </c>
      <c r="CR19" s="81">
        <f t="shared" si="10"/>
        <v>-1.4020344415417137E-3</v>
      </c>
      <c r="CS19" s="73">
        <f t="shared" si="11"/>
        <v>-0.23177184027637657</v>
      </c>
    </row>
    <row r="20" spans="1:97" x14ac:dyDescent="0.25">
      <c r="A20" s="94" t="s">
        <v>19</v>
      </c>
      <c r="B20" s="95">
        <v>2035.2463178</v>
      </c>
      <c r="C20" s="95"/>
      <c r="D20" s="95">
        <v>282.81304411000002</v>
      </c>
      <c r="E20" s="95">
        <v>51.193122342999999</v>
      </c>
      <c r="F20" s="95">
        <v>43.373702487000003</v>
      </c>
      <c r="G20" s="95">
        <v>34.555731082999998</v>
      </c>
      <c r="H20" s="95">
        <v>154.83869747</v>
      </c>
      <c r="I20" s="89">
        <v>5.9063880582000001</v>
      </c>
      <c r="J20" s="89">
        <v>3.0150176639000001</v>
      </c>
      <c r="K20" s="89">
        <v>17.180241503000001</v>
      </c>
      <c r="L20" s="89">
        <v>2.4456581545999998</v>
      </c>
      <c r="M20" s="91">
        <v>3.3285277018000001</v>
      </c>
      <c r="N20" s="91">
        <v>2.4591167867000001</v>
      </c>
      <c r="O20" s="89">
        <v>2.9150984154000001</v>
      </c>
      <c r="P20" s="95"/>
      <c r="Q20" s="94" t="s">
        <v>19</v>
      </c>
      <c r="R20" s="94">
        <v>0</v>
      </c>
      <c r="S20" s="95">
        <v>0.57071323143152397</v>
      </c>
      <c r="T20" s="95">
        <v>3.3237807427859001</v>
      </c>
      <c r="U20" s="95">
        <v>6.65082438453687</v>
      </c>
      <c r="V20" s="95">
        <v>6.65082438453687</v>
      </c>
      <c r="W20" s="95">
        <v>9.0926184892822306</v>
      </c>
      <c r="X20" s="95">
        <v>0</v>
      </c>
      <c r="Y20" s="95">
        <v>2.6201433830791698</v>
      </c>
      <c r="Z20" s="95">
        <v>2.4556084401122602</v>
      </c>
      <c r="AA20" s="95">
        <v>2.6064063531098001E-2</v>
      </c>
      <c r="AB20" s="95">
        <v>2032.34226122786</v>
      </c>
      <c r="AC20" s="95">
        <v>23.968240929642999</v>
      </c>
      <c r="AD20" s="95">
        <v>0.81320335854279702</v>
      </c>
      <c r="AE20" s="95">
        <v>6.1275114840620999</v>
      </c>
      <c r="AF20" s="95">
        <v>0</v>
      </c>
      <c r="AG20" s="95">
        <v>0</v>
      </c>
      <c r="AH20" s="95">
        <v>19.065025859652799</v>
      </c>
      <c r="AI20" s="95">
        <v>19.065025859652799</v>
      </c>
      <c r="AJ20" s="95">
        <v>2.2592761690945</v>
      </c>
      <c r="AK20" s="95">
        <v>6.6634931025085304</v>
      </c>
      <c r="AL20" s="95">
        <v>1.06380316446032E-3</v>
      </c>
      <c r="AM20" s="95">
        <v>15.9951946813924</v>
      </c>
      <c r="AN20" s="95">
        <v>3.99143858050137E-3</v>
      </c>
      <c r="AO20" s="95">
        <v>2.7841180531493799</v>
      </c>
      <c r="AP20" s="95">
        <v>0.83747834546799005</v>
      </c>
      <c r="AQ20" s="95">
        <v>155.99012637334101</v>
      </c>
      <c r="AR20" s="95">
        <v>254.16832388983499</v>
      </c>
      <c r="AS20" s="95">
        <v>25.981670355484201</v>
      </c>
      <c r="AT20" s="95">
        <v>282.40927041441398</v>
      </c>
      <c r="AU20" s="95">
        <v>4.0670611088930399E-6</v>
      </c>
      <c r="AV20" s="95">
        <v>9.7575945873939602</v>
      </c>
      <c r="AW20" s="95">
        <v>0</v>
      </c>
      <c r="AX20" s="95">
        <v>41.188061030103</v>
      </c>
      <c r="AY20" s="95">
        <v>1.85159271041739E-2</v>
      </c>
      <c r="AZ20" s="95">
        <v>1.6471189246846E-5</v>
      </c>
      <c r="BA20" s="95">
        <v>14.9307847594481</v>
      </c>
      <c r="BB20" s="95">
        <v>2.0717993452272598E-2</v>
      </c>
      <c r="BC20" s="95">
        <v>0</v>
      </c>
      <c r="BD20" s="95">
        <v>0.42141938722531802</v>
      </c>
      <c r="BE20" s="95">
        <v>51.123307290258097</v>
      </c>
      <c r="BF20" s="95">
        <v>43.315043997985903</v>
      </c>
      <c r="BG20" s="95">
        <v>7.8082632922722501</v>
      </c>
      <c r="BH20" s="95">
        <v>0</v>
      </c>
      <c r="BI20" s="95">
        <v>0</v>
      </c>
      <c r="BJ20" s="95">
        <v>13.774824197269499</v>
      </c>
      <c r="BK20" s="95">
        <v>0</v>
      </c>
      <c r="BL20" s="95">
        <v>2.0505140598664999</v>
      </c>
      <c r="BM20" s="95">
        <v>0.92753547413151705</v>
      </c>
      <c r="BN20" s="95">
        <v>1.5485792264973501E-4</v>
      </c>
      <c r="BO20" s="95">
        <v>8.2063701132624498</v>
      </c>
      <c r="BP20" s="95">
        <v>0.120654013348711</v>
      </c>
      <c r="BQ20" s="95">
        <v>1.08309803088675E-4</v>
      </c>
      <c r="BR20" s="95">
        <v>2.9640821259169798</v>
      </c>
      <c r="BS20" s="95">
        <v>3.2139397306392802E-7</v>
      </c>
      <c r="BT20" s="95">
        <v>34.506403539211902</v>
      </c>
      <c r="BU20" s="95">
        <v>18.291539290264801</v>
      </c>
      <c r="BV20" s="95">
        <v>0</v>
      </c>
      <c r="BW20" s="95">
        <v>0</v>
      </c>
      <c r="BX20" s="95">
        <v>2.4555971822723799</v>
      </c>
      <c r="BY20" s="95">
        <v>0</v>
      </c>
      <c r="BZ20" s="95">
        <v>0.62414279628353597</v>
      </c>
      <c r="CA20" s="95">
        <v>154.61779572964701</v>
      </c>
      <c r="CB20" s="95">
        <v>2.6173243090908702</v>
      </c>
      <c r="CE20" s="35">
        <f t="shared" si="0"/>
        <v>8.00000710238437E-3</v>
      </c>
      <c r="CF20" s="81">
        <f t="shared" si="1"/>
        <v>-1.4268821158114895E-3</v>
      </c>
      <c r="CG20" s="81"/>
      <c r="CH20" s="81">
        <f t="shared" si="2"/>
        <v>-1.4277053480920489E-3</v>
      </c>
      <c r="CI20" s="81">
        <f t="shared" si="3"/>
        <v>-1.3637584414979136E-3</v>
      </c>
      <c r="CJ20" s="81">
        <f t="shared" si="4"/>
        <v>-1.3523975508358071E-3</v>
      </c>
      <c r="CK20" s="81">
        <f t="shared" si="5"/>
        <v>-1.4274779390317245E-3</v>
      </c>
      <c r="CL20" s="81">
        <f t="shared" si="6"/>
        <v>-1.42665718559009E-3</v>
      </c>
      <c r="CM20" s="81"/>
      <c r="CN20" s="73">
        <f t="shared" si="7"/>
        <v>0.10970651118749862</v>
      </c>
      <c r="CO20" s="81"/>
      <c r="CP20" s="73">
        <f t="shared" si="8"/>
        <v>0.13839215342208649</v>
      </c>
      <c r="CQ20" s="81">
        <f t="shared" si="9"/>
        <v>-1.4261437606582004E-3</v>
      </c>
      <c r="CR20" s="81">
        <f t="shared" si="10"/>
        <v>-1.4266693663003767E-3</v>
      </c>
      <c r="CS20" s="73">
        <f t="shared" si="11"/>
        <v>-0.7127100954658252</v>
      </c>
    </row>
    <row r="21" spans="1:97" x14ac:dyDescent="0.25">
      <c r="A21" s="94" t="s">
        <v>20</v>
      </c>
      <c r="B21" s="95">
        <v>6385.4945868000004</v>
      </c>
      <c r="C21" s="95"/>
      <c r="D21" s="95">
        <v>2131.1977531000002</v>
      </c>
      <c r="E21" s="95">
        <v>147.67858699999999</v>
      </c>
      <c r="F21" s="95">
        <v>132.58773121999999</v>
      </c>
      <c r="G21" s="95">
        <v>253.89306686</v>
      </c>
      <c r="H21" s="95">
        <v>955.27463198999999</v>
      </c>
      <c r="I21" s="89">
        <v>38.071264282000001</v>
      </c>
      <c r="J21" s="89">
        <v>16.342460256999999</v>
      </c>
      <c r="K21" s="89">
        <v>109.99586739</v>
      </c>
      <c r="L21" s="89">
        <v>15.957797217</v>
      </c>
      <c r="M21" s="91">
        <v>21.669450443999999</v>
      </c>
      <c r="N21" s="91">
        <v>15.224992007000001</v>
      </c>
      <c r="O21" s="89">
        <v>8.6700446452000008</v>
      </c>
      <c r="P21" s="95"/>
      <c r="Q21" s="94" t="s">
        <v>20</v>
      </c>
      <c r="R21" s="94">
        <v>0</v>
      </c>
      <c r="S21" s="95">
        <v>3.5006037403203401</v>
      </c>
      <c r="T21" s="95">
        <v>21.6385452313448</v>
      </c>
      <c r="U21" s="95">
        <v>41.075972250698797</v>
      </c>
      <c r="V21" s="95">
        <v>41.075972250698797</v>
      </c>
      <c r="W21" s="95">
        <v>55.987271117852401</v>
      </c>
      <c r="X21" s="95">
        <v>0</v>
      </c>
      <c r="Y21" s="95">
        <v>16.157563112639</v>
      </c>
      <c r="Z21" s="95">
        <v>15.203276113940801</v>
      </c>
      <c r="AA21" s="95">
        <v>0.25497415803871398</v>
      </c>
      <c r="AB21" s="95">
        <v>6376.3813354497697</v>
      </c>
      <c r="AC21" s="95">
        <v>147.24138285337301</v>
      </c>
      <c r="AD21" s="95">
        <v>5.0147536213844504</v>
      </c>
      <c r="AE21" s="95">
        <v>37.718702666384502</v>
      </c>
      <c r="AF21" s="95">
        <v>0</v>
      </c>
      <c r="AG21" s="95">
        <v>0</v>
      </c>
      <c r="AH21" s="95">
        <v>117.090224010255</v>
      </c>
      <c r="AI21" s="95">
        <v>117.090224010255</v>
      </c>
      <c r="AJ21" s="95">
        <v>17.025253632575499</v>
      </c>
      <c r="AK21" s="95">
        <v>41.073857953073301</v>
      </c>
      <c r="AL21" s="95">
        <v>1.04067586041527E-2</v>
      </c>
      <c r="AM21" s="95">
        <v>98.277586372077195</v>
      </c>
      <c r="AN21" s="95">
        <v>4.8739155873656299E-2</v>
      </c>
      <c r="AO21" s="95">
        <v>17.077053521358401</v>
      </c>
      <c r="AP21" s="95">
        <v>5.1410321976578999</v>
      </c>
      <c r="AQ21" s="95">
        <v>962.35493352623701</v>
      </c>
      <c r="AR21" s="95">
        <v>1915.3402313071699</v>
      </c>
      <c r="AS21" s="95">
        <v>195.79037414242899</v>
      </c>
      <c r="AT21" s="95">
        <v>2128.1558590821801</v>
      </c>
      <c r="AU21" s="95">
        <v>4.96643273576823E-5</v>
      </c>
      <c r="AV21" s="95">
        <v>60.017149717001999</v>
      </c>
      <c r="AW21" s="95">
        <v>0</v>
      </c>
      <c r="AX21" s="95">
        <v>255.70766230887</v>
      </c>
      <c r="AY21" s="95">
        <v>5.6643129372729903E-2</v>
      </c>
      <c r="AZ21" s="95">
        <v>2.0285410547407601E-4</v>
      </c>
      <c r="BA21" s="95">
        <v>45.830906082000901</v>
      </c>
      <c r="BB21" s="95">
        <v>6.2952035307021204E-2</v>
      </c>
      <c r="BC21" s="95">
        <v>0</v>
      </c>
      <c r="BD21" s="95">
        <v>1.2753646657517399</v>
      </c>
      <c r="BE21" s="95">
        <v>147.47766339169701</v>
      </c>
      <c r="BF21" s="95">
        <v>132.40833849435001</v>
      </c>
      <c r="BG21" s="95">
        <v>15.069324897347199</v>
      </c>
      <c r="BH21" s="95">
        <v>0</v>
      </c>
      <c r="BI21" s="95">
        <v>0</v>
      </c>
      <c r="BJ21" s="95">
        <v>41.8523527714854</v>
      </c>
      <c r="BK21" s="95">
        <v>0</v>
      </c>
      <c r="BL21" s="95">
        <v>6.3068864419054496</v>
      </c>
      <c r="BM21" s="95">
        <v>2.80699349636512</v>
      </c>
      <c r="BN21" s="95">
        <v>1.72488868696021E-3</v>
      </c>
      <c r="BO21" s="95">
        <v>25.240618017714102</v>
      </c>
      <c r="BP21" s="95">
        <v>0.74006309033006601</v>
      </c>
      <c r="BQ21" s="95">
        <v>1.0214326753639001E-3</v>
      </c>
      <c r="BR21" s="95">
        <v>8.9726687208232008</v>
      </c>
      <c r="BS21" s="95">
        <v>3.9581565835634398E-6</v>
      </c>
      <c r="BT21" s="95">
        <v>253.53072077972999</v>
      </c>
      <c r="BU21" s="95">
        <v>113.652821277532</v>
      </c>
      <c r="BV21" s="95">
        <v>0</v>
      </c>
      <c r="BW21" s="95">
        <v>0</v>
      </c>
      <c r="BX21" s="95">
        <v>15.3128218026149</v>
      </c>
      <c r="BY21" s="95">
        <v>0</v>
      </c>
      <c r="BZ21" s="95">
        <v>4.0508053156941699</v>
      </c>
      <c r="CA21" s="95">
        <v>953.91118468889999</v>
      </c>
      <c r="CB21" s="95">
        <v>16.363345606534399</v>
      </c>
      <c r="CE21" s="35">
        <f t="shared" si="0"/>
        <v>8.0000031764205747E-3</v>
      </c>
      <c r="CF21" s="81">
        <f t="shared" si="1"/>
        <v>-1.4271801857086357E-3</v>
      </c>
      <c r="CG21" s="81"/>
      <c r="CH21" s="81">
        <f t="shared" si="2"/>
        <v>-1.427316640792934E-3</v>
      </c>
      <c r="CI21" s="81">
        <f t="shared" si="3"/>
        <v>-1.3605466600448051E-3</v>
      </c>
      <c r="CJ21" s="81">
        <f t="shared" si="4"/>
        <v>-1.3530115041513709E-3</v>
      </c>
      <c r="CK21" s="81">
        <f t="shared" si="5"/>
        <v>-1.4271602007541922E-3</v>
      </c>
      <c r="CL21" s="81">
        <f t="shared" si="6"/>
        <v>-1.4272830612697231E-3</v>
      </c>
      <c r="CM21" s="81"/>
      <c r="CN21" s="73">
        <f t="shared" si="7"/>
        <v>6.4496574176749158E-2</v>
      </c>
      <c r="CO21" s="81"/>
      <c r="CP21" s="73">
        <f t="shared" si="8"/>
        <v>7.0138521572767371E-2</v>
      </c>
      <c r="CQ21" s="81">
        <f t="shared" si="9"/>
        <v>-1.4262111877302471E-3</v>
      </c>
      <c r="CR21" s="81">
        <f t="shared" si="10"/>
        <v>-1.426331984228036E-3</v>
      </c>
      <c r="CS21" s="73">
        <f t="shared" si="11"/>
        <v>-0.40703509519940811</v>
      </c>
    </row>
    <row r="22" spans="1:97" x14ac:dyDescent="0.25">
      <c r="A22" s="94" t="s">
        <v>21</v>
      </c>
      <c r="B22" s="95">
        <v>8779.2586140000003</v>
      </c>
      <c r="C22" s="95"/>
      <c r="D22" s="95">
        <v>1987.7963961999999</v>
      </c>
      <c r="E22" s="95">
        <v>156.78085175000001</v>
      </c>
      <c r="F22" s="95">
        <v>137.57743585</v>
      </c>
      <c r="G22" s="95">
        <v>261.94537646999999</v>
      </c>
      <c r="H22" s="95">
        <v>787.84974857999998</v>
      </c>
      <c r="I22" s="89">
        <v>30.310092102999999</v>
      </c>
      <c r="J22" s="89">
        <v>13.772217596000001</v>
      </c>
      <c r="K22" s="89">
        <v>87.742192473000003</v>
      </c>
      <c r="L22" s="89">
        <v>12.638891375</v>
      </c>
      <c r="M22" s="91">
        <v>17.172476027999998</v>
      </c>
      <c r="N22" s="91">
        <v>12.237690056</v>
      </c>
      <c r="O22" s="89">
        <v>9.0197287158999995</v>
      </c>
      <c r="P22" s="95"/>
      <c r="Q22" s="94" t="s">
        <v>129</v>
      </c>
      <c r="R22" s="94">
        <v>0</v>
      </c>
      <c r="S22" s="95">
        <v>2.8675484232841102</v>
      </c>
      <c r="T22" s="95">
        <v>17.147948557509</v>
      </c>
      <c r="U22" s="95">
        <v>33.873884017160002</v>
      </c>
      <c r="V22" s="95">
        <v>33.873884017160002</v>
      </c>
      <c r="W22" s="95">
        <v>46.035541678599103</v>
      </c>
      <c r="X22" s="95">
        <v>0</v>
      </c>
      <c r="Y22" s="95">
        <v>13.3208788447537</v>
      </c>
      <c r="Z22" s="95">
        <v>12.2202259049151</v>
      </c>
      <c r="AA22" s="95">
        <v>0.307592570799052</v>
      </c>
      <c r="AB22" s="95">
        <v>8766.7301963767004</v>
      </c>
      <c r="AC22" s="95">
        <v>120.835338450195</v>
      </c>
      <c r="AD22" s="95">
        <v>4.1356823614537301</v>
      </c>
      <c r="AE22" s="95">
        <v>31.0295665442186</v>
      </c>
      <c r="AF22" s="95">
        <v>0</v>
      </c>
      <c r="AG22" s="95">
        <v>0</v>
      </c>
      <c r="AH22" s="95">
        <v>96.035877917203294</v>
      </c>
      <c r="AI22" s="95">
        <v>96.035877917203294</v>
      </c>
      <c r="AJ22" s="95">
        <v>15.8796728768663</v>
      </c>
      <c r="AK22" s="95">
        <v>33.852750502589799</v>
      </c>
      <c r="AL22" s="95">
        <v>1.2554410690452E-2</v>
      </c>
      <c r="AM22" s="95">
        <v>80.641105053456201</v>
      </c>
      <c r="AN22" s="95">
        <v>5.9408298324091703E-2</v>
      </c>
      <c r="AO22" s="95">
        <v>13.988786828376099</v>
      </c>
      <c r="AP22" s="95">
        <v>4.2146497159344598</v>
      </c>
      <c r="AQ22" s="95">
        <v>793.66963772549195</v>
      </c>
      <c r="AR22" s="95">
        <v>1786.4625659088199</v>
      </c>
      <c r="AS22" s="95">
        <v>182.616125774566</v>
      </c>
      <c r="AT22" s="95">
        <v>1984.95836456026</v>
      </c>
      <c r="AU22" s="95">
        <v>6.05358111173839E-5</v>
      </c>
      <c r="AV22" s="95">
        <v>49.321666642250499</v>
      </c>
      <c r="AW22" s="95">
        <v>0</v>
      </c>
      <c r="AX22" s="95">
        <v>212.545123036425</v>
      </c>
      <c r="AY22" s="95">
        <v>5.87975169342526E-2</v>
      </c>
      <c r="AZ22" s="95">
        <v>2.6506206716204501E-4</v>
      </c>
      <c r="BA22" s="95">
        <v>47.636704751511502</v>
      </c>
      <c r="BB22" s="95">
        <v>6.5207661392108499E-2</v>
      </c>
      <c r="BC22" s="95">
        <v>0</v>
      </c>
      <c r="BD22" s="95">
        <v>1.3193414948439399</v>
      </c>
      <c r="BE22" s="95">
        <v>156.567280786807</v>
      </c>
      <c r="BF22" s="95">
        <v>137.39126371200899</v>
      </c>
      <c r="BG22" s="95">
        <v>19.176017074797301</v>
      </c>
      <c r="BH22" s="95">
        <v>0</v>
      </c>
      <c r="BI22" s="95">
        <v>0</v>
      </c>
      <c r="BJ22" s="95">
        <v>43.338162227109102</v>
      </c>
      <c r="BK22" s="95">
        <v>0</v>
      </c>
      <c r="BL22" s="95">
        <v>6.5538495345491796</v>
      </c>
      <c r="BM22" s="95">
        <v>2.9037613706134899</v>
      </c>
      <c r="BN22" s="95">
        <v>2.1960760820042202E-3</v>
      </c>
      <c r="BO22" s="95">
        <v>26.228893257714802</v>
      </c>
      <c r="BP22" s="95">
        <v>0.60622792523244895</v>
      </c>
      <c r="BQ22" s="95">
        <v>1.2356136817396599E-3</v>
      </c>
      <c r="BR22" s="95">
        <v>9.2828439733902197</v>
      </c>
      <c r="BS22" s="95">
        <v>5.1721202187293499E-6</v>
      </c>
      <c r="BT22" s="95">
        <v>261.57143638838699</v>
      </c>
      <c r="BU22" s="95">
        <v>94.586886836796793</v>
      </c>
      <c r="BV22" s="95">
        <v>0</v>
      </c>
      <c r="BW22" s="95">
        <v>0</v>
      </c>
      <c r="BX22" s="95">
        <v>12.786057033732</v>
      </c>
      <c r="BY22" s="95">
        <v>0</v>
      </c>
      <c r="BZ22" s="95">
        <v>3.5212895171811698</v>
      </c>
      <c r="CA22" s="95">
        <v>786.72561936098896</v>
      </c>
      <c r="CB22" s="95">
        <v>13.712839787692101</v>
      </c>
      <c r="CE22" s="35">
        <f t="shared" si="0"/>
        <v>8.0000030027754365E-3</v>
      </c>
      <c r="CF22" s="81">
        <f t="shared" si="1"/>
        <v>-1.427047336698937E-3</v>
      </c>
      <c r="CG22" s="81"/>
      <c r="CH22" s="81">
        <f t="shared" si="2"/>
        <v>-1.427727530427816E-3</v>
      </c>
      <c r="CI22" s="81">
        <f t="shared" si="3"/>
        <v>-1.3622260678463685E-3</v>
      </c>
      <c r="CJ22" s="81">
        <f t="shared" si="4"/>
        <v>-1.3532170943641553E-3</v>
      </c>
      <c r="CK22" s="54">
        <f t="shared" si="5"/>
        <v>-1.4275498451327947E-3</v>
      </c>
      <c r="CL22" s="81">
        <f t="shared" si="6"/>
        <v>-1.4268319829220302E-3</v>
      </c>
      <c r="CM22" s="81"/>
      <c r="CN22" s="73">
        <f t="shared" si="7"/>
        <v>9.4523344020100944E-2</v>
      </c>
      <c r="CO22" s="81"/>
      <c r="CP22" s="73">
        <f t="shared" si="8"/>
        <v>0.10680489398351993</v>
      </c>
      <c r="CQ22" s="81">
        <f t="shared" si="9"/>
        <v>-1.4283013381999016E-3</v>
      </c>
      <c r="CR22" s="81">
        <f t="shared" si="10"/>
        <v>-1.427079048822384E-3</v>
      </c>
      <c r="CS22" s="73">
        <f t="shared" si="11"/>
        <v>-0.53272988038932201</v>
      </c>
    </row>
    <row r="23" spans="1:97" x14ac:dyDescent="0.25">
      <c r="A23" s="94" t="s">
        <v>22</v>
      </c>
      <c r="B23" s="95">
        <v>10697.050949</v>
      </c>
      <c r="C23" s="95"/>
      <c r="D23" s="95">
        <v>2061.4894687999999</v>
      </c>
      <c r="E23" s="95">
        <v>206.87592273000001</v>
      </c>
      <c r="F23" s="95">
        <v>177.80188018000001</v>
      </c>
      <c r="G23" s="95">
        <v>302.17349008999997</v>
      </c>
      <c r="H23" s="95">
        <v>891.08940518999998</v>
      </c>
      <c r="I23" s="89">
        <v>32.426645903999997</v>
      </c>
      <c r="J23" s="89">
        <v>15.428523023</v>
      </c>
      <c r="K23" s="89">
        <v>94.022981689000005</v>
      </c>
      <c r="L23" s="89">
        <v>13.469021027</v>
      </c>
      <c r="M23" s="91">
        <v>18.311401832000001</v>
      </c>
      <c r="N23" s="91">
        <v>13.21036075</v>
      </c>
      <c r="O23" s="89">
        <v>12.143288342</v>
      </c>
      <c r="P23" s="95"/>
      <c r="Q23" s="94" t="s">
        <v>22</v>
      </c>
      <c r="R23" s="94">
        <v>0</v>
      </c>
      <c r="S23" s="95">
        <v>3.2350211714934098</v>
      </c>
      <c r="T23" s="95">
        <v>18.285263436321699</v>
      </c>
      <c r="U23" s="95">
        <v>38.267124020035801</v>
      </c>
      <c r="V23" s="95">
        <v>38.267124020035801</v>
      </c>
      <c r="W23" s="95">
        <v>51.974979897734499</v>
      </c>
      <c r="X23" s="95">
        <v>0</v>
      </c>
      <c r="Y23" s="95">
        <v>15.066498501266301</v>
      </c>
      <c r="Z23" s="95">
        <v>13.191526361925501</v>
      </c>
      <c r="AA23" s="95">
        <v>0.39622249491774297</v>
      </c>
      <c r="AB23" s="95">
        <v>10681.7872702079</v>
      </c>
      <c r="AC23" s="95">
        <v>136.41833810288301</v>
      </c>
      <c r="AD23" s="95">
        <v>4.6795257322227402</v>
      </c>
      <c r="AE23" s="95">
        <v>35.065117074505302</v>
      </c>
      <c r="AF23" s="95">
        <v>0</v>
      </c>
      <c r="AG23" s="95">
        <v>0</v>
      </c>
      <c r="AH23" s="95">
        <v>108.37089701937001</v>
      </c>
      <c r="AI23" s="95">
        <v>108.37089701937001</v>
      </c>
      <c r="AJ23" s="95">
        <v>16.468369176908499</v>
      </c>
      <c r="AK23" s="95">
        <v>38.291621186473201</v>
      </c>
      <c r="AL23" s="95">
        <v>1.6171718173092701E-2</v>
      </c>
      <c r="AM23" s="95">
        <v>91.009053819715703</v>
      </c>
      <c r="AN23" s="95">
        <v>7.1530044155798597E-2</v>
      </c>
      <c r="AO23" s="95">
        <v>15.781442672849099</v>
      </c>
      <c r="AP23" s="95">
        <v>4.7555337289725603</v>
      </c>
      <c r="AQ23" s="95">
        <v>897.66571510772303</v>
      </c>
      <c r="AR23" s="95">
        <v>1852.69092133653</v>
      </c>
      <c r="AS23" s="95">
        <v>189.38608028287899</v>
      </c>
      <c r="AT23" s="95">
        <v>2058.5453707963102</v>
      </c>
      <c r="AU23" s="95">
        <v>7.2886513346309302E-5</v>
      </c>
      <c r="AV23" s="95">
        <v>55.707426440232602</v>
      </c>
      <c r="AW23" s="95">
        <v>0</v>
      </c>
      <c r="AX23" s="95">
        <v>241.21951756962201</v>
      </c>
      <c r="AY23" s="95">
        <v>7.5966473831688003E-2</v>
      </c>
      <c r="AZ23" s="95">
        <v>3.1516790184229202E-4</v>
      </c>
      <c r="BA23" s="95">
        <v>61.505347662494401</v>
      </c>
      <c r="BB23" s="95">
        <v>8.4298164993909699E-2</v>
      </c>
      <c r="BC23" s="95">
        <v>0</v>
      </c>
      <c r="BD23" s="95">
        <v>1.70628674013569</v>
      </c>
      <c r="BE23" s="95">
        <v>206.59391587603099</v>
      </c>
      <c r="BF23" s="95">
        <v>177.56135221084699</v>
      </c>
      <c r="BG23" s="95">
        <v>29.032563665184</v>
      </c>
      <c r="BH23" s="95">
        <v>0</v>
      </c>
      <c r="BI23" s="95">
        <v>0</v>
      </c>
      <c r="BJ23" s="95">
        <v>56.050935385064697</v>
      </c>
      <c r="BK23" s="95">
        <v>0</v>
      </c>
      <c r="BL23" s="95">
        <v>8.47119334589968</v>
      </c>
      <c r="BM23" s="95">
        <v>3.7554084160452299</v>
      </c>
      <c r="BN23" s="95">
        <v>2.69262361999812E-3</v>
      </c>
      <c r="BO23" s="95">
        <v>33.9022369900296</v>
      </c>
      <c r="BP23" s="95">
        <v>0.68391673756007398</v>
      </c>
      <c r="BQ23" s="95">
        <v>1.60876257652849E-3</v>
      </c>
      <c r="BR23" s="95">
        <v>12.005056328643001</v>
      </c>
      <c r="BS23" s="95">
        <v>6.1496109520858301E-6</v>
      </c>
      <c r="BT23" s="95">
        <v>301.74199329712002</v>
      </c>
      <c r="BU23" s="95">
        <v>107.425721704382</v>
      </c>
      <c r="BV23" s="95">
        <v>0</v>
      </c>
      <c r="BW23" s="95">
        <v>0</v>
      </c>
      <c r="BX23" s="95">
        <v>14.529035684572101</v>
      </c>
      <c r="BY23" s="95">
        <v>0</v>
      </c>
      <c r="BZ23" s="95">
        <v>4.0482469380847199</v>
      </c>
      <c r="CA23" s="95">
        <v>889.81826945242597</v>
      </c>
      <c r="CB23" s="95">
        <v>15.6125893395786</v>
      </c>
      <c r="CE23" s="35">
        <f t="shared" si="0"/>
        <v>8.0000030169546446E-3</v>
      </c>
      <c r="CF23" s="81">
        <f t="shared" si="1"/>
        <v>-1.4269053092176786E-3</v>
      </c>
      <c r="CG23" s="81"/>
      <c r="CH23" s="81">
        <f t="shared" si="2"/>
        <v>-1.428141180562775E-3</v>
      </c>
      <c r="CI23" s="81">
        <f t="shared" si="3"/>
        <v>-1.3631690447470691E-3</v>
      </c>
      <c r="CJ23" s="81">
        <f t="shared" si="4"/>
        <v>-1.3527864210970072E-3</v>
      </c>
      <c r="CK23" s="81">
        <f t="shared" si="5"/>
        <v>-1.4279769967624784E-3</v>
      </c>
      <c r="CL23" s="81">
        <f t="shared" si="6"/>
        <v>-1.4264962978692123E-3</v>
      </c>
      <c r="CM23" s="81"/>
      <c r="CN23" s="73">
        <f t="shared" si="7"/>
        <v>0.15260008853823234</v>
      </c>
      <c r="CO23" s="81"/>
      <c r="CP23" s="73">
        <f t="shared" si="8"/>
        <v>0.171684463274177</v>
      </c>
      <c r="CQ23" s="81">
        <f t="shared" si="9"/>
        <v>-1.427438265956465E-3</v>
      </c>
      <c r="CR23" s="81">
        <f t="shared" si="10"/>
        <v>-1.4257285195257651E-3</v>
      </c>
      <c r="CS23" s="73">
        <f t="shared" si="11"/>
        <v>-0.60838171712314593</v>
      </c>
    </row>
    <row r="24" spans="1:97" x14ac:dyDescent="0.25">
      <c r="A24" s="94" t="s">
        <v>23</v>
      </c>
      <c r="B24" s="95">
        <v>9188.0376035000008</v>
      </c>
      <c r="C24" s="95"/>
      <c r="D24" s="95">
        <v>1810.1232061000001</v>
      </c>
      <c r="E24" s="95">
        <v>168.74315150000001</v>
      </c>
      <c r="F24" s="95">
        <v>142.94189501</v>
      </c>
      <c r="G24" s="95">
        <v>254.57029449000001</v>
      </c>
      <c r="H24" s="95">
        <v>732.37611471000002</v>
      </c>
      <c r="I24" s="89">
        <v>26.330796762999999</v>
      </c>
      <c r="J24" s="89">
        <v>12.831563706000001</v>
      </c>
      <c r="K24" s="89">
        <v>76.414336925000001</v>
      </c>
      <c r="L24" s="89">
        <v>10.908165618</v>
      </c>
      <c r="M24" s="91">
        <v>14.834557806999999</v>
      </c>
      <c r="N24" s="91">
        <v>10.773034153999999</v>
      </c>
      <c r="O24" s="89">
        <v>10.587616099</v>
      </c>
      <c r="P24" s="95"/>
      <c r="Q24" s="94" t="s">
        <v>23</v>
      </c>
      <c r="R24" s="94">
        <v>0</v>
      </c>
      <c r="S24" s="95">
        <v>2.6514734231646799</v>
      </c>
      <c r="T24" s="95">
        <v>14.8137648966594</v>
      </c>
      <c r="U24" s="95">
        <v>31.471770108287402</v>
      </c>
      <c r="V24" s="95">
        <v>31.471770108287402</v>
      </c>
      <c r="W24" s="95">
        <v>42.681595047829802</v>
      </c>
      <c r="X24" s="95">
        <v>0</v>
      </c>
      <c r="Y24" s="95">
        <v>12.3804502668655</v>
      </c>
      <c r="Z24" s="95">
        <v>10.757943636797499</v>
      </c>
      <c r="AA24" s="95">
        <v>0.35933549799950498</v>
      </c>
      <c r="AB24" s="95">
        <v>9175.1567441216503</v>
      </c>
      <c r="AC24" s="95">
        <v>111.893943601611</v>
      </c>
      <c r="AD24" s="95">
        <v>3.8451567485476601</v>
      </c>
      <c r="AE24" s="95">
        <v>28.789308496315101</v>
      </c>
      <c r="AF24" s="95">
        <v>0</v>
      </c>
      <c r="AG24" s="95">
        <v>0</v>
      </c>
      <c r="AH24" s="95">
        <v>88.879760406365406</v>
      </c>
      <c r="AI24" s="95">
        <v>88.879760406365406</v>
      </c>
      <c r="AJ24" s="95">
        <v>14.4606690772397</v>
      </c>
      <c r="AK24" s="95">
        <v>31.458011492665499</v>
      </c>
      <c r="AL24" s="95">
        <v>1.4666182249475201E-2</v>
      </c>
      <c r="AM24" s="95">
        <v>74.655940717003404</v>
      </c>
      <c r="AN24" s="95">
        <v>6.7877146865733803E-2</v>
      </c>
      <c r="AO24" s="95">
        <v>12.9347169846644</v>
      </c>
      <c r="AP24" s="95">
        <v>3.8992898840789998</v>
      </c>
      <c r="AQ24" s="95">
        <v>737.79091912234003</v>
      </c>
      <c r="AR24" s="95">
        <v>1626.8246455772901</v>
      </c>
      <c r="AS24" s="95">
        <v>166.29773590764799</v>
      </c>
      <c r="AT24" s="95">
        <v>1807.58305056218</v>
      </c>
      <c r="AU24" s="95">
        <v>6.9165304064046707E-5</v>
      </c>
      <c r="AV24" s="95">
        <v>45.720449454083202</v>
      </c>
      <c r="AW24" s="95">
        <v>0</v>
      </c>
      <c r="AX24" s="95">
        <v>198.83213951102999</v>
      </c>
      <c r="AY24" s="95">
        <v>6.1094176622188301E-2</v>
      </c>
      <c r="AZ24" s="95">
        <v>2.9981457158793402E-4</v>
      </c>
      <c r="BA24" s="95">
        <v>49.518167988447701</v>
      </c>
      <c r="BB24" s="95">
        <v>6.7678232162127899E-2</v>
      </c>
      <c r="BC24" s="95">
        <v>0</v>
      </c>
      <c r="BD24" s="95">
        <v>1.3684283042598799</v>
      </c>
      <c r="BE24" s="95">
        <v>168.517091582436</v>
      </c>
      <c r="BF24" s="95">
        <v>142.75201324306701</v>
      </c>
      <c r="BG24" s="95">
        <v>25.765078339368401</v>
      </c>
      <c r="BH24" s="95">
        <v>0</v>
      </c>
      <c r="BI24" s="95">
        <v>0</v>
      </c>
      <c r="BJ24" s="95">
        <v>44.9870007091166</v>
      </c>
      <c r="BK24" s="95">
        <v>0</v>
      </c>
      <c r="BL24" s="95">
        <v>6.8181951696732099</v>
      </c>
      <c r="BM24" s="95">
        <v>3.0117868952859599</v>
      </c>
      <c r="BN24" s="95">
        <v>2.5058284550229502E-3</v>
      </c>
      <c r="BO24" s="95">
        <v>27.2867902145648</v>
      </c>
      <c r="BP24" s="95">
        <v>0.56054755393766797</v>
      </c>
      <c r="BQ24" s="95">
        <v>1.4350288176281499E-3</v>
      </c>
      <c r="BR24" s="95">
        <v>9.6286250309473704</v>
      </c>
      <c r="BS24" s="95">
        <v>5.8501431605019797E-6</v>
      </c>
      <c r="BT24" s="95">
        <v>254.213158861312</v>
      </c>
      <c r="BU24" s="95">
        <v>88.579796737431906</v>
      </c>
      <c r="BV24" s="95">
        <v>0</v>
      </c>
      <c r="BW24" s="95">
        <v>0</v>
      </c>
      <c r="BX24" s="95">
        <v>12.000818689953199</v>
      </c>
      <c r="BY24" s="95">
        <v>0</v>
      </c>
      <c r="BZ24" s="95">
        <v>3.4010127615909602</v>
      </c>
      <c r="CA24" s="95">
        <v>731.34948707705701</v>
      </c>
      <c r="CB24" s="95">
        <v>12.909793210862899</v>
      </c>
      <c r="CE24" s="35">
        <f t="shared" si="0"/>
        <v>8.0000025850774925E-3</v>
      </c>
      <c r="CF24" s="81">
        <f t="shared" si="1"/>
        <v>-1.4019162670213573E-3</v>
      </c>
      <c r="CG24" s="81"/>
      <c r="CH24" s="81">
        <f t="shared" si="2"/>
        <v>-1.4033053270959086E-3</v>
      </c>
      <c r="CI24" s="81">
        <f t="shared" si="3"/>
        <v>-1.3396686950226553E-3</v>
      </c>
      <c r="CJ24" s="81">
        <f t="shared" si="4"/>
        <v>-1.3283842845353392E-3</v>
      </c>
      <c r="CK24" s="81">
        <f t="shared" si="5"/>
        <v>-1.4028959246933743E-3</v>
      </c>
      <c r="CL24" s="81">
        <f t="shared" si="6"/>
        <v>-1.401776508439975E-3</v>
      </c>
      <c r="CM24" s="81"/>
      <c r="CN24" s="73">
        <f t="shared" si="7"/>
        <v>0.16312938099037763</v>
      </c>
      <c r="CO24" s="81"/>
      <c r="CP24" s="73">
        <f t="shared" si="8"/>
        <v>0.18578296641557279</v>
      </c>
      <c r="CQ24" s="81">
        <f t="shared" si="9"/>
        <v>-1.4016535316467551E-3</v>
      </c>
      <c r="CR24" s="81">
        <f t="shared" si="10"/>
        <v>-1.4007676005461413E-3</v>
      </c>
      <c r="CS24" s="73">
        <f t="shared" si="11"/>
        <v>-0.63171219586935268</v>
      </c>
    </row>
    <row r="25" spans="1:97" x14ac:dyDescent="0.25">
      <c r="A25" s="94" t="s">
        <v>24</v>
      </c>
      <c r="B25" s="95">
        <v>7931.0133990000004</v>
      </c>
      <c r="C25" s="95"/>
      <c r="D25" s="95">
        <v>3857.7391719000002</v>
      </c>
      <c r="E25" s="95">
        <v>309.43376482000002</v>
      </c>
      <c r="F25" s="95">
        <v>287.87279076999999</v>
      </c>
      <c r="G25" s="95">
        <v>375.70725551999999</v>
      </c>
      <c r="H25" s="95">
        <v>1941.0794455</v>
      </c>
      <c r="I25" s="89">
        <v>82.050903372999997</v>
      </c>
      <c r="J25" s="89">
        <v>33.777323652</v>
      </c>
      <c r="K25" s="89">
        <v>236.78455338000001</v>
      </c>
      <c r="L25" s="89">
        <v>34.563293389000002</v>
      </c>
      <c r="M25" s="91">
        <v>46.918080205000003</v>
      </c>
      <c r="N25" s="91">
        <v>32.683186532999997</v>
      </c>
      <c r="O25" s="89">
        <v>15.028452079999999</v>
      </c>
      <c r="P25" s="95"/>
      <c r="Q25" s="94" t="s">
        <v>24</v>
      </c>
      <c r="R25" s="94">
        <v>0</v>
      </c>
      <c r="S25" s="95">
        <v>7.2116435682040496</v>
      </c>
      <c r="T25" s="95">
        <v>46.852372938732302</v>
      </c>
      <c r="U25" s="95">
        <v>83.497940122758294</v>
      </c>
      <c r="V25" s="95">
        <v>83.497940122758294</v>
      </c>
      <c r="W25" s="95">
        <v>114.480250352309</v>
      </c>
      <c r="X25" s="95">
        <v>0</v>
      </c>
      <c r="Y25" s="95">
        <v>32.856144941250001</v>
      </c>
      <c r="Z25" s="95">
        <v>32.637435888612004</v>
      </c>
      <c r="AA25" s="95">
        <v>2.5473750066910002E-2</v>
      </c>
      <c r="AB25" s="95">
        <v>7919.8948276543297</v>
      </c>
      <c r="AC25" s="95">
        <v>302.21639987179702</v>
      </c>
      <c r="AD25" s="95">
        <v>10.190215283114901</v>
      </c>
      <c r="AE25" s="95">
        <v>77.038790193364093</v>
      </c>
      <c r="AF25" s="95">
        <v>0</v>
      </c>
      <c r="AG25" s="95">
        <v>0</v>
      </c>
      <c r="AH25" s="95">
        <v>240.61909379873799</v>
      </c>
      <c r="AI25" s="95">
        <v>240.61909379873799</v>
      </c>
      <c r="AJ25" s="95">
        <v>30.818739697129502</v>
      </c>
      <c r="AK25" s="95">
        <v>83.570841743359097</v>
      </c>
      <c r="AL25" s="95">
        <v>1.03969322347319E-3</v>
      </c>
      <c r="AM25" s="95">
        <v>201.78477816489101</v>
      </c>
      <c r="AN25" s="95">
        <v>3.6568947341588699E-3</v>
      </c>
      <c r="AO25" s="95">
        <v>35.180605719486799</v>
      </c>
      <c r="AP25" s="95">
        <v>10.574502119396801</v>
      </c>
      <c r="AQ25" s="95">
        <v>1955.61520065278</v>
      </c>
      <c r="AR25" s="95">
        <v>3467.0971522764899</v>
      </c>
      <c r="AS25" s="95">
        <v>354.41439780183498</v>
      </c>
      <c r="AT25" s="95">
        <v>3852.3302897754502</v>
      </c>
      <c r="AU25" s="95">
        <v>3.72622088633425E-6</v>
      </c>
      <c r="AV25" s="95">
        <v>122.846002044898</v>
      </c>
      <c r="AW25" s="95">
        <v>0</v>
      </c>
      <c r="AX25" s="95">
        <v>511.22839276282201</v>
      </c>
      <c r="AY25" s="95">
        <v>0.122888564035273</v>
      </c>
      <c r="AZ25" s="95">
        <v>1.5366285313249201E-5</v>
      </c>
      <c r="BA25" s="95">
        <v>99.017881895203203</v>
      </c>
      <c r="BB25" s="95">
        <v>0.137804957257251</v>
      </c>
      <c r="BC25" s="95">
        <v>0</v>
      </c>
      <c r="BD25" s="95">
        <v>2.8065464089132801</v>
      </c>
      <c r="BE25" s="95">
        <v>309.02153030128898</v>
      </c>
      <c r="BF25" s="95">
        <v>287.49078457991999</v>
      </c>
      <c r="BG25" s="95">
        <v>21.530745721368799</v>
      </c>
      <c r="BH25" s="95">
        <v>0</v>
      </c>
      <c r="BI25" s="95">
        <v>0</v>
      </c>
      <c r="BJ25" s="95">
        <v>91.589732404084998</v>
      </c>
      <c r="BK25" s="95">
        <v>0</v>
      </c>
      <c r="BL25" s="95">
        <v>13.5742458020403</v>
      </c>
      <c r="BM25" s="95">
        <v>6.1771925538693901</v>
      </c>
      <c r="BN25" s="95">
        <v>1.4365755445691801E-4</v>
      </c>
      <c r="BO25" s="95">
        <v>54.325698995067199</v>
      </c>
      <c r="BP25" s="95">
        <v>1.5246111497697601</v>
      </c>
      <c r="BQ25" s="95">
        <v>9.9654019775459202E-5</v>
      </c>
      <c r="BR25" s="95">
        <v>19.738534021759602</v>
      </c>
      <c r="BS25" s="95">
        <v>2.99830133115075E-7</v>
      </c>
      <c r="BT25" s="95">
        <v>375.18075618076301</v>
      </c>
      <c r="BU25" s="95">
        <v>226.61787745628499</v>
      </c>
      <c r="BV25" s="95">
        <v>0</v>
      </c>
      <c r="BW25" s="95">
        <v>0</v>
      </c>
      <c r="BX25" s="95">
        <v>30.324661776550599</v>
      </c>
      <c r="BY25" s="95">
        <v>0</v>
      </c>
      <c r="BZ25" s="95">
        <v>7.32647499832051</v>
      </c>
      <c r="CA25" s="95">
        <v>1938.3581095837101</v>
      </c>
      <c r="CB25" s="95">
        <v>32.151783324726203</v>
      </c>
      <c r="CE25" s="35">
        <f t="shared" si="0"/>
        <v>8.0000252779275343E-3</v>
      </c>
      <c r="CF25" s="81">
        <f t="shared" si="1"/>
        <v>-1.4019105486661547E-3</v>
      </c>
      <c r="CG25" s="81"/>
      <c r="CH25" s="81">
        <f t="shared" si="2"/>
        <v>-1.4020860103629181E-3</v>
      </c>
      <c r="CI25" s="81">
        <f t="shared" si="3"/>
        <v>-1.332222160535213E-3</v>
      </c>
      <c r="CJ25" s="81">
        <f t="shared" si="4"/>
        <v>-1.3269965148780415E-3</v>
      </c>
      <c r="CK25" s="81">
        <f t="shared" si="5"/>
        <v>-1.4013552613144848E-3</v>
      </c>
      <c r="CL25" s="81">
        <f t="shared" si="6"/>
        <v>-1.4019703946681894E-3</v>
      </c>
      <c r="CM25" s="81"/>
      <c r="CN25" s="73">
        <f t="shared" si="7"/>
        <v>1.6194216911540611E-2</v>
      </c>
      <c r="CO25" s="81"/>
      <c r="CP25" s="73">
        <f t="shared" si="8"/>
        <v>1.7860344601399035E-2</v>
      </c>
      <c r="CQ25" s="81">
        <f t="shared" si="9"/>
        <v>-1.4004679215476215E-3</v>
      </c>
      <c r="CR25" s="81">
        <f t="shared" si="10"/>
        <v>-1.3998220259765512E-3</v>
      </c>
      <c r="CS25" s="73">
        <f t="shared" si="11"/>
        <v>-0.29636784526402127</v>
      </c>
    </row>
    <row r="26" spans="1:97" x14ac:dyDescent="0.25">
      <c r="A26" s="94" t="s">
        <v>25</v>
      </c>
      <c r="B26" s="95">
        <v>7060.8788554000002</v>
      </c>
      <c r="C26" s="95"/>
      <c r="D26" s="95">
        <v>1268.1997429999999</v>
      </c>
      <c r="E26" s="95">
        <v>124.02788577</v>
      </c>
      <c r="F26" s="95">
        <v>106.15969664000001</v>
      </c>
      <c r="G26" s="95">
        <v>186.45439332000001</v>
      </c>
      <c r="H26" s="95">
        <v>582.87141969000004</v>
      </c>
      <c r="I26" s="89">
        <v>21.589719018</v>
      </c>
      <c r="J26" s="89">
        <v>10.205475846000001</v>
      </c>
      <c r="K26" s="89">
        <v>62.584168102</v>
      </c>
      <c r="L26" s="89">
        <v>8.9714429715000001</v>
      </c>
      <c r="M26" s="91">
        <v>12.195789203</v>
      </c>
      <c r="N26" s="91">
        <v>8.7821664861999995</v>
      </c>
      <c r="O26" s="89">
        <v>7.6943526085</v>
      </c>
      <c r="P26" s="95"/>
      <c r="Q26" s="94" t="s">
        <v>25</v>
      </c>
      <c r="R26" s="94">
        <v>0</v>
      </c>
      <c r="S26" s="95">
        <v>2.1147290981120301</v>
      </c>
      <c r="T26" s="95">
        <v>12.178679153944399</v>
      </c>
      <c r="U26" s="95">
        <v>25.031613043779402</v>
      </c>
      <c r="V26" s="95">
        <v>25.031613043779402</v>
      </c>
      <c r="W26" s="95">
        <v>33.988556133252501</v>
      </c>
      <c r="X26" s="95">
        <v>0</v>
      </c>
      <c r="Y26" s="95">
        <v>9.85505598490065</v>
      </c>
      <c r="Z26" s="95">
        <v>8.7698667222387101</v>
      </c>
      <c r="AA26" s="95">
        <v>0.26604334495794102</v>
      </c>
      <c r="AB26" s="95">
        <v>7050.9801277185998</v>
      </c>
      <c r="AC26" s="95">
        <v>89.192423862874193</v>
      </c>
      <c r="AD26" s="95">
        <v>3.0609824215582799</v>
      </c>
      <c r="AE26" s="95">
        <v>22.931520551052799</v>
      </c>
      <c r="AF26" s="95">
        <v>0</v>
      </c>
      <c r="AG26" s="95">
        <v>0</v>
      </c>
      <c r="AH26" s="95">
        <v>70.850702887092993</v>
      </c>
      <c r="AI26" s="95">
        <v>70.850702887092993</v>
      </c>
      <c r="AJ26" s="95">
        <v>10.131364715596501</v>
      </c>
      <c r="AK26" s="95">
        <v>25.0459610555023</v>
      </c>
      <c r="AL26" s="95">
        <v>1.08585842193854E-2</v>
      </c>
      <c r="AM26" s="95">
        <v>59.502485054068202</v>
      </c>
      <c r="AN26" s="95">
        <v>4.8174796965470397E-2</v>
      </c>
      <c r="AO26" s="95">
        <v>10.3163172886435</v>
      </c>
      <c r="AP26" s="95">
        <v>3.1089249028603598</v>
      </c>
      <c r="AQ26" s="95">
        <v>587.186141140009</v>
      </c>
      <c r="AR26" s="95">
        <v>1139.77967562097</v>
      </c>
      <c r="AS26" s="95">
        <v>116.510916692617</v>
      </c>
      <c r="AT26" s="95">
        <v>1266.42195702919</v>
      </c>
      <c r="AU26" s="95">
        <v>4.9088599785092999E-5</v>
      </c>
      <c r="AV26" s="95">
        <v>36.427312025938399</v>
      </c>
      <c r="AW26" s="95">
        <v>0</v>
      </c>
      <c r="AX26" s="95">
        <v>157.904897285819</v>
      </c>
      <c r="AY26" s="95">
        <v>4.5357635232085997E-2</v>
      </c>
      <c r="AZ26" s="95">
        <v>2.03536370379801E-4</v>
      </c>
      <c r="BA26" s="95">
        <v>36.734279618523203</v>
      </c>
      <c r="BB26" s="95">
        <v>5.0280114679232997E-2</v>
      </c>
      <c r="BC26" s="95">
        <v>0</v>
      </c>
      <c r="BD26" s="95">
        <v>1.0171250686012201</v>
      </c>
      <c r="BE26" s="95">
        <v>123.861834441998</v>
      </c>
      <c r="BF26" s="95">
        <v>106.018689034964</v>
      </c>
      <c r="BG26" s="95">
        <v>17.843145407033798</v>
      </c>
      <c r="BH26" s="95">
        <v>0</v>
      </c>
      <c r="BI26" s="95">
        <v>0</v>
      </c>
      <c r="BJ26" s="95">
        <v>33.4398467201177</v>
      </c>
      <c r="BK26" s="95">
        <v>0</v>
      </c>
      <c r="BL26" s="95">
        <v>5.0646484858347502</v>
      </c>
      <c r="BM26" s="95">
        <v>2.2386070635559401</v>
      </c>
      <c r="BN26" s="95">
        <v>1.7605904217507899E-3</v>
      </c>
      <c r="BO26" s="95">
        <v>20.2689915280455</v>
      </c>
      <c r="BP26" s="95">
        <v>0.44707477005936602</v>
      </c>
      <c r="BQ26" s="95">
        <v>1.0761297549275999E-3</v>
      </c>
      <c r="BR26" s="95">
        <v>7.1565085724245803</v>
      </c>
      <c r="BS26" s="95">
        <v>3.9714030658200899E-6</v>
      </c>
      <c r="BT26" s="95">
        <v>186.19321553063699</v>
      </c>
      <c r="BU26" s="95">
        <v>70.330144197626893</v>
      </c>
      <c r="BV26" s="95">
        <v>0</v>
      </c>
      <c r="BW26" s="95">
        <v>0</v>
      </c>
      <c r="BX26" s="95">
        <v>9.5149875010082301</v>
      </c>
      <c r="BY26" s="95">
        <v>0</v>
      </c>
      <c r="BZ26" s="95">
        <v>2.6609357236102098</v>
      </c>
      <c r="CA26" s="95">
        <v>582.05434585382204</v>
      </c>
      <c r="CB26" s="95">
        <v>10.2279951441015</v>
      </c>
      <c r="CE26" s="35">
        <f t="shared" si="0"/>
        <v>7.9999913609859977E-3</v>
      </c>
      <c r="CF26" s="81">
        <f t="shared" si="1"/>
        <v>-1.4019115586199535E-3</v>
      </c>
      <c r="CG26" s="81"/>
      <c r="CH26" s="81">
        <f t="shared" si="2"/>
        <v>-1.4018185862460573E-3</v>
      </c>
      <c r="CI26" s="81">
        <f t="shared" si="3"/>
        <v>-1.338822531490439E-3</v>
      </c>
      <c r="CJ26" s="81">
        <f t="shared" si="4"/>
        <v>-1.328259306487869E-3</v>
      </c>
      <c r="CK26" s="81">
        <f t="shared" si="5"/>
        <v>-1.4007596426798832E-3</v>
      </c>
      <c r="CL26" s="81">
        <f t="shared" si="6"/>
        <v>-1.4018080293121203E-3</v>
      </c>
      <c r="CM26" s="81"/>
      <c r="CN26" s="73">
        <f t="shared" si="7"/>
        <v>0.13208667680331154</v>
      </c>
      <c r="CO26" s="81"/>
      <c r="CP26" s="73">
        <f t="shared" si="8"/>
        <v>0.14990613231514982</v>
      </c>
      <c r="CQ26" s="81">
        <f t="shared" si="9"/>
        <v>-1.4029472607965587E-3</v>
      </c>
      <c r="CR26" s="81">
        <f t="shared" si="10"/>
        <v>-1.4005386917472853E-3</v>
      </c>
      <c r="CS26" s="73">
        <f t="shared" si="11"/>
        <v>-0.59594717566934596</v>
      </c>
    </row>
    <row r="27" spans="1:97" x14ac:dyDescent="0.25">
      <c r="A27" s="94" t="s">
        <v>26</v>
      </c>
      <c r="B27" s="95">
        <v>3248.5940403999998</v>
      </c>
      <c r="C27" s="95"/>
      <c r="D27" s="95">
        <v>335.27115627000001</v>
      </c>
      <c r="E27" s="95">
        <v>69.569980572999995</v>
      </c>
      <c r="F27" s="95">
        <v>58.402384857999998</v>
      </c>
      <c r="G27" s="95">
        <v>46.493017692000002</v>
      </c>
      <c r="H27" s="95">
        <v>239.94436134</v>
      </c>
      <c r="I27" s="89">
        <v>9.3950516943999993</v>
      </c>
      <c r="J27" s="89">
        <v>4.6855030176000003</v>
      </c>
      <c r="K27" s="89">
        <v>27.302167095000001</v>
      </c>
      <c r="L27" s="89">
        <v>3.8959412113999998</v>
      </c>
      <c r="M27" s="91">
        <v>5.3007584351999997</v>
      </c>
      <c r="N27" s="91">
        <v>3.8886465044</v>
      </c>
      <c r="O27" s="89">
        <v>4.3189470425999996</v>
      </c>
      <c r="P27" s="95"/>
      <c r="Q27" s="94" t="s">
        <v>26</v>
      </c>
      <c r="R27" s="94">
        <v>0</v>
      </c>
      <c r="S27" s="95">
        <v>0.88344509024444395</v>
      </c>
      <c r="T27" s="95">
        <v>5.2934712452591297</v>
      </c>
      <c r="U27" s="95">
        <v>10.320055196222199</v>
      </c>
      <c r="V27" s="95">
        <v>10.320055196222199</v>
      </c>
      <c r="W27" s="95">
        <v>14.0940498672679</v>
      </c>
      <c r="X27" s="95">
        <v>0</v>
      </c>
      <c r="Y27" s="95">
        <v>4.0596058888840796</v>
      </c>
      <c r="Z27" s="95">
        <v>3.8833017854080398</v>
      </c>
      <c r="AA27" s="95">
        <v>4.3277300659204002E-2</v>
      </c>
      <c r="AB27" s="95">
        <v>3244.1296827350502</v>
      </c>
      <c r="AC27" s="95">
        <v>37.112312687187298</v>
      </c>
      <c r="AD27" s="95">
        <v>1.2596379976640599</v>
      </c>
      <c r="AE27" s="95">
        <v>9.4910919135977494</v>
      </c>
      <c r="AF27" s="95">
        <v>0</v>
      </c>
      <c r="AG27" s="95">
        <v>0</v>
      </c>
      <c r="AH27" s="95">
        <v>29.525241374325901</v>
      </c>
      <c r="AI27" s="95">
        <v>29.525241374325901</v>
      </c>
      <c r="AJ27" s="95">
        <v>2.67848458224287</v>
      </c>
      <c r="AK27" s="95">
        <v>10.321723353143099</v>
      </c>
      <c r="AL27" s="95">
        <v>1.7663381850832999E-3</v>
      </c>
      <c r="AM27" s="95">
        <v>24.774265085793399</v>
      </c>
      <c r="AN27" s="95">
        <v>8.3151405672845097E-3</v>
      </c>
      <c r="AO27" s="95">
        <v>4.3097214485413398</v>
      </c>
      <c r="AP27" s="95">
        <v>1.2967545562176299</v>
      </c>
      <c r="AQ27" s="95">
        <v>241.73975404796099</v>
      </c>
      <c r="AR27" s="95">
        <v>301.32950949806201</v>
      </c>
      <c r="AS27" s="95">
        <v>30.802564091161099</v>
      </c>
      <c r="AT27" s="95">
        <v>334.81055817146603</v>
      </c>
      <c r="AU27" s="95">
        <v>8.4729322848702302E-6</v>
      </c>
      <c r="AV27" s="95">
        <v>15.113158304542599</v>
      </c>
      <c r="AW27" s="95">
        <v>0</v>
      </c>
      <c r="AX27" s="95">
        <v>63.878697191441603</v>
      </c>
      <c r="AY27" s="95">
        <v>2.4943214896630699E-2</v>
      </c>
      <c r="AZ27" s="95">
        <v>4.02260198856903E-5</v>
      </c>
      <c r="BA27" s="95">
        <v>20.136978432072802</v>
      </c>
      <c r="BB27" s="95">
        <v>2.7869007122031299E-2</v>
      </c>
      <c r="BC27" s="95">
        <v>0</v>
      </c>
      <c r="BD27" s="95">
        <v>0.56635490225257201</v>
      </c>
      <c r="BE27" s="95">
        <v>69.478752487352594</v>
      </c>
      <c r="BF27" s="95">
        <v>58.326501653509403</v>
      </c>
      <c r="BG27" s="95">
        <v>11.1522508338431</v>
      </c>
      <c r="BH27" s="95">
        <v>0</v>
      </c>
      <c r="BI27" s="95">
        <v>0</v>
      </c>
      <c r="BJ27" s="95">
        <v>18.5200217636975</v>
      </c>
      <c r="BK27" s="95">
        <v>0</v>
      </c>
      <c r="BL27" s="95">
        <v>2.7627409749940699</v>
      </c>
      <c r="BM27" s="95">
        <v>1.2465281108043</v>
      </c>
      <c r="BN27" s="95">
        <v>3.2737223223488002E-4</v>
      </c>
      <c r="BO27" s="95">
        <v>11.0567685273676</v>
      </c>
      <c r="BP27" s="95">
        <v>0.18676862289820001</v>
      </c>
      <c r="BQ27" s="95">
        <v>1.7739858793961499E-4</v>
      </c>
      <c r="BR27" s="95">
        <v>3.9837509385626899</v>
      </c>
      <c r="BS27" s="95">
        <v>7.8489905642178795E-7</v>
      </c>
      <c r="BT27" s="95">
        <v>46.4291530993127</v>
      </c>
      <c r="BU27" s="95">
        <v>28.365877266896501</v>
      </c>
      <c r="BV27" s="95">
        <v>0</v>
      </c>
      <c r="BW27" s="95">
        <v>0</v>
      </c>
      <c r="BX27" s="95">
        <v>3.8132891714238601</v>
      </c>
      <c r="BY27" s="95">
        <v>0</v>
      </c>
      <c r="BZ27" s="95">
        <v>0.97981409782853501</v>
      </c>
      <c r="CA27" s="95">
        <v>239.61461216841101</v>
      </c>
      <c r="CB27" s="95">
        <v>4.0641065446138303</v>
      </c>
      <c r="CE27" s="35">
        <f t="shared" si="0"/>
        <v>8.0000003490664755E-3</v>
      </c>
      <c r="CF27" s="81">
        <f t="shared" si="1"/>
        <v>-1.3742430138792921E-3</v>
      </c>
      <c r="CG27" s="81"/>
      <c r="CH27" s="81">
        <f t="shared" si="2"/>
        <v>-1.3738077073443512E-3</v>
      </c>
      <c r="CI27" s="81">
        <f t="shared" si="3"/>
        <v>-1.3113139445493354E-3</v>
      </c>
      <c r="CJ27" s="81">
        <f t="shared" si="4"/>
        <v>-1.2993168802112685E-3</v>
      </c>
      <c r="CK27" s="81">
        <f t="shared" si="5"/>
        <v>-1.3736383624393474E-3</v>
      </c>
      <c r="CL27" s="81">
        <f t="shared" si="6"/>
        <v>-1.3742734763486824E-3</v>
      </c>
      <c r="CM27" s="81"/>
      <c r="CN27" s="73">
        <f t="shared" si="7"/>
        <v>8.1424828717461914E-2</v>
      </c>
      <c r="CO27" s="81"/>
      <c r="CP27" s="73">
        <f t="shared" si="8"/>
        <v>0.106208028994526</v>
      </c>
      <c r="CQ27" s="81">
        <f t="shared" si="9"/>
        <v>-1.3747447709518226E-3</v>
      </c>
      <c r="CR27" s="81">
        <f t="shared" si="10"/>
        <v>-1.3744419776682355E-3</v>
      </c>
      <c r="CS27" s="73">
        <f t="shared" si="11"/>
        <v>-0.69975215175664995</v>
      </c>
    </row>
    <row r="28" spans="1:97" x14ac:dyDescent="0.25">
      <c r="A28" s="94" t="s">
        <v>27</v>
      </c>
      <c r="B28" s="95">
        <v>3579.9071227999998</v>
      </c>
      <c r="C28" s="95"/>
      <c r="D28" s="95">
        <v>753.62831243999995</v>
      </c>
      <c r="E28" s="95">
        <v>93.004151368999999</v>
      </c>
      <c r="F28" s="95">
        <v>80.534572084000004</v>
      </c>
      <c r="G28" s="95">
        <v>87.725090313999999</v>
      </c>
      <c r="H28" s="95">
        <v>385.8307921</v>
      </c>
      <c r="I28" s="89">
        <v>15.31091707</v>
      </c>
      <c r="J28" s="89">
        <v>7.1140461624000002</v>
      </c>
      <c r="K28" s="89">
        <v>44.370808681</v>
      </c>
      <c r="L28" s="89">
        <v>6.3880393727999998</v>
      </c>
      <c r="M28" s="91">
        <v>8.6834966898000001</v>
      </c>
      <c r="N28" s="91">
        <v>6.2416717628000002</v>
      </c>
      <c r="O28" s="89">
        <v>5.3082533960999996</v>
      </c>
      <c r="P28" s="95"/>
      <c r="Q28" s="94" t="s">
        <v>27</v>
      </c>
      <c r="R28" s="94">
        <v>0</v>
      </c>
      <c r="S28" s="95">
        <v>1.4237179528817201</v>
      </c>
      <c r="T28" s="95">
        <v>8.6713456772293291</v>
      </c>
      <c r="U28" s="95">
        <v>16.585024123188202</v>
      </c>
      <c r="V28" s="95">
        <v>16.585024123188202</v>
      </c>
      <c r="W28" s="95">
        <v>22.6778695129921</v>
      </c>
      <c r="X28" s="95">
        <v>0</v>
      </c>
      <c r="Y28" s="95">
        <v>6.5289376647290398</v>
      </c>
      <c r="Z28" s="95">
        <v>6.2329236725509896</v>
      </c>
      <c r="AA28" s="95">
        <v>5.53132722850294E-2</v>
      </c>
      <c r="AB28" s="95">
        <v>3574.9001507957</v>
      </c>
      <c r="AC28" s="95">
        <v>59.773266409819897</v>
      </c>
      <c r="AD28" s="95">
        <v>2.0259060851778501</v>
      </c>
      <c r="AE28" s="95">
        <v>15.2746225382459</v>
      </c>
      <c r="AF28" s="95">
        <v>0</v>
      </c>
      <c r="AG28" s="95">
        <v>0</v>
      </c>
      <c r="AH28" s="95">
        <v>47.556752714130099</v>
      </c>
      <c r="AI28" s="95">
        <v>47.556752714130099</v>
      </c>
      <c r="AJ28" s="95">
        <v>6.0205781070370499</v>
      </c>
      <c r="AK28" s="95">
        <v>16.603228475925999</v>
      </c>
      <c r="AL28" s="95">
        <v>2.2575991942154999E-3</v>
      </c>
      <c r="AM28" s="95">
        <v>39.897608064279297</v>
      </c>
      <c r="AN28" s="95">
        <v>9.4151502672114203E-3</v>
      </c>
      <c r="AO28" s="95">
        <v>6.9453420594532904</v>
      </c>
      <c r="AP28" s="95">
        <v>2.0891065040558301</v>
      </c>
      <c r="AQ28" s="95">
        <v>388.71128466398699</v>
      </c>
      <c r="AR28" s="95">
        <v>677.31527621167402</v>
      </c>
      <c r="AS28" s="95">
        <v>69.236606593346593</v>
      </c>
      <c r="AT28" s="95">
        <v>752.57246091205798</v>
      </c>
      <c r="AU28" s="95">
        <v>9.5938773474391898E-6</v>
      </c>
      <c r="AV28" s="95">
        <v>24.329535558534101</v>
      </c>
      <c r="AW28" s="95">
        <v>0</v>
      </c>
      <c r="AX28" s="95">
        <v>102.471943814453</v>
      </c>
      <c r="AY28" s="95">
        <v>3.4389575181467902E-2</v>
      </c>
      <c r="AZ28" s="95">
        <v>4.4787144407149599E-5</v>
      </c>
      <c r="BA28" s="95">
        <v>27.750132574160698</v>
      </c>
      <c r="BB28" s="95">
        <v>3.8449088921311499E-2</v>
      </c>
      <c r="BC28" s="95">
        <v>0</v>
      </c>
      <c r="BD28" s="95">
        <v>0.78168597936694195</v>
      </c>
      <c r="BE28" s="95">
        <v>92.880044677753204</v>
      </c>
      <c r="BF28" s="95">
        <v>80.427903977929006</v>
      </c>
      <c r="BG28" s="95">
        <v>12.452140699824101</v>
      </c>
      <c r="BH28" s="95">
        <v>0</v>
      </c>
      <c r="BI28" s="95">
        <v>0</v>
      </c>
      <c r="BJ28" s="95">
        <v>25.554949649707599</v>
      </c>
      <c r="BK28" s="95">
        <v>0</v>
      </c>
      <c r="BL28" s="95">
        <v>3.8081937605207301</v>
      </c>
      <c r="BM28" s="95">
        <v>1.72046960578492</v>
      </c>
      <c r="BN28" s="95">
        <v>3.7636758323715699E-4</v>
      </c>
      <c r="BO28" s="95">
        <v>15.2407575260393</v>
      </c>
      <c r="BP28" s="95">
        <v>0.300987808886303</v>
      </c>
      <c r="BQ28" s="95">
        <v>2.1785326538688299E-4</v>
      </c>
      <c r="BR28" s="95">
        <v>5.4982363363150801</v>
      </c>
      <c r="BS28" s="95">
        <v>8.7393791223399899E-7</v>
      </c>
      <c r="BT28" s="95">
        <v>87.602328389990504</v>
      </c>
      <c r="BU28" s="95">
        <v>45.490579270507702</v>
      </c>
      <c r="BV28" s="95">
        <v>0</v>
      </c>
      <c r="BW28" s="95">
        <v>0</v>
      </c>
      <c r="BX28" s="95">
        <v>6.1062870482406</v>
      </c>
      <c r="BY28" s="95">
        <v>0</v>
      </c>
      <c r="BZ28" s="95">
        <v>1.5437720890386599</v>
      </c>
      <c r="CA28" s="95">
        <v>385.29049130276599</v>
      </c>
      <c r="CB28" s="95">
        <v>6.5019148931233302</v>
      </c>
      <c r="CE28" s="35">
        <f t="shared" si="0"/>
        <v>7.9999979001896884E-3</v>
      </c>
      <c r="CF28" s="81">
        <f t="shared" si="1"/>
        <v>-1.3986318171247973E-3</v>
      </c>
      <c r="CG28" s="81"/>
      <c r="CH28" s="81">
        <f t="shared" si="2"/>
        <v>-1.4010242323878052E-3</v>
      </c>
      <c r="CI28" s="81">
        <f t="shared" si="3"/>
        <v>-1.3344209846546844E-3</v>
      </c>
      <c r="CJ28" s="81">
        <f t="shared" si="4"/>
        <v>-1.3245008113998559E-3</v>
      </c>
      <c r="CK28" s="81">
        <f t="shared" si="5"/>
        <v>-1.3993935323416105E-3</v>
      </c>
      <c r="CL28" s="81">
        <f t="shared" si="6"/>
        <v>-1.4003568618597318E-3</v>
      </c>
      <c r="CM28" s="81"/>
      <c r="CN28" s="73">
        <f t="shared" si="7"/>
        <v>7.1802703800941767E-2</v>
      </c>
      <c r="CO28" s="81"/>
      <c r="CP28" s="73">
        <f t="shared" si="8"/>
        <v>8.7241586053188991E-2</v>
      </c>
      <c r="CQ28" s="81">
        <f t="shared" si="9"/>
        <v>-1.399322531549308E-3</v>
      </c>
      <c r="CR28" s="81">
        <f t="shared" si="10"/>
        <v>-1.401562046429419E-3</v>
      </c>
      <c r="CS28" s="73">
        <f t="shared" si="11"/>
        <v>-0.60644182781652678</v>
      </c>
    </row>
    <row r="29" spans="1:97" x14ac:dyDescent="0.25">
      <c r="A29" s="94" t="s">
        <v>28</v>
      </c>
      <c r="B29" s="95">
        <v>7485.2091152000003</v>
      </c>
      <c r="C29" s="95"/>
      <c r="D29" s="95">
        <v>2221.0431480000002</v>
      </c>
      <c r="E29" s="95">
        <v>129.62496912</v>
      </c>
      <c r="F29" s="95">
        <v>115.18912330000001</v>
      </c>
      <c r="G29" s="95">
        <v>299.15681086000001</v>
      </c>
      <c r="H29" s="95">
        <v>834.70390227999997</v>
      </c>
      <c r="I29" s="89">
        <v>31.205728677</v>
      </c>
      <c r="J29" s="89">
        <v>13.673832424</v>
      </c>
      <c r="K29" s="89">
        <v>90.196461205999995</v>
      </c>
      <c r="L29" s="89">
        <v>13.027813331999999</v>
      </c>
      <c r="M29" s="91">
        <v>17.692300296999999</v>
      </c>
      <c r="N29" s="91">
        <v>12.463411852</v>
      </c>
      <c r="O29" s="89">
        <v>7.7832186349999999</v>
      </c>
      <c r="P29" s="95"/>
      <c r="Q29" s="94" t="s">
        <v>28</v>
      </c>
      <c r="R29" s="94">
        <v>0</v>
      </c>
      <c r="S29" s="95">
        <v>3.0127376466336799</v>
      </c>
      <c r="T29" s="95">
        <v>17.668473202106</v>
      </c>
      <c r="U29" s="95">
        <v>35.8745965042392</v>
      </c>
      <c r="V29" s="95">
        <v>35.8745965042392</v>
      </c>
      <c r="W29" s="95">
        <v>48.585064053688001</v>
      </c>
      <c r="X29" s="95">
        <v>0</v>
      </c>
      <c r="Y29" s="95">
        <v>14.108446475338001</v>
      </c>
      <c r="Z29" s="95">
        <v>12.446632488429399</v>
      </c>
      <c r="AA29" s="95">
        <v>0.45542371680364802</v>
      </c>
      <c r="AB29" s="95">
        <v>7475.1400555344198</v>
      </c>
      <c r="AC29" s="95">
        <v>127.246556418816</v>
      </c>
      <c r="AD29" s="95">
        <v>4.38231922848294</v>
      </c>
      <c r="AE29" s="95">
        <v>32.775640819012203</v>
      </c>
      <c r="AF29" s="95">
        <v>0</v>
      </c>
      <c r="AG29" s="95">
        <v>0</v>
      </c>
      <c r="AH29" s="95">
        <v>101.050897568759</v>
      </c>
      <c r="AI29" s="95">
        <v>101.050897568759</v>
      </c>
      <c r="AJ29" s="95">
        <v>17.744365732744701</v>
      </c>
      <c r="AK29" s="95">
        <v>35.843148665643703</v>
      </c>
      <c r="AL29" s="95">
        <v>1.8587989289469899E-2</v>
      </c>
      <c r="AM29" s="95">
        <v>84.896832794669393</v>
      </c>
      <c r="AN29" s="95">
        <v>8.7024478993790594E-2</v>
      </c>
      <c r="AO29" s="95">
        <v>14.6970724143456</v>
      </c>
      <c r="AP29" s="95">
        <v>4.4322624680908298</v>
      </c>
      <c r="AQ29" s="95">
        <v>840.91140601971904</v>
      </c>
      <c r="AR29" s="95">
        <v>1996.24393222771</v>
      </c>
      <c r="AS29" s="95">
        <v>204.06093143162599</v>
      </c>
      <c r="AT29" s="95">
        <v>2218.0492293920802</v>
      </c>
      <c r="AU29" s="95">
        <v>8.8675113081211794E-5</v>
      </c>
      <c r="AV29" s="95">
        <v>52.026957326983997</v>
      </c>
      <c r="AW29" s="95">
        <v>0</v>
      </c>
      <c r="AX29" s="95">
        <v>227.40461380507199</v>
      </c>
      <c r="AY29" s="95">
        <v>4.9259103049543299E-2</v>
      </c>
      <c r="AZ29" s="95">
        <v>3.6777494579165199E-4</v>
      </c>
      <c r="BA29" s="95">
        <v>40.043508157652496</v>
      </c>
      <c r="BB29" s="95">
        <v>5.4193663729007802E-2</v>
      </c>
      <c r="BC29" s="95">
        <v>0</v>
      </c>
      <c r="BD29" s="95">
        <v>1.09131465268936</v>
      </c>
      <c r="BE29" s="95">
        <v>129.458804680502</v>
      </c>
      <c r="BF29" s="95">
        <v>115.042398556062</v>
      </c>
      <c r="BG29" s="95">
        <v>14.416406124439799</v>
      </c>
      <c r="BH29" s="95">
        <v>0</v>
      </c>
      <c r="BI29" s="95">
        <v>0</v>
      </c>
      <c r="BJ29" s="95">
        <v>36.039977491911699</v>
      </c>
      <c r="BK29" s="95">
        <v>0</v>
      </c>
      <c r="BL29" s="95">
        <v>5.5330177698043901</v>
      </c>
      <c r="BM29" s="95">
        <v>2.4018300908855301</v>
      </c>
      <c r="BN29" s="95">
        <v>3.1158640495709202E-3</v>
      </c>
      <c r="BO29" s="95">
        <v>22.143235191278499</v>
      </c>
      <c r="BP29" s="95">
        <v>0.636921907233722</v>
      </c>
      <c r="BQ29" s="95">
        <v>1.8323465318430001E-3</v>
      </c>
      <c r="BR29" s="95">
        <v>7.6807392733565898</v>
      </c>
      <c r="BS29" s="95">
        <v>7.1761778004706801E-6</v>
      </c>
      <c r="BT29" s="95">
        <v>298.75386168863002</v>
      </c>
      <c r="BU29" s="95">
        <v>101.361508178972</v>
      </c>
      <c r="BV29" s="95">
        <v>0</v>
      </c>
      <c r="BW29" s="95">
        <v>0</v>
      </c>
      <c r="BX29" s="95">
        <v>13.753536633154001</v>
      </c>
      <c r="BY29" s="95">
        <v>0</v>
      </c>
      <c r="BZ29" s="95">
        <v>3.9642569862821699</v>
      </c>
      <c r="CA29" s="95">
        <v>833.57935566615299</v>
      </c>
      <c r="CB29" s="95">
        <v>14.8174190092084</v>
      </c>
      <c r="CE29" s="35">
        <f t="shared" si="0"/>
        <v>7.9999873301315558E-3</v>
      </c>
      <c r="CF29" s="81">
        <f t="shared" si="1"/>
        <v>-1.3451941703450172E-3</v>
      </c>
      <c r="CG29" s="81"/>
      <c r="CH29" s="81">
        <f t="shared" si="2"/>
        <v>-1.3479785886266909E-3</v>
      </c>
      <c r="CI29" s="81">
        <f t="shared" si="3"/>
        <v>-1.2818860488535823E-3</v>
      </c>
      <c r="CJ29" s="81">
        <f t="shared" si="4"/>
        <v>-1.273772555381614E-3</v>
      </c>
      <c r="CK29" s="81">
        <f t="shared" si="5"/>
        <v>-1.3469496823809758E-3</v>
      </c>
      <c r="CL29" s="81">
        <f t="shared" si="6"/>
        <v>-1.3472401539938489E-3</v>
      </c>
      <c r="CM29" s="81"/>
      <c r="CN29" s="73">
        <f t="shared" si="7"/>
        <v>0.12034215331318288</v>
      </c>
      <c r="CO29" s="81"/>
      <c r="CP29" s="73">
        <f t="shared" si="8"/>
        <v>0.12813041143638648</v>
      </c>
      <c r="CQ29" s="81">
        <f t="shared" si="9"/>
        <v>-1.3467494047701301E-3</v>
      </c>
      <c r="CR29" s="81">
        <f t="shared" si="10"/>
        <v>-1.3462897455248787E-3</v>
      </c>
      <c r="CS29" s="73">
        <f t="shared" si="11"/>
        <v>-0.43053604479776636</v>
      </c>
    </row>
    <row r="30" spans="1:97" x14ac:dyDescent="0.25">
      <c r="A30" s="94" t="s">
        <v>29</v>
      </c>
      <c r="B30" s="95">
        <v>2161.5468731000001</v>
      </c>
      <c r="C30" s="95"/>
      <c r="D30" s="95">
        <v>394.73336726000002</v>
      </c>
      <c r="E30" s="95">
        <v>42.315609127999998</v>
      </c>
      <c r="F30" s="95">
        <v>36.436878411999999</v>
      </c>
      <c r="G30" s="95">
        <v>49.705169460999997</v>
      </c>
      <c r="H30" s="95">
        <v>324.57807873000002</v>
      </c>
      <c r="I30" s="89">
        <v>12.958438324999999</v>
      </c>
      <c r="J30" s="89">
        <v>5.6639577384999997</v>
      </c>
      <c r="K30" s="89">
        <v>37.464805358</v>
      </c>
      <c r="L30" s="89">
        <v>5.4271511637999996</v>
      </c>
      <c r="M30" s="91">
        <v>7.3711454383000001</v>
      </c>
      <c r="N30" s="91">
        <v>5.2044447993</v>
      </c>
      <c r="O30" s="89">
        <v>3.2626474207</v>
      </c>
      <c r="P30" s="95"/>
      <c r="Q30" s="94" t="s">
        <v>29</v>
      </c>
      <c r="R30" s="94">
        <v>0</v>
      </c>
      <c r="S30" s="95">
        <v>1.1910925885497701</v>
      </c>
      <c r="T30" s="95">
        <v>7.3606008101342599</v>
      </c>
      <c r="U30" s="95">
        <v>13.9453803426566</v>
      </c>
      <c r="V30" s="95">
        <v>13.9453803426566</v>
      </c>
      <c r="W30" s="95">
        <v>19.0262148071727</v>
      </c>
      <c r="X30" s="95">
        <v>0</v>
      </c>
      <c r="Y30" s="95">
        <v>5.4909156512474002</v>
      </c>
      <c r="Z30" s="95">
        <v>5.1970174972640901</v>
      </c>
      <c r="AA30" s="95">
        <v>8.0105834745950705E-2</v>
      </c>
      <c r="AB30" s="95">
        <v>2158.4626950401498</v>
      </c>
      <c r="AC30" s="95">
        <v>50.0812181835473</v>
      </c>
      <c r="AD30" s="95">
        <v>1.7044132066713999</v>
      </c>
      <c r="AE30" s="95">
        <v>12.8233036947651</v>
      </c>
      <c r="AF30" s="95">
        <v>0</v>
      </c>
      <c r="AG30" s="95">
        <v>0</v>
      </c>
      <c r="AH30" s="95">
        <v>39.823779156532702</v>
      </c>
      <c r="AI30" s="95">
        <v>39.823779156532702</v>
      </c>
      <c r="AJ30" s="95">
        <v>3.1533658750971401</v>
      </c>
      <c r="AK30" s="95">
        <v>13.9609490811852</v>
      </c>
      <c r="AL30" s="95">
        <v>3.2694854366537998E-3</v>
      </c>
      <c r="AM30" s="95">
        <v>33.421263954916299</v>
      </c>
      <c r="AN30" s="95">
        <v>1.39251367451757E-2</v>
      </c>
      <c r="AO30" s="95">
        <v>5.8105230244924604</v>
      </c>
      <c r="AP30" s="95">
        <v>1.7487950767476399</v>
      </c>
      <c r="AQ30" s="95">
        <v>326.98599172164398</v>
      </c>
      <c r="AR30" s="95">
        <v>354.75289227886202</v>
      </c>
      <c r="AS30" s="95">
        <v>36.263799516967303</v>
      </c>
      <c r="AT30" s="95">
        <v>394.17005767092598</v>
      </c>
      <c r="AU30" s="95">
        <v>1.41891467644656E-5</v>
      </c>
      <c r="AV30" s="95">
        <v>20.406838685571199</v>
      </c>
      <c r="AW30" s="95">
        <v>0</v>
      </c>
      <c r="AX30" s="95">
        <v>86.772420821409099</v>
      </c>
      <c r="AY30" s="95">
        <v>1.5570223714016399E-2</v>
      </c>
      <c r="AZ30" s="95">
        <v>6.5519908412947601E-5</v>
      </c>
      <c r="BA30" s="95">
        <v>12.609235889041299</v>
      </c>
      <c r="BB30" s="95">
        <v>1.7279369147417501E-2</v>
      </c>
      <c r="BC30" s="95">
        <v>0</v>
      </c>
      <c r="BD30" s="95">
        <v>0.34975724708852002</v>
      </c>
      <c r="BE30" s="95">
        <v>42.257918024414899</v>
      </c>
      <c r="BF30" s="95">
        <v>36.3875763410758</v>
      </c>
      <c r="BG30" s="95">
        <v>5.8703416833391202</v>
      </c>
      <c r="BH30" s="95">
        <v>0</v>
      </c>
      <c r="BI30" s="95">
        <v>0</v>
      </c>
      <c r="BJ30" s="95">
        <v>11.485573074951599</v>
      </c>
      <c r="BK30" s="95">
        <v>0</v>
      </c>
      <c r="BL30" s="95">
        <v>1.73500850543163</v>
      </c>
      <c r="BM30" s="95">
        <v>0.76978870241461195</v>
      </c>
      <c r="BN30" s="95">
        <v>5.4746117813455903E-4</v>
      </c>
      <c r="BO30" s="95">
        <v>6.9436188208579201</v>
      </c>
      <c r="BP30" s="95">
        <v>0.251808294200984</v>
      </c>
      <c r="BQ30" s="95">
        <v>3.1336594184207099E-4</v>
      </c>
      <c r="BR30" s="95">
        <v>2.4608168829951902</v>
      </c>
      <c r="BS30" s="95">
        <v>1.2784050746826699E-6</v>
      </c>
      <c r="BT30" s="95">
        <v>49.634224833964304</v>
      </c>
      <c r="BU30" s="95">
        <v>38.564538654462602</v>
      </c>
      <c r="BV30" s="95">
        <v>0</v>
      </c>
      <c r="BW30" s="95">
        <v>0</v>
      </c>
      <c r="BX30" s="95">
        <v>5.1896728271479304</v>
      </c>
      <c r="BY30" s="95">
        <v>0</v>
      </c>
      <c r="BZ30" s="95">
        <v>1.35802686242166</v>
      </c>
      <c r="CA30" s="95">
        <v>324.114842397085</v>
      </c>
      <c r="CB30" s="95">
        <v>5.5439429237195199</v>
      </c>
      <c r="CE30" s="35">
        <f t="shared" si="0"/>
        <v>8.000013734502728E-3</v>
      </c>
      <c r="CF30" s="81">
        <f t="shared" si="1"/>
        <v>-1.4268383897810529E-3</v>
      </c>
      <c r="CG30" s="81"/>
      <c r="CH30" s="81">
        <f t="shared" si="2"/>
        <v>-1.4270635213440197E-3</v>
      </c>
      <c r="CI30" s="81">
        <f t="shared" si="3"/>
        <v>-1.3633527857436864E-3</v>
      </c>
      <c r="CJ30" s="81">
        <f t="shared" si="4"/>
        <v>-1.353081632480403E-3</v>
      </c>
      <c r="CK30" s="81">
        <f t="shared" si="5"/>
        <v>-1.4273088253196388E-3</v>
      </c>
      <c r="CL30" s="81">
        <f t="shared" si="6"/>
        <v>-1.4271953753856538E-3</v>
      </c>
      <c r="CM30" s="81"/>
      <c r="CN30" s="73">
        <f t="shared" si="7"/>
        <v>6.2965062169447028E-2</v>
      </c>
      <c r="CO30" s="81"/>
      <c r="CP30" s="73">
        <f t="shared" si="8"/>
        <v>7.0639613513921409E-2</v>
      </c>
      <c r="CQ30" s="81">
        <f t="shared" si="9"/>
        <v>-1.4305277590849024E-3</v>
      </c>
      <c r="CR30" s="81">
        <f t="shared" si="10"/>
        <v>-1.4271074672381741E-3</v>
      </c>
      <c r="CS30" s="73">
        <f t="shared" si="11"/>
        <v>-0.46399507784618771</v>
      </c>
    </row>
    <row r="31" spans="1:97" x14ac:dyDescent="0.25">
      <c r="A31" s="94" t="s">
        <v>30</v>
      </c>
      <c r="B31" s="95">
        <v>9348.9600341999994</v>
      </c>
      <c r="C31" s="95"/>
      <c r="D31" s="95">
        <v>3227.0393936</v>
      </c>
      <c r="E31" s="95">
        <v>150.24156984000001</v>
      </c>
      <c r="F31" s="95">
        <v>131.43898608000001</v>
      </c>
      <c r="G31" s="95">
        <v>376.71322388999999</v>
      </c>
      <c r="H31" s="95">
        <v>1150.2170857000001</v>
      </c>
      <c r="I31" s="89">
        <v>43.224095845999997</v>
      </c>
      <c r="J31" s="89">
        <v>18.808099984999998</v>
      </c>
      <c r="K31" s="89">
        <v>124.93616376999999</v>
      </c>
      <c r="L31" s="89">
        <v>18.053497395000001</v>
      </c>
      <c r="M31" s="91">
        <v>24.518311584999999</v>
      </c>
      <c r="N31" s="91">
        <v>17.270320593000001</v>
      </c>
      <c r="O31" s="89">
        <v>10.624158131</v>
      </c>
      <c r="P31" s="95"/>
      <c r="Q31" s="94" t="s">
        <v>30</v>
      </c>
      <c r="R31" s="94">
        <v>0</v>
      </c>
      <c r="S31" s="95">
        <v>4.1792559605611599</v>
      </c>
      <c r="T31" s="95">
        <v>24.4832956531232</v>
      </c>
      <c r="U31" s="95">
        <v>49.672440846726801</v>
      </c>
      <c r="V31" s="95">
        <v>49.672440846726801</v>
      </c>
      <c r="W31" s="95">
        <v>67.325934222771494</v>
      </c>
      <c r="X31" s="95">
        <v>0</v>
      </c>
      <c r="Y31" s="95">
        <v>19.435371521122999</v>
      </c>
      <c r="Z31" s="95">
        <v>17.2456645118654</v>
      </c>
      <c r="AA31" s="95">
        <v>0.45011469866491299</v>
      </c>
      <c r="AB31" s="95">
        <v>9335.6206199176595</v>
      </c>
      <c r="AC31" s="95">
        <v>176.17466255054799</v>
      </c>
      <c r="AD31" s="95">
        <v>6.0279914181864402</v>
      </c>
      <c r="AE31" s="95">
        <v>45.258796153875203</v>
      </c>
      <c r="AF31" s="95">
        <v>0</v>
      </c>
      <c r="AG31" s="95">
        <v>0</v>
      </c>
      <c r="AH31" s="95">
        <v>140.12798163389701</v>
      </c>
      <c r="AI31" s="95">
        <v>140.12798163389701</v>
      </c>
      <c r="AJ31" s="95">
        <v>25.779465766431301</v>
      </c>
      <c r="AK31" s="95">
        <v>49.353839695347702</v>
      </c>
      <c r="AL31" s="95">
        <v>1.8371401093865501E-2</v>
      </c>
      <c r="AM31" s="95">
        <v>117.700480575686</v>
      </c>
      <c r="AN31" s="95">
        <v>0.11273080956037899</v>
      </c>
      <c r="AO31" s="95">
        <v>20.387708862100901</v>
      </c>
      <c r="AP31" s="95">
        <v>6.1470529019280002</v>
      </c>
      <c r="AQ31" s="95">
        <v>1158.6966223647801</v>
      </c>
      <c r="AR31" s="95">
        <v>2900.1870739994602</v>
      </c>
      <c r="AS31" s="95">
        <v>296.46384778870902</v>
      </c>
      <c r="AT31" s="95">
        <v>3222.4303875546002</v>
      </c>
      <c r="AU31" s="95">
        <v>1.14868472977353E-4</v>
      </c>
      <c r="AV31" s="95">
        <v>71.952778979293001</v>
      </c>
      <c r="AW31" s="95">
        <v>0</v>
      </c>
      <c r="AX31" s="95">
        <v>310.31482537477399</v>
      </c>
      <c r="AY31" s="95">
        <v>5.6409651592563802E-2</v>
      </c>
      <c r="AZ31" s="95">
        <v>6.4695805838698795E-4</v>
      </c>
      <c r="BA31" s="95">
        <v>46.220700221013303</v>
      </c>
      <c r="BB31" s="95">
        <v>6.1692456301636299E-2</v>
      </c>
      <c r="BC31" s="95">
        <v>0</v>
      </c>
      <c r="BD31" s="95">
        <v>1.23694695988139</v>
      </c>
      <c r="BE31" s="95">
        <v>150.03663466396799</v>
      </c>
      <c r="BF31" s="95">
        <v>131.260876747997</v>
      </c>
      <c r="BG31" s="95">
        <v>18.7757579159708</v>
      </c>
      <c r="BH31" s="95">
        <v>0</v>
      </c>
      <c r="BI31" s="95">
        <v>0</v>
      </c>
      <c r="BJ31" s="95">
        <v>40.781799240507702</v>
      </c>
      <c r="BK31" s="95">
        <v>0</v>
      </c>
      <c r="BL31" s="95">
        <v>6.2905490915303899</v>
      </c>
      <c r="BM31" s="95">
        <v>2.7222557085930599</v>
      </c>
      <c r="BN31" s="95">
        <v>4.6361554718309999E-3</v>
      </c>
      <c r="BO31" s="95">
        <v>25.174843986617901</v>
      </c>
      <c r="BP31" s="95">
        <v>0.883535332307266</v>
      </c>
      <c r="BQ31" s="95">
        <v>1.7747842801357999E-3</v>
      </c>
      <c r="BR31" s="95">
        <v>8.7086089104206899</v>
      </c>
      <c r="BS31" s="95">
        <v>1.26237285199358E-5</v>
      </c>
      <c r="BT31" s="95">
        <v>376.17509837309899</v>
      </c>
      <c r="BU31" s="95">
        <v>137.99807899427699</v>
      </c>
      <c r="BV31" s="95">
        <v>0</v>
      </c>
      <c r="BW31" s="95">
        <v>0</v>
      </c>
      <c r="BX31" s="95">
        <v>18.720525866756802</v>
      </c>
      <c r="BY31" s="95">
        <v>0</v>
      </c>
      <c r="BZ31" s="95">
        <v>5.2621467770584802</v>
      </c>
      <c r="CA31" s="95">
        <v>1148.5758595765999</v>
      </c>
      <c r="CB31" s="95">
        <v>20.0478347693846</v>
      </c>
      <c r="CE31" s="35">
        <f t="shared" si="0"/>
        <v>8.000007033819749E-3</v>
      </c>
      <c r="CF31" s="81">
        <f t="shared" si="1"/>
        <v>-1.4268340257678081E-3</v>
      </c>
      <c r="CG31" s="81"/>
      <c r="CH31" s="81">
        <f t="shared" si="2"/>
        <v>-1.4282459812980939E-3</v>
      </c>
      <c r="CI31" s="81">
        <f t="shared" si="3"/>
        <v>-1.364037770972904E-3</v>
      </c>
      <c r="CJ31" s="81">
        <f t="shared" si="4"/>
        <v>-1.3550723214997872E-3</v>
      </c>
      <c r="CK31" s="81">
        <f t="shared" si="5"/>
        <v>-1.4284752506010696E-3</v>
      </c>
      <c r="CL31" s="81">
        <f t="shared" si="6"/>
        <v>-1.4268837976801421E-3</v>
      </c>
      <c r="CM31" s="81"/>
      <c r="CN31" s="73">
        <f t="shared" si="7"/>
        <v>0.12159664108035399</v>
      </c>
      <c r="CO31" s="81"/>
      <c r="CP31" s="73">
        <f t="shared" si="8"/>
        <v>0.12929414262675612</v>
      </c>
      <c r="CQ31" s="81">
        <f t="shared" si="9"/>
        <v>-1.4281542901274497E-3</v>
      </c>
      <c r="CR31" s="81">
        <f t="shared" si="10"/>
        <v>-1.4276562500290288E-3</v>
      </c>
      <c r="CS31" s="73">
        <f t="shared" si="11"/>
        <v>-0.42140799994385925</v>
      </c>
    </row>
    <row r="32" spans="1:97" x14ac:dyDescent="0.25">
      <c r="A32" s="94" t="s">
        <v>31</v>
      </c>
      <c r="B32" s="95">
        <v>3515.2673887999999</v>
      </c>
      <c r="C32" s="95"/>
      <c r="D32" s="95">
        <v>1136.7428698000001</v>
      </c>
      <c r="E32" s="95">
        <v>104.16394162</v>
      </c>
      <c r="F32" s="95">
        <v>93.798771103000007</v>
      </c>
      <c r="G32" s="95">
        <v>123.31055424</v>
      </c>
      <c r="H32" s="95">
        <v>559.64547838999999</v>
      </c>
      <c r="I32" s="89">
        <v>22.915959767</v>
      </c>
      <c r="J32" s="89">
        <v>9.8569298113000006</v>
      </c>
      <c r="K32" s="89">
        <v>66.224809360999998</v>
      </c>
      <c r="L32" s="89">
        <v>9.6178364027000001</v>
      </c>
      <c r="M32" s="91">
        <v>13.061676127</v>
      </c>
      <c r="N32" s="91">
        <v>9.1948882856999994</v>
      </c>
      <c r="O32" s="89">
        <v>5.4945541693999997</v>
      </c>
      <c r="P32" s="95"/>
      <c r="Q32" s="94" t="s">
        <v>31</v>
      </c>
      <c r="R32" s="94">
        <v>0</v>
      </c>
      <c r="S32" s="95">
        <v>2.0685793376443602</v>
      </c>
      <c r="T32" s="95">
        <v>13.043722007789</v>
      </c>
      <c r="U32" s="95">
        <v>24.060061751036201</v>
      </c>
      <c r="V32" s="95">
        <v>24.060061751036201</v>
      </c>
      <c r="W32" s="95">
        <v>32.921297362965603</v>
      </c>
      <c r="X32" s="95">
        <v>0</v>
      </c>
      <c r="Y32" s="95">
        <v>9.4711782112137808</v>
      </c>
      <c r="Z32" s="95">
        <v>9.1822490118640001</v>
      </c>
      <c r="AA32" s="95">
        <v>6.27570851833405E-2</v>
      </c>
      <c r="AB32" s="95">
        <v>3510.4367534295602</v>
      </c>
      <c r="AC32" s="95">
        <v>86.8083500949935</v>
      </c>
      <c r="AD32" s="95">
        <v>2.9385646023024798</v>
      </c>
      <c r="AE32" s="95">
        <v>22.1699502190753</v>
      </c>
      <c r="AF32" s="95">
        <v>0</v>
      </c>
      <c r="AG32" s="95">
        <v>0</v>
      </c>
      <c r="AH32" s="95">
        <v>69.0774094112071</v>
      </c>
      <c r="AI32" s="95">
        <v>69.0774094112071</v>
      </c>
      <c r="AJ32" s="95">
        <v>9.0814431517485303</v>
      </c>
      <c r="AK32" s="95">
        <v>24.0867998684894</v>
      </c>
      <c r="AL32" s="95">
        <v>2.5614072501176002E-3</v>
      </c>
      <c r="AM32" s="95">
        <v>57.946442335041901</v>
      </c>
      <c r="AN32" s="95">
        <v>1.0489034194617599E-2</v>
      </c>
      <c r="AO32" s="95">
        <v>10.0911824737627</v>
      </c>
      <c r="AP32" s="95">
        <v>3.0348000784926401</v>
      </c>
      <c r="AQ32" s="95">
        <v>563.84164556744201</v>
      </c>
      <c r="AR32" s="95">
        <v>1021.66260250165</v>
      </c>
      <c r="AS32" s="95">
        <v>104.436581390911</v>
      </c>
      <c r="AT32" s="95">
        <v>1135.1806270443101</v>
      </c>
      <c r="AU32" s="95">
        <v>1.06878310060223E-5</v>
      </c>
      <c r="AV32" s="95">
        <v>35.321977746321799</v>
      </c>
      <c r="AW32" s="95">
        <v>0</v>
      </c>
      <c r="AX32" s="95">
        <v>148.34178507544399</v>
      </c>
      <c r="AY32" s="95">
        <v>4.00520704795604E-2</v>
      </c>
      <c r="AZ32" s="95">
        <v>4.7783579411586303E-5</v>
      </c>
      <c r="BA32" s="95">
        <v>32.313681453727703</v>
      </c>
      <c r="BB32" s="95">
        <v>4.4789775640029297E-2</v>
      </c>
      <c r="BC32" s="95">
        <v>0</v>
      </c>
      <c r="BD32" s="95">
        <v>0.91072137841785294</v>
      </c>
      <c r="BE32" s="95">
        <v>104.027810028906</v>
      </c>
      <c r="BF32" s="95">
        <v>93.676886048792298</v>
      </c>
      <c r="BG32" s="95">
        <v>10.350923980114301</v>
      </c>
      <c r="BH32" s="95">
        <v>0</v>
      </c>
      <c r="BI32" s="95">
        <v>0</v>
      </c>
      <c r="BJ32" s="95">
        <v>29.7715989308685</v>
      </c>
      <c r="BK32" s="95">
        <v>0</v>
      </c>
      <c r="BL32" s="95">
        <v>4.4351491943760104</v>
      </c>
      <c r="BM32" s="95">
        <v>2.0044764344648498</v>
      </c>
      <c r="BN32" s="95">
        <v>4.0969957725160803E-4</v>
      </c>
      <c r="BO32" s="95">
        <v>17.749920609577899</v>
      </c>
      <c r="BP32" s="95">
        <v>0.43731823092231098</v>
      </c>
      <c r="BQ32" s="95">
        <v>2.4639451788664902E-4</v>
      </c>
      <c r="BR32" s="95">
        <v>6.4057913911715803</v>
      </c>
      <c r="BS32" s="95">
        <v>9.3239368505982798E-7</v>
      </c>
      <c r="BT32" s="95">
        <v>123.141031035707</v>
      </c>
      <c r="BU32" s="95">
        <v>65.831236623572707</v>
      </c>
      <c r="BV32" s="95">
        <v>0</v>
      </c>
      <c r="BW32" s="95">
        <v>0</v>
      </c>
      <c r="BX32" s="95">
        <v>8.8297353068500399</v>
      </c>
      <c r="BY32" s="95">
        <v>0</v>
      </c>
      <c r="BZ32" s="95">
        <v>2.2081900833278199</v>
      </c>
      <c r="CA32" s="95">
        <v>558.87633143912205</v>
      </c>
      <c r="CB32" s="95">
        <v>9.39246717570248</v>
      </c>
      <c r="CE32" s="35">
        <f t="shared" si="0"/>
        <v>7.9999983574367758E-3</v>
      </c>
      <c r="CF32" s="81">
        <f t="shared" si="1"/>
        <v>-1.3741871772914398E-3</v>
      </c>
      <c r="CG32" s="81"/>
      <c r="CH32" s="81">
        <f t="shared" si="2"/>
        <v>-1.3743149811574228E-3</v>
      </c>
      <c r="CI32" s="81">
        <f t="shared" si="3"/>
        <v>-1.3068974635255292E-3</v>
      </c>
      <c r="CJ32" s="81">
        <f t="shared" si="4"/>
        <v>-1.2994312481329612E-3</v>
      </c>
      <c r="CK32" s="81">
        <f t="shared" si="5"/>
        <v>-1.374766380200159E-3</v>
      </c>
      <c r="CL32" s="81">
        <f t="shared" si="6"/>
        <v>-1.3743467616152952E-3</v>
      </c>
      <c r="CM32" s="81"/>
      <c r="CN32" s="73">
        <f t="shared" si="7"/>
        <v>4.3074492440698615E-2</v>
      </c>
      <c r="CO32" s="81"/>
      <c r="CP32" s="73">
        <f t="shared" si="8"/>
        <v>4.9215442147655816E-2</v>
      </c>
      <c r="CQ32" s="81">
        <f t="shared" si="9"/>
        <v>-1.3745647217424505E-3</v>
      </c>
      <c r="CR32" s="81">
        <f t="shared" si="10"/>
        <v>-1.3745978682151068E-3</v>
      </c>
      <c r="CS32" s="73">
        <f t="shared" si="11"/>
        <v>-0.44767127870102746</v>
      </c>
    </row>
    <row r="33" spans="1:97" x14ac:dyDescent="0.25">
      <c r="A33" s="94" t="s">
        <v>32</v>
      </c>
      <c r="B33" s="95">
        <v>18984.649088999999</v>
      </c>
      <c r="C33" s="95"/>
      <c r="D33" s="95">
        <v>5630.3063179999999</v>
      </c>
      <c r="E33" s="95">
        <v>301.61434759000002</v>
      </c>
      <c r="F33" s="95">
        <v>263.01577136999998</v>
      </c>
      <c r="G33" s="95">
        <v>744.46535439000002</v>
      </c>
      <c r="H33" s="95">
        <v>1711.7419009</v>
      </c>
      <c r="I33" s="89">
        <v>61.588787265000001</v>
      </c>
      <c r="J33" s="89">
        <v>28.045101973000001</v>
      </c>
      <c r="K33" s="89">
        <v>178.26462031</v>
      </c>
      <c r="L33" s="89">
        <v>25.631465235</v>
      </c>
      <c r="M33" s="91">
        <v>34.822850719999998</v>
      </c>
      <c r="N33" s="91">
        <v>24.785105033000001</v>
      </c>
      <c r="O33" s="89">
        <v>18.431965152</v>
      </c>
      <c r="P33" s="95"/>
      <c r="Q33" s="94" t="s">
        <v>32</v>
      </c>
      <c r="R33" s="94">
        <v>0</v>
      </c>
      <c r="S33" s="95">
        <v>6.1735553297391403</v>
      </c>
      <c r="T33" s="95">
        <v>34.773151714289597</v>
      </c>
      <c r="U33" s="95">
        <v>73.599001923873303</v>
      </c>
      <c r="V33" s="95">
        <v>73.599001923873303</v>
      </c>
      <c r="W33" s="95">
        <v>99.624111059896705</v>
      </c>
      <c r="X33" s="95">
        <v>0</v>
      </c>
      <c r="Y33" s="95">
        <v>28.927265115071101</v>
      </c>
      <c r="Z33" s="95">
        <v>24.749742357477601</v>
      </c>
      <c r="AA33" s="95">
        <v>0.94907678322639699</v>
      </c>
      <c r="AB33" s="95">
        <v>18957.556708640401</v>
      </c>
      <c r="AC33" s="95">
        <v>260.79323393144199</v>
      </c>
      <c r="AD33" s="95">
        <v>8.9845044824082905</v>
      </c>
      <c r="AE33" s="95">
        <v>67.188781537002299</v>
      </c>
      <c r="AF33" s="95">
        <v>0</v>
      </c>
      <c r="AG33" s="95">
        <v>0</v>
      </c>
      <c r="AH33" s="95">
        <v>207.11471534385399</v>
      </c>
      <c r="AI33" s="95">
        <v>207.11471534385399</v>
      </c>
      <c r="AJ33" s="95">
        <v>44.978050057489902</v>
      </c>
      <c r="AK33" s="95">
        <v>73.483032784160997</v>
      </c>
      <c r="AL33" s="95">
        <v>3.8736161548818503E-2</v>
      </c>
      <c r="AM33" s="95">
        <v>174.01715108464001</v>
      </c>
      <c r="AN33" s="95">
        <v>0.185779457419463</v>
      </c>
      <c r="AO33" s="95">
        <v>30.116439307321802</v>
      </c>
      <c r="AP33" s="95">
        <v>9.0836380689376401</v>
      </c>
      <c r="AQ33" s="95">
        <v>1724.32768085561</v>
      </c>
      <c r="AR33" s="95">
        <v>5060.0364164929897</v>
      </c>
      <c r="AS33" s="95">
        <v>517.24839183332995</v>
      </c>
      <c r="AT33" s="95">
        <v>5622.2628583838105</v>
      </c>
      <c r="AU33" s="95">
        <v>1.8930342543450299E-4</v>
      </c>
      <c r="AV33" s="95">
        <v>106.647644909885</v>
      </c>
      <c r="AW33" s="95">
        <v>0</v>
      </c>
      <c r="AX33" s="95">
        <v>466.56261286150499</v>
      </c>
      <c r="AY33" s="95">
        <v>0.112538820213076</v>
      </c>
      <c r="AZ33" s="95">
        <v>8.8373468135198303E-4</v>
      </c>
      <c r="BA33" s="95">
        <v>91.585765243472906</v>
      </c>
      <c r="BB33" s="95">
        <v>0.123802497048562</v>
      </c>
      <c r="BC33" s="95">
        <v>0</v>
      </c>
      <c r="BD33" s="95">
        <v>2.4925562057353199</v>
      </c>
      <c r="BE33" s="95">
        <v>301.203045196701</v>
      </c>
      <c r="BF33" s="95">
        <v>262.65954740209497</v>
      </c>
      <c r="BG33" s="95">
        <v>38.543497794606303</v>
      </c>
      <c r="BH33" s="95">
        <v>0</v>
      </c>
      <c r="BI33" s="95">
        <v>0</v>
      </c>
      <c r="BJ33" s="95">
        <v>82.228706512343095</v>
      </c>
      <c r="BK33" s="95">
        <v>0</v>
      </c>
      <c r="BL33" s="95">
        <v>12.609974709789</v>
      </c>
      <c r="BM33" s="95">
        <v>5.4857526618054697</v>
      </c>
      <c r="BN33" s="95">
        <v>7.1435763757337198E-3</v>
      </c>
      <c r="BO33" s="95">
        <v>50.465391446727999</v>
      </c>
      <c r="BP33" s="95">
        <v>1.3051483889445099</v>
      </c>
      <c r="BQ33" s="95">
        <v>3.8139958905118601E-3</v>
      </c>
      <c r="BR33" s="95">
        <v>17.543200754421601</v>
      </c>
      <c r="BS33" s="95">
        <v>1.7243590236128199E-5</v>
      </c>
      <c r="BT33" s="95">
        <v>743.402384388982</v>
      </c>
      <c r="BU33" s="95">
        <v>207.962900008492</v>
      </c>
      <c r="BV33" s="95">
        <v>0</v>
      </c>
      <c r="BW33" s="95">
        <v>0</v>
      </c>
      <c r="BX33" s="95">
        <v>28.235599853744599</v>
      </c>
      <c r="BY33" s="95">
        <v>0</v>
      </c>
      <c r="BZ33" s="95">
        <v>8.1771332063723303</v>
      </c>
      <c r="CA33" s="95">
        <v>1709.2986603526299</v>
      </c>
      <c r="CB33" s="95">
        <v>30.4220932371271</v>
      </c>
      <c r="CE33" s="35">
        <f t="shared" si="0"/>
        <v>7.9999906070594862E-3</v>
      </c>
      <c r="CF33" s="81">
        <f t="shared" si="1"/>
        <v>-1.4270677447125229E-3</v>
      </c>
      <c r="CG33" s="81"/>
      <c r="CH33" s="81">
        <f t="shared" si="2"/>
        <v>-1.428600712269358E-3</v>
      </c>
      <c r="CI33" s="81">
        <f t="shared" si="3"/>
        <v>-1.3636698538563197E-3</v>
      </c>
      <c r="CJ33" s="81">
        <f t="shared" si="4"/>
        <v>-1.354382537782831E-3</v>
      </c>
      <c r="CK33" s="81">
        <f t="shared" si="5"/>
        <v>-1.4278300457500701E-3</v>
      </c>
      <c r="CL33" s="81">
        <f t="shared" si="6"/>
        <v>-1.4273416722962243E-3</v>
      </c>
      <c r="CM33" s="81"/>
      <c r="CN33" s="73">
        <f t="shared" si="7"/>
        <v>0.16183859132386463</v>
      </c>
      <c r="CO33" s="81"/>
      <c r="CP33" s="73">
        <f t="shared" si="8"/>
        <v>0.17497923084777564</v>
      </c>
      <c r="CQ33" s="81">
        <f t="shared" si="9"/>
        <v>-1.4271952089740178E-3</v>
      </c>
      <c r="CR33" s="81">
        <f t="shared" si="10"/>
        <v>-1.4267712594042453E-3</v>
      </c>
      <c r="CS33" s="73">
        <f t="shared" si="11"/>
        <v>-0.50718016261266641</v>
      </c>
    </row>
    <row r="34" spans="1:97" x14ac:dyDescent="0.25">
      <c r="A34" s="94" t="s">
        <v>33</v>
      </c>
      <c r="B34" s="95">
        <v>15554.77864</v>
      </c>
      <c r="C34" s="95"/>
      <c r="D34" s="95">
        <v>4358.5606287000001</v>
      </c>
      <c r="E34" s="95">
        <v>338.29759947999997</v>
      </c>
      <c r="F34" s="95">
        <v>303.11028216</v>
      </c>
      <c r="G34" s="95">
        <v>577.59594949999996</v>
      </c>
      <c r="H34" s="95">
        <v>1995.3769705</v>
      </c>
      <c r="I34" s="89">
        <v>78.207160841999993</v>
      </c>
      <c r="J34" s="89">
        <v>33.881938814999998</v>
      </c>
      <c r="K34" s="89">
        <v>226.0193352</v>
      </c>
      <c r="L34" s="89">
        <v>32.769597707000003</v>
      </c>
      <c r="M34" s="91">
        <v>44.501955940000002</v>
      </c>
      <c r="N34" s="91">
        <v>31.330452572999999</v>
      </c>
      <c r="O34" s="89">
        <v>18.996465491999999</v>
      </c>
      <c r="P34" s="95"/>
      <c r="Q34" s="94" t="s">
        <v>33</v>
      </c>
      <c r="R34" s="94">
        <v>0</v>
      </c>
      <c r="S34" s="95">
        <v>7.3076903210732898</v>
      </c>
      <c r="T34" s="95">
        <v>44.438429524950102</v>
      </c>
      <c r="U34" s="95">
        <v>85.661812153388198</v>
      </c>
      <c r="V34" s="95">
        <v>85.661812153388198</v>
      </c>
      <c r="W34" s="95">
        <v>116.810125527286</v>
      </c>
      <c r="X34" s="95">
        <v>0</v>
      </c>
      <c r="Y34" s="95">
        <v>33.755466435493602</v>
      </c>
      <c r="Z34" s="95">
        <v>31.285740579098999</v>
      </c>
      <c r="AA34" s="95">
        <v>0.57607738567539502</v>
      </c>
      <c r="AB34" s="95">
        <v>15532.5834212355</v>
      </c>
      <c r="AC34" s="95">
        <v>307.43420669130097</v>
      </c>
      <c r="AD34" s="95">
        <v>10.4809215169503</v>
      </c>
      <c r="AE34" s="95">
        <v>78.777860648490304</v>
      </c>
      <c r="AF34" s="95">
        <v>0</v>
      </c>
      <c r="AG34" s="95">
        <v>0</v>
      </c>
      <c r="AH34" s="95">
        <v>244.38562075807599</v>
      </c>
      <c r="AI34" s="95">
        <v>244.38562075807599</v>
      </c>
      <c r="AJ34" s="95">
        <v>34.818717421914002</v>
      </c>
      <c r="AK34" s="95">
        <v>85.828139326980804</v>
      </c>
      <c r="AL34" s="95">
        <v>2.35122611646678E-2</v>
      </c>
      <c r="AM34" s="95">
        <v>205.11455477515699</v>
      </c>
      <c r="AN34" s="95">
        <v>9.42986231413835E-2</v>
      </c>
      <c r="AO34" s="95">
        <v>35.649234996062802</v>
      </c>
      <c r="AP34" s="95">
        <v>10.730896682827</v>
      </c>
      <c r="AQ34" s="95">
        <v>2010.1693304488001</v>
      </c>
      <c r="AR34" s="95">
        <v>3917.1057266698399</v>
      </c>
      <c r="AS34" s="95">
        <v>400.41519596916498</v>
      </c>
      <c r="AT34" s="95">
        <v>4352.3396400609199</v>
      </c>
      <c r="AU34" s="95">
        <v>9.60854603097773E-5</v>
      </c>
      <c r="AV34" s="95">
        <v>125.317332759042</v>
      </c>
      <c r="AW34" s="95">
        <v>0</v>
      </c>
      <c r="AX34" s="95">
        <v>534.865440502973</v>
      </c>
      <c r="AY34" s="95">
        <v>0.12943301285261499</v>
      </c>
      <c r="AZ34" s="95">
        <v>3.9212036182686001E-4</v>
      </c>
      <c r="BA34" s="95">
        <v>104.616459320182</v>
      </c>
      <c r="BB34" s="95">
        <v>0.143976166377287</v>
      </c>
      <c r="BC34" s="95">
        <v>0</v>
      </c>
      <c r="BD34" s="95">
        <v>2.9186319745366101</v>
      </c>
      <c r="BE34" s="95">
        <v>337.83735059770999</v>
      </c>
      <c r="BF34" s="95">
        <v>302.70023319546101</v>
      </c>
      <c r="BG34" s="95">
        <v>35.1371174022498</v>
      </c>
      <c r="BH34" s="95">
        <v>0</v>
      </c>
      <c r="BI34" s="95">
        <v>0</v>
      </c>
      <c r="BJ34" s="95">
        <v>95.787547564675293</v>
      </c>
      <c r="BK34" s="95">
        <v>0</v>
      </c>
      <c r="BL34" s="95">
        <v>14.422291445700701</v>
      </c>
      <c r="BM34" s="95">
        <v>6.42374412219778</v>
      </c>
      <c r="BN34" s="95">
        <v>3.5728159081719799E-3</v>
      </c>
      <c r="BO34" s="95">
        <v>57.719051993827001</v>
      </c>
      <c r="BP34" s="95">
        <v>1.54491911166262</v>
      </c>
      <c r="BQ34" s="95">
        <v>2.3834428830558298E-3</v>
      </c>
      <c r="BR34" s="95">
        <v>20.532741565105201</v>
      </c>
      <c r="BS34" s="95">
        <v>7.6508526628901396E-6</v>
      </c>
      <c r="BT34" s="95">
        <v>576.77148476160403</v>
      </c>
      <c r="BU34" s="95">
        <v>237.84338679156301</v>
      </c>
      <c r="BV34" s="95">
        <v>0</v>
      </c>
      <c r="BW34" s="95">
        <v>0</v>
      </c>
      <c r="BX34" s="95">
        <v>32.023213118202897</v>
      </c>
      <c r="BY34" s="95">
        <v>0</v>
      </c>
      <c r="BZ34" s="95">
        <v>8.4675164584060898</v>
      </c>
      <c r="CA34" s="95">
        <v>1992.5303113672501</v>
      </c>
      <c r="CB34" s="95">
        <v>34.261043325046103</v>
      </c>
      <c r="CE34" s="35">
        <f t="shared" si="0"/>
        <v>8.0000000692562311E-3</v>
      </c>
      <c r="CF34" s="54">
        <f t="shared" si="1"/>
        <v>-1.4269067582500915E-3</v>
      </c>
      <c r="CG34" s="54"/>
      <c r="CH34" s="54">
        <f t="shared" si="2"/>
        <v>-1.4273034538321032E-3</v>
      </c>
      <c r="CI34" s="54">
        <f t="shared" si="3"/>
        <v>-1.3604852147855644E-3</v>
      </c>
      <c r="CJ34" s="81">
        <f t="shared" si="4"/>
        <v>-1.3528045357515731E-3</v>
      </c>
      <c r="CK34" s="81">
        <f t="shared" si="5"/>
        <v>-1.4274074101621307E-3</v>
      </c>
      <c r="CL34" s="81">
        <f t="shared" si="6"/>
        <v>-1.4266272362743458E-3</v>
      </c>
      <c r="CM34" s="81"/>
      <c r="CN34" s="73">
        <f t="shared" si="7"/>
        <v>8.1259798157640034E-2</v>
      </c>
      <c r="CO34" s="81"/>
      <c r="CP34" s="73">
        <f t="shared" si="8"/>
        <v>8.7875271305136352E-2</v>
      </c>
      <c r="CQ34" s="81">
        <f t="shared" si="9"/>
        <v>-1.4274971449693037E-3</v>
      </c>
      <c r="CR34" s="81">
        <f t="shared" si="10"/>
        <v>-1.4271097360250735E-3</v>
      </c>
      <c r="CS34" s="73">
        <f t="shared" si="11"/>
        <v>-0.43511087958198785</v>
      </c>
    </row>
    <row r="35" spans="1:97" x14ac:dyDescent="0.25">
      <c r="A35" s="94" t="s">
        <v>34</v>
      </c>
      <c r="B35" s="95">
        <v>3308.0399026999999</v>
      </c>
      <c r="C35" s="95"/>
      <c r="D35" s="95">
        <v>538.50077824000005</v>
      </c>
      <c r="E35" s="95">
        <v>95.511668998000005</v>
      </c>
      <c r="F35" s="95">
        <v>82.631046480999998</v>
      </c>
      <c r="G35" s="95">
        <v>63.644085037000004</v>
      </c>
      <c r="H35" s="95">
        <v>329.05889029999997</v>
      </c>
      <c r="I35" s="89">
        <v>13.092192361</v>
      </c>
      <c r="J35" s="89">
        <v>6.1968309694999997</v>
      </c>
      <c r="K35" s="89">
        <v>37.970000657999996</v>
      </c>
      <c r="L35" s="89">
        <v>5.4564914432</v>
      </c>
      <c r="M35" s="91">
        <v>7.4194218864000003</v>
      </c>
      <c r="N35" s="91">
        <v>5.3639142788000003</v>
      </c>
      <c r="O35" s="89">
        <v>5.1287149356999997</v>
      </c>
      <c r="P35" s="95"/>
      <c r="Q35" s="94" t="s">
        <v>34</v>
      </c>
      <c r="R35" s="94">
        <v>0</v>
      </c>
      <c r="S35" s="95">
        <v>1.2176183005872701</v>
      </c>
      <c r="T35" s="95">
        <v>7.40902510479226</v>
      </c>
      <c r="U35" s="95">
        <v>14.148185192849001</v>
      </c>
      <c r="V35" s="95">
        <v>14.148185192849001</v>
      </c>
      <c r="W35" s="95">
        <v>19.367467351733598</v>
      </c>
      <c r="X35" s="95">
        <v>0</v>
      </c>
      <c r="Y35" s="95">
        <v>5.5689545970990704</v>
      </c>
      <c r="Z35" s="95">
        <v>5.3564025775488799</v>
      </c>
      <c r="AA35" s="95">
        <v>2.9796316919503699E-2</v>
      </c>
      <c r="AB35" s="95">
        <v>3303.4052243015399</v>
      </c>
      <c r="AC35" s="95">
        <v>51.081956379175601</v>
      </c>
      <c r="AD35" s="95">
        <v>1.7277036677972</v>
      </c>
      <c r="AE35" s="95">
        <v>13.0405123706586</v>
      </c>
      <c r="AF35" s="95">
        <v>0</v>
      </c>
      <c r="AG35" s="95">
        <v>0</v>
      </c>
      <c r="AH35" s="95">
        <v>40.653260401300102</v>
      </c>
      <c r="AI35" s="95">
        <v>40.653260401300102</v>
      </c>
      <c r="AJ35" s="95">
        <v>4.3019655525523399</v>
      </c>
      <c r="AK35" s="95">
        <v>14.163227677205301</v>
      </c>
      <c r="AL35" s="95">
        <v>1.2161302235458001E-3</v>
      </c>
      <c r="AM35" s="95">
        <v>34.100147092706003</v>
      </c>
      <c r="AN35" s="95">
        <v>4.9510785899017301E-3</v>
      </c>
      <c r="AO35" s="95">
        <v>5.93992575452181</v>
      </c>
      <c r="AP35" s="95">
        <v>1.78615261616842</v>
      </c>
      <c r="AQ35" s="95">
        <v>331.518544575693</v>
      </c>
      <c r="AR35" s="95">
        <v>483.97130702793697</v>
      </c>
      <c r="AS35" s="95">
        <v>49.472616969078999</v>
      </c>
      <c r="AT35" s="95">
        <v>537.74588954956903</v>
      </c>
      <c r="AU35" s="95">
        <v>5.0449954845593697E-6</v>
      </c>
      <c r="AV35" s="95">
        <v>20.780472866595002</v>
      </c>
      <c r="AW35" s="95">
        <v>0</v>
      </c>
      <c r="AX35" s="95">
        <v>87.098554446214393</v>
      </c>
      <c r="AY35" s="95">
        <v>3.5276759833991901E-2</v>
      </c>
      <c r="AZ35" s="95">
        <v>2.14236088559665E-5</v>
      </c>
      <c r="BA35" s="95">
        <v>28.439953542662199</v>
      </c>
      <c r="BB35" s="95">
        <v>3.9507548544122702E-2</v>
      </c>
      <c r="BC35" s="95">
        <v>0</v>
      </c>
      <c r="BD35" s="95">
        <v>0.80401211863070898</v>
      </c>
      <c r="BE35" s="95">
        <v>95.384048037894004</v>
      </c>
      <c r="BF35" s="95">
        <v>82.5214768152658</v>
      </c>
      <c r="BG35" s="95">
        <v>12.862571222628199</v>
      </c>
      <c r="BH35" s="95">
        <v>0</v>
      </c>
      <c r="BI35" s="95">
        <v>0</v>
      </c>
      <c r="BJ35" s="95">
        <v>26.260902898526702</v>
      </c>
      <c r="BK35" s="95">
        <v>0</v>
      </c>
      <c r="BL35" s="95">
        <v>3.9017477244442902</v>
      </c>
      <c r="BM35" s="95">
        <v>1.7696220303466199</v>
      </c>
      <c r="BN35" s="95">
        <v>1.9127995833264399E-4</v>
      </c>
      <c r="BO35" s="95">
        <v>15.615210988828</v>
      </c>
      <c r="BP35" s="95">
        <v>0.25741667433946003</v>
      </c>
      <c r="BQ35" s="95">
        <v>1.2349081389132299E-4</v>
      </c>
      <c r="BR35" s="95">
        <v>5.65490659104813</v>
      </c>
      <c r="BS35" s="95">
        <v>4.1801980852857998E-7</v>
      </c>
      <c r="BT35" s="95">
        <v>63.554942972610903</v>
      </c>
      <c r="BU35" s="95">
        <v>38.643235564096997</v>
      </c>
      <c r="BV35" s="95">
        <v>0</v>
      </c>
      <c r="BW35" s="95">
        <v>0</v>
      </c>
      <c r="BX35" s="95">
        <v>5.1804576628289096</v>
      </c>
      <c r="BY35" s="95">
        <v>0</v>
      </c>
      <c r="BZ35" s="95">
        <v>1.28602120966351</v>
      </c>
      <c r="CA35" s="95">
        <v>328.59778831605399</v>
      </c>
      <c r="CB35" s="95">
        <v>5.5067229945471796</v>
      </c>
      <c r="CE35" s="35">
        <f t="shared" ref="CE35:CE51" si="12">AJ35/AT35</f>
        <v>7.9999970918527823E-3</v>
      </c>
      <c r="CF35" s="54">
        <f t="shared" ref="CF35:CF51" si="13">+(AB35-B35)/B35</f>
        <v>-1.4010346110629407E-3</v>
      </c>
      <c r="CG35" s="54"/>
      <c r="CH35" s="54">
        <f t="shared" ref="CH35:CH51" si="14">+(AT35-D35)/D35</f>
        <v>-1.4018339822984924E-3</v>
      </c>
      <c r="CI35" s="54">
        <f t="shared" ref="CI35:CI51" si="15">+(BE35-E35)/E35</f>
        <v>-1.3361818659945381E-3</v>
      </c>
      <c r="CJ35" s="81">
        <f t="shared" ref="CJ35:CJ51" si="16">+(BF35-F35)/F35</f>
        <v>-1.3260108688009067E-3</v>
      </c>
      <c r="CK35" s="81">
        <f t="shared" ref="CK35:CK51" si="17">+(BT35-G35)/G35</f>
        <v>-1.4006339212399319E-3</v>
      </c>
      <c r="CL35" s="81">
        <f t="shared" ref="CL35:CL51" si="18">+(CA35-H35)/H35</f>
        <v>-1.4012749618331161E-3</v>
      </c>
      <c r="CM35" s="81"/>
      <c r="CN35" s="73">
        <f t="shared" ref="CN35:CN51" si="19">+(AI35-K35)/K35</f>
        <v>7.0667887721902439E-2</v>
      </c>
      <c r="CO35" s="81"/>
      <c r="CP35" s="73">
        <f t="shared" ref="CP35:CP51" si="20">+(AO35-L35)/L35</f>
        <v>8.8598015108092315E-2</v>
      </c>
      <c r="CQ35" s="81">
        <f t="shared" ref="CQ35:CQ51" si="21">+(T35-M35)/M35</f>
        <v>-1.4012926838407665E-3</v>
      </c>
      <c r="CR35" s="81">
        <f t="shared" ref="CR35:CR51" si="22">+(Z35-N35)/N35</f>
        <v>-1.4004141119124717E-3</v>
      </c>
      <c r="CS35" s="73">
        <f t="shared" ref="CS35:CS51" si="23">+(AP35-O35)/O35</f>
        <v>-0.65173486174180695</v>
      </c>
    </row>
    <row r="36" spans="1:97" x14ac:dyDescent="0.25">
      <c r="A36" s="94" t="s">
        <v>35</v>
      </c>
      <c r="B36" s="95">
        <v>13184.397282</v>
      </c>
      <c r="C36" s="95"/>
      <c r="D36" s="95">
        <v>1325.5819689</v>
      </c>
      <c r="E36" s="95">
        <v>304.82930074000001</v>
      </c>
      <c r="F36" s="95">
        <v>252.86552399999999</v>
      </c>
      <c r="G36" s="95">
        <v>195.85689124999999</v>
      </c>
      <c r="H36" s="95">
        <v>783.3340948</v>
      </c>
      <c r="I36" s="89">
        <v>28.232590284</v>
      </c>
      <c r="J36" s="89">
        <v>15.720524746000001</v>
      </c>
      <c r="K36" s="89">
        <v>82.421356392000007</v>
      </c>
      <c r="L36" s="89">
        <v>11.58829158</v>
      </c>
      <c r="M36" s="91">
        <v>15.792079436</v>
      </c>
      <c r="N36" s="91">
        <v>11.982552155</v>
      </c>
      <c r="O36" s="89">
        <v>18.251637132999999</v>
      </c>
      <c r="P36" s="95"/>
      <c r="Q36" s="94" t="s">
        <v>35</v>
      </c>
      <c r="R36" s="94">
        <v>0</v>
      </c>
      <c r="S36" s="95">
        <v>2.8711313495953301</v>
      </c>
      <c r="T36" s="95">
        <v>15.769525674754499</v>
      </c>
      <c r="U36" s="95">
        <v>33.640682298700902</v>
      </c>
      <c r="V36" s="95">
        <v>33.640682298700902</v>
      </c>
      <c r="W36" s="95">
        <v>45.882116982931201</v>
      </c>
      <c r="X36" s="95">
        <v>0</v>
      </c>
      <c r="Y36" s="95">
        <v>13.2515518289271</v>
      </c>
      <c r="Z36" s="95">
        <v>11.965455375823099</v>
      </c>
      <c r="AA36" s="95">
        <v>0.21276319628473001</v>
      </c>
      <c r="AB36" s="95">
        <v>13165.5839257527</v>
      </c>
      <c r="AC36" s="95">
        <v>120.761066978876</v>
      </c>
      <c r="AD36" s="95">
        <v>4.1140394680053296</v>
      </c>
      <c r="AE36" s="95">
        <v>30.934759301932001</v>
      </c>
      <c r="AF36" s="95">
        <v>0</v>
      </c>
      <c r="AG36" s="95">
        <v>0</v>
      </c>
      <c r="AH36" s="95">
        <v>96.008958366449306</v>
      </c>
      <c r="AI36" s="95">
        <v>96.008958366449306</v>
      </c>
      <c r="AJ36" s="95">
        <v>10.589523970903301</v>
      </c>
      <c r="AK36" s="95">
        <v>33.693365128760703</v>
      </c>
      <c r="AL36" s="95">
        <v>8.6836940852591596E-3</v>
      </c>
      <c r="AM36" s="95">
        <v>80.578135809436802</v>
      </c>
      <c r="AN36" s="95">
        <v>3.5743263685656099E-2</v>
      </c>
      <c r="AO36" s="95">
        <v>14.006285202687501</v>
      </c>
      <c r="AP36" s="95">
        <v>4.2158532116326004</v>
      </c>
      <c r="AQ36" s="95">
        <v>789.14280537045897</v>
      </c>
      <c r="AR36" s="95">
        <v>1191.3219099566199</v>
      </c>
      <c r="AS36" s="95">
        <v>121.77948115661</v>
      </c>
      <c r="AT36" s="95">
        <v>1323.69091508413</v>
      </c>
      <c r="AU36" s="95">
        <v>3.6421011286495497E-5</v>
      </c>
      <c r="AV36" s="95">
        <v>49.217925303408798</v>
      </c>
      <c r="AW36" s="95">
        <v>0</v>
      </c>
      <c r="AX36" s="95">
        <v>209.74661335192999</v>
      </c>
      <c r="AY36" s="95">
        <v>0.107967013608029</v>
      </c>
      <c r="AZ36" s="95">
        <v>1.56027697537988E-4</v>
      </c>
      <c r="BA36" s="95">
        <v>87.126712564471305</v>
      </c>
      <c r="BB36" s="95">
        <v>0.12064646676367</v>
      </c>
      <c r="BC36" s="95">
        <v>0</v>
      </c>
      <c r="BD36" s="95">
        <v>2.45208258921829</v>
      </c>
      <c r="BE36" s="95">
        <v>304.41322428894199</v>
      </c>
      <c r="BF36" s="95">
        <v>252.52359193666501</v>
      </c>
      <c r="BG36" s="95">
        <v>51.8896323522765</v>
      </c>
      <c r="BH36" s="95">
        <v>0</v>
      </c>
      <c r="BI36" s="95">
        <v>0</v>
      </c>
      <c r="BJ36" s="95">
        <v>80.206845088377705</v>
      </c>
      <c r="BK36" s="95">
        <v>0</v>
      </c>
      <c r="BL36" s="95">
        <v>11.9674204085164</v>
      </c>
      <c r="BM36" s="95">
        <v>5.39695894574976</v>
      </c>
      <c r="BN36" s="95">
        <v>1.37395050159669E-3</v>
      </c>
      <c r="BO36" s="95">
        <v>47.894776653273503</v>
      </c>
      <c r="BP36" s="95">
        <v>0.60698598296441297</v>
      </c>
      <c r="BQ36" s="95">
        <v>8.6662130230217703E-4</v>
      </c>
      <c r="BR36" s="95">
        <v>17.247782562762801</v>
      </c>
      <c r="BS36" s="95">
        <v>3.04442235142776E-6</v>
      </c>
      <c r="BT36" s="95">
        <v>195.57743675638301</v>
      </c>
      <c r="BU36" s="95">
        <v>93.248449817901701</v>
      </c>
      <c r="BV36" s="95">
        <v>0</v>
      </c>
      <c r="BW36" s="95">
        <v>0</v>
      </c>
      <c r="BX36" s="95">
        <v>12.5526366536937</v>
      </c>
      <c r="BY36" s="95">
        <v>0</v>
      </c>
      <c r="BZ36" s="95">
        <v>3.30562213738567</v>
      </c>
      <c r="CA36" s="95">
        <v>782.21636698468296</v>
      </c>
      <c r="CB36" s="95">
        <v>13.4214530872993</v>
      </c>
      <c r="CE36" s="35">
        <f t="shared" si="12"/>
        <v>7.9999974693716631E-3</v>
      </c>
      <c r="CF36" s="54">
        <f t="shared" si="13"/>
        <v>-1.4269409397261101E-3</v>
      </c>
      <c r="CG36" s="54"/>
      <c r="CH36" s="54">
        <f t="shared" si="14"/>
        <v>-1.426583840333353E-3</v>
      </c>
      <c r="CI36" s="54">
        <f t="shared" si="15"/>
        <v>-1.364949006043565E-3</v>
      </c>
      <c r="CJ36" s="81">
        <f t="shared" si="16"/>
        <v>-1.3522288761475441E-3</v>
      </c>
      <c r="CK36" s="81">
        <f t="shared" si="17"/>
        <v>-1.4268300279527764E-3</v>
      </c>
      <c r="CL36" s="81">
        <f t="shared" si="18"/>
        <v>-1.4268851856913188E-3</v>
      </c>
      <c r="CM36" s="81"/>
      <c r="CN36" s="73">
        <f t="shared" si="19"/>
        <v>0.16485535508328689</v>
      </c>
      <c r="CO36" s="81"/>
      <c r="CP36" s="73">
        <f t="shared" si="20"/>
        <v>0.20865833466433201</v>
      </c>
      <c r="CQ36" s="81">
        <f t="shared" si="21"/>
        <v>-1.4281691867688172E-3</v>
      </c>
      <c r="CR36" s="81">
        <f t="shared" si="22"/>
        <v>-1.4268061557960498E-3</v>
      </c>
      <c r="CS36" s="73">
        <f t="shared" si="23"/>
        <v>-0.76901506528364527</v>
      </c>
    </row>
    <row r="37" spans="1:97" x14ac:dyDescent="0.25">
      <c r="A37" s="94" t="s">
        <v>36</v>
      </c>
      <c r="B37" s="95">
        <v>7308.9538968999996</v>
      </c>
      <c r="C37" s="95"/>
      <c r="D37" s="95">
        <v>3181.3350233000001</v>
      </c>
      <c r="E37" s="95">
        <v>257.09065841</v>
      </c>
      <c r="F37" s="95">
        <v>237.45109686999999</v>
      </c>
      <c r="G37" s="95">
        <v>323.96646900000002</v>
      </c>
      <c r="H37" s="95">
        <v>1579.5180898999999</v>
      </c>
      <c r="I37" s="89">
        <v>66.139614859000005</v>
      </c>
      <c r="J37" s="89">
        <v>27.471402478000002</v>
      </c>
      <c r="K37" s="89">
        <v>190.91937601999999</v>
      </c>
      <c r="L37" s="89">
        <v>27.837461644000001</v>
      </c>
      <c r="M37" s="91">
        <v>37.791199327000001</v>
      </c>
      <c r="N37" s="91">
        <v>26.378337470000002</v>
      </c>
      <c r="O37" s="89">
        <v>12.811022222</v>
      </c>
      <c r="P37" s="95"/>
      <c r="Q37" s="94" t="s">
        <v>36</v>
      </c>
      <c r="R37" s="94">
        <v>0</v>
      </c>
      <c r="S37" s="95">
        <v>5.8585159361244301</v>
      </c>
      <c r="T37" s="95">
        <v>37.738207164721501</v>
      </c>
      <c r="U37" s="95">
        <v>67.940461545332298</v>
      </c>
      <c r="V37" s="95">
        <v>67.940461545332298</v>
      </c>
      <c r="W37" s="95">
        <v>93.084003973631994</v>
      </c>
      <c r="X37" s="95">
        <v>0</v>
      </c>
      <c r="Y37" s="95">
        <v>26.7337598462546</v>
      </c>
      <c r="Z37" s="95">
        <v>26.3413541297219</v>
      </c>
      <c r="AA37" s="95">
        <v>7.0128977229034897E-2</v>
      </c>
      <c r="AB37" s="95">
        <v>7298.7077709018504</v>
      </c>
      <c r="AC37" s="95">
        <v>245.62163084035299</v>
      </c>
      <c r="AD37" s="95">
        <v>8.2921434084593404</v>
      </c>
      <c r="AE37" s="95">
        <v>62.6496388088581</v>
      </c>
      <c r="AF37" s="95">
        <v>0</v>
      </c>
      <c r="AG37" s="95">
        <v>0</v>
      </c>
      <c r="AH37" s="95">
        <v>195.53013078502499</v>
      </c>
      <c r="AI37" s="95">
        <v>195.53013078502499</v>
      </c>
      <c r="AJ37" s="95">
        <v>25.4149925024069</v>
      </c>
      <c r="AK37" s="95">
        <v>67.993698397374999</v>
      </c>
      <c r="AL37" s="95">
        <v>2.8622914450743601E-3</v>
      </c>
      <c r="AM37" s="95">
        <v>163.98995671882199</v>
      </c>
      <c r="AN37" s="95">
        <v>1.23806848692984E-2</v>
      </c>
      <c r="AO37" s="95">
        <v>28.579679076645</v>
      </c>
      <c r="AP37" s="95">
        <v>8.5920340561474795</v>
      </c>
      <c r="AQ37" s="95">
        <v>1591.3363064673599</v>
      </c>
      <c r="AR37" s="95">
        <v>2859.18752260061</v>
      </c>
      <c r="AS37" s="95">
        <v>292.27242718228598</v>
      </c>
      <c r="AT37" s="95">
        <v>3176.8749422853002</v>
      </c>
      <c r="AU37" s="95">
        <v>1.2615500108723201E-5</v>
      </c>
      <c r="AV37" s="95">
        <v>99.874775268380105</v>
      </c>
      <c r="AW37" s="95">
        <v>0</v>
      </c>
      <c r="AX37" s="95">
        <v>416.84234876832198</v>
      </c>
      <c r="AY37" s="95">
        <v>0.101376163361155</v>
      </c>
      <c r="AZ37" s="95">
        <v>5.6806595062164797E-5</v>
      </c>
      <c r="BA37" s="95">
        <v>81.729066270253497</v>
      </c>
      <c r="BB37" s="95">
        <v>0.113557550346731</v>
      </c>
      <c r="BC37" s="95">
        <v>0</v>
      </c>
      <c r="BD37" s="95">
        <v>2.3112332144413701</v>
      </c>
      <c r="BE37" s="95">
        <v>256.74806213062601</v>
      </c>
      <c r="BF37" s="95">
        <v>237.13602033842199</v>
      </c>
      <c r="BG37" s="95">
        <v>19.6120417922033</v>
      </c>
      <c r="BH37" s="95">
        <v>0</v>
      </c>
      <c r="BI37" s="95">
        <v>0</v>
      </c>
      <c r="BJ37" s="95">
        <v>75.473566659777205</v>
      </c>
      <c r="BK37" s="95">
        <v>0</v>
      </c>
      <c r="BL37" s="95">
        <v>11.208019059758399</v>
      </c>
      <c r="BM37" s="95">
        <v>5.0869931657655201</v>
      </c>
      <c r="BN37" s="95">
        <v>4.81908115052607E-4</v>
      </c>
      <c r="BO37" s="95">
        <v>44.855721806775897</v>
      </c>
      <c r="BP37" s="95">
        <v>1.2385476631179899</v>
      </c>
      <c r="BQ37" s="95">
        <v>2.8411279287686599E-4</v>
      </c>
      <c r="BR37" s="95">
        <v>16.2556625120014</v>
      </c>
      <c r="BS37" s="95">
        <v>1.10843827257505E-6</v>
      </c>
      <c r="BT37" s="95">
        <v>323.512240304925</v>
      </c>
      <c r="BU37" s="95">
        <v>184.840581206601</v>
      </c>
      <c r="BV37" s="95">
        <v>0</v>
      </c>
      <c r="BW37" s="95">
        <v>0</v>
      </c>
      <c r="BX37" s="95">
        <v>24.755173426133201</v>
      </c>
      <c r="BY37" s="95">
        <v>0</v>
      </c>
      <c r="BZ37" s="95">
        <v>6.0517822538894599</v>
      </c>
      <c r="CA37" s="95">
        <v>1577.3034748427201</v>
      </c>
      <c r="CB37" s="95">
        <v>26.272926275505501</v>
      </c>
      <c r="CE37" s="35">
        <f t="shared" si="12"/>
        <v>7.9999977852840826E-3</v>
      </c>
      <c r="CF37" s="54">
        <f t="shared" si="13"/>
        <v>-1.4018594374353554E-3</v>
      </c>
      <c r="CG37" s="54"/>
      <c r="CH37" s="54">
        <f t="shared" si="14"/>
        <v>-1.4019526337321862E-3</v>
      </c>
      <c r="CI37" s="54">
        <f t="shared" si="15"/>
        <v>-1.3325893733082711E-3</v>
      </c>
      <c r="CJ37" s="81">
        <f t="shared" si="16"/>
        <v>-1.3269112492266108E-3</v>
      </c>
      <c r="CK37" s="81">
        <f t="shared" si="17"/>
        <v>-1.4020855197672223E-3</v>
      </c>
      <c r="CL37" s="81">
        <f t="shared" si="18"/>
        <v>-1.4020827437437274E-3</v>
      </c>
      <c r="CM37" s="81"/>
      <c r="CN37" s="73">
        <f t="shared" si="19"/>
        <v>2.4150271497545655E-2</v>
      </c>
      <c r="CO37" s="81"/>
      <c r="CP37" s="73">
        <f t="shared" si="20"/>
        <v>2.6662539930431276E-2</v>
      </c>
      <c r="CQ37" s="81">
        <f t="shared" si="21"/>
        <v>-1.402235526318407E-3</v>
      </c>
      <c r="CR37" s="81">
        <f t="shared" si="22"/>
        <v>-1.4020345414172877E-3</v>
      </c>
      <c r="CS37" s="73">
        <f t="shared" si="23"/>
        <v>-0.32932486516238912</v>
      </c>
    </row>
    <row r="38" spans="1:97" x14ac:dyDescent="0.25">
      <c r="A38" s="94" t="s">
        <v>37</v>
      </c>
      <c r="B38" s="95">
        <v>7193.9096655000003</v>
      </c>
      <c r="C38" s="95"/>
      <c r="D38" s="95">
        <v>1343.5553972</v>
      </c>
      <c r="E38" s="95">
        <v>153.63795499</v>
      </c>
      <c r="F38" s="95">
        <v>129.84977358</v>
      </c>
      <c r="G38" s="95">
        <v>172.54583289000001</v>
      </c>
      <c r="H38" s="95">
        <v>674.49789523000004</v>
      </c>
      <c r="I38" s="89">
        <v>25.955831941</v>
      </c>
      <c r="J38" s="89">
        <v>12.412934763999999</v>
      </c>
      <c r="K38" s="89">
        <v>75.292559275000002</v>
      </c>
      <c r="L38" s="89">
        <v>10.790219434999999</v>
      </c>
      <c r="M38" s="91">
        <v>14.671549153000001</v>
      </c>
      <c r="N38" s="91">
        <v>10.618775327</v>
      </c>
      <c r="O38" s="89">
        <v>9.9368682398000008</v>
      </c>
      <c r="P38" s="95"/>
      <c r="Q38" s="94" t="s">
        <v>37</v>
      </c>
      <c r="R38" s="94">
        <v>0</v>
      </c>
      <c r="S38" s="95">
        <v>2.4685962595977098</v>
      </c>
      <c r="T38" s="95">
        <v>14.6518019786268</v>
      </c>
      <c r="U38" s="95">
        <v>28.999684333201099</v>
      </c>
      <c r="V38" s="95">
        <v>28.999684333201099</v>
      </c>
      <c r="W38" s="95">
        <v>39.507118460530101</v>
      </c>
      <c r="X38" s="95">
        <v>0</v>
      </c>
      <c r="Y38" s="95">
        <v>11.408832664593</v>
      </c>
      <c r="Z38" s="95">
        <v>10.604492826737401</v>
      </c>
      <c r="AA38" s="95">
        <v>0.19730088549244701</v>
      </c>
      <c r="AB38" s="95">
        <v>7184.2267781147202</v>
      </c>
      <c r="AC38" s="95">
        <v>103.871169074712</v>
      </c>
      <c r="AD38" s="95">
        <v>3.5412901165442898</v>
      </c>
      <c r="AE38" s="95">
        <v>26.6215559426429</v>
      </c>
      <c r="AF38" s="95">
        <v>0</v>
      </c>
      <c r="AG38" s="95">
        <v>0</v>
      </c>
      <c r="AH38" s="95">
        <v>82.588664580510994</v>
      </c>
      <c r="AI38" s="95">
        <v>82.588664580510994</v>
      </c>
      <c r="AJ38" s="95">
        <v>10.7339772623444</v>
      </c>
      <c r="AK38" s="95">
        <v>29.001294205231002</v>
      </c>
      <c r="AL38" s="95">
        <v>8.0527488570415195E-3</v>
      </c>
      <c r="AM38" s="95">
        <v>69.324770388223598</v>
      </c>
      <c r="AN38" s="95">
        <v>3.7234116367514898E-2</v>
      </c>
      <c r="AO38" s="95">
        <v>12.042585621536199</v>
      </c>
      <c r="AP38" s="95">
        <v>3.6258986983731898</v>
      </c>
      <c r="AQ38" s="95">
        <v>679.54944632682395</v>
      </c>
      <c r="AR38" s="95">
        <v>1207.57198238264</v>
      </c>
      <c r="AS38" s="95">
        <v>123.44066037068499</v>
      </c>
      <c r="AT38" s="95">
        <v>1341.74662001567</v>
      </c>
      <c r="AU38" s="95">
        <v>3.7940216564187901E-5</v>
      </c>
      <c r="AV38" s="95">
        <v>42.350060469039903</v>
      </c>
      <c r="AW38" s="95">
        <v>0</v>
      </c>
      <c r="AX38" s="95">
        <v>180.85750621659699</v>
      </c>
      <c r="AY38" s="95">
        <v>5.5477378789331802E-2</v>
      </c>
      <c r="AZ38" s="95">
        <v>1.6971266529208399E-4</v>
      </c>
      <c r="BA38" s="95">
        <v>44.865185500311298</v>
      </c>
      <c r="BB38" s="95">
        <v>6.1751607448315302E-2</v>
      </c>
      <c r="BC38" s="95">
        <v>0</v>
      </c>
      <c r="BD38" s="95">
        <v>1.2521456325887199</v>
      </c>
      <c r="BE38" s="95">
        <v>153.44077360127201</v>
      </c>
      <c r="BF38" s="95">
        <v>129.68461413457001</v>
      </c>
      <c r="BG38" s="95">
        <v>23.756159466701899</v>
      </c>
      <c r="BH38" s="95">
        <v>0</v>
      </c>
      <c r="BI38" s="95">
        <v>0</v>
      </c>
      <c r="BJ38" s="95">
        <v>41.042129900957299</v>
      </c>
      <c r="BK38" s="95">
        <v>0</v>
      </c>
      <c r="BL38" s="95">
        <v>6.1655978082750398</v>
      </c>
      <c r="BM38" s="95">
        <v>2.7559004861191498</v>
      </c>
      <c r="BN38" s="95">
        <v>1.41063995700987E-3</v>
      </c>
      <c r="BO38" s="95">
        <v>24.675204193631899</v>
      </c>
      <c r="BP38" s="95">
        <v>0.52188570448231197</v>
      </c>
      <c r="BQ38" s="95">
        <v>7.9894134731063604E-4</v>
      </c>
      <c r="BR38" s="95">
        <v>8.8088390210376009</v>
      </c>
      <c r="BS38" s="95">
        <v>3.3114420629750201E-6</v>
      </c>
      <c r="BT38" s="95">
        <v>172.31369109356899</v>
      </c>
      <c r="BU38" s="95">
        <v>80.407646868560605</v>
      </c>
      <c r="BV38" s="95">
        <v>0</v>
      </c>
      <c r="BW38" s="95">
        <v>0</v>
      </c>
      <c r="BX38" s="95">
        <v>10.8395828199215</v>
      </c>
      <c r="BY38" s="95">
        <v>0</v>
      </c>
      <c r="BZ38" s="95">
        <v>2.8896858520281099</v>
      </c>
      <c r="CA38" s="95">
        <v>673.59013103721895</v>
      </c>
      <c r="CB38" s="95">
        <v>11.5927256377456</v>
      </c>
      <c r="CE38" s="35">
        <f t="shared" si="12"/>
        <v>8.0000032064318077E-3</v>
      </c>
      <c r="CF38" s="54">
        <f t="shared" si="13"/>
        <v>-1.3459840108524758E-3</v>
      </c>
      <c r="CG38" s="54"/>
      <c r="CH38" s="54">
        <f t="shared" si="14"/>
        <v>-1.3462617083743E-3</v>
      </c>
      <c r="CI38" s="54">
        <f t="shared" si="15"/>
        <v>-1.2834158638782831E-3</v>
      </c>
      <c r="CJ38" s="81">
        <f t="shared" si="16"/>
        <v>-1.2719270960317719E-3</v>
      </c>
      <c r="CK38" s="81">
        <f t="shared" si="17"/>
        <v>-1.3453920766606745E-3</v>
      </c>
      <c r="CL38" s="81">
        <f t="shared" si="18"/>
        <v>-1.3458369539782549E-3</v>
      </c>
      <c r="CM38" s="81"/>
      <c r="CN38" s="73">
        <f t="shared" si="19"/>
        <v>9.690340421106626E-2</v>
      </c>
      <c r="CO38" s="81"/>
      <c r="CP38" s="73">
        <f t="shared" si="20"/>
        <v>0.11606494141110117</v>
      </c>
      <c r="CQ38" s="81">
        <f t="shared" si="21"/>
        <v>-1.345950190213083E-3</v>
      </c>
      <c r="CR38" s="81">
        <f t="shared" si="22"/>
        <v>-1.3450233028552173E-3</v>
      </c>
      <c r="CS38" s="73">
        <f t="shared" si="23"/>
        <v>-0.63510649322586088</v>
      </c>
    </row>
    <row r="39" spans="1:97" x14ac:dyDescent="0.25">
      <c r="A39" s="94" t="s">
        <v>38</v>
      </c>
      <c r="B39" s="95">
        <v>12251.203361</v>
      </c>
      <c r="C39" s="95"/>
      <c r="D39" s="95">
        <v>2357.0026100999999</v>
      </c>
      <c r="E39" s="95">
        <v>229.54268705000001</v>
      </c>
      <c r="F39" s="95">
        <v>194.52999319</v>
      </c>
      <c r="G39" s="95">
        <v>332.25331659</v>
      </c>
      <c r="H39" s="95">
        <v>1030.7474308999999</v>
      </c>
      <c r="I39" s="89">
        <v>37.856266484000002</v>
      </c>
      <c r="J39" s="89">
        <v>18.131159669999999</v>
      </c>
      <c r="K39" s="89">
        <v>109.80147688</v>
      </c>
      <c r="L39" s="89">
        <v>15.716282459</v>
      </c>
      <c r="M39" s="91">
        <v>21.368240569000001</v>
      </c>
      <c r="N39" s="91">
        <v>15.450766218</v>
      </c>
      <c r="O39" s="89">
        <v>14.612240029000001</v>
      </c>
      <c r="P39" s="95"/>
      <c r="Q39" s="94" t="s">
        <v>130</v>
      </c>
      <c r="R39" s="94">
        <v>0</v>
      </c>
      <c r="S39" s="95">
        <v>3.7453894061092101</v>
      </c>
      <c r="T39" s="95">
        <v>21.337739137208299</v>
      </c>
      <c r="U39" s="95">
        <v>44.298305952711601</v>
      </c>
      <c r="V39" s="95">
        <v>44.298305952711601</v>
      </c>
      <c r="W39" s="95">
        <v>60.170137710583802</v>
      </c>
      <c r="X39" s="95">
        <v>0</v>
      </c>
      <c r="Y39" s="95">
        <v>17.4270644728396</v>
      </c>
      <c r="Z39" s="95">
        <v>15.428697073698</v>
      </c>
      <c r="AA39" s="95">
        <v>0.43635459195890303</v>
      </c>
      <c r="AB39" s="95">
        <v>12233.720997873599</v>
      </c>
      <c r="AC39" s="95">
        <v>157.89931839598</v>
      </c>
      <c r="AD39" s="95">
        <v>5.41148184385231</v>
      </c>
      <c r="AE39" s="95">
        <v>40.572256726809798</v>
      </c>
      <c r="AF39" s="95">
        <v>0</v>
      </c>
      <c r="AG39" s="95">
        <v>0</v>
      </c>
      <c r="AH39" s="95">
        <v>125.46460305728699</v>
      </c>
      <c r="AI39" s="95">
        <v>125.46460305728699</v>
      </c>
      <c r="AJ39" s="95">
        <v>18.829109408060301</v>
      </c>
      <c r="AK39" s="95">
        <v>44.287588571690399</v>
      </c>
      <c r="AL39" s="95">
        <v>1.78095910572184E-2</v>
      </c>
      <c r="AM39" s="95">
        <v>105.361758335876</v>
      </c>
      <c r="AN39" s="95">
        <v>8.2300948136986796E-2</v>
      </c>
      <c r="AO39" s="95">
        <v>18.271179636556599</v>
      </c>
      <c r="AP39" s="95">
        <v>5.5056903221627698</v>
      </c>
      <c r="AQ39" s="95">
        <v>1038.3558802702801</v>
      </c>
      <c r="AR39" s="95">
        <v>2118.2742548635301</v>
      </c>
      <c r="AS39" s="95">
        <v>216.53469436533001</v>
      </c>
      <c r="AT39" s="95">
        <v>2353.6380586369201</v>
      </c>
      <c r="AU39" s="95">
        <v>8.3859720205559698E-5</v>
      </c>
      <c r="AV39" s="95">
        <v>64.4704760451705</v>
      </c>
      <c r="AW39" s="95">
        <v>0</v>
      </c>
      <c r="AX39" s="95">
        <v>278.650890965614</v>
      </c>
      <c r="AY39" s="95">
        <v>8.3143620910839502E-2</v>
      </c>
      <c r="AZ39" s="95">
        <v>3.8378363238854199E-4</v>
      </c>
      <c r="BA39" s="95">
        <v>67.373772896487495</v>
      </c>
      <c r="BB39" s="95">
        <v>9.21890727062286E-2</v>
      </c>
      <c r="BC39" s="95">
        <v>0</v>
      </c>
      <c r="BD39" s="95">
        <v>1.86500213687395</v>
      </c>
      <c r="BE39" s="95">
        <v>229.22949616251199</v>
      </c>
      <c r="BF39" s="95">
        <v>194.266765508346</v>
      </c>
      <c r="BG39" s="95">
        <v>34.9627306541664</v>
      </c>
      <c r="BH39" s="95">
        <v>0</v>
      </c>
      <c r="BI39" s="95">
        <v>0</v>
      </c>
      <c r="BJ39" s="95">
        <v>61.264675381537302</v>
      </c>
      <c r="BK39" s="95">
        <v>0</v>
      </c>
      <c r="BL39" s="95">
        <v>9.2673278415097098</v>
      </c>
      <c r="BM39" s="95">
        <v>4.1047105297155397</v>
      </c>
      <c r="BN39" s="95">
        <v>3.1605653724797E-3</v>
      </c>
      <c r="BO39" s="95">
        <v>37.088399970678502</v>
      </c>
      <c r="BP39" s="95">
        <v>0.79181371388368804</v>
      </c>
      <c r="BQ39" s="95">
        <v>1.75626522434123E-3</v>
      </c>
      <c r="BR39" s="95">
        <v>13.1222359550697</v>
      </c>
      <c r="BS39" s="95">
        <v>7.48862742881441E-6</v>
      </c>
      <c r="BT39" s="95">
        <v>331.77890541664601</v>
      </c>
      <c r="BU39" s="95">
        <v>124.05423296766401</v>
      </c>
      <c r="BV39" s="95">
        <v>0</v>
      </c>
      <c r="BW39" s="95">
        <v>0</v>
      </c>
      <c r="BX39" s="95">
        <v>16.778544013524598</v>
      </c>
      <c r="BY39" s="95">
        <v>0</v>
      </c>
      <c r="BZ39" s="95">
        <v>4.6600148061882596</v>
      </c>
      <c r="CA39" s="95">
        <v>1029.2764790158501</v>
      </c>
      <c r="CB39" s="95">
        <v>18.014301722676102</v>
      </c>
      <c r="CE39" s="35">
        <f t="shared" si="12"/>
        <v>8.0000020984385949E-3</v>
      </c>
      <c r="CF39" s="54">
        <f t="shared" si="13"/>
        <v>-1.4269915053449697E-3</v>
      </c>
      <c r="CG39" s="54"/>
      <c r="CH39" s="54">
        <f t="shared" si="14"/>
        <v>-1.4274704018834578E-3</v>
      </c>
      <c r="CI39" s="54">
        <f t="shared" si="15"/>
        <v>-1.3644123954155811E-3</v>
      </c>
      <c r="CJ39" s="81">
        <f t="shared" si="16"/>
        <v>-1.3531470254918654E-3</v>
      </c>
      <c r="CK39" s="81">
        <f t="shared" si="17"/>
        <v>-1.4278598577223771E-3</v>
      </c>
      <c r="CL39" s="81">
        <f t="shared" si="18"/>
        <v>-1.427073054031734E-3</v>
      </c>
      <c r="CM39" s="81"/>
      <c r="CN39" s="73">
        <f t="shared" si="19"/>
        <v>0.14264950365289658</v>
      </c>
      <c r="CO39" s="81"/>
      <c r="CP39" s="73">
        <f t="shared" si="20"/>
        <v>0.16256370959364666</v>
      </c>
      <c r="CQ39" s="81">
        <f t="shared" si="21"/>
        <v>-1.4274189628860716E-3</v>
      </c>
      <c r="CR39" s="81">
        <f t="shared" si="22"/>
        <v>-1.4283527425513337E-3</v>
      </c>
      <c r="CS39" s="73">
        <f t="shared" si="23"/>
        <v>-0.62321380491724954</v>
      </c>
    </row>
    <row r="40" spans="1:97" x14ac:dyDescent="0.25">
      <c r="A40" s="94" t="s">
        <v>39</v>
      </c>
      <c r="B40" s="95">
        <v>1103.4174746000001</v>
      </c>
      <c r="C40" s="95"/>
      <c r="D40" s="95">
        <v>220.34861638999999</v>
      </c>
      <c r="E40" s="95">
        <v>16.691937894999999</v>
      </c>
      <c r="F40" s="95">
        <v>14.808478186</v>
      </c>
      <c r="G40" s="95">
        <v>29.485227244000001</v>
      </c>
      <c r="H40" s="95">
        <v>100.043375</v>
      </c>
      <c r="I40" s="89">
        <v>3.9028833250999999</v>
      </c>
      <c r="J40" s="89">
        <v>1.7259032123</v>
      </c>
      <c r="K40" s="89">
        <v>11.285316279</v>
      </c>
      <c r="L40" s="89">
        <v>1.6319866460000001</v>
      </c>
      <c r="M40" s="91">
        <v>2.2164974961000001</v>
      </c>
      <c r="N40" s="91">
        <v>1.5661388006000001</v>
      </c>
      <c r="O40" s="89">
        <v>0.99448880070000001</v>
      </c>
      <c r="P40" s="95"/>
      <c r="Q40" s="94" t="s">
        <v>39</v>
      </c>
      <c r="R40" s="94">
        <v>0</v>
      </c>
      <c r="S40" s="95">
        <v>0.36319666173966703</v>
      </c>
      <c r="T40" s="95">
        <v>2.2133350953351201</v>
      </c>
      <c r="U40" s="95">
        <v>4.2814353590658598</v>
      </c>
      <c r="V40" s="95">
        <v>4.2814353590658598</v>
      </c>
      <c r="W40" s="95">
        <v>5.8238947876122298</v>
      </c>
      <c r="X40" s="95">
        <v>0</v>
      </c>
      <c r="Y40" s="95">
        <v>1.6922433930479901</v>
      </c>
      <c r="Z40" s="95">
        <v>1.5639037742386801</v>
      </c>
      <c r="AA40" s="95">
        <v>4.6850613119001697E-2</v>
      </c>
      <c r="AB40" s="95">
        <v>1101.8430362054</v>
      </c>
      <c r="AC40" s="95">
        <v>15.3168947076175</v>
      </c>
      <c r="AD40" s="95">
        <v>0.52603818009325498</v>
      </c>
      <c r="AE40" s="95">
        <v>3.9377201035549501</v>
      </c>
      <c r="AF40" s="95">
        <v>0</v>
      </c>
      <c r="AG40" s="95">
        <v>0</v>
      </c>
      <c r="AH40" s="95">
        <v>12.158904392224301</v>
      </c>
      <c r="AI40" s="95">
        <v>12.158904392224301</v>
      </c>
      <c r="AJ40" s="95">
        <v>1.7602742624712699</v>
      </c>
      <c r="AK40" s="95">
        <v>4.3031604344031296</v>
      </c>
      <c r="AL40" s="95">
        <v>1.91217989809682E-3</v>
      </c>
      <c r="AM40" s="95">
        <v>10.209509665868101</v>
      </c>
      <c r="AN40" s="95">
        <v>6.7533998274130801E-3</v>
      </c>
      <c r="AO40" s="95">
        <v>1.7717857516956199</v>
      </c>
      <c r="AP40" s="95">
        <v>0.53368579348749101</v>
      </c>
      <c r="AQ40" s="95">
        <v>100.782323561346</v>
      </c>
      <c r="AR40" s="95">
        <v>198.03074558551901</v>
      </c>
      <c r="AS40" s="95">
        <v>20.243148871729499</v>
      </c>
      <c r="AT40" s="95">
        <v>220.03416871971999</v>
      </c>
      <c r="AU40" s="95">
        <v>6.8814065560164802E-6</v>
      </c>
      <c r="AV40" s="95">
        <v>6.2535675477383297</v>
      </c>
      <c r="AW40" s="95">
        <v>0</v>
      </c>
      <c r="AX40" s="95">
        <v>27.122625836736699</v>
      </c>
      <c r="AY40" s="95">
        <v>6.3240145064126898E-3</v>
      </c>
      <c r="AZ40" s="95">
        <v>2.8191687809873301E-5</v>
      </c>
      <c r="BA40" s="95">
        <v>5.1188591742588301</v>
      </c>
      <c r="BB40" s="95">
        <v>7.0056272976294701E-3</v>
      </c>
      <c r="BC40" s="95">
        <v>0</v>
      </c>
      <c r="BD40" s="95">
        <v>0.14167822660207099</v>
      </c>
      <c r="BE40" s="95">
        <v>16.669214335981</v>
      </c>
      <c r="BF40" s="95">
        <v>14.7884403593389</v>
      </c>
      <c r="BG40" s="95">
        <v>1.88077397664202</v>
      </c>
      <c r="BH40" s="95">
        <v>0</v>
      </c>
      <c r="BI40" s="95">
        <v>0</v>
      </c>
      <c r="BJ40" s="95">
        <v>4.6640018739286901</v>
      </c>
      <c r="BK40" s="95">
        <v>0</v>
      </c>
      <c r="BL40" s="95">
        <v>0.70799527218814096</v>
      </c>
      <c r="BM40" s="95">
        <v>0.31182262493317198</v>
      </c>
      <c r="BN40" s="95">
        <v>2.5942874599227199E-4</v>
      </c>
      <c r="BO40" s="95">
        <v>2.8334310752492602</v>
      </c>
      <c r="BP40" s="95">
        <v>7.6783265759993793E-2</v>
      </c>
      <c r="BQ40" s="95">
        <v>1.7574287002651001E-4</v>
      </c>
      <c r="BR40" s="95">
        <v>0.99685855696467596</v>
      </c>
      <c r="BS40" s="95">
        <v>5.50106265742929E-7</v>
      </c>
      <c r="BT40" s="95">
        <v>29.443135931921201</v>
      </c>
      <c r="BU40" s="95">
        <v>12.0884457058909</v>
      </c>
      <c r="BV40" s="95">
        <v>0</v>
      </c>
      <c r="BW40" s="95">
        <v>0</v>
      </c>
      <c r="BX40" s="95">
        <v>1.6314968901500699</v>
      </c>
      <c r="BY40" s="95">
        <v>0</v>
      </c>
      <c r="BZ40" s="95">
        <v>0.45081693227070502</v>
      </c>
      <c r="CA40" s="95">
        <v>99.900618616930402</v>
      </c>
      <c r="CB40" s="95">
        <v>1.7564046973290901</v>
      </c>
      <c r="CE40" s="35">
        <f t="shared" si="12"/>
        <v>8.0000041480535293E-3</v>
      </c>
      <c r="CF40" s="54">
        <f t="shared" si="13"/>
        <v>-1.4268746243762498E-3</v>
      </c>
      <c r="CG40" s="54"/>
      <c r="CH40" s="54">
        <f t="shared" si="14"/>
        <v>-1.4270462661923658E-3</v>
      </c>
      <c r="CI40" s="54">
        <f t="shared" si="15"/>
        <v>-1.3613493629044647E-3</v>
      </c>
      <c r="CJ40" s="81">
        <f t="shared" si="16"/>
        <v>-1.3531320645793715E-3</v>
      </c>
      <c r="CK40" s="81">
        <f t="shared" si="17"/>
        <v>-1.4275390089579377E-3</v>
      </c>
      <c r="CL40" s="81">
        <f t="shared" si="18"/>
        <v>-1.4269448933484695E-3</v>
      </c>
      <c r="CM40" s="81"/>
      <c r="CN40" s="73">
        <f t="shared" si="19"/>
        <v>7.740927162581128E-2</v>
      </c>
      <c r="CO40" s="81"/>
      <c r="CP40" s="73">
        <f t="shared" si="20"/>
        <v>8.5661917662296735E-2</v>
      </c>
      <c r="CQ40" s="81">
        <f t="shared" si="21"/>
        <v>-1.4267558481091927E-3</v>
      </c>
      <c r="CR40" s="81">
        <f t="shared" si="22"/>
        <v>-1.427093409896841E-3</v>
      </c>
      <c r="CS40" s="73">
        <f t="shared" si="23"/>
        <v>-0.46335665810229271</v>
      </c>
    </row>
    <row r="41" spans="1:97" x14ac:dyDescent="0.25">
      <c r="A41" s="94" t="s">
        <v>40</v>
      </c>
      <c r="B41" s="95">
        <v>8345.0384300999995</v>
      </c>
      <c r="C41" s="95"/>
      <c r="D41" s="95">
        <v>2441.8377787999998</v>
      </c>
      <c r="E41" s="95">
        <v>248.42944165</v>
      </c>
      <c r="F41" s="95">
        <v>223.14355943000001</v>
      </c>
      <c r="G41" s="95">
        <v>283.97845219999999</v>
      </c>
      <c r="H41" s="95">
        <v>1192.3678417000001</v>
      </c>
      <c r="I41" s="89">
        <v>48.323144366999998</v>
      </c>
      <c r="J41" s="89">
        <v>20.986090457</v>
      </c>
      <c r="K41" s="89">
        <v>139.69364827000001</v>
      </c>
      <c r="L41" s="89">
        <v>20.263280736999999</v>
      </c>
      <c r="M41" s="91">
        <v>27.521215631</v>
      </c>
      <c r="N41" s="91">
        <v>19.41963556</v>
      </c>
      <c r="O41" s="89">
        <v>12.497265358</v>
      </c>
      <c r="P41" s="95"/>
      <c r="Q41" s="94" t="s">
        <v>40</v>
      </c>
      <c r="R41" s="94">
        <v>0</v>
      </c>
      <c r="S41" s="95">
        <v>4.4017743375855503</v>
      </c>
      <c r="T41" s="95">
        <v>27.481924425330298</v>
      </c>
      <c r="U41" s="95">
        <v>51.264998345930401</v>
      </c>
      <c r="V41" s="95">
        <v>51.264998345930401</v>
      </c>
      <c r="W41" s="95">
        <v>70.105275198713599</v>
      </c>
      <c r="X41" s="95">
        <v>0</v>
      </c>
      <c r="Y41" s="95">
        <v>20.176385052834998</v>
      </c>
      <c r="Z41" s="95">
        <v>19.391910450745499</v>
      </c>
      <c r="AA41" s="95">
        <v>0.158852802082491</v>
      </c>
      <c r="AB41" s="95">
        <v>8333.1304962978793</v>
      </c>
      <c r="AC41" s="95">
        <v>184.77996331926099</v>
      </c>
      <c r="AD41" s="95">
        <v>6.26016997979103</v>
      </c>
      <c r="AE41" s="95">
        <v>47.2108127597539</v>
      </c>
      <c r="AF41" s="95">
        <v>0</v>
      </c>
      <c r="AG41" s="95">
        <v>0</v>
      </c>
      <c r="AH41" s="95">
        <v>147.02721674346901</v>
      </c>
      <c r="AI41" s="95">
        <v>147.02721674346901</v>
      </c>
      <c r="AJ41" s="95">
        <v>19.506812981751199</v>
      </c>
      <c r="AK41" s="95">
        <v>51.308137819917903</v>
      </c>
      <c r="AL41" s="95">
        <v>6.4835629742613799E-3</v>
      </c>
      <c r="AM41" s="95">
        <v>123.34560140057</v>
      </c>
      <c r="AN41" s="95">
        <v>2.8099146198311501E-2</v>
      </c>
      <c r="AO41" s="95">
        <v>21.473222552381898</v>
      </c>
      <c r="AP41" s="95">
        <v>6.4588072496455498</v>
      </c>
      <c r="AQ41" s="95">
        <v>1201.23898671605</v>
      </c>
      <c r="AR41" s="95">
        <v>2194.5178197062301</v>
      </c>
      <c r="AS41" s="95">
        <v>224.32856062426001</v>
      </c>
      <c r="AT41" s="95">
        <v>2438.3531933122399</v>
      </c>
      <c r="AU41" s="95">
        <v>2.8631856116140701E-5</v>
      </c>
      <c r="AV41" s="95">
        <v>75.205059328160104</v>
      </c>
      <c r="AW41" s="95">
        <v>0</v>
      </c>
      <c r="AX41" s="95">
        <v>316.46415092951901</v>
      </c>
      <c r="AY41" s="95">
        <v>9.5280271532267299E-2</v>
      </c>
      <c r="AZ41" s="95">
        <v>1.2552936412371199E-4</v>
      </c>
      <c r="BA41" s="95">
        <v>76.883101386156099</v>
      </c>
      <c r="BB41" s="95">
        <v>0.106517089645441</v>
      </c>
      <c r="BC41" s="95">
        <v>0</v>
      </c>
      <c r="BD41" s="95">
        <v>2.1654334128099499</v>
      </c>
      <c r="BE41" s="95">
        <v>248.09164458126</v>
      </c>
      <c r="BF41" s="95">
        <v>222.84183491829199</v>
      </c>
      <c r="BG41" s="95">
        <v>25.249809662968399</v>
      </c>
      <c r="BH41" s="95">
        <v>0</v>
      </c>
      <c r="BI41" s="95">
        <v>0</v>
      </c>
      <c r="BJ41" s="95">
        <v>70.801756340768407</v>
      </c>
      <c r="BK41" s="95">
        <v>0</v>
      </c>
      <c r="BL41" s="95">
        <v>10.5536770796474</v>
      </c>
      <c r="BM41" s="95">
        <v>4.76605756951448</v>
      </c>
      <c r="BN41" s="95">
        <v>1.0735936490858999E-3</v>
      </c>
      <c r="BO41" s="95">
        <v>42.236870979017503</v>
      </c>
      <c r="BP41" s="95">
        <v>0.93057749698230297</v>
      </c>
      <c r="BQ41" s="95">
        <v>6.4270057477361202E-4</v>
      </c>
      <c r="BR41" s="95">
        <v>15.2312965162563</v>
      </c>
      <c r="BS41" s="95">
        <v>2.4493561835010401E-6</v>
      </c>
      <c r="BT41" s="95">
        <v>283.57313806308503</v>
      </c>
      <c r="BU41" s="95">
        <v>140.46851230241401</v>
      </c>
      <c r="BV41" s="95">
        <v>0</v>
      </c>
      <c r="BW41" s="95">
        <v>0</v>
      </c>
      <c r="BX41" s="95">
        <v>18.853585803472399</v>
      </c>
      <c r="BY41" s="95">
        <v>0</v>
      </c>
      <c r="BZ41" s="95">
        <v>4.7547504007617203</v>
      </c>
      <c r="CA41" s="95">
        <v>1190.6661375662</v>
      </c>
      <c r="CB41" s="95">
        <v>20.067286461152001</v>
      </c>
      <c r="CE41" s="35">
        <f t="shared" si="12"/>
        <v>7.9999948470357973E-3</v>
      </c>
      <c r="CF41" s="54">
        <f t="shared" si="13"/>
        <v>-1.4269477488766311E-3</v>
      </c>
      <c r="CG41" s="54"/>
      <c r="CH41" s="54">
        <f t="shared" si="14"/>
        <v>-1.4270339815416926E-3</v>
      </c>
      <c r="CI41" s="54">
        <f t="shared" si="15"/>
        <v>-1.3597304188120662E-3</v>
      </c>
      <c r="CJ41" s="81">
        <f t="shared" si="16"/>
        <v>-1.3521542476007124E-3</v>
      </c>
      <c r="CK41" s="81">
        <f t="shared" si="17"/>
        <v>-1.4272707445757643E-3</v>
      </c>
      <c r="CL41" s="81">
        <f t="shared" si="18"/>
        <v>-1.4271637277419112E-3</v>
      </c>
      <c r="CM41" s="81"/>
      <c r="CN41" s="73">
        <f t="shared" si="19"/>
        <v>5.2497508399914308E-2</v>
      </c>
      <c r="CO41" s="81"/>
      <c r="CP41" s="73">
        <f t="shared" si="20"/>
        <v>5.9711052276573882E-2</v>
      </c>
      <c r="CQ41" s="81">
        <f t="shared" si="21"/>
        <v>-1.4276697002237198E-3</v>
      </c>
      <c r="CR41" s="81">
        <f t="shared" si="22"/>
        <v>-1.4276843233664051E-3</v>
      </c>
      <c r="CS41" s="73">
        <f t="shared" si="23"/>
        <v>-0.48318235512931568</v>
      </c>
    </row>
    <row r="42" spans="1:97" x14ac:dyDescent="0.25">
      <c r="A42" s="94" t="s">
        <v>41</v>
      </c>
      <c r="B42" s="95">
        <v>1992.9353693999999</v>
      </c>
      <c r="C42" s="95"/>
      <c r="D42" s="95">
        <v>244.06963615999999</v>
      </c>
      <c r="E42" s="95">
        <v>45.704051303</v>
      </c>
      <c r="F42" s="95">
        <v>38.135567836</v>
      </c>
      <c r="G42" s="95">
        <v>31.75963522</v>
      </c>
      <c r="H42" s="95">
        <v>139.13629229</v>
      </c>
      <c r="I42" s="89">
        <v>5.2686248680999999</v>
      </c>
      <c r="J42" s="89">
        <v>2.7460331484</v>
      </c>
      <c r="K42" s="89">
        <v>15.338457299</v>
      </c>
      <c r="L42" s="89">
        <v>2.1770367151999999</v>
      </c>
      <c r="M42" s="91">
        <v>2.9639533642</v>
      </c>
      <c r="N42" s="91">
        <v>2.2038724997000001</v>
      </c>
      <c r="O42" s="89">
        <v>2.7946783292999999</v>
      </c>
      <c r="P42" s="95"/>
      <c r="Q42" s="94" t="s">
        <v>41</v>
      </c>
      <c r="R42" s="94">
        <v>0</v>
      </c>
      <c r="S42" s="95">
        <v>0.51253590103001601</v>
      </c>
      <c r="T42" s="95">
        <v>2.9598177452619598</v>
      </c>
      <c r="U42" s="95">
        <v>5.9801232296500801</v>
      </c>
      <c r="V42" s="95">
        <v>5.9801232296500801</v>
      </c>
      <c r="W42" s="95">
        <v>8.1713010240968291</v>
      </c>
      <c r="X42" s="95">
        <v>0</v>
      </c>
      <c r="Y42" s="95">
        <v>2.3542499828889798</v>
      </c>
      <c r="Z42" s="95">
        <v>2.2007951697620398</v>
      </c>
      <c r="AA42" s="95">
        <v>2.4422020359641899E-2</v>
      </c>
      <c r="AB42" s="95">
        <v>1990.15299123728</v>
      </c>
      <c r="AC42" s="95">
        <v>21.528255524598698</v>
      </c>
      <c r="AD42" s="95">
        <v>0.730593094131326</v>
      </c>
      <c r="AE42" s="95">
        <v>5.5047874059454802</v>
      </c>
      <c r="AF42" s="95">
        <v>0</v>
      </c>
      <c r="AG42" s="95">
        <v>0</v>
      </c>
      <c r="AH42" s="95">
        <v>17.125449337172999</v>
      </c>
      <c r="AI42" s="95">
        <v>17.125449337172999</v>
      </c>
      <c r="AJ42" s="95">
        <v>1.94982817777432</v>
      </c>
      <c r="AK42" s="95">
        <v>5.9865514726763296</v>
      </c>
      <c r="AL42" s="95">
        <v>9.96780218156414E-4</v>
      </c>
      <c r="AM42" s="95">
        <v>14.3688672750534</v>
      </c>
      <c r="AN42" s="95">
        <v>4.2113888897086001E-3</v>
      </c>
      <c r="AO42" s="95">
        <v>2.50031012757406</v>
      </c>
      <c r="AP42" s="95">
        <v>0.75221532396728397</v>
      </c>
      <c r="AQ42" s="95">
        <v>140.17481509846399</v>
      </c>
      <c r="AR42" s="95">
        <v>219.35592927701401</v>
      </c>
      <c r="AS42" s="95">
        <v>22.423041961967101</v>
      </c>
      <c r="AT42" s="95">
        <v>243.72879941675501</v>
      </c>
      <c r="AU42" s="95">
        <v>4.2912841836210003E-6</v>
      </c>
      <c r="AV42" s="95">
        <v>8.7656469816760794</v>
      </c>
      <c r="AW42" s="95">
        <v>0</v>
      </c>
      <c r="AX42" s="95">
        <v>37.029193000924998</v>
      </c>
      <c r="AY42" s="95">
        <v>1.6283350013503301E-2</v>
      </c>
      <c r="AZ42" s="95">
        <v>1.9176884497494999E-5</v>
      </c>
      <c r="BA42" s="95">
        <v>13.136936664285599</v>
      </c>
      <c r="BB42" s="95">
        <v>1.8210020819435901E-2</v>
      </c>
      <c r="BC42" s="95">
        <v>0</v>
      </c>
      <c r="BD42" s="95">
        <v>0.37027581373369201</v>
      </c>
      <c r="BE42" s="95">
        <v>45.643069185352701</v>
      </c>
      <c r="BF42" s="95">
        <v>38.085157491740098</v>
      </c>
      <c r="BG42" s="95">
        <v>7.5579116936126596</v>
      </c>
      <c r="BH42" s="95">
        <v>0</v>
      </c>
      <c r="BI42" s="95">
        <v>0</v>
      </c>
      <c r="BJ42" s="95">
        <v>12.104294503182899</v>
      </c>
      <c r="BK42" s="95">
        <v>0</v>
      </c>
      <c r="BL42" s="95">
        <v>1.8031381659066199</v>
      </c>
      <c r="BM42" s="95">
        <v>0.814968056707286</v>
      </c>
      <c r="BN42" s="95">
        <v>1.6502881433445201E-4</v>
      </c>
      <c r="BO42" s="95">
        <v>7.21634303384646</v>
      </c>
      <c r="BP42" s="95">
        <v>0.108355091668687</v>
      </c>
      <c r="BQ42" s="95">
        <v>9.9929122879015799E-5</v>
      </c>
      <c r="BR42" s="95">
        <v>2.6044233742400902</v>
      </c>
      <c r="BS42" s="95">
        <v>3.7418273169419701E-7</v>
      </c>
      <c r="BT42" s="95">
        <v>31.715252380717899</v>
      </c>
      <c r="BU42" s="95">
        <v>16.4441860302097</v>
      </c>
      <c r="BV42" s="95">
        <v>0</v>
      </c>
      <c r="BW42" s="95">
        <v>0</v>
      </c>
      <c r="BX42" s="95">
        <v>2.2091142758567601</v>
      </c>
      <c r="BY42" s="95">
        <v>0</v>
      </c>
      <c r="BZ42" s="95">
        <v>0.56469586619060497</v>
      </c>
      <c r="CA42" s="95">
        <v>138.94210545500599</v>
      </c>
      <c r="CB42" s="95">
        <v>2.3546269752286202</v>
      </c>
      <c r="CE42" s="35">
        <f t="shared" si="12"/>
        <v>7.9999909015277416E-3</v>
      </c>
      <c r="CF42" s="81">
        <f t="shared" si="13"/>
        <v>-1.3961206195851317E-3</v>
      </c>
      <c r="CG42" s="81"/>
      <c r="CH42" s="81">
        <f t="shared" si="14"/>
        <v>-1.3964733532914443E-3</v>
      </c>
      <c r="CI42" s="81">
        <f t="shared" si="15"/>
        <v>-1.3342825397033515E-3</v>
      </c>
      <c r="CJ42" s="81">
        <f t="shared" si="16"/>
        <v>-1.3218721293646075E-3</v>
      </c>
      <c r="CK42" s="81">
        <f t="shared" si="17"/>
        <v>-1.3974606123357235E-3</v>
      </c>
      <c r="CL42" s="81">
        <f t="shared" si="18"/>
        <v>-1.3956591181060981E-3</v>
      </c>
      <c r="CM42" s="81"/>
      <c r="CN42" s="73">
        <f t="shared" si="19"/>
        <v>0.11650402666567404</v>
      </c>
      <c r="CO42" s="81"/>
      <c r="CP42" s="73">
        <f t="shared" si="20"/>
        <v>0.14849240259338561</v>
      </c>
      <c r="CQ42" s="81">
        <f t="shared" si="21"/>
        <v>-1.3953049963579293E-3</v>
      </c>
      <c r="CR42" s="81">
        <f t="shared" si="22"/>
        <v>-1.3963284801544467E-3</v>
      </c>
      <c r="CS42" s="73">
        <f t="shared" si="23"/>
        <v>-0.73084010561040291</v>
      </c>
    </row>
    <row r="43" spans="1:97" x14ac:dyDescent="0.25">
      <c r="A43" s="94" t="s">
        <v>42</v>
      </c>
      <c r="B43" s="95">
        <v>11066.304174999999</v>
      </c>
      <c r="C43" s="95"/>
      <c r="D43" s="95">
        <v>3040.7871642</v>
      </c>
      <c r="E43" s="95">
        <v>189.71868849000001</v>
      </c>
      <c r="F43" s="95">
        <v>167.69724353999999</v>
      </c>
      <c r="G43" s="95">
        <v>400.59999099999999</v>
      </c>
      <c r="H43" s="95">
        <v>1448.8747326</v>
      </c>
      <c r="I43" s="89">
        <v>56.542888673999997</v>
      </c>
      <c r="J43" s="89">
        <v>24.276041209999999</v>
      </c>
      <c r="K43" s="89">
        <v>163.37147446</v>
      </c>
      <c r="L43" s="89">
        <v>23.673006753999999</v>
      </c>
      <c r="M43" s="91">
        <v>32.146482138000003</v>
      </c>
      <c r="N43" s="91">
        <v>22.586387305999999</v>
      </c>
      <c r="O43" s="89">
        <v>13.0444753</v>
      </c>
      <c r="P43" s="95"/>
      <c r="Q43" s="94" t="s">
        <v>42</v>
      </c>
      <c r="R43" s="94">
        <v>0</v>
      </c>
      <c r="S43" s="95">
        <v>5.2976031689324801</v>
      </c>
      <c r="T43" s="95">
        <v>32.101259643606497</v>
      </c>
      <c r="U43" s="95">
        <v>62.4992558275882</v>
      </c>
      <c r="V43" s="95">
        <v>62.4992558275882</v>
      </c>
      <c r="W43" s="95">
        <v>84.985860308448807</v>
      </c>
      <c r="X43" s="95">
        <v>0</v>
      </c>
      <c r="Y43" s="95">
        <v>24.494352798927899</v>
      </c>
      <c r="Z43" s="95">
        <v>22.5546587047765</v>
      </c>
      <c r="AA43" s="95">
        <v>0.41445663026500101</v>
      </c>
      <c r="AB43" s="95">
        <v>11050.734714622</v>
      </c>
      <c r="AC43" s="95">
        <v>222.94571291904299</v>
      </c>
      <c r="AD43" s="95">
        <v>7.5970861398849703</v>
      </c>
      <c r="AE43" s="95">
        <v>57.1492393829866</v>
      </c>
      <c r="AF43" s="95">
        <v>0</v>
      </c>
      <c r="AG43" s="95">
        <v>0</v>
      </c>
      <c r="AH43" s="95">
        <v>177.37716425832099</v>
      </c>
      <c r="AI43" s="95">
        <v>177.37716425832099</v>
      </c>
      <c r="AJ43" s="95">
        <v>24.2921040271648</v>
      </c>
      <c r="AK43" s="95">
        <v>62.229367273421602</v>
      </c>
      <c r="AL43" s="95">
        <v>1.6915724524241602E-2</v>
      </c>
      <c r="AM43" s="95">
        <v>148.92044900430099</v>
      </c>
      <c r="AN43" s="95">
        <v>0.102816943776291</v>
      </c>
      <c r="AO43" s="95">
        <v>25.843387700097399</v>
      </c>
      <c r="AP43" s="95">
        <v>7.7850994452007702</v>
      </c>
      <c r="AQ43" s="95">
        <v>1459.6248734400299</v>
      </c>
      <c r="AR43" s="95">
        <v>2732.8592604831601</v>
      </c>
      <c r="AS43" s="95">
        <v>279.35903694003798</v>
      </c>
      <c r="AT43" s="95">
        <v>3036.51040145036</v>
      </c>
      <c r="AU43" s="95">
        <v>1.04767840206119E-4</v>
      </c>
      <c r="AV43" s="95">
        <v>90.932817167178797</v>
      </c>
      <c r="AW43" s="95">
        <v>0</v>
      </c>
      <c r="AX43" s="95">
        <v>388.30770632479499</v>
      </c>
      <c r="AY43" s="95">
        <v>7.1890626950787295E-2</v>
      </c>
      <c r="AZ43" s="95">
        <v>6.2609217026560204E-4</v>
      </c>
      <c r="BA43" s="95">
        <v>58.679238886754</v>
      </c>
      <c r="BB43" s="95">
        <v>7.9132026677105505E-2</v>
      </c>
      <c r="BC43" s="95">
        <v>0</v>
      </c>
      <c r="BD43" s="95">
        <v>1.5930212700022599</v>
      </c>
      <c r="BE43" s="95">
        <v>189.463538871038</v>
      </c>
      <c r="BF43" s="95">
        <v>167.47314955739199</v>
      </c>
      <c r="BG43" s="95">
        <v>21.990389313645998</v>
      </c>
      <c r="BH43" s="95">
        <v>0</v>
      </c>
      <c r="BI43" s="95">
        <v>0</v>
      </c>
      <c r="BJ43" s="95">
        <v>52.359046876271002</v>
      </c>
      <c r="BK43" s="95">
        <v>0</v>
      </c>
      <c r="BL43" s="95">
        <v>7.9898710926348997</v>
      </c>
      <c r="BM43" s="95">
        <v>3.5059813693149602</v>
      </c>
      <c r="BN43" s="95">
        <v>4.4212686477025E-3</v>
      </c>
      <c r="BO43" s="95">
        <v>31.975783179693199</v>
      </c>
      <c r="BP43" s="95">
        <v>1.1199656247430101</v>
      </c>
      <c r="BQ43" s="95">
        <v>1.60546703893472E-3</v>
      </c>
      <c r="BR43" s="95">
        <v>11.212519184763799</v>
      </c>
      <c r="BS43" s="95">
        <v>1.22164731118757E-5</v>
      </c>
      <c r="BT43" s="95">
        <v>400.036988716623</v>
      </c>
      <c r="BU43" s="95">
        <v>172.53224382417</v>
      </c>
      <c r="BV43" s="95">
        <v>0</v>
      </c>
      <c r="BW43" s="95">
        <v>0</v>
      </c>
      <c r="BX43" s="95">
        <v>23.3174625805018</v>
      </c>
      <c r="BY43" s="95">
        <v>0</v>
      </c>
      <c r="BZ43" s="95">
        <v>6.3037878936015899</v>
      </c>
      <c r="CA43" s="95">
        <v>1446.83886663117</v>
      </c>
      <c r="CB43" s="95">
        <v>24.904077169494201</v>
      </c>
      <c r="CE43" s="35">
        <f t="shared" si="12"/>
        <v>8.000006855093238E-3</v>
      </c>
      <c r="CF43" s="81">
        <f t="shared" si="13"/>
        <v>-1.4069250340301032E-3</v>
      </c>
      <c r="CG43" s="81"/>
      <c r="CH43" s="81">
        <f t="shared" si="14"/>
        <v>-1.4064656678348052E-3</v>
      </c>
      <c r="CI43" s="81">
        <f t="shared" si="15"/>
        <v>-1.344883948928716E-3</v>
      </c>
      <c r="CJ43" s="81">
        <f t="shared" si="16"/>
        <v>-1.3363009306384013E-3</v>
      </c>
      <c r="CK43" s="81">
        <f t="shared" si="17"/>
        <v>-1.4053976435985207E-3</v>
      </c>
      <c r="CL43" s="81">
        <f t="shared" si="18"/>
        <v>-1.4051359465539256E-3</v>
      </c>
      <c r="CM43" s="81"/>
      <c r="CN43" s="73">
        <f t="shared" si="19"/>
        <v>8.5729102002749871E-2</v>
      </c>
      <c r="CO43" s="81"/>
      <c r="CP43" s="73">
        <f t="shared" si="20"/>
        <v>9.1681676461764727E-2</v>
      </c>
      <c r="CQ43" s="81">
        <f t="shared" si="21"/>
        <v>-1.4067633963608553E-3</v>
      </c>
      <c r="CR43" s="81">
        <f t="shared" si="22"/>
        <v>-1.4047665433891744E-3</v>
      </c>
      <c r="CS43" s="73">
        <f t="shared" si="23"/>
        <v>-0.40318799597859101</v>
      </c>
    </row>
    <row r="44" spans="1:97" x14ac:dyDescent="0.25">
      <c r="A44" s="94" t="s">
        <v>43</v>
      </c>
      <c r="B44" s="95">
        <v>48671.542479999996</v>
      </c>
      <c r="C44" s="95"/>
      <c r="D44" s="95">
        <v>17533.656894</v>
      </c>
      <c r="E44" s="95">
        <v>915.43926750000003</v>
      </c>
      <c r="F44" s="95">
        <v>795.31602511000006</v>
      </c>
      <c r="G44" s="95">
        <v>1955.4798911</v>
      </c>
      <c r="H44" s="95">
        <v>5085.5945456999998</v>
      </c>
      <c r="I44" s="89">
        <v>189.85378205999999</v>
      </c>
      <c r="J44" s="89">
        <v>86.125975780999994</v>
      </c>
      <c r="K44" s="89">
        <v>549.59806393999997</v>
      </c>
      <c r="L44" s="89">
        <v>79.227179527999994</v>
      </c>
      <c r="M44" s="91">
        <v>107.65415676000001</v>
      </c>
      <c r="N44" s="91">
        <v>76.736691741000001</v>
      </c>
      <c r="O44" s="89">
        <v>56.925063936000001</v>
      </c>
      <c r="P44" s="95"/>
      <c r="Q44" s="94" t="s">
        <v>43</v>
      </c>
      <c r="R44" s="94">
        <v>0</v>
      </c>
      <c r="S44" s="95">
        <v>18.596268422593202</v>
      </c>
      <c r="T44" s="95">
        <v>107.503028963647</v>
      </c>
      <c r="U44" s="95">
        <v>218.64423672635101</v>
      </c>
      <c r="V44" s="95">
        <v>218.64423672635101</v>
      </c>
      <c r="W44" s="95">
        <v>297.75460484566599</v>
      </c>
      <c r="X44" s="95">
        <v>0</v>
      </c>
      <c r="Y44" s="95">
        <v>86.011630440251594</v>
      </c>
      <c r="Z44" s="95">
        <v>76.629109194325906</v>
      </c>
      <c r="AA44" s="95">
        <v>1.56368973076187</v>
      </c>
      <c r="AB44" s="95">
        <v>48603.331562871899</v>
      </c>
      <c r="AC44" s="95">
        <v>782.64880962793302</v>
      </c>
      <c r="AD44" s="95">
        <v>26.698774793379499</v>
      </c>
      <c r="AE44" s="95">
        <v>200.647778739171</v>
      </c>
      <c r="AF44" s="95">
        <v>0</v>
      </c>
      <c r="AG44" s="95">
        <v>0</v>
      </c>
      <c r="AH44" s="95">
        <v>622.25068796779101</v>
      </c>
      <c r="AI44" s="95">
        <v>622.25068796779101</v>
      </c>
      <c r="AJ44" s="95">
        <v>140.071581293094</v>
      </c>
      <c r="AK44" s="95">
        <v>218.63289805748801</v>
      </c>
      <c r="AL44" s="95">
        <v>6.3821292815171904E-2</v>
      </c>
      <c r="AM44" s="95">
        <v>522.34417229513804</v>
      </c>
      <c r="AN44" s="95">
        <v>0.29651690556309701</v>
      </c>
      <c r="AO44" s="95">
        <v>90.7183665406221</v>
      </c>
      <c r="AP44" s="95">
        <v>27.317074133984001</v>
      </c>
      <c r="AQ44" s="95">
        <v>5123.3788077418603</v>
      </c>
      <c r="AR44" s="95">
        <v>15758.074219214401</v>
      </c>
      <c r="AS44" s="95">
        <v>1610.8258738540601</v>
      </c>
      <c r="AT44" s="95">
        <v>17508.971674361601</v>
      </c>
      <c r="AU44" s="95">
        <v>3.0214030023757E-4</v>
      </c>
      <c r="AV44" s="95">
        <v>319.15395460412901</v>
      </c>
      <c r="AW44" s="95">
        <v>0</v>
      </c>
      <c r="AX44" s="95">
        <v>1364.8517104085399</v>
      </c>
      <c r="AY44" s="95">
        <v>0.339858551133561</v>
      </c>
      <c r="AZ44" s="95">
        <v>1.34590450420107E-3</v>
      </c>
      <c r="BA44" s="95">
        <v>275.15884831843499</v>
      </c>
      <c r="BB44" s="95">
        <v>0.37743480887966602</v>
      </c>
      <c r="BC44" s="95">
        <v>0</v>
      </c>
      <c r="BD44" s="95">
        <v>7.6429394262449097</v>
      </c>
      <c r="BE44" s="95">
        <v>914.21491038294198</v>
      </c>
      <c r="BF44" s="95">
        <v>794.26001234748105</v>
      </c>
      <c r="BG44" s="95">
        <v>119.954898035461</v>
      </c>
      <c r="BH44" s="95">
        <v>0</v>
      </c>
      <c r="BI44" s="95">
        <v>0</v>
      </c>
      <c r="BJ44" s="95">
        <v>250.85097637835699</v>
      </c>
      <c r="BK44" s="95">
        <v>0</v>
      </c>
      <c r="BL44" s="95">
        <v>37.839737041805101</v>
      </c>
      <c r="BM44" s="95">
        <v>16.821529618496701</v>
      </c>
      <c r="BN44" s="95">
        <v>1.1158419661018401E-2</v>
      </c>
      <c r="BO44" s="95">
        <v>151.43721592126099</v>
      </c>
      <c r="BP44" s="95">
        <v>3.93143165853022</v>
      </c>
      <c r="BQ44" s="95">
        <v>6.2867903724896099E-3</v>
      </c>
      <c r="BR44" s="95">
        <v>53.772654906562501</v>
      </c>
      <c r="BS44" s="95">
        <v>2.6261765751818601E-5</v>
      </c>
      <c r="BT44" s="95">
        <v>1952.7270877712299</v>
      </c>
      <c r="BU44" s="95">
        <v>606.891964565904</v>
      </c>
      <c r="BV44" s="95">
        <v>0</v>
      </c>
      <c r="BW44" s="95">
        <v>0</v>
      </c>
      <c r="BX44" s="95">
        <v>81.848252831300599</v>
      </c>
      <c r="BY44" s="95">
        <v>0</v>
      </c>
      <c r="BZ44" s="95">
        <v>21.9312743630638</v>
      </c>
      <c r="CA44" s="95">
        <v>5078.4648520995097</v>
      </c>
      <c r="CB44" s="95">
        <v>87.572962332917996</v>
      </c>
      <c r="CE44" s="35">
        <f t="shared" si="12"/>
        <v>7.9999890283791435E-3</v>
      </c>
      <c r="CF44" s="81">
        <f t="shared" si="13"/>
        <v>-1.401453778789244E-3</v>
      </c>
      <c r="CG44" s="81"/>
      <c r="CH44" s="81">
        <f t="shared" si="14"/>
        <v>-1.4078762797534899E-3</v>
      </c>
      <c r="CI44" s="81">
        <f t="shared" si="15"/>
        <v>-1.3374531337307398E-3</v>
      </c>
      <c r="CJ44" s="81">
        <f t="shared" si="16"/>
        <v>-1.3277901226408037E-3</v>
      </c>
      <c r="CK44" s="81">
        <f t="shared" si="17"/>
        <v>-1.4077379886640665E-3</v>
      </c>
      <c r="CL44" s="81">
        <f t="shared" si="18"/>
        <v>-1.4019390528327584E-3</v>
      </c>
      <c r="CM44" s="81"/>
      <c r="CN44" s="73">
        <f t="shared" si="19"/>
        <v>0.13219228522559456</v>
      </c>
      <c r="CO44" s="81"/>
      <c r="CP44" s="73">
        <f t="shared" si="20"/>
        <v>0.14504097054926662</v>
      </c>
      <c r="CQ44" s="81">
        <f t="shared" si="21"/>
        <v>-1.4038268553803041E-3</v>
      </c>
      <c r="CR44" s="81">
        <f t="shared" si="22"/>
        <v>-1.4019700906211258E-3</v>
      </c>
      <c r="CS44" s="73">
        <f t="shared" si="23"/>
        <v>-0.52012220548937493</v>
      </c>
    </row>
    <row r="45" spans="1:97" x14ac:dyDescent="0.25">
      <c r="A45" s="94" t="s">
        <v>44</v>
      </c>
      <c r="B45" s="95">
        <v>5127.9924541999999</v>
      </c>
      <c r="C45" s="95"/>
      <c r="D45" s="95">
        <v>1218.9197790000001</v>
      </c>
      <c r="E45" s="95">
        <v>86.914099325999999</v>
      </c>
      <c r="F45" s="95">
        <v>73.502684325999994</v>
      </c>
      <c r="G45" s="95">
        <v>165.00737882000001</v>
      </c>
      <c r="H45" s="95">
        <v>533.80184019000001</v>
      </c>
      <c r="I45" s="89">
        <v>19.984436508000002</v>
      </c>
      <c r="J45" s="89">
        <v>9.1941720086000007</v>
      </c>
      <c r="K45" s="89">
        <v>57.873600205999999</v>
      </c>
      <c r="L45" s="89">
        <v>8.3252294913</v>
      </c>
      <c r="M45" s="91">
        <v>11.313526506000001</v>
      </c>
      <c r="N45" s="91">
        <v>8.0870117480000001</v>
      </c>
      <c r="O45" s="89">
        <v>6.3113753417999998</v>
      </c>
      <c r="P45" s="95"/>
      <c r="Q45" s="94" t="s">
        <v>44</v>
      </c>
      <c r="R45" s="94">
        <v>0</v>
      </c>
      <c r="S45" s="95">
        <v>1.94095997749577</v>
      </c>
      <c r="T45" s="95">
        <v>11.297970105256701</v>
      </c>
      <c r="U45" s="95">
        <v>22.925087521256302</v>
      </c>
      <c r="V45" s="95">
        <v>22.925087521256302</v>
      </c>
      <c r="W45" s="95">
        <v>31.157699553325902</v>
      </c>
      <c r="X45" s="95">
        <v>0</v>
      </c>
      <c r="Y45" s="95">
        <v>9.0267355593929004</v>
      </c>
      <c r="Z45" s="95">
        <v>8.0759062115524607</v>
      </c>
      <c r="AA45" s="95">
        <v>0.22276959002609001</v>
      </c>
      <c r="AB45" s="95">
        <v>5120.9448050706296</v>
      </c>
      <c r="AC45" s="95">
        <v>81.815136181715303</v>
      </c>
      <c r="AD45" s="95">
        <v>2.8034322528701301</v>
      </c>
      <c r="AE45" s="95">
        <v>21.018467790362099</v>
      </c>
      <c r="AF45" s="95">
        <v>0</v>
      </c>
      <c r="AG45" s="95">
        <v>0</v>
      </c>
      <c r="AH45" s="95">
        <v>65.002293713942294</v>
      </c>
      <c r="AI45" s="95">
        <v>65.002293713942294</v>
      </c>
      <c r="AJ45" s="95">
        <v>9.7379706377027802</v>
      </c>
      <c r="AK45" s="95">
        <v>22.943026290864399</v>
      </c>
      <c r="AL45" s="95">
        <v>9.0923594735232895E-3</v>
      </c>
      <c r="AM45" s="95">
        <v>54.583164250387703</v>
      </c>
      <c r="AN45" s="95">
        <v>3.9941328124790502E-2</v>
      </c>
      <c r="AO45" s="95">
        <v>9.4686038894951601</v>
      </c>
      <c r="AP45" s="95">
        <v>2.8527262536092399</v>
      </c>
      <c r="AQ45" s="95">
        <v>537.77247382397195</v>
      </c>
      <c r="AR45" s="95">
        <v>1095.5205271244299</v>
      </c>
      <c r="AS45" s="95">
        <v>111.986467223673</v>
      </c>
      <c r="AT45" s="95">
        <v>1217.2449649858099</v>
      </c>
      <c r="AU45" s="95">
        <v>4.0698427083366897E-5</v>
      </c>
      <c r="AV45" s="95">
        <v>33.399559271490297</v>
      </c>
      <c r="AW45" s="95">
        <v>0</v>
      </c>
      <c r="AX45" s="95">
        <v>144.26070617080899</v>
      </c>
      <c r="AY45" s="95">
        <v>3.14116446171398E-2</v>
      </c>
      <c r="AZ45" s="95">
        <v>1.71709581268539E-4</v>
      </c>
      <c r="BA45" s="95">
        <v>25.468786419748898</v>
      </c>
      <c r="BB45" s="95">
        <v>3.4730027329596402E-2</v>
      </c>
      <c r="BC45" s="95">
        <v>0</v>
      </c>
      <c r="BD45" s="95">
        <v>0.70147709904815403</v>
      </c>
      <c r="BE45" s="95">
        <v>86.8000326757019</v>
      </c>
      <c r="BF45" s="95">
        <v>73.407050532478607</v>
      </c>
      <c r="BG45" s="95">
        <v>13.3929821432232</v>
      </c>
      <c r="BH45" s="95">
        <v>0</v>
      </c>
      <c r="BI45" s="95">
        <v>0</v>
      </c>
      <c r="BJ45" s="95">
        <v>23.1014052016953</v>
      </c>
      <c r="BK45" s="95">
        <v>0</v>
      </c>
      <c r="BL45" s="95">
        <v>3.51590657693855</v>
      </c>
      <c r="BM45" s="95">
        <v>1.5438804316649799</v>
      </c>
      <c r="BN45" s="95">
        <v>1.48474919259908E-3</v>
      </c>
      <c r="BO45" s="95">
        <v>14.0708064527081</v>
      </c>
      <c r="BP45" s="95">
        <v>0.410338802867945</v>
      </c>
      <c r="BQ45" s="95">
        <v>9.0692353393298996E-4</v>
      </c>
      <c r="BR45" s="95">
        <v>4.9360799459867604</v>
      </c>
      <c r="BS45" s="95">
        <v>3.3504332184559902E-6</v>
      </c>
      <c r="BT45" s="95">
        <v>164.780580949464</v>
      </c>
      <c r="BU45" s="95">
        <v>64.228063073929704</v>
      </c>
      <c r="BV45" s="95">
        <v>0</v>
      </c>
      <c r="BW45" s="95">
        <v>0</v>
      </c>
      <c r="BX45" s="95">
        <v>8.6803913581627494</v>
      </c>
      <c r="BY45" s="95">
        <v>0</v>
      </c>
      <c r="BZ45" s="95">
        <v>2.3980125290733598</v>
      </c>
      <c r="CA45" s="95">
        <v>533.06815940739705</v>
      </c>
      <c r="CB45" s="95">
        <v>9.3204774636276504</v>
      </c>
      <c r="CE45" s="35">
        <f t="shared" si="12"/>
        <v>8.0000089692844212E-3</v>
      </c>
      <c r="CF45" s="81">
        <f t="shared" si="13"/>
        <v>-1.3743485764293574E-3</v>
      </c>
      <c r="CG45" s="81"/>
      <c r="CH45" s="81">
        <f t="shared" si="14"/>
        <v>-1.3740149623005936E-3</v>
      </c>
      <c r="CI45" s="81">
        <f t="shared" si="15"/>
        <v>-1.312406746231754E-3</v>
      </c>
      <c r="CJ45" s="81">
        <f t="shared" si="16"/>
        <v>-1.3010925301344168E-3</v>
      </c>
      <c r="CK45" s="81">
        <f t="shared" si="17"/>
        <v>-1.3744710821897404E-3</v>
      </c>
      <c r="CL45" s="81">
        <f t="shared" si="18"/>
        <v>-1.374444086483133E-3</v>
      </c>
      <c r="CM45" s="81"/>
      <c r="CN45" s="73">
        <f t="shared" si="19"/>
        <v>0.12317694911959587</v>
      </c>
      <c r="CO45" s="81"/>
      <c r="CP45" s="73">
        <f t="shared" si="20"/>
        <v>0.13733848410905727</v>
      </c>
      <c r="CQ45" s="81">
        <f t="shared" si="21"/>
        <v>-1.3750266758158778E-3</v>
      </c>
      <c r="CR45" s="81">
        <f t="shared" si="22"/>
        <v>-1.373255881603725E-3</v>
      </c>
      <c r="CS45" s="73">
        <f t="shared" si="23"/>
        <v>-0.54800244017880828</v>
      </c>
    </row>
    <row r="46" spans="1:97" x14ac:dyDescent="0.25">
      <c r="A46" s="94" t="s">
        <v>45</v>
      </c>
      <c r="B46" s="95">
        <v>969.72377170000004</v>
      </c>
      <c r="C46" s="95"/>
      <c r="D46" s="95">
        <v>162.40051674</v>
      </c>
      <c r="E46" s="95">
        <v>22.886184723</v>
      </c>
      <c r="F46" s="95">
        <v>19.515018322</v>
      </c>
      <c r="G46" s="95">
        <v>20.017278860000001</v>
      </c>
      <c r="H46" s="95">
        <v>86.994509972000003</v>
      </c>
      <c r="I46" s="89">
        <v>3.383331831</v>
      </c>
      <c r="J46" s="89">
        <v>1.6349858182000001</v>
      </c>
      <c r="K46" s="89">
        <v>9.8195609041999994</v>
      </c>
      <c r="L46" s="89">
        <v>1.4076657850000001</v>
      </c>
      <c r="M46" s="91">
        <v>1.914368954</v>
      </c>
      <c r="N46" s="91">
        <v>1.3913573009</v>
      </c>
      <c r="O46" s="89">
        <v>1.3581302741000001</v>
      </c>
      <c r="P46" s="95"/>
      <c r="Q46" s="94" t="s">
        <v>45</v>
      </c>
      <c r="R46" s="94">
        <v>0</v>
      </c>
      <c r="S46" s="95">
        <v>0.32092597398253597</v>
      </c>
      <c r="T46" s="95">
        <v>1.9116388971465399</v>
      </c>
      <c r="U46" s="95">
        <v>3.7348521684362899</v>
      </c>
      <c r="V46" s="95">
        <v>3.7348521684362899</v>
      </c>
      <c r="W46" s="95">
        <v>5.1091144019907704</v>
      </c>
      <c r="X46" s="95">
        <v>0</v>
      </c>
      <c r="Y46" s="95">
        <v>1.47225869826518</v>
      </c>
      <c r="Z46" s="95">
        <v>1.38937145214916</v>
      </c>
      <c r="AA46" s="95">
        <v>1.3566204204914899E-2</v>
      </c>
      <c r="AB46" s="95">
        <v>968.34012887779102</v>
      </c>
      <c r="AC46" s="95">
        <v>13.474926863865401</v>
      </c>
      <c r="AD46" s="95">
        <v>0.456976826112931</v>
      </c>
      <c r="AE46" s="95">
        <v>3.4439061073056698</v>
      </c>
      <c r="AF46" s="95">
        <v>0</v>
      </c>
      <c r="AG46" s="95">
        <v>0</v>
      </c>
      <c r="AH46" s="95">
        <v>10.7180066980399</v>
      </c>
      <c r="AI46" s="95">
        <v>10.7180066980399</v>
      </c>
      <c r="AJ46" s="95">
        <v>1.2973493594294401</v>
      </c>
      <c r="AK46" s="95">
        <v>3.7446518172799301</v>
      </c>
      <c r="AL46" s="95">
        <v>5.5368894293247905E-4</v>
      </c>
      <c r="AM46" s="95">
        <v>8.9915258318707707</v>
      </c>
      <c r="AN46" s="95">
        <v>1.80851781342166E-3</v>
      </c>
      <c r="AO46" s="95">
        <v>1.5655771217004399</v>
      </c>
      <c r="AP46" s="95">
        <v>0.47085925201384599</v>
      </c>
      <c r="AQ46" s="95">
        <v>87.641782240667496</v>
      </c>
      <c r="AR46" s="95">
        <v>145.95184402122999</v>
      </c>
      <c r="AS46" s="95">
        <v>14.9195237527516</v>
      </c>
      <c r="AT46" s="95">
        <v>162.16871713341101</v>
      </c>
      <c r="AU46" s="95">
        <v>1.84286221745242E-6</v>
      </c>
      <c r="AV46" s="95">
        <v>5.4846023413140603</v>
      </c>
      <c r="AW46" s="95">
        <v>0</v>
      </c>
      <c r="AX46" s="95">
        <v>23.1228241327733</v>
      </c>
      <c r="AY46" s="95">
        <v>8.3294346687831002E-3</v>
      </c>
      <c r="AZ46" s="95">
        <v>6.72490465539002E-6</v>
      </c>
      <c r="BA46" s="95">
        <v>6.7148291737627899</v>
      </c>
      <c r="BB46" s="95">
        <v>9.3197396561892007E-3</v>
      </c>
      <c r="BC46" s="95">
        <v>0</v>
      </c>
      <c r="BD46" s="95">
        <v>0.18957399593247201</v>
      </c>
      <c r="BE46" s="95">
        <v>22.8549925325629</v>
      </c>
      <c r="BF46" s="95">
        <v>19.488635270262499</v>
      </c>
      <c r="BG46" s="95">
        <v>3.3663572623004101</v>
      </c>
      <c r="BH46" s="95">
        <v>0</v>
      </c>
      <c r="BI46" s="95">
        <v>0</v>
      </c>
      <c r="BJ46" s="95">
        <v>6.1984746529098196</v>
      </c>
      <c r="BK46" s="95">
        <v>0</v>
      </c>
      <c r="BL46" s="95">
        <v>0.92308156902947003</v>
      </c>
      <c r="BM46" s="95">
        <v>0.41724913132382002</v>
      </c>
      <c r="BN46" s="95">
        <v>7.0621958809945001E-5</v>
      </c>
      <c r="BO46" s="95">
        <v>3.6942648783875298</v>
      </c>
      <c r="BP46" s="95">
        <v>6.7846977083968502E-2</v>
      </c>
      <c r="BQ46" s="95">
        <v>5.6899850201447403E-5</v>
      </c>
      <c r="BR46" s="95">
        <v>1.3333783166608799</v>
      </c>
      <c r="BS46" s="95">
        <v>1.3121709863809399E-7</v>
      </c>
      <c r="BT46" s="95">
        <v>19.988683650633501</v>
      </c>
      <c r="BU46" s="95">
        <v>10.2683605675177</v>
      </c>
      <c r="BV46" s="95">
        <v>0</v>
      </c>
      <c r="BW46" s="95">
        <v>0</v>
      </c>
      <c r="BX46" s="95">
        <v>1.3774667603928801</v>
      </c>
      <c r="BY46" s="95">
        <v>0</v>
      </c>
      <c r="BZ46" s="95">
        <v>0.34764621550005798</v>
      </c>
      <c r="CA46" s="95">
        <v>86.870381930918199</v>
      </c>
      <c r="CB46" s="95">
        <v>1.4678868286345099</v>
      </c>
      <c r="CE46" s="35">
        <f t="shared" si="12"/>
        <v>7.9999976713274017E-3</v>
      </c>
      <c r="CF46" s="81">
        <f t="shared" si="13"/>
        <v>-1.4268422231037963E-3</v>
      </c>
      <c r="CG46" s="81"/>
      <c r="CH46" s="81">
        <f t="shared" si="14"/>
        <v>-1.4273329373705101E-3</v>
      </c>
      <c r="CI46" s="81">
        <f t="shared" si="15"/>
        <v>-1.362926622092342E-3</v>
      </c>
      <c r="CJ46" s="81">
        <f t="shared" si="16"/>
        <v>-1.3519357913058152E-3</v>
      </c>
      <c r="CK46" s="81">
        <f t="shared" si="17"/>
        <v>-1.4285263030251996E-3</v>
      </c>
      <c r="CL46" s="81">
        <f t="shared" si="18"/>
        <v>-1.4268491324539365E-3</v>
      </c>
      <c r="CM46" s="81"/>
      <c r="CN46" s="73">
        <f t="shared" si="19"/>
        <v>9.1495516205375327E-2</v>
      </c>
      <c r="CO46" s="81"/>
      <c r="CP46" s="73">
        <f t="shared" si="20"/>
        <v>0.11217956590487128</v>
      </c>
      <c r="CQ46" s="81">
        <f t="shared" si="21"/>
        <v>-1.4260870913915067E-3</v>
      </c>
      <c r="CR46" s="81">
        <f t="shared" si="22"/>
        <v>-1.4272744675687626E-3</v>
      </c>
      <c r="CS46" s="73">
        <f t="shared" si="23"/>
        <v>-0.65330332369928734</v>
      </c>
    </row>
    <row r="47" spans="1:97" x14ac:dyDescent="0.25">
      <c r="A47" s="94" t="s">
        <v>46</v>
      </c>
      <c r="B47" s="95">
        <v>16743.459008999998</v>
      </c>
      <c r="C47" s="95"/>
      <c r="D47" s="95">
        <v>4221.6605685000004</v>
      </c>
      <c r="E47" s="95">
        <v>307.15344764999998</v>
      </c>
      <c r="F47" s="95">
        <v>277.79318346000002</v>
      </c>
      <c r="G47" s="95">
        <v>565.84223167000005</v>
      </c>
      <c r="H47" s="95">
        <v>3519.4773876999998</v>
      </c>
      <c r="I47" s="89">
        <v>144.36969414999999</v>
      </c>
      <c r="J47" s="89">
        <v>59.304247787000001</v>
      </c>
      <c r="K47" s="89">
        <v>416.55556559000001</v>
      </c>
      <c r="L47" s="89">
        <v>60.732478471</v>
      </c>
      <c r="M47" s="91">
        <v>82.433001583000006</v>
      </c>
      <c r="N47" s="91">
        <v>57.330182164999997</v>
      </c>
      <c r="O47" s="89">
        <v>25.768487322999999</v>
      </c>
      <c r="P47" s="95"/>
      <c r="Q47" s="94" t="s">
        <v>46</v>
      </c>
      <c r="R47" s="94">
        <v>0</v>
      </c>
      <c r="S47" s="95">
        <v>12.976946713747299</v>
      </c>
      <c r="T47" s="95">
        <v>82.315369642586404</v>
      </c>
      <c r="U47" s="95">
        <v>151.63444223692301</v>
      </c>
      <c r="V47" s="95">
        <v>151.63444223692301</v>
      </c>
      <c r="W47" s="95">
        <v>207.060993996186</v>
      </c>
      <c r="X47" s="95">
        <v>0</v>
      </c>
      <c r="Y47" s="95">
        <v>59.534699510667302</v>
      </c>
      <c r="Z47" s="95">
        <v>57.248389908097003</v>
      </c>
      <c r="AA47" s="95">
        <v>0.49610010807468702</v>
      </c>
      <c r="AB47" s="95">
        <v>16719.567011419698</v>
      </c>
      <c r="AC47" s="95">
        <v>544.90451480024694</v>
      </c>
      <c r="AD47" s="95">
        <v>18.463518536029799</v>
      </c>
      <c r="AE47" s="95">
        <v>139.267954377048</v>
      </c>
      <c r="AF47" s="95">
        <v>0</v>
      </c>
      <c r="AG47" s="95">
        <v>0</v>
      </c>
      <c r="AH47" s="95">
        <v>433.72011810978802</v>
      </c>
      <c r="AI47" s="95">
        <v>433.72011810978802</v>
      </c>
      <c r="AJ47" s="95">
        <v>33.7250810455443</v>
      </c>
      <c r="AK47" s="95">
        <v>151.33799572496099</v>
      </c>
      <c r="AL47" s="95">
        <v>2.02480930389238E-2</v>
      </c>
      <c r="AM47" s="95">
        <v>363.92150125639603</v>
      </c>
      <c r="AN47" s="95">
        <v>0.12585332175535299</v>
      </c>
      <c r="AO47" s="95">
        <v>63.305620677437901</v>
      </c>
      <c r="AP47" s="95">
        <v>19.0486953111829</v>
      </c>
      <c r="AQ47" s="95">
        <v>3545.6324436692598</v>
      </c>
      <c r="AR47" s="95">
        <v>3794.0722169115002</v>
      </c>
      <c r="AS47" s="95">
        <v>387.83833963384097</v>
      </c>
      <c r="AT47" s="95">
        <v>4215.6356375908899</v>
      </c>
      <c r="AU47" s="95">
        <v>1.28239407238119E-4</v>
      </c>
      <c r="AV47" s="95">
        <v>221.854819177313</v>
      </c>
      <c r="AW47" s="95">
        <v>0</v>
      </c>
      <c r="AX47" s="95">
        <v>934.55075284360396</v>
      </c>
      <c r="AY47" s="95">
        <v>0.11893966099516599</v>
      </c>
      <c r="AZ47" s="95">
        <v>7.5472787980709497E-4</v>
      </c>
      <c r="BA47" s="95">
        <v>96.732249811185198</v>
      </c>
      <c r="BB47" s="95">
        <v>0.131583445699719</v>
      </c>
      <c r="BC47" s="95">
        <v>0</v>
      </c>
      <c r="BD47" s="95">
        <v>2.65743883304838</v>
      </c>
      <c r="BE47" s="95">
        <v>306.73559605751899</v>
      </c>
      <c r="BF47" s="95">
        <v>277.41722327124103</v>
      </c>
      <c r="BG47" s="95">
        <v>29.318372786278399</v>
      </c>
      <c r="BH47" s="95">
        <v>0</v>
      </c>
      <c r="BI47" s="95">
        <v>0</v>
      </c>
      <c r="BJ47" s="95">
        <v>87.185354054773796</v>
      </c>
      <c r="BK47" s="95">
        <v>0</v>
      </c>
      <c r="BL47" s="95">
        <v>13.201445847695799</v>
      </c>
      <c r="BM47" s="95">
        <v>5.8487048537971802</v>
      </c>
      <c r="BN47" s="95">
        <v>5.3784106295926403E-3</v>
      </c>
      <c r="BO47" s="95">
        <v>52.8329833906094</v>
      </c>
      <c r="BP47" s="95">
        <v>2.7434527904281101</v>
      </c>
      <c r="BQ47" s="95">
        <v>2.0189424763912499E-3</v>
      </c>
      <c r="BR47" s="95">
        <v>18.700356566069701</v>
      </c>
      <c r="BS47" s="95">
        <v>1.47263807549E-5</v>
      </c>
      <c r="BT47" s="95">
        <v>565.03432844453005</v>
      </c>
      <c r="BU47" s="95">
        <v>414.70623472977201</v>
      </c>
      <c r="BV47" s="95">
        <v>0</v>
      </c>
      <c r="BW47" s="95">
        <v>0</v>
      </c>
      <c r="BX47" s="95">
        <v>55.769073097479499</v>
      </c>
      <c r="BY47" s="95">
        <v>0</v>
      </c>
      <c r="BZ47" s="95">
        <v>14.258603549020901</v>
      </c>
      <c r="CA47" s="95">
        <v>3514.4550918597602</v>
      </c>
      <c r="CB47" s="95">
        <v>59.329828444867303</v>
      </c>
      <c r="CE47" s="35">
        <f t="shared" si="12"/>
        <v>7.9999990380613586E-3</v>
      </c>
      <c r="CF47" s="81">
        <f t="shared" si="13"/>
        <v>-1.426945147203907E-3</v>
      </c>
      <c r="CG47" s="81"/>
      <c r="CH47" s="81">
        <f t="shared" si="14"/>
        <v>-1.4271471643328257E-3</v>
      </c>
      <c r="CI47" s="81">
        <f t="shared" si="15"/>
        <v>-1.3604001377094288E-3</v>
      </c>
      <c r="CJ47" s="81">
        <f t="shared" si="16"/>
        <v>-1.3533816203705746E-3</v>
      </c>
      <c r="CK47" s="81">
        <f t="shared" si="17"/>
        <v>-1.4277888433417069E-3</v>
      </c>
      <c r="CL47" s="81">
        <f t="shared" si="18"/>
        <v>-1.4270004568836634E-3</v>
      </c>
      <c r="CM47" s="81"/>
      <c r="CN47" s="73">
        <f t="shared" si="19"/>
        <v>4.1205913298689251E-2</v>
      </c>
      <c r="CO47" s="81"/>
      <c r="CP47" s="73">
        <f t="shared" si="20"/>
        <v>4.236847023568429E-2</v>
      </c>
      <c r="CQ47" s="81">
        <f t="shared" si="21"/>
        <v>-1.4270005720362045E-3</v>
      </c>
      <c r="CR47" s="81">
        <f t="shared" si="22"/>
        <v>-1.4266875459699351E-3</v>
      </c>
      <c r="CS47" s="73">
        <f t="shared" si="23"/>
        <v>-0.26077557163470982</v>
      </c>
    </row>
    <row r="48" spans="1:97" x14ac:dyDescent="0.25">
      <c r="A48" s="94" t="s">
        <v>47</v>
      </c>
      <c r="B48" s="95">
        <v>14275.102142</v>
      </c>
      <c r="C48" s="95"/>
      <c r="D48" s="95">
        <v>2966.1314833000001</v>
      </c>
      <c r="E48" s="95">
        <v>290.78302808000001</v>
      </c>
      <c r="F48" s="95">
        <v>247.08635903000001</v>
      </c>
      <c r="G48" s="95">
        <v>385.98877481</v>
      </c>
      <c r="H48" s="95">
        <v>1278.4602884999999</v>
      </c>
      <c r="I48" s="89">
        <v>48.328276952000003</v>
      </c>
      <c r="J48" s="89">
        <v>23.140542779</v>
      </c>
      <c r="K48" s="89">
        <v>140.18763587999999</v>
      </c>
      <c r="L48" s="89">
        <v>20.075425624000001</v>
      </c>
      <c r="M48" s="91">
        <v>27.29552296</v>
      </c>
      <c r="N48" s="91">
        <v>19.751890591999999</v>
      </c>
      <c r="O48" s="89">
        <v>18.308968987</v>
      </c>
      <c r="P48" s="95"/>
      <c r="Q48" s="94" t="s">
        <v>47</v>
      </c>
      <c r="R48" s="94">
        <v>0</v>
      </c>
      <c r="S48" s="95">
        <v>4.6632718011290901</v>
      </c>
      <c r="T48" s="95">
        <v>27.258715946294899</v>
      </c>
      <c r="U48" s="95">
        <v>54.9871437795112</v>
      </c>
      <c r="V48" s="95">
        <v>54.9871437795112</v>
      </c>
      <c r="W48" s="95">
        <v>74.787795066717393</v>
      </c>
      <c r="X48" s="95">
        <v>0</v>
      </c>
      <c r="Y48" s="95">
        <v>21.619570305541501</v>
      </c>
      <c r="Z48" s="95">
        <v>19.725290887493099</v>
      </c>
      <c r="AA48" s="95">
        <v>0.448907933104016</v>
      </c>
      <c r="AB48" s="95">
        <v>14255.886263331</v>
      </c>
      <c r="AC48" s="95">
        <v>196.393367801968</v>
      </c>
      <c r="AD48" s="95">
        <v>6.7110743077728197</v>
      </c>
      <c r="AE48" s="95">
        <v>50.394228897130198</v>
      </c>
      <c r="AF48" s="95">
        <v>0</v>
      </c>
      <c r="AG48" s="95">
        <v>0</v>
      </c>
      <c r="AH48" s="95">
        <v>156.12292195972299</v>
      </c>
      <c r="AI48" s="95">
        <v>156.12292195972299</v>
      </c>
      <c r="AJ48" s="95">
        <v>23.696992496627701</v>
      </c>
      <c r="AK48" s="95">
        <v>54.945211601537302</v>
      </c>
      <c r="AL48" s="95">
        <v>1.8322006146280701E-2</v>
      </c>
      <c r="AM48" s="95">
        <v>131.08004304647</v>
      </c>
      <c r="AN48" s="95">
        <v>8.8056821943857694E-2</v>
      </c>
      <c r="AO48" s="95">
        <v>22.748820310756798</v>
      </c>
      <c r="AP48" s="95">
        <v>6.8524819801746597</v>
      </c>
      <c r="AQ48" s="95">
        <v>1288.0182962527999</v>
      </c>
      <c r="AR48" s="95">
        <v>2665.9044390947602</v>
      </c>
      <c r="AS48" s="95">
        <v>272.51574551927303</v>
      </c>
      <c r="AT48" s="95">
        <v>2962.1171771106601</v>
      </c>
      <c r="AU48" s="95">
        <v>8.9727543492938103E-5</v>
      </c>
      <c r="AV48" s="95">
        <v>80.129784856912195</v>
      </c>
      <c r="AW48" s="95">
        <v>0</v>
      </c>
      <c r="AX48" s="95">
        <v>344.07434459264198</v>
      </c>
      <c r="AY48" s="95">
        <v>0.10559577347619201</v>
      </c>
      <c r="AZ48" s="95">
        <v>4.0432626899606998E-4</v>
      </c>
      <c r="BA48" s="95">
        <v>85.486252527103105</v>
      </c>
      <c r="BB48" s="95">
        <v>0.11732375662516401</v>
      </c>
      <c r="BC48" s="95">
        <v>0</v>
      </c>
      <c r="BD48" s="95">
        <v>2.3763593386133999</v>
      </c>
      <c r="BE48" s="95">
        <v>290.40989188928597</v>
      </c>
      <c r="BF48" s="95">
        <v>246.77202396995301</v>
      </c>
      <c r="BG48" s="95">
        <v>43.637867919332798</v>
      </c>
      <c r="BH48" s="95">
        <v>0</v>
      </c>
      <c r="BI48" s="95">
        <v>0</v>
      </c>
      <c r="BJ48" s="95">
        <v>77.963357971086396</v>
      </c>
      <c r="BK48" s="95">
        <v>0</v>
      </c>
      <c r="BL48" s="95">
        <v>11.748833082778001</v>
      </c>
      <c r="BM48" s="95">
        <v>5.2302000886258</v>
      </c>
      <c r="BN48" s="95">
        <v>3.31186575320579E-3</v>
      </c>
      <c r="BO48" s="95">
        <v>47.019668850014</v>
      </c>
      <c r="BP48" s="95">
        <v>0.98585938964122999</v>
      </c>
      <c r="BQ48" s="95">
        <v>1.8195999851992599E-3</v>
      </c>
      <c r="BR48" s="95">
        <v>16.718888900499898</v>
      </c>
      <c r="BS48" s="95">
        <v>7.8891238881771593E-6</v>
      </c>
      <c r="BT48" s="95">
        <v>385.46647169278998</v>
      </c>
      <c r="BU48" s="95">
        <v>153.053052432047</v>
      </c>
      <c r="BV48" s="95">
        <v>0</v>
      </c>
      <c r="BW48" s="95">
        <v>0</v>
      </c>
      <c r="BX48" s="95">
        <v>20.6718862311686</v>
      </c>
      <c r="BY48" s="95">
        <v>0</v>
      </c>
      <c r="BZ48" s="95">
        <v>5.6285832046301696</v>
      </c>
      <c r="CA48" s="95">
        <v>1276.7400940405701</v>
      </c>
      <c r="CB48" s="95">
        <v>22.143121020659098</v>
      </c>
      <c r="CE48" s="35">
        <f t="shared" si="12"/>
        <v>8.0000185947209802E-3</v>
      </c>
      <c r="CF48" s="81">
        <f t="shared" si="13"/>
        <v>-1.3461114658131264E-3</v>
      </c>
      <c r="CG48" s="81"/>
      <c r="CH48" s="81">
        <f t="shared" si="14"/>
        <v>-1.3533810661939527E-3</v>
      </c>
      <c r="CI48" s="81">
        <f t="shared" si="15"/>
        <v>-1.283211723799019E-3</v>
      </c>
      <c r="CJ48" s="81">
        <f t="shared" si="16"/>
        <v>-1.2721667892999105E-3</v>
      </c>
      <c r="CK48" s="81">
        <f t="shared" si="17"/>
        <v>-1.3531562348338101E-3</v>
      </c>
      <c r="CL48" s="81">
        <f t="shared" si="18"/>
        <v>-1.3455204474502351E-3</v>
      </c>
      <c r="CM48" s="81"/>
      <c r="CN48" s="73">
        <f t="shared" si="19"/>
        <v>0.11367112356016572</v>
      </c>
      <c r="CO48" s="81"/>
      <c r="CP48" s="73">
        <f t="shared" si="20"/>
        <v>0.13316752216504824</v>
      </c>
      <c r="CQ48" s="81">
        <f t="shared" si="21"/>
        <v>-1.3484634003546729E-3</v>
      </c>
      <c r="CR48" s="81">
        <f t="shared" si="22"/>
        <v>-1.3466915677263574E-3</v>
      </c>
      <c r="CS48" s="73">
        <f t="shared" si="23"/>
        <v>-0.6257308652912047</v>
      </c>
    </row>
    <row r="49" spans="1:97" x14ac:dyDescent="0.25">
      <c r="A49" s="94" t="s">
        <v>48</v>
      </c>
      <c r="B49" s="95">
        <v>1642.1908817000001</v>
      </c>
      <c r="C49" s="95"/>
      <c r="D49" s="95">
        <v>440.22952924999998</v>
      </c>
      <c r="E49" s="95">
        <v>49.892729817999999</v>
      </c>
      <c r="F49" s="95">
        <v>44.220154545</v>
      </c>
      <c r="G49" s="95">
        <v>46.629266235000003</v>
      </c>
      <c r="H49" s="95">
        <v>232.53661363000001</v>
      </c>
      <c r="I49" s="89">
        <v>9.5385914758000006</v>
      </c>
      <c r="J49" s="89">
        <v>4.2069819515000004</v>
      </c>
      <c r="K49" s="89">
        <v>27.591759627999998</v>
      </c>
      <c r="L49" s="89">
        <v>3.9971418923000002</v>
      </c>
      <c r="M49" s="91">
        <v>5.4301958661</v>
      </c>
      <c r="N49" s="91">
        <v>3.850019632</v>
      </c>
      <c r="O49" s="89">
        <v>2.6767890119</v>
      </c>
      <c r="P49" s="95"/>
      <c r="Q49" s="94" t="s">
        <v>48</v>
      </c>
      <c r="R49" s="94">
        <v>0</v>
      </c>
      <c r="S49" s="95">
        <v>0.86139689059820801</v>
      </c>
      <c r="T49" s="95">
        <v>5.4224475630157398</v>
      </c>
      <c r="U49" s="95">
        <v>10.000872984956899</v>
      </c>
      <c r="V49" s="95">
        <v>10.000872984956899</v>
      </c>
      <c r="W49" s="95">
        <v>13.695145059483901</v>
      </c>
      <c r="X49" s="95">
        <v>0</v>
      </c>
      <c r="Y49" s="95">
        <v>3.9354258666513098</v>
      </c>
      <c r="Z49" s="95">
        <v>3.8445261408560998</v>
      </c>
      <c r="AA49" s="95">
        <v>1.5813811259454E-2</v>
      </c>
      <c r="AB49" s="95">
        <v>1639.8477896755301</v>
      </c>
      <c r="AC49" s="95">
        <v>36.126621894367503</v>
      </c>
      <c r="AD49" s="95">
        <v>1.22076917236177</v>
      </c>
      <c r="AE49" s="95">
        <v>9.2188038166100892</v>
      </c>
      <c r="AF49" s="95">
        <v>0</v>
      </c>
      <c r="AG49" s="95">
        <v>0</v>
      </c>
      <c r="AH49" s="95">
        <v>28.755461952401301</v>
      </c>
      <c r="AI49" s="95">
        <v>28.755461952401301</v>
      </c>
      <c r="AJ49" s="95">
        <v>3.5168116556787798</v>
      </c>
      <c r="AK49" s="95">
        <v>10.0088064961706</v>
      </c>
      <c r="AL49" s="95">
        <v>6.4543629126844403E-4</v>
      </c>
      <c r="AM49" s="95">
        <v>24.118866613380298</v>
      </c>
      <c r="AN49" s="95">
        <v>2.7995859602148801E-3</v>
      </c>
      <c r="AO49" s="95">
        <v>4.2021644958564899</v>
      </c>
      <c r="AP49" s="95">
        <v>1.26348177221314</v>
      </c>
      <c r="AQ49" s="95">
        <v>234.26961397388601</v>
      </c>
      <c r="AR49" s="95">
        <v>395.64130471904798</v>
      </c>
      <c r="AS49" s="95">
        <v>40.443334556869402</v>
      </c>
      <c r="AT49" s="95">
        <v>439.60145093159599</v>
      </c>
      <c r="AU49" s="95">
        <v>2.8527326332207901E-6</v>
      </c>
      <c r="AV49" s="95">
        <v>14.6934386717679</v>
      </c>
      <c r="AW49" s="95">
        <v>0</v>
      </c>
      <c r="AX49" s="95">
        <v>61.459283145110703</v>
      </c>
      <c r="AY49" s="95">
        <v>1.8878903502978901E-2</v>
      </c>
      <c r="AZ49" s="95">
        <v>1.26000061797758E-5</v>
      </c>
      <c r="BA49" s="95">
        <v>15.2218333271493</v>
      </c>
      <c r="BB49" s="95">
        <v>2.11410945209521E-2</v>
      </c>
      <c r="BC49" s="95">
        <v>0</v>
      </c>
      <c r="BD49" s="95">
        <v>0.43021093496365098</v>
      </c>
      <c r="BE49" s="95">
        <v>49.824861736648401</v>
      </c>
      <c r="BF49" s="95">
        <v>44.160378556778802</v>
      </c>
      <c r="BG49" s="95">
        <v>5.66448317986959</v>
      </c>
      <c r="BH49" s="95">
        <v>0</v>
      </c>
      <c r="BI49" s="95">
        <v>0</v>
      </c>
      <c r="BJ49" s="95">
        <v>14.051499147340399</v>
      </c>
      <c r="BK49" s="95">
        <v>0</v>
      </c>
      <c r="BL49" s="95">
        <v>2.0878991545649401</v>
      </c>
      <c r="BM49" s="95">
        <v>0.94688729641473302</v>
      </c>
      <c r="BN49" s="95">
        <v>1.08148989298764E-4</v>
      </c>
      <c r="BO49" s="95">
        <v>8.3559972831451095</v>
      </c>
      <c r="BP49" s="95">
        <v>0.18210789748545</v>
      </c>
      <c r="BQ49" s="95">
        <v>6.5177990646891101E-5</v>
      </c>
      <c r="BR49" s="95">
        <v>3.0258452423375601</v>
      </c>
      <c r="BS49" s="95">
        <v>2.4585304163208099E-7</v>
      </c>
      <c r="BT49" s="95">
        <v>46.562767043740699</v>
      </c>
      <c r="BU49" s="95">
        <v>27.2601304635538</v>
      </c>
      <c r="BV49" s="95">
        <v>0</v>
      </c>
      <c r="BW49" s="95">
        <v>0</v>
      </c>
      <c r="BX49" s="95">
        <v>3.6530049689681099</v>
      </c>
      <c r="BY49" s="95">
        <v>0</v>
      </c>
      <c r="BZ49" s="95">
        <v>0.90060646108515596</v>
      </c>
      <c r="CA49" s="95">
        <v>232.20481408599099</v>
      </c>
      <c r="CB49" s="95">
        <v>3.8799667107492199</v>
      </c>
      <c r="CE49" s="35">
        <f t="shared" si="12"/>
        <v>8.0000001097039423E-3</v>
      </c>
      <c r="CF49" s="81">
        <f t="shared" si="13"/>
        <v>-1.4268085705386757E-3</v>
      </c>
      <c r="CG49" s="81"/>
      <c r="CH49" s="81">
        <f t="shared" si="14"/>
        <v>-1.4267064716763167E-3</v>
      </c>
      <c r="CI49" s="81">
        <f t="shared" si="15"/>
        <v>-1.3602799766452773E-3</v>
      </c>
      <c r="CJ49" s="81">
        <f t="shared" si="16"/>
        <v>-1.3517815312103281E-3</v>
      </c>
      <c r="CK49" s="81">
        <f t="shared" si="17"/>
        <v>-1.4261256208528844E-3</v>
      </c>
      <c r="CL49" s="81">
        <f t="shared" si="18"/>
        <v>-1.4268701123211407E-3</v>
      </c>
      <c r="CM49" s="81"/>
      <c r="CN49" s="73">
        <f t="shared" si="19"/>
        <v>4.2175719855879826E-2</v>
      </c>
      <c r="CO49" s="81"/>
      <c r="CP49" s="73">
        <f t="shared" si="20"/>
        <v>5.1292300618959868E-2</v>
      </c>
      <c r="CQ49" s="81">
        <f t="shared" si="21"/>
        <v>-1.4268920081929016E-3</v>
      </c>
      <c r="CR49" s="81">
        <f t="shared" si="22"/>
        <v>-1.4268735406542433E-3</v>
      </c>
      <c r="CS49" s="73">
        <f t="shared" si="23"/>
        <v>-0.52798604350355072</v>
      </c>
    </row>
    <row r="50" spans="1:97" x14ac:dyDescent="0.25">
      <c r="A50" s="94" t="s">
        <v>49</v>
      </c>
      <c r="B50" s="95">
        <v>7558.0479753</v>
      </c>
      <c r="C50" s="95"/>
      <c r="D50" s="95">
        <v>725.21093174999999</v>
      </c>
      <c r="E50" s="95">
        <v>166.99860459000001</v>
      </c>
      <c r="F50" s="95">
        <v>137.18469938000001</v>
      </c>
      <c r="G50" s="95">
        <v>105.40677304</v>
      </c>
      <c r="H50" s="95">
        <v>456.19272869000002</v>
      </c>
      <c r="I50" s="89">
        <v>16.504769764999999</v>
      </c>
      <c r="J50" s="89">
        <v>9.2167887274999991</v>
      </c>
      <c r="K50" s="89">
        <v>48.190514549</v>
      </c>
      <c r="L50" s="89">
        <v>6.7718804350999999</v>
      </c>
      <c r="M50" s="91">
        <v>9.2295019809000003</v>
      </c>
      <c r="N50" s="91">
        <v>7.0108022796</v>
      </c>
      <c r="O50" s="89">
        <v>10.575936043</v>
      </c>
      <c r="P50" s="95"/>
      <c r="Q50" s="94" t="s">
        <v>49</v>
      </c>
      <c r="R50" s="94">
        <v>0</v>
      </c>
      <c r="S50" s="95">
        <v>1.67291003023743</v>
      </c>
      <c r="T50" s="95">
        <v>9.2165628508596296</v>
      </c>
      <c r="U50" s="95">
        <v>19.603905339195101</v>
      </c>
      <c r="V50" s="95">
        <v>19.603905339195101</v>
      </c>
      <c r="W50" s="95">
        <v>26.735936088377699</v>
      </c>
      <c r="X50" s="95">
        <v>0</v>
      </c>
      <c r="Y50" s="95">
        <v>7.7171649012549999</v>
      </c>
      <c r="Z50" s="95">
        <v>7.00097510528055</v>
      </c>
      <c r="AA50" s="95">
        <v>0.118064245552752</v>
      </c>
      <c r="AB50" s="95">
        <v>7547.4533332892297</v>
      </c>
      <c r="AC50" s="95">
        <v>70.353290692984999</v>
      </c>
      <c r="AD50" s="95">
        <v>2.39544439306334</v>
      </c>
      <c r="AE50" s="95">
        <v>18.018471189940399</v>
      </c>
      <c r="AF50" s="95">
        <v>0</v>
      </c>
      <c r="AG50" s="95">
        <v>0</v>
      </c>
      <c r="AH50" s="95">
        <v>55.942456102928801</v>
      </c>
      <c r="AI50" s="95">
        <v>55.942456102928801</v>
      </c>
      <c r="AJ50" s="95">
        <v>5.79354755549749</v>
      </c>
      <c r="AK50" s="95">
        <v>19.620194075157599</v>
      </c>
      <c r="AL50" s="95">
        <v>4.8186796057992504E-3</v>
      </c>
      <c r="AM50" s="95">
        <v>46.951033721086397</v>
      </c>
      <c r="AN50" s="95">
        <v>2.1056729876727701E-2</v>
      </c>
      <c r="AO50" s="95">
        <v>8.1609738172747104</v>
      </c>
      <c r="AP50" s="95">
        <v>2.4564712749532802</v>
      </c>
      <c r="AQ50" s="95">
        <v>459.58737828667699</v>
      </c>
      <c r="AR50" s="95">
        <v>651.77488724372597</v>
      </c>
      <c r="AS50" s="95">
        <v>66.625897897033099</v>
      </c>
      <c r="AT50" s="95">
        <v>724.19433269625699</v>
      </c>
      <c r="AU50" s="95">
        <v>2.1456063700290501E-5</v>
      </c>
      <c r="AV50" s="95">
        <v>28.671730390769699</v>
      </c>
      <c r="AW50" s="95">
        <v>0</v>
      </c>
      <c r="AX50" s="95">
        <v>122.05419561155701</v>
      </c>
      <c r="AY50" s="95">
        <v>5.8581509657897698E-2</v>
      </c>
      <c r="AZ50" s="95">
        <v>9.3357029961441105E-5</v>
      </c>
      <c r="BA50" s="95">
        <v>47.285833918219502</v>
      </c>
      <c r="BB50" s="95">
        <v>6.5443003268352104E-2</v>
      </c>
      <c r="BC50" s="95">
        <v>0</v>
      </c>
      <c r="BD50" s="95">
        <v>1.3298585073606799</v>
      </c>
      <c r="BE50" s="95">
        <v>166.77471517263399</v>
      </c>
      <c r="BF50" s="95">
        <v>137.002608763247</v>
      </c>
      <c r="BG50" s="95">
        <v>29.772106409387298</v>
      </c>
      <c r="BH50" s="95">
        <v>0</v>
      </c>
      <c r="BI50" s="95">
        <v>0</v>
      </c>
      <c r="BJ50" s="95">
        <v>43.501334268313499</v>
      </c>
      <c r="BK50" s="95">
        <v>0</v>
      </c>
      <c r="BL50" s="95">
        <v>6.4930700873581397</v>
      </c>
      <c r="BM50" s="95">
        <v>2.9269785660036201</v>
      </c>
      <c r="BN50" s="95">
        <v>7.98545926788912E-4</v>
      </c>
      <c r="BO50" s="95">
        <v>25.985877517705799</v>
      </c>
      <c r="BP50" s="95">
        <v>0.353669633532187</v>
      </c>
      <c r="BQ50" s="95">
        <v>4.7815946592150399E-4</v>
      </c>
      <c r="BR50" s="95">
        <v>9.3542595013145</v>
      </c>
      <c r="BS50" s="95">
        <v>1.8216224257477799E-6</v>
      </c>
      <c r="BT50" s="95">
        <v>105.25898722928601</v>
      </c>
      <c r="BU50" s="95">
        <v>54.249966016656302</v>
      </c>
      <c r="BV50" s="95">
        <v>0</v>
      </c>
      <c r="BW50" s="95">
        <v>0</v>
      </c>
      <c r="BX50" s="95">
        <v>7.3038826071914702</v>
      </c>
      <c r="BY50" s="95">
        <v>0</v>
      </c>
      <c r="BZ50" s="95">
        <v>1.9207666007224899</v>
      </c>
      <c r="CA50" s="95">
        <v>455.55322176292498</v>
      </c>
      <c r="CB50" s="95">
        <v>7.8048028814993398</v>
      </c>
      <c r="CE50" s="35">
        <f t="shared" si="12"/>
        <v>7.9999901876164382E-3</v>
      </c>
      <c r="CF50" s="81">
        <f t="shared" si="13"/>
        <v>-1.4017696163604633E-3</v>
      </c>
      <c r="CG50" s="81"/>
      <c r="CH50" s="81">
        <f t="shared" si="14"/>
        <v>-1.4017977518483448E-3</v>
      </c>
      <c r="CI50" s="81">
        <f t="shared" si="15"/>
        <v>-1.34066639607976E-3</v>
      </c>
      <c r="CJ50" s="81">
        <f t="shared" si="16"/>
        <v>-1.3273391097984369E-3</v>
      </c>
      <c r="CK50" s="81">
        <f t="shared" si="17"/>
        <v>-1.4020523202803665E-3</v>
      </c>
      <c r="CL50" s="81">
        <f t="shared" si="18"/>
        <v>-1.4018349852077884E-3</v>
      </c>
      <c r="CM50" s="81"/>
      <c r="CN50" s="73">
        <f t="shared" si="19"/>
        <v>0.1608603192241628</v>
      </c>
      <c r="CO50" s="81"/>
      <c r="CP50" s="73">
        <f t="shared" si="20"/>
        <v>0.20512668460222125</v>
      </c>
      <c r="CQ50" s="81">
        <f t="shared" si="21"/>
        <v>-1.4019315524442836E-3</v>
      </c>
      <c r="CR50" s="81">
        <f t="shared" si="22"/>
        <v>-1.4017189370815781E-3</v>
      </c>
      <c r="CS50" s="73">
        <f t="shared" si="23"/>
        <v>-0.76773013140721769</v>
      </c>
    </row>
    <row r="51" spans="1:97" x14ac:dyDescent="0.25">
      <c r="A51" s="94" t="s">
        <v>50</v>
      </c>
      <c r="B51" s="95">
        <v>1493.64276</v>
      </c>
      <c r="C51" s="95"/>
      <c r="D51" s="95">
        <v>263.97043972</v>
      </c>
      <c r="E51" s="95">
        <v>37.422335854000004</v>
      </c>
      <c r="F51" s="95">
        <v>32.084096756000001</v>
      </c>
      <c r="G51" s="95">
        <v>30.420774186999999</v>
      </c>
      <c r="H51" s="95">
        <v>158.14229796000001</v>
      </c>
      <c r="I51" s="89">
        <v>6.3081277206999999</v>
      </c>
      <c r="J51" s="89">
        <v>2.9414678389</v>
      </c>
      <c r="K51" s="89">
        <v>18.284091056000001</v>
      </c>
      <c r="L51" s="89">
        <v>2.631752139</v>
      </c>
      <c r="M51" s="91">
        <v>3.5777197582000002</v>
      </c>
      <c r="N51" s="91">
        <v>2.5750911052999998</v>
      </c>
      <c r="O51" s="89">
        <v>2.2577064444000001</v>
      </c>
      <c r="P51" s="95"/>
      <c r="Q51" s="94" t="s">
        <v>50</v>
      </c>
      <c r="R51" s="94">
        <v>0</v>
      </c>
      <c r="S51" s="95">
        <v>0.584621455916016</v>
      </c>
      <c r="T51" s="95">
        <v>3.5728026819668499</v>
      </c>
      <c r="U51" s="95">
        <v>6.7996795371507099</v>
      </c>
      <c r="V51" s="95">
        <v>6.7996795371507099</v>
      </c>
      <c r="W51" s="95">
        <v>9.3040965166967098</v>
      </c>
      <c r="X51" s="95">
        <v>0</v>
      </c>
      <c r="Y51" s="95">
        <v>2.6763050539117001</v>
      </c>
      <c r="Z51" s="95">
        <v>2.5715538397142699</v>
      </c>
      <c r="AA51" s="95">
        <v>1.71438043167721E-2</v>
      </c>
      <c r="AB51" s="95">
        <v>1491.5900653736501</v>
      </c>
      <c r="AC51" s="95">
        <v>24.532651472461801</v>
      </c>
      <c r="AD51" s="95">
        <v>0.83032893244388895</v>
      </c>
      <c r="AE51" s="95">
        <v>6.2650078430546401</v>
      </c>
      <c r="AF51" s="95">
        <v>0</v>
      </c>
      <c r="AG51" s="95">
        <v>0</v>
      </c>
      <c r="AH51" s="95">
        <v>19.5225713174069</v>
      </c>
      <c r="AI51" s="95">
        <v>19.5225713174069</v>
      </c>
      <c r="AJ51" s="95">
        <v>2.10886151440114</v>
      </c>
      <c r="AK51" s="95">
        <v>6.8061961210663799</v>
      </c>
      <c r="AL51" s="95">
        <v>6.9972259566871298E-4</v>
      </c>
      <c r="AM51" s="95">
        <v>16.376679162185599</v>
      </c>
      <c r="AN51" s="95">
        <v>2.9507665064272002E-3</v>
      </c>
      <c r="AO51" s="95">
        <v>2.8519685638739798</v>
      </c>
      <c r="AP51" s="95">
        <v>0.857691491488346</v>
      </c>
      <c r="AQ51" s="95">
        <v>159.328121471364</v>
      </c>
      <c r="AR51" s="95">
        <v>237.24688248681301</v>
      </c>
      <c r="AS51" s="95">
        <v>24.2519149472488</v>
      </c>
      <c r="AT51" s="95">
        <v>263.60765894846298</v>
      </c>
      <c r="AU51" s="95">
        <v>3.0067733553292499E-6</v>
      </c>
      <c r="AV51" s="95">
        <v>9.9819942835474595</v>
      </c>
      <c r="AW51" s="95">
        <v>0</v>
      </c>
      <c r="AX51" s="95">
        <v>41.907758545055302</v>
      </c>
      <c r="AY51" s="95">
        <v>1.36981972475294E-2</v>
      </c>
      <c r="AZ51" s="95">
        <v>1.2254813826617401E-5</v>
      </c>
      <c r="BA51" s="95">
        <v>11.046925962179699</v>
      </c>
      <c r="BB51" s="95">
        <v>1.53290241461223E-2</v>
      </c>
      <c r="BC51" s="95">
        <v>0</v>
      </c>
      <c r="BD51" s="95">
        <v>0.31181671323930499</v>
      </c>
      <c r="BE51" s="95">
        <v>37.373306189428703</v>
      </c>
      <c r="BF51" s="95">
        <v>32.042401952696402</v>
      </c>
      <c r="BG51" s="95">
        <v>5.3309042367322999</v>
      </c>
      <c r="BH51" s="95">
        <v>0</v>
      </c>
      <c r="BI51" s="95">
        <v>0</v>
      </c>
      <c r="BJ51" s="95">
        <v>10.1901329717753</v>
      </c>
      <c r="BK51" s="95">
        <v>0</v>
      </c>
      <c r="BL51" s="95">
        <v>1.51632704376725</v>
      </c>
      <c r="BM51" s="95">
        <v>0.68630344714694302</v>
      </c>
      <c r="BN51" s="95">
        <v>1.09615999689148E-4</v>
      </c>
      <c r="BO51" s="95">
        <v>6.0684928777481897</v>
      </c>
      <c r="BP51" s="95">
        <v>0.12359449774577801</v>
      </c>
      <c r="BQ51" s="95">
        <v>7.0980688895870201E-5</v>
      </c>
      <c r="BR51" s="95">
        <v>2.1931826248229398</v>
      </c>
      <c r="BS51" s="95">
        <v>2.3912070622419899E-7</v>
      </c>
      <c r="BT51" s="95">
        <v>30.378986608464601</v>
      </c>
      <c r="BU51" s="95">
        <v>18.596736414547401</v>
      </c>
      <c r="BV51" s="95">
        <v>0</v>
      </c>
      <c r="BW51" s="95">
        <v>0</v>
      </c>
      <c r="BX51" s="95">
        <v>2.4943245880205902</v>
      </c>
      <c r="BY51" s="95">
        <v>0</v>
      </c>
      <c r="BZ51" s="95">
        <v>0.62336555827808005</v>
      </c>
      <c r="CA51" s="95">
        <v>157.92498857785299</v>
      </c>
      <c r="CB51" s="95">
        <v>2.65286770615592</v>
      </c>
      <c r="CE51" s="35">
        <f t="shared" si="12"/>
        <v>8.0000009211167733E-3</v>
      </c>
      <c r="CF51" s="81">
        <f t="shared" si="13"/>
        <v>-1.3742875346912777E-3</v>
      </c>
      <c r="CG51" s="81"/>
      <c r="CH51" s="81">
        <f t="shared" si="14"/>
        <v>-1.3743234731958198E-3</v>
      </c>
      <c r="CI51" s="81">
        <f t="shared" si="15"/>
        <v>-1.3101711438480265E-3</v>
      </c>
      <c r="CJ51" s="81">
        <f t="shared" si="16"/>
        <v>-1.299547362068157E-3</v>
      </c>
      <c r="CK51" s="81">
        <f t="shared" si="17"/>
        <v>-1.37365269794008E-3</v>
      </c>
      <c r="CL51" s="81">
        <f t="shared" si="18"/>
        <v>-1.3741382599738578E-3</v>
      </c>
      <c r="CM51" s="81"/>
      <c r="CN51" s="73">
        <f t="shared" si="19"/>
        <v>6.7735402192743197E-2</v>
      </c>
      <c r="CO51" s="81"/>
      <c r="CP51" s="73">
        <f t="shared" si="20"/>
        <v>8.3676734450249743E-2</v>
      </c>
      <c r="CQ51" s="81">
        <f t="shared" si="21"/>
        <v>-1.3743603651125949E-3</v>
      </c>
      <c r="CR51" s="81">
        <f t="shared" si="22"/>
        <v>-1.3736467725159892E-3</v>
      </c>
      <c r="CS51" s="73">
        <f t="shared" si="23"/>
        <v>-0.6201049549130897</v>
      </c>
    </row>
    <row r="52" spans="1:97" x14ac:dyDescent="0.25">
      <c r="B52" s="95"/>
      <c r="C52" s="95"/>
      <c r="D52" s="95"/>
      <c r="E52" s="95"/>
      <c r="F52" s="95"/>
      <c r="G52" s="95"/>
      <c r="H52" s="95"/>
      <c r="I52" s="89"/>
      <c r="J52" s="89"/>
      <c r="K52" s="89"/>
      <c r="L52" s="89"/>
      <c r="M52" s="91"/>
      <c r="N52" s="91"/>
      <c r="O52" s="89"/>
      <c r="P52" s="95"/>
      <c r="S52" s="95"/>
      <c r="T52" s="95"/>
      <c r="CF52" s="81"/>
      <c r="CG52" s="81"/>
      <c r="CH52" s="81"/>
      <c r="CI52" s="81"/>
      <c r="CJ52" s="81"/>
      <c r="CK52" s="81"/>
      <c r="CL52" s="81"/>
      <c r="CM52" s="81"/>
      <c r="CN52" s="73"/>
      <c r="CO52" s="81"/>
      <c r="CP52" s="73"/>
      <c r="CQ52" s="81"/>
      <c r="CR52" s="81"/>
      <c r="CS52" s="73"/>
    </row>
    <row r="53" spans="1:97" x14ac:dyDescent="0.25">
      <c r="B53" s="95"/>
      <c r="C53" s="95"/>
      <c r="D53" s="95"/>
      <c r="E53" s="95"/>
      <c r="F53" s="95"/>
      <c r="G53" s="95"/>
      <c r="H53" s="95"/>
      <c r="I53" s="89"/>
      <c r="J53" s="89"/>
      <c r="K53" s="89"/>
      <c r="L53" s="89"/>
      <c r="M53" s="91"/>
      <c r="N53" s="91"/>
      <c r="O53" s="89"/>
      <c r="P53" s="95"/>
      <c r="S53" s="95"/>
      <c r="T53" s="95"/>
      <c r="CF53" s="81"/>
      <c r="CG53" s="81"/>
      <c r="CH53" s="81"/>
      <c r="CI53" s="81"/>
      <c r="CJ53" s="81"/>
      <c r="CK53" s="81"/>
      <c r="CL53" s="81"/>
      <c r="CM53" s="81"/>
      <c r="CN53" s="73"/>
      <c r="CO53" s="81"/>
      <c r="CP53" s="73"/>
      <c r="CQ53" s="81"/>
      <c r="CR53" s="81"/>
      <c r="CS53" s="73"/>
    </row>
    <row r="54" spans="1:97" x14ac:dyDescent="0.25">
      <c r="A54" s="94" t="s">
        <v>51</v>
      </c>
      <c r="B54" s="95">
        <v>285.53257996000002</v>
      </c>
      <c r="C54" s="95"/>
      <c r="D54" s="95">
        <v>25.486067689999999</v>
      </c>
      <c r="E54" s="95">
        <v>6.0075987800000004</v>
      </c>
      <c r="F54" s="95">
        <v>4.9007520762999999</v>
      </c>
      <c r="G54" s="95">
        <v>3.8140773243999999</v>
      </c>
      <c r="H54" s="95">
        <v>14.881107092000001</v>
      </c>
      <c r="I54" s="89">
        <v>0.52717378699999995</v>
      </c>
      <c r="J54" s="89">
        <v>0.30723002199999999</v>
      </c>
      <c r="K54" s="89">
        <v>1.5423777905</v>
      </c>
      <c r="L54" s="89">
        <v>0.21576055720000001</v>
      </c>
      <c r="M54" s="91">
        <v>0.29425110609999999</v>
      </c>
      <c r="N54" s="91">
        <v>0.22689668809999999</v>
      </c>
      <c r="O54" s="89">
        <v>0.38341642889999999</v>
      </c>
      <c r="P54" s="95"/>
      <c r="Q54" s="94" t="s">
        <v>51</v>
      </c>
      <c r="R54" s="94">
        <v>0</v>
      </c>
      <c r="S54" s="95">
        <v>5.4900167771993399E-2</v>
      </c>
      <c r="T54" s="95">
        <v>0.29386321523141801</v>
      </c>
      <c r="U54" s="95">
        <v>0.63827901407232701</v>
      </c>
      <c r="V54" s="95">
        <v>0.63827901407232701</v>
      </c>
      <c r="W54" s="95">
        <v>0.87351994028885904</v>
      </c>
      <c r="X54" s="95">
        <v>0</v>
      </c>
      <c r="Y54" s="95">
        <v>0.25190135659796498</v>
      </c>
      <c r="Z54" s="95">
        <v>0.226597929524298</v>
      </c>
      <c r="AA54" s="95">
        <v>2.4416745034364501E-3</v>
      </c>
      <c r="AB54" s="95">
        <v>285.15462500019299</v>
      </c>
      <c r="AC54" s="95">
        <v>2.3052135558317701</v>
      </c>
      <c r="AD54" s="95">
        <v>7.8208079343093206E-2</v>
      </c>
      <c r="AE54" s="95">
        <v>0.58920247119028402</v>
      </c>
      <c r="AF54" s="95">
        <v>0</v>
      </c>
      <c r="AG54" s="95">
        <v>0</v>
      </c>
      <c r="AH54" s="95">
        <v>1.8331597362748899</v>
      </c>
      <c r="AI54" s="95">
        <v>1.8331597362748899</v>
      </c>
      <c r="AJ54" s="95">
        <v>0.20362319080011199</v>
      </c>
      <c r="AK54" s="95">
        <v>0.64080476134050801</v>
      </c>
      <c r="AL54" s="95">
        <v>9.9655046732474505E-5</v>
      </c>
      <c r="AM54" s="95">
        <v>1.5378130199825899</v>
      </c>
      <c r="AN54" s="95">
        <v>2.54721928603316E-4</v>
      </c>
      <c r="AO54" s="95">
        <v>0.26781879580623102</v>
      </c>
      <c r="AP54" s="95">
        <v>8.0539457270566994E-2</v>
      </c>
      <c r="AQ54" s="95">
        <v>14.9935200176369</v>
      </c>
      <c r="AR54" s="95">
        <v>22.907532616654699</v>
      </c>
      <c r="AS54" s="95">
        <v>2.3416535924778201</v>
      </c>
      <c r="AT54" s="95">
        <v>25.452809399932701</v>
      </c>
      <c r="AU54" s="95">
        <v>2.5955614807343599E-7</v>
      </c>
      <c r="AV54" s="95">
        <v>0.93822896826617297</v>
      </c>
      <c r="AW54" s="95">
        <v>0</v>
      </c>
      <c r="AX54" s="95">
        <v>3.9578601987847</v>
      </c>
      <c r="AY54" s="95">
        <v>2.0917433912597699E-3</v>
      </c>
      <c r="AZ54" s="95">
        <v>9.2548818598191203E-7</v>
      </c>
      <c r="BA54" s="95">
        <v>1.6854936980880399</v>
      </c>
      <c r="BB54" s="95">
        <v>2.3425753429565099E-3</v>
      </c>
      <c r="BC54" s="95">
        <v>0</v>
      </c>
      <c r="BD54" s="95">
        <v>4.7676225080881998E-2</v>
      </c>
      <c r="BE54" s="95">
        <v>5.9999897841039296</v>
      </c>
      <c r="BF54" s="95">
        <v>4.8946151985453099</v>
      </c>
      <c r="BG54" s="95">
        <v>1.1053745855586199</v>
      </c>
      <c r="BH54" s="95">
        <v>0</v>
      </c>
      <c r="BI54" s="95">
        <v>0</v>
      </c>
      <c r="BJ54" s="95">
        <v>1.5580387287047199</v>
      </c>
      <c r="BK54" s="95">
        <v>0</v>
      </c>
      <c r="BL54" s="95">
        <v>0.23164099706234101</v>
      </c>
      <c r="BM54" s="95">
        <v>0.10493498631480901</v>
      </c>
      <c r="BN54" s="95">
        <v>1.14809548217838E-5</v>
      </c>
      <c r="BO54" s="95">
        <v>0.92705180718376001</v>
      </c>
      <c r="BP54" s="95">
        <v>1.1606456078029801E-2</v>
      </c>
      <c r="BQ54" s="95">
        <v>1.08503778170935E-5</v>
      </c>
      <c r="BR54" s="95">
        <v>0.33532116249717497</v>
      </c>
      <c r="BS54" s="95">
        <v>1.8058532713834501E-8</v>
      </c>
      <c r="BT54" s="95">
        <v>3.8091051053269198</v>
      </c>
      <c r="BU54" s="95">
        <v>1.75804757564365</v>
      </c>
      <c r="BV54" s="95">
        <v>0</v>
      </c>
      <c r="BW54" s="95">
        <v>0</v>
      </c>
      <c r="BX54" s="95">
        <v>0.23568961155006099</v>
      </c>
      <c r="BY54" s="95">
        <v>0</v>
      </c>
      <c r="BZ54" s="95">
        <v>5.9334950147290698E-2</v>
      </c>
      <c r="CA54" s="95">
        <v>14.861524494011601</v>
      </c>
      <c r="CB54" s="95">
        <v>0.25131464141828003</v>
      </c>
      <c r="CE54" s="35">
        <f>AJ54/AT54</f>
        <v>8.0000281148001826E-3</v>
      </c>
      <c r="CF54" s="81">
        <f>+(AB54-B54)/B54</f>
        <v>-1.3236841829397362E-3</v>
      </c>
      <c r="CG54" s="81"/>
      <c r="CH54" s="81">
        <f>+(AT54-D54)/D54</f>
        <v>-1.3049596537149507E-3</v>
      </c>
      <c r="CI54" s="81">
        <f t="shared" ref="CI54:CJ58" si="24">+(BE54-E54)/E54</f>
        <v>-1.2665619284367023E-3</v>
      </c>
      <c r="CJ54" s="81">
        <f t="shared" si="24"/>
        <v>-1.2522318328176316E-3</v>
      </c>
      <c r="CK54" s="81">
        <f>+(BT54-G54)/G54</f>
        <v>-1.3036492577827555E-3</v>
      </c>
      <c r="CL54" s="81">
        <f>+(CA54-H54)/H54</f>
        <v>-1.3159369035740218E-3</v>
      </c>
      <c r="CM54" s="81"/>
      <c r="CN54" s="73">
        <f>+(AI54-K54)/K54</f>
        <v>0.18852835379626787</v>
      </c>
      <c r="CO54" s="81"/>
      <c r="CP54" s="73">
        <f>+(AO54-L54)/L54</f>
        <v>0.24127782798584196</v>
      </c>
      <c r="CQ54" s="81">
        <f>+(T54-M54)/M54</f>
        <v>-1.3182307917991747E-3</v>
      </c>
      <c r="CR54" s="81">
        <f>+(Z54-N54)/N54</f>
        <v>-1.316716335543534E-3</v>
      </c>
      <c r="CS54" s="73">
        <f>+(AP54-O54)/O54</f>
        <v>-0.78994260235110392</v>
      </c>
    </row>
    <row r="55" spans="1:97" x14ac:dyDescent="0.25">
      <c r="A55" s="94" t="s">
        <v>1</v>
      </c>
      <c r="B55" s="95">
        <v>9505.8276913999998</v>
      </c>
      <c r="C55" s="95"/>
      <c r="D55" s="95">
        <v>3062.788607</v>
      </c>
      <c r="E55" s="95">
        <v>257.43025603000001</v>
      </c>
      <c r="F55" s="95">
        <v>236.22230771</v>
      </c>
      <c r="G55" s="95">
        <v>374.85127822999999</v>
      </c>
      <c r="H55" s="95">
        <v>1449.2729136</v>
      </c>
      <c r="I55" s="89">
        <v>59.343665461000001</v>
      </c>
      <c r="J55" s="89">
        <v>24.944617746999999</v>
      </c>
      <c r="K55" s="89">
        <v>171.35634284</v>
      </c>
      <c r="L55" s="89">
        <v>24.915695927000002</v>
      </c>
      <c r="M55" s="91">
        <v>33.823854568999998</v>
      </c>
      <c r="N55" s="91">
        <v>23.654233202</v>
      </c>
      <c r="O55" s="89">
        <v>12.611610885999999</v>
      </c>
      <c r="P55" s="95"/>
      <c r="Q55" s="94" t="s">
        <v>1</v>
      </c>
      <c r="R55" s="94">
        <v>0</v>
      </c>
      <c r="S55" s="95">
        <v>0.33975571267635601</v>
      </c>
      <c r="T55" s="95">
        <v>2.1310357641182902</v>
      </c>
      <c r="U55" s="95">
        <v>4.0113078712399899</v>
      </c>
      <c r="V55" s="95">
        <v>4.0113078712399899</v>
      </c>
      <c r="W55" s="95">
        <v>5.4527616375601404</v>
      </c>
      <c r="X55" s="95">
        <v>0</v>
      </c>
      <c r="Y55" s="95">
        <v>1.5764751417784899</v>
      </c>
      <c r="Z55" s="95">
        <v>1.48970290236439</v>
      </c>
      <c r="AA55" s="95">
        <v>3.40933185798259E-2</v>
      </c>
      <c r="AB55" s="95">
        <v>738.31187050050301</v>
      </c>
      <c r="AC55" s="95">
        <v>14.312313742512201</v>
      </c>
      <c r="AD55" s="95">
        <v>0.489346462831727</v>
      </c>
      <c r="AE55" s="95">
        <v>3.6736810386897898</v>
      </c>
      <c r="AF55" s="95">
        <v>0</v>
      </c>
      <c r="AG55" s="95">
        <v>0</v>
      </c>
      <c r="AH55" s="95">
        <v>11.3774765713829</v>
      </c>
      <c r="AI55" s="95">
        <v>11.3774765713829</v>
      </c>
      <c r="AJ55" s="95">
        <v>1.2070099058075201</v>
      </c>
      <c r="AK55" s="95">
        <v>4.0061795503486</v>
      </c>
      <c r="AL55" s="95">
        <v>1.3915148876944201E-3</v>
      </c>
      <c r="AM55" s="95">
        <v>9.5531712406595197</v>
      </c>
      <c r="AN55" s="95">
        <v>6.85209313782745E-3</v>
      </c>
      <c r="AO55" s="95">
        <v>1.6574338392415999</v>
      </c>
      <c r="AP55" s="95">
        <v>0.49933304493278602</v>
      </c>
      <c r="AQ55" s="95">
        <v>93.929156236048897</v>
      </c>
      <c r="AR55" s="95">
        <v>135.78847920765801</v>
      </c>
      <c r="AS55" s="95">
        <v>13.8806054462981</v>
      </c>
      <c r="AT55" s="95">
        <v>150.876094559764</v>
      </c>
      <c r="AU55" s="95">
        <v>6.9820638998991298E-6</v>
      </c>
      <c r="AV55" s="95">
        <v>5.8407293183915003</v>
      </c>
      <c r="AW55" s="95">
        <v>0</v>
      </c>
      <c r="AX55" s="95">
        <v>25.114846833214798</v>
      </c>
      <c r="AY55" s="95">
        <v>9.9663967107039893E-3</v>
      </c>
      <c r="AZ55" s="95">
        <v>3.20047741089193E-5</v>
      </c>
      <c r="BA55" s="95">
        <v>8.0633394511593508</v>
      </c>
      <c r="BB55" s="95">
        <v>1.1092917762088201E-2</v>
      </c>
      <c r="BC55" s="95">
        <v>0</v>
      </c>
      <c r="BD55" s="95">
        <v>0.22491357837706699</v>
      </c>
      <c r="BE55" s="95">
        <v>25.059428531623901</v>
      </c>
      <c r="BF55" s="95">
        <v>23.292051859831499</v>
      </c>
      <c r="BG55" s="95">
        <v>1.76737667179241</v>
      </c>
      <c r="BH55" s="95">
        <v>0</v>
      </c>
      <c r="BI55" s="95">
        <v>0</v>
      </c>
      <c r="BJ55" s="95">
        <v>7.3694047300164804</v>
      </c>
      <c r="BK55" s="95">
        <v>0</v>
      </c>
      <c r="BL55" s="95">
        <v>1.10666314588534</v>
      </c>
      <c r="BM55" s="95">
        <v>0.49502076643683401</v>
      </c>
      <c r="BN55" s="95">
        <v>2.5511727817369102E-4</v>
      </c>
      <c r="BO55" s="95">
        <v>4.4289523603234198</v>
      </c>
      <c r="BP55" s="95">
        <v>7.1827687785842906E-2</v>
      </c>
      <c r="BQ55" s="95">
        <v>1.3197674972910699E-4</v>
      </c>
      <c r="BR55" s="95">
        <v>1.58227878988299</v>
      </c>
      <c r="BS55" s="95">
        <v>6.2447522831616504E-7</v>
      </c>
      <c r="BT55" s="95">
        <v>23.487347749356498</v>
      </c>
      <c r="BU55" s="95">
        <v>11.1727641669737</v>
      </c>
      <c r="BV55" s="95">
        <v>0</v>
      </c>
      <c r="BW55" s="95">
        <v>0</v>
      </c>
      <c r="BX55" s="95">
        <v>1.5100311296785101</v>
      </c>
      <c r="BY55" s="95">
        <v>0</v>
      </c>
      <c r="BZ55" s="95">
        <v>0.413735672858347</v>
      </c>
      <c r="CA55" s="95">
        <v>93.1070573256833</v>
      </c>
      <c r="CB55" s="95">
        <v>1.6179960040983901</v>
      </c>
      <c r="CE55" s="35">
        <f>AJ55/AT55</f>
        <v>8.000007617703862E-3</v>
      </c>
      <c r="CF55" s="81">
        <f>+(AB55-B55)/B55</f>
        <v>-0.92233060660583399</v>
      </c>
      <c r="CG55" s="81"/>
      <c r="CH55" s="81">
        <f>+(AT55-D55)/D55</f>
        <v>-0.95073897878066516</v>
      </c>
      <c r="CI55" s="81">
        <f t="shared" si="24"/>
        <v>-0.90265546514197015</v>
      </c>
      <c r="CJ55" s="81">
        <f t="shared" si="24"/>
        <v>-0.90139774653109328</v>
      </c>
      <c r="CK55" s="81">
        <f>+(BT55-G55)/G55</f>
        <v>-0.9373422231337698</v>
      </c>
      <c r="CL55" s="81">
        <f>+(CA55-H55)/H55</f>
        <v>-0.93575602189762519</v>
      </c>
      <c r="CM55" s="81"/>
      <c r="CN55" s="73">
        <f>+(AI55-K55)/K55</f>
        <v>-0.93360341156436577</v>
      </c>
      <c r="CO55" s="81"/>
      <c r="CP55" s="73">
        <f>+(AO55-L55)/L55</f>
        <v>-0.93347832450284829</v>
      </c>
      <c r="CQ55" s="81">
        <f>+(T55-M55)/M55</f>
        <v>-0.93699607004367225</v>
      </c>
      <c r="CR55" s="81">
        <f>+(Z55-N55)/N55</f>
        <v>-0.93702172082084523</v>
      </c>
      <c r="CS55" s="73">
        <f>+(AP55-O55)/O55</f>
        <v>-0.96040687827697813</v>
      </c>
    </row>
    <row r="56" spans="1:97" x14ac:dyDescent="0.25">
      <c r="A56" s="94" t="s">
        <v>11</v>
      </c>
      <c r="B56" s="95">
        <v>6346.3890803000004</v>
      </c>
      <c r="C56" s="95"/>
      <c r="D56" s="95">
        <v>2204.6239584</v>
      </c>
      <c r="E56" s="95">
        <v>134.02642223000001</v>
      </c>
      <c r="F56" s="95">
        <v>124.05224103</v>
      </c>
      <c r="G56" s="95">
        <v>307.70208158000003</v>
      </c>
      <c r="H56" s="95">
        <v>780.10179679999999</v>
      </c>
      <c r="I56" s="89">
        <v>30.109683257</v>
      </c>
      <c r="J56" s="89">
        <v>12.611943726</v>
      </c>
      <c r="K56" s="89">
        <v>86.904265288999994</v>
      </c>
      <c r="L56" s="89">
        <v>12.610136377</v>
      </c>
      <c r="M56" s="91">
        <v>17.115894608000001</v>
      </c>
      <c r="N56" s="91">
        <v>11.927843884</v>
      </c>
      <c r="O56" s="89">
        <v>6.1421931201</v>
      </c>
      <c r="P56" s="95"/>
      <c r="Q56" s="94" t="s">
        <v>11</v>
      </c>
      <c r="R56" s="94">
        <v>0</v>
      </c>
      <c r="S56" s="95">
        <v>0</v>
      </c>
      <c r="T56" s="95">
        <v>0</v>
      </c>
      <c r="U56" s="95">
        <v>0</v>
      </c>
      <c r="V56" s="95">
        <v>0</v>
      </c>
      <c r="W56" s="95">
        <v>0</v>
      </c>
      <c r="X56" s="95">
        <v>0</v>
      </c>
      <c r="Y56" s="95">
        <v>0</v>
      </c>
      <c r="Z56" s="95">
        <v>0</v>
      </c>
      <c r="AA56" s="95">
        <v>0</v>
      </c>
      <c r="AB56" s="95">
        <v>0</v>
      </c>
      <c r="AC56" s="95">
        <v>0</v>
      </c>
      <c r="AD56" s="95">
        <v>0</v>
      </c>
      <c r="AE56" s="95">
        <v>0</v>
      </c>
      <c r="AF56" s="95">
        <v>0</v>
      </c>
      <c r="AG56" s="95">
        <v>0</v>
      </c>
      <c r="AH56" s="95">
        <v>0</v>
      </c>
      <c r="AI56" s="95">
        <v>0</v>
      </c>
      <c r="AJ56" s="95">
        <v>0</v>
      </c>
      <c r="AK56" s="95">
        <v>0</v>
      </c>
      <c r="AL56" s="95">
        <v>0</v>
      </c>
      <c r="AM56" s="95">
        <v>0</v>
      </c>
      <c r="AN56" s="95">
        <v>0</v>
      </c>
      <c r="AO56" s="95">
        <v>0</v>
      </c>
      <c r="AP56" s="95">
        <v>0</v>
      </c>
      <c r="AQ56" s="95">
        <v>0</v>
      </c>
      <c r="AR56" s="95">
        <v>0</v>
      </c>
      <c r="AS56" s="95">
        <v>0</v>
      </c>
      <c r="AT56" s="95">
        <v>0</v>
      </c>
      <c r="AU56" s="95">
        <v>0</v>
      </c>
      <c r="AV56" s="95">
        <v>0</v>
      </c>
      <c r="AW56" s="95">
        <v>0</v>
      </c>
      <c r="AX56" s="95">
        <v>0</v>
      </c>
      <c r="AY56" s="95">
        <v>0</v>
      </c>
      <c r="AZ56" s="95">
        <v>0</v>
      </c>
      <c r="BA56" s="95">
        <v>0</v>
      </c>
      <c r="BB56" s="95">
        <v>0</v>
      </c>
      <c r="BC56" s="95">
        <v>0</v>
      </c>
      <c r="BD56" s="95">
        <v>0</v>
      </c>
      <c r="BE56" s="95">
        <v>0</v>
      </c>
      <c r="BF56" s="95">
        <v>0</v>
      </c>
      <c r="BG56" s="95">
        <v>0</v>
      </c>
      <c r="BH56" s="95">
        <v>0</v>
      </c>
      <c r="BI56" s="95">
        <v>0</v>
      </c>
      <c r="BJ56" s="95">
        <v>0</v>
      </c>
      <c r="BK56" s="95">
        <v>0</v>
      </c>
      <c r="BL56" s="95">
        <v>0</v>
      </c>
      <c r="BM56" s="95">
        <v>0</v>
      </c>
      <c r="BN56" s="95">
        <v>0</v>
      </c>
      <c r="BO56" s="95">
        <v>0</v>
      </c>
      <c r="BP56" s="95">
        <v>0</v>
      </c>
      <c r="BQ56" s="95">
        <v>0</v>
      </c>
      <c r="BR56" s="95">
        <v>0</v>
      </c>
      <c r="BS56" s="95">
        <v>0</v>
      </c>
      <c r="BT56" s="95">
        <v>0</v>
      </c>
      <c r="BU56" s="95">
        <v>0</v>
      </c>
      <c r="BV56" s="95">
        <v>0</v>
      </c>
      <c r="BW56" s="95">
        <v>0</v>
      </c>
      <c r="BX56" s="95">
        <v>0</v>
      </c>
      <c r="BY56" s="95">
        <v>0</v>
      </c>
      <c r="BZ56" s="95">
        <v>0</v>
      </c>
      <c r="CA56" s="95">
        <v>0</v>
      </c>
      <c r="CB56" s="95">
        <v>0</v>
      </c>
      <c r="CE56" s="35" t="e">
        <f>AJ56/AT56</f>
        <v>#DIV/0!</v>
      </c>
      <c r="CF56" s="81">
        <f>+(AB56-B56)/B56</f>
        <v>-1</v>
      </c>
      <c r="CG56" s="81"/>
      <c r="CH56" s="81">
        <f>+(AT56-D56)/D56</f>
        <v>-1</v>
      </c>
      <c r="CI56" s="81">
        <f t="shared" si="24"/>
        <v>-1</v>
      </c>
      <c r="CJ56" s="81">
        <f t="shared" si="24"/>
        <v>-1</v>
      </c>
      <c r="CK56" s="81">
        <f>+(BT56-G56)/G56</f>
        <v>-1</v>
      </c>
      <c r="CL56" s="81">
        <f>+(CA56-H56)/H56</f>
        <v>-1</v>
      </c>
      <c r="CM56" s="81"/>
      <c r="CN56" s="73">
        <f>+(AI56-K56)/K56</f>
        <v>-1</v>
      </c>
      <c r="CO56" s="81"/>
      <c r="CP56" s="73">
        <f>+(AO56-L56)/L56</f>
        <v>-1</v>
      </c>
      <c r="CQ56" s="81">
        <f>+(T56-M56)/M56</f>
        <v>-1</v>
      </c>
      <c r="CR56" s="81">
        <f>+(Z56-N56)/N56</f>
        <v>-1</v>
      </c>
      <c r="CS56" s="73">
        <f>+(AP56-O56)/O56</f>
        <v>-1</v>
      </c>
    </row>
    <row r="57" spans="1:97" x14ac:dyDescent="0.25">
      <c r="A57" s="94" t="s">
        <v>58</v>
      </c>
      <c r="B57" s="95">
        <v>2781.9110645999999</v>
      </c>
      <c r="C57" s="95"/>
      <c r="D57" s="95">
        <v>527.88408833999995</v>
      </c>
      <c r="E57" s="95">
        <v>43.551710012999997</v>
      </c>
      <c r="F57" s="95">
        <v>40.212110494000001</v>
      </c>
      <c r="G57" s="95">
        <v>77.068178478999997</v>
      </c>
      <c r="H57" s="95">
        <v>290.65173507999998</v>
      </c>
      <c r="I57" s="89">
        <v>11.940160101</v>
      </c>
      <c r="J57" s="89">
        <v>4.9941370019000004</v>
      </c>
      <c r="K57" s="89">
        <v>34.463687356000001</v>
      </c>
      <c r="L57" s="89">
        <v>5.0115729201999999</v>
      </c>
      <c r="M57" s="91">
        <v>6.8024752596000004</v>
      </c>
      <c r="N57" s="91">
        <v>4.7416989373999998</v>
      </c>
      <c r="O57" s="89">
        <v>2.3023924552000001</v>
      </c>
      <c r="P57" s="95"/>
      <c r="Q57" s="94" t="s">
        <v>58</v>
      </c>
      <c r="R57" s="94">
        <v>0</v>
      </c>
      <c r="S57" s="95">
        <v>0</v>
      </c>
      <c r="T57" s="95">
        <v>0</v>
      </c>
      <c r="U57" s="95">
        <v>0</v>
      </c>
      <c r="V57" s="95">
        <v>0</v>
      </c>
      <c r="W57" s="95">
        <v>0</v>
      </c>
      <c r="X57" s="95">
        <v>0</v>
      </c>
      <c r="Y57" s="95">
        <v>0</v>
      </c>
      <c r="Z57" s="95">
        <v>0</v>
      </c>
      <c r="AA57" s="95">
        <v>0</v>
      </c>
      <c r="AB57" s="95">
        <v>0</v>
      </c>
      <c r="AC57" s="95">
        <v>0</v>
      </c>
      <c r="AD57" s="95">
        <v>0</v>
      </c>
      <c r="AE57" s="95">
        <v>0</v>
      </c>
      <c r="AF57" s="95">
        <v>0</v>
      </c>
      <c r="AG57" s="95">
        <v>0</v>
      </c>
      <c r="AH57" s="95">
        <v>0</v>
      </c>
      <c r="AI57" s="95">
        <v>0</v>
      </c>
      <c r="AJ57" s="95">
        <v>0</v>
      </c>
      <c r="AK57" s="95">
        <v>0</v>
      </c>
      <c r="AL57" s="95">
        <v>0</v>
      </c>
      <c r="AM57" s="95">
        <v>0</v>
      </c>
      <c r="AN57" s="95">
        <v>0</v>
      </c>
      <c r="AO57" s="95">
        <v>0</v>
      </c>
      <c r="AP57" s="95">
        <v>0</v>
      </c>
      <c r="AQ57" s="95">
        <v>0</v>
      </c>
      <c r="AR57" s="95">
        <v>0</v>
      </c>
      <c r="AS57" s="95">
        <v>0</v>
      </c>
      <c r="AT57" s="95">
        <v>0</v>
      </c>
      <c r="AU57" s="95">
        <v>0</v>
      </c>
      <c r="AV57" s="95">
        <v>0</v>
      </c>
      <c r="AW57" s="95">
        <v>0</v>
      </c>
      <c r="AX57" s="95">
        <v>0</v>
      </c>
      <c r="AY57" s="95">
        <v>0</v>
      </c>
      <c r="AZ57" s="95">
        <v>0</v>
      </c>
      <c r="BA57" s="95">
        <v>0</v>
      </c>
      <c r="BB57" s="95">
        <v>0</v>
      </c>
      <c r="BC57" s="95">
        <v>0</v>
      </c>
      <c r="BD57" s="95">
        <v>0</v>
      </c>
      <c r="BE57" s="95">
        <v>0</v>
      </c>
      <c r="BF57" s="95">
        <v>0</v>
      </c>
      <c r="BG57" s="95">
        <v>0</v>
      </c>
      <c r="BH57" s="95">
        <v>0</v>
      </c>
      <c r="BI57" s="95">
        <v>0</v>
      </c>
      <c r="BJ57" s="95">
        <v>0</v>
      </c>
      <c r="BK57" s="95">
        <v>0</v>
      </c>
      <c r="BL57" s="95">
        <v>0</v>
      </c>
      <c r="BM57" s="95">
        <v>0</v>
      </c>
      <c r="BN57" s="95">
        <v>0</v>
      </c>
      <c r="BO57" s="95">
        <v>0</v>
      </c>
      <c r="BP57" s="95">
        <v>0</v>
      </c>
      <c r="BQ57" s="95">
        <v>0</v>
      </c>
      <c r="BR57" s="95">
        <v>0</v>
      </c>
      <c r="BS57" s="95">
        <v>0</v>
      </c>
      <c r="BT57" s="95">
        <v>0</v>
      </c>
      <c r="BU57" s="95">
        <v>0</v>
      </c>
      <c r="BV57" s="95">
        <v>0</v>
      </c>
      <c r="BW57" s="95">
        <v>0</v>
      </c>
      <c r="BX57" s="95">
        <v>0</v>
      </c>
      <c r="BY57" s="95">
        <v>0</v>
      </c>
      <c r="BZ57" s="95">
        <v>0</v>
      </c>
      <c r="CA57" s="95">
        <v>0</v>
      </c>
      <c r="CB57" s="95">
        <v>0</v>
      </c>
      <c r="CE57" s="35" t="e">
        <f>AJ57/AT57</f>
        <v>#DIV/0!</v>
      </c>
      <c r="CF57" s="81">
        <f>+(AB57-B57)/B57</f>
        <v>-1</v>
      </c>
      <c r="CG57" s="81"/>
      <c r="CH57" s="81">
        <f>+(AT57-D57)/D57</f>
        <v>-1</v>
      </c>
      <c r="CI57" s="81">
        <f t="shared" si="24"/>
        <v>-1</v>
      </c>
      <c r="CJ57" s="81">
        <f t="shared" si="24"/>
        <v>-1</v>
      </c>
      <c r="CK57" s="81">
        <f>+(BT57-G57)/G57</f>
        <v>-1</v>
      </c>
      <c r="CL57" s="81">
        <f>+(CA57-H57)/H57</f>
        <v>-1</v>
      </c>
      <c r="CM57" s="81"/>
      <c r="CN57" s="73">
        <f>+(AI57-K57)/K57</f>
        <v>-1</v>
      </c>
      <c r="CO57" s="81"/>
      <c r="CP57" s="73">
        <f>+(AO57-L57)/L57</f>
        <v>-1</v>
      </c>
      <c r="CQ57" s="81">
        <f>+(T57-M57)/M57</f>
        <v>-1</v>
      </c>
      <c r="CR57" s="81">
        <f>+(Z57-N57)/N57</f>
        <v>-1</v>
      </c>
      <c r="CS57" s="73">
        <f>+(AP57-O57)/O57</f>
        <v>-1</v>
      </c>
    </row>
    <row r="58" spans="1:97" x14ac:dyDescent="0.25">
      <c r="A58" s="94" t="s">
        <v>75</v>
      </c>
      <c r="B58" s="95">
        <v>738.18335922999995</v>
      </c>
      <c r="C58" s="95"/>
      <c r="D58" s="95">
        <v>106.97978632</v>
      </c>
      <c r="E58" s="95">
        <v>9.8542639114000004</v>
      </c>
      <c r="F58" s="95">
        <v>9.2819902300999999</v>
      </c>
      <c r="G58" s="95">
        <v>16.945549724999999</v>
      </c>
      <c r="H58" s="95">
        <v>67.922260852999997</v>
      </c>
      <c r="I58" s="89">
        <v>2.8353473617999998</v>
      </c>
      <c r="J58" s="89">
        <v>1.1653537195000001</v>
      </c>
      <c r="K58" s="89">
        <v>8.1803437841999997</v>
      </c>
      <c r="L58" s="89">
        <v>1.1913822714</v>
      </c>
      <c r="M58" s="91">
        <v>1.6168040534000001</v>
      </c>
      <c r="N58" s="91">
        <v>1.1234813620999999</v>
      </c>
      <c r="O58" s="89">
        <v>0.48130997819999999</v>
      </c>
      <c r="P58" s="95"/>
      <c r="Q58" s="94" t="s">
        <v>176</v>
      </c>
      <c r="R58" s="94">
        <v>0</v>
      </c>
      <c r="S58" s="95">
        <v>0</v>
      </c>
      <c r="T58" s="95">
        <v>0</v>
      </c>
      <c r="U58" s="95">
        <v>0</v>
      </c>
      <c r="V58" s="95">
        <v>0</v>
      </c>
      <c r="W58" s="95">
        <v>0</v>
      </c>
      <c r="X58" s="95">
        <v>0</v>
      </c>
      <c r="Y58" s="95">
        <v>0</v>
      </c>
      <c r="Z58" s="95">
        <v>0</v>
      </c>
      <c r="AA58" s="95">
        <v>0</v>
      </c>
      <c r="AB58" s="95">
        <v>0</v>
      </c>
      <c r="AC58" s="95">
        <v>0</v>
      </c>
      <c r="AD58" s="95">
        <v>0</v>
      </c>
      <c r="AE58" s="95">
        <v>0</v>
      </c>
      <c r="AF58" s="95">
        <v>0</v>
      </c>
      <c r="AG58" s="95">
        <v>0</v>
      </c>
      <c r="AH58" s="95">
        <v>0</v>
      </c>
      <c r="AI58" s="95">
        <v>0</v>
      </c>
      <c r="AJ58" s="95">
        <v>0</v>
      </c>
      <c r="AK58" s="95">
        <v>0</v>
      </c>
      <c r="AL58" s="95">
        <v>0</v>
      </c>
      <c r="AM58" s="95">
        <v>0</v>
      </c>
      <c r="AN58" s="95">
        <v>0</v>
      </c>
      <c r="AO58" s="95">
        <v>0</v>
      </c>
      <c r="AP58" s="95">
        <v>0</v>
      </c>
      <c r="AQ58" s="95">
        <v>0</v>
      </c>
      <c r="AR58" s="95">
        <v>0</v>
      </c>
      <c r="AS58" s="95">
        <v>0</v>
      </c>
      <c r="AT58" s="95">
        <v>0</v>
      </c>
      <c r="AU58" s="95">
        <v>0</v>
      </c>
      <c r="AV58" s="95">
        <v>0</v>
      </c>
      <c r="AW58" s="95">
        <v>0</v>
      </c>
      <c r="AX58" s="95">
        <v>0</v>
      </c>
      <c r="AY58" s="95">
        <v>0</v>
      </c>
      <c r="AZ58" s="95">
        <v>0</v>
      </c>
      <c r="BA58" s="95">
        <v>0</v>
      </c>
      <c r="BB58" s="95">
        <v>0</v>
      </c>
      <c r="BC58" s="95">
        <v>0</v>
      </c>
      <c r="BD58" s="95">
        <v>0</v>
      </c>
      <c r="BE58" s="95">
        <v>0</v>
      </c>
      <c r="BF58" s="95">
        <v>0</v>
      </c>
      <c r="BG58" s="95">
        <v>0</v>
      </c>
      <c r="BH58" s="95">
        <v>0</v>
      </c>
      <c r="BI58" s="95">
        <v>0</v>
      </c>
      <c r="BJ58" s="95">
        <v>0</v>
      </c>
      <c r="BK58" s="95">
        <v>0</v>
      </c>
      <c r="BL58" s="95">
        <v>0</v>
      </c>
      <c r="BM58" s="95">
        <v>0</v>
      </c>
      <c r="BN58" s="95">
        <v>0</v>
      </c>
      <c r="BO58" s="95">
        <v>0</v>
      </c>
      <c r="BP58" s="95">
        <v>0</v>
      </c>
      <c r="BQ58" s="95">
        <v>0</v>
      </c>
      <c r="BR58" s="95">
        <v>0</v>
      </c>
      <c r="BS58" s="95">
        <v>0</v>
      </c>
      <c r="BT58" s="95">
        <v>0</v>
      </c>
      <c r="BU58" s="95">
        <v>0</v>
      </c>
      <c r="BV58" s="95">
        <v>0</v>
      </c>
      <c r="BW58" s="95">
        <v>0</v>
      </c>
      <c r="BX58" s="95">
        <v>0</v>
      </c>
      <c r="BY58" s="95">
        <v>0</v>
      </c>
      <c r="BZ58" s="95">
        <v>0</v>
      </c>
      <c r="CA58" s="95">
        <v>0</v>
      </c>
      <c r="CB58" s="95">
        <v>0</v>
      </c>
      <c r="CE58" s="35" t="e">
        <f>AJ58/AT58</f>
        <v>#DIV/0!</v>
      </c>
      <c r="CF58" s="81">
        <f>+(AB58-B58)/B58</f>
        <v>-1</v>
      </c>
      <c r="CG58" s="81"/>
      <c r="CH58" s="81">
        <f>+(AT58-D58)/D58</f>
        <v>-1</v>
      </c>
      <c r="CI58" s="81">
        <f t="shared" si="24"/>
        <v>-1</v>
      </c>
      <c r="CJ58" s="81">
        <f t="shared" si="24"/>
        <v>-1</v>
      </c>
      <c r="CK58" s="81">
        <f>+(BT58-G58)/G58</f>
        <v>-1</v>
      </c>
      <c r="CL58" s="81">
        <f>+(CA58-H58)/H58</f>
        <v>-1</v>
      </c>
      <c r="CM58" s="81"/>
      <c r="CN58" s="73">
        <f>+(AI58-K58)/K58</f>
        <v>-1</v>
      </c>
      <c r="CO58" s="81"/>
      <c r="CP58" s="73">
        <f>+(AO58-L58)/L58</f>
        <v>-1</v>
      </c>
      <c r="CQ58" s="81">
        <f>+(T58-M58)/M58</f>
        <v>-1</v>
      </c>
      <c r="CR58" s="81">
        <f>+(Z58-N58)/N58</f>
        <v>-1</v>
      </c>
      <c r="CS58" s="73">
        <f>+(AP58-O58)/O58</f>
        <v>-1</v>
      </c>
    </row>
    <row r="59" spans="1:97" x14ac:dyDescent="0.25">
      <c r="A59" s="94" t="s">
        <v>235</v>
      </c>
      <c r="P59" s="95"/>
      <c r="CF59" s="81"/>
      <c r="CG59" s="81"/>
      <c r="CH59" s="81"/>
      <c r="CI59" s="81"/>
      <c r="CJ59" s="81"/>
      <c r="CK59" s="81"/>
      <c r="CL59" s="81"/>
      <c r="CM59" s="81"/>
      <c r="CN59" s="73"/>
      <c r="CO59" s="81"/>
      <c r="CP59" s="73"/>
      <c r="CQ59" s="81"/>
      <c r="CR59" s="81"/>
      <c r="CS59" s="73"/>
    </row>
    <row r="60" spans="1:97" x14ac:dyDescent="0.25">
      <c r="P60" s="95"/>
      <c r="CF60" s="81"/>
      <c r="CG60" s="81"/>
      <c r="CH60" s="81"/>
      <c r="CI60" s="81"/>
      <c r="CJ60" s="81"/>
      <c r="CK60" s="81"/>
      <c r="CL60" s="81"/>
      <c r="CM60" s="81"/>
      <c r="CN60" s="73"/>
      <c r="CO60" s="81"/>
      <c r="CP60" s="73"/>
      <c r="CQ60" s="81"/>
      <c r="CR60" s="81"/>
      <c r="CS60" s="73"/>
    </row>
    <row r="61" spans="1:97" x14ac:dyDescent="0.25">
      <c r="A61" s="2" t="s">
        <v>55</v>
      </c>
      <c r="B61" s="1">
        <f>SUM(B3:B58)</f>
        <v>505609.50275918993</v>
      </c>
      <c r="C61" s="1">
        <f t="shared" ref="C61:O61" si="25">SUM(C3:C58)</f>
        <v>0</v>
      </c>
      <c r="D61" s="1">
        <f t="shared" si="25"/>
        <v>132614.78461082804</v>
      </c>
      <c r="E61" s="1">
        <f t="shared" si="25"/>
        <v>10455.515289103401</v>
      </c>
      <c r="F61" s="1">
        <f t="shared" si="25"/>
        <v>9142.7729835254013</v>
      </c>
      <c r="G61" s="1">
        <f t="shared" si="25"/>
        <v>16021.358610331399</v>
      </c>
      <c r="H61" s="1">
        <f t="shared" si="25"/>
        <v>56779.175401742992</v>
      </c>
      <c r="I61" s="52">
        <f t="shared" si="25"/>
        <v>2193.8611314516002</v>
      </c>
      <c r="J61" s="52">
        <f t="shared" si="25"/>
        <v>983.31680954740011</v>
      </c>
      <c r="K61" s="52">
        <f t="shared" si="25"/>
        <v>6348.2194377736023</v>
      </c>
      <c r="L61" s="52">
        <f t="shared" si="25"/>
        <v>916.35780852469986</v>
      </c>
      <c r="M61" s="1">
        <f t="shared" si="25"/>
        <v>1244.9649434638004</v>
      </c>
      <c r="N61" s="1">
        <f t="shared" si="25"/>
        <v>884.63227687450012</v>
      </c>
      <c r="O61" s="52">
        <f t="shared" si="25"/>
        <v>632.27661308129984</v>
      </c>
      <c r="S61" s="1">
        <f>SUM(S3:S58)</f>
        <v>198.58000414572294</v>
      </c>
      <c r="T61" s="1">
        <f t="shared" ref="T61:AC61" si="26">SUM(T3:T58)</f>
        <v>1186.0762934846234</v>
      </c>
      <c r="U61" s="1">
        <f t="shared" si="26"/>
        <v>2334.0838297851724</v>
      </c>
      <c r="V61" s="1">
        <f t="shared" si="26"/>
        <v>2334.0838297851724</v>
      </c>
      <c r="W61" s="1">
        <f t="shared" si="26"/>
        <v>3179.0301619051997</v>
      </c>
      <c r="X61" s="1"/>
      <c r="Y61" s="1">
        <f t="shared" si="26"/>
        <v>918.11433014298427</v>
      </c>
      <c r="Z61" s="1">
        <f t="shared" si="26"/>
        <v>843.49486975570142</v>
      </c>
      <c r="AA61" s="1">
        <f t="shared" si="26"/>
        <v>16.256609815375537</v>
      </c>
      <c r="AB61" s="1">
        <f t="shared" si="26"/>
        <v>486295.88443002908</v>
      </c>
      <c r="AC61" s="1">
        <f t="shared" si="26"/>
        <v>8356.5883033740029</v>
      </c>
      <c r="AD61" s="1">
        <f>SUM(AD3:AD58)</f>
        <v>284.97857564847374</v>
      </c>
      <c r="AE61" s="1">
        <f>SUM(AE3:AE58)</f>
        <v>2142.0597461690163</v>
      </c>
      <c r="AF61" s="1">
        <f>SUM(AF3:AF58)</f>
        <v>0</v>
      </c>
      <c r="AG61" s="1">
        <f t="shared" ref="AG61:BF61" si="27">SUM(AG3:AG58)</f>
        <v>0</v>
      </c>
      <c r="AH61" s="1">
        <f t="shared" si="27"/>
        <v>6644.3193636871647</v>
      </c>
      <c r="AI61" s="1">
        <f t="shared" si="27"/>
        <v>6644.3193636871647</v>
      </c>
      <c r="AJ61" s="1">
        <f t="shared" si="27"/>
        <v>1013.4856408281572</v>
      </c>
      <c r="AK61" s="1">
        <f t="shared" si="27"/>
        <v>2333.7570678906613</v>
      </c>
      <c r="AL61" s="1">
        <f t="shared" si="27"/>
        <v>0.66350740366898842</v>
      </c>
      <c r="AM61" s="1">
        <f t="shared" si="27"/>
        <v>5577.4125748263996</v>
      </c>
      <c r="AN61" s="1">
        <f t="shared" si="27"/>
        <v>3.1053639977503513</v>
      </c>
      <c r="AO61" s="1">
        <f t="shared" si="27"/>
        <v>968.7349761980347</v>
      </c>
      <c r="AP61" s="1">
        <f t="shared" si="27"/>
        <v>291.69493336410073</v>
      </c>
      <c r="AQ61" s="1">
        <f t="shared" si="27"/>
        <v>54687.986362380238</v>
      </c>
      <c r="AR61" s="1">
        <f t="shared" si="27"/>
        <v>114017.16339476843</v>
      </c>
      <c r="AS61" s="1">
        <f t="shared" si="27"/>
        <v>11655.098114467903</v>
      </c>
      <c r="AT61" s="1">
        <f t="shared" si="27"/>
        <v>126685.74715006459</v>
      </c>
      <c r="AU61" s="1">
        <f t="shared" si="27"/>
        <v>3.1642598403846468E-3</v>
      </c>
      <c r="AV61" s="1">
        <f t="shared" si="27"/>
        <v>3407.4460457626651</v>
      </c>
      <c r="AW61" s="1">
        <f t="shared" si="27"/>
        <v>0</v>
      </c>
      <c r="AX61" s="1">
        <f t="shared" si="27"/>
        <v>14561.283509651477</v>
      </c>
      <c r="AY61" s="1">
        <f t="shared" si="27"/>
        <v>3.7427588508639063</v>
      </c>
      <c r="AZ61" s="1">
        <f t="shared" si="27"/>
        <v>1.4963272798227241E-2</v>
      </c>
      <c r="BA61" s="1">
        <f t="shared" si="27"/>
        <v>3031.2391625932364</v>
      </c>
      <c r="BB61" s="1">
        <f t="shared" si="27"/>
        <v>4.1578620635817281</v>
      </c>
      <c r="BC61" s="1">
        <f t="shared" si="27"/>
        <v>0</v>
      </c>
      <c r="BD61" s="1">
        <f t="shared" si="27"/>
        <v>84.205369477471365</v>
      </c>
      <c r="BE61" s="1">
        <f t="shared" si="27"/>
        <v>10022.364790726921</v>
      </c>
      <c r="BF61" s="1">
        <f t="shared" si="27"/>
        <v>8744.7325590507189</v>
      </c>
      <c r="BG61" s="1">
        <f t="shared" ref="BG61:CB61" si="28">SUM(BG3:BG58)</f>
        <v>1277.6322316762044</v>
      </c>
      <c r="BH61" s="1">
        <f t="shared" si="28"/>
        <v>0</v>
      </c>
      <c r="BI61" s="1">
        <f t="shared" si="28"/>
        <v>0</v>
      </c>
      <c r="BJ61" s="1">
        <f t="shared" si="28"/>
        <v>2761.8698480240691</v>
      </c>
      <c r="BK61" s="1">
        <f t="shared" si="28"/>
        <v>0</v>
      </c>
      <c r="BL61" s="1">
        <f t="shared" si="28"/>
        <v>416.13930081085346</v>
      </c>
      <c r="BM61" s="1">
        <f t="shared" si="28"/>
        <v>185.32968993674572</v>
      </c>
      <c r="BN61" s="1">
        <f t="shared" si="28"/>
        <v>0.11905932909423193</v>
      </c>
      <c r="BO61" s="1">
        <f t="shared" si="28"/>
        <v>1665.4190715826285</v>
      </c>
      <c r="BP61" s="1">
        <f t="shared" si="28"/>
        <v>41.981746336516963</v>
      </c>
      <c r="BQ61" s="1">
        <f t="shared" si="28"/>
        <v>6.1330082731066785E-2</v>
      </c>
      <c r="BR61" s="1">
        <f t="shared" si="28"/>
        <v>592.43385105924369</v>
      </c>
      <c r="BS61" s="1">
        <f t="shared" si="28"/>
        <v>2.9196739630097442E-4</v>
      </c>
      <c r="BT61" s="1">
        <f t="shared" si="28"/>
        <v>15246.928667734021</v>
      </c>
      <c r="BU61" s="1">
        <f t="shared" si="28"/>
        <v>6474.1649496503778</v>
      </c>
      <c r="BV61" s="1">
        <f t="shared" si="28"/>
        <v>0</v>
      </c>
      <c r="BW61" s="1">
        <f t="shared" si="28"/>
        <v>0</v>
      </c>
      <c r="BX61" s="1">
        <f t="shared" si="28"/>
        <v>873.01542592799319</v>
      </c>
      <c r="BY61" s="1">
        <f t="shared" si="28"/>
        <v>0</v>
      </c>
      <c r="BZ61" s="1">
        <f t="shared" si="28"/>
        <v>233.41310332657838</v>
      </c>
      <c r="CA61" s="1">
        <f t="shared" si="28"/>
        <v>54208.501549359738</v>
      </c>
      <c r="CB61" s="1">
        <f t="shared" si="28"/>
        <v>933.82489886514236</v>
      </c>
      <c r="CC61" s="1"/>
      <c r="CF61" s="81">
        <f>+(AB61-B61)/B61</f>
        <v>-3.8198685396068348E-2</v>
      </c>
      <c r="CG61" s="81"/>
      <c r="CH61" s="81">
        <f>+(AT61-D61)/D61</f>
        <v>-4.4708721415661345E-2</v>
      </c>
      <c r="CI61" s="81">
        <f t="shared" ref="CI61:CJ63" si="29">+(BE61-E61)/E61</f>
        <v>-4.1427943664135276E-2</v>
      </c>
      <c r="CJ61" s="81">
        <f t="shared" si="29"/>
        <v>-4.3536072173280656E-2</v>
      </c>
      <c r="CK61" s="81">
        <f>+(BT61-G61)/G61</f>
        <v>-4.8337345254726785E-2</v>
      </c>
      <c r="CL61" s="81">
        <f>+(CA61-H61)/H61</f>
        <v>-4.5274941634751882E-2</v>
      </c>
      <c r="CM61" s="81"/>
      <c r="CN61" s="73">
        <f>+(AI61-K61)/K61</f>
        <v>4.6642988449909072E-2</v>
      </c>
      <c r="CO61" s="81"/>
      <c r="CP61" s="73">
        <f>+(AO61-L61)/L61</f>
        <v>5.7157986963258405E-2</v>
      </c>
      <c r="CQ61" s="81">
        <f>+(T61-M61)/M61</f>
        <v>-4.7301452372895098E-2</v>
      </c>
      <c r="CR61" s="81">
        <f>+(Z61-N61)/N61</f>
        <v>-4.650226788484537E-2</v>
      </c>
      <c r="CS61" s="73">
        <f>+(AP61-O61)/O61</f>
        <v>-0.5386593030183866</v>
      </c>
    </row>
    <row r="62" spans="1:97" x14ac:dyDescent="0.25">
      <c r="A62" s="94" t="s">
        <v>56</v>
      </c>
      <c r="B62" s="95">
        <f>SUM(B2:B54)</f>
        <v>486237.19156365993</v>
      </c>
      <c r="C62" s="95">
        <f t="shared" ref="C62:O62" si="30">SUM(C2:C54)</f>
        <v>0</v>
      </c>
      <c r="D62" s="95">
        <f t="shared" si="30"/>
        <v>126712.50817076802</v>
      </c>
      <c r="E62" s="95">
        <f t="shared" si="30"/>
        <v>10010.652636919001</v>
      </c>
      <c r="F62" s="95">
        <f t="shared" si="30"/>
        <v>8733.0043340613011</v>
      </c>
      <c r="G62" s="95">
        <f t="shared" si="30"/>
        <v>15244.791522317399</v>
      </c>
      <c r="H62" s="95">
        <f t="shared" si="30"/>
        <v>54191.22669540999</v>
      </c>
      <c r="I62" s="95">
        <f t="shared" si="30"/>
        <v>2089.6322752708002</v>
      </c>
      <c r="J62" s="95">
        <f t="shared" si="30"/>
        <v>939.60075735300006</v>
      </c>
      <c r="K62" s="95">
        <f t="shared" si="30"/>
        <v>6047.3147985044016</v>
      </c>
      <c r="L62" s="95">
        <f t="shared" si="30"/>
        <v>872.62902102909982</v>
      </c>
      <c r="M62" s="95">
        <f t="shared" si="30"/>
        <v>1185.6059149738003</v>
      </c>
      <c r="N62" s="95">
        <f t="shared" si="30"/>
        <v>843.18501948900007</v>
      </c>
      <c r="O62" s="89">
        <f t="shared" si="30"/>
        <v>610.73910664179982</v>
      </c>
      <c r="S62" s="95">
        <f>SUM(S2:S54)</f>
        <v>198.24024843304659</v>
      </c>
      <c r="T62" s="95">
        <f t="shared" ref="T62:AC62" si="31">SUM(T2:T54)</f>
        <v>1183.9452577205052</v>
      </c>
      <c r="U62" s="95">
        <f t="shared" si="31"/>
        <v>2330.0725219139322</v>
      </c>
      <c r="V62" s="95">
        <f t="shared" si="31"/>
        <v>2330.0725219139322</v>
      </c>
      <c r="W62" s="95">
        <f t="shared" si="31"/>
        <v>3173.5774002676394</v>
      </c>
      <c r="Y62" s="95">
        <f t="shared" si="31"/>
        <v>916.5378550012058</v>
      </c>
      <c r="Z62" s="95">
        <f t="shared" si="31"/>
        <v>842.00516685333707</v>
      </c>
      <c r="AA62" s="95">
        <f t="shared" si="31"/>
        <v>16.222516496795713</v>
      </c>
      <c r="AB62" s="95">
        <f t="shared" si="31"/>
        <v>485557.57255952858</v>
      </c>
      <c r="AC62" s="95">
        <f t="shared" si="31"/>
        <v>8342.275989631491</v>
      </c>
      <c r="AD62" s="95">
        <f>SUM(AD2:AD54)</f>
        <v>284.48922918564199</v>
      </c>
      <c r="AE62" s="95">
        <f>SUM(AE2:AE54)</f>
        <v>2138.3860651303266</v>
      </c>
      <c r="AF62" s="95">
        <f>SUM(AF2:AF54)</f>
        <v>0</v>
      </c>
      <c r="AG62" s="95">
        <f t="shared" ref="AG62:BF62" si="32">SUM(AG2:AG54)</f>
        <v>0</v>
      </c>
      <c r="AH62" s="95">
        <f t="shared" si="32"/>
        <v>6632.9418871157814</v>
      </c>
      <c r="AI62" s="95">
        <f t="shared" si="32"/>
        <v>6632.9418871157814</v>
      </c>
      <c r="AJ62" s="95">
        <f t="shared" si="32"/>
        <v>1012.2786309223497</v>
      </c>
      <c r="AK62" s="95">
        <f t="shared" si="32"/>
        <v>2329.7508883403129</v>
      </c>
      <c r="AL62" s="95">
        <f t="shared" si="32"/>
        <v>0.66211588878129402</v>
      </c>
      <c r="AM62" s="95">
        <f t="shared" si="32"/>
        <v>5567.8594035857404</v>
      </c>
      <c r="AN62" s="95">
        <f t="shared" si="32"/>
        <v>3.0985119046125238</v>
      </c>
      <c r="AO62" s="95">
        <f t="shared" si="32"/>
        <v>967.07754235879315</v>
      </c>
      <c r="AP62" s="95">
        <f t="shared" si="32"/>
        <v>291.19560031916797</v>
      </c>
      <c r="AQ62" s="95">
        <f t="shared" si="32"/>
        <v>54594.057206144185</v>
      </c>
      <c r="AR62" s="95">
        <f t="shared" si="32"/>
        <v>113881.37491556078</v>
      </c>
      <c r="AS62" s="95">
        <f t="shared" si="32"/>
        <v>11641.217509021604</v>
      </c>
      <c r="AT62" s="95">
        <f t="shared" si="32"/>
        <v>126534.87105550483</v>
      </c>
      <c r="AU62" s="95">
        <f t="shared" si="32"/>
        <v>3.1572777764847476E-3</v>
      </c>
      <c r="AV62" s="95">
        <f t="shared" si="32"/>
        <v>3401.6053164442737</v>
      </c>
      <c r="AW62" s="95">
        <f t="shared" si="32"/>
        <v>0</v>
      </c>
      <c r="AX62" s="95">
        <f t="shared" si="32"/>
        <v>14536.168662818263</v>
      </c>
      <c r="AY62" s="95">
        <f t="shared" si="32"/>
        <v>3.732792454153202</v>
      </c>
      <c r="AZ62" s="95">
        <f t="shared" si="32"/>
        <v>1.4931268024118321E-2</v>
      </c>
      <c r="BA62" s="95">
        <f t="shared" si="32"/>
        <v>3023.1758231420772</v>
      </c>
      <c r="BB62" s="95">
        <f t="shared" si="32"/>
        <v>4.1467691458196398</v>
      </c>
      <c r="BC62" s="95">
        <f t="shared" si="32"/>
        <v>0</v>
      </c>
      <c r="BD62" s="95">
        <f t="shared" si="32"/>
        <v>83.980455899094295</v>
      </c>
      <c r="BE62" s="95">
        <f t="shared" si="32"/>
        <v>9997.3053621952968</v>
      </c>
      <c r="BF62" s="95">
        <f t="shared" si="32"/>
        <v>8721.4405071908877</v>
      </c>
      <c r="BG62" s="95">
        <f t="shared" ref="BG62:CB62" si="33">SUM(BG2:BG54)</f>
        <v>1275.864855004412</v>
      </c>
      <c r="BH62" s="95">
        <f t="shared" si="33"/>
        <v>0</v>
      </c>
      <c r="BI62" s="95">
        <f t="shared" si="33"/>
        <v>0</v>
      </c>
      <c r="BJ62" s="95">
        <f t="shared" si="33"/>
        <v>2754.5004432940527</v>
      </c>
      <c r="BK62" s="95">
        <f t="shared" si="33"/>
        <v>0</v>
      </c>
      <c r="BL62" s="95">
        <f t="shared" si="33"/>
        <v>415.03263766496809</v>
      </c>
      <c r="BM62" s="95">
        <f t="shared" si="33"/>
        <v>184.8346691703089</v>
      </c>
      <c r="BN62" s="95">
        <f t="shared" si="33"/>
        <v>0.11880421181605824</v>
      </c>
      <c r="BO62" s="95">
        <f t="shared" si="33"/>
        <v>1660.9901192223051</v>
      </c>
      <c r="BP62" s="95">
        <f t="shared" si="33"/>
        <v>41.909918648731121</v>
      </c>
      <c r="BQ62" s="95">
        <f t="shared" si="33"/>
        <v>6.119810598133768E-2</v>
      </c>
      <c r="BR62" s="95">
        <f t="shared" si="33"/>
        <v>590.85157226936076</v>
      </c>
      <c r="BS62" s="95">
        <f t="shared" si="33"/>
        <v>2.9134292107265824E-4</v>
      </c>
      <c r="BT62" s="95">
        <f t="shared" si="33"/>
        <v>15223.441319984664</v>
      </c>
      <c r="BU62" s="95">
        <f t="shared" si="33"/>
        <v>6462.9921854834038</v>
      </c>
      <c r="BV62" s="95">
        <f t="shared" si="33"/>
        <v>0</v>
      </c>
      <c r="BW62" s="95">
        <f t="shared" si="33"/>
        <v>0</v>
      </c>
      <c r="BX62" s="95">
        <f t="shared" si="33"/>
        <v>871.50539479831468</v>
      </c>
      <c r="BY62" s="95">
        <f t="shared" si="33"/>
        <v>0</v>
      </c>
      <c r="BZ62" s="95">
        <f t="shared" si="33"/>
        <v>232.99936765372004</v>
      </c>
      <c r="CA62" s="95">
        <f t="shared" si="33"/>
        <v>54115.394492034058</v>
      </c>
      <c r="CB62" s="95">
        <f t="shared" si="33"/>
        <v>932.206902861044</v>
      </c>
      <c r="CF62" s="81">
        <f>+(AB62-B62)/B62</f>
        <v>-1.3977108619474552E-3</v>
      </c>
      <c r="CG62" s="81"/>
      <c r="CH62" s="81">
        <f>+(AT62-D62)/D62</f>
        <v>-1.401890924799569E-3</v>
      </c>
      <c r="CI62" s="81">
        <f t="shared" si="29"/>
        <v>-1.3333071486748343E-3</v>
      </c>
      <c r="CJ62" s="81">
        <f t="shared" si="29"/>
        <v>-1.3241521964338179E-3</v>
      </c>
      <c r="CK62" s="81">
        <f>+(BT62-G62)/G62</f>
        <v>-1.400491590946278E-3</v>
      </c>
      <c r="CL62" s="81">
        <f>+(CA62-H62)/H62</f>
        <v>-1.399344654110871E-3</v>
      </c>
      <c r="CM62" s="81"/>
      <c r="CN62" s="73">
        <f>+(AI62-K62)/K62</f>
        <v>9.6840847239540895E-2</v>
      </c>
      <c r="CO62" s="81"/>
      <c r="CP62" s="73">
        <f>+(AO62-L62)/L62</f>
        <v>0.10823444906554824</v>
      </c>
      <c r="CQ62" s="81">
        <f>+(T62-M62)/M62</f>
        <v>-1.400682328184726E-3</v>
      </c>
      <c r="CR62" s="81">
        <f>+(Z62-N62)/N62</f>
        <v>-1.3992808320741144E-3</v>
      </c>
      <c r="CS62" s="73">
        <f>+(AP62-O62)/O62</f>
        <v>-0.52320786870791458</v>
      </c>
    </row>
    <row r="63" spans="1:97" x14ac:dyDescent="0.25">
      <c r="A63" s="94" t="s">
        <v>238</v>
      </c>
      <c r="B63" s="95">
        <f>+B3+B5+B8+B9+B11+B12+B14+B15+B16+B17+B18+B19+B20+B21+B22+B23+B24+B25+B26+B28+B30+B31+B33+B34+B35+B36+B37+B39+B40+B41+B42+B43+B44+B46+B47+B49+B50+B10</f>
        <v>360052.56924590003</v>
      </c>
      <c r="C63" s="95">
        <f t="shared" ref="C63:O63" si="34">+C3+C5+C8+C9+C11+C12+C14+C15+C16+C17+C18+C19+C20+C21+C22+C23+C24+C25+C26+C28+C30+C31+C33+C34+C35+C36+C37+C39+C40+C41+C42+C43+C44+C46+C47+C49+C50+C10</f>
        <v>0</v>
      </c>
      <c r="D63" s="95">
        <f t="shared" si="34"/>
        <v>98367.752604597961</v>
      </c>
      <c r="E63" s="95">
        <f t="shared" si="34"/>
        <v>7553.5358403569981</v>
      </c>
      <c r="F63" s="95">
        <f t="shared" si="34"/>
        <v>6630.0918975080003</v>
      </c>
      <c r="G63" s="95">
        <f t="shared" si="34"/>
        <v>11531.351130037001</v>
      </c>
      <c r="H63" s="95">
        <f t="shared" si="34"/>
        <v>42160.488099248003</v>
      </c>
      <c r="I63" s="95">
        <f t="shared" si="34"/>
        <v>1635.913638513</v>
      </c>
      <c r="J63" s="95">
        <f t="shared" si="34"/>
        <v>727.85905016160018</v>
      </c>
      <c r="K63" s="95">
        <f t="shared" si="34"/>
        <v>4732.5519510739005</v>
      </c>
      <c r="L63" s="95">
        <f t="shared" si="34"/>
        <v>683.80652384839982</v>
      </c>
      <c r="M63" s="95">
        <f t="shared" si="34"/>
        <v>928.94647544079999</v>
      </c>
      <c r="N63" s="95">
        <f t="shared" si="34"/>
        <v>658.86932524700023</v>
      </c>
      <c r="O63" s="95">
        <f t="shared" si="34"/>
        <v>455.15850533489993</v>
      </c>
      <c r="S63" s="95">
        <f>+S3+S5+S8+S9+S11+S12+S14+S15+S16+S17+S18+S19+S20+S21+S22+S23+S24+S25+S26+S28+S30+S31+S33+S34+S35+S36+S37+S39+S40+S41+S42+S43+S44+S46+S47+S49+S50+S10</f>
        <v>154.39931072420507</v>
      </c>
      <c r="T63" s="95">
        <f t="shared" ref="T63:AC63" si="35">+T3+T5+T8+T9+T11+T12+T14+T15+T16+T17+T18+T19+T20+T21+T22+T23+T24+T25+T26+T28+T30+T31+T33+T34+T35+T36+T37+T39+T40+T41+T42+T43+T44+T46+T47+T49+T50+T10</f>
        <v>927.63161256385661</v>
      </c>
      <c r="U63" s="95">
        <f t="shared" si="35"/>
        <v>1812.7933436155333</v>
      </c>
      <c r="V63" s="95">
        <f t="shared" si="35"/>
        <v>1812.7933436155333</v>
      </c>
      <c r="W63" s="95">
        <f t="shared" si="35"/>
        <v>2470.2226271517507</v>
      </c>
      <c r="Y63" s="95">
        <f t="shared" si="35"/>
        <v>713.09281757682379</v>
      </c>
      <c r="Z63" s="95">
        <f t="shared" si="35"/>
        <v>657.93728982099185</v>
      </c>
      <c r="AA63" s="95">
        <f t="shared" si="35"/>
        <v>11.762941524690905</v>
      </c>
      <c r="AB63" s="95">
        <f t="shared" si="35"/>
        <v>359542.92790669081</v>
      </c>
      <c r="AC63" s="95">
        <f t="shared" si="35"/>
        <v>6495.4263177993889</v>
      </c>
      <c r="AD63" s="95">
        <f>+AD3+AD5+AD8+AD9+AD11+AD12+AD14+AD15+AD16+AD17+AD18+AD19+AD20+AD21+AD22+AD23+AD24+AD25+AD26+AD28+AD30+AD31+AD33+AD34+AD35+AD36+AD37+AD39+AD40+AD41+AD42+AD43+AD44+AD46+AD47+AD49+AD50+AD10</f>
        <v>221.32879718157193</v>
      </c>
      <c r="AE63" s="95">
        <f>+AE3+AE5+AE8+AE9+AE11+AE12+AE14+AE15+AE16+AE17+AE18+AE19+AE20+AE21+AE22+AE23+AE24+AE25+AE26+AE28+AE30+AE31+AE33+AE34+AE35+AE36+AE37+AE39+AE40+AE41+AE42+AE43+AE44+AE46+AE47+AE49+AE50+AE10</f>
        <v>1664.3172037236379</v>
      </c>
      <c r="AF63" s="95">
        <f>+AF3+AF5+AF8+AF9+AF11+AF12+AF14+AF15+AF16+AF17+AF18+AF19+AF20+AF21+AF22+AF23+AF24+AF25+AF26+AF28+AF30+AF31+AF33+AF34+AF35+AF36+AF37+AF39+AF40+AF41+AF42+AF43+AF44+AF46+AF47+AF49+AF50+AF10</f>
        <v>0</v>
      </c>
      <c r="AG63" s="95">
        <f t="shared" ref="AG63:BF63" si="36">+AG3+AG5+AG8+AG9+AG11+AG12+AG14+AG15+AG16+AG17+AG18+AG19+AG20+AG21+AG22+AG23+AG24+AG25+AG26+AG28+AG30+AG31+AG33+AG34+AG35+AG36+AG37+AG39+AG40+AG41+AG42+AG43+AG44+AG46+AG47+AG49+AG50+AG10</f>
        <v>0</v>
      </c>
      <c r="AH63" s="95">
        <f t="shared" si="36"/>
        <v>5165.004731947166</v>
      </c>
      <c r="AI63" s="95">
        <f t="shared" si="36"/>
        <v>5165.004731947166</v>
      </c>
      <c r="AJ63" s="95">
        <f t="shared" si="36"/>
        <v>785.82711742165986</v>
      </c>
      <c r="AK63" s="95">
        <f t="shared" si="36"/>
        <v>1812.7002853978577</v>
      </c>
      <c r="AL63" s="95">
        <f t="shared" si="36"/>
        <v>0.48009997481597055</v>
      </c>
      <c r="AM63" s="95">
        <f t="shared" si="36"/>
        <v>4335.3283901696059</v>
      </c>
      <c r="AN63" s="95">
        <f t="shared" si="36"/>
        <v>2.2425203618398517</v>
      </c>
      <c r="AO63" s="95">
        <f t="shared" si="36"/>
        <v>753.20798366289034</v>
      </c>
      <c r="AP63" s="95">
        <f t="shared" si="36"/>
        <v>226.76839460608699</v>
      </c>
      <c r="AQ63" s="95">
        <f t="shared" si="36"/>
        <v>42473.39963130973</v>
      </c>
      <c r="AR63" s="95">
        <f t="shared" si="36"/>
        <v>88405.559228759608</v>
      </c>
      <c r="AS63" s="95">
        <f t="shared" si="36"/>
        <v>9037.0151171956386</v>
      </c>
      <c r="AT63" s="95">
        <f t="shared" si="36"/>
        <v>98228.401463376984</v>
      </c>
      <c r="AU63" s="95">
        <f t="shared" si="36"/>
        <v>2.2850535298977481E-3</v>
      </c>
      <c r="AV63" s="95">
        <f t="shared" si="36"/>
        <v>2647.9454024977931</v>
      </c>
      <c r="AW63" s="95">
        <f t="shared" si="36"/>
        <v>0</v>
      </c>
      <c r="AX63" s="95">
        <f t="shared" si="36"/>
        <v>11294.309705619027</v>
      </c>
      <c r="AY63" s="95">
        <f t="shared" si="36"/>
        <v>2.8340625581932839</v>
      </c>
      <c r="AZ63" s="95">
        <f t="shared" si="36"/>
        <v>1.1112058767988547E-2</v>
      </c>
      <c r="BA63" s="95">
        <f t="shared" si="36"/>
        <v>2295.2929894814692</v>
      </c>
      <c r="BB63" s="95">
        <f t="shared" si="36"/>
        <v>3.1494385124763888</v>
      </c>
      <c r="BC63" s="95">
        <f t="shared" si="36"/>
        <v>0</v>
      </c>
      <c r="BD63" s="95">
        <f t="shared" si="36"/>
        <v>63.793949312257027</v>
      </c>
      <c r="BE63" s="95">
        <f t="shared" si="36"/>
        <v>7543.3403123132985</v>
      </c>
      <c r="BF63" s="95">
        <f t="shared" si="36"/>
        <v>6621.2026884741927</v>
      </c>
      <c r="BG63" s="95">
        <f t="shared" ref="BG63:CB63" si="37">+BG3+BG5+BG8+BG9+BG11+BG12+BG14+BG15+BG16+BG17+BG18+BG19+BG20+BG21+BG22+BG23+BG24+BG25+BG26+BG28+BG30+BG31+BG33+BG34+BG35+BG36+BG37+BG39+BG40+BG41+BG42+BG43+BG44+BG46+BG47+BG49+BG50+BG10</f>
        <v>922.137623839105</v>
      </c>
      <c r="BH63" s="95">
        <f t="shared" si="37"/>
        <v>0</v>
      </c>
      <c r="BI63" s="95">
        <f t="shared" si="37"/>
        <v>0</v>
      </c>
      <c r="BJ63" s="95">
        <f t="shared" si="37"/>
        <v>2091.6245520694433</v>
      </c>
      <c r="BK63" s="95">
        <f t="shared" si="37"/>
        <v>0</v>
      </c>
      <c r="BL63" s="95">
        <f t="shared" si="37"/>
        <v>314.89681683071734</v>
      </c>
      <c r="BM63" s="95">
        <f t="shared" si="37"/>
        <v>140.40576364380669</v>
      </c>
      <c r="BN63" s="95">
        <f t="shared" si="37"/>
        <v>8.7052548482275283E-2</v>
      </c>
      <c r="BO63" s="95">
        <f t="shared" si="37"/>
        <v>1260.2401756145518</v>
      </c>
      <c r="BP63" s="95">
        <f t="shared" si="37"/>
        <v>32.641522675211888</v>
      </c>
      <c r="BQ63" s="95">
        <f t="shared" si="37"/>
        <v>4.3207676407790968E-2</v>
      </c>
      <c r="BR63" s="95">
        <f t="shared" si="37"/>
        <v>448.82335134595496</v>
      </c>
      <c r="BS63" s="95">
        <f t="shared" si="37"/>
        <v>2.1682166468894382E-4</v>
      </c>
      <c r="BT63" s="95">
        <f t="shared" si="37"/>
        <v>11515.016472027368</v>
      </c>
      <c r="BU63" s="95">
        <f t="shared" si="37"/>
        <v>5020.5720820823562</v>
      </c>
      <c r="BV63" s="95">
        <f t="shared" si="37"/>
        <v>0</v>
      </c>
      <c r="BW63" s="95">
        <f t="shared" si="37"/>
        <v>0</v>
      </c>
      <c r="BX63" s="95">
        <f t="shared" si="37"/>
        <v>676.63451782157836</v>
      </c>
      <c r="BY63" s="95">
        <f t="shared" si="37"/>
        <v>0</v>
      </c>
      <c r="BZ63" s="95">
        <f t="shared" si="37"/>
        <v>179.68469781008784</v>
      </c>
      <c r="CA63" s="95">
        <f t="shared" si="37"/>
        <v>42100.833321150516</v>
      </c>
      <c r="CB63" s="95">
        <f t="shared" si="37"/>
        <v>723.32567860953475</v>
      </c>
      <c r="CF63" s="81">
        <f>+(AB63-B63)/B63</f>
        <v>-1.4154636926397245E-3</v>
      </c>
      <c r="CG63" s="81"/>
      <c r="CH63" s="81">
        <f>+(AT63-D63)/D63</f>
        <v>-1.4166343901452891E-3</v>
      </c>
      <c r="CI63" s="81">
        <f t="shared" si="29"/>
        <v>-1.3497689372475039E-3</v>
      </c>
      <c r="CJ63" s="81">
        <f t="shared" si="29"/>
        <v>-1.340736926610141E-3</v>
      </c>
      <c r="CK63" s="81">
        <f>+(BT63-G63)/G63</f>
        <v>-1.4165432849481462E-3</v>
      </c>
      <c r="CL63" s="81">
        <f>+(CA63-H63)/H63</f>
        <v>-1.4149451485726758E-3</v>
      </c>
      <c r="CM63" s="81"/>
      <c r="CN63" s="73">
        <f>+(AI63-K63)/K63</f>
        <v>9.1378348371883009E-2</v>
      </c>
      <c r="CO63" s="81"/>
      <c r="CP63" s="73">
        <f>+(AO63-L63)/L63</f>
        <v>0.10149283078480377</v>
      </c>
      <c r="CQ63" s="81">
        <f>+(T63-M63)/M63</f>
        <v>-1.4154344859529785E-3</v>
      </c>
      <c r="CR63" s="81">
        <f>+(Z63-N63)/N63</f>
        <v>-1.414598297862747E-3</v>
      </c>
      <c r="CS63" s="73">
        <f>+(AP63-O63)/O63</f>
        <v>-0.50178148502523612</v>
      </c>
    </row>
    <row r="64" spans="1:97" x14ac:dyDescent="0.25">
      <c r="B64" s="95"/>
    </row>
    <row r="66" spans="2:15" x14ac:dyDescent="0.25">
      <c r="B66" s="94" t="s">
        <v>59</v>
      </c>
      <c r="C66" s="94" t="s">
        <v>57</v>
      </c>
      <c r="D66" s="94" t="s">
        <v>60</v>
      </c>
      <c r="E66" s="94" t="s">
        <v>343</v>
      </c>
      <c r="F66" s="94" t="s">
        <v>344</v>
      </c>
      <c r="G66" s="94" t="s">
        <v>61</v>
      </c>
      <c r="H66" s="94" t="s">
        <v>62</v>
      </c>
      <c r="I66" s="94">
        <v>75070</v>
      </c>
      <c r="J66" s="94">
        <v>71432</v>
      </c>
      <c r="K66" s="94">
        <v>50000</v>
      </c>
    </row>
    <row r="67" spans="2:15" x14ac:dyDescent="0.25">
      <c r="B67" s="94">
        <v>295.423</v>
      </c>
      <c r="C67" s="94">
        <v>0</v>
      </c>
      <c r="D67" s="94">
        <v>224</v>
      </c>
      <c r="E67" s="94">
        <v>126.53700000000001</v>
      </c>
      <c r="F67" s="94">
        <v>37</v>
      </c>
      <c r="G67" s="59">
        <v>2</v>
      </c>
      <c r="H67" s="94">
        <v>295</v>
      </c>
      <c r="I67" s="94">
        <v>3.22011</v>
      </c>
      <c r="J67" s="59">
        <v>0.177253999999999</v>
      </c>
      <c r="K67" s="59">
        <v>0.38405</v>
      </c>
    </row>
    <row r="69" spans="2:15" x14ac:dyDescent="0.25">
      <c r="B69" s="95">
        <f>B16-B67</f>
        <v>3214.1326784000003</v>
      </c>
      <c r="C69" s="95">
        <f t="shared" ref="C69:K69" si="38">C16-C67</f>
        <v>0</v>
      </c>
      <c r="D69" s="95">
        <f t="shared" si="38"/>
        <v>114.24709266000002</v>
      </c>
      <c r="E69" s="95">
        <f t="shared" si="38"/>
        <v>-48.630954421000013</v>
      </c>
      <c r="F69" s="95">
        <f t="shared" si="38"/>
        <v>27.000500307999999</v>
      </c>
      <c r="G69" s="95">
        <f t="shared" si="38"/>
        <v>46.127082921000003</v>
      </c>
      <c r="H69" s="95">
        <f t="shared" si="38"/>
        <v>-90.890547859999998</v>
      </c>
      <c r="I69" s="95">
        <f t="shared" si="38"/>
        <v>4.1760198406999995</v>
      </c>
      <c r="J69" s="95">
        <f t="shared" si="38"/>
        <v>4.0002958370000012</v>
      </c>
      <c r="K69" s="95">
        <f t="shared" si="38"/>
        <v>21.223994767000001</v>
      </c>
      <c r="L69" s="95"/>
      <c r="M69" s="91"/>
      <c r="N69" s="91"/>
      <c r="O69" s="89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M65"/>
  <sheetViews>
    <sheetView zoomScale="85" zoomScaleNormal="85" workbookViewId="0">
      <pane xSplit="1" ySplit="2" topLeftCell="AH50" activePane="bottomRight" state="frozen"/>
      <selection activeCell="A30" sqref="A30"/>
      <selection pane="topRight" activeCell="A30" sqref="A30"/>
      <selection pane="bottomLeft" activeCell="A30" sqref="A30"/>
      <selection pane="bottomRight" activeCell="B30" sqref="B30"/>
    </sheetView>
  </sheetViews>
  <sheetFormatPr defaultColWidth="9.140625" defaultRowHeight="15" x14ac:dyDescent="0.25"/>
  <cols>
    <col min="1" max="1" width="19.7109375" style="28" customWidth="1"/>
    <col min="2" max="2" width="12.140625" style="28" customWidth="1"/>
    <col min="3" max="3" width="12.5703125" style="28" customWidth="1"/>
    <col min="4" max="5" width="9.140625" style="28"/>
    <col min="6" max="6" width="15.42578125" style="28" bestFit="1" customWidth="1"/>
    <col min="7" max="27" width="12" style="26" bestFit="1" customWidth="1"/>
    <col min="28" max="28" width="12" style="26" customWidth="1"/>
    <col min="29" max="30" width="9.140625" style="26"/>
    <col min="31" max="31" width="12" style="26" customWidth="1"/>
    <col min="32" max="55" width="9.140625" style="26"/>
    <col min="56" max="56" width="10.85546875" style="26" bestFit="1" customWidth="1"/>
    <col min="57" max="57" width="9.85546875" style="26" bestFit="1" customWidth="1"/>
    <col min="58" max="16384" width="9.140625" style="28"/>
  </cols>
  <sheetData>
    <row r="1" spans="1:65" x14ac:dyDescent="0.25">
      <c r="B1" s="28" t="s">
        <v>477</v>
      </c>
      <c r="F1" s="28" t="s">
        <v>479</v>
      </c>
      <c r="AH1" s="26" t="s">
        <v>478</v>
      </c>
      <c r="BG1" s="28" t="s">
        <v>334</v>
      </c>
      <c r="BJ1" s="28" t="s">
        <v>476</v>
      </c>
    </row>
    <row r="2" spans="1:65" x14ac:dyDescent="0.25">
      <c r="A2" s="28" t="s">
        <v>52</v>
      </c>
      <c r="B2" s="28" t="s">
        <v>305</v>
      </c>
      <c r="C2" s="28" t="s">
        <v>306</v>
      </c>
      <c r="D2" s="28" t="s">
        <v>236</v>
      </c>
      <c r="F2" s="28" t="s">
        <v>226</v>
      </c>
      <c r="G2" s="28" t="s">
        <v>149</v>
      </c>
      <c r="H2" s="28" t="s">
        <v>151</v>
      </c>
      <c r="I2" s="28" t="s">
        <v>152</v>
      </c>
      <c r="J2" s="28" t="s">
        <v>153</v>
      </c>
      <c r="K2" s="28" t="s">
        <v>154</v>
      </c>
      <c r="L2" s="28" t="s">
        <v>155</v>
      </c>
      <c r="M2" s="28" t="s">
        <v>156</v>
      </c>
      <c r="N2" s="28" t="s">
        <v>54</v>
      </c>
      <c r="O2" s="28" t="s">
        <v>53</v>
      </c>
      <c r="P2" s="28" t="s">
        <v>157</v>
      </c>
      <c r="Q2" s="28" t="s">
        <v>158</v>
      </c>
      <c r="R2" s="28" t="s">
        <v>159</v>
      </c>
      <c r="S2" s="28" t="s">
        <v>160</v>
      </c>
      <c r="T2" s="28" t="s">
        <v>161</v>
      </c>
      <c r="U2" s="28" t="s">
        <v>162</v>
      </c>
      <c r="V2" s="28" t="s">
        <v>163</v>
      </c>
      <c r="W2" s="28" t="s">
        <v>164</v>
      </c>
      <c r="X2" s="28" t="s">
        <v>165</v>
      </c>
      <c r="Y2" s="28" t="s">
        <v>166</v>
      </c>
      <c r="Z2" s="28" t="s">
        <v>167</v>
      </c>
      <c r="AA2" s="28" t="s">
        <v>168</v>
      </c>
      <c r="AB2" s="28"/>
      <c r="AC2" s="26" t="s">
        <v>54</v>
      </c>
      <c r="AD2" s="26" t="s">
        <v>53</v>
      </c>
      <c r="AE2" s="28"/>
      <c r="AF2" s="26" t="s">
        <v>307</v>
      </c>
      <c r="AG2" s="26" t="s">
        <v>177</v>
      </c>
      <c r="AH2" s="26" t="s">
        <v>149</v>
      </c>
      <c r="AI2" s="26" t="s">
        <v>151</v>
      </c>
      <c r="AJ2" s="26" t="s">
        <v>152</v>
      </c>
      <c r="AK2" s="26" t="s">
        <v>153</v>
      </c>
      <c r="AL2" s="26" t="s">
        <v>154</v>
      </c>
      <c r="AM2" s="26" t="s">
        <v>155</v>
      </c>
      <c r="AN2" s="26" t="s">
        <v>156</v>
      </c>
      <c r="AO2" s="26" t="s">
        <v>157</v>
      </c>
      <c r="AP2" s="26" t="s">
        <v>158</v>
      </c>
      <c r="AQ2" s="26" t="s">
        <v>159</v>
      </c>
      <c r="AR2" s="26" t="s">
        <v>160</v>
      </c>
      <c r="AS2" s="26" t="s">
        <v>161</v>
      </c>
      <c r="AT2" s="26" t="s">
        <v>162</v>
      </c>
      <c r="AU2" s="26" t="s">
        <v>163</v>
      </c>
      <c r="AV2" s="26" t="s">
        <v>164</v>
      </c>
      <c r="AW2" s="26" t="s">
        <v>165</v>
      </c>
      <c r="AX2" s="26" t="s">
        <v>166</v>
      </c>
      <c r="AY2" s="26" t="s">
        <v>167</v>
      </c>
      <c r="AZ2" s="26" t="s">
        <v>168</v>
      </c>
      <c r="BA2" s="26" t="s">
        <v>54</v>
      </c>
      <c r="BB2" s="26" t="s">
        <v>53</v>
      </c>
      <c r="BD2" s="26" t="s">
        <v>54</v>
      </c>
      <c r="BE2" s="26" t="s">
        <v>53</v>
      </c>
      <c r="BG2" s="26" t="s">
        <v>54</v>
      </c>
      <c r="BH2" s="26" t="s">
        <v>53</v>
      </c>
      <c r="BJ2" s="95" t="s">
        <v>54</v>
      </c>
      <c r="BK2" s="95" t="s">
        <v>53</v>
      </c>
    </row>
    <row r="3" spans="1:65" x14ac:dyDescent="0.25">
      <c r="A3" s="28" t="s">
        <v>0</v>
      </c>
      <c r="B3" s="26">
        <v>299321.37481000001</v>
      </c>
      <c r="C3" s="26">
        <v>40293.150096999998</v>
      </c>
      <c r="D3" s="28" t="s">
        <v>237</v>
      </c>
      <c r="F3" s="28" t="s">
        <v>0</v>
      </c>
      <c r="G3" s="26">
        <v>2037.8290550438901</v>
      </c>
      <c r="H3" s="26">
        <v>2195.3184620556999</v>
      </c>
      <c r="I3" s="26">
        <v>70.341725954463499</v>
      </c>
      <c r="J3" s="26">
        <v>300.70397526414098</v>
      </c>
      <c r="K3" s="26">
        <v>1649.1785694207899</v>
      </c>
      <c r="L3" s="26">
        <v>123.812510171574</v>
      </c>
      <c r="M3" s="26">
        <v>685.97559307087295</v>
      </c>
      <c r="N3" s="26">
        <v>301220.08900819498</v>
      </c>
      <c r="O3" s="26">
        <v>40516.321103964401</v>
      </c>
      <c r="P3" s="26">
        <v>260703.767904231</v>
      </c>
      <c r="Q3" s="26">
        <v>208.42969416381399</v>
      </c>
      <c r="R3" s="26">
        <v>42.435783076219202</v>
      </c>
      <c r="S3" s="26">
        <v>21176.2590952231</v>
      </c>
      <c r="T3" s="26">
        <v>61.245132348969598</v>
      </c>
      <c r="U3" s="26">
        <v>1346.8774144193201</v>
      </c>
      <c r="V3" s="26">
        <v>131.42548558452799</v>
      </c>
      <c r="W3" s="26">
        <v>338.70775354530701</v>
      </c>
      <c r="X3" s="26">
        <v>3368.3935556694601</v>
      </c>
      <c r="Y3" s="26">
        <v>6253.9907610906203</v>
      </c>
      <c r="Z3" s="26">
        <v>384.405391072383</v>
      </c>
      <c r="AA3" s="26">
        <v>140.991146789243</v>
      </c>
      <c r="AB3" s="28"/>
      <c r="AC3" s="49">
        <f>(N3-B3)/(B3+1E-50)</f>
        <v>6.3433966231119087E-3</v>
      </c>
      <c r="AD3" s="49">
        <f>(O3-C3)/(C3+1E-50)</f>
        <v>5.5386835337309422E-3</v>
      </c>
      <c r="AE3" s="28"/>
      <c r="AF3" s="26">
        <v>1</v>
      </c>
      <c r="AG3" s="26" t="s">
        <v>0</v>
      </c>
      <c r="AH3" s="26">
        <v>629.06657557033702</v>
      </c>
      <c r="AI3" s="26">
        <v>671.98105293346305</v>
      </c>
      <c r="AJ3" s="26">
        <v>21.671397624813501</v>
      </c>
      <c r="AK3" s="26">
        <v>94.357927563340496</v>
      </c>
      <c r="AL3" s="26">
        <v>506.92346790124998</v>
      </c>
      <c r="AM3" s="26">
        <v>38.9554088769423</v>
      </c>
      <c r="AN3" s="26">
        <v>211.73427571764699</v>
      </c>
      <c r="AO3" s="26">
        <v>80010.999181064501</v>
      </c>
      <c r="AP3" s="26">
        <v>62.524261687539003</v>
      </c>
      <c r="AQ3" s="26">
        <v>13.049690916507499</v>
      </c>
      <c r="AR3" s="26">
        <v>6502.6609364544101</v>
      </c>
      <c r="AS3" s="26">
        <v>19.051936859131999</v>
      </c>
      <c r="AT3" s="26">
        <v>417.41774766214598</v>
      </c>
      <c r="AU3" s="26">
        <v>42.243979758841199</v>
      </c>
      <c r="AV3" s="26">
        <v>109.162992885493</v>
      </c>
      <c r="AW3" s="26">
        <v>1043.9077792923799</v>
      </c>
      <c r="AX3" s="26">
        <v>1925.37979482334</v>
      </c>
      <c r="AY3" s="26">
        <v>120.05215582584199</v>
      </c>
      <c r="AZ3" s="26">
        <v>43.392043087581698</v>
      </c>
      <c r="BA3" s="26">
        <f t="shared" ref="BA3:BA51" si="0">BB3+AO3</f>
        <v>92484.532606505512</v>
      </c>
      <c r="BB3" s="26">
        <f>SUM(AH3:AZ3)-AO3</f>
        <v>12473.533425441012</v>
      </c>
      <c r="BD3" s="26">
        <f t="shared" ref="BD3:BE11" si="1">BA3-B3</f>
        <v>-206836.84220349451</v>
      </c>
      <c r="BE3" s="26">
        <f t="shared" si="1"/>
        <v>-27819.616671558986</v>
      </c>
      <c r="BG3" s="23">
        <f>BA3/N3</f>
        <v>0.30703308305572335</v>
      </c>
      <c r="BH3" s="23">
        <f>BB3/O3</f>
        <v>0.30786441329246239</v>
      </c>
      <c r="BJ3" s="81">
        <v>0.30336272486578425</v>
      </c>
      <c r="BK3" s="81">
        <v>0.30379139991726123</v>
      </c>
      <c r="BL3" s="81"/>
      <c r="BM3" s="81"/>
    </row>
    <row r="4" spans="1:65" x14ac:dyDescent="0.25">
      <c r="A4" s="28" t="s">
        <v>2</v>
      </c>
      <c r="B4" s="26">
        <v>180371.74679</v>
      </c>
      <c r="C4" s="26">
        <v>24147.386387999999</v>
      </c>
      <c r="F4" s="28" t="s">
        <v>2</v>
      </c>
      <c r="G4" s="26">
        <v>1376.26717857989</v>
      </c>
      <c r="H4" s="26">
        <v>1116.5676822257799</v>
      </c>
      <c r="I4" s="26">
        <v>46.018409475465297</v>
      </c>
      <c r="J4" s="26">
        <v>155.84460688834099</v>
      </c>
      <c r="K4" s="26">
        <v>918.40835254110095</v>
      </c>
      <c r="L4" s="26">
        <v>70.3440700628868</v>
      </c>
      <c r="M4" s="26">
        <v>399.55873278327999</v>
      </c>
      <c r="N4" s="26">
        <v>180412.72296796099</v>
      </c>
      <c r="O4" s="26">
        <v>24147.536801853999</v>
      </c>
      <c r="P4" s="26">
        <v>156265.18616610701</v>
      </c>
      <c r="Q4" s="26">
        <v>99.415481517000401</v>
      </c>
      <c r="R4" s="26">
        <v>26.406657925340401</v>
      </c>
      <c r="S4" s="26">
        <v>13113.3295346594</v>
      </c>
      <c r="T4" s="26">
        <v>54.606005963502398</v>
      </c>
      <c r="U4" s="26">
        <v>657.28970243114702</v>
      </c>
      <c r="V4" s="26">
        <v>78.973125547710694</v>
      </c>
      <c r="W4" s="26">
        <v>208.28969691959099</v>
      </c>
      <c r="X4" s="26">
        <v>1643.69869784002</v>
      </c>
      <c r="Y4" s="26">
        <v>3889.6760989213799</v>
      </c>
      <c r="Z4" s="26">
        <v>214.092906518516</v>
      </c>
      <c r="AA4" s="26">
        <v>78.749861053698993</v>
      </c>
      <c r="AB4" s="28"/>
      <c r="AC4" s="49">
        <f t="shared" ref="AC4:AD56" si="2">(N4-B4)/(B4+1E-50)</f>
        <v>2.2717625509659497E-4</v>
      </c>
      <c r="AD4" s="49">
        <f t="shared" si="2"/>
        <v>6.2289910627806179E-6</v>
      </c>
      <c r="AE4" s="28"/>
      <c r="AF4" s="26">
        <v>4</v>
      </c>
      <c r="AG4" s="26" t="s">
        <v>2</v>
      </c>
      <c r="AH4" s="26">
        <v>887.55800904470595</v>
      </c>
      <c r="AI4" s="26">
        <v>702.72366827838096</v>
      </c>
      <c r="AJ4" s="26">
        <v>29.831119500891301</v>
      </c>
      <c r="AK4" s="26">
        <v>106.80032795053</v>
      </c>
      <c r="AL4" s="26">
        <v>590.99666423051804</v>
      </c>
      <c r="AM4" s="26">
        <v>47.2671760193426</v>
      </c>
      <c r="AN4" s="26">
        <v>258.59914852487799</v>
      </c>
      <c r="AO4" s="26">
        <v>98912.450292421607</v>
      </c>
      <c r="AP4" s="26">
        <v>62.032274302705403</v>
      </c>
      <c r="AQ4" s="26">
        <v>16.894319136725699</v>
      </c>
      <c r="AR4" s="26">
        <v>8343.6121007723796</v>
      </c>
      <c r="AS4" s="26">
        <v>35.515543863759497</v>
      </c>
      <c r="AT4" s="26">
        <v>435.96928575318901</v>
      </c>
      <c r="AU4" s="26">
        <v>55.460259090564001</v>
      </c>
      <c r="AV4" s="26">
        <v>146.889290134612</v>
      </c>
      <c r="AW4" s="26">
        <v>1090.23685418592</v>
      </c>
      <c r="AX4" s="26">
        <v>2504.8585852743299</v>
      </c>
      <c r="AY4" s="26">
        <v>141.461622991604</v>
      </c>
      <c r="AZ4" s="26">
        <v>50.654435756157604</v>
      </c>
      <c r="BA4" s="26">
        <f t="shared" si="0"/>
        <v>114419.8109772328</v>
      </c>
      <c r="BB4" s="26">
        <f t="shared" ref="BB4:BB51" si="3">SUM(AH4:AZ4)-AO4</f>
        <v>15507.360684811196</v>
      </c>
      <c r="BD4" s="26">
        <f t="shared" si="1"/>
        <v>-65951.935812767202</v>
      </c>
      <c r="BE4" s="26">
        <f t="shared" si="1"/>
        <v>-8640.0257031888032</v>
      </c>
      <c r="BG4" s="23">
        <f t="shared" ref="BG4:BH51" si="4">BA4/N4</f>
        <v>0.63421142974241518</v>
      </c>
      <c r="BH4" s="23">
        <f t="shared" si="4"/>
        <v>0.64219223733083086</v>
      </c>
      <c r="BJ4" s="81">
        <v>0.63415176688065522</v>
      </c>
      <c r="BK4" s="81">
        <v>0.64006546480321302</v>
      </c>
      <c r="BL4" s="81"/>
      <c r="BM4" s="81"/>
    </row>
    <row r="5" spans="1:65" x14ac:dyDescent="0.25">
      <c r="A5" s="28" t="s">
        <v>3</v>
      </c>
      <c r="B5" s="26">
        <v>388206.23879999999</v>
      </c>
      <c r="C5" s="26">
        <v>53835.581564</v>
      </c>
      <c r="D5" s="28" t="s">
        <v>237</v>
      </c>
      <c r="F5" s="28" t="s">
        <v>3</v>
      </c>
      <c r="G5" s="26">
        <v>3224.9093333774199</v>
      </c>
      <c r="H5" s="26">
        <v>2510.8316032562202</v>
      </c>
      <c r="I5" s="26">
        <v>86.499488748160502</v>
      </c>
      <c r="J5" s="26">
        <v>310.84776952881703</v>
      </c>
      <c r="K5" s="26">
        <v>2416.7488720602701</v>
      </c>
      <c r="L5" s="26">
        <v>148.84764880371699</v>
      </c>
      <c r="M5" s="26">
        <v>973.17649553288402</v>
      </c>
      <c r="N5" s="26">
        <v>389425.78265628201</v>
      </c>
      <c r="O5" s="26">
        <v>53870.3060189928</v>
      </c>
      <c r="P5" s="26">
        <v>335555.47663728998</v>
      </c>
      <c r="Q5" s="26">
        <v>199.08337329210599</v>
      </c>
      <c r="R5" s="26">
        <v>60.543697702232699</v>
      </c>
      <c r="S5" s="26">
        <v>27767.1699277435</v>
      </c>
      <c r="T5" s="26">
        <v>74.031905928779693</v>
      </c>
      <c r="U5" s="26">
        <v>1529.92856142903</v>
      </c>
      <c r="V5" s="26">
        <v>180.253566428016</v>
      </c>
      <c r="W5" s="26">
        <v>468.516280824749</v>
      </c>
      <c r="X5" s="26">
        <v>3827.8007077938901</v>
      </c>
      <c r="Y5" s="26">
        <v>9441.9629248719903</v>
      </c>
      <c r="Z5" s="26">
        <v>439.86855161846802</v>
      </c>
      <c r="AA5" s="26">
        <v>209.28531005252501</v>
      </c>
      <c r="AB5" s="28"/>
      <c r="AC5" s="49">
        <f t="shared" si="2"/>
        <v>3.1414844337685076E-3</v>
      </c>
      <c r="AD5" s="49">
        <f t="shared" si="2"/>
        <v>6.4500937825886433E-4</v>
      </c>
      <c r="AE5" s="28"/>
      <c r="AF5" s="26">
        <v>5</v>
      </c>
      <c r="AG5" s="26" t="s">
        <v>3</v>
      </c>
      <c r="AH5" s="26">
        <v>1156.6113828867799</v>
      </c>
      <c r="AI5" s="26">
        <v>800.88337274655805</v>
      </c>
      <c r="AJ5" s="26">
        <v>28.583536899700899</v>
      </c>
      <c r="AK5" s="26">
        <v>91.661107558666401</v>
      </c>
      <c r="AL5" s="26">
        <v>845.55045218682699</v>
      </c>
      <c r="AM5" s="26">
        <v>44.7055188161386</v>
      </c>
      <c r="AN5" s="26">
        <v>334.22904528802599</v>
      </c>
      <c r="AO5" s="26">
        <v>108396.818079994</v>
      </c>
      <c r="AP5" s="26">
        <v>60.461826924640903</v>
      </c>
      <c r="AQ5" s="26">
        <v>20.863642867398202</v>
      </c>
      <c r="AR5" s="26">
        <v>9377.0260822267392</v>
      </c>
      <c r="AS5" s="26">
        <v>25.0216547977892</v>
      </c>
      <c r="AT5" s="26">
        <v>478.93348372263802</v>
      </c>
      <c r="AU5" s="26">
        <v>54.001376344075602</v>
      </c>
      <c r="AV5" s="26">
        <v>138.198609325848</v>
      </c>
      <c r="AW5" s="26">
        <v>1198.3165843476199</v>
      </c>
      <c r="AX5" s="26">
        <v>3347.1173575360399</v>
      </c>
      <c r="AY5" s="26">
        <v>132.250387768401</v>
      </c>
      <c r="AZ5" s="26">
        <v>73.746819172617705</v>
      </c>
      <c r="BA5" s="26">
        <f t="shared" si="0"/>
        <v>126604.98032141052</v>
      </c>
      <c r="BB5" s="26">
        <f t="shared" si="3"/>
        <v>18208.162241416518</v>
      </c>
      <c r="BD5" s="26">
        <f t="shared" si="1"/>
        <v>-261601.25847858947</v>
      </c>
      <c r="BE5" s="26">
        <f t="shared" si="1"/>
        <v>-35627.419322583482</v>
      </c>
      <c r="BG5" s="23">
        <f t="shared" si="4"/>
        <v>0.3251068264094768</v>
      </c>
      <c r="BH5" s="23">
        <f t="shared" si="4"/>
        <v>0.33799997785416241</v>
      </c>
      <c r="BJ5" s="81">
        <v>0.34352160462309034</v>
      </c>
      <c r="BK5" s="81">
        <v>0.35618872279578934</v>
      </c>
      <c r="BL5" s="81"/>
      <c r="BM5" s="81"/>
    </row>
    <row r="6" spans="1:65" x14ac:dyDescent="0.25">
      <c r="A6" s="28" t="s">
        <v>4</v>
      </c>
      <c r="B6" s="26">
        <v>306625.02405000001</v>
      </c>
      <c r="C6" s="26">
        <v>38794.308314000002</v>
      </c>
      <c r="F6" s="28" t="s">
        <v>4</v>
      </c>
      <c r="G6" s="26">
        <v>1687.003365135</v>
      </c>
      <c r="H6" s="26">
        <v>2080.9791386541801</v>
      </c>
      <c r="I6" s="26">
        <v>74.747691000181803</v>
      </c>
      <c r="J6" s="26">
        <v>518.05968055027301</v>
      </c>
      <c r="K6" s="26">
        <v>1392.6242036629701</v>
      </c>
      <c r="L6" s="26">
        <v>203.68327573758299</v>
      </c>
      <c r="M6" s="26">
        <v>668.16980274144703</v>
      </c>
      <c r="N6" s="26">
        <v>307525.31078843802</v>
      </c>
      <c r="O6" s="26">
        <v>38906.846478292697</v>
      </c>
      <c r="P6" s="26">
        <v>268618.464310146</v>
      </c>
      <c r="Q6" s="26">
        <v>144.638449059453</v>
      </c>
      <c r="R6" s="26">
        <v>36.503549906579103</v>
      </c>
      <c r="S6" s="26">
        <v>18871.379830023601</v>
      </c>
      <c r="T6" s="26">
        <v>74.774040498905904</v>
      </c>
      <c r="U6" s="26">
        <v>1783.3523456626799</v>
      </c>
      <c r="V6" s="26">
        <v>279.67234070228199</v>
      </c>
      <c r="W6" s="26">
        <v>747.59161105397402</v>
      </c>
      <c r="X6" s="26">
        <v>4458.7063809476504</v>
      </c>
      <c r="Y6" s="26">
        <v>5196.4994625131503</v>
      </c>
      <c r="Z6" s="26">
        <v>568.87760093035001</v>
      </c>
      <c r="AA6" s="26">
        <v>119.58370951239201</v>
      </c>
      <c r="AB6" s="28"/>
      <c r="AC6" s="49">
        <f t="shared" si="2"/>
        <v>2.9361163239279586E-3</v>
      </c>
      <c r="AD6" s="49">
        <f t="shared" si="2"/>
        <v>2.9008936924925783E-3</v>
      </c>
      <c r="AE6" s="28"/>
      <c r="AF6" s="26">
        <v>6</v>
      </c>
      <c r="AG6" s="26" t="s">
        <v>4</v>
      </c>
      <c r="AH6" s="26">
        <v>957.66719644051705</v>
      </c>
      <c r="AI6" s="26">
        <v>1150.9004087396399</v>
      </c>
      <c r="AJ6" s="26">
        <v>44.888859130111797</v>
      </c>
      <c r="AK6" s="26">
        <v>335.08039438078799</v>
      </c>
      <c r="AL6" s="26">
        <v>784.18835508744098</v>
      </c>
      <c r="AM6" s="26">
        <v>129.425831920977</v>
      </c>
      <c r="AN6" s="26">
        <v>389.21079873772499</v>
      </c>
      <c r="AO6" s="26">
        <v>150380.97944671501</v>
      </c>
      <c r="AP6" s="26">
        <v>76.918577977026501</v>
      </c>
      <c r="AQ6" s="26">
        <v>20.502403351695801</v>
      </c>
      <c r="AR6" s="26">
        <v>10551.8178435522</v>
      </c>
      <c r="AS6" s="26">
        <v>46.443409038931897</v>
      </c>
      <c r="AT6" s="26">
        <v>1101.85188532437</v>
      </c>
      <c r="AU6" s="26">
        <v>185.60711423234099</v>
      </c>
      <c r="AV6" s="26">
        <v>498.92125568161401</v>
      </c>
      <c r="AW6" s="26">
        <v>2754.7963579632101</v>
      </c>
      <c r="AX6" s="26">
        <v>2936.9457873061901</v>
      </c>
      <c r="AY6" s="26">
        <v>353.58101516384397</v>
      </c>
      <c r="AZ6" s="26">
        <v>67.061958582788293</v>
      </c>
      <c r="BA6" s="26">
        <f t="shared" si="0"/>
        <v>172766.78889932641</v>
      </c>
      <c r="BB6" s="26">
        <f t="shared" si="3"/>
        <v>22385.8094526114</v>
      </c>
      <c r="BD6" s="26">
        <f t="shared" si="1"/>
        <v>-133858.2351506736</v>
      </c>
      <c r="BE6" s="26">
        <f t="shared" si="1"/>
        <v>-16408.498861388602</v>
      </c>
      <c r="BG6" s="23">
        <f t="shared" si="4"/>
        <v>0.56179697357718072</v>
      </c>
      <c r="BH6" s="23">
        <f t="shared" si="4"/>
        <v>0.57536941384085494</v>
      </c>
      <c r="BJ6" s="81">
        <v>0.5733889523817185</v>
      </c>
      <c r="BK6" s="81">
        <v>0.58789774021783592</v>
      </c>
      <c r="BL6" s="81"/>
      <c r="BM6" s="81"/>
    </row>
    <row r="7" spans="1:65" x14ac:dyDescent="0.25">
      <c r="A7" s="28" t="s">
        <v>5</v>
      </c>
      <c r="B7" s="26">
        <v>276533.94543999998</v>
      </c>
      <c r="C7" s="26">
        <v>40303.614029999997</v>
      </c>
      <c r="F7" s="28" t="s">
        <v>5</v>
      </c>
      <c r="G7" s="26">
        <v>2161.26444639186</v>
      </c>
      <c r="H7" s="26">
        <v>1851.17490181164</v>
      </c>
      <c r="I7" s="26">
        <v>72.335859097097</v>
      </c>
      <c r="J7" s="26">
        <v>434.79919358234503</v>
      </c>
      <c r="K7" s="26">
        <v>1640.8871689897801</v>
      </c>
      <c r="L7" s="26">
        <v>183.018027668006</v>
      </c>
      <c r="M7" s="26">
        <v>733.48298722972697</v>
      </c>
      <c r="N7" s="26">
        <v>276797.82626065199</v>
      </c>
      <c r="O7" s="26">
        <v>40282.986226150097</v>
      </c>
      <c r="P7" s="26">
        <v>236514.84003450201</v>
      </c>
      <c r="Q7" s="26">
        <v>115.66017510210099</v>
      </c>
      <c r="R7" s="26">
        <v>41.518530758334798</v>
      </c>
      <c r="S7" s="26">
        <v>19478.265033592899</v>
      </c>
      <c r="T7" s="26">
        <v>69.913725143162594</v>
      </c>
      <c r="U7" s="26">
        <v>1583.05853381614</v>
      </c>
      <c r="V7" s="26">
        <v>264.09319842149</v>
      </c>
      <c r="W7" s="26">
        <v>707.44188344714701</v>
      </c>
      <c r="X7" s="26">
        <v>3959.2551988844598</v>
      </c>
      <c r="Y7" s="26">
        <v>6346.6751234863796</v>
      </c>
      <c r="Z7" s="26">
        <v>498.358775442715</v>
      </c>
      <c r="AA7" s="26">
        <v>141.78346328477599</v>
      </c>
      <c r="AB7" s="28"/>
      <c r="AC7" s="49">
        <f t="shared" si="2"/>
        <v>9.542438641018811E-4</v>
      </c>
      <c r="AD7" s="49">
        <f t="shared" si="2"/>
        <v>-5.1181027672967663E-4</v>
      </c>
      <c r="AE7" s="28"/>
      <c r="AF7" s="26">
        <v>8</v>
      </c>
      <c r="AG7" s="26" t="s">
        <v>5</v>
      </c>
      <c r="AH7" s="26">
        <v>1133.49577565667</v>
      </c>
      <c r="AI7" s="26">
        <v>898.24577686491705</v>
      </c>
      <c r="AJ7" s="26">
        <v>38.372704444459103</v>
      </c>
      <c r="AK7" s="26">
        <v>244.650443818718</v>
      </c>
      <c r="AL7" s="26">
        <v>845.42894646396405</v>
      </c>
      <c r="AM7" s="26">
        <v>100.921998860938</v>
      </c>
      <c r="AN7" s="26">
        <v>383.78455739149598</v>
      </c>
      <c r="AO7" s="26">
        <v>116960.09279236</v>
      </c>
      <c r="AP7" s="26">
        <v>52.289892882700599</v>
      </c>
      <c r="AQ7" s="26">
        <v>21.235586792851901</v>
      </c>
      <c r="AR7" s="26">
        <v>9812.5118191634392</v>
      </c>
      <c r="AS7" s="26">
        <v>38.444671734118401</v>
      </c>
      <c r="AT7" s="26">
        <v>853.004725341881</v>
      </c>
      <c r="AU7" s="26">
        <v>151.45705001368799</v>
      </c>
      <c r="AV7" s="26">
        <v>407.26531192935499</v>
      </c>
      <c r="AW7" s="26">
        <v>2133.3500190271002</v>
      </c>
      <c r="AX7" s="26">
        <v>3299.1046789780398</v>
      </c>
      <c r="AY7" s="26">
        <v>268.98339270963203</v>
      </c>
      <c r="AZ7" s="26">
        <v>73.014885877430999</v>
      </c>
      <c r="BA7" s="26">
        <f t="shared" si="0"/>
        <v>137715.65503031141</v>
      </c>
      <c r="BB7" s="26">
        <f t="shared" si="3"/>
        <v>20755.56223795141</v>
      </c>
      <c r="BD7" s="26">
        <f t="shared" si="1"/>
        <v>-138818.29040968858</v>
      </c>
      <c r="BE7" s="26">
        <f t="shared" si="1"/>
        <v>-19548.051792048587</v>
      </c>
      <c r="BG7" s="23">
        <f t="shared" si="4"/>
        <v>0.49753156262372095</v>
      </c>
      <c r="BH7" s="23">
        <f t="shared" si="4"/>
        <v>0.51524388289956846</v>
      </c>
      <c r="BJ7" s="81">
        <v>0.49958849516905063</v>
      </c>
      <c r="BK7" s="81">
        <v>0.51915935361340071</v>
      </c>
      <c r="BL7" s="81"/>
      <c r="BM7" s="81"/>
    </row>
    <row r="8" spans="1:65" x14ac:dyDescent="0.25">
      <c r="A8" s="28" t="s">
        <v>6</v>
      </c>
      <c r="B8" s="26">
        <v>24317.319002</v>
      </c>
      <c r="C8" s="26">
        <v>4006.7952845</v>
      </c>
      <c r="D8" s="28" t="s">
        <v>237</v>
      </c>
      <c r="F8" s="28" t="s">
        <v>6</v>
      </c>
      <c r="G8" s="26">
        <v>248.13825371892099</v>
      </c>
      <c r="H8" s="26">
        <v>187.80324134547999</v>
      </c>
      <c r="I8" s="26">
        <v>6.5334505751307503</v>
      </c>
      <c r="J8" s="26">
        <v>19.655338767726501</v>
      </c>
      <c r="K8" s="26">
        <v>180.62542061431799</v>
      </c>
      <c r="L8" s="26">
        <v>6.8019252081989796</v>
      </c>
      <c r="M8" s="26">
        <v>69.952924375954197</v>
      </c>
      <c r="N8" s="26">
        <v>24306.877738741201</v>
      </c>
      <c r="O8" s="26">
        <v>4007.37986465825</v>
      </c>
      <c r="P8" s="26">
        <v>20299.497874083001</v>
      </c>
      <c r="Q8" s="26">
        <v>15.5696836918599</v>
      </c>
      <c r="R8" s="26">
        <v>4.38326150674889</v>
      </c>
      <c r="S8" s="26">
        <v>2118.96492082651</v>
      </c>
      <c r="T8" s="26">
        <v>6.76099576161422</v>
      </c>
      <c r="U8" s="26">
        <v>103.309931932296</v>
      </c>
      <c r="V8" s="26">
        <v>4.6278202681922602</v>
      </c>
      <c r="W8" s="26">
        <v>8.6491398997999394</v>
      </c>
      <c r="X8" s="26">
        <v>258.22922468956102</v>
      </c>
      <c r="Y8" s="26">
        <v>727.57437986739103</v>
      </c>
      <c r="Z8" s="26">
        <v>23.712469562437601</v>
      </c>
      <c r="AA8" s="26">
        <v>16.087482046109599</v>
      </c>
      <c r="AB8" s="28"/>
      <c r="AC8" s="49">
        <f t="shared" si="2"/>
        <v>-4.2937559267698888E-4</v>
      </c>
      <c r="AD8" s="49">
        <f t="shared" si="2"/>
        <v>1.45897186340265E-4</v>
      </c>
      <c r="AE8" s="28"/>
      <c r="AF8" s="26">
        <v>9</v>
      </c>
      <c r="AG8" s="26" t="s">
        <v>6</v>
      </c>
      <c r="AH8" s="26">
        <v>57.872134694586101</v>
      </c>
      <c r="AI8" s="26">
        <v>48.448702856628003</v>
      </c>
      <c r="AJ8" s="26">
        <v>1.57242777258193</v>
      </c>
      <c r="AK8" s="26">
        <v>4.9474794345288604</v>
      </c>
      <c r="AL8" s="26">
        <v>42.855610856037003</v>
      </c>
      <c r="AM8" s="26">
        <v>1.72841953118766</v>
      </c>
      <c r="AN8" s="26">
        <v>16.72203562879</v>
      </c>
      <c r="AO8" s="26">
        <v>5050.1654466264499</v>
      </c>
      <c r="AP8" s="26">
        <v>3.8661096380211601</v>
      </c>
      <c r="AQ8" s="26">
        <v>1.0483723547294199</v>
      </c>
      <c r="AR8" s="26">
        <v>519.38924027158305</v>
      </c>
      <c r="AS8" s="26">
        <v>1.6231130386870101</v>
      </c>
      <c r="AT8" s="26">
        <v>25.790163623125299</v>
      </c>
      <c r="AU8" s="26">
        <v>1.06892405343518</v>
      </c>
      <c r="AV8" s="26">
        <v>1.8991556489085</v>
      </c>
      <c r="AW8" s="26">
        <v>64.455569854851305</v>
      </c>
      <c r="AX8" s="26">
        <v>171.152054732236</v>
      </c>
      <c r="AY8" s="26">
        <v>6.1332264238127401</v>
      </c>
      <c r="AZ8" s="26">
        <v>3.83169179856728</v>
      </c>
      <c r="BA8" s="26">
        <f t="shared" si="0"/>
        <v>6024.5698788387454</v>
      </c>
      <c r="BB8" s="26">
        <f t="shared" si="3"/>
        <v>974.40443221229543</v>
      </c>
      <c r="BD8" s="26">
        <f t="shared" si="1"/>
        <v>-18292.749123161255</v>
      </c>
      <c r="BE8" s="26">
        <f t="shared" si="1"/>
        <v>-3032.3908522877045</v>
      </c>
      <c r="BG8" s="23">
        <f t="shared" si="4"/>
        <v>0.24785453498359286</v>
      </c>
      <c r="BH8" s="23">
        <f t="shared" si="4"/>
        <v>0.24315249991789656</v>
      </c>
      <c r="BJ8" s="81">
        <v>0.26079408440773999</v>
      </c>
      <c r="BK8" s="81">
        <v>0.25847814418431442</v>
      </c>
      <c r="BL8" s="81"/>
      <c r="BM8" s="81"/>
    </row>
    <row r="9" spans="1:65" x14ac:dyDescent="0.25">
      <c r="A9" s="28" t="s">
        <v>7</v>
      </c>
      <c r="B9" s="26">
        <v>15302.398153</v>
      </c>
      <c r="C9" s="26">
        <v>2342.8953071999999</v>
      </c>
      <c r="D9" s="28" t="s">
        <v>237</v>
      </c>
      <c r="F9" s="28" t="s">
        <v>7</v>
      </c>
      <c r="G9" s="26">
        <v>113.131642057573</v>
      </c>
      <c r="H9" s="26">
        <v>137.140707132503</v>
      </c>
      <c r="I9" s="26">
        <v>3.8789263490908601</v>
      </c>
      <c r="J9" s="26">
        <v>19.906456345728799</v>
      </c>
      <c r="K9" s="26">
        <v>91.555291809278103</v>
      </c>
      <c r="L9" s="26">
        <v>6.7067350099483498</v>
      </c>
      <c r="M9" s="26">
        <v>38.462668253994501</v>
      </c>
      <c r="N9" s="26">
        <v>15263.314688889201</v>
      </c>
      <c r="O9" s="26">
        <v>2346.2488963552</v>
      </c>
      <c r="P9" s="26">
        <v>12917.065792534</v>
      </c>
      <c r="Q9" s="26">
        <v>9.0242333151452101</v>
      </c>
      <c r="R9" s="26">
        <v>2.2509083593754302</v>
      </c>
      <c r="S9" s="26">
        <v>1232.5026803794101</v>
      </c>
      <c r="T9" s="26">
        <v>4.1290189983299896</v>
      </c>
      <c r="U9" s="26">
        <v>82.511175008405004</v>
      </c>
      <c r="V9" s="26">
        <v>5.67859841156986</v>
      </c>
      <c r="W9" s="26">
        <v>12.522627181886801</v>
      </c>
      <c r="X9" s="26">
        <v>206.12427343926501</v>
      </c>
      <c r="Y9" s="26">
        <v>350.11788720051499</v>
      </c>
      <c r="Z9" s="26">
        <v>22.264071495891098</v>
      </c>
      <c r="AA9" s="26">
        <v>8.3409956072906795</v>
      </c>
      <c r="AB9" s="28"/>
      <c r="AC9" s="49">
        <f t="shared" si="2"/>
        <v>-2.5540744476797738E-3</v>
      </c>
      <c r="AD9" s="49">
        <f t="shared" si="2"/>
        <v>1.4313866884679454E-3</v>
      </c>
      <c r="AE9" s="28"/>
      <c r="AF9" s="26">
        <v>10</v>
      </c>
      <c r="AG9" s="26" t="s">
        <v>7</v>
      </c>
      <c r="AH9" s="26">
        <v>43.975485246112001</v>
      </c>
      <c r="AI9" s="26">
        <v>54.541583374505301</v>
      </c>
      <c r="AJ9" s="26">
        <v>1.4973438811878099</v>
      </c>
      <c r="AK9" s="26">
        <v>7.7358155080261497</v>
      </c>
      <c r="AL9" s="26">
        <v>35.725090576580001</v>
      </c>
      <c r="AM9" s="26">
        <v>2.6886312751101098</v>
      </c>
      <c r="AN9" s="26">
        <v>15.067738692643299</v>
      </c>
      <c r="AO9" s="26">
        <v>5180.3934131049</v>
      </c>
      <c r="AP9" s="26">
        <v>3.4119312799454802</v>
      </c>
      <c r="AQ9" s="26">
        <v>0.88383490270032405</v>
      </c>
      <c r="AR9" s="26">
        <v>485.05265464869598</v>
      </c>
      <c r="AS9" s="26">
        <v>1.58292209230534</v>
      </c>
      <c r="AT9" s="26">
        <v>32.239683032256998</v>
      </c>
      <c r="AU9" s="26">
        <v>2.3028675243787</v>
      </c>
      <c r="AV9" s="26">
        <v>5.1247316821481803</v>
      </c>
      <c r="AW9" s="26">
        <v>80.539967659708395</v>
      </c>
      <c r="AX9" s="26">
        <v>136.08646633635101</v>
      </c>
      <c r="AY9" s="26">
        <v>8.8983270465390696</v>
      </c>
      <c r="AZ9" s="26">
        <v>3.2622788638940601</v>
      </c>
      <c r="BA9" s="26">
        <f t="shared" si="0"/>
        <v>6101.0107667279872</v>
      </c>
      <c r="BB9" s="26">
        <f t="shared" si="3"/>
        <v>920.61735362308718</v>
      </c>
      <c r="BD9" s="26">
        <f t="shared" si="1"/>
        <v>-9201.3873862720138</v>
      </c>
      <c r="BE9" s="26">
        <f t="shared" si="1"/>
        <v>-1422.2779535769128</v>
      </c>
      <c r="BG9" s="23">
        <f t="shared" si="4"/>
        <v>0.39971728887757035</v>
      </c>
      <c r="BH9" s="23">
        <f t="shared" si="4"/>
        <v>0.39237838536790703</v>
      </c>
      <c r="BJ9" s="81">
        <v>0.39293492136123498</v>
      </c>
      <c r="BK9" s="81">
        <v>0.3873988044212649</v>
      </c>
      <c r="BL9" s="81"/>
      <c r="BM9" s="81"/>
    </row>
    <row r="10" spans="1:65" x14ac:dyDescent="0.25">
      <c r="A10" s="28" t="s">
        <v>8</v>
      </c>
      <c r="B10" s="26">
        <v>2895.9362658999999</v>
      </c>
      <c r="C10" s="26">
        <v>405.92942892999997</v>
      </c>
      <c r="F10" s="28" t="s">
        <v>8</v>
      </c>
      <c r="G10" s="26">
        <v>18.220940822434098</v>
      </c>
      <c r="H10" s="26">
        <v>28.2037225042301</v>
      </c>
      <c r="I10" s="26">
        <v>0.52802967421198399</v>
      </c>
      <c r="J10" s="26">
        <v>2.0370663095179</v>
      </c>
      <c r="K10" s="26">
        <v>15.5529163290838</v>
      </c>
      <c r="L10" s="26">
        <v>0.898839817677759</v>
      </c>
      <c r="M10" s="26">
        <v>6.3389533557102302</v>
      </c>
      <c r="N10" s="26">
        <v>2881.9330870880799</v>
      </c>
      <c r="O10" s="26">
        <v>405.73282870638201</v>
      </c>
      <c r="P10" s="26">
        <v>2476.2002583816902</v>
      </c>
      <c r="Q10" s="26">
        <v>1.3546496028924599</v>
      </c>
      <c r="R10" s="26">
        <v>0.39991241036833702</v>
      </c>
      <c r="S10" s="26">
        <v>228.789575775613</v>
      </c>
      <c r="T10" s="26">
        <v>0.49946802471381202</v>
      </c>
      <c r="U10" s="26">
        <v>11.521083571707999</v>
      </c>
      <c r="V10" s="26">
        <v>0.27582307908530201</v>
      </c>
      <c r="W10" s="26">
        <v>0.154941505867049</v>
      </c>
      <c r="X10" s="26">
        <v>28.772632594233801</v>
      </c>
      <c r="Y10" s="26">
        <v>57.253815484162303</v>
      </c>
      <c r="Z10" s="26">
        <v>3.4693641319025201</v>
      </c>
      <c r="AA10" s="26">
        <v>1.4610937129692401</v>
      </c>
      <c r="AB10" s="28"/>
      <c r="AC10" s="49">
        <f t="shared" si="2"/>
        <v>-4.8354582166773062E-3</v>
      </c>
      <c r="AD10" s="49">
        <f t="shared" si="2"/>
        <v>-4.8432118887311779E-4</v>
      </c>
      <c r="AE10" s="28"/>
      <c r="AF10" s="26">
        <v>11</v>
      </c>
      <c r="AG10" s="26" t="s">
        <v>8</v>
      </c>
      <c r="AH10" s="26">
        <v>6.8321135636127597</v>
      </c>
      <c r="AI10" s="26">
        <v>10.6693200415448</v>
      </c>
      <c r="AJ10" s="26">
        <v>0.19630144162270499</v>
      </c>
      <c r="AK10" s="26">
        <v>0.75106525094461196</v>
      </c>
      <c r="AL10" s="26">
        <v>5.8412382450122697</v>
      </c>
      <c r="AM10" s="26">
        <v>0.339422085596432</v>
      </c>
      <c r="AN10" s="26">
        <v>2.38248398681699</v>
      </c>
      <c r="AO10" s="26">
        <v>939.61524996980995</v>
      </c>
      <c r="AP10" s="26">
        <v>0.499649478315774</v>
      </c>
      <c r="AQ10" s="26">
        <v>0.150617039573436</v>
      </c>
      <c r="AR10" s="26">
        <v>86.235001232719895</v>
      </c>
      <c r="AS10" s="26">
        <v>0.18440022366615699</v>
      </c>
      <c r="AT10" s="26">
        <v>4.3044811953095801</v>
      </c>
      <c r="AU10" s="26">
        <v>0.103743633135419</v>
      </c>
      <c r="AV10" s="26">
        <v>5.8303338731674897E-2</v>
      </c>
      <c r="AW10" s="26">
        <v>10.749960348227299</v>
      </c>
      <c r="AX10" s="26">
        <v>21.464270681001299</v>
      </c>
      <c r="AY10" s="26">
        <v>1.31051162558414</v>
      </c>
      <c r="AZ10" s="26">
        <v>0.54944807204770496</v>
      </c>
      <c r="BA10" s="26">
        <f t="shared" si="0"/>
        <v>1092.2375814532729</v>
      </c>
      <c r="BB10" s="26">
        <f t="shared" si="3"/>
        <v>152.62233148346297</v>
      </c>
      <c r="BD10" s="26">
        <f t="shared" si="1"/>
        <v>-1803.6986844467269</v>
      </c>
      <c r="BE10" s="26">
        <f t="shared" si="1"/>
        <v>-253.307097446537</v>
      </c>
      <c r="BG10" s="23">
        <f t="shared" si="4"/>
        <v>0.37899477484290778</v>
      </c>
      <c r="BH10" s="23">
        <f t="shared" si="4"/>
        <v>0.37616461051494471</v>
      </c>
      <c r="BJ10" s="81">
        <v>0.37881084123315384</v>
      </c>
      <c r="BK10" s="81">
        <v>0.37596905951081699</v>
      </c>
      <c r="BL10" s="81"/>
      <c r="BM10" s="81"/>
    </row>
    <row r="11" spans="1:65" x14ac:dyDescent="0.25">
      <c r="A11" s="28" t="s">
        <v>9</v>
      </c>
      <c r="B11" s="26">
        <v>387906.64989</v>
      </c>
      <c r="C11" s="26">
        <v>54109.199083</v>
      </c>
      <c r="D11" s="28" t="s">
        <v>237</v>
      </c>
      <c r="F11" s="28" t="s">
        <v>9</v>
      </c>
      <c r="G11" s="26">
        <v>2625.4622522418199</v>
      </c>
      <c r="H11" s="26">
        <v>2989.09912674922</v>
      </c>
      <c r="I11" s="26">
        <v>101.53654938077599</v>
      </c>
      <c r="J11" s="26">
        <v>442.79674909748297</v>
      </c>
      <c r="K11" s="26">
        <v>2124.3438906066499</v>
      </c>
      <c r="L11" s="26">
        <v>162.96177360736701</v>
      </c>
      <c r="M11" s="26">
        <v>894.35954805249105</v>
      </c>
      <c r="N11" s="26">
        <v>390778.96350680798</v>
      </c>
      <c r="O11" s="26">
        <v>54510.508461696299</v>
      </c>
      <c r="P11" s="26">
        <v>336268.455045112</v>
      </c>
      <c r="Q11" s="26">
        <v>317.74864490704698</v>
      </c>
      <c r="R11" s="26">
        <v>55.427204587818302</v>
      </c>
      <c r="S11" s="26">
        <v>28684.865844673299</v>
      </c>
      <c r="T11" s="26">
        <v>96.610823128689205</v>
      </c>
      <c r="U11" s="26">
        <v>1886.6194295540499</v>
      </c>
      <c r="V11" s="26">
        <v>159.97879147031699</v>
      </c>
      <c r="W11" s="26">
        <v>406.48378243687802</v>
      </c>
      <c r="X11" s="26">
        <v>4717.06804576795</v>
      </c>
      <c r="Y11" s="26">
        <v>8145.6794190821001</v>
      </c>
      <c r="Z11" s="26">
        <v>518.96453833561998</v>
      </c>
      <c r="AA11" s="26">
        <v>180.50204801666601</v>
      </c>
      <c r="AB11" s="28"/>
      <c r="AC11" s="49">
        <f t="shared" si="2"/>
        <v>7.4046516542639615E-3</v>
      </c>
      <c r="AD11" s="49">
        <f t="shared" si="2"/>
        <v>7.4166571580687683E-3</v>
      </c>
      <c r="AE11" s="28"/>
      <c r="AF11" s="26">
        <v>12</v>
      </c>
      <c r="AG11" s="26" t="s">
        <v>9</v>
      </c>
      <c r="AH11" s="26">
        <v>1202.0616506557801</v>
      </c>
      <c r="AI11" s="26">
        <v>1372.3969648556899</v>
      </c>
      <c r="AJ11" s="26">
        <v>46.217810059459602</v>
      </c>
      <c r="AK11" s="26">
        <v>197.51464486256901</v>
      </c>
      <c r="AL11" s="26">
        <v>972.17307653406203</v>
      </c>
      <c r="AM11" s="26">
        <v>72.906913192860998</v>
      </c>
      <c r="AN11" s="26">
        <v>407.98883230935297</v>
      </c>
      <c r="AO11" s="26">
        <v>154416.845827368</v>
      </c>
      <c r="AP11" s="26">
        <v>146.00044579538601</v>
      </c>
      <c r="AQ11" s="26">
        <v>25.406350817297099</v>
      </c>
      <c r="AR11" s="26">
        <v>13161.850870579099</v>
      </c>
      <c r="AS11" s="26">
        <v>43.898424282648001</v>
      </c>
      <c r="AT11" s="26">
        <v>851.71920629664601</v>
      </c>
      <c r="AU11" s="26">
        <v>69.866593947066207</v>
      </c>
      <c r="AV11" s="26">
        <v>176.74727975419199</v>
      </c>
      <c r="AW11" s="26">
        <v>2129.5309247566802</v>
      </c>
      <c r="AX11" s="26">
        <v>3729.1385476027799</v>
      </c>
      <c r="AY11" s="26">
        <v>233.885242211063</v>
      </c>
      <c r="AZ11" s="26">
        <v>82.643759366499097</v>
      </c>
      <c r="BA11" s="26">
        <f t="shared" si="0"/>
        <v>179338.79336524711</v>
      </c>
      <c r="BB11" s="26">
        <f t="shared" si="3"/>
        <v>24921.94753787911</v>
      </c>
      <c r="BD11" s="26">
        <f t="shared" si="1"/>
        <v>-208567.85652475289</v>
      </c>
      <c r="BE11" s="26">
        <f t="shared" si="1"/>
        <v>-29187.251545120889</v>
      </c>
      <c r="BG11" s="23">
        <f t="shared" si="4"/>
        <v>0.45892642673464368</v>
      </c>
      <c r="BH11" s="23">
        <f t="shared" si="4"/>
        <v>0.45719528658206116</v>
      </c>
      <c r="BJ11" s="81">
        <v>0.42801137137002065</v>
      </c>
      <c r="BK11" s="81">
        <v>0.43082323556449997</v>
      </c>
      <c r="BL11" s="81"/>
      <c r="BM11" s="81"/>
    </row>
    <row r="12" spans="1:65" x14ac:dyDescent="0.25">
      <c r="A12" s="28" t="s">
        <v>10</v>
      </c>
      <c r="B12" s="26">
        <v>288804.52643999999</v>
      </c>
      <c r="C12" s="26">
        <v>41245.451545999997</v>
      </c>
      <c r="D12" s="28" t="s">
        <v>237</v>
      </c>
      <c r="F12" s="28" t="s">
        <v>10</v>
      </c>
      <c r="G12" s="26">
        <v>2159.18726433968</v>
      </c>
      <c r="H12" s="26">
        <v>2170.6853513891801</v>
      </c>
      <c r="I12" s="26">
        <v>73.1731280830261</v>
      </c>
      <c r="J12" s="26">
        <v>309.71326515539801</v>
      </c>
      <c r="K12" s="26">
        <v>1717.07616472935</v>
      </c>
      <c r="L12" s="26">
        <v>116.983550664969</v>
      </c>
      <c r="M12" s="26">
        <v>705.03297364925595</v>
      </c>
      <c r="N12" s="26">
        <v>290522.445085268</v>
      </c>
      <c r="O12" s="26">
        <v>41464.746486966797</v>
      </c>
      <c r="P12" s="26">
        <v>249057.69859830101</v>
      </c>
      <c r="Q12" s="26">
        <v>212.72294569464799</v>
      </c>
      <c r="R12" s="26">
        <v>43.236232793752102</v>
      </c>
      <c r="S12" s="26">
        <v>21557.746517854601</v>
      </c>
      <c r="T12" s="26">
        <v>67.059973921526407</v>
      </c>
      <c r="U12" s="26">
        <v>1370.8828683234301</v>
      </c>
      <c r="V12" s="26">
        <v>119.376088438411</v>
      </c>
      <c r="W12" s="26">
        <v>300.08295850350203</v>
      </c>
      <c r="X12" s="26">
        <v>3427.8646081008801</v>
      </c>
      <c r="Y12" s="26">
        <v>6598.1766926260898</v>
      </c>
      <c r="Z12" s="26">
        <v>368.00788980196899</v>
      </c>
      <c r="AA12" s="26">
        <v>147.738012897038</v>
      </c>
      <c r="AB12" s="28"/>
      <c r="AC12" s="104">
        <f t="shared" si="2"/>
        <v>5.9483785328583415E-3</v>
      </c>
      <c r="AD12" s="104">
        <f t="shared" si="2"/>
        <v>5.3168272560242397E-3</v>
      </c>
      <c r="AE12" s="28"/>
      <c r="AF12" s="26">
        <v>13</v>
      </c>
      <c r="AG12" s="26" t="s">
        <v>10</v>
      </c>
      <c r="AH12" s="26">
        <v>684.29547433706205</v>
      </c>
      <c r="AI12" s="26">
        <v>670.49236161937597</v>
      </c>
      <c r="AJ12" s="26">
        <v>22.9300377651881</v>
      </c>
      <c r="AK12" s="26">
        <v>98.009174015818303</v>
      </c>
      <c r="AL12" s="26">
        <v>540.20043600208101</v>
      </c>
      <c r="AM12" s="26">
        <v>36.609251029944303</v>
      </c>
      <c r="AN12" s="26">
        <v>221.72012042261201</v>
      </c>
      <c r="AO12" s="26">
        <v>76511.449271239093</v>
      </c>
      <c r="AP12" s="26">
        <v>64.814228838076602</v>
      </c>
      <c r="AQ12" s="26">
        <v>13.5332044517741</v>
      </c>
      <c r="AR12" s="26">
        <v>6726.8023708001301</v>
      </c>
      <c r="AS12" s="26">
        <v>21.316287233347602</v>
      </c>
      <c r="AT12" s="26">
        <v>429.75721975939803</v>
      </c>
      <c r="AU12" s="26">
        <v>37.861190103592001</v>
      </c>
      <c r="AV12" s="26">
        <v>94.956329586191501</v>
      </c>
      <c r="AW12" s="26">
        <v>1074.5653655185399</v>
      </c>
      <c r="AX12" s="26">
        <v>2083.7147565691598</v>
      </c>
      <c r="AY12" s="26">
        <v>114.661594984245</v>
      </c>
      <c r="AZ12" s="26">
        <v>46.602280815000398</v>
      </c>
      <c r="BA12" s="26">
        <f t="shared" si="0"/>
        <v>89494.290955090619</v>
      </c>
      <c r="BB12" s="26">
        <f t="shared" si="3"/>
        <v>12982.841683851526</v>
      </c>
      <c r="BD12" s="26">
        <f>BA12-N12</f>
        <v>-201028.1541301774</v>
      </c>
      <c r="BE12" s="26">
        <f>BB12-O12</f>
        <v>-28481.904803115271</v>
      </c>
      <c r="BG12" s="23">
        <f t="shared" si="4"/>
        <v>0.30804604762576654</v>
      </c>
      <c r="BH12" s="23">
        <f t="shared" si="4"/>
        <v>0.31310553623985843</v>
      </c>
      <c r="BJ12" s="81">
        <v>0.30119461512501017</v>
      </c>
      <c r="BK12" s="81">
        <v>0.30531232155847493</v>
      </c>
      <c r="BL12" s="81"/>
      <c r="BM12" s="81"/>
    </row>
    <row r="13" spans="1:65" x14ac:dyDescent="0.25">
      <c r="A13" s="28" t="s">
        <v>12</v>
      </c>
      <c r="B13" s="26">
        <v>557332.5135</v>
      </c>
      <c r="C13" s="26">
        <v>64743.148391000002</v>
      </c>
      <c r="F13" s="28" t="s">
        <v>12</v>
      </c>
      <c r="G13" s="26">
        <v>3608.72027645959</v>
      </c>
      <c r="H13" s="26">
        <v>3471.8659721005001</v>
      </c>
      <c r="I13" s="26">
        <v>97.394016589780406</v>
      </c>
      <c r="J13" s="26">
        <v>280.07518766293498</v>
      </c>
      <c r="K13" s="26">
        <v>2848.0980654442001</v>
      </c>
      <c r="L13" s="26">
        <v>165.37651880266901</v>
      </c>
      <c r="M13" s="26">
        <v>1134.56321136262</v>
      </c>
      <c r="N13" s="26">
        <v>560471.57704729401</v>
      </c>
      <c r="O13" s="26">
        <v>64931.313123177701</v>
      </c>
      <c r="P13" s="26">
        <v>495540.26392411598</v>
      </c>
      <c r="Q13" s="26">
        <v>286.82089364352299</v>
      </c>
      <c r="R13" s="26">
        <v>73.674985554214402</v>
      </c>
      <c r="S13" s="26">
        <v>34752.467481605097</v>
      </c>
      <c r="T13" s="26">
        <v>69.431894497814596</v>
      </c>
      <c r="U13" s="26">
        <v>1707.23726417434</v>
      </c>
      <c r="V13" s="26">
        <v>167.926621141222</v>
      </c>
      <c r="W13" s="26">
        <v>435.26934418007301</v>
      </c>
      <c r="X13" s="26">
        <v>4272.5657821723198</v>
      </c>
      <c r="Y13" s="26">
        <v>10793.9171332197</v>
      </c>
      <c r="Z13" s="26">
        <v>521.07473150459896</v>
      </c>
      <c r="AA13" s="26">
        <v>244.83374306233</v>
      </c>
      <c r="AB13" s="28"/>
      <c r="AC13" s="99">
        <f t="shared" si="2"/>
        <v>5.6322993388290901E-3</v>
      </c>
      <c r="AD13" s="99">
        <f t="shared" si="2"/>
        <v>2.9063265666557404E-3</v>
      </c>
      <c r="AE13" s="28"/>
      <c r="AF13" s="26">
        <v>16</v>
      </c>
      <c r="AG13" s="26" t="s">
        <v>12</v>
      </c>
      <c r="AH13" s="26">
        <v>1787.81701135854</v>
      </c>
      <c r="AI13" s="26">
        <v>1623.7103543578201</v>
      </c>
      <c r="AJ13" s="26">
        <v>49.312265614234697</v>
      </c>
      <c r="AK13" s="26">
        <v>170.50324810440699</v>
      </c>
      <c r="AL13" s="26">
        <v>1390.00236130288</v>
      </c>
      <c r="AM13" s="26">
        <v>91.202317759833207</v>
      </c>
      <c r="AN13" s="26">
        <v>563.20004291367002</v>
      </c>
      <c r="AO13" s="26">
        <v>232815.91726922701</v>
      </c>
      <c r="AP13" s="26">
        <v>128.83566332820101</v>
      </c>
      <c r="AQ13" s="26">
        <v>35.690607469085599</v>
      </c>
      <c r="AR13" s="26">
        <v>16669.1515706715</v>
      </c>
      <c r="AS13" s="26">
        <v>37.832538389507498</v>
      </c>
      <c r="AT13" s="26">
        <v>898.01022104596404</v>
      </c>
      <c r="AU13" s="26">
        <v>105.080564368003</v>
      </c>
      <c r="AV13" s="26">
        <v>275.97620897252801</v>
      </c>
      <c r="AW13" s="26">
        <v>2247.1376652797799</v>
      </c>
      <c r="AX13" s="26">
        <v>5307.66263711791</v>
      </c>
      <c r="AY13" s="26">
        <v>274.85679967882299</v>
      </c>
      <c r="AZ13" s="26">
        <v>119.59679926158201</v>
      </c>
      <c r="BA13" s="26">
        <f t="shared" si="0"/>
        <v>264591.4961462213</v>
      </c>
      <c r="BB13" s="26">
        <f t="shared" si="3"/>
        <v>31775.578876994288</v>
      </c>
      <c r="BD13" s="95">
        <f t="shared" ref="BD13:BD51" si="5">BA13-N13</f>
        <v>-295880.08090107271</v>
      </c>
      <c r="BE13" s="95">
        <f t="shared" ref="BE13:BE51" si="6">BB13-O13</f>
        <v>-33155.734246183412</v>
      </c>
      <c r="BG13" s="23">
        <f t="shared" si="4"/>
        <v>0.47208726897473768</v>
      </c>
      <c r="BH13" s="23">
        <f t="shared" si="4"/>
        <v>0.48937218960464496</v>
      </c>
      <c r="BJ13" s="81">
        <v>0.46869456247150076</v>
      </c>
      <c r="BK13" s="81">
        <v>0.49332270872751632</v>
      </c>
      <c r="BL13" s="81"/>
      <c r="BM13" s="81"/>
    </row>
    <row r="14" spans="1:65" x14ac:dyDescent="0.25">
      <c r="A14" s="28" t="s">
        <v>13</v>
      </c>
      <c r="B14" s="26">
        <v>1107694.2642999999</v>
      </c>
      <c r="C14" s="26">
        <v>160027.49385</v>
      </c>
      <c r="D14" s="28" t="s">
        <v>237</v>
      </c>
      <c r="F14" s="28" t="s">
        <v>13</v>
      </c>
      <c r="G14" s="26">
        <v>10335.434644642401</v>
      </c>
      <c r="H14" s="26">
        <v>7791.1397365476696</v>
      </c>
      <c r="I14" s="26">
        <v>211.62818482448401</v>
      </c>
      <c r="J14" s="26">
        <v>319.26679099632298</v>
      </c>
      <c r="K14" s="26">
        <v>7619.3028111135</v>
      </c>
      <c r="L14" s="26">
        <v>252.838487023043</v>
      </c>
      <c r="M14" s="26">
        <v>2883.1368488235498</v>
      </c>
      <c r="N14" s="26">
        <v>1107779.9219250099</v>
      </c>
      <c r="O14" s="26">
        <v>159636.329748221</v>
      </c>
      <c r="P14" s="26">
        <v>948143.59217678802</v>
      </c>
      <c r="Q14" s="26">
        <v>473.971982781902</v>
      </c>
      <c r="R14" s="26">
        <v>188.50037684705899</v>
      </c>
      <c r="S14" s="26">
        <v>86231.511879715807</v>
      </c>
      <c r="T14" s="26">
        <v>165.70567476314099</v>
      </c>
      <c r="U14" s="26">
        <v>3177.7367760710299</v>
      </c>
      <c r="V14" s="26">
        <v>183.512768928057</v>
      </c>
      <c r="W14" s="26">
        <v>382.926732243147</v>
      </c>
      <c r="X14" s="26">
        <v>7951.3723779603897</v>
      </c>
      <c r="Y14" s="26">
        <v>29919.967264339601</v>
      </c>
      <c r="Z14" s="26">
        <v>869.93258241703597</v>
      </c>
      <c r="AA14" s="26">
        <v>678.44382818278496</v>
      </c>
      <c r="AB14" s="28"/>
      <c r="AC14" s="99">
        <f t="shared" si="2"/>
        <v>7.7329663762532017E-5</v>
      </c>
      <c r="AD14" s="99">
        <f t="shared" si="2"/>
        <v>-2.4443556064537796E-3</v>
      </c>
      <c r="AE14" s="28"/>
      <c r="AF14" s="26">
        <v>17</v>
      </c>
      <c r="AG14" s="26" t="s">
        <v>13</v>
      </c>
      <c r="AH14" s="26">
        <v>4027.9953229012999</v>
      </c>
      <c r="AI14" s="26">
        <v>3006.7588729891399</v>
      </c>
      <c r="AJ14" s="26">
        <v>82.330301045960596</v>
      </c>
      <c r="AK14" s="26">
        <v>127.710146367861</v>
      </c>
      <c r="AL14" s="26">
        <v>2962.4656543368901</v>
      </c>
      <c r="AM14" s="26">
        <v>99.216357062456694</v>
      </c>
      <c r="AN14" s="26">
        <v>1121.95127799942</v>
      </c>
      <c r="AO14" s="26">
        <v>366028.49901887699</v>
      </c>
      <c r="AP14" s="26">
        <v>180.43329497566</v>
      </c>
      <c r="AQ14" s="26">
        <v>73.2040663019026</v>
      </c>
      <c r="AR14" s="26">
        <v>33435.049032011797</v>
      </c>
      <c r="AS14" s="26">
        <v>65.038026455420706</v>
      </c>
      <c r="AT14" s="26">
        <v>1238.9466125399499</v>
      </c>
      <c r="AU14" s="26">
        <v>74.283941657895596</v>
      </c>
      <c r="AV14" s="26">
        <v>156.718181764695</v>
      </c>
      <c r="AW14" s="26">
        <v>3100.0682711456602</v>
      </c>
      <c r="AX14" s="26">
        <v>11647.2213099248</v>
      </c>
      <c r="AY14" s="26">
        <v>339.093492552523</v>
      </c>
      <c r="AZ14" s="26">
        <v>263.92690265694802</v>
      </c>
      <c r="BA14" s="26">
        <f t="shared" si="0"/>
        <v>428030.91008356737</v>
      </c>
      <c r="BB14" s="26">
        <f t="shared" si="3"/>
        <v>62002.411064690386</v>
      </c>
      <c r="BD14" s="95">
        <f t="shared" si="5"/>
        <v>-679749.01184144255</v>
      </c>
      <c r="BE14" s="95">
        <f t="shared" si="6"/>
        <v>-97633.918683530617</v>
      </c>
      <c r="BG14" s="23">
        <f t="shared" si="4"/>
        <v>0.38638623214958623</v>
      </c>
      <c r="BH14" s="23">
        <f t="shared" si="4"/>
        <v>0.38839787385791702</v>
      </c>
      <c r="BJ14" s="81">
        <v>0.37900795687792488</v>
      </c>
      <c r="BK14" s="81">
        <v>0.38375323590752408</v>
      </c>
      <c r="BL14" s="81"/>
      <c r="BM14" s="81"/>
    </row>
    <row r="15" spans="1:65" x14ac:dyDescent="0.25">
      <c r="A15" s="28" t="s">
        <v>14</v>
      </c>
      <c r="B15" s="26">
        <v>144854.42989999999</v>
      </c>
      <c r="C15" s="26">
        <v>27046.594991999998</v>
      </c>
      <c r="D15" s="28" t="s">
        <v>237</v>
      </c>
      <c r="F15" s="28" t="s">
        <v>14</v>
      </c>
      <c r="G15" s="26">
        <v>1796.6697782701399</v>
      </c>
      <c r="H15" s="26">
        <v>997.53952721881399</v>
      </c>
      <c r="I15" s="26">
        <v>49.135054591951999</v>
      </c>
      <c r="J15" s="26">
        <v>205.25143674112701</v>
      </c>
      <c r="K15" s="26">
        <v>1230.6875675854401</v>
      </c>
      <c r="L15" s="26">
        <v>65.626204996775698</v>
      </c>
      <c r="M15" s="26">
        <v>494.87356272425097</v>
      </c>
      <c r="N15" s="26">
        <v>144271.73321400801</v>
      </c>
      <c r="O15" s="26">
        <v>26976.9137167722</v>
      </c>
      <c r="P15" s="26">
        <v>117294.819497235</v>
      </c>
      <c r="Q15" s="26">
        <v>79.277671004260398</v>
      </c>
      <c r="R15" s="26">
        <v>29.1260367620716</v>
      </c>
      <c r="S15" s="26">
        <v>13406.009904594899</v>
      </c>
      <c r="T15" s="26">
        <v>57.206127471243398</v>
      </c>
      <c r="U15" s="26">
        <v>815.53525885017905</v>
      </c>
      <c r="V15" s="26">
        <v>82.442806594024404</v>
      </c>
      <c r="W15" s="26">
        <v>200.66032036464401</v>
      </c>
      <c r="X15" s="26">
        <v>2038.5032514867401</v>
      </c>
      <c r="Y15" s="26">
        <v>5128.0472616941397</v>
      </c>
      <c r="Z15" s="26">
        <v>190.96632152207101</v>
      </c>
      <c r="AA15" s="26">
        <v>109.35562429934301</v>
      </c>
      <c r="AB15" s="28"/>
      <c r="AC15" s="99">
        <f t="shared" si="2"/>
        <v>-4.0226362866102282E-3</v>
      </c>
      <c r="AD15" s="99">
        <f t="shared" si="2"/>
        <v>-2.5763418740292099E-3</v>
      </c>
      <c r="AE15" s="28"/>
      <c r="AF15" s="26">
        <v>18</v>
      </c>
      <c r="AG15" s="26" t="s">
        <v>14</v>
      </c>
      <c r="AH15" s="26">
        <v>604.57794195170402</v>
      </c>
      <c r="AI15" s="26">
        <v>332.916442394169</v>
      </c>
      <c r="AJ15" s="26">
        <v>16.412138738494399</v>
      </c>
      <c r="AK15" s="26">
        <v>69.675048292519094</v>
      </c>
      <c r="AL15" s="26">
        <v>413.72488582630302</v>
      </c>
      <c r="AM15" s="26">
        <v>22.8094996900906</v>
      </c>
      <c r="AN15" s="26">
        <v>166.89918713467699</v>
      </c>
      <c r="AO15" s="26">
        <v>39872.957680378298</v>
      </c>
      <c r="AP15" s="26">
        <v>25.282232855940901</v>
      </c>
      <c r="AQ15" s="26">
        <v>9.7968133879319392</v>
      </c>
      <c r="AR15" s="26">
        <v>4487.27277431927</v>
      </c>
      <c r="AS15" s="26">
        <v>19.051492555365598</v>
      </c>
      <c r="AT15" s="26">
        <v>275.17158531932103</v>
      </c>
      <c r="AU15" s="26">
        <v>29.400898121565799</v>
      </c>
      <c r="AV15" s="26">
        <v>72.259729781534503</v>
      </c>
      <c r="AW15" s="26">
        <v>687.84254155982603</v>
      </c>
      <c r="AX15" s="26">
        <v>1722.43764158761</v>
      </c>
      <c r="AY15" s="26">
        <v>65.636123099759601</v>
      </c>
      <c r="AZ15" s="26">
        <v>36.775034075652698</v>
      </c>
      <c r="BA15" s="26">
        <f t="shared" si="0"/>
        <v>48930.899691070037</v>
      </c>
      <c r="BB15" s="26">
        <f t="shared" si="3"/>
        <v>9057.9420106917387</v>
      </c>
      <c r="BD15" s="95">
        <f t="shared" si="5"/>
        <v>-95340.833522937974</v>
      </c>
      <c r="BE15" s="95">
        <f t="shared" si="6"/>
        <v>-17918.971706080461</v>
      </c>
      <c r="BG15" s="23">
        <f t="shared" si="4"/>
        <v>0.33915791126240596</v>
      </c>
      <c r="BH15" s="23">
        <f t="shared" si="4"/>
        <v>0.33576642998491696</v>
      </c>
      <c r="BJ15" s="81">
        <v>0.30581613589407081</v>
      </c>
      <c r="BK15" s="81">
        <v>0.30985128678069579</v>
      </c>
      <c r="BL15" s="81"/>
      <c r="BM15" s="81"/>
    </row>
    <row r="16" spans="1:65" x14ac:dyDescent="0.25">
      <c r="A16" s="28" t="s">
        <v>15</v>
      </c>
      <c r="B16" s="26">
        <v>384693.59074000001</v>
      </c>
      <c r="C16" s="26">
        <v>56874.982905999997</v>
      </c>
      <c r="D16" s="28" t="s">
        <v>237</v>
      </c>
      <c r="F16" s="28" t="s">
        <v>15</v>
      </c>
      <c r="G16" s="26">
        <v>3319.4886903994202</v>
      </c>
      <c r="H16" s="26">
        <v>2297.0148646637599</v>
      </c>
      <c r="I16" s="26">
        <v>105.093497280047</v>
      </c>
      <c r="J16" s="26">
        <v>600.66680203045598</v>
      </c>
      <c r="K16" s="26">
        <v>2418.8607961992302</v>
      </c>
      <c r="L16" s="26">
        <v>245.18914053914</v>
      </c>
      <c r="M16" s="26">
        <v>1060.09177830321</v>
      </c>
      <c r="N16" s="26">
        <v>385013.86808935303</v>
      </c>
      <c r="O16" s="26">
        <v>56804.956088934399</v>
      </c>
      <c r="P16" s="26">
        <v>328208.912000418</v>
      </c>
      <c r="Q16" s="26">
        <v>157.80988589978799</v>
      </c>
      <c r="R16" s="26">
        <v>60.005693083549602</v>
      </c>
      <c r="S16" s="26">
        <v>27051.9573927038</v>
      </c>
      <c r="T16" s="26">
        <v>105.245735820146</v>
      </c>
      <c r="U16" s="26">
        <v>2164.1810434475801</v>
      </c>
      <c r="V16" s="26">
        <v>368.11981038046201</v>
      </c>
      <c r="W16" s="26">
        <v>987.89051075580005</v>
      </c>
      <c r="X16" s="26">
        <v>5413.1371449042899</v>
      </c>
      <c r="Y16" s="26">
        <v>9588.6215669350695</v>
      </c>
      <c r="Z16" s="26">
        <v>653.33042918478498</v>
      </c>
      <c r="AA16" s="26">
        <v>208.25130640387499</v>
      </c>
      <c r="AB16" s="28"/>
      <c r="AC16" s="99">
        <f t="shared" si="2"/>
        <v>8.3255182062410464E-4</v>
      </c>
      <c r="AD16" s="99">
        <f t="shared" si="2"/>
        <v>-1.2312411096691636E-3</v>
      </c>
      <c r="AE16" s="28"/>
      <c r="AF16" s="26">
        <v>19</v>
      </c>
      <c r="AG16" s="26" t="s">
        <v>15</v>
      </c>
      <c r="AH16" s="26">
        <v>1398.28055673635</v>
      </c>
      <c r="AI16" s="26">
        <v>953.82062985599805</v>
      </c>
      <c r="AJ16" s="26">
        <v>45.806503771722198</v>
      </c>
      <c r="AK16" s="26">
        <v>278.18887008487502</v>
      </c>
      <c r="AL16" s="26">
        <v>1015.80600702066</v>
      </c>
      <c r="AM16" s="26">
        <v>112.088771295266</v>
      </c>
      <c r="AN16" s="26">
        <v>453.13015645814801</v>
      </c>
      <c r="AO16" s="26">
        <v>138449.05515426799</v>
      </c>
      <c r="AP16" s="26">
        <v>63.648354256882598</v>
      </c>
      <c r="AQ16" s="26">
        <v>25.197427008060199</v>
      </c>
      <c r="AR16" s="26">
        <v>11325.823078109701</v>
      </c>
      <c r="AS16" s="26">
        <v>46.711849790913803</v>
      </c>
      <c r="AT16" s="26">
        <v>967.40368118018398</v>
      </c>
      <c r="AU16" s="26">
        <v>171.97674554027901</v>
      </c>
      <c r="AV16" s="26">
        <v>463.23812738172097</v>
      </c>
      <c r="AW16" s="26">
        <v>2419.6481535798898</v>
      </c>
      <c r="AX16" s="26">
        <v>4031.8506235575301</v>
      </c>
      <c r="AY16" s="26">
        <v>294.987971624426</v>
      </c>
      <c r="AZ16" s="26">
        <v>87.256099206970504</v>
      </c>
      <c r="BA16" s="26">
        <f t="shared" si="0"/>
        <v>162603.91876072754</v>
      </c>
      <c r="BB16" s="26">
        <f t="shared" si="3"/>
        <v>24154.863606459548</v>
      </c>
      <c r="BD16" s="95">
        <f t="shared" si="5"/>
        <v>-222409.94932862549</v>
      </c>
      <c r="BE16" s="95">
        <f t="shared" si="6"/>
        <v>-32650.092482474851</v>
      </c>
      <c r="BG16" s="23">
        <f t="shared" si="4"/>
        <v>0.42233262808858313</v>
      </c>
      <c r="BH16" s="23">
        <f t="shared" si="4"/>
        <v>0.42522458020462961</v>
      </c>
      <c r="BJ16" s="81">
        <v>0.42396883660999102</v>
      </c>
      <c r="BK16" s="81">
        <v>0.42647628055313824</v>
      </c>
      <c r="BL16" s="81"/>
      <c r="BM16" s="81"/>
    </row>
    <row r="17" spans="1:65" x14ac:dyDescent="0.25">
      <c r="A17" s="28" t="s">
        <v>16</v>
      </c>
      <c r="B17" s="26">
        <v>665153.39324999996</v>
      </c>
      <c r="C17" s="26">
        <v>88685.305957999997</v>
      </c>
      <c r="D17" s="28" t="s">
        <v>237</v>
      </c>
      <c r="F17" s="28" t="s">
        <v>16</v>
      </c>
      <c r="G17" s="26">
        <v>4468.2691813687397</v>
      </c>
      <c r="H17" s="26">
        <v>4343.7406370255203</v>
      </c>
      <c r="I17" s="26">
        <v>161.87881693370099</v>
      </c>
      <c r="J17" s="26">
        <v>945.31688134173203</v>
      </c>
      <c r="K17" s="26">
        <v>3542.3564637863201</v>
      </c>
      <c r="L17" s="26">
        <v>414.31883756896298</v>
      </c>
      <c r="M17" s="26">
        <v>1593.13264053087</v>
      </c>
      <c r="N17" s="26">
        <v>668387.00573800202</v>
      </c>
      <c r="O17" s="26">
        <v>88914.676992487701</v>
      </c>
      <c r="P17" s="26">
        <v>579472.32874551497</v>
      </c>
      <c r="Q17" s="26">
        <v>339.111754493295</v>
      </c>
      <c r="R17" s="26">
        <v>92.118907477526605</v>
      </c>
      <c r="S17" s="26">
        <v>43483.392700606797</v>
      </c>
      <c r="T17" s="26">
        <v>142.183095586897</v>
      </c>
      <c r="U17" s="26">
        <v>3537.1725508027498</v>
      </c>
      <c r="V17" s="26">
        <v>589.017248400271</v>
      </c>
      <c r="W17" s="26">
        <v>1598.23153721677</v>
      </c>
      <c r="X17" s="26">
        <v>8848.6512901998994</v>
      </c>
      <c r="Y17" s="26">
        <v>13379.9910619112</v>
      </c>
      <c r="Z17" s="26">
        <v>1137.0364180404199</v>
      </c>
      <c r="AA17" s="26">
        <v>298.756969195919</v>
      </c>
      <c r="AB17" s="28"/>
      <c r="AC17" s="99">
        <f t="shared" si="2"/>
        <v>4.8614537951950088E-3</v>
      </c>
      <c r="AD17" s="99">
        <f t="shared" si="2"/>
        <v>2.5863476706764724E-3</v>
      </c>
      <c r="AE17" s="28"/>
      <c r="AF17" s="26">
        <v>20</v>
      </c>
      <c r="AG17" s="26" t="s">
        <v>16</v>
      </c>
      <c r="AH17" s="26">
        <v>2501.5701778703401</v>
      </c>
      <c r="AI17" s="26">
        <v>2375.6905704268502</v>
      </c>
      <c r="AJ17" s="26">
        <v>90.166217198217197</v>
      </c>
      <c r="AK17" s="26">
        <v>529.484776079786</v>
      </c>
      <c r="AL17" s="26">
        <v>1971.7857643996299</v>
      </c>
      <c r="AM17" s="26">
        <v>231.01727701192701</v>
      </c>
      <c r="AN17" s="26">
        <v>887.18675702234202</v>
      </c>
      <c r="AO17" s="26">
        <v>318427.38200371899</v>
      </c>
      <c r="AP17" s="26">
        <v>184.51576778030699</v>
      </c>
      <c r="AQ17" s="26">
        <v>51.133255913529503</v>
      </c>
      <c r="AR17" s="26">
        <v>24029.577041820401</v>
      </c>
      <c r="AS17" s="26">
        <v>79.871317278160006</v>
      </c>
      <c r="AT17" s="26">
        <v>1968.44156943548</v>
      </c>
      <c r="AU17" s="26">
        <v>330.994948679591</v>
      </c>
      <c r="AV17" s="26">
        <v>898.29792539744994</v>
      </c>
      <c r="AW17" s="26">
        <v>4924.2841769097704</v>
      </c>
      <c r="AX17" s="26">
        <v>7470.1557355620698</v>
      </c>
      <c r="AY17" s="26">
        <v>631.42345531374394</v>
      </c>
      <c r="AZ17" s="26">
        <v>166.356905235391</v>
      </c>
      <c r="BA17" s="26">
        <f t="shared" si="0"/>
        <v>367749.33564305393</v>
      </c>
      <c r="BB17" s="26">
        <f t="shared" si="3"/>
        <v>49321.953639334941</v>
      </c>
      <c r="BD17" s="95">
        <f t="shared" si="5"/>
        <v>-300637.67009494809</v>
      </c>
      <c r="BE17" s="95">
        <f t="shared" si="6"/>
        <v>-39592.72335315276</v>
      </c>
      <c r="BG17" s="23">
        <f t="shared" si="4"/>
        <v>0.55020419679913157</v>
      </c>
      <c r="BH17" s="23">
        <f t="shared" si="4"/>
        <v>0.55471104780037717</v>
      </c>
      <c r="BJ17" s="81">
        <v>0.54824790169536874</v>
      </c>
      <c r="BK17" s="81">
        <v>0.55537178310192292</v>
      </c>
      <c r="BL17" s="81"/>
      <c r="BM17" s="81"/>
    </row>
    <row r="18" spans="1:65" x14ac:dyDescent="0.25">
      <c r="A18" s="28" t="s">
        <v>17</v>
      </c>
      <c r="B18" s="26">
        <v>177085.33845000001</v>
      </c>
      <c r="C18" s="26">
        <v>28937.940317000001</v>
      </c>
      <c r="D18" s="28" t="s">
        <v>237</v>
      </c>
      <c r="F18" s="28" t="s">
        <v>17</v>
      </c>
      <c r="G18" s="26">
        <v>1684.60144733433</v>
      </c>
      <c r="H18" s="26">
        <v>1171.41214890016</v>
      </c>
      <c r="I18" s="26">
        <v>54.676538688360097</v>
      </c>
      <c r="J18" s="26">
        <v>311.79383499506599</v>
      </c>
      <c r="K18" s="26">
        <v>1215.4923257108501</v>
      </c>
      <c r="L18" s="26">
        <v>119.20883538638699</v>
      </c>
      <c r="M18" s="26">
        <v>532.11146160926296</v>
      </c>
      <c r="N18" s="26">
        <v>177018.44246508199</v>
      </c>
      <c r="O18" s="26">
        <v>28903.513521372101</v>
      </c>
      <c r="P18" s="26">
        <v>148114.92894370999</v>
      </c>
      <c r="Q18" s="26">
        <v>83.115673010466395</v>
      </c>
      <c r="R18" s="26">
        <v>29.9558970132883</v>
      </c>
      <c r="S18" s="26">
        <v>13830.6141945689</v>
      </c>
      <c r="T18" s="26">
        <v>58.231928812755903</v>
      </c>
      <c r="U18" s="26">
        <v>1106.9569900295901</v>
      </c>
      <c r="V18" s="26">
        <v>174.21624975501101</v>
      </c>
      <c r="W18" s="26">
        <v>462.24049675645</v>
      </c>
      <c r="X18" s="26">
        <v>2768.0751221636101</v>
      </c>
      <c r="Y18" s="26">
        <v>4872.9306255063702</v>
      </c>
      <c r="Z18" s="26">
        <v>322.407156048655</v>
      </c>
      <c r="AA18" s="26">
        <v>105.47259508259</v>
      </c>
      <c r="AB18" s="28"/>
      <c r="AC18" s="99">
        <f t="shared" si="2"/>
        <v>-3.7776128449455281E-4</v>
      </c>
      <c r="AD18" s="99">
        <f t="shared" si="2"/>
        <v>-1.1896767790234015E-3</v>
      </c>
      <c r="AE18" s="28"/>
      <c r="AF18" s="26">
        <v>21</v>
      </c>
      <c r="AG18" s="26" t="s">
        <v>17</v>
      </c>
      <c r="AH18" s="26">
        <v>462.04010316229801</v>
      </c>
      <c r="AI18" s="26">
        <v>316.74704137584001</v>
      </c>
      <c r="AJ18" s="26">
        <v>14.995741289265</v>
      </c>
      <c r="AK18" s="26">
        <v>88.066825018435694</v>
      </c>
      <c r="AL18" s="26">
        <v>332.26920573415299</v>
      </c>
      <c r="AM18" s="26">
        <v>33.802429745916399</v>
      </c>
      <c r="AN18" s="26">
        <v>146.493892472585</v>
      </c>
      <c r="AO18" s="26">
        <v>40228.126982075002</v>
      </c>
      <c r="AP18" s="26">
        <v>21.078932757418801</v>
      </c>
      <c r="AQ18" s="26">
        <v>8.1754704489768795</v>
      </c>
      <c r="AR18" s="26">
        <v>3759.96664079523</v>
      </c>
      <c r="AS18" s="26">
        <v>16.080452838226101</v>
      </c>
      <c r="AT18" s="26">
        <v>308.31471652189998</v>
      </c>
      <c r="AU18" s="26">
        <v>50.1296736338494</v>
      </c>
      <c r="AV18" s="26">
        <v>133.250680709264</v>
      </c>
      <c r="AW18" s="26">
        <v>770.97322334195599</v>
      </c>
      <c r="AX18" s="26">
        <v>1332.9032013267499</v>
      </c>
      <c r="AY18" s="26">
        <v>90.692873727111703</v>
      </c>
      <c r="AZ18" s="26">
        <v>28.876015678975399</v>
      </c>
      <c r="BA18" s="26">
        <f t="shared" si="0"/>
        <v>48142.98410265315</v>
      </c>
      <c r="BB18" s="26">
        <f t="shared" si="3"/>
        <v>7914.8571205781482</v>
      </c>
      <c r="BD18" s="95">
        <f t="shared" si="5"/>
        <v>-128875.45836242884</v>
      </c>
      <c r="BE18" s="95">
        <f t="shared" si="6"/>
        <v>-20988.656400793952</v>
      </c>
      <c r="BG18" s="23">
        <f t="shared" si="4"/>
        <v>0.27196592305431488</v>
      </c>
      <c r="BH18" s="23">
        <f t="shared" si="4"/>
        <v>0.27383719680742868</v>
      </c>
      <c r="BJ18" s="81">
        <v>0.25476470118527267</v>
      </c>
      <c r="BK18" s="81">
        <v>0.26052111536796368</v>
      </c>
      <c r="BL18" s="81"/>
      <c r="BM18" s="81"/>
    </row>
    <row r="19" spans="1:65" x14ac:dyDescent="0.25">
      <c r="A19" s="28" t="s">
        <v>18</v>
      </c>
      <c r="B19" s="26">
        <v>179754.84862</v>
      </c>
      <c r="C19" s="26">
        <v>27383.825841000002</v>
      </c>
      <c r="D19" s="28" t="s">
        <v>237</v>
      </c>
      <c r="F19" s="28" t="s">
        <v>18</v>
      </c>
      <c r="G19" s="26">
        <v>1624.4869737705001</v>
      </c>
      <c r="H19" s="26">
        <v>1281.5813131830801</v>
      </c>
      <c r="I19" s="26">
        <v>45.525705242039898</v>
      </c>
      <c r="J19" s="26">
        <v>176.844249530139</v>
      </c>
      <c r="K19" s="26">
        <v>1209.36601894872</v>
      </c>
      <c r="L19" s="26">
        <v>71.760164740378102</v>
      </c>
      <c r="M19" s="26">
        <v>487.55873057865801</v>
      </c>
      <c r="N19" s="26">
        <v>180034.79887071499</v>
      </c>
      <c r="O19" s="26">
        <v>27399.347904705199</v>
      </c>
      <c r="P19" s="26">
        <v>152635.45096600999</v>
      </c>
      <c r="Q19" s="26">
        <v>101.87036660659</v>
      </c>
      <c r="R19" s="26">
        <v>29.815892535701</v>
      </c>
      <c r="S19" s="26">
        <v>14100.7380726092</v>
      </c>
      <c r="T19" s="26">
        <v>43.526772157828802</v>
      </c>
      <c r="U19" s="26">
        <v>812.38713592045701</v>
      </c>
      <c r="V19" s="26">
        <v>80.716743839459397</v>
      </c>
      <c r="W19" s="26">
        <v>201.65826831351899</v>
      </c>
      <c r="X19" s="26">
        <v>2031.53341666804</v>
      </c>
      <c r="Y19" s="26">
        <v>4775.7239345888602</v>
      </c>
      <c r="Z19" s="26">
        <v>218.25131852929599</v>
      </c>
      <c r="AA19" s="26">
        <v>106.002826942685</v>
      </c>
      <c r="AB19" s="28"/>
      <c r="AC19" s="99">
        <f t="shared" si="2"/>
        <v>1.5574002752315199E-3</v>
      </c>
      <c r="AD19" s="99">
        <f t="shared" si="2"/>
        <v>5.668332757929283E-4</v>
      </c>
      <c r="AE19" s="28"/>
      <c r="AF19" s="26">
        <v>22</v>
      </c>
      <c r="AG19" s="26" t="s">
        <v>18</v>
      </c>
      <c r="AH19" s="26">
        <v>609.01730223854997</v>
      </c>
      <c r="AI19" s="26">
        <v>456.76559645285403</v>
      </c>
      <c r="AJ19" s="26">
        <v>16.575272558411498</v>
      </c>
      <c r="AK19" s="26">
        <v>63.130956155797399</v>
      </c>
      <c r="AL19" s="26">
        <v>448.80848374002602</v>
      </c>
      <c r="AM19" s="26">
        <v>25.590772297448002</v>
      </c>
      <c r="AN19" s="26">
        <v>179.99513867927601</v>
      </c>
      <c r="AO19" s="26">
        <v>54752.879176229799</v>
      </c>
      <c r="AP19" s="26">
        <v>35.527014662849503</v>
      </c>
      <c r="AQ19" s="26">
        <v>10.9938085233861</v>
      </c>
      <c r="AR19" s="26">
        <v>5146.7577563980503</v>
      </c>
      <c r="AS19" s="26">
        <v>15.9784860105816</v>
      </c>
      <c r="AT19" s="26">
        <v>291.93120786118999</v>
      </c>
      <c r="AU19" s="26">
        <v>29.182714893304698</v>
      </c>
      <c r="AV19" s="26">
        <v>72.672581342589694</v>
      </c>
      <c r="AW19" s="26">
        <v>730.04074495738405</v>
      </c>
      <c r="AX19" s="26">
        <v>1781.1058547845801</v>
      </c>
      <c r="AY19" s="26">
        <v>77.433378087523906</v>
      </c>
      <c r="AZ19" s="26">
        <v>39.422736745376099</v>
      </c>
      <c r="BA19" s="26">
        <f t="shared" si="0"/>
        <v>64783.808982618983</v>
      </c>
      <c r="BB19" s="26">
        <f t="shared" si="3"/>
        <v>10030.929806389184</v>
      </c>
      <c r="BD19" s="95">
        <f t="shared" si="5"/>
        <v>-115250.98988809601</v>
      </c>
      <c r="BE19" s="95">
        <f t="shared" si="6"/>
        <v>-17368.418098316015</v>
      </c>
      <c r="BG19" s="23">
        <f t="shared" si="4"/>
        <v>0.35984048300096116</v>
      </c>
      <c r="BH19" s="23">
        <f t="shared" si="4"/>
        <v>0.36610104157502982</v>
      </c>
      <c r="BJ19" s="81">
        <v>0.3520721217331455</v>
      </c>
      <c r="BK19" s="81">
        <v>0.35949035403945584</v>
      </c>
      <c r="BL19" s="81"/>
      <c r="BM19" s="81"/>
    </row>
    <row r="20" spans="1:65" x14ac:dyDescent="0.25">
      <c r="A20" s="28" t="s">
        <v>19</v>
      </c>
      <c r="B20" s="26">
        <v>70701.914554999996</v>
      </c>
      <c r="C20" s="26">
        <v>8668.5313014000003</v>
      </c>
      <c r="D20" s="28" t="s">
        <v>237</v>
      </c>
      <c r="F20" s="28" t="s">
        <v>19</v>
      </c>
      <c r="G20" s="26">
        <v>436.89075094936499</v>
      </c>
      <c r="H20" s="26">
        <v>524.235610487386</v>
      </c>
      <c r="I20" s="26">
        <v>13.552678042516099</v>
      </c>
      <c r="J20" s="26">
        <v>33.346546845461503</v>
      </c>
      <c r="K20" s="26">
        <v>366.80723457729101</v>
      </c>
      <c r="L20" s="26">
        <v>17.460676047333202</v>
      </c>
      <c r="M20" s="26">
        <v>143.26002877031601</v>
      </c>
      <c r="N20" s="26">
        <v>71294.812908634907</v>
      </c>
      <c r="O20" s="26">
        <v>8735.3556401615897</v>
      </c>
      <c r="P20" s="26">
        <v>62559.457268473299</v>
      </c>
      <c r="Q20" s="26">
        <v>52.839166652887698</v>
      </c>
      <c r="R20" s="26">
        <v>9.6045829902390292</v>
      </c>
      <c r="S20" s="26">
        <v>4836.9244241251699</v>
      </c>
      <c r="T20" s="26">
        <v>9.5387395955620899</v>
      </c>
      <c r="U20" s="26">
        <v>229.33430876833199</v>
      </c>
      <c r="V20" s="26">
        <v>9.0667203822814404</v>
      </c>
      <c r="W20" s="26">
        <v>20.2815775834035</v>
      </c>
      <c r="X20" s="26">
        <v>573.72831142490202</v>
      </c>
      <c r="Y20" s="26">
        <v>1363.50642481963</v>
      </c>
      <c r="Z20" s="26">
        <v>63.684118674801702</v>
      </c>
      <c r="AA20" s="26">
        <v>31.293739424703801</v>
      </c>
      <c r="AB20" s="28"/>
      <c r="AC20" s="99">
        <f t="shared" si="2"/>
        <v>8.3858882374916125E-3</v>
      </c>
      <c r="AD20" s="99">
        <f t="shared" si="2"/>
        <v>7.7088420677210922E-3</v>
      </c>
      <c r="AE20" s="28"/>
      <c r="AF20" s="26">
        <v>23</v>
      </c>
      <c r="AG20" s="26" t="s">
        <v>19</v>
      </c>
      <c r="AH20" s="26">
        <v>73.727975478380003</v>
      </c>
      <c r="AI20" s="26">
        <v>89.475191427108399</v>
      </c>
      <c r="AJ20" s="26">
        <v>2.30957854887667</v>
      </c>
      <c r="AK20" s="26">
        <v>5.6868421300807901</v>
      </c>
      <c r="AL20" s="26">
        <v>61.842235932012301</v>
      </c>
      <c r="AM20" s="26">
        <v>3.01087137887547</v>
      </c>
      <c r="AN20" s="26">
        <v>24.243884407330501</v>
      </c>
      <c r="AO20" s="26">
        <v>10714.2396845692</v>
      </c>
      <c r="AP20" s="26">
        <v>8.9853798807365894</v>
      </c>
      <c r="AQ20" s="26">
        <v>1.6302951527301801</v>
      </c>
      <c r="AR20" s="26">
        <v>823.80200668065299</v>
      </c>
      <c r="AS20" s="26">
        <v>1.6446948568651201</v>
      </c>
      <c r="AT20" s="26">
        <v>38.934015865581102</v>
      </c>
      <c r="AU20" s="26">
        <v>1.58526328298578</v>
      </c>
      <c r="AV20" s="26">
        <v>3.58940439209622</v>
      </c>
      <c r="AW20" s="26">
        <v>97.401440755385593</v>
      </c>
      <c r="AX20" s="26">
        <v>230.01923721602199</v>
      </c>
      <c r="AY20" s="26">
        <v>10.9595800968536</v>
      </c>
      <c r="AZ20" s="26">
        <v>5.2726731225955099</v>
      </c>
      <c r="BA20" s="26">
        <f t="shared" si="0"/>
        <v>12198.360255174368</v>
      </c>
      <c r="BB20" s="26">
        <f t="shared" si="3"/>
        <v>1484.1205706051678</v>
      </c>
      <c r="BD20" s="95">
        <f t="shared" si="5"/>
        <v>-59096.452653460539</v>
      </c>
      <c r="BE20" s="95">
        <f t="shared" si="6"/>
        <v>-7251.2350695564219</v>
      </c>
      <c r="BG20" s="23">
        <f t="shared" si="4"/>
        <v>0.17109744394457843</v>
      </c>
      <c r="BH20" s="23">
        <f t="shared" si="4"/>
        <v>0.16989812799169721</v>
      </c>
      <c r="BJ20" s="81">
        <v>0.16825884049225162</v>
      </c>
      <c r="BK20" s="81">
        <v>0.16515691282559256</v>
      </c>
      <c r="BL20" s="81"/>
      <c r="BM20" s="81"/>
    </row>
    <row r="21" spans="1:65" x14ac:dyDescent="0.25">
      <c r="A21" s="28" t="s">
        <v>20</v>
      </c>
      <c r="B21" s="26">
        <v>74692.093080999999</v>
      </c>
      <c r="C21" s="26">
        <v>11928.195898</v>
      </c>
      <c r="D21" s="28" t="s">
        <v>237</v>
      </c>
      <c r="F21" s="28" t="s">
        <v>20</v>
      </c>
      <c r="G21" s="26">
        <v>708.21343926541897</v>
      </c>
      <c r="H21" s="26">
        <v>597.85340090499699</v>
      </c>
      <c r="I21" s="26">
        <v>18.970404967013302</v>
      </c>
      <c r="J21" s="26">
        <v>59.489091861086699</v>
      </c>
      <c r="K21" s="26">
        <v>507.54629816410102</v>
      </c>
      <c r="L21" s="26">
        <v>21.880741425398298</v>
      </c>
      <c r="M21" s="26">
        <v>201.56584202781099</v>
      </c>
      <c r="N21" s="26">
        <v>74346.773063147004</v>
      </c>
      <c r="O21" s="26">
        <v>11903.976541489301</v>
      </c>
      <c r="P21" s="26">
        <v>62442.796521657598</v>
      </c>
      <c r="Q21" s="26">
        <v>39.058423882669999</v>
      </c>
      <c r="R21" s="26">
        <v>12.7287396617007</v>
      </c>
      <c r="S21" s="26">
        <v>6431.1583861064701</v>
      </c>
      <c r="T21" s="26">
        <v>21.5178971213148</v>
      </c>
      <c r="U21" s="26">
        <v>303.17741155332101</v>
      </c>
      <c r="V21" s="26">
        <v>13.4510816095945</v>
      </c>
      <c r="W21" s="26">
        <v>23.269070168708701</v>
      </c>
      <c r="X21" s="26">
        <v>757.49112099516503</v>
      </c>
      <c r="Y21" s="26">
        <v>2062.8251789877399</v>
      </c>
      <c r="Z21" s="26">
        <v>77.715531341457293</v>
      </c>
      <c r="AA21" s="26">
        <v>46.064481445350097</v>
      </c>
      <c r="AB21" s="28"/>
      <c r="AC21" s="99">
        <f t="shared" si="2"/>
        <v>-4.6232473024756726E-3</v>
      </c>
      <c r="AD21" s="99">
        <f t="shared" si="2"/>
        <v>-2.0304291376334565E-3</v>
      </c>
      <c r="AE21" s="28"/>
      <c r="AF21" s="26">
        <v>24</v>
      </c>
      <c r="AG21" s="26" t="s">
        <v>20</v>
      </c>
      <c r="AH21" s="26">
        <v>248.71842239431001</v>
      </c>
      <c r="AI21" s="26">
        <v>209.27712179539401</v>
      </c>
      <c r="AJ21" s="26">
        <v>6.4948977433399797</v>
      </c>
      <c r="AK21" s="26">
        <v>19.746479819378798</v>
      </c>
      <c r="AL21" s="26">
        <v>177.782352113005</v>
      </c>
      <c r="AM21" s="26">
        <v>7.6573802688932897</v>
      </c>
      <c r="AN21" s="26">
        <v>70.591471835670404</v>
      </c>
      <c r="AO21" s="26">
        <v>22157.0860839827</v>
      </c>
      <c r="AP21" s="26">
        <v>12.846539026480899</v>
      </c>
      <c r="AQ21" s="26">
        <v>4.4732865356896898</v>
      </c>
      <c r="AR21" s="26">
        <v>2250.7107212717101</v>
      </c>
      <c r="AS21" s="26">
        <v>7.3311662411029799</v>
      </c>
      <c r="AT21" s="26">
        <v>103.407019920935</v>
      </c>
      <c r="AU21" s="26">
        <v>4.7918352173377299</v>
      </c>
      <c r="AV21" s="26">
        <v>8.4148288658772792</v>
      </c>
      <c r="AW21" s="26">
        <v>258.37180073248197</v>
      </c>
      <c r="AX21" s="26">
        <v>722.11851267318104</v>
      </c>
      <c r="AY21" s="26">
        <v>27.108569811582701</v>
      </c>
      <c r="AZ21" s="26">
        <v>16.165886647630199</v>
      </c>
      <c r="BA21" s="26">
        <f t="shared" si="0"/>
        <v>26313.094376896697</v>
      </c>
      <c r="BB21" s="26">
        <f t="shared" si="3"/>
        <v>4156.0082929139971</v>
      </c>
      <c r="BD21" s="95">
        <f t="shared" si="5"/>
        <v>-48033.678686250307</v>
      </c>
      <c r="BE21" s="95">
        <f t="shared" si="6"/>
        <v>-7747.9682485753037</v>
      </c>
      <c r="BG21" s="23">
        <f t="shared" si="4"/>
        <v>0.35392382604887868</v>
      </c>
      <c r="BH21" s="23">
        <f t="shared" si="4"/>
        <v>0.34912772874080622</v>
      </c>
      <c r="BJ21" s="81">
        <v>0.35551074132422267</v>
      </c>
      <c r="BK21" s="81">
        <v>0.35078573218753079</v>
      </c>
      <c r="BL21" s="81"/>
      <c r="BM21" s="81"/>
    </row>
    <row r="22" spans="1:65" x14ac:dyDescent="0.25">
      <c r="A22" s="28" t="s">
        <v>21</v>
      </c>
      <c r="B22" s="26">
        <v>61296.254104</v>
      </c>
      <c r="C22" s="26">
        <v>9355.1552002999997</v>
      </c>
      <c r="D22" s="28" t="s">
        <v>237</v>
      </c>
      <c r="F22" s="28" t="s">
        <v>129</v>
      </c>
      <c r="G22" s="26">
        <v>542.04438830007098</v>
      </c>
      <c r="H22" s="26">
        <v>486.54617988613097</v>
      </c>
      <c r="I22" s="26">
        <v>14.980735561103799</v>
      </c>
      <c r="J22" s="26">
        <v>42.400899629072299</v>
      </c>
      <c r="K22" s="26">
        <v>412.40679751098099</v>
      </c>
      <c r="L22" s="26">
        <v>15.545743139491901</v>
      </c>
      <c r="M22" s="26">
        <v>159.310098711949</v>
      </c>
      <c r="N22" s="26">
        <v>61437.522903122299</v>
      </c>
      <c r="O22" s="26">
        <v>9378.6274429901296</v>
      </c>
      <c r="P22" s="26">
        <v>52058.895460132102</v>
      </c>
      <c r="Q22" s="26">
        <v>42.986663051086602</v>
      </c>
      <c r="R22" s="26">
        <v>10.173763627044099</v>
      </c>
      <c r="S22" s="26">
        <v>5052.8218308283303</v>
      </c>
      <c r="T22" s="26">
        <v>14.2954006294195</v>
      </c>
      <c r="U22" s="26">
        <v>242.73751638309699</v>
      </c>
      <c r="V22" s="26">
        <v>7.3480087699862802</v>
      </c>
      <c r="W22" s="26">
        <v>11.0899298676675</v>
      </c>
      <c r="X22" s="26">
        <v>606.77937201342604</v>
      </c>
      <c r="Y22" s="26">
        <v>1623.2376050088999</v>
      </c>
      <c r="Z22" s="26">
        <v>57.425283431714497</v>
      </c>
      <c r="AA22" s="26">
        <v>36.497226640652102</v>
      </c>
      <c r="AB22" s="28"/>
      <c r="AC22" s="99">
        <f t="shared" si="2"/>
        <v>2.3046889436769105E-3</v>
      </c>
      <c r="AD22" s="99">
        <f t="shared" si="2"/>
        <v>2.5090169203582165E-3</v>
      </c>
      <c r="AE22" s="28"/>
      <c r="AF22" s="26">
        <v>25</v>
      </c>
      <c r="AG22" s="26" t="s">
        <v>129</v>
      </c>
      <c r="AH22" s="26">
        <v>125.122302131014</v>
      </c>
      <c r="AI22" s="26">
        <v>117.160305942055</v>
      </c>
      <c r="AJ22" s="26">
        <v>3.6076353515235402</v>
      </c>
      <c r="AK22" s="26">
        <v>11.1082374213254</v>
      </c>
      <c r="AL22" s="26">
        <v>95.643239775598602</v>
      </c>
      <c r="AM22" s="26">
        <v>3.80828121197113</v>
      </c>
      <c r="AN22" s="26">
        <v>37.233819834372099</v>
      </c>
      <c r="AO22" s="26">
        <v>12036.0257879945</v>
      </c>
      <c r="AP22" s="26">
        <v>10.3275851570078</v>
      </c>
      <c r="AQ22" s="26">
        <v>2.3610334211972699</v>
      </c>
      <c r="AR22" s="26">
        <v>1195.4193007577301</v>
      </c>
      <c r="AS22" s="26">
        <v>3.5668227283673302</v>
      </c>
      <c r="AT22" s="26">
        <v>59.810968521438397</v>
      </c>
      <c r="AU22" s="26">
        <v>1.7292697378072699</v>
      </c>
      <c r="AV22" s="26">
        <v>2.4428779502653799</v>
      </c>
      <c r="AW22" s="26">
        <v>149.48337328936699</v>
      </c>
      <c r="AX22" s="26">
        <v>376.60370642918599</v>
      </c>
      <c r="AY22" s="26">
        <v>14.1380754127239</v>
      </c>
      <c r="AZ22" s="26">
        <v>8.49272505868975</v>
      </c>
      <c r="BA22" s="26">
        <f t="shared" si="0"/>
        <v>14254.085348126142</v>
      </c>
      <c r="BB22" s="26">
        <f t="shared" si="3"/>
        <v>2218.0595601316418</v>
      </c>
      <c r="BD22" s="95">
        <f t="shared" si="5"/>
        <v>-47183.437554996155</v>
      </c>
      <c r="BE22" s="95">
        <f t="shared" si="6"/>
        <v>-7160.5678828584878</v>
      </c>
      <c r="BG22" s="23">
        <f t="shared" si="4"/>
        <v>0.23200944104798435</v>
      </c>
      <c r="BH22" s="23">
        <f t="shared" si="4"/>
        <v>0.23650151086761492</v>
      </c>
      <c r="BJ22" s="81">
        <v>0.23795831467169601</v>
      </c>
      <c r="BK22" s="81">
        <v>0.24293872528288268</v>
      </c>
      <c r="BL22" s="81"/>
      <c r="BM22" s="81"/>
    </row>
    <row r="23" spans="1:65" x14ac:dyDescent="0.25">
      <c r="A23" s="28" t="s">
        <v>22</v>
      </c>
      <c r="B23" s="26">
        <v>290611.39782999997</v>
      </c>
      <c r="C23" s="26">
        <v>38297.483011999997</v>
      </c>
      <c r="D23" s="28" t="s">
        <v>237</v>
      </c>
      <c r="F23" s="28" t="s">
        <v>22</v>
      </c>
      <c r="G23" s="26">
        <v>2075.2285997894501</v>
      </c>
      <c r="H23" s="26">
        <v>2081.62112413675</v>
      </c>
      <c r="I23" s="26">
        <v>61.168013999349597</v>
      </c>
      <c r="J23" s="26">
        <v>196.746235365443</v>
      </c>
      <c r="K23" s="26">
        <v>1656.9716079961599</v>
      </c>
      <c r="L23" s="26">
        <v>92.536585238953407</v>
      </c>
      <c r="M23" s="26">
        <v>659.06125685499603</v>
      </c>
      <c r="N23" s="26">
        <v>292344.71576672402</v>
      </c>
      <c r="O23" s="26">
        <v>38470.379048194103</v>
      </c>
      <c r="P23" s="26">
        <v>253874.33671852999</v>
      </c>
      <c r="Q23" s="26">
        <v>190.72672318215101</v>
      </c>
      <c r="R23" s="26">
        <v>42.2249160755524</v>
      </c>
      <c r="S23" s="26">
        <v>20535.926924056199</v>
      </c>
      <c r="T23" s="26">
        <v>48.370680728848001</v>
      </c>
      <c r="U23" s="26">
        <v>1084.2090710273999</v>
      </c>
      <c r="V23" s="26">
        <v>83.132892440902296</v>
      </c>
      <c r="W23" s="26">
        <v>206.48860307434501</v>
      </c>
      <c r="X23" s="26">
        <v>2712.1396103330599</v>
      </c>
      <c r="Y23" s="26">
        <v>6298.6786713845504</v>
      </c>
      <c r="Z23" s="26">
        <v>302.40533476633698</v>
      </c>
      <c r="AA23" s="26">
        <v>142.74219774356899</v>
      </c>
      <c r="AB23" s="28"/>
      <c r="AC23" s="99">
        <f t="shared" si="2"/>
        <v>5.9643838805592793E-3</v>
      </c>
      <c r="AD23" s="99">
        <f t="shared" si="2"/>
        <v>4.5145535057729939E-3</v>
      </c>
      <c r="AE23" s="28"/>
      <c r="AF23" s="26">
        <v>26</v>
      </c>
      <c r="AG23" s="26" t="s">
        <v>22</v>
      </c>
      <c r="AH23" s="26">
        <v>573.840172190065</v>
      </c>
      <c r="AI23" s="26">
        <v>553.35860150584199</v>
      </c>
      <c r="AJ23" s="26">
        <v>17.134503334439</v>
      </c>
      <c r="AK23" s="26">
        <v>61.707603201433997</v>
      </c>
      <c r="AL23" s="26">
        <v>452.56314521324401</v>
      </c>
      <c r="AM23" s="26">
        <v>27.880607467452698</v>
      </c>
      <c r="AN23" s="26">
        <v>182.43903823017601</v>
      </c>
      <c r="AO23" s="26">
        <v>67880.461608860802</v>
      </c>
      <c r="AP23" s="26">
        <v>49.187895458935699</v>
      </c>
      <c r="AQ23" s="26">
        <v>11.4895050579076</v>
      </c>
      <c r="AR23" s="26">
        <v>5553.7605256862498</v>
      </c>
      <c r="AS23" s="26">
        <v>14.2041374511243</v>
      </c>
      <c r="AT23" s="26">
        <v>311.33017534048099</v>
      </c>
      <c r="AU23" s="26">
        <v>28.3215383462483</v>
      </c>
      <c r="AV23" s="26">
        <v>71.819333586460402</v>
      </c>
      <c r="AW23" s="26">
        <v>778.74690827912502</v>
      </c>
      <c r="AX23" s="26">
        <v>1730.6660014071099</v>
      </c>
      <c r="AY23" s="26">
        <v>87.829222552224806</v>
      </c>
      <c r="AZ23" s="26">
        <v>39.032547497616299</v>
      </c>
      <c r="BA23" s="26">
        <f t="shared" si="0"/>
        <v>78425.773070666924</v>
      </c>
      <c r="BB23" s="26">
        <f t="shared" si="3"/>
        <v>10545.311461806123</v>
      </c>
      <c r="BD23" s="95">
        <f t="shared" si="5"/>
        <v>-213918.94269605709</v>
      </c>
      <c r="BE23" s="95">
        <f t="shared" si="6"/>
        <v>-27925.067586387981</v>
      </c>
      <c r="BG23" s="23">
        <f t="shared" si="4"/>
        <v>0.26826471915177913</v>
      </c>
      <c r="BH23" s="23">
        <f t="shared" si="4"/>
        <v>0.27411509121330446</v>
      </c>
      <c r="BJ23" s="81">
        <v>0.26597525333714561</v>
      </c>
      <c r="BK23" s="81">
        <v>0.27186597567860987</v>
      </c>
      <c r="BL23" s="81"/>
      <c r="BM23" s="81"/>
    </row>
    <row r="24" spans="1:65" x14ac:dyDescent="0.25">
      <c r="A24" s="28" t="s">
        <v>23</v>
      </c>
      <c r="B24" s="26">
        <v>422164.22983000003</v>
      </c>
      <c r="C24" s="26">
        <v>59614.050827999999</v>
      </c>
      <c r="D24" s="28" t="s">
        <v>237</v>
      </c>
      <c r="F24" s="28" t="s">
        <v>23</v>
      </c>
      <c r="G24" s="26">
        <v>3736.5117048892998</v>
      </c>
      <c r="H24" s="26">
        <v>2654.4624042505102</v>
      </c>
      <c r="I24" s="26">
        <v>93.437669813764501</v>
      </c>
      <c r="J24" s="26">
        <v>313.657324592007</v>
      </c>
      <c r="K24" s="26">
        <v>2753.0878009446701</v>
      </c>
      <c r="L24" s="26">
        <v>152.90512716810699</v>
      </c>
      <c r="M24" s="26">
        <v>1093.2802464767301</v>
      </c>
      <c r="N24" s="26">
        <v>423012.44351821201</v>
      </c>
      <c r="O24" s="26">
        <v>59574.5687082238</v>
      </c>
      <c r="P24" s="26">
        <v>363437.87480998901</v>
      </c>
      <c r="Q24" s="26">
        <v>198.453910095515</v>
      </c>
      <c r="R24" s="26">
        <v>67.961158010769594</v>
      </c>
      <c r="S24" s="26">
        <v>30599.929479764302</v>
      </c>
      <c r="T24" s="26">
        <v>80.455541747273102</v>
      </c>
      <c r="U24" s="26">
        <v>1607.1191328119401</v>
      </c>
      <c r="V24" s="26">
        <v>187.22546445322601</v>
      </c>
      <c r="W24" s="26">
        <v>481.88963872859398</v>
      </c>
      <c r="X24" s="26">
        <v>4021.0999872131902</v>
      </c>
      <c r="Y24" s="26">
        <v>10843.4043523647</v>
      </c>
      <c r="Z24" s="26">
        <v>449.80080854511499</v>
      </c>
      <c r="AA24" s="26">
        <v>239.886956353996</v>
      </c>
      <c r="AB24" s="28"/>
      <c r="AC24" s="99">
        <f t="shared" si="2"/>
        <v>2.0092031211491929E-3</v>
      </c>
      <c r="AD24" s="99">
        <f t="shared" si="2"/>
        <v>-6.6229553650219524E-4</v>
      </c>
      <c r="AE24" s="28"/>
      <c r="AF24" s="26">
        <v>27</v>
      </c>
      <c r="AG24" s="26" t="s">
        <v>23</v>
      </c>
      <c r="AH24" s="26">
        <v>1472.8997962673</v>
      </c>
      <c r="AI24" s="26">
        <v>976.83060572021702</v>
      </c>
      <c r="AJ24" s="26">
        <v>37.054539416245298</v>
      </c>
      <c r="AK24" s="26">
        <v>137.51229937268499</v>
      </c>
      <c r="AL24" s="26">
        <v>1069.97483011329</v>
      </c>
      <c r="AM24" s="26">
        <v>64.0629062433635</v>
      </c>
      <c r="AN24" s="26">
        <v>429.21842845619301</v>
      </c>
      <c r="AO24" s="26">
        <v>136602.79267376001</v>
      </c>
      <c r="AP24" s="26">
        <v>69.457467546273307</v>
      </c>
      <c r="AQ24" s="26">
        <v>26.230673822572999</v>
      </c>
      <c r="AR24" s="26">
        <v>11670.7336254073</v>
      </c>
      <c r="AS24" s="26">
        <v>33.340087202611599</v>
      </c>
      <c r="AT24" s="26">
        <v>650.15750935151095</v>
      </c>
      <c r="AU24" s="26">
        <v>84.355410455169604</v>
      </c>
      <c r="AV24" s="26">
        <v>219.17394505745801</v>
      </c>
      <c r="AW24" s="26">
        <v>1626.6489216038201</v>
      </c>
      <c r="AX24" s="26">
        <v>4245.2667187186398</v>
      </c>
      <c r="AY24" s="26">
        <v>182.52969938916999</v>
      </c>
      <c r="AZ24" s="26">
        <v>93.330423581421798</v>
      </c>
      <c r="BA24" s="26">
        <f t="shared" si="0"/>
        <v>159691.57056148528</v>
      </c>
      <c r="BB24" s="26">
        <f t="shared" si="3"/>
        <v>23088.777887725271</v>
      </c>
      <c r="BD24" s="95">
        <f t="shared" si="5"/>
        <v>-263320.8729567267</v>
      </c>
      <c r="BE24" s="95">
        <f t="shared" si="6"/>
        <v>-36485.790820498529</v>
      </c>
      <c r="BG24" s="23">
        <f t="shared" si="4"/>
        <v>0.37751033807261997</v>
      </c>
      <c r="BH24" s="23">
        <f t="shared" si="4"/>
        <v>0.38756097422721331</v>
      </c>
      <c r="BJ24" s="81">
        <v>0.38119932663900863</v>
      </c>
      <c r="BK24" s="81">
        <v>0.39067187590142566</v>
      </c>
      <c r="BL24" s="81"/>
      <c r="BM24" s="81"/>
    </row>
    <row r="25" spans="1:65" x14ac:dyDescent="0.25">
      <c r="A25" s="28" t="s">
        <v>24</v>
      </c>
      <c r="B25" s="26">
        <v>445352.96987999999</v>
      </c>
      <c r="C25" s="26">
        <v>54596.698318000002</v>
      </c>
      <c r="D25" s="28" t="s">
        <v>237</v>
      </c>
      <c r="F25" s="28" t="s">
        <v>24</v>
      </c>
      <c r="G25" s="26">
        <v>2901.2154983823498</v>
      </c>
      <c r="H25" s="26">
        <v>3107.08725684397</v>
      </c>
      <c r="I25" s="26">
        <v>82.576413840616794</v>
      </c>
      <c r="J25" s="26">
        <v>228.92505609109401</v>
      </c>
      <c r="K25" s="26">
        <v>2358.4785548702798</v>
      </c>
      <c r="L25" s="26">
        <v>131.44061131963099</v>
      </c>
      <c r="M25" s="26">
        <v>935.13880222887201</v>
      </c>
      <c r="N25" s="26">
        <v>448192.77346544497</v>
      </c>
      <c r="O25" s="26">
        <v>54853.608080876496</v>
      </c>
      <c r="P25" s="26">
        <v>393339.16538456798</v>
      </c>
      <c r="Q25" s="26">
        <v>274.00451616814598</v>
      </c>
      <c r="R25" s="26">
        <v>61.3676163737275</v>
      </c>
      <c r="S25" s="26">
        <v>29753.9407487998</v>
      </c>
      <c r="T25" s="26">
        <v>57.3698956883105</v>
      </c>
      <c r="U25" s="26">
        <v>1453.86532217794</v>
      </c>
      <c r="V25" s="26">
        <v>113.602045459305</v>
      </c>
      <c r="W25" s="26">
        <v>287.340590375722</v>
      </c>
      <c r="X25" s="26">
        <v>3637.9618245451502</v>
      </c>
      <c r="Y25" s="26">
        <v>8832.9419787584593</v>
      </c>
      <c r="Z25" s="26">
        <v>434.02514239102197</v>
      </c>
      <c r="AA25" s="26">
        <v>202.326206562057</v>
      </c>
      <c r="AB25" s="28"/>
      <c r="AC25" s="99">
        <f t="shared" si="2"/>
        <v>6.3765232916492449E-3</v>
      </c>
      <c r="AD25" s="99">
        <f t="shared" si="2"/>
        <v>4.7055915612353658E-3</v>
      </c>
      <c r="AE25" s="28"/>
      <c r="AF25" s="26">
        <v>28</v>
      </c>
      <c r="AG25" s="26" t="s">
        <v>24</v>
      </c>
      <c r="AH25" s="26">
        <v>961.01735078687796</v>
      </c>
      <c r="AI25" s="26">
        <v>965.16796591308696</v>
      </c>
      <c r="AJ25" s="26">
        <v>26.087572709686299</v>
      </c>
      <c r="AK25" s="26">
        <v>68.455333123612107</v>
      </c>
      <c r="AL25" s="26">
        <v>767.26187015441997</v>
      </c>
      <c r="AM25" s="26">
        <v>39.975384325427797</v>
      </c>
      <c r="AN25" s="26">
        <v>301.91026673472402</v>
      </c>
      <c r="AO25" s="26">
        <v>122720.912322841</v>
      </c>
      <c r="AP25" s="26">
        <v>82.865552977009798</v>
      </c>
      <c r="AQ25" s="26">
        <v>19.779861735960299</v>
      </c>
      <c r="AR25" s="26">
        <v>9480.7218862151894</v>
      </c>
      <c r="AS25" s="26">
        <v>18.4911876655583</v>
      </c>
      <c r="AT25" s="26">
        <v>449.08803292766498</v>
      </c>
      <c r="AU25" s="26">
        <v>34.491000701085198</v>
      </c>
      <c r="AV25" s="26">
        <v>86.2523797754382</v>
      </c>
      <c r="AW25" s="26">
        <v>1123.75490311459</v>
      </c>
      <c r="AX25" s="26">
        <v>2899.2470986538001</v>
      </c>
      <c r="AY25" s="26">
        <v>132.05854841208401</v>
      </c>
      <c r="AZ25" s="26">
        <v>66.134307283512697</v>
      </c>
      <c r="BA25" s="26">
        <f t="shared" si="0"/>
        <v>140243.67282605069</v>
      </c>
      <c r="BB25" s="26">
        <f t="shared" si="3"/>
        <v>17522.760503209691</v>
      </c>
      <c r="BD25" s="95">
        <f t="shared" si="5"/>
        <v>-307949.10063939425</v>
      </c>
      <c r="BE25" s="95">
        <f t="shared" si="6"/>
        <v>-37330.847577666806</v>
      </c>
      <c r="BG25" s="23">
        <f t="shared" si="4"/>
        <v>0.31290926835272431</v>
      </c>
      <c r="BH25" s="23">
        <f t="shared" si="4"/>
        <v>0.31944590549766616</v>
      </c>
      <c r="BJ25" s="81">
        <v>0.30992883596233423</v>
      </c>
      <c r="BK25" s="81">
        <v>0.31846853020557525</v>
      </c>
      <c r="BL25" s="81"/>
      <c r="BM25" s="81"/>
    </row>
    <row r="26" spans="1:65" x14ac:dyDescent="0.25">
      <c r="A26" s="28" t="s">
        <v>25</v>
      </c>
      <c r="B26" s="26">
        <v>1310492.7937</v>
      </c>
      <c r="C26" s="26">
        <v>155358.86584000001</v>
      </c>
      <c r="D26" s="28" t="s">
        <v>237</v>
      </c>
      <c r="F26" s="28" t="s">
        <v>25</v>
      </c>
      <c r="G26" s="26">
        <v>7850.6595067158296</v>
      </c>
      <c r="H26" s="26">
        <v>9116.8335857625498</v>
      </c>
      <c r="I26" s="26">
        <v>239.025806125542</v>
      </c>
      <c r="J26" s="26">
        <v>735.57983721071196</v>
      </c>
      <c r="K26" s="26">
        <v>6538.72439304</v>
      </c>
      <c r="L26" s="26">
        <v>422.498721649939</v>
      </c>
      <c r="M26" s="26">
        <v>2638.9869038839902</v>
      </c>
      <c r="N26" s="26">
        <v>1319995.7433344999</v>
      </c>
      <c r="O26" s="26">
        <v>156248.460134933</v>
      </c>
      <c r="P26" s="26">
        <v>1163747.2831995599</v>
      </c>
      <c r="Q26" s="26">
        <v>819.94624127383099</v>
      </c>
      <c r="R26" s="26">
        <v>173.131440477962</v>
      </c>
      <c r="S26" s="26">
        <v>84716.106794424399</v>
      </c>
      <c r="T26" s="26">
        <v>159.719390377927</v>
      </c>
      <c r="U26" s="26">
        <v>4379.4428833148704</v>
      </c>
      <c r="V26" s="26">
        <v>394.38297817975302</v>
      </c>
      <c r="W26" s="26">
        <v>1029.04727244167</v>
      </c>
      <c r="X26" s="26">
        <v>10959.251761768501</v>
      </c>
      <c r="Y26" s="26">
        <v>24153.5469742114</v>
      </c>
      <c r="Z26" s="26">
        <v>1365.87635653146</v>
      </c>
      <c r="AA26" s="26">
        <v>555.69928754333398</v>
      </c>
      <c r="AB26" s="28"/>
      <c r="AC26" s="99">
        <f t="shared" si="2"/>
        <v>7.2514321941973816E-3</v>
      </c>
      <c r="AD26" s="99">
        <f t="shared" si="2"/>
        <v>5.7260606925977481E-3</v>
      </c>
      <c r="AE26" s="28"/>
      <c r="AF26" s="26">
        <v>29</v>
      </c>
      <c r="AG26" s="26" t="s">
        <v>25</v>
      </c>
      <c r="AH26" s="26">
        <v>2794.9210282895101</v>
      </c>
      <c r="AI26" s="26">
        <v>3180.7231148036199</v>
      </c>
      <c r="AJ26" s="26">
        <v>83.643494111612398</v>
      </c>
      <c r="AK26" s="26">
        <v>253.24184258736599</v>
      </c>
      <c r="AL26" s="26">
        <v>2313.8424290074499</v>
      </c>
      <c r="AM26" s="26">
        <v>146.000422721771</v>
      </c>
      <c r="AN26" s="26">
        <v>931.076211042306</v>
      </c>
      <c r="AO26" s="26">
        <v>406158.51217822102</v>
      </c>
      <c r="AP26" s="26">
        <v>283.26542263459601</v>
      </c>
      <c r="AQ26" s="26">
        <v>61.045433434516703</v>
      </c>
      <c r="AR26" s="26">
        <v>29764.6622530106</v>
      </c>
      <c r="AS26" s="26">
        <v>56.201527711547499</v>
      </c>
      <c r="AT26" s="26">
        <v>1523.3445851900101</v>
      </c>
      <c r="AU26" s="26">
        <v>136.116564044943</v>
      </c>
      <c r="AV26" s="26">
        <v>353.93923383783903</v>
      </c>
      <c r="AW26" s="26">
        <v>3812.0629014983001</v>
      </c>
      <c r="AX26" s="26">
        <v>8572.3009911466706</v>
      </c>
      <c r="AY26" s="26">
        <v>472.15953470389002</v>
      </c>
      <c r="AZ26" s="26">
        <v>197.04912754721499</v>
      </c>
      <c r="BA26" s="26">
        <f t="shared" si="0"/>
        <v>461094.10829554475</v>
      </c>
      <c r="BB26" s="26">
        <f t="shared" si="3"/>
        <v>54935.59611732373</v>
      </c>
      <c r="BD26" s="95">
        <f t="shared" si="5"/>
        <v>-858901.63503895514</v>
      </c>
      <c r="BE26" s="95">
        <f t="shared" si="6"/>
        <v>-101312.86401760927</v>
      </c>
      <c r="BG26" s="23">
        <f t="shared" si="4"/>
        <v>0.34931484485757086</v>
      </c>
      <c r="BH26" s="23">
        <f t="shared" si="4"/>
        <v>0.35159128013090474</v>
      </c>
      <c r="BJ26" s="81">
        <v>0.32388321885796306</v>
      </c>
      <c r="BK26" s="81">
        <v>0.32968253243632328</v>
      </c>
      <c r="BL26" s="81"/>
      <c r="BM26" s="81"/>
    </row>
    <row r="27" spans="1:65" x14ac:dyDescent="0.25">
      <c r="A27" s="28" t="s">
        <v>26</v>
      </c>
      <c r="B27" s="26">
        <v>499627.94111999997</v>
      </c>
      <c r="C27" s="26">
        <v>66344.004872000005</v>
      </c>
      <c r="F27" s="28" t="s">
        <v>26</v>
      </c>
      <c r="G27" s="26">
        <v>3790.1813156081698</v>
      </c>
      <c r="H27" s="26">
        <v>3191.8597637747498</v>
      </c>
      <c r="I27" s="26">
        <v>109.399859102608</v>
      </c>
      <c r="J27" s="26">
        <v>428.03868284859198</v>
      </c>
      <c r="K27" s="26">
        <v>2873.05703379134</v>
      </c>
      <c r="L27" s="26">
        <v>212.294867364429</v>
      </c>
      <c r="M27" s="26">
        <v>1188.54498013084</v>
      </c>
      <c r="N27" s="26">
        <v>501654.87645515503</v>
      </c>
      <c r="O27" s="26">
        <v>66435.017585354697</v>
      </c>
      <c r="P27" s="26">
        <v>435219.85886979999</v>
      </c>
      <c r="Q27" s="26">
        <v>257.712130623853</v>
      </c>
      <c r="R27" s="26">
        <v>74.0857042058676</v>
      </c>
      <c r="S27" s="26">
        <v>34246.259350518303</v>
      </c>
      <c r="T27" s="26">
        <v>92.252946785936601</v>
      </c>
      <c r="U27" s="26">
        <v>1995.8597763410901</v>
      </c>
      <c r="V27" s="26">
        <v>269.20540750783999</v>
      </c>
      <c r="W27" s="26">
        <v>717.42811730793505</v>
      </c>
      <c r="X27" s="26">
        <v>4994.1176804069701</v>
      </c>
      <c r="Y27" s="26">
        <v>11133.500894745801</v>
      </c>
      <c r="Z27" s="26">
        <v>615.23751054084801</v>
      </c>
      <c r="AA27" s="26">
        <v>245.98156374940001</v>
      </c>
      <c r="AB27" s="28"/>
      <c r="AC27" s="99">
        <f t="shared" si="2"/>
        <v>4.0568894738179304E-3</v>
      </c>
      <c r="AD27" s="99">
        <f t="shared" si="2"/>
        <v>1.3718302585182544E-3</v>
      </c>
      <c r="AE27" s="28"/>
      <c r="AF27" s="26">
        <v>30</v>
      </c>
      <c r="AG27" s="26" t="s">
        <v>26</v>
      </c>
      <c r="AH27" s="26">
        <v>1794.0940253711201</v>
      </c>
      <c r="AI27" s="26">
        <v>1396.9111746958199</v>
      </c>
      <c r="AJ27" s="26">
        <v>52.748484393940402</v>
      </c>
      <c r="AK27" s="26">
        <v>233.10090997942299</v>
      </c>
      <c r="AL27" s="26">
        <v>1334.2321948982701</v>
      </c>
      <c r="AM27" s="26">
        <v>109.00274838983201</v>
      </c>
      <c r="AN27" s="26">
        <v>561.55326489054903</v>
      </c>
      <c r="AO27" s="26">
        <v>193629.55839075599</v>
      </c>
      <c r="AP27" s="26">
        <v>107.875007183317</v>
      </c>
      <c r="AQ27" s="26">
        <v>34.142956905559103</v>
      </c>
      <c r="AR27" s="26">
        <v>15579.865611700199</v>
      </c>
      <c r="AS27" s="26">
        <v>47.300071835564601</v>
      </c>
      <c r="AT27" s="26">
        <v>989.40551923609598</v>
      </c>
      <c r="AU27" s="26">
        <v>148.841854687351</v>
      </c>
      <c r="AV27" s="26">
        <v>398.86237051919898</v>
      </c>
      <c r="AW27" s="26">
        <v>2475.5262315954501</v>
      </c>
      <c r="AX27" s="26">
        <v>5222.6186249856701</v>
      </c>
      <c r="AY27" s="26">
        <v>305.27041381127202</v>
      </c>
      <c r="AZ27" s="26">
        <v>114.300053302667</v>
      </c>
      <c r="BA27" s="26">
        <f t="shared" si="0"/>
        <v>224535.20990913731</v>
      </c>
      <c r="BB27" s="26">
        <f t="shared" si="3"/>
        <v>30905.651518381317</v>
      </c>
      <c r="BD27" s="95">
        <f t="shared" si="5"/>
        <v>-277119.66654601775</v>
      </c>
      <c r="BE27" s="95">
        <f t="shared" si="6"/>
        <v>-35529.36606697338</v>
      </c>
      <c r="BG27" s="23">
        <f t="shared" si="4"/>
        <v>0.44758901078719887</v>
      </c>
      <c r="BH27" s="23">
        <f t="shared" si="4"/>
        <v>0.46520122431930128</v>
      </c>
      <c r="BJ27" s="81">
        <v>0.45398056566273715</v>
      </c>
      <c r="BK27" s="81">
        <v>0.47318332151066644</v>
      </c>
      <c r="BL27" s="81"/>
      <c r="BM27" s="81"/>
    </row>
    <row r="28" spans="1:65" x14ac:dyDescent="0.25">
      <c r="A28" s="28" t="s">
        <v>27</v>
      </c>
      <c r="B28" s="26">
        <v>513455.43938</v>
      </c>
      <c r="C28" s="26">
        <v>71306.442500999998</v>
      </c>
      <c r="D28" s="28" t="s">
        <v>237</v>
      </c>
      <c r="F28" s="28" t="s">
        <v>27</v>
      </c>
      <c r="G28" s="26">
        <v>3410.2044674459898</v>
      </c>
      <c r="H28" s="26">
        <v>3225.5027367074999</v>
      </c>
      <c r="I28" s="26">
        <v>144.22109268782</v>
      </c>
      <c r="J28" s="26">
        <v>1034.7521387588999</v>
      </c>
      <c r="K28" s="26">
        <v>2678.6305483445999</v>
      </c>
      <c r="L28" s="26">
        <v>427.72300255184899</v>
      </c>
      <c r="M28" s="26">
        <v>1305.47080110451</v>
      </c>
      <c r="N28" s="26">
        <v>515574.62208658602</v>
      </c>
      <c r="O28" s="26">
        <v>71435.612134922805</v>
      </c>
      <c r="P28" s="26">
        <v>444139.00995166303</v>
      </c>
      <c r="Q28" s="26">
        <v>235.463874997933</v>
      </c>
      <c r="R28" s="26">
        <v>70.098300401792301</v>
      </c>
      <c r="S28" s="26">
        <v>32850.7882598367</v>
      </c>
      <c r="T28" s="26">
        <v>138.74946392411599</v>
      </c>
      <c r="U28" s="26">
        <v>3414.6967437733101</v>
      </c>
      <c r="V28" s="26">
        <v>658.70627281094801</v>
      </c>
      <c r="W28" s="26">
        <v>1803.05276564317</v>
      </c>
      <c r="X28" s="26">
        <v>8541.3271792412797</v>
      </c>
      <c r="Y28" s="26">
        <v>10150.2415092842</v>
      </c>
      <c r="Z28" s="26">
        <v>1123.1573826727699</v>
      </c>
      <c r="AA28" s="26">
        <v>222.82559473536199</v>
      </c>
      <c r="AB28" s="28"/>
      <c r="AC28" s="99">
        <f t="shared" si="2"/>
        <v>4.1272962443341735E-3</v>
      </c>
      <c r="AD28" s="99">
        <f t="shared" si="2"/>
        <v>1.811472139014591E-3</v>
      </c>
      <c r="AE28" s="28"/>
      <c r="AF28" s="26">
        <v>31</v>
      </c>
      <c r="AG28" s="26" t="s">
        <v>27</v>
      </c>
      <c r="AH28" s="26">
        <v>1802.6751291533701</v>
      </c>
      <c r="AI28" s="26">
        <v>1667.8628001924901</v>
      </c>
      <c r="AJ28" s="26">
        <v>77.662377834398995</v>
      </c>
      <c r="AK28" s="26">
        <v>572.82698720675899</v>
      </c>
      <c r="AL28" s="26">
        <v>1408.0620027530699</v>
      </c>
      <c r="AM28" s="26">
        <v>234.45493812654101</v>
      </c>
      <c r="AN28" s="26">
        <v>694.74518228488603</v>
      </c>
      <c r="AO28" s="26">
        <v>231148.501602971</v>
      </c>
      <c r="AP28" s="26">
        <v>119.62717330915</v>
      </c>
      <c r="AQ28" s="26">
        <v>36.777498459079503</v>
      </c>
      <c r="AR28" s="26">
        <v>17166.020088588401</v>
      </c>
      <c r="AS28" s="26">
        <v>75.998454990444003</v>
      </c>
      <c r="AT28" s="26">
        <v>1857.4407817956301</v>
      </c>
      <c r="AU28" s="26">
        <v>365.410123385188</v>
      </c>
      <c r="AV28" s="26">
        <v>1000.95169100193</v>
      </c>
      <c r="AW28" s="26">
        <v>4646.0073357507599</v>
      </c>
      <c r="AX28" s="26">
        <v>5350.5933735888402</v>
      </c>
      <c r="AY28" s="26">
        <v>611.30651673172804</v>
      </c>
      <c r="AZ28" s="26">
        <v>116.952623398447</v>
      </c>
      <c r="BA28" s="26">
        <f t="shared" si="0"/>
        <v>268953.87668152212</v>
      </c>
      <c r="BB28" s="26">
        <f t="shared" si="3"/>
        <v>37805.375078551122</v>
      </c>
      <c r="BD28" s="95">
        <f t="shared" si="5"/>
        <v>-246620.74540506391</v>
      </c>
      <c r="BE28" s="95">
        <f t="shared" si="6"/>
        <v>-33630.237056371683</v>
      </c>
      <c r="BG28" s="23">
        <f t="shared" si="4"/>
        <v>0.52165848581343432</v>
      </c>
      <c r="BH28" s="23">
        <f t="shared" si="4"/>
        <v>0.52922308563895071</v>
      </c>
      <c r="BJ28" s="81">
        <v>0.52748840862349988</v>
      </c>
      <c r="BK28" s="81">
        <v>0.53457673314244658</v>
      </c>
      <c r="BL28" s="81"/>
      <c r="BM28" s="81"/>
    </row>
    <row r="29" spans="1:65" x14ac:dyDescent="0.25">
      <c r="A29" s="28" t="s">
        <v>28</v>
      </c>
      <c r="B29" s="26">
        <v>138937.82478</v>
      </c>
      <c r="C29" s="26">
        <v>18374.457187</v>
      </c>
      <c r="D29" s="26"/>
      <c r="E29" s="26"/>
      <c r="F29" s="26" t="s">
        <v>28</v>
      </c>
      <c r="G29" s="26">
        <v>1213.91310581634</v>
      </c>
      <c r="H29" s="26">
        <v>663.63979783616298</v>
      </c>
      <c r="I29" s="26">
        <v>39.1600645513318</v>
      </c>
      <c r="J29" s="26">
        <v>73.254636948362204</v>
      </c>
      <c r="K29" s="26">
        <v>662.91602594840003</v>
      </c>
      <c r="L29" s="26">
        <v>38.359370051312503</v>
      </c>
      <c r="M29" s="26">
        <v>292.02086454251298</v>
      </c>
      <c r="N29" s="26">
        <v>138465.72526156099</v>
      </c>
      <c r="O29" s="26">
        <v>18304.517723628502</v>
      </c>
      <c r="P29" s="26">
        <v>120161.20753793301</v>
      </c>
      <c r="Q29" s="26">
        <v>73.2716059017731</v>
      </c>
      <c r="R29" s="26">
        <v>21.504239995149799</v>
      </c>
      <c r="S29" s="26">
        <v>10525.8590531148</v>
      </c>
      <c r="T29" s="26">
        <v>56.712975556253603</v>
      </c>
      <c r="U29" s="26">
        <v>321.09258332093202</v>
      </c>
      <c r="V29" s="26">
        <v>39.177542254336203</v>
      </c>
      <c r="W29" s="26">
        <v>106.493117666187</v>
      </c>
      <c r="X29" s="26">
        <v>803.08728825983701</v>
      </c>
      <c r="Y29" s="26">
        <v>3197.3549716981602</v>
      </c>
      <c r="Z29" s="26">
        <v>120.63617762639301</v>
      </c>
      <c r="AA29" s="26">
        <v>56.064302540275598</v>
      </c>
      <c r="AB29" s="28"/>
      <c r="AC29" s="99">
        <f t="shared" si="2"/>
        <v>-3.397919315251604E-3</v>
      </c>
      <c r="AD29" s="99">
        <f t="shared" si="2"/>
        <v>-3.8063417416749987E-3</v>
      </c>
      <c r="AE29" s="28"/>
      <c r="AF29" s="26">
        <v>32</v>
      </c>
      <c r="AG29" s="26" t="s">
        <v>28</v>
      </c>
      <c r="AH29" s="26">
        <v>819.62080471855097</v>
      </c>
      <c r="AI29" s="26">
        <v>431.20667190366999</v>
      </c>
      <c r="AJ29" s="26">
        <v>26.6669754859096</v>
      </c>
      <c r="AK29" s="26">
        <v>50.165764599376701</v>
      </c>
      <c r="AL29" s="26">
        <v>439.76482586332901</v>
      </c>
      <c r="AM29" s="26">
        <v>25.9903969082422</v>
      </c>
      <c r="AN29" s="26">
        <v>195.16600494309799</v>
      </c>
      <c r="AO29" s="26">
        <v>80276.859782071901</v>
      </c>
      <c r="AP29" s="26">
        <v>48.7135761820347</v>
      </c>
      <c r="AQ29" s="26">
        <v>14.4259229898035</v>
      </c>
      <c r="AR29" s="26">
        <v>7055.4512283036502</v>
      </c>
      <c r="AS29" s="26">
        <v>39.182350542334902</v>
      </c>
      <c r="AT29" s="26">
        <v>212.783924288511</v>
      </c>
      <c r="AU29" s="26">
        <v>27.262307108478801</v>
      </c>
      <c r="AV29" s="26">
        <v>74.524650420067701</v>
      </c>
      <c r="AW29" s="26">
        <v>532.19256119214106</v>
      </c>
      <c r="AX29" s="26">
        <v>2146.67218926241</v>
      </c>
      <c r="AY29" s="26">
        <v>81.0194036562322</v>
      </c>
      <c r="AZ29" s="26">
        <v>37.103377438655897</v>
      </c>
      <c r="BA29" s="26">
        <f t="shared" si="0"/>
        <v>92534.772717878397</v>
      </c>
      <c r="BB29" s="26">
        <f t="shared" si="3"/>
        <v>12257.912935806497</v>
      </c>
      <c r="BD29" s="95">
        <f t="shared" si="5"/>
        <v>-45930.952543682593</v>
      </c>
      <c r="BE29" s="95">
        <f t="shared" si="6"/>
        <v>-6046.6047878220052</v>
      </c>
      <c r="BG29" s="23">
        <f t="shared" si="4"/>
        <v>0.66828648420452585</v>
      </c>
      <c r="BH29" s="23">
        <f t="shared" si="4"/>
        <v>0.66966598742906469</v>
      </c>
      <c r="BJ29" s="81">
        <v>0.66074009005956147</v>
      </c>
      <c r="BK29" s="81">
        <v>0.65956225764164922</v>
      </c>
      <c r="BL29" s="81"/>
      <c r="BM29" s="81"/>
    </row>
    <row r="30" spans="1:65" x14ac:dyDescent="0.25">
      <c r="A30" s="28" t="s">
        <v>29</v>
      </c>
      <c r="B30" s="26">
        <v>20395.264889999999</v>
      </c>
      <c r="C30" s="26">
        <v>4277.0937348999996</v>
      </c>
      <c r="D30" s="28" t="s">
        <v>237</v>
      </c>
      <c r="F30" s="28" t="s">
        <v>29</v>
      </c>
      <c r="G30" s="26">
        <v>235.62082287515699</v>
      </c>
      <c r="H30" s="26">
        <v>203.49118393712399</v>
      </c>
      <c r="I30" s="26">
        <v>8.8658699603719207</v>
      </c>
      <c r="J30" s="26">
        <v>39.489778600836601</v>
      </c>
      <c r="K30" s="26">
        <v>179.894464635107</v>
      </c>
      <c r="L30" s="26">
        <v>7.9709352998561496</v>
      </c>
      <c r="M30" s="26">
        <v>71.214378324156598</v>
      </c>
      <c r="N30" s="26">
        <v>20527.009870224902</v>
      </c>
      <c r="O30" s="26">
        <v>4309.9484969658797</v>
      </c>
      <c r="P30" s="26">
        <v>16217.061373259001</v>
      </c>
      <c r="Q30" s="26">
        <v>26.663549551634901</v>
      </c>
      <c r="R30" s="26">
        <v>4.14308511494347</v>
      </c>
      <c r="S30" s="26">
        <v>2197.8010261413001</v>
      </c>
      <c r="T30" s="26">
        <v>10.218109283112</v>
      </c>
      <c r="U30" s="26">
        <v>154.68523344191101</v>
      </c>
      <c r="V30" s="26">
        <v>4.3383253470901701</v>
      </c>
      <c r="W30" s="26">
        <v>6.2675908662510897</v>
      </c>
      <c r="X30" s="26">
        <v>386.38825630935202</v>
      </c>
      <c r="Y30" s="26">
        <v>728.24443239251002</v>
      </c>
      <c r="Z30" s="26">
        <v>28.8734208568263</v>
      </c>
      <c r="AA30" s="26">
        <v>15.7780340283404</v>
      </c>
      <c r="AB30" s="28"/>
      <c r="AC30" s="99">
        <f t="shared" si="2"/>
        <v>6.4595866214759903E-3</v>
      </c>
      <c r="AD30" s="99">
        <f t="shared" si="2"/>
        <v>7.6815623183082412E-3</v>
      </c>
      <c r="AE30" s="28"/>
      <c r="AF30" s="26">
        <v>33</v>
      </c>
      <c r="AG30" s="26" t="s">
        <v>29</v>
      </c>
      <c r="AH30" s="26">
        <v>40.905369992066298</v>
      </c>
      <c r="AI30" s="26">
        <v>35.4475176725024</v>
      </c>
      <c r="AJ30" s="26">
        <v>1.55013302170951</v>
      </c>
      <c r="AK30" s="26">
        <v>6.9315348209259096</v>
      </c>
      <c r="AL30" s="26">
        <v>31.152031967136601</v>
      </c>
      <c r="AM30" s="26">
        <v>1.3855760452619399</v>
      </c>
      <c r="AN30" s="26">
        <v>12.355340087308701</v>
      </c>
      <c r="AO30" s="26">
        <v>2798.2094374172202</v>
      </c>
      <c r="AP30" s="26">
        <v>4.6418418262833399</v>
      </c>
      <c r="AQ30" s="26">
        <v>0.71845842803749005</v>
      </c>
      <c r="AR30" s="26">
        <v>382.88065284990898</v>
      </c>
      <c r="AS30" s="26">
        <v>1.8035795640505099</v>
      </c>
      <c r="AT30" s="26">
        <v>26.9866257038694</v>
      </c>
      <c r="AU30" s="26">
        <v>0.74008601018878495</v>
      </c>
      <c r="AV30" s="26">
        <v>1.03503664304382</v>
      </c>
      <c r="AW30" s="26">
        <v>67.407543715260104</v>
      </c>
      <c r="AX30" s="26">
        <v>126.400070641079</v>
      </c>
      <c r="AY30" s="26">
        <v>5.0346801062796098</v>
      </c>
      <c r="AZ30" s="26">
        <v>2.7347440187431</v>
      </c>
      <c r="BA30" s="26">
        <f t="shared" si="0"/>
        <v>3548.3202605308757</v>
      </c>
      <c r="BB30" s="26">
        <f t="shared" si="3"/>
        <v>750.11082311365544</v>
      </c>
      <c r="BD30" s="95">
        <f t="shared" si="5"/>
        <v>-16978.689609694025</v>
      </c>
      <c r="BE30" s="95">
        <f t="shared" si="6"/>
        <v>-3559.8376738522243</v>
      </c>
      <c r="BG30" s="23">
        <f t="shared" si="4"/>
        <v>0.17286103933129734</v>
      </c>
      <c r="BH30" s="23">
        <f t="shared" si="4"/>
        <v>0.17404171387238593</v>
      </c>
      <c r="BJ30" s="81">
        <v>0.17439151095681915</v>
      </c>
      <c r="BK30" s="81">
        <v>0.17455017941705483</v>
      </c>
      <c r="BL30" s="81"/>
      <c r="BM30" s="81"/>
    </row>
    <row r="31" spans="1:65" x14ac:dyDescent="0.25">
      <c r="A31" s="28" t="s">
        <v>30</v>
      </c>
      <c r="B31" s="26">
        <v>32245.081213000001</v>
      </c>
      <c r="C31" s="26">
        <v>6015.7785583000004</v>
      </c>
      <c r="D31" s="28" t="s">
        <v>237</v>
      </c>
      <c r="F31" s="28" t="s">
        <v>30</v>
      </c>
      <c r="G31" s="26">
        <v>336.81178822401102</v>
      </c>
      <c r="H31" s="26">
        <v>289.890219855927</v>
      </c>
      <c r="I31" s="26">
        <v>11.9805658162337</v>
      </c>
      <c r="J31" s="26">
        <v>46.723329960261601</v>
      </c>
      <c r="K31" s="26">
        <v>254.82651476821101</v>
      </c>
      <c r="L31" s="26">
        <v>10.7509705738079</v>
      </c>
      <c r="M31" s="26">
        <v>100.337281921548</v>
      </c>
      <c r="N31" s="26">
        <v>32466.2259036139</v>
      </c>
      <c r="O31" s="26">
        <v>6058.8677899987297</v>
      </c>
      <c r="P31" s="26">
        <v>26407.358113615199</v>
      </c>
      <c r="Q31" s="26">
        <v>37.0051700590287</v>
      </c>
      <c r="R31" s="26">
        <v>6.0953185292966596</v>
      </c>
      <c r="S31" s="26">
        <v>3154.6158594994299</v>
      </c>
      <c r="T31" s="26">
        <v>13.2392233447422</v>
      </c>
      <c r="U31" s="26">
        <v>197.61278967355</v>
      </c>
      <c r="V31" s="26">
        <v>5.6546980604838</v>
      </c>
      <c r="W31" s="26">
        <v>8.9068079278206707</v>
      </c>
      <c r="X31" s="26">
        <v>493.75396539845798</v>
      </c>
      <c r="Y31" s="26">
        <v>1029.3585341468299</v>
      </c>
      <c r="Z31" s="26">
        <v>39.140389887398896</v>
      </c>
      <c r="AA31" s="26">
        <v>22.164362351670199</v>
      </c>
      <c r="AB31" s="28"/>
      <c r="AC31" s="99">
        <f t="shared" si="2"/>
        <v>6.8582457322123843E-3</v>
      </c>
      <c r="AD31" s="99">
        <f t="shared" si="2"/>
        <v>7.162702430141615E-3</v>
      </c>
      <c r="AE31" s="28"/>
      <c r="AF31" s="26">
        <v>34</v>
      </c>
      <c r="AG31" s="26" t="s">
        <v>30</v>
      </c>
      <c r="AH31" s="26">
        <v>113.646792124717</v>
      </c>
      <c r="AI31" s="26">
        <v>97.089228305902793</v>
      </c>
      <c r="AJ31" s="26">
        <v>4.0780314454266904</v>
      </c>
      <c r="AK31" s="26">
        <v>16.199709134424801</v>
      </c>
      <c r="AL31" s="26">
        <v>85.813700350205394</v>
      </c>
      <c r="AM31" s="26">
        <v>3.6309262005897098</v>
      </c>
      <c r="AN31" s="26">
        <v>33.8232790994103</v>
      </c>
      <c r="AO31" s="26">
        <v>8644.3587537748099</v>
      </c>
      <c r="AP31" s="26">
        <v>12.5087320340127</v>
      </c>
      <c r="AQ31" s="26">
        <v>2.0432980275067898</v>
      </c>
      <c r="AR31" s="26">
        <v>1060.7915262778499</v>
      </c>
      <c r="AS31" s="26">
        <v>4.55741713999599</v>
      </c>
      <c r="AT31" s="26">
        <v>67.504746905097804</v>
      </c>
      <c r="AU31" s="26">
        <v>1.9159584867650901</v>
      </c>
      <c r="AV31" s="26">
        <v>2.9682772000957902</v>
      </c>
      <c r="AW31" s="26">
        <v>168.65860387466799</v>
      </c>
      <c r="AX31" s="26">
        <v>347.46195192501301</v>
      </c>
      <c r="AY31" s="26">
        <v>13.2127686804894</v>
      </c>
      <c r="AZ31" s="26">
        <v>7.4713875174785098</v>
      </c>
      <c r="BA31" s="26">
        <f t="shared" si="0"/>
        <v>10687.73508850446</v>
      </c>
      <c r="BB31" s="26">
        <f t="shared" si="3"/>
        <v>2043.3763347296499</v>
      </c>
      <c r="BD31" s="95">
        <f t="shared" si="5"/>
        <v>-21778.490815109442</v>
      </c>
      <c r="BE31" s="95">
        <f t="shared" si="6"/>
        <v>-4015.4914552690798</v>
      </c>
      <c r="BG31" s="23">
        <f t="shared" si="4"/>
        <v>0.32919548826630879</v>
      </c>
      <c r="BH31" s="23">
        <f t="shared" si="4"/>
        <v>0.33725382456811759</v>
      </c>
      <c r="BJ31" s="81">
        <v>0.33618474236757878</v>
      </c>
      <c r="BK31" s="81">
        <v>0.33819902403631352</v>
      </c>
      <c r="BL31" s="81"/>
      <c r="BM31" s="81"/>
    </row>
    <row r="32" spans="1:65" x14ac:dyDescent="0.25">
      <c r="A32" s="28" t="s">
        <v>31</v>
      </c>
      <c r="B32" s="26">
        <v>203831.10688000001</v>
      </c>
      <c r="C32" s="26">
        <v>25465.150691999999</v>
      </c>
      <c r="F32" s="28" t="s">
        <v>31</v>
      </c>
      <c r="G32" s="26">
        <v>1201.65446419418</v>
      </c>
      <c r="H32" s="26">
        <v>1448.61125999658</v>
      </c>
      <c r="I32" s="26">
        <v>45.194752073722498</v>
      </c>
      <c r="J32" s="26">
        <v>200.20306486549001</v>
      </c>
      <c r="K32" s="26">
        <v>982.78644488169402</v>
      </c>
      <c r="L32" s="26">
        <v>90.215815340862093</v>
      </c>
      <c r="M32" s="26">
        <v>425.06709789072698</v>
      </c>
      <c r="N32" s="26">
        <v>205161.187663413</v>
      </c>
      <c r="O32" s="26">
        <v>25615.201504361299</v>
      </c>
      <c r="P32" s="26">
        <v>179545.986159052</v>
      </c>
      <c r="Q32" s="26">
        <v>134.44578033146399</v>
      </c>
      <c r="R32" s="26">
        <v>26.721208975016101</v>
      </c>
      <c r="S32" s="26">
        <v>13539.435801187101</v>
      </c>
      <c r="T32" s="26">
        <v>39.257758913562199</v>
      </c>
      <c r="U32" s="26">
        <v>873.36205922716897</v>
      </c>
      <c r="V32" s="26">
        <v>101.220867000666</v>
      </c>
      <c r="W32" s="26">
        <v>269.19595801297402</v>
      </c>
      <c r="X32" s="26">
        <v>2184.5155307903001</v>
      </c>
      <c r="Y32" s="26">
        <v>3695.8091949271602</v>
      </c>
      <c r="Z32" s="26">
        <v>274.63412512332098</v>
      </c>
      <c r="AA32" s="26">
        <v>82.870320629199099</v>
      </c>
      <c r="AB32" s="28"/>
      <c r="AC32" s="99">
        <f t="shared" si="2"/>
        <v>6.5254062727336517E-3</v>
      </c>
      <c r="AD32" s="99">
        <f t="shared" si="2"/>
        <v>5.8923983673279069E-3</v>
      </c>
      <c r="AE32" s="28"/>
      <c r="AF32" s="26">
        <v>35</v>
      </c>
      <c r="AG32" s="26" t="s">
        <v>31</v>
      </c>
      <c r="AH32" s="26">
        <v>733.75225790507602</v>
      </c>
      <c r="AI32" s="26">
        <v>876.01115375476104</v>
      </c>
      <c r="AJ32" s="26">
        <v>27.8274245826548</v>
      </c>
      <c r="AK32" s="26">
        <v>126.035633667113</v>
      </c>
      <c r="AL32" s="26">
        <v>597.56303621362895</v>
      </c>
      <c r="AM32" s="26">
        <v>56.407463885064502</v>
      </c>
      <c r="AN32" s="26">
        <v>259.92708236371698</v>
      </c>
      <c r="AO32" s="26">
        <v>109105.325679102</v>
      </c>
      <c r="AP32" s="26">
        <v>81.173104309960493</v>
      </c>
      <c r="AQ32" s="26">
        <v>16.266462584089702</v>
      </c>
      <c r="AR32" s="26">
        <v>8228.4482789245703</v>
      </c>
      <c r="AS32" s="26">
        <v>24.465304819152902</v>
      </c>
      <c r="AT32" s="26">
        <v>539.97830452586697</v>
      </c>
      <c r="AU32" s="26">
        <v>64.658138496947402</v>
      </c>
      <c r="AV32" s="26">
        <v>172.42772195552701</v>
      </c>
      <c r="AW32" s="26">
        <v>1350.62871655597</v>
      </c>
      <c r="AX32" s="26">
        <v>2251.98105186782</v>
      </c>
      <c r="AY32" s="26">
        <v>170.34478946713801</v>
      </c>
      <c r="AZ32" s="26">
        <v>50.336351568619598</v>
      </c>
      <c r="BA32" s="26">
        <f t="shared" si="0"/>
        <v>124733.55795654966</v>
      </c>
      <c r="BB32" s="26">
        <f t="shared" si="3"/>
        <v>15628.232277447663</v>
      </c>
      <c r="BD32" s="95">
        <f t="shared" si="5"/>
        <v>-80427.629706863343</v>
      </c>
      <c r="BE32" s="95">
        <f t="shared" si="6"/>
        <v>-9986.9692269136358</v>
      </c>
      <c r="BG32" s="23">
        <f t="shared" si="4"/>
        <v>0.60797833828680725</v>
      </c>
      <c r="BH32" s="23">
        <f t="shared" si="4"/>
        <v>0.61011553138813945</v>
      </c>
      <c r="BJ32" s="81">
        <v>0.59093353553625116</v>
      </c>
      <c r="BK32" s="81">
        <v>0.59365850238819573</v>
      </c>
      <c r="BL32" s="81"/>
      <c r="BM32" s="81"/>
    </row>
    <row r="33" spans="1:65" x14ac:dyDescent="0.25">
      <c r="A33" s="28" t="s">
        <v>32</v>
      </c>
      <c r="B33" s="26">
        <v>237589.58947000001</v>
      </c>
      <c r="C33" s="26">
        <v>33524.315628999997</v>
      </c>
      <c r="D33" s="28" t="s">
        <v>237</v>
      </c>
      <c r="F33" s="28" t="s">
        <v>32</v>
      </c>
      <c r="G33" s="26">
        <v>1775.3319782624201</v>
      </c>
      <c r="H33" s="26">
        <v>1820.37717422576</v>
      </c>
      <c r="I33" s="26">
        <v>55.962551728699196</v>
      </c>
      <c r="J33" s="26">
        <v>210.361524529175</v>
      </c>
      <c r="K33" s="26">
        <v>1400.1855850791101</v>
      </c>
      <c r="L33" s="26">
        <v>85.492362186323604</v>
      </c>
      <c r="M33" s="26">
        <v>567.89232780524299</v>
      </c>
      <c r="N33" s="26">
        <v>238563.995895236</v>
      </c>
      <c r="O33" s="26">
        <v>33652.665328813797</v>
      </c>
      <c r="P33" s="26">
        <v>204911.330566422</v>
      </c>
      <c r="Q33" s="26">
        <v>160.62491972420099</v>
      </c>
      <c r="R33" s="26">
        <v>35.625333355379503</v>
      </c>
      <c r="S33" s="26">
        <v>17874.6430887856</v>
      </c>
      <c r="T33" s="26">
        <v>50.936133368607202</v>
      </c>
      <c r="U33" s="26">
        <v>1017.6242944934</v>
      </c>
      <c r="V33" s="26">
        <v>76.920293523371697</v>
      </c>
      <c r="W33" s="26">
        <v>186.387813577164</v>
      </c>
      <c r="X33" s="26">
        <v>2544.44362384739</v>
      </c>
      <c r="Y33" s="26">
        <v>5388.6661494623504</v>
      </c>
      <c r="Z33" s="26">
        <v>279.26922987042298</v>
      </c>
      <c r="AA33" s="26">
        <v>121.920944989169</v>
      </c>
      <c r="AB33" s="28"/>
      <c r="AC33" s="99">
        <f t="shared" si="2"/>
        <v>4.1012168395494165E-3</v>
      </c>
      <c r="AD33" s="99">
        <f t="shared" si="2"/>
        <v>3.8285554054016757E-3</v>
      </c>
      <c r="AE33" s="28"/>
      <c r="AF33" s="26">
        <v>36</v>
      </c>
      <c r="AG33" s="26" t="s">
        <v>32</v>
      </c>
      <c r="AH33" s="26">
        <v>450.24142157963098</v>
      </c>
      <c r="AI33" s="26">
        <v>466.81896697871701</v>
      </c>
      <c r="AJ33" s="26">
        <v>14.4209327161256</v>
      </c>
      <c r="AK33" s="26">
        <v>58.224001345479401</v>
      </c>
      <c r="AL33" s="26">
        <v>353.44037777658502</v>
      </c>
      <c r="AM33" s="26">
        <v>23.197417052539102</v>
      </c>
      <c r="AN33" s="26">
        <v>145.132638633981</v>
      </c>
      <c r="AO33" s="26">
        <v>51417.571205475397</v>
      </c>
      <c r="AP33" s="26">
        <v>38.902087916872802</v>
      </c>
      <c r="AQ33" s="26">
        <v>9.0020504162261794</v>
      </c>
      <c r="AR33" s="26">
        <v>4559.2691027394503</v>
      </c>
      <c r="AS33" s="26">
        <v>13.652421741248199</v>
      </c>
      <c r="AT33" s="26">
        <v>268.63534841230103</v>
      </c>
      <c r="AU33" s="26">
        <v>21.814931008084699</v>
      </c>
      <c r="AV33" s="26">
        <v>53.083050439376898</v>
      </c>
      <c r="AW33" s="26">
        <v>671.60474131416299</v>
      </c>
      <c r="AX33" s="26">
        <v>1363.9737599037201</v>
      </c>
      <c r="AY33" s="26">
        <v>74.835875467506099</v>
      </c>
      <c r="AZ33" s="26">
        <v>30.9528392075493</v>
      </c>
      <c r="BA33" s="26">
        <f t="shared" si="0"/>
        <v>60034.77317012495</v>
      </c>
      <c r="BB33" s="26">
        <f t="shared" si="3"/>
        <v>8617.2019646495537</v>
      </c>
      <c r="BD33" s="95">
        <f t="shared" si="5"/>
        <v>-178529.22272511106</v>
      </c>
      <c r="BE33" s="95">
        <f t="shared" si="6"/>
        <v>-25035.463364164243</v>
      </c>
      <c r="BG33" s="23">
        <f t="shared" si="4"/>
        <v>0.25165060194786842</v>
      </c>
      <c r="BH33" s="23">
        <f t="shared" si="4"/>
        <v>0.25606298581263953</v>
      </c>
      <c r="BJ33" s="81">
        <v>0.25707642754677584</v>
      </c>
      <c r="BK33" s="81">
        <v>0.25720117501985734</v>
      </c>
      <c r="BL33" s="81"/>
      <c r="BM33" s="81"/>
    </row>
    <row r="34" spans="1:65" x14ac:dyDescent="0.25">
      <c r="A34" s="28" t="s">
        <v>33</v>
      </c>
      <c r="B34" s="26">
        <v>232402.73417000001</v>
      </c>
      <c r="C34" s="26">
        <v>31380.884236000002</v>
      </c>
      <c r="D34" s="28" t="s">
        <v>237</v>
      </c>
      <c r="F34" s="28" t="s">
        <v>33</v>
      </c>
      <c r="G34" s="26">
        <v>1722.56134063063</v>
      </c>
      <c r="H34" s="26">
        <v>1589.28290492016</v>
      </c>
      <c r="I34" s="26">
        <v>53.734836731206997</v>
      </c>
      <c r="J34" s="26">
        <v>215.72683994995501</v>
      </c>
      <c r="K34" s="26">
        <v>1328.91463913093</v>
      </c>
      <c r="L34" s="26">
        <v>89.348556975699495</v>
      </c>
      <c r="M34" s="26">
        <v>544.97305775558402</v>
      </c>
      <c r="N34" s="26">
        <v>233348.86411583799</v>
      </c>
      <c r="O34" s="26">
        <v>31478.946562197299</v>
      </c>
      <c r="P34" s="26">
        <v>201869.91755364099</v>
      </c>
      <c r="Q34" s="26">
        <v>141.24590482646801</v>
      </c>
      <c r="R34" s="26">
        <v>33.707019615624098</v>
      </c>
      <c r="S34" s="26">
        <v>16379.939009022401</v>
      </c>
      <c r="T34" s="26">
        <v>49.2562639593908</v>
      </c>
      <c r="U34" s="26">
        <v>981.63404498531202</v>
      </c>
      <c r="V34" s="26">
        <v>97.329800831142407</v>
      </c>
      <c r="W34" s="26">
        <v>248.191598538335</v>
      </c>
      <c r="X34" s="26">
        <v>2454.9485249425402</v>
      </c>
      <c r="Y34" s="26">
        <v>5158.3840646615599</v>
      </c>
      <c r="Z34" s="26">
        <v>274.91577628598299</v>
      </c>
      <c r="AA34" s="26">
        <v>114.85237843438701</v>
      </c>
      <c r="AB34" s="28"/>
      <c r="AC34" s="99">
        <f t="shared" si="2"/>
        <v>4.0710792375871808E-3</v>
      </c>
      <c r="AD34" s="99">
        <f t="shared" si="2"/>
        <v>3.1249064067098904E-3</v>
      </c>
      <c r="AE34" s="28"/>
      <c r="AF34" s="26">
        <v>37</v>
      </c>
      <c r="AG34" s="26" t="s">
        <v>33</v>
      </c>
      <c r="AH34" s="26">
        <v>540.26700229830396</v>
      </c>
      <c r="AI34" s="26">
        <v>497.52931769930302</v>
      </c>
      <c r="AJ34" s="26">
        <v>16.6853736572372</v>
      </c>
      <c r="AK34" s="26">
        <v>66.176282297031307</v>
      </c>
      <c r="AL34" s="26">
        <v>416.43438752162598</v>
      </c>
      <c r="AM34" s="26">
        <v>27.439548090878102</v>
      </c>
      <c r="AN34" s="26">
        <v>170.306516528526</v>
      </c>
      <c r="AO34" s="26">
        <v>63405.151948183797</v>
      </c>
      <c r="AP34" s="26">
        <v>43.745595141669298</v>
      </c>
      <c r="AQ34" s="26">
        <v>10.5457255549699</v>
      </c>
      <c r="AR34" s="26">
        <v>5127.0730844661102</v>
      </c>
      <c r="AS34" s="26">
        <v>15.3008068304418</v>
      </c>
      <c r="AT34" s="26">
        <v>303.934547912146</v>
      </c>
      <c r="AU34" s="26">
        <v>29.493104960833499</v>
      </c>
      <c r="AV34" s="26">
        <v>74.833199149165793</v>
      </c>
      <c r="AW34" s="26">
        <v>760.09123636287995</v>
      </c>
      <c r="AX34" s="26">
        <v>1617.10516697656</v>
      </c>
      <c r="AY34" s="26">
        <v>84.825995846378305</v>
      </c>
      <c r="AZ34" s="26">
        <v>36.058274072735898</v>
      </c>
      <c r="BA34" s="26">
        <f t="shared" si="0"/>
        <v>73242.997113550591</v>
      </c>
      <c r="BB34" s="26">
        <f t="shared" si="3"/>
        <v>9837.8451653667944</v>
      </c>
      <c r="BD34" s="95">
        <f t="shared" si="5"/>
        <v>-160105.86700228741</v>
      </c>
      <c r="BE34" s="95">
        <f t="shared" si="6"/>
        <v>-21641.101396830505</v>
      </c>
      <c r="BG34" s="23">
        <f t="shared" si="4"/>
        <v>0.31387766720472071</v>
      </c>
      <c r="BH34" s="23">
        <f t="shared" si="4"/>
        <v>0.31252142272070021</v>
      </c>
      <c r="BJ34" s="81">
        <v>0.31464831491579726</v>
      </c>
      <c r="BK34" s="81">
        <v>0.31340068259652554</v>
      </c>
      <c r="BL34" s="81"/>
      <c r="BM34" s="81"/>
    </row>
    <row r="35" spans="1:65" x14ac:dyDescent="0.25">
      <c r="A35" s="28" t="s">
        <v>34</v>
      </c>
      <c r="B35" s="26">
        <v>397532.47320000001</v>
      </c>
      <c r="C35" s="26">
        <v>61215.597247999998</v>
      </c>
      <c r="D35" s="28" t="s">
        <v>237</v>
      </c>
      <c r="F35" s="28" t="s">
        <v>34</v>
      </c>
      <c r="G35" s="26">
        <v>4199.9082484829396</v>
      </c>
      <c r="H35" s="26">
        <v>2368.7813401897001</v>
      </c>
      <c r="I35" s="26">
        <v>95.939400761696902</v>
      </c>
      <c r="J35" s="26">
        <v>278.10175592629901</v>
      </c>
      <c r="K35" s="26">
        <v>2940.8547873917601</v>
      </c>
      <c r="L35" s="26">
        <v>137.182031206424</v>
      </c>
      <c r="M35" s="26">
        <v>1149.36162425525</v>
      </c>
      <c r="N35" s="26">
        <v>397407.45220084098</v>
      </c>
      <c r="O35" s="26">
        <v>61024.197361861101</v>
      </c>
      <c r="P35" s="26">
        <v>336383.25483897899</v>
      </c>
      <c r="Q35" s="26">
        <v>166.157453110445</v>
      </c>
      <c r="R35" s="26">
        <v>71.699175945369404</v>
      </c>
      <c r="S35" s="26">
        <v>31139.069617663401</v>
      </c>
      <c r="T35" s="26">
        <v>89.874818697398993</v>
      </c>
      <c r="U35" s="26">
        <v>1481.0443070597501</v>
      </c>
      <c r="V35" s="26">
        <v>178.20282495852501</v>
      </c>
      <c r="W35" s="26">
        <v>454.84631450034999</v>
      </c>
      <c r="X35" s="26">
        <v>3706.06012996246</v>
      </c>
      <c r="Y35" s="26">
        <v>11916.037699917801</v>
      </c>
      <c r="Z35" s="26">
        <v>393.31509681046299</v>
      </c>
      <c r="AA35" s="26">
        <v>257.76073502097103</v>
      </c>
      <c r="AB35" s="28"/>
      <c r="AC35" s="49">
        <f t="shared" si="2"/>
        <v>-3.1449254485463161E-4</v>
      </c>
      <c r="AD35" s="49">
        <f t="shared" si="2"/>
        <v>-3.1266522707192991E-3</v>
      </c>
      <c r="AE35" s="28"/>
      <c r="AF35" s="26">
        <v>38</v>
      </c>
      <c r="AG35" s="26" t="s">
        <v>34</v>
      </c>
      <c r="AH35" s="26">
        <v>1986.71793949892</v>
      </c>
      <c r="AI35" s="26">
        <v>1094.3860388179201</v>
      </c>
      <c r="AJ35" s="26">
        <v>46.524687793125402</v>
      </c>
      <c r="AK35" s="26">
        <v>151.56987332233601</v>
      </c>
      <c r="AL35" s="26">
        <v>1384.7473639411701</v>
      </c>
      <c r="AM35" s="26">
        <v>71.536114872026801</v>
      </c>
      <c r="AN35" s="26">
        <v>547.48456706309901</v>
      </c>
      <c r="AO35" s="26">
        <v>156731.17977164499</v>
      </c>
      <c r="AP35" s="26">
        <v>74.836666619684095</v>
      </c>
      <c r="AQ35" s="26">
        <v>33.726654030334501</v>
      </c>
      <c r="AR35" s="26">
        <v>14595.041449972499</v>
      </c>
      <c r="AS35" s="26">
        <v>44.643044955718999</v>
      </c>
      <c r="AT35" s="26">
        <v>741.40541974057999</v>
      </c>
      <c r="AU35" s="26">
        <v>97.775719033678499</v>
      </c>
      <c r="AV35" s="26">
        <v>252.644068132862</v>
      </c>
      <c r="AW35" s="26">
        <v>1855.13170726408</v>
      </c>
      <c r="AX35" s="26">
        <v>5624.5053596131202</v>
      </c>
      <c r="AY35" s="26">
        <v>200.24231343882701</v>
      </c>
      <c r="AZ35" s="26">
        <v>121.258821668466</v>
      </c>
      <c r="BA35" s="26">
        <f t="shared" si="0"/>
        <v>185655.35758142342</v>
      </c>
      <c r="BB35" s="26">
        <f t="shared" si="3"/>
        <v>28924.177809778426</v>
      </c>
      <c r="BD35" s="95">
        <f t="shared" si="5"/>
        <v>-211752.09461941756</v>
      </c>
      <c r="BE35" s="95">
        <f t="shared" si="6"/>
        <v>-32100.019552082675</v>
      </c>
      <c r="BG35" s="23">
        <f t="shared" si="4"/>
        <v>0.46716627117399218</v>
      </c>
      <c r="BH35" s="23">
        <f t="shared" si="4"/>
        <v>0.47397883233537552</v>
      </c>
      <c r="BJ35" s="81">
        <v>0.47247587958451859</v>
      </c>
      <c r="BK35" s="81">
        <v>0.47697598192215196</v>
      </c>
      <c r="BL35" s="81"/>
      <c r="BM35" s="81"/>
    </row>
    <row r="36" spans="1:65" x14ac:dyDescent="0.25">
      <c r="A36" s="28" t="s">
        <v>35</v>
      </c>
      <c r="B36" s="26">
        <v>272745.77490000002</v>
      </c>
      <c r="C36" s="26">
        <v>42810.306955</v>
      </c>
      <c r="D36" s="28" t="s">
        <v>237</v>
      </c>
      <c r="F36" s="28" t="s">
        <v>35</v>
      </c>
      <c r="G36" s="26">
        <v>2473.3600291010098</v>
      </c>
      <c r="H36" s="26">
        <v>2056.05714788053</v>
      </c>
      <c r="I36" s="26">
        <v>73.637888071341493</v>
      </c>
      <c r="J36" s="26">
        <v>295.63101296868803</v>
      </c>
      <c r="K36" s="26">
        <v>1855.10495477769</v>
      </c>
      <c r="L36" s="26">
        <v>107.270970706085</v>
      </c>
      <c r="M36" s="26">
        <v>748.27573846569305</v>
      </c>
      <c r="N36" s="26">
        <v>273211.28237387002</v>
      </c>
      <c r="O36" s="26">
        <v>42880.046124043001</v>
      </c>
      <c r="P36" s="26">
        <v>230331.23624982699</v>
      </c>
      <c r="Q36" s="26">
        <v>176.160745052001</v>
      </c>
      <c r="R36" s="26">
        <v>45.502637973511398</v>
      </c>
      <c r="S36" s="26">
        <v>22149.315992879001</v>
      </c>
      <c r="T36" s="26">
        <v>73.752129025501901</v>
      </c>
      <c r="U36" s="26">
        <v>1316.5098839817599</v>
      </c>
      <c r="V36" s="26">
        <v>109.884178651543</v>
      </c>
      <c r="W36" s="26">
        <v>265.17906497572102</v>
      </c>
      <c r="X36" s="26">
        <v>3291.27387247364</v>
      </c>
      <c r="Y36" s="26">
        <v>7343.0490302419003</v>
      </c>
      <c r="Z36" s="26">
        <v>337.03622590761501</v>
      </c>
      <c r="AA36" s="26">
        <v>163.04462090973701</v>
      </c>
      <c r="AB36" s="28"/>
      <c r="AC36" s="49">
        <f t="shared" si="2"/>
        <v>1.7067449497271971E-3</v>
      </c>
      <c r="AD36" s="49">
        <f t="shared" si="2"/>
        <v>1.6290275404076768E-3</v>
      </c>
      <c r="AE36" s="28"/>
      <c r="AF36" s="26">
        <v>39</v>
      </c>
      <c r="AG36" s="26" t="s">
        <v>35</v>
      </c>
      <c r="AH36" s="26">
        <v>821.20087644878902</v>
      </c>
      <c r="AI36" s="26">
        <v>673.05604260918096</v>
      </c>
      <c r="AJ36" s="26">
        <v>24.296701272684501</v>
      </c>
      <c r="AK36" s="26">
        <v>99.905082325444297</v>
      </c>
      <c r="AL36" s="26">
        <v>612.40128950147596</v>
      </c>
      <c r="AM36" s="26">
        <v>36.812263436361498</v>
      </c>
      <c r="AN36" s="26">
        <v>248.34239961443299</v>
      </c>
      <c r="AO36" s="26">
        <v>76283.742662590303</v>
      </c>
      <c r="AP36" s="26">
        <v>55.300335867879298</v>
      </c>
      <c r="AQ36" s="26">
        <v>15.0383397947473</v>
      </c>
      <c r="AR36" s="26">
        <v>7295.1206911074896</v>
      </c>
      <c r="AS36" s="26">
        <v>24.557561894837601</v>
      </c>
      <c r="AT36" s="26">
        <v>438.00815951612299</v>
      </c>
      <c r="AU36" s="26">
        <v>39.293949773954502</v>
      </c>
      <c r="AV36" s="26">
        <v>95.896445778155396</v>
      </c>
      <c r="AW36" s="26">
        <v>1095.0260581833199</v>
      </c>
      <c r="AX36" s="26">
        <v>2428.68944279571</v>
      </c>
      <c r="AY36" s="26">
        <v>114.071141930588</v>
      </c>
      <c r="AZ36" s="26">
        <v>53.9102359553019</v>
      </c>
      <c r="BA36" s="26">
        <f t="shared" si="0"/>
        <v>90454.669680396779</v>
      </c>
      <c r="BB36" s="26">
        <f t="shared" si="3"/>
        <v>14170.927017806476</v>
      </c>
      <c r="BD36" s="95">
        <f t="shared" si="5"/>
        <v>-182756.61269347323</v>
      </c>
      <c r="BE36" s="95">
        <f t="shared" si="6"/>
        <v>-28709.119106236525</v>
      </c>
      <c r="BG36" s="23">
        <f t="shared" si="4"/>
        <v>0.33107955460132155</v>
      </c>
      <c r="BH36" s="23">
        <f t="shared" si="4"/>
        <v>0.33047835295729278</v>
      </c>
      <c r="BJ36" s="81">
        <v>0.31520137156405659</v>
      </c>
      <c r="BK36" s="81">
        <v>0.32139220093335941</v>
      </c>
      <c r="BL36" s="81"/>
      <c r="BM36" s="81"/>
    </row>
    <row r="37" spans="1:65" x14ac:dyDescent="0.25">
      <c r="A37" s="28" t="s">
        <v>36</v>
      </c>
      <c r="B37" s="26">
        <v>598709.96007000003</v>
      </c>
      <c r="C37" s="26">
        <v>81675.936587000004</v>
      </c>
      <c r="D37" s="28" t="s">
        <v>237</v>
      </c>
      <c r="F37" s="28" t="s">
        <v>36</v>
      </c>
      <c r="G37" s="26">
        <v>4500.4136493658898</v>
      </c>
      <c r="H37" s="26">
        <v>3905.9646266197001</v>
      </c>
      <c r="I37" s="26">
        <v>141.04447410395801</v>
      </c>
      <c r="J37" s="26">
        <v>668.31631497434296</v>
      </c>
      <c r="K37" s="26">
        <v>3456.37086647155</v>
      </c>
      <c r="L37" s="26">
        <v>301.002351890738</v>
      </c>
      <c r="M37" s="26">
        <v>1467.90424367686</v>
      </c>
      <c r="N37" s="26">
        <v>601218.07928457798</v>
      </c>
      <c r="O37" s="26">
        <v>81825.451439099998</v>
      </c>
      <c r="P37" s="26">
        <v>519392.62784547801</v>
      </c>
      <c r="Q37" s="26">
        <v>314.142832388101</v>
      </c>
      <c r="R37" s="26">
        <v>88.348429272970805</v>
      </c>
      <c r="S37" s="26">
        <v>41181.117265166402</v>
      </c>
      <c r="T37" s="26">
        <v>123.352959462513</v>
      </c>
      <c r="U37" s="26">
        <v>2780.6868590199301</v>
      </c>
      <c r="V37" s="26">
        <v>402.02044290855702</v>
      </c>
      <c r="W37" s="26">
        <v>1075.28567359469</v>
      </c>
      <c r="X37" s="26">
        <v>6956.5496692515799</v>
      </c>
      <c r="Y37" s="26">
        <v>13315.632047377299</v>
      </c>
      <c r="Z37" s="26">
        <v>851.97444909252204</v>
      </c>
      <c r="AA37" s="26">
        <v>295.32428446237498</v>
      </c>
      <c r="AB37" s="28"/>
      <c r="AC37" s="49">
        <f t="shared" si="2"/>
        <v>4.1892057621435008E-3</v>
      </c>
      <c r="AD37" s="49">
        <f t="shared" si="2"/>
        <v>1.8305863189059695E-3</v>
      </c>
      <c r="AE37" s="28"/>
      <c r="AF37" s="26">
        <v>40</v>
      </c>
      <c r="AG37" s="26" t="s">
        <v>36</v>
      </c>
      <c r="AH37" s="26">
        <v>2270.25607119805</v>
      </c>
      <c r="AI37" s="26">
        <v>1846.7701256502801</v>
      </c>
      <c r="AJ37" s="26">
        <v>69.584997017493905</v>
      </c>
      <c r="AK37" s="26">
        <v>333.733114723786</v>
      </c>
      <c r="AL37" s="26">
        <v>1717.7473212990899</v>
      </c>
      <c r="AM37" s="26">
        <v>148.475579023975</v>
      </c>
      <c r="AN37" s="26">
        <v>728.72703213514603</v>
      </c>
      <c r="AO37" s="26">
        <v>248009.14699159801</v>
      </c>
      <c r="AP37" s="26">
        <v>144.357623769155</v>
      </c>
      <c r="AQ37" s="26">
        <v>43.537822853618202</v>
      </c>
      <c r="AR37" s="26">
        <v>20059.8704884373</v>
      </c>
      <c r="AS37" s="26">
        <v>62.301720038901401</v>
      </c>
      <c r="AT37" s="26">
        <v>1366.3861645398299</v>
      </c>
      <c r="AU37" s="26">
        <v>203.14558976516801</v>
      </c>
      <c r="AV37" s="26">
        <v>543.14044481465703</v>
      </c>
      <c r="AW37" s="26">
        <v>3418.30856311767</v>
      </c>
      <c r="AX37" s="26">
        <v>6668.8507854588697</v>
      </c>
      <c r="AY37" s="26">
        <v>415.41044553504798</v>
      </c>
      <c r="AZ37" s="26">
        <v>147.170964091998</v>
      </c>
      <c r="BA37" s="26">
        <f t="shared" si="0"/>
        <v>288196.92184506805</v>
      </c>
      <c r="BB37" s="26">
        <f t="shared" si="3"/>
        <v>40187.774853470037</v>
      </c>
      <c r="BD37" s="95">
        <f t="shared" si="5"/>
        <v>-313021.15743950993</v>
      </c>
      <c r="BE37" s="95">
        <f t="shared" si="6"/>
        <v>-41637.676585629961</v>
      </c>
      <c r="BG37" s="23">
        <f t="shared" si="4"/>
        <v>0.4793550489832395</v>
      </c>
      <c r="BH37" s="23">
        <f t="shared" si="4"/>
        <v>0.49114027660917314</v>
      </c>
      <c r="BJ37" s="81">
        <v>0.48537599470364279</v>
      </c>
      <c r="BK37" s="81">
        <v>0.49961984589050507</v>
      </c>
      <c r="BL37" s="81"/>
      <c r="BM37" s="81"/>
    </row>
    <row r="38" spans="1:65" x14ac:dyDescent="0.25">
      <c r="A38" s="28" t="s">
        <v>37</v>
      </c>
      <c r="B38" s="26">
        <v>600904.63022000005</v>
      </c>
      <c r="C38" s="26">
        <v>67850.682484000004</v>
      </c>
      <c r="F38" s="28" t="s">
        <v>37</v>
      </c>
      <c r="G38" s="26">
        <v>3300.7854422196101</v>
      </c>
      <c r="H38" s="26">
        <v>4227.8920510149501</v>
      </c>
      <c r="I38" s="26">
        <v>100.524937449362</v>
      </c>
      <c r="J38" s="26">
        <v>256.77598747774698</v>
      </c>
      <c r="K38" s="26">
        <v>2837.4138593561302</v>
      </c>
      <c r="L38" s="26">
        <v>171.153245038222</v>
      </c>
      <c r="M38" s="26">
        <v>1132.7798163549801</v>
      </c>
      <c r="N38" s="26">
        <v>605831.313434646</v>
      </c>
      <c r="O38" s="26">
        <v>68329.551062914397</v>
      </c>
      <c r="P38" s="26">
        <v>537501.76237173204</v>
      </c>
      <c r="Q38" s="26">
        <v>388.356990029597</v>
      </c>
      <c r="R38" s="26">
        <v>76.344606778110304</v>
      </c>
      <c r="S38" s="26">
        <v>37824.2653166663</v>
      </c>
      <c r="T38" s="26">
        <v>58.379098618253103</v>
      </c>
      <c r="U38" s="26">
        <v>1812.27196492446</v>
      </c>
      <c r="V38" s="26">
        <v>135.561580879313</v>
      </c>
      <c r="W38" s="26">
        <v>351.698364501176</v>
      </c>
      <c r="X38" s="26">
        <v>4535.8454620612101</v>
      </c>
      <c r="Y38" s="26">
        <v>10301.914380308301</v>
      </c>
      <c r="Z38" s="26">
        <v>577.52699625765399</v>
      </c>
      <c r="AA38" s="26">
        <v>240.06096297888499</v>
      </c>
      <c r="AB38" s="28"/>
      <c r="AC38" s="49">
        <f t="shared" si="2"/>
        <v>8.198777254956777E-3</v>
      </c>
      <c r="AD38" s="49">
        <f t="shared" si="2"/>
        <v>7.0576825668233444E-3</v>
      </c>
      <c r="AE38" s="28"/>
      <c r="AF38" s="26">
        <v>41</v>
      </c>
      <c r="AG38" s="26" t="s">
        <v>37</v>
      </c>
      <c r="AH38" s="26">
        <v>1187.0864065010801</v>
      </c>
      <c r="AI38" s="26">
        <v>1374.8642199841599</v>
      </c>
      <c r="AJ38" s="26">
        <v>36.2124041775294</v>
      </c>
      <c r="AK38" s="26">
        <v>115.409928161799</v>
      </c>
      <c r="AL38" s="26">
        <v>988.34373286516302</v>
      </c>
      <c r="AM38" s="26">
        <v>67.200002077117006</v>
      </c>
      <c r="AN38" s="26">
        <v>401.56481083079802</v>
      </c>
      <c r="AO38" s="26">
        <v>177504.466812742</v>
      </c>
      <c r="AP38" s="26">
        <v>121.829337782099</v>
      </c>
      <c r="AQ38" s="26">
        <v>26.274194253193599</v>
      </c>
      <c r="AR38" s="26">
        <v>12783.166348106901</v>
      </c>
      <c r="AS38" s="26">
        <v>23.875549039058399</v>
      </c>
      <c r="AT38" s="26">
        <v>671.78640295072501</v>
      </c>
      <c r="AU38" s="26">
        <v>66.692608153038407</v>
      </c>
      <c r="AV38" s="26">
        <v>176.14099708633199</v>
      </c>
      <c r="AW38" s="26">
        <v>1681.2143326866501</v>
      </c>
      <c r="AX38" s="26">
        <v>3644.6148551360402</v>
      </c>
      <c r="AY38" s="26">
        <v>213.27777439048</v>
      </c>
      <c r="AZ38" s="26">
        <v>83.809552228361298</v>
      </c>
      <c r="BA38" s="26">
        <f t="shared" si="0"/>
        <v>201167.83026915256</v>
      </c>
      <c r="BB38" s="26">
        <f t="shared" si="3"/>
        <v>23663.36345641056</v>
      </c>
      <c r="BD38" s="95">
        <f t="shared" si="5"/>
        <v>-404663.48316549347</v>
      </c>
      <c r="BE38" s="95">
        <f t="shared" si="6"/>
        <v>-44666.187606503838</v>
      </c>
      <c r="BG38" s="23">
        <f t="shared" si="4"/>
        <v>0.33205254632460252</v>
      </c>
      <c r="BH38" s="23">
        <f t="shared" si="4"/>
        <v>0.34631229224120808</v>
      </c>
      <c r="BJ38" s="81">
        <v>0.30670686561395227</v>
      </c>
      <c r="BK38" s="81">
        <v>0.3250853396429233</v>
      </c>
      <c r="BL38" s="81"/>
      <c r="BM38" s="81"/>
    </row>
    <row r="39" spans="1:65" x14ac:dyDescent="0.25">
      <c r="A39" s="28" t="s">
        <v>38</v>
      </c>
      <c r="B39" s="26">
        <v>135894.96773</v>
      </c>
      <c r="C39" s="26">
        <v>24363.164188999999</v>
      </c>
      <c r="D39" s="28" t="s">
        <v>237</v>
      </c>
      <c r="F39" s="28" t="s">
        <v>130</v>
      </c>
      <c r="G39" s="26">
        <v>1374.52653020056</v>
      </c>
      <c r="H39" s="26">
        <v>1085.7848178706599</v>
      </c>
      <c r="I39" s="26">
        <v>46.675294322547202</v>
      </c>
      <c r="J39" s="26">
        <v>245.50834736024001</v>
      </c>
      <c r="K39" s="26">
        <v>993.93938942993998</v>
      </c>
      <c r="L39" s="26">
        <v>79.269588046539496</v>
      </c>
      <c r="M39" s="26">
        <v>424.73839910271801</v>
      </c>
      <c r="N39" s="26">
        <v>135563.67085489101</v>
      </c>
      <c r="O39" s="26">
        <v>24364.696712021199</v>
      </c>
      <c r="P39" s="26">
        <v>111198.97414287001</v>
      </c>
      <c r="Q39" s="26">
        <v>86.523639941136594</v>
      </c>
      <c r="R39" s="26">
        <v>24.229731800018701</v>
      </c>
      <c r="S39" s="26">
        <v>12120.690511306901</v>
      </c>
      <c r="T39" s="26">
        <v>54.564953278548401</v>
      </c>
      <c r="U39" s="26">
        <v>893.60361359590297</v>
      </c>
      <c r="V39" s="26">
        <v>96.607458095096305</v>
      </c>
      <c r="W39" s="26">
        <v>241.197703145444</v>
      </c>
      <c r="X39" s="26">
        <v>2233.12922634302</v>
      </c>
      <c r="Y39" s="26">
        <v>4041.92530090334</v>
      </c>
      <c r="Z39" s="26">
        <v>233.64133723551399</v>
      </c>
      <c r="AA39" s="26">
        <v>88.140870043045197</v>
      </c>
      <c r="AB39" s="28"/>
      <c r="AC39" s="49">
        <f t="shared" si="2"/>
        <v>-2.4378892069588914E-3</v>
      </c>
      <c r="AD39" s="49">
        <f t="shared" si="2"/>
        <v>6.290328338763621E-5</v>
      </c>
      <c r="AE39" s="28"/>
      <c r="AF39" s="26">
        <v>42</v>
      </c>
      <c r="AG39" s="26" t="s">
        <v>130</v>
      </c>
      <c r="AH39" s="26">
        <v>354.56882365689</v>
      </c>
      <c r="AI39" s="26">
        <v>298.70925481202897</v>
      </c>
      <c r="AJ39" s="26">
        <v>12.245025428977501</v>
      </c>
      <c r="AK39" s="26">
        <v>67.114481521973801</v>
      </c>
      <c r="AL39" s="26">
        <v>258.15213915070001</v>
      </c>
      <c r="AM39" s="26">
        <v>22.7980069303206</v>
      </c>
      <c r="AN39" s="26">
        <v>112.344159580024</v>
      </c>
      <c r="AO39" s="26">
        <v>31099.5408000766</v>
      </c>
      <c r="AP39" s="26">
        <v>21.417114429902298</v>
      </c>
      <c r="AQ39" s="26">
        <v>6.3893273529100396</v>
      </c>
      <c r="AR39" s="26">
        <v>3225.8988817971799</v>
      </c>
      <c r="AS39" s="26">
        <v>14.2727645302441</v>
      </c>
      <c r="AT39" s="26">
        <v>242.07965560022001</v>
      </c>
      <c r="AU39" s="26">
        <v>28.339590602446201</v>
      </c>
      <c r="AV39" s="26">
        <v>71.619285707973802</v>
      </c>
      <c r="AW39" s="26">
        <v>604.973773642531</v>
      </c>
      <c r="AX39" s="26">
        <v>1042.9966884012999</v>
      </c>
      <c r="AY39" s="26">
        <v>66.645888360478594</v>
      </c>
      <c r="AZ39" s="26">
        <v>22.947084674670101</v>
      </c>
      <c r="BA39" s="26">
        <f t="shared" si="0"/>
        <v>37573.052746257366</v>
      </c>
      <c r="BB39" s="26">
        <f t="shared" si="3"/>
        <v>6473.5119461807662</v>
      </c>
      <c r="BD39" s="95">
        <f t="shared" si="5"/>
        <v>-97990.618108633644</v>
      </c>
      <c r="BE39" s="95">
        <f t="shared" si="6"/>
        <v>-17891.184765840433</v>
      </c>
      <c r="BG39" s="23">
        <f t="shared" si="4"/>
        <v>0.27716166513723295</v>
      </c>
      <c r="BH39" s="23">
        <f t="shared" si="4"/>
        <v>0.26569228514085408</v>
      </c>
      <c r="BJ39" s="81">
        <v>0.25951825698625519</v>
      </c>
      <c r="BK39" s="81">
        <v>0.25850414197235222</v>
      </c>
      <c r="BL39" s="81"/>
      <c r="BM39" s="81"/>
    </row>
    <row r="40" spans="1:65" x14ac:dyDescent="0.25">
      <c r="A40" s="28" t="s">
        <v>39</v>
      </c>
      <c r="B40" s="26">
        <v>4639.8984383999996</v>
      </c>
      <c r="C40" s="26">
        <v>772.41383255999995</v>
      </c>
      <c r="D40" s="28" t="s">
        <v>237</v>
      </c>
      <c r="F40" s="28" t="s">
        <v>39</v>
      </c>
      <c r="G40" s="26">
        <v>39.3259562272303</v>
      </c>
      <c r="H40" s="26">
        <v>43.585270810253597</v>
      </c>
      <c r="I40" s="26">
        <v>1.3641459195202701</v>
      </c>
      <c r="J40" s="26">
        <v>5.5571797262961802</v>
      </c>
      <c r="K40" s="26">
        <v>30.643421683559598</v>
      </c>
      <c r="L40" s="26">
        <v>1.60517364484642</v>
      </c>
      <c r="M40" s="26">
        <v>12.4225888435104</v>
      </c>
      <c r="N40" s="26">
        <v>4640.8594138009303</v>
      </c>
      <c r="O40" s="26">
        <v>775.30182576762195</v>
      </c>
      <c r="P40" s="26">
        <v>3865.5575880333099</v>
      </c>
      <c r="Q40" s="26">
        <v>3.8310269680384899</v>
      </c>
      <c r="R40" s="26">
        <v>0.762494773392416</v>
      </c>
      <c r="S40" s="26">
        <v>417.13859267955303</v>
      </c>
      <c r="T40" s="26">
        <v>1.5189582279248399</v>
      </c>
      <c r="U40" s="26">
        <v>24.5933665128942</v>
      </c>
      <c r="V40" s="26">
        <v>0.77958867816376998</v>
      </c>
      <c r="W40" s="26">
        <v>1.15502485601062</v>
      </c>
      <c r="X40" s="26">
        <v>61.431136317289202</v>
      </c>
      <c r="Y40" s="26">
        <v>120.92673159278399</v>
      </c>
      <c r="Z40" s="26">
        <v>5.9085247000336096</v>
      </c>
      <c r="AA40" s="26">
        <v>2.7526436063206501</v>
      </c>
      <c r="AB40" s="28"/>
      <c r="AC40" s="49">
        <f t="shared" si="2"/>
        <v>2.071113007512446E-4</v>
      </c>
      <c r="AD40" s="49">
        <f t="shared" si="2"/>
        <v>3.7389195867328904E-3</v>
      </c>
      <c r="AE40" s="28"/>
      <c r="AF40" s="26">
        <v>44</v>
      </c>
      <c r="AG40" s="26" t="s">
        <v>39</v>
      </c>
      <c r="AH40" s="26">
        <v>11.433128466061399</v>
      </c>
      <c r="AI40" s="26">
        <v>12.4468385454749</v>
      </c>
      <c r="AJ40" s="26">
        <v>0.399927344304156</v>
      </c>
      <c r="AK40" s="26">
        <v>1.63337003076231</v>
      </c>
      <c r="AL40" s="26">
        <v>8.8552457074588204</v>
      </c>
      <c r="AM40" s="26">
        <v>0.46639106296325</v>
      </c>
      <c r="AN40" s="26">
        <v>3.5950333539358499</v>
      </c>
      <c r="AO40" s="26">
        <v>1108.2483948496899</v>
      </c>
      <c r="AP40" s="26">
        <v>1.1210044098119001</v>
      </c>
      <c r="AQ40" s="26">
        <v>0.220518387043803</v>
      </c>
      <c r="AR40" s="26">
        <v>120.369487608998</v>
      </c>
      <c r="AS40" s="26">
        <v>0.44892229438467302</v>
      </c>
      <c r="AT40" s="26">
        <v>7.1444883353283304</v>
      </c>
      <c r="AU40" s="26">
        <v>0.23630710029464499</v>
      </c>
      <c r="AV40" s="26">
        <v>0.36811228929597001</v>
      </c>
      <c r="AW40" s="26">
        <v>17.846243552974599</v>
      </c>
      <c r="AX40" s="26">
        <v>35.088913510041202</v>
      </c>
      <c r="AY40" s="26">
        <v>1.7068753865935899</v>
      </c>
      <c r="AZ40" s="26">
        <v>0.79363138611489203</v>
      </c>
      <c r="BA40" s="26">
        <f t="shared" si="0"/>
        <v>1332.4228336215319</v>
      </c>
      <c r="BB40" s="26">
        <f t="shared" si="3"/>
        <v>224.17443877184201</v>
      </c>
      <c r="BD40" s="95">
        <f t="shared" si="5"/>
        <v>-3308.4365801793983</v>
      </c>
      <c r="BE40" s="95">
        <f t="shared" si="6"/>
        <v>-551.12738699577994</v>
      </c>
      <c r="BG40" s="23">
        <f t="shared" si="4"/>
        <v>0.28710691594302329</v>
      </c>
      <c r="BH40" s="23">
        <f t="shared" si="4"/>
        <v>0.28914473218206105</v>
      </c>
      <c r="BJ40" s="81">
        <v>0.29021634384363976</v>
      </c>
      <c r="BK40" s="81">
        <v>0.29105884201841853</v>
      </c>
      <c r="BL40" s="81"/>
      <c r="BM40" s="81"/>
    </row>
    <row r="41" spans="1:65" x14ac:dyDescent="0.25">
      <c r="A41" s="28" t="s">
        <v>40</v>
      </c>
      <c r="B41" s="26">
        <v>116507.92275</v>
      </c>
      <c r="C41" s="26">
        <v>16184.149479</v>
      </c>
      <c r="D41" s="28" t="s">
        <v>237</v>
      </c>
      <c r="F41" s="28" t="s">
        <v>40</v>
      </c>
      <c r="G41" s="26">
        <v>854.88677160667305</v>
      </c>
      <c r="H41" s="26">
        <v>860.79027309754895</v>
      </c>
      <c r="I41" s="26">
        <v>28.0517073033614</v>
      </c>
      <c r="J41" s="26">
        <v>109.69615443377</v>
      </c>
      <c r="K41" s="26">
        <v>677.428879996913</v>
      </c>
      <c r="L41" s="26">
        <v>43.348503083715002</v>
      </c>
      <c r="M41" s="26">
        <v>275.84398992487701</v>
      </c>
      <c r="N41" s="26">
        <v>117180.547666837</v>
      </c>
      <c r="O41" s="26">
        <v>16266.3571322718</v>
      </c>
      <c r="P41" s="26">
        <v>100914.190534565</v>
      </c>
      <c r="Q41" s="26">
        <v>83.226242254887296</v>
      </c>
      <c r="R41" s="26">
        <v>17.2001928382854</v>
      </c>
      <c r="S41" s="26">
        <v>8552.3968115654407</v>
      </c>
      <c r="T41" s="26">
        <v>25.227147373468402</v>
      </c>
      <c r="U41" s="26">
        <v>511.41803369764602</v>
      </c>
      <c r="V41" s="26">
        <v>42.004227296527098</v>
      </c>
      <c r="W41" s="26">
        <v>104.83361704613699</v>
      </c>
      <c r="X41" s="26">
        <v>1278.8797334612</v>
      </c>
      <c r="Y41" s="26">
        <v>2604.20180128639</v>
      </c>
      <c r="Z41" s="26">
        <v>138.59828342620301</v>
      </c>
      <c r="AA41" s="26">
        <v>58.324762578746302</v>
      </c>
      <c r="AB41" s="28"/>
      <c r="AC41" s="49">
        <f t="shared" si="2"/>
        <v>5.7732118207986655E-3</v>
      </c>
      <c r="AD41" s="49">
        <f t="shared" si="2"/>
        <v>5.0795164354154043E-3</v>
      </c>
      <c r="AE41" s="28"/>
      <c r="AF41" s="26">
        <v>45</v>
      </c>
      <c r="AG41" s="26" t="s">
        <v>40</v>
      </c>
      <c r="AH41" s="26">
        <v>285.66934250678798</v>
      </c>
      <c r="AI41" s="26">
        <v>292.32031617590701</v>
      </c>
      <c r="AJ41" s="26">
        <v>9.2592939393695808</v>
      </c>
      <c r="AK41" s="26">
        <v>34.978783211070997</v>
      </c>
      <c r="AL41" s="26">
        <v>227.18442622218899</v>
      </c>
      <c r="AM41" s="26">
        <v>14.181957287961</v>
      </c>
      <c r="AN41" s="26">
        <v>92.172399320124399</v>
      </c>
      <c r="AO41" s="26">
        <v>34328.4822970073</v>
      </c>
      <c r="AP41" s="26">
        <v>27.924981677109798</v>
      </c>
      <c r="AQ41" s="26">
        <v>5.7884550136124098</v>
      </c>
      <c r="AR41" s="26">
        <v>2881.7919431204</v>
      </c>
      <c r="AS41" s="26">
        <v>8.1869244540756299</v>
      </c>
      <c r="AT41" s="26">
        <v>167.880998875183</v>
      </c>
      <c r="AU41" s="26">
        <v>13.2833112028533</v>
      </c>
      <c r="AV41" s="26">
        <v>32.972572991824599</v>
      </c>
      <c r="AW41" s="26">
        <v>419.82368582909498</v>
      </c>
      <c r="AX41" s="26">
        <v>870.98155197309097</v>
      </c>
      <c r="AY41" s="26">
        <v>45.803538866209799</v>
      </c>
      <c r="AZ41" s="26">
        <v>19.574254331784601</v>
      </c>
      <c r="BA41" s="26">
        <f t="shared" si="0"/>
        <v>39778.261034005955</v>
      </c>
      <c r="BB41" s="26">
        <f t="shared" si="3"/>
        <v>5449.7787369986545</v>
      </c>
      <c r="BD41" s="95">
        <f t="shared" si="5"/>
        <v>-77402.286632831034</v>
      </c>
      <c r="BE41" s="95">
        <f t="shared" si="6"/>
        <v>-10816.578395273145</v>
      </c>
      <c r="BG41" s="23">
        <f t="shared" si="4"/>
        <v>0.33946129990023516</v>
      </c>
      <c r="BH41" s="23">
        <f t="shared" si="4"/>
        <v>0.33503375664773227</v>
      </c>
      <c r="BJ41" s="81">
        <v>0.32952333801521649</v>
      </c>
      <c r="BK41" s="81">
        <v>0.32801390699296917</v>
      </c>
      <c r="BL41" s="81"/>
      <c r="BM41" s="81"/>
    </row>
    <row r="42" spans="1:65" x14ac:dyDescent="0.25">
      <c r="A42" s="28" t="s">
        <v>41</v>
      </c>
      <c r="B42" s="26">
        <v>216637.07230999999</v>
      </c>
      <c r="C42" s="26">
        <v>38681.228040000002</v>
      </c>
      <c r="D42" s="28" t="s">
        <v>237</v>
      </c>
      <c r="F42" s="28" t="s">
        <v>41</v>
      </c>
      <c r="G42" s="26">
        <v>2389.75404928432</v>
      </c>
      <c r="H42" s="26">
        <v>1192.9376962802501</v>
      </c>
      <c r="I42" s="26">
        <v>78.290033752762696</v>
      </c>
      <c r="J42" s="26">
        <v>537.85445901332105</v>
      </c>
      <c r="K42" s="26">
        <v>1643.17947177257</v>
      </c>
      <c r="L42" s="26">
        <v>206.76138756703401</v>
      </c>
      <c r="M42" s="26">
        <v>756.29244520136399</v>
      </c>
      <c r="N42" s="26">
        <v>215907.70439232301</v>
      </c>
      <c r="O42" s="26">
        <v>38503.4841300837</v>
      </c>
      <c r="P42" s="26">
        <v>177404.22026223899</v>
      </c>
      <c r="Q42" s="26">
        <v>58.696777978030902</v>
      </c>
      <c r="R42" s="26">
        <v>39.643294069015603</v>
      </c>
      <c r="S42" s="26">
        <v>16906.650949585801</v>
      </c>
      <c r="T42" s="26">
        <v>87.479963392251804</v>
      </c>
      <c r="U42" s="26">
        <v>1700.83403594636</v>
      </c>
      <c r="V42" s="26">
        <v>344.78484688349101</v>
      </c>
      <c r="W42" s="26">
        <v>933.408454835562</v>
      </c>
      <c r="X42" s="26">
        <v>4253.8408746837704</v>
      </c>
      <c r="Y42" s="26">
        <v>6714.9935201750404</v>
      </c>
      <c r="Z42" s="26">
        <v>516.55625170169196</v>
      </c>
      <c r="AA42" s="26">
        <v>141.52561796105499</v>
      </c>
      <c r="AB42" s="28"/>
      <c r="AC42" s="49">
        <f t="shared" si="2"/>
        <v>-3.3667733315435526E-3</v>
      </c>
      <c r="AD42" s="49">
        <f t="shared" si="2"/>
        <v>-4.5950948023805831E-3</v>
      </c>
      <c r="AE42" s="28"/>
      <c r="AF42" s="26">
        <v>46</v>
      </c>
      <c r="AG42" s="26" t="s">
        <v>41</v>
      </c>
      <c r="AH42" s="26">
        <v>1199.3830119896199</v>
      </c>
      <c r="AI42" s="26">
        <v>591.86551554302503</v>
      </c>
      <c r="AJ42" s="26">
        <v>41.585155607790902</v>
      </c>
      <c r="AK42" s="26">
        <v>305.00041964271099</v>
      </c>
      <c r="AL42" s="26">
        <v>823.53815029394605</v>
      </c>
      <c r="AM42" s="26">
        <v>116.241166101823</v>
      </c>
      <c r="AN42" s="26">
        <v>389.99198953214102</v>
      </c>
      <c r="AO42" s="26">
        <v>89369.345737827796</v>
      </c>
      <c r="AP42" s="26">
        <v>27.215951242143401</v>
      </c>
      <c r="AQ42" s="26">
        <v>19.894433793447</v>
      </c>
      <c r="AR42" s="26">
        <v>8458.1753262503207</v>
      </c>
      <c r="AS42" s="26">
        <v>47.127660248756698</v>
      </c>
      <c r="AT42" s="26">
        <v>934.69691363252696</v>
      </c>
      <c r="AU42" s="26">
        <v>196.32901641929701</v>
      </c>
      <c r="AV42" s="26">
        <v>533.37092544341101</v>
      </c>
      <c r="AW42" s="26">
        <v>2337.6524700618702</v>
      </c>
      <c r="AX42" s="26">
        <v>3366.01556728485</v>
      </c>
      <c r="AY42" s="26">
        <v>287.91951172234297</v>
      </c>
      <c r="AZ42" s="26">
        <v>70.589231581426802</v>
      </c>
      <c r="BA42" s="26">
        <f t="shared" si="0"/>
        <v>109115.93815421926</v>
      </c>
      <c r="BB42" s="26">
        <f t="shared" si="3"/>
        <v>19746.592416391461</v>
      </c>
      <c r="BD42" s="95">
        <f t="shared" si="5"/>
        <v>-106791.76623810375</v>
      </c>
      <c r="BE42" s="95">
        <f t="shared" si="6"/>
        <v>-18756.891713692239</v>
      </c>
      <c r="BG42" s="23">
        <f t="shared" si="4"/>
        <v>0.50538232742239775</v>
      </c>
      <c r="BH42" s="23">
        <f t="shared" si="4"/>
        <v>0.51285209280484234</v>
      </c>
      <c r="BJ42" s="81">
        <v>0.5008769994734763</v>
      </c>
      <c r="BK42" s="81">
        <v>0.50508675104737388</v>
      </c>
      <c r="BL42" s="81"/>
      <c r="BM42" s="81"/>
    </row>
    <row r="43" spans="1:65" x14ac:dyDescent="0.25">
      <c r="A43" s="28" t="s">
        <v>42</v>
      </c>
      <c r="B43" s="26">
        <v>141240.35211000001</v>
      </c>
      <c r="C43" s="26">
        <v>25897.078980999999</v>
      </c>
      <c r="D43" s="28" t="s">
        <v>237</v>
      </c>
      <c r="F43" s="28" t="s">
        <v>42</v>
      </c>
      <c r="G43" s="26">
        <v>1532.3267061294</v>
      </c>
      <c r="H43" s="26">
        <v>1000.77853745377</v>
      </c>
      <c r="I43" s="26">
        <v>50.1001772075155</v>
      </c>
      <c r="J43" s="26">
        <v>297.84585704128699</v>
      </c>
      <c r="K43" s="26">
        <v>1087.22374102305</v>
      </c>
      <c r="L43" s="26">
        <v>105.510533132712</v>
      </c>
      <c r="M43" s="26">
        <v>475.73072129719901</v>
      </c>
      <c r="N43" s="26">
        <v>140798.020875713</v>
      </c>
      <c r="O43" s="26">
        <v>25844.857751874199</v>
      </c>
      <c r="P43" s="26">
        <v>114953.163123839</v>
      </c>
      <c r="Q43" s="26">
        <v>68.059313425596699</v>
      </c>
      <c r="R43" s="26">
        <v>26.1038612245572</v>
      </c>
      <c r="S43" s="26">
        <v>12220.520394958001</v>
      </c>
      <c r="T43" s="26">
        <v>57.129338492148698</v>
      </c>
      <c r="U43" s="26">
        <v>1019.6947559759</v>
      </c>
      <c r="V43" s="26">
        <v>152.010860991969</v>
      </c>
      <c r="W43" s="26">
        <v>397.761574232378</v>
      </c>
      <c r="X43" s="26">
        <v>2549.1371191102098</v>
      </c>
      <c r="Y43" s="26">
        <v>4421.8390127702696</v>
      </c>
      <c r="Z43" s="26">
        <v>287.554032066226</v>
      </c>
      <c r="AA43" s="26">
        <v>95.531215341964398</v>
      </c>
      <c r="AB43" s="28"/>
      <c r="AC43" s="49">
        <f t="shared" si="2"/>
        <v>-3.1317624721192358E-3</v>
      </c>
      <c r="AD43" s="49">
        <f t="shared" si="2"/>
        <v>-2.0164910939999641E-3</v>
      </c>
      <c r="AE43" s="28"/>
      <c r="AF43" s="26">
        <v>47</v>
      </c>
      <c r="AG43" s="26" t="s">
        <v>42</v>
      </c>
      <c r="AH43" s="26">
        <v>486.26497766004201</v>
      </c>
      <c r="AI43" s="26">
        <v>321.53690618356399</v>
      </c>
      <c r="AJ43" s="26">
        <v>15.6164786008289</v>
      </c>
      <c r="AK43" s="26">
        <v>92.213468112240804</v>
      </c>
      <c r="AL43" s="26">
        <v>345.19231044058102</v>
      </c>
      <c r="AM43" s="26">
        <v>33.258753999713598</v>
      </c>
      <c r="AN43" s="26">
        <v>150.75273243522099</v>
      </c>
      <c r="AO43" s="26">
        <v>37026.328205051301</v>
      </c>
      <c r="AP43" s="26">
        <v>20.546560224985701</v>
      </c>
      <c r="AQ43" s="26">
        <v>8.3095726255407403</v>
      </c>
      <c r="AR43" s="26">
        <v>3892.7153615083198</v>
      </c>
      <c r="AS43" s="26">
        <v>17.7346050158263</v>
      </c>
      <c r="AT43" s="26">
        <v>318.41680693859502</v>
      </c>
      <c r="AU43" s="26">
        <v>47.608769067728304</v>
      </c>
      <c r="AV43" s="26">
        <v>124.44558573667599</v>
      </c>
      <c r="AW43" s="26">
        <v>796.01535659738397</v>
      </c>
      <c r="AX43" s="26">
        <v>1401.5718491023799</v>
      </c>
      <c r="AY43" s="26">
        <v>90.953620587728693</v>
      </c>
      <c r="AZ43" s="26">
        <v>30.413235695505701</v>
      </c>
      <c r="BA43" s="26">
        <f t="shared" si="0"/>
        <v>45219.895155584163</v>
      </c>
      <c r="BB43" s="26">
        <f t="shared" si="3"/>
        <v>8193.5669505328624</v>
      </c>
      <c r="BD43" s="95">
        <f t="shared" si="5"/>
        <v>-95578.125720128839</v>
      </c>
      <c r="BE43" s="95">
        <f t="shared" si="6"/>
        <v>-17651.290801341336</v>
      </c>
      <c r="BG43" s="23">
        <f t="shared" si="4"/>
        <v>0.32116854252874222</v>
      </c>
      <c r="BH43" s="23">
        <f t="shared" si="4"/>
        <v>0.31702890490618729</v>
      </c>
      <c r="BJ43" s="81">
        <v>0.30616375096241594</v>
      </c>
      <c r="BK43" s="81">
        <v>0.30909930406923453</v>
      </c>
      <c r="BL43" s="81"/>
      <c r="BM43" s="81"/>
    </row>
    <row r="44" spans="1:65" x14ac:dyDescent="0.25">
      <c r="A44" s="28" t="s">
        <v>43</v>
      </c>
      <c r="B44" s="26">
        <v>1315064.2652</v>
      </c>
      <c r="C44" s="26">
        <v>190794.57217999999</v>
      </c>
      <c r="D44" s="28" t="s">
        <v>237</v>
      </c>
      <c r="F44" s="28" t="s">
        <v>43</v>
      </c>
      <c r="G44" s="26">
        <v>10213.291626074</v>
      </c>
      <c r="H44" s="26">
        <v>8993.7228410963598</v>
      </c>
      <c r="I44" s="26">
        <v>346.21175600346101</v>
      </c>
      <c r="J44" s="26">
        <v>1891.8395413614601</v>
      </c>
      <c r="K44" s="26">
        <v>7749.0266598323296</v>
      </c>
      <c r="L44" s="26">
        <v>781.92684753385504</v>
      </c>
      <c r="M44" s="26">
        <v>3405.0862195693198</v>
      </c>
      <c r="N44" s="26">
        <v>1317934.5079079301</v>
      </c>
      <c r="O44" s="26">
        <v>190982.381509681</v>
      </c>
      <c r="P44" s="26">
        <v>1126952.12639825</v>
      </c>
      <c r="Q44" s="26">
        <v>666.25064036552601</v>
      </c>
      <c r="R44" s="26">
        <v>197.92897491691301</v>
      </c>
      <c r="S44" s="26">
        <v>94485.8477989604</v>
      </c>
      <c r="T44" s="26">
        <v>338.30472314908201</v>
      </c>
      <c r="U44" s="26">
        <v>7135.6857981558296</v>
      </c>
      <c r="V44" s="26">
        <v>1071.14426317675</v>
      </c>
      <c r="W44" s="26">
        <v>2851.9749456285099</v>
      </c>
      <c r="X44" s="26">
        <v>17845.707997486701</v>
      </c>
      <c r="Y44" s="26">
        <v>30154.659879627601</v>
      </c>
      <c r="Z44" s="26">
        <v>2186.3945695751099</v>
      </c>
      <c r="AA44" s="26">
        <v>667.37642716755602</v>
      </c>
      <c r="AB44" s="28"/>
      <c r="AC44" s="49">
        <f t="shared" si="2"/>
        <v>2.1825874095160831E-3</v>
      </c>
      <c r="AD44" s="49">
        <f t="shared" si="2"/>
        <v>9.8435362984973973E-4</v>
      </c>
      <c r="AE44" s="28"/>
      <c r="AF44" s="26">
        <v>48</v>
      </c>
      <c r="AG44" s="26" t="s">
        <v>43</v>
      </c>
      <c r="AH44" s="26">
        <v>5543.6013439526996</v>
      </c>
      <c r="AI44" s="26">
        <v>4585.78628156172</v>
      </c>
      <c r="AJ44" s="26">
        <v>186.48033085441199</v>
      </c>
      <c r="AK44" s="26">
        <v>1043.1753398035901</v>
      </c>
      <c r="AL44" s="26">
        <v>4154.8894066376697</v>
      </c>
      <c r="AM44" s="26">
        <v>426.36161188490598</v>
      </c>
      <c r="AN44" s="26">
        <v>1831.0740993459001</v>
      </c>
      <c r="AO44" s="26">
        <v>583639.49453596096</v>
      </c>
      <c r="AP44" s="26">
        <v>335.719231852088</v>
      </c>
      <c r="AQ44" s="26">
        <v>105.33168894254</v>
      </c>
      <c r="AR44" s="26">
        <v>49610.1248725529</v>
      </c>
      <c r="AS44" s="26">
        <v>184.94347115189601</v>
      </c>
      <c r="AT44" s="26">
        <v>3852.0485918293498</v>
      </c>
      <c r="AU44" s="26">
        <v>601.38147076815596</v>
      </c>
      <c r="AV44" s="26">
        <v>1605.5677778931899</v>
      </c>
      <c r="AW44" s="26">
        <v>9633.7898789011506</v>
      </c>
      <c r="AX44" s="26">
        <v>16268.0748319085</v>
      </c>
      <c r="AY44" s="26">
        <v>1174.8487034555701</v>
      </c>
      <c r="AZ44" s="26">
        <v>357.62808758477502</v>
      </c>
      <c r="BA44" s="26">
        <f t="shared" si="0"/>
        <v>685140.32155684172</v>
      </c>
      <c r="BB44" s="26">
        <f t="shared" si="3"/>
        <v>101500.82702088077</v>
      </c>
      <c r="BD44" s="95">
        <f t="shared" si="5"/>
        <v>-632794.18635108834</v>
      </c>
      <c r="BE44" s="95">
        <f t="shared" si="6"/>
        <v>-89481.554488800233</v>
      </c>
      <c r="BG44" s="23">
        <f t="shared" si="4"/>
        <v>0.5198591564647802</v>
      </c>
      <c r="BH44" s="23">
        <f t="shared" si="4"/>
        <v>0.53146696684026651</v>
      </c>
      <c r="BJ44" s="81">
        <v>0.49641986729570481</v>
      </c>
      <c r="BK44" s="81">
        <v>0.51234577507182033</v>
      </c>
      <c r="BL44" s="81"/>
      <c r="BM44" s="81"/>
    </row>
    <row r="45" spans="1:65" x14ac:dyDescent="0.25">
      <c r="A45" s="28" t="s">
        <v>44</v>
      </c>
      <c r="B45" s="26">
        <v>165145.54621999999</v>
      </c>
      <c r="C45" s="26">
        <v>21117.96012</v>
      </c>
      <c r="F45" s="28" t="s">
        <v>44</v>
      </c>
      <c r="G45" s="26">
        <v>1048.6186460314</v>
      </c>
      <c r="H45" s="26">
        <v>1189.00534135815</v>
      </c>
      <c r="I45" s="26">
        <v>35.149218869359601</v>
      </c>
      <c r="J45" s="26">
        <v>146.73738868036801</v>
      </c>
      <c r="K45" s="26">
        <v>846.09849115671</v>
      </c>
      <c r="L45" s="26">
        <v>68.976071716353303</v>
      </c>
      <c r="M45" s="26">
        <v>357.46716226568901</v>
      </c>
      <c r="N45" s="26">
        <v>165958.59108547799</v>
      </c>
      <c r="O45" s="26">
        <v>21201.847265530101</v>
      </c>
      <c r="P45" s="26">
        <v>144756.74381994799</v>
      </c>
      <c r="Q45" s="26">
        <v>98.714644311799603</v>
      </c>
      <c r="R45" s="26">
        <v>22.4852417643589</v>
      </c>
      <c r="S45" s="26">
        <v>11234.5013185844</v>
      </c>
      <c r="T45" s="26">
        <v>29.795056873735799</v>
      </c>
      <c r="U45" s="26">
        <v>678.79927644306201</v>
      </c>
      <c r="V45" s="26">
        <v>75.212072135231494</v>
      </c>
      <c r="W45" s="26">
        <v>196.74217880586599</v>
      </c>
      <c r="X45" s="26">
        <v>1697.8331512315499</v>
      </c>
      <c r="Y45" s="26">
        <v>3190.9821940398001</v>
      </c>
      <c r="Z45" s="26">
        <v>212.15606541113399</v>
      </c>
      <c r="AA45" s="26">
        <v>72.573745851176994</v>
      </c>
      <c r="AB45" s="28"/>
      <c r="AC45" s="49">
        <f t="shared" si="2"/>
        <v>4.9232018912269086E-3</v>
      </c>
      <c r="AD45" s="49">
        <f t="shared" si="2"/>
        <v>3.9723129058594608E-3</v>
      </c>
      <c r="AE45" s="28"/>
      <c r="AF45" s="26">
        <v>49</v>
      </c>
      <c r="AG45" s="26" t="s">
        <v>44</v>
      </c>
      <c r="AH45" s="26">
        <v>524.45582045509104</v>
      </c>
      <c r="AI45" s="26">
        <v>576.86414086771697</v>
      </c>
      <c r="AJ45" s="26">
        <v>18.0558895359129</v>
      </c>
      <c r="AK45" s="26">
        <v>82.266155158548699</v>
      </c>
      <c r="AL45" s="26">
        <v>419.044162121532</v>
      </c>
      <c r="AM45" s="26">
        <v>37.379282731030102</v>
      </c>
      <c r="AN45" s="26">
        <v>179.940796201528</v>
      </c>
      <c r="AO45" s="26">
        <v>70816.186462301004</v>
      </c>
      <c r="AP45" s="26">
        <v>47.330842175153897</v>
      </c>
      <c r="AQ45" s="26">
        <v>11.122765186511399</v>
      </c>
      <c r="AR45" s="26">
        <v>5526.8047145672799</v>
      </c>
      <c r="AS45" s="26">
        <v>15.8785837566694</v>
      </c>
      <c r="AT45" s="26">
        <v>356.16670361343898</v>
      </c>
      <c r="AU45" s="26">
        <v>43.829423180881697</v>
      </c>
      <c r="AV45" s="26">
        <v>115.774089345775</v>
      </c>
      <c r="AW45" s="26">
        <v>890.834351992096</v>
      </c>
      <c r="AX45" s="26">
        <v>1588.1704207975099</v>
      </c>
      <c r="AY45" s="26">
        <v>111.902794912869</v>
      </c>
      <c r="AZ45" s="26">
        <v>35.872257528631501</v>
      </c>
      <c r="BA45" s="26">
        <f t="shared" si="0"/>
        <v>81397.879656429184</v>
      </c>
      <c r="BB45" s="26">
        <f t="shared" si="3"/>
        <v>10581.69319412818</v>
      </c>
      <c r="BD45" s="95">
        <f t="shared" si="5"/>
        <v>-84560.71142904881</v>
      </c>
      <c r="BE45" s="95">
        <f t="shared" si="6"/>
        <v>-10620.154071401921</v>
      </c>
      <c r="BG45" s="23">
        <f t="shared" si="4"/>
        <v>0.49047102125918091</v>
      </c>
      <c r="BH45" s="23">
        <f t="shared" si="4"/>
        <v>0.49909298287097204</v>
      </c>
      <c r="BJ45" s="81">
        <v>0.46812535716814313</v>
      </c>
      <c r="BK45" s="81">
        <v>0.47943343543069888</v>
      </c>
      <c r="BL45" s="81"/>
      <c r="BM45" s="81"/>
    </row>
    <row r="46" spans="1:65" x14ac:dyDescent="0.25">
      <c r="A46" s="28" t="s">
        <v>45</v>
      </c>
      <c r="B46" s="26">
        <v>75721.771024000001</v>
      </c>
      <c r="C46" s="26">
        <v>8439.3587428999999</v>
      </c>
      <c r="D46" s="28" t="s">
        <v>237</v>
      </c>
      <c r="F46" s="28" t="s">
        <v>45</v>
      </c>
      <c r="G46" s="26">
        <v>399.662200433208</v>
      </c>
      <c r="H46" s="26">
        <v>538.85824269581099</v>
      </c>
      <c r="I46" s="26">
        <v>12.6874914377993</v>
      </c>
      <c r="J46" s="26">
        <v>30.734055765913201</v>
      </c>
      <c r="K46" s="26">
        <v>348.33339638552201</v>
      </c>
      <c r="L46" s="26">
        <v>20.339957527957299</v>
      </c>
      <c r="M46" s="26">
        <v>138.70059293308401</v>
      </c>
      <c r="N46" s="26">
        <v>76398.166199341897</v>
      </c>
      <c r="O46" s="26">
        <v>8508.8881164811992</v>
      </c>
      <c r="P46" s="26">
        <v>67889.278082860706</v>
      </c>
      <c r="Q46" s="26">
        <v>51.905287344918598</v>
      </c>
      <c r="R46" s="26">
        <v>9.4552513434415193</v>
      </c>
      <c r="S46" s="26">
        <v>4754.3724317531696</v>
      </c>
      <c r="T46" s="26">
        <v>7.4240865424362097</v>
      </c>
      <c r="U46" s="26">
        <v>224.51598824936499</v>
      </c>
      <c r="V46" s="26">
        <v>14.034990261082299</v>
      </c>
      <c r="W46" s="26">
        <v>35.956078319196202</v>
      </c>
      <c r="X46" s="26">
        <v>561.90293523371702</v>
      </c>
      <c r="Y46" s="26">
        <v>1259.94373892866</v>
      </c>
      <c r="Z46" s="26">
        <v>70.710070492788006</v>
      </c>
      <c r="AA46" s="26">
        <v>29.3513208331266</v>
      </c>
      <c r="AB46" s="28"/>
      <c r="AC46" s="49">
        <f t="shared" si="2"/>
        <v>8.9326380801039613E-3</v>
      </c>
      <c r="AD46" s="49">
        <f t="shared" si="2"/>
        <v>8.2387034014514485E-3</v>
      </c>
      <c r="AE46" s="28"/>
      <c r="AF46" s="26">
        <v>50</v>
      </c>
      <c r="AG46" s="26" t="s">
        <v>45</v>
      </c>
      <c r="AH46" s="26">
        <v>59.879401914842099</v>
      </c>
      <c r="AI46" s="26">
        <v>78.190451219009105</v>
      </c>
      <c r="AJ46" s="26">
        <v>1.9661619713318801</v>
      </c>
      <c r="AK46" s="26">
        <v>5.9597096912186203</v>
      </c>
      <c r="AL46" s="26">
        <v>51.489983578422098</v>
      </c>
      <c r="AM46" s="26">
        <v>3.4898970060677001</v>
      </c>
      <c r="AN46" s="26">
        <v>20.9505290396127</v>
      </c>
      <c r="AO46" s="26">
        <v>9899.3640762136092</v>
      </c>
      <c r="AP46" s="26">
        <v>7.3589472420782904</v>
      </c>
      <c r="AQ46" s="26">
        <v>1.3955888221173001</v>
      </c>
      <c r="AR46" s="26">
        <v>698.75289661946397</v>
      </c>
      <c r="AS46" s="26">
        <v>1.2680063702884501</v>
      </c>
      <c r="AT46" s="26">
        <v>36.1784608501778</v>
      </c>
      <c r="AU46" s="26">
        <v>3.0304123833863201</v>
      </c>
      <c r="AV46" s="26">
        <v>7.9540758844420401</v>
      </c>
      <c r="AW46" s="26">
        <v>90.534520754035</v>
      </c>
      <c r="AX46" s="26">
        <v>187.44289853353499</v>
      </c>
      <c r="AY46" s="26">
        <v>11.5037758972763</v>
      </c>
      <c r="AZ46" s="26">
        <v>4.3378178907197604</v>
      </c>
      <c r="BA46" s="26">
        <f t="shared" si="0"/>
        <v>11171.047611881635</v>
      </c>
      <c r="BB46" s="26">
        <f t="shared" si="3"/>
        <v>1271.6835356680258</v>
      </c>
      <c r="BD46" s="95">
        <f t="shared" si="5"/>
        <v>-65227.11858746026</v>
      </c>
      <c r="BE46" s="95">
        <f t="shared" si="6"/>
        <v>-7237.2045808131734</v>
      </c>
      <c r="BG46" s="23">
        <f t="shared" si="4"/>
        <v>0.14622141037696615</v>
      </c>
      <c r="BH46" s="23">
        <f t="shared" si="4"/>
        <v>0.14945355001258651</v>
      </c>
      <c r="BJ46" s="81">
        <v>0.16903200318098702</v>
      </c>
      <c r="BK46" s="81">
        <v>0.17577862116232487</v>
      </c>
      <c r="BL46" s="81"/>
      <c r="BM46" s="81"/>
    </row>
    <row r="47" spans="1:65" x14ac:dyDescent="0.25">
      <c r="A47" s="28" t="s">
        <v>46</v>
      </c>
      <c r="B47" s="26">
        <v>124842.94682</v>
      </c>
      <c r="C47" s="26">
        <v>20113.891861</v>
      </c>
      <c r="D47" s="28" t="s">
        <v>237</v>
      </c>
      <c r="F47" s="28" t="s">
        <v>46</v>
      </c>
      <c r="G47" s="26">
        <v>1085.8173730385699</v>
      </c>
      <c r="H47" s="26">
        <v>883.15818565121697</v>
      </c>
      <c r="I47" s="26">
        <v>39.506820221895197</v>
      </c>
      <c r="J47" s="26">
        <v>234.20259035367599</v>
      </c>
      <c r="K47" s="26">
        <v>798.70063052188902</v>
      </c>
      <c r="L47" s="26">
        <v>85.687195101440196</v>
      </c>
      <c r="M47" s="26">
        <v>358.14463435131699</v>
      </c>
      <c r="N47" s="26">
        <v>124875.052705865</v>
      </c>
      <c r="O47" s="26">
        <v>20123.296333571001</v>
      </c>
      <c r="P47" s="26">
        <v>104751.756372294</v>
      </c>
      <c r="Q47" s="26">
        <v>68.3735798221972</v>
      </c>
      <c r="R47" s="26">
        <v>20.0369369598262</v>
      </c>
      <c r="S47" s="26">
        <v>9726.8824755700298</v>
      </c>
      <c r="T47" s="26">
        <v>43.4271013125217</v>
      </c>
      <c r="U47" s="26">
        <v>813.66343749180101</v>
      </c>
      <c r="V47" s="26">
        <v>119.78316433792401</v>
      </c>
      <c r="W47" s="26">
        <v>316.32678941594003</v>
      </c>
      <c r="X47" s="26">
        <v>2034.2294996610401</v>
      </c>
      <c r="Y47" s="26">
        <v>3188.9513900582601</v>
      </c>
      <c r="Z47" s="26">
        <v>237.19205963502401</v>
      </c>
      <c r="AA47" s="26">
        <v>69.212470066414198</v>
      </c>
      <c r="AB47" s="28"/>
      <c r="AC47" s="49">
        <f t="shared" si="2"/>
        <v>2.5717020210438762E-4</v>
      </c>
      <c r="AD47" s="49">
        <f t="shared" si="2"/>
        <v>4.6756105859532002E-4</v>
      </c>
      <c r="AE47" s="28"/>
      <c r="AF47" s="26">
        <v>51</v>
      </c>
      <c r="AG47" s="26" t="s">
        <v>46</v>
      </c>
      <c r="AH47" s="26">
        <v>290.319553336078</v>
      </c>
      <c r="AI47" s="26">
        <v>245.33191095841201</v>
      </c>
      <c r="AJ47" s="26">
        <v>10.328940180961499</v>
      </c>
      <c r="AK47" s="26">
        <v>59.855336400878002</v>
      </c>
      <c r="AL47" s="26">
        <v>214.648258797751</v>
      </c>
      <c r="AM47" s="26">
        <v>22.234187308851499</v>
      </c>
      <c r="AN47" s="26">
        <v>95.597490937561005</v>
      </c>
      <c r="AO47" s="26">
        <v>28718.985633952099</v>
      </c>
      <c r="AP47" s="26">
        <v>17.9820529793963</v>
      </c>
      <c r="AQ47" s="26">
        <v>5.4035761805452998</v>
      </c>
      <c r="AR47" s="26">
        <v>2644.3283731491001</v>
      </c>
      <c r="AS47" s="26">
        <v>11.278492401348901</v>
      </c>
      <c r="AT47" s="26">
        <v>212.383069163729</v>
      </c>
      <c r="AU47" s="26">
        <v>30.315600698929899</v>
      </c>
      <c r="AV47" s="26">
        <v>79.622926075102797</v>
      </c>
      <c r="AW47" s="26">
        <v>530.959724993603</v>
      </c>
      <c r="AX47" s="26">
        <v>853.8150783433</v>
      </c>
      <c r="AY47" s="26">
        <v>62.3151959026087</v>
      </c>
      <c r="AZ47" s="26">
        <v>18.705884259823399</v>
      </c>
      <c r="BA47" s="26">
        <f t="shared" si="0"/>
        <v>34124.411286020084</v>
      </c>
      <c r="BB47" s="26">
        <f t="shared" si="3"/>
        <v>5405.4256520679846</v>
      </c>
      <c r="BD47" s="95">
        <f t="shared" si="5"/>
        <v>-90750.64141984492</v>
      </c>
      <c r="BE47" s="95">
        <f t="shared" si="6"/>
        <v>-14717.870681503016</v>
      </c>
      <c r="BG47" s="23">
        <f t="shared" si="4"/>
        <v>0.27326844350887197</v>
      </c>
      <c r="BH47" s="23">
        <f t="shared" si="4"/>
        <v>0.26861531840836134</v>
      </c>
      <c r="BJ47" s="81">
        <v>0.25976880859615548</v>
      </c>
      <c r="BK47" s="81">
        <v>0.26101484726635577</v>
      </c>
      <c r="BL47" s="81"/>
      <c r="BM47" s="81"/>
    </row>
    <row r="48" spans="1:65" x14ac:dyDescent="0.25">
      <c r="A48" s="28" t="s">
        <v>47</v>
      </c>
      <c r="B48" s="26">
        <v>230680.92822</v>
      </c>
      <c r="C48" s="26">
        <v>37539.556233000003</v>
      </c>
      <c r="F48" s="28" t="s">
        <v>47</v>
      </c>
      <c r="G48" s="26">
        <v>2307.4319040768901</v>
      </c>
      <c r="H48" s="26">
        <v>1690.76337075679</v>
      </c>
      <c r="I48" s="26">
        <v>62.399397366579002</v>
      </c>
      <c r="J48" s="26">
        <v>234.66934912944899</v>
      </c>
      <c r="K48" s="26">
        <v>1687.4568573113499</v>
      </c>
      <c r="L48" s="26">
        <v>88.226167452063194</v>
      </c>
      <c r="M48" s="26">
        <v>671.36330031911905</v>
      </c>
      <c r="N48" s="26">
        <v>230686.15702811399</v>
      </c>
      <c r="O48" s="26">
        <v>37529.350651245302</v>
      </c>
      <c r="P48" s="26">
        <v>193156.806376869</v>
      </c>
      <c r="Q48" s="26">
        <v>132.14624321389701</v>
      </c>
      <c r="R48" s="26">
        <v>40.850962758423002</v>
      </c>
      <c r="S48" s="26">
        <v>19274.384262416101</v>
      </c>
      <c r="T48" s="26">
        <v>62.672182267122999</v>
      </c>
      <c r="U48" s="26">
        <v>1081.93336882774</v>
      </c>
      <c r="V48" s="26">
        <v>94.797538583640502</v>
      </c>
      <c r="W48" s="26">
        <v>227.88951703346001</v>
      </c>
      <c r="X48" s="26">
        <v>2705.0785484768799</v>
      </c>
      <c r="Y48" s="26">
        <v>6745.3292510347901</v>
      </c>
      <c r="Z48" s="26">
        <v>272.775089303725</v>
      </c>
      <c r="AA48" s="26">
        <v>149.18334091723199</v>
      </c>
      <c r="AB48" s="28"/>
      <c r="AC48" s="49">
        <f t="shared" si="2"/>
        <v>2.2666841833574952E-5</v>
      </c>
      <c r="AD48" s="49">
        <f t="shared" si="2"/>
        <v>-2.7186207773359982E-4</v>
      </c>
      <c r="AE48" s="28"/>
      <c r="AF48" s="26">
        <v>53</v>
      </c>
      <c r="AG48" s="26" t="s">
        <v>47</v>
      </c>
      <c r="AH48" s="26">
        <v>1073.9809258702801</v>
      </c>
      <c r="AI48" s="26">
        <v>707.325173930201</v>
      </c>
      <c r="AJ48" s="26">
        <v>27.1409906502121</v>
      </c>
      <c r="AK48" s="26">
        <v>101.016571787616</v>
      </c>
      <c r="AL48" s="26">
        <v>769.59960562707897</v>
      </c>
      <c r="AM48" s="26">
        <v>40.838706770615403</v>
      </c>
      <c r="AN48" s="26">
        <v>306.15572584929998</v>
      </c>
      <c r="AO48" s="26">
        <v>85731.734296521099</v>
      </c>
      <c r="AP48" s="26">
        <v>48.557940919308301</v>
      </c>
      <c r="AQ48" s="26">
        <v>18.565229124443299</v>
      </c>
      <c r="AR48" s="26">
        <v>8490.2455838595597</v>
      </c>
      <c r="AS48" s="26">
        <v>27.166859651378999</v>
      </c>
      <c r="AT48" s="26">
        <v>466.754501340388</v>
      </c>
      <c r="AU48" s="26">
        <v>49.049446321571899</v>
      </c>
      <c r="AV48" s="26">
        <v>121.25232108341601</v>
      </c>
      <c r="AW48" s="26">
        <v>1167.2020692445899</v>
      </c>
      <c r="AX48" s="26">
        <v>3095.7902535743001</v>
      </c>
      <c r="AY48" s="26">
        <v>121.11516209020699</v>
      </c>
      <c r="AZ48" s="26">
        <v>68.163918782232003</v>
      </c>
      <c r="BA48" s="26">
        <f t="shared" si="0"/>
        <v>102431.6552829978</v>
      </c>
      <c r="BB48" s="26">
        <f t="shared" si="3"/>
        <v>16699.920986476704</v>
      </c>
      <c r="BD48" s="95">
        <f t="shared" si="5"/>
        <v>-128254.50174511618</v>
      </c>
      <c r="BE48" s="95">
        <f t="shared" si="6"/>
        <v>-20829.429664768599</v>
      </c>
      <c r="BG48" s="23">
        <f t="shared" si="4"/>
        <v>0.4440303510301849</v>
      </c>
      <c r="BH48" s="23">
        <f t="shared" si="4"/>
        <v>0.44498294525974075</v>
      </c>
      <c r="BJ48" s="81">
        <v>0.44129475743387442</v>
      </c>
      <c r="BK48" s="81">
        <v>0.44371073555900159</v>
      </c>
      <c r="BL48" s="81"/>
      <c r="BM48" s="81"/>
    </row>
    <row r="49" spans="1:65" x14ac:dyDescent="0.25">
      <c r="A49" s="28" t="s">
        <v>48</v>
      </c>
      <c r="B49" s="26">
        <v>85766.338180000006</v>
      </c>
      <c r="C49" s="26">
        <v>11069.917885000001</v>
      </c>
      <c r="D49" s="28" t="s">
        <v>237</v>
      </c>
      <c r="F49" s="28" t="s">
        <v>48</v>
      </c>
      <c r="G49" s="26">
        <v>582.98076368105706</v>
      </c>
      <c r="H49" s="26">
        <v>579.67241257295905</v>
      </c>
      <c r="I49" s="26">
        <v>19.332915503452899</v>
      </c>
      <c r="J49" s="26">
        <v>74.184368557681097</v>
      </c>
      <c r="K49" s="26">
        <v>448.002787413813</v>
      </c>
      <c r="L49" s="26">
        <v>34.154108478425002</v>
      </c>
      <c r="M49" s="26">
        <v>188.32990064871001</v>
      </c>
      <c r="N49" s="26">
        <v>86192.006016046304</v>
      </c>
      <c r="O49" s="26">
        <v>11111.138889715899</v>
      </c>
      <c r="P49" s="26">
        <v>75080.867126330297</v>
      </c>
      <c r="Q49" s="26">
        <v>53.080022487144298</v>
      </c>
      <c r="R49" s="26">
        <v>11.9997969025061</v>
      </c>
      <c r="S49" s="26">
        <v>5888.99232064022</v>
      </c>
      <c r="T49" s="26">
        <v>17.718485470989901</v>
      </c>
      <c r="U49" s="26">
        <v>340.41824633343799</v>
      </c>
      <c r="V49" s="26">
        <v>37.941622040708303</v>
      </c>
      <c r="W49" s="26">
        <v>99.963686789353801</v>
      </c>
      <c r="X49" s="26">
        <v>851.53526601520002</v>
      </c>
      <c r="Y49" s="26">
        <v>1740.3406901569101</v>
      </c>
      <c r="Z49" s="26">
        <v>104.35099374438499</v>
      </c>
      <c r="AA49" s="26">
        <v>38.140502279027899</v>
      </c>
      <c r="AB49" s="28"/>
      <c r="AC49" s="49">
        <f t="shared" si="2"/>
        <v>4.9631107620910376E-3</v>
      </c>
      <c r="AD49" s="49">
        <f t="shared" si="2"/>
        <v>3.7236956176300256E-3</v>
      </c>
      <c r="AE49" s="28"/>
      <c r="AF49" s="26">
        <v>54</v>
      </c>
      <c r="AG49" s="26" t="s">
        <v>48</v>
      </c>
      <c r="AH49" s="26">
        <v>87.872286787735703</v>
      </c>
      <c r="AI49" s="26">
        <v>89.454780154816703</v>
      </c>
      <c r="AJ49" s="26">
        <v>2.91737443196851</v>
      </c>
      <c r="AK49" s="26">
        <v>11.5395004607847</v>
      </c>
      <c r="AL49" s="26">
        <v>68.122861985560505</v>
      </c>
      <c r="AM49" s="26">
        <v>5.3578822182086698</v>
      </c>
      <c r="AN49" s="26">
        <v>28.738846718871802</v>
      </c>
      <c r="AO49" s="26">
        <v>11500.8709791295</v>
      </c>
      <c r="AP49" s="26">
        <v>7.93321423688732</v>
      </c>
      <c r="AQ49" s="26">
        <v>1.8221512438135801</v>
      </c>
      <c r="AR49" s="26">
        <v>895.88447729725203</v>
      </c>
      <c r="AS49" s="26">
        <v>2.6338940883099098</v>
      </c>
      <c r="AT49" s="26">
        <v>52.661510935029597</v>
      </c>
      <c r="AU49" s="26">
        <v>6.0181579025404401</v>
      </c>
      <c r="AV49" s="26">
        <v>15.8698089634812</v>
      </c>
      <c r="AW49" s="26">
        <v>131.72849888344899</v>
      </c>
      <c r="AX49" s="26">
        <v>263.028489124472</v>
      </c>
      <c r="AY49" s="26">
        <v>16.303074906360798</v>
      </c>
      <c r="AZ49" s="26">
        <v>5.8091514614596997</v>
      </c>
      <c r="BA49" s="26">
        <f t="shared" si="0"/>
        <v>13194.566940930503</v>
      </c>
      <c r="BB49" s="26">
        <f t="shared" si="3"/>
        <v>1693.6959618010023</v>
      </c>
      <c r="BD49" s="95">
        <f t="shared" si="5"/>
        <v>-72997.439075115806</v>
      </c>
      <c r="BE49" s="95">
        <f t="shared" si="6"/>
        <v>-9417.4429279148972</v>
      </c>
      <c r="BG49" s="23">
        <f t="shared" si="4"/>
        <v>0.15308341864643549</v>
      </c>
      <c r="BH49" s="23">
        <f t="shared" si="4"/>
        <v>0.15243225547010586</v>
      </c>
      <c r="BJ49" s="81">
        <v>0.14560932950437727</v>
      </c>
      <c r="BK49" s="81">
        <v>0.14651514516373979</v>
      </c>
      <c r="BL49" s="81"/>
      <c r="BM49" s="81"/>
    </row>
    <row r="50" spans="1:65" x14ac:dyDescent="0.25">
      <c r="A50" s="28" t="s">
        <v>49</v>
      </c>
      <c r="B50" s="26">
        <v>182481.13605999999</v>
      </c>
      <c r="C50" s="26">
        <v>31022.530531</v>
      </c>
      <c r="D50" s="28" t="s">
        <v>237</v>
      </c>
      <c r="F50" s="28" t="s">
        <v>49</v>
      </c>
      <c r="G50" s="26">
        <v>1830.7913834554099</v>
      </c>
      <c r="H50" s="26">
        <v>1248.16566488643</v>
      </c>
      <c r="I50" s="26">
        <v>58.535747821006701</v>
      </c>
      <c r="J50" s="26">
        <v>326.30707980180398</v>
      </c>
      <c r="K50" s="26">
        <v>1315.9258576806201</v>
      </c>
      <c r="L50" s="26">
        <v>120.24022025386201</v>
      </c>
      <c r="M50" s="26">
        <v>569.01657309148595</v>
      </c>
      <c r="N50" s="26">
        <v>182302.37348802999</v>
      </c>
      <c r="O50" s="26">
        <v>30984.1610827328</v>
      </c>
      <c r="P50" s="26">
        <v>151318.212405297</v>
      </c>
      <c r="Q50" s="26">
        <v>90.604046186830601</v>
      </c>
      <c r="R50" s="26">
        <v>32.044725850846298</v>
      </c>
      <c r="S50" s="26">
        <v>14875.151347630301</v>
      </c>
      <c r="T50" s="26">
        <v>63.448679787474397</v>
      </c>
      <c r="U50" s="26">
        <v>1166.8258322172401</v>
      </c>
      <c r="V50" s="26">
        <v>172.47434449092501</v>
      </c>
      <c r="W50" s="26">
        <v>453.20429938766603</v>
      </c>
      <c r="X50" s="26">
        <v>2917.4660934649401</v>
      </c>
      <c r="Y50" s="26">
        <v>5300.7054821232696</v>
      </c>
      <c r="Z50" s="26">
        <v>328.448285487524</v>
      </c>
      <c r="AA50" s="26">
        <v>114.805419115174</v>
      </c>
      <c r="AB50" s="28"/>
      <c r="AC50" s="49">
        <f t="shared" si="2"/>
        <v>-9.796222000241358E-4</v>
      </c>
      <c r="AD50" s="49">
        <f t="shared" si="2"/>
        <v>-1.2368252238113952E-3</v>
      </c>
      <c r="AE50" s="28"/>
      <c r="AF50" s="26">
        <v>55</v>
      </c>
      <c r="AG50" s="26" t="s">
        <v>49</v>
      </c>
      <c r="AH50" s="26">
        <v>567.28628457511695</v>
      </c>
      <c r="AI50" s="26">
        <v>390.59126823902699</v>
      </c>
      <c r="AJ50" s="26">
        <v>18.874352083325299</v>
      </c>
      <c r="AK50" s="26">
        <v>114.171344662952</v>
      </c>
      <c r="AL50" s="26">
        <v>407.18871983799698</v>
      </c>
      <c r="AM50" s="26">
        <v>42.476200489676202</v>
      </c>
      <c r="AN50" s="26">
        <v>180.74023834011899</v>
      </c>
      <c r="AO50" s="26">
        <v>47735.466069143302</v>
      </c>
      <c r="AP50" s="26">
        <v>25.892546532174499</v>
      </c>
      <c r="AQ50" s="26">
        <v>9.96502062544557</v>
      </c>
      <c r="AR50" s="26">
        <v>4628.3319214637404</v>
      </c>
      <c r="AS50" s="26">
        <v>20.7651998839303</v>
      </c>
      <c r="AT50" s="26">
        <v>392.069772551261</v>
      </c>
      <c r="AU50" s="26">
        <v>62.900205478782603</v>
      </c>
      <c r="AV50" s="26">
        <v>166.668110829678</v>
      </c>
      <c r="AW50" s="26">
        <v>980.30224997611799</v>
      </c>
      <c r="AX50" s="26">
        <v>1638.6996216181001</v>
      </c>
      <c r="AY50" s="26">
        <v>114.064831124585</v>
      </c>
      <c r="AZ50" s="26">
        <v>35.492362469438902</v>
      </c>
      <c r="BA50" s="26">
        <f t="shared" si="0"/>
        <v>57531.946319924762</v>
      </c>
      <c r="BB50" s="26">
        <f t="shared" si="3"/>
        <v>9796.4802507814602</v>
      </c>
      <c r="BD50" s="95">
        <f t="shared" si="5"/>
        <v>-124770.42716810523</v>
      </c>
      <c r="BE50" s="95">
        <f t="shared" si="6"/>
        <v>-21187.68083195134</v>
      </c>
      <c r="BG50" s="23">
        <f t="shared" si="4"/>
        <v>0.31558528404844011</v>
      </c>
      <c r="BH50" s="23">
        <f t="shared" si="4"/>
        <v>0.31617703718436169</v>
      </c>
      <c r="BJ50" s="81">
        <v>0.29576347115019536</v>
      </c>
      <c r="BK50" s="81">
        <v>0.30274395425448136</v>
      </c>
      <c r="BL50" s="81"/>
      <c r="BM50" s="81"/>
    </row>
    <row r="51" spans="1:65" x14ac:dyDescent="0.25">
      <c r="A51" s="28" t="s">
        <v>50</v>
      </c>
      <c r="B51" s="26">
        <v>539500.25569999998</v>
      </c>
      <c r="C51" s="26">
        <v>60587.784935000003</v>
      </c>
      <c r="D51" s="26"/>
      <c r="E51" s="26"/>
      <c r="F51" s="28" t="s">
        <v>50</v>
      </c>
      <c r="G51" s="26">
        <v>3155.23257450244</v>
      </c>
      <c r="H51" s="26">
        <v>3365.68493063707</v>
      </c>
      <c r="I51" s="26">
        <v>103.979711966137</v>
      </c>
      <c r="J51" s="26">
        <v>238.784786454802</v>
      </c>
      <c r="K51" s="26">
        <v>2348.9843603013701</v>
      </c>
      <c r="L51" s="26">
        <v>157.71846062269501</v>
      </c>
      <c r="M51" s="26">
        <v>983.141437303305</v>
      </c>
      <c r="N51" s="26">
        <v>542620.04185905796</v>
      </c>
      <c r="O51" s="26">
        <v>60863.010156594297</v>
      </c>
      <c r="P51" s="26">
        <v>481757.03170246398</v>
      </c>
      <c r="Q51" s="26">
        <v>332.81789954639902</v>
      </c>
      <c r="R51" s="26">
        <v>69.201869850140795</v>
      </c>
      <c r="S51" s="26">
        <v>34372.182376582503</v>
      </c>
      <c r="T51" s="26">
        <v>94.515517132668705</v>
      </c>
      <c r="U51" s="26">
        <v>1461.95800228178</v>
      </c>
      <c r="V51" s="26">
        <v>142.39912741061599</v>
      </c>
      <c r="W51" s="26">
        <v>387.049772207432</v>
      </c>
      <c r="X51" s="26">
        <v>3659.20713636138</v>
      </c>
      <c r="Y51" s="26">
        <v>9279.5169197021496</v>
      </c>
      <c r="Z51" s="26">
        <v>514.70235200096897</v>
      </c>
      <c r="AA51" s="26">
        <v>195.932921730407</v>
      </c>
      <c r="AB51" s="28"/>
      <c r="AC51" s="49">
        <f t="shared" si="2"/>
        <v>5.7827334205987945E-3</v>
      </c>
      <c r="AD51" s="49">
        <f t="shared" si="2"/>
        <v>4.5425859666195362E-3</v>
      </c>
      <c r="AE51" s="28"/>
      <c r="AF51" s="26">
        <v>56</v>
      </c>
      <c r="AG51" s="26" t="s">
        <v>50</v>
      </c>
      <c r="AH51" s="26">
        <v>1600.6253000782201</v>
      </c>
      <c r="AI51" s="26">
        <v>1646.4132288660001</v>
      </c>
      <c r="AJ51" s="26">
        <v>54.107088664648302</v>
      </c>
      <c r="AK51" s="26">
        <v>140.989346243483</v>
      </c>
      <c r="AL51" s="26">
        <v>1169.34677359682</v>
      </c>
      <c r="AM51" s="26">
        <v>85.851080558907398</v>
      </c>
      <c r="AN51" s="26">
        <v>497.58280310266002</v>
      </c>
      <c r="AO51" s="26">
        <v>239077.004689327</v>
      </c>
      <c r="AP51" s="26">
        <v>162.67062384465501</v>
      </c>
      <c r="AQ51" s="26">
        <v>34.662389152161701</v>
      </c>
      <c r="AR51" s="26">
        <v>17180.082223320798</v>
      </c>
      <c r="AS51" s="26">
        <v>51.721521122379201</v>
      </c>
      <c r="AT51" s="26">
        <v>770.05024868787996</v>
      </c>
      <c r="AU51" s="26">
        <v>85.500300698868799</v>
      </c>
      <c r="AV51" s="26">
        <v>233.544430336148</v>
      </c>
      <c r="AW51" s="26">
        <v>1927.23231408489</v>
      </c>
      <c r="AX51" s="26">
        <v>4671.1147371949301</v>
      </c>
      <c r="AY51" s="26">
        <v>272.17026524722002</v>
      </c>
      <c r="AZ51" s="26">
        <v>97.354839986339698</v>
      </c>
      <c r="BA51" s="26">
        <f t="shared" si="0"/>
        <v>269758.02420411399</v>
      </c>
      <c r="BB51" s="26">
        <f t="shared" si="3"/>
        <v>30681.019514786982</v>
      </c>
      <c r="BD51" s="95">
        <f t="shared" si="5"/>
        <v>-272862.01765494398</v>
      </c>
      <c r="BE51" s="95">
        <f t="shared" si="6"/>
        <v>-30181.990641807315</v>
      </c>
      <c r="BG51" s="23">
        <f t="shared" si="4"/>
        <v>0.49713980943258612</v>
      </c>
      <c r="BH51" s="23">
        <f t="shared" si="4"/>
        <v>0.50409960723020197</v>
      </c>
      <c r="BJ51" s="81">
        <v>0.48621812800006542</v>
      </c>
      <c r="BK51" s="81">
        <v>0.50030858665871158</v>
      </c>
      <c r="BL51" s="81"/>
      <c r="BM51" s="81"/>
    </row>
    <row r="52" spans="1:65" x14ac:dyDescent="0.25">
      <c r="B52" s="26"/>
      <c r="C52" s="26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49"/>
      <c r="AD52" s="49"/>
      <c r="AE52" s="28"/>
      <c r="BG52" s="23"/>
      <c r="BH52" s="23"/>
    </row>
    <row r="53" spans="1:65" x14ac:dyDescent="0.25">
      <c r="B53" s="26"/>
      <c r="C53" s="26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49"/>
      <c r="AD53" s="49"/>
      <c r="AE53" s="28"/>
      <c r="BG53" s="23"/>
      <c r="BH53" s="23"/>
    </row>
    <row r="54" spans="1:65" x14ac:dyDescent="0.25">
      <c r="A54" s="26" t="s">
        <v>229</v>
      </c>
      <c r="B54" s="26">
        <v>14423.79639</v>
      </c>
      <c r="C54" s="26">
        <v>2063.2435952999999</v>
      </c>
      <c r="F54" s="28" t="s">
        <v>51</v>
      </c>
      <c r="G54" s="28">
        <v>0</v>
      </c>
      <c r="H54" s="28">
        <v>0</v>
      </c>
      <c r="I54" s="28">
        <v>0</v>
      </c>
      <c r="J54" s="28">
        <v>0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/>
      <c r="AC54" s="49">
        <f t="shared" si="2"/>
        <v>-1</v>
      </c>
      <c r="AD54" s="49">
        <f t="shared" si="2"/>
        <v>-1</v>
      </c>
      <c r="AE54" s="28"/>
      <c r="BG54" s="23"/>
      <c r="BH54" s="23"/>
    </row>
    <row r="55" spans="1:65" x14ac:dyDescent="0.25">
      <c r="A55" s="26" t="s">
        <v>1</v>
      </c>
      <c r="B55" s="26">
        <v>102647.54776</v>
      </c>
      <c r="C55" s="26">
        <v>11165.805840999999</v>
      </c>
      <c r="F55" s="95" t="s">
        <v>1</v>
      </c>
      <c r="G55" s="95">
        <v>27.732684204434602</v>
      </c>
      <c r="H55" s="95">
        <v>42.260602732628897</v>
      </c>
      <c r="I55" s="95">
        <v>0.83458288662180302</v>
      </c>
      <c r="J55" s="95">
        <v>1.04633756620755</v>
      </c>
      <c r="K55" s="95">
        <v>25.205075712230599</v>
      </c>
      <c r="L55" s="95">
        <v>1.2369777388294501</v>
      </c>
      <c r="M55" s="95">
        <v>9.8022742108831107</v>
      </c>
      <c r="N55" s="95">
        <v>5966.5930862369796</v>
      </c>
      <c r="O55" s="95">
        <v>616.15118254589697</v>
      </c>
      <c r="P55" s="95">
        <v>5350.4419036910804</v>
      </c>
      <c r="Q55" s="95">
        <v>4.0012415946030799</v>
      </c>
      <c r="R55" s="95">
        <v>0.69992293082447199</v>
      </c>
      <c r="S55" s="95">
        <v>356.22750089562697</v>
      </c>
      <c r="T55" s="95">
        <v>0.34572222644774703</v>
      </c>
      <c r="U55" s="95">
        <v>14.1385325154185</v>
      </c>
      <c r="V55" s="95">
        <v>0.43246072631271398</v>
      </c>
      <c r="W55" s="95">
        <v>1.03126089485606</v>
      </c>
      <c r="X55" s="95">
        <v>35.398492148789899</v>
      </c>
      <c r="Y55" s="95">
        <v>88.915167689060198</v>
      </c>
      <c r="Z55" s="95">
        <v>4.7215600445333603</v>
      </c>
      <c r="AA55" s="95">
        <v>2.1207858275875302</v>
      </c>
      <c r="AC55" s="49">
        <f t="shared" si="2"/>
        <v>-0.9418730089861721</v>
      </c>
      <c r="AD55" s="49">
        <f t="shared" si="2"/>
        <v>-0.94481802824446082</v>
      </c>
      <c r="AF55" s="26">
        <v>2</v>
      </c>
      <c r="AG55" s="26" t="s">
        <v>1</v>
      </c>
      <c r="AH55" s="26">
        <v>8.7784554185359198</v>
      </c>
      <c r="AI55" s="26">
        <v>13.3180772160018</v>
      </c>
      <c r="AJ55" s="26">
        <v>0.25956986260514098</v>
      </c>
      <c r="AK55" s="26">
        <v>0.22736451683071501</v>
      </c>
      <c r="AL55" s="26">
        <v>7.9277520875489396</v>
      </c>
      <c r="AM55" s="26">
        <v>0.37429312321571401</v>
      </c>
      <c r="AN55" s="26">
        <v>3.0731071833322798</v>
      </c>
      <c r="AO55" s="26">
        <v>1721.0710708158499</v>
      </c>
      <c r="AP55" s="26">
        <v>1.27091756474722</v>
      </c>
      <c r="AQ55" s="26">
        <v>0.22280943049668001</v>
      </c>
      <c r="AR55" s="26">
        <v>112.89120220417</v>
      </c>
      <c r="AS55" s="26">
        <v>0.10180616243240501</v>
      </c>
      <c r="AT55" s="26">
        <v>4.20741658900182</v>
      </c>
      <c r="AU55" s="26">
        <v>0.110956618229249</v>
      </c>
      <c r="AV55" s="26">
        <v>0.26881852404614398</v>
      </c>
      <c r="AW55" s="26">
        <v>10.5365190564439</v>
      </c>
      <c r="AX55" s="26">
        <v>28.021098566112101</v>
      </c>
      <c r="AY55" s="26">
        <v>1.44859263212801</v>
      </c>
      <c r="AZ55" s="26">
        <v>0.66458860190175295</v>
      </c>
      <c r="BA55" s="95">
        <f>BB55+AO55</f>
        <v>1914.7744161736298</v>
      </c>
      <c r="BB55" s="95">
        <f>SUM(AH55:AZ55)-AO55</f>
        <v>193.70334535777988</v>
      </c>
      <c r="BD55" s="95">
        <f t="shared" ref="BD55" si="7">BA55-N55</f>
        <v>-4051.8186700633496</v>
      </c>
      <c r="BE55" s="95">
        <f t="shared" ref="BE55" si="8">BB55-O55</f>
        <v>-422.44783718811709</v>
      </c>
      <c r="BF55" s="94"/>
      <c r="BG55" s="81">
        <f>BA55/N55</f>
        <v>0.32091587083261996</v>
      </c>
      <c r="BH55" s="81">
        <f>BB55/O55</f>
        <v>0.31437632653305986</v>
      </c>
      <c r="BJ55" s="81">
        <v>0.17966563083037398</v>
      </c>
      <c r="BK55" s="81">
        <v>0.17518758758900088</v>
      </c>
    </row>
    <row r="56" spans="1:65" x14ac:dyDescent="0.25">
      <c r="A56" s="26" t="s">
        <v>11</v>
      </c>
      <c r="B56" s="26">
        <v>18084.661754000001</v>
      </c>
      <c r="C56" s="26">
        <v>2351.2893727999999</v>
      </c>
      <c r="F56" s="28" t="s">
        <v>11</v>
      </c>
      <c r="G56" s="26">
        <v>0</v>
      </c>
      <c r="H56" s="26">
        <v>0</v>
      </c>
      <c r="I56" s="26">
        <v>0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C56" s="49">
        <f t="shared" si="2"/>
        <v>-1</v>
      </c>
      <c r="AD56" s="49">
        <f t="shared" si="2"/>
        <v>-1</v>
      </c>
      <c r="BG56" s="23"/>
      <c r="BH56" s="23"/>
    </row>
    <row r="57" spans="1:65" x14ac:dyDescent="0.25">
      <c r="A57" s="26" t="s">
        <v>58</v>
      </c>
      <c r="B57" s="26">
        <v>1127205.7217000001</v>
      </c>
      <c r="C57" s="26">
        <v>150515.39613000001</v>
      </c>
      <c r="F57" s="28" t="s">
        <v>58</v>
      </c>
      <c r="G57" s="26">
        <v>10.0610102680269</v>
      </c>
      <c r="H57" s="26">
        <v>15.1503147649046</v>
      </c>
      <c r="I57" s="26">
        <v>0.29466026223978498</v>
      </c>
      <c r="J57" s="26">
        <v>0.20536457282693099</v>
      </c>
      <c r="K57" s="26">
        <v>9.0123375055804793</v>
      </c>
      <c r="L57" s="26">
        <v>0.41790487056113201</v>
      </c>
      <c r="M57" s="26">
        <v>3.4925266621471902</v>
      </c>
      <c r="N57" s="26">
        <v>2204.6209462017</v>
      </c>
      <c r="O57" s="26">
        <v>220.58698973197301</v>
      </c>
      <c r="P57" s="26">
        <v>1984.0339564697299</v>
      </c>
      <c r="Q57" s="26">
        <v>1.4424695073221001</v>
      </c>
      <c r="R57" s="26">
        <v>0.255145466470455</v>
      </c>
      <c r="S57" s="26">
        <v>129.122166482029</v>
      </c>
      <c r="T57" s="26">
        <v>0.11703386850532101</v>
      </c>
      <c r="U57" s="26">
        <v>4.6436959385351404</v>
      </c>
      <c r="V57" s="26">
        <v>0.112452399455458</v>
      </c>
      <c r="W57" s="26">
        <v>0.27336604992366498</v>
      </c>
      <c r="X57" s="26">
        <v>11.6301816057364</v>
      </c>
      <c r="Y57" s="26">
        <v>31.972500096452301</v>
      </c>
      <c r="Z57" s="26">
        <v>1.6288224562795801</v>
      </c>
      <c r="AA57" s="26">
        <v>0.75503695497610901</v>
      </c>
      <c r="AC57" s="49">
        <f>(N57-B57)/(B57+1E-50)</f>
        <v>-0.99804417161502978</v>
      </c>
      <c r="AD57" s="49">
        <f>(O57-C57)/(C57+1E-50)</f>
        <v>-0.9985344556410598</v>
      </c>
      <c r="AF57" s="26">
        <v>72</v>
      </c>
      <c r="AG57" s="26" t="s">
        <v>58</v>
      </c>
      <c r="AH57" s="26">
        <v>9.8869325588457198</v>
      </c>
      <c r="AI57" s="26">
        <v>14.888190594501699</v>
      </c>
      <c r="AJ57" s="26">
        <v>0.289562009915243</v>
      </c>
      <c r="AK57" s="26">
        <v>0.20181196606426899</v>
      </c>
      <c r="AL57" s="26">
        <v>8.8564106961712206</v>
      </c>
      <c r="AM57" s="26">
        <v>0.41067604286945403</v>
      </c>
      <c r="AN57" s="26">
        <v>3.43209956772625</v>
      </c>
      <c r="AO57" s="26">
        <v>1949.7067599296499</v>
      </c>
      <c r="AP57" s="26">
        <v>1.4175096853869</v>
      </c>
      <c r="AQ57" s="26">
        <v>0.25073088108911101</v>
      </c>
      <c r="AR57" s="26">
        <v>126.88808928429999</v>
      </c>
      <c r="AS57" s="26">
        <v>0.11500916965451299</v>
      </c>
      <c r="AT57" s="26">
        <v>4.5633491531480104</v>
      </c>
      <c r="AU57" s="26">
        <v>0.11050668924144701</v>
      </c>
      <c r="AV57" s="26">
        <v>0.26863601365766898</v>
      </c>
      <c r="AW57" s="26">
        <v>11.428955508395999</v>
      </c>
      <c r="AX57" s="26">
        <v>31.4193126987665</v>
      </c>
      <c r="AY57" s="26">
        <v>1.6006432059220901</v>
      </c>
      <c r="AZ57" s="26">
        <v>0.74197319103404802</v>
      </c>
      <c r="BA57" s="95">
        <f>BB57+AO57</f>
        <v>2166.47715884634</v>
      </c>
      <c r="BB57" s="95">
        <f>SUM(AH57:AZ57)-AO57</f>
        <v>216.77039891669006</v>
      </c>
      <c r="BC57" s="95"/>
      <c r="BD57" s="95">
        <f t="shared" ref="BD57" si="9">BA57-N57</f>
        <v>-38.143787355360018</v>
      </c>
      <c r="BE57" s="95">
        <f t="shared" ref="BE57" si="10">BB57-O57</f>
        <v>-3.8165908152829502</v>
      </c>
      <c r="BF57" s="94"/>
      <c r="BG57" s="81">
        <f>BA57/N57</f>
        <v>0.98269825594233007</v>
      </c>
      <c r="BH57" s="81">
        <f>BB57/O57</f>
        <v>0.98269802394093897</v>
      </c>
      <c r="BI57" s="94"/>
      <c r="BJ57" s="81"/>
      <c r="BK57" s="81"/>
    </row>
    <row r="58" spans="1:65" x14ac:dyDescent="0.25">
      <c r="A58" s="26" t="s">
        <v>176</v>
      </c>
      <c r="B58" s="26">
        <v>1777.1872350000001</v>
      </c>
      <c r="C58" s="26">
        <v>245.30467949999999</v>
      </c>
      <c r="F58" s="28" t="s">
        <v>176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C58" s="49">
        <f>(N58-B58)/(B58+1E-50)</f>
        <v>-1</v>
      </c>
      <c r="AD58" s="49">
        <f>(O58-C58)/(C58+1E-50)</f>
        <v>-1</v>
      </c>
      <c r="BG58" s="23"/>
      <c r="BH58" s="23"/>
    </row>
    <row r="59" spans="1:65" x14ac:dyDescent="0.25">
      <c r="A59" s="26" t="s">
        <v>230</v>
      </c>
      <c r="B59" s="26"/>
      <c r="C59" s="26"/>
    </row>
    <row r="60" spans="1:65" x14ac:dyDescent="0.25">
      <c r="A60" s="26"/>
      <c r="B60" s="26"/>
      <c r="C60" s="26"/>
    </row>
    <row r="61" spans="1:65" s="94" customFormat="1" x14ac:dyDescent="0.25">
      <c r="A61" s="2" t="s">
        <v>459</v>
      </c>
      <c r="B61" s="95">
        <f>SUM(B1:B59)</f>
        <v>16408805.327275302</v>
      </c>
      <c r="C61" s="95">
        <f>SUM(C1:C59)</f>
        <v>2254167.8810075894</v>
      </c>
      <c r="G61" s="95">
        <f>SUM(G1:G59)</f>
        <v>115753.03544368537</v>
      </c>
      <c r="H61" s="95">
        <f t="shared" ref="H61:AA61" si="11">SUM(H1:H59)</f>
        <v>102912.40640865956</v>
      </c>
      <c r="I61" s="95">
        <f t="shared" si="11"/>
        <v>3547.7167487204865</v>
      </c>
      <c r="J61" s="95">
        <f t="shared" si="11"/>
        <v>15086.272204010178</v>
      </c>
      <c r="K61" s="95">
        <f t="shared" si="11"/>
        <v>88285.304668959303</v>
      </c>
      <c r="L61" s="95">
        <f t="shared" si="11"/>
        <v>6686.8283277546343</v>
      </c>
      <c r="M61" s="95">
        <f t="shared" si="11"/>
        <v>36813.997069885336</v>
      </c>
      <c r="N61" s="95">
        <f t="shared" si="11"/>
        <v>15205396.946169006</v>
      </c>
      <c r="O61" s="95">
        <f t="shared" si="11"/>
        <v>2092436.1727041849</v>
      </c>
      <c r="P61" s="95">
        <f t="shared" si="11"/>
        <v>13112960.773464814</v>
      </c>
      <c r="Q61" s="95">
        <f t="shared" si="11"/>
        <v>8374.5652336370058</v>
      </c>
      <c r="R61" s="95">
        <f t="shared" si="11"/>
        <v>2260.2692091292265</v>
      </c>
      <c r="S61" s="95">
        <f t="shared" si="11"/>
        <v>1077390.9440753523</v>
      </c>
      <c r="T61" s="95">
        <f t="shared" si="11"/>
        <v>3222.1006950513888</v>
      </c>
      <c r="U61" s="95">
        <f t="shared" si="11"/>
        <v>66396.250235906482</v>
      </c>
      <c r="V61" s="95">
        <f t="shared" si="11"/>
        <v>8121.2575309268668</v>
      </c>
      <c r="W61" s="95">
        <f t="shared" si="11"/>
        <v>21268.426023148728</v>
      </c>
      <c r="X61" s="95">
        <f t="shared" si="11"/>
        <v>166076.92227412251</v>
      </c>
      <c r="Y61" s="95">
        <f t="shared" si="11"/>
        <v>342888.34308822273</v>
      </c>
      <c r="Z61" s="95">
        <f t="shared" si="11"/>
        <v>19737.008170052384</v>
      </c>
      <c r="AA61" s="95">
        <f t="shared" si="11"/>
        <v>7614.5252969594785</v>
      </c>
      <c r="AB61" s="95"/>
      <c r="AC61" s="95"/>
      <c r="AD61" s="95"/>
      <c r="AE61" s="95"/>
      <c r="AF61" s="95"/>
      <c r="AG61" s="95"/>
      <c r="AH61" s="95">
        <f t="shared" ref="AH61:BE61" si="12">SUM(AH1:AH59)</f>
        <v>49065.450947869227</v>
      </c>
      <c r="AI61" s="95">
        <f t="shared" si="12"/>
        <v>41862.68122040281</v>
      </c>
      <c r="AJ61" s="95">
        <f t="shared" si="12"/>
        <v>1525.4768645168454</v>
      </c>
      <c r="AK61" s="95">
        <f t="shared" si="12"/>
        <v>6956.348712898116</v>
      </c>
      <c r="AL61" s="95">
        <f t="shared" si="12"/>
        <v>36947.394274485509</v>
      </c>
      <c r="AM61" s="95">
        <f t="shared" si="12"/>
        <v>3040.9249177152892</v>
      </c>
      <c r="AN61" s="95">
        <f t="shared" si="12"/>
        <v>15632.278778903885</v>
      </c>
      <c r="AO61" s="95">
        <f t="shared" si="12"/>
        <v>5438280.5596723016</v>
      </c>
      <c r="AP61" s="95">
        <f t="shared" si="12"/>
        <v>3296.9468230606039</v>
      </c>
      <c r="AQ61" s="95">
        <f t="shared" si="12"/>
        <v>946.61320190358504</v>
      </c>
      <c r="AR61" s="95">
        <f t="shared" si="12"/>
        <v>447546.65103893477</v>
      </c>
      <c r="AS61" s="95">
        <f t="shared" si="12"/>
        <v>1429.7081540330626</v>
      </c>
      <c r="AT61" s="95">
        <f t="shared" si="12"/>
        <v>29016.838216354605</v>
      </c>
      <c r="AU61" s="95">
        <f t="shared" si="12"/>
        <v>3917.5013133840662</v>
      </c>
      <c r="AV61" s="95">
        <f t="shared" si="12"/>
        <v>10353.344129040841</v>
      </c>
      <c r="AW61" s="95">
        <f t="shared" si="12"/>
        <v>72579.572653693205</v>
      </c>
      <c r="AX61" s="95">
        <f t="shared" si="12"/>
        <v>144360.21951473138</v>
      </c>
      <c r="AY61" s="95">
        <f t="shared" si="12"/>
        <v>8751.2793945730737</v>
      </c>
      <c r="AZ61" s="95">
        <f t="shared" si="12"/>
        <v>3183.5953288870433</v>
      </c>
      <c r="BA61" s="95">
        <f t="shared" si="12"/>
        <v>6318693.3851576904</v>
      </c>
      <c r="BB61" s="95">
        <f t="shared" si="12"/>
        <v>880412.82548538793</v>
      </c>
      <c r="BC61" s="95"/>
      <c r="BD61" s="95">
        <f t="shared" si="12"/>
        <v>-8879571.373509163</v>
      </c>
      <c r="BE61" s="95">
        <f t="shared" si="12"/>
        <v>-1211268.340034757</v>
      </c>
      <c r="BG61" s="81">
        <f>BA61/N61</f>
        <v>0.41555596394671451</v>
      </c>
      <c r="BH61" s="81">
        <f>BB61/O61</f>
        <v>0.42075970439164023</v>
      </c>
    </row>
    <row r="62" spans="1:65" x14ac:dyDescent="0.25">
      <c r="A62" s="2" t="s">
        <v>56</v>
      </c>
      <c r="B62" s="1">
        <f>SUM(B3:B51)</f>
        <v>15144666.412436303</v>
      </c>
      <c r="C62" s="1">
        <f>SUM(C3:C51)</f>
        <v>2087826.8413889897</v>
      </c>
      <c r="G62" s="1">
        <f t="shared" ref="G62:AA62" si="13">SUM(G3:G56)-G55-G56-G54</f>
        <v>115715.24174921292</v>
      </c>
      <c r="H62" s="1">
        <f t="shared" si="13"/>
        <v>102854.99549116203</v>
      </c>
      <c r="I62" s="1">
        <f t="shared" si="13"/>
        <v>3546.5875055716251</v>
      </c>
      <c r="J62" s="1">
        <f t="shared" si="13"/>
        <v>15085.020501871144</v>
      </c>
      <c r="K62" s="1">
        <f t="shared" si="13"/>
        <v>88251.087255741484</v>
      </c>
      <c r="L62" s="1">
        <f t="shared" si="13"/>
        <v>6685.1734451452439</v>
      </c>
      <c r="M62" s="1">
        <f t="shared" si="13"/>
        <v>36800.702269012305</v>
      </c>
      <c r="N62" s="1">
        <f t="shared" si="13"/>
        <v>15197225.732136566</v>
      </c>
      <c r="O62" s="1">
        <f t="shared" si="13"/>
        <v>2091599.4345319071</v>
      </c>
      <c r="P62" s="1">
        <f t="shared" si="13"/>
        <v>13105626.297604652</v>
      </c>
      <c r="Q62" s="1">
        <f t="shared" si="13"/>
        <v>8369.1215225350807</v>
      </c>
      <c r="R62" s="1">
        <f t="shared" si="13"/>
        <v>2259.3141407319317</v>
      </c>
      <c r="S62" s="1">
        <f t="shared" si="13"/>
        <v>1076905.5944079745</v>
      </c>
      <c r="T62" s="1">
        <f t="shared" si="13"/>
        <v>3221.6379389564358</v>
      </c>
      <c r="U62" s="1">
        <f t="shared" si="13"/>
        <v>66377.468007452539</v>
      </c>
      <c r="V62" s="1">
        <f t="shared" si="13"/>
        <v>8120.7126178010985</v>
      </c>
      <c r="W62" s="1">
        <f t="shared" si="13"/>
        <v>21267.121396203947</v>
      </c>
      <c r="X62" s="1">
        <f t="shared" si="13"/>
        <v>166029.893600368</v>
      </c>
      <c r="Y62" s="1">
        <f t="shared" si="13"/>
        <v>342767.45542043727</v>
      </c>
      <c r="Z62" s="1">
        <f t="shared" si="13"/>
        <v>19730.657787551569</v>
      </c>
      <c r="AA62" s="1">
        <f t="shared" si="13"/>
        <v>7611.6494741769147</v>
      </c>
      <c r="AB62" s="1"/>
      <c r="AE62" s="1"/>
      <c r="AH62" s="1">
        <f t="shared" ref="AH62:BB62" si="14">SUM(AH3:AH56)-AH55-AH56-AH54</f>
        <v>49046.785559891847</v>
      </c>
      <c r="AI62" s="1">
        <f t="shared" si="14"/>
        <v>41834.474952592303</v>
      </c>
      <c r="AJ62" s="1">
        <f t="shared" si="14"/>
        <v>1524.927732644325</v>
      </c>
      <c r="AK62" s="1">
        <f t="shared" si="14"/>
        <v>6955.919536415221</v>
      </c>
      <c r="AL62" s="1">
        <f t="shared" si="14"/>
        <v>36930.61011170179</v>
      </c>
      <c r="AM62" s="1">
        <f t="shared" si="14"/>
        <v>3040.1399485492038</v>
      </c>
      <c r="AN62" s="1">
        <f t="shared" si="14"/>
        <v>15625.773572152826</v>
      </c>
      <c r="AO62" s="1">
        <f t="shared" si="14"/>
        <v>5434609.7818415565</v>
      </c>
      <c r="AP62" s="1">
        <f t="shared" si="14"/>
        <v>3294.2583958104697</v>
      </c>
      <c r="AQ62" s="1">
        <f t="shared" si="14"/>
        <v>946.13966159199924</v>
      </c>
      <c r="AR62" s="1">
        <f t="shared" si="14"/>
        <v>447306.8717474463</v>
      </c>
      <c r="AS62" s="1">
        <f t="shared" si="14"/>
        <v>1429.4913387009756</v>
      </c>
      <c r="AT62" s="1">
        <f t="shared" si="14"/>
        <v>29008.067450612456</v>
      </c>
      <c r="AU62" s="1">
        <f t="shared" si="14"/>
        <v>3917.2798500765953</v>
      </c>
      <c r="AV62" s="1">
        <f t="shared" si="14"/>
        <v>10352.806674503137</v>
      </c>
      <c r="AW62" s="1">
        <f t="shared" si="14"/>
        <v>72557.607179128361</v>
      </c>
      <c r="AX62" s="1">
        <f t="shared" si="14"/>
        <v>144300.77910346648</v>
      </c>
      <c r="AY62" s="1">
        <f t="shared" si="14"/>
        <v>8748.230158735023</v>
      </c>
      <c r="AZ62" s="1">
        <f t="shared" si="14"/>
        <v>3182.1887670941073</v>
      </c>
      <c r="BA62" s="1">
        <f t="shared" si="14"/>
        <v>6314612.1335826702</v>
      </c>
      <c r="BB62" s="1">
        <f t="shared" si="14"/>
        <v>880002.35174111347</v>
      </c>
      <c r="BD62" s="1">
        <f>AO62-B62</f>
        <v>-9710056.6305947453</v>
      </c>
      <c r="BE62" s="1">
        <f>AP62-C62</f>
        <v>-2084532.5829931793</v>
      </c>
      <c r="BG62" s="81">
        <f>BA62/N62</f>
        <v>0.41551084684026102</v>
      </c>
      <c r="BH62" s="81">
        <f>BB62/O62</f>
        <v>0.42073177933233424</v>
      </c>
    </row>
    <row r="63" spans="1:65" s="94" customFormat="1" x14ac:dyDescent="0.25">
      <c r="A63" s="94" t="s">
        <v>238</v>
      </c>
      <c r="B63" s="95">
        <f>+B3+B5+B8+B9+B10+B11+B12+B14+B15+B16+B17+B18+B19+B20+B21+B22+B23+B24+B25+B26+B28+B30+B31+B33+B34+B35+B36+B37+B39+B40+B41+B42+B43+B44+B46+B47+B49+B50</f>
        <v>11445174.9495163</v>
      </c>
      <c r="C63" s="95">
        <f>+C3+C5+C8+C9+C10+C11+C12+C14+C15+C16+C17+C18+C19+C20+C21+C22+C23+C24+C25+C26+C28+C30+C31+C33+C34+C35+C36+C37+C39+C40+C41+C42+C43+C44+C46+C47+C49+C50</f>
        <v>1622558.7877429896</v>
      </c>
      <c r="G63" s="95">
        <f t="shared" ref="G63:AA63" si="15">+G3+G5+G8+G9+G10+G11+G12+G14+G15+G16+G17+G18+G19+G20+G21+G22+G23+G24+G25+G26+G28+G30+G31+G33+G34+G35+G36+G37+G39+G40+G41+G42+G43+G44+G46+G47+G49+G50</f>
        <v>90864.169030197532</v>
      </c>
      <c r="H63" s="95">
        <f t="shared" si="15"/>
        <v>78556.95128099549</v>
      </c>
      <c r="I63" s="95">
        <f t="shared" si="15"/>
        <v>2760.2835880300008</v>
      </c>
      <c r="J63" s="95">
        <f t="shared" si="15"/>
        <v>12117.777936782439</v>
      </c>
      <c r="K63" s="95">
        <f t="shared" si="15"/>
        <v>69212.356392356465</v>
      </c>
      <c r="L63" s="95">
        <f t="shared" si="15"/>
        <v>5235.807555288161</v>
      </c>
      <c r="M63" s="95">
        <f t="shared" si="15"/>
        <v>28814.542876088053</v>
      </c>
      <c r="N63" s="95">
        <f t="shared" si="15"/>
        <v>11481640.402284794</v>
      </c>
      <c r="O63" s="95">
        <f t="shared" si="15"/>
        <v>1625052.2559528043</v>
      </c>
      <c r="P63" s="95">
        <f t="shared" si="15"/>
        <v>9856588.1463319808</v>
      </c>
      <c r="Q63" s="95">
        <f t="shared" si="15"/>
        <v>6305.1212292542214</v>
      </c>
      <c r="R63" s="95">
        <f t="shared" si="15"/>
        <v>1750.0165822603967</v>
      </c>
      <c r="S63" s="95">
        <f t="shared" si="15"/>
        <v>829673.26504902414</v>
      </c>
      <c r="T63" s="95">
        <f t="shared" si="15"/>
        <v>2519.3267367055187</v>
      </c>
      <c r="U63" s="95">
        <f t="shared" si="15"/>
        <v>52421.25313000202</v>
      </c>
      <c r="V63" s="95">
        <f t="shared" si="15"/>
        <v>6472.4731962167507</v>
      </c>
      <c r="W63" s="95">
        <f t="shared" si="15"/>
        <v>16912.03183506813</v>
      </c>
      <c r="X63" s="95">
        <f t="shared" si="15"/>
        <v>131115.98274293539</v>
      </c>
      <c r="Y63" s="95">
        <f t="shared" si="15"/>
        <v>268996.27979584044</v>
      </c>
      <c r="Z63" s="95">
        <f t="shared" si="15"/>
        <v>15340.585456891346</v>
      </c>
      <c r="AA63" s="95">
        <f t="shared" si="15"/>
        <v>5984.0315388671424</v>
      </c>
      <c r="AB63" s="95"/>
      <c r="AC63" s="95"/>
      <c r="AD63" s="95"/>
      <c r="AE63" s="95"/>
      <c r="AF63" s="95"/>
      <c r="AG63" s="95"/>
      <c r="AH63" s="95">
        <f t="shared" ref="AH63:BB63" si="16">+AH3+AH5+AH8+AH9+AH10+AH11+AH12+AH14+AH15+AH16+AH17+AH18+AH19+AH20+AH21+AH22+AH23+AH24+AH25+AH26+AH28+AH30+AH31+AH33+AH34+AH35+AH36+AH37+AH39+AH40+AH41+AH42+AH43+AH44+AH46+AH47+AH49+AH50</f>
        <v>36546.632026491985</v>
      </c>
      <c r="AI63" s="95">
        <f t="shared" si="16"/>
        <v>30449.298980349224</v>
      </c>
      <c r="AJ63" s="95">
        <f t="shared" si="16"/>
        <v>1119.7635264638209</v>
      </c>
      <c r="AK63" s="95">
        <f t="shared" si="16"/>
        <v>5249.9008125634173</v>
      </c>
      <c r="AL63" s="95">
        <f t="shared" si="16"/>
        <v>27602.099453431161</v>
      </c>
      <c r="AM63" s="95">
        <f t="shared" si="16"/>
        <v>2248.6529426673046</v>
      </c>
      <c r="AN63" s="95">
        <f t="shared" si="16"/>
        <v>11629.088536403411</v>
      </c>
      <c r="AO63" s="95">
        <f t="shared" si="16"/>
        <v>3879399.2059280099</v>
      </c>
      <c r="AP63" s="95">
        <f t="shared" si="16"/>
        <v>2356.0315549233078</v>
      </c>
      <c r="AQ63" s="95">
        <f t="shared" si="16"/>
        <v>696.35682464587774</v>
      </c>
      <c r="AR63" s="95">
        <f t="shared" si="16"/>
        <v>327085.71442450379</v>
      </c>
      <c r="AS63" s="95">
        <f t="shared" si="16"/>
        <v>1041.6649349081199</v>
      </c>
      <c r="AT63" s="95">
        <f t="shared" si="16"/>
        <v>21712.30572850415</v>
      </c>
      <c r="AU63" s="95">
        <f t="shared" si="16"/>
        <v>2933.8407837248619</v>
      </c>
      <c r="AV63" s="95">
        <f t="shared" si="16"/>
        <v>7731.2280270385636</v>
      </c>
      <c r="AW63" s="95">
        <f t="shared" si="16"/>
        <v>54307.255705320589</v>
      </c>
      <c r="AX63" s="95">
        <f t="shared" si="16"/>
        <v>107631.24528197132</v>
      </c>
      <c r="AY63" s="95">
        <f t="shared" si="16"/>
        <v>6434.246724615703</v>
      </c>
      <c r="AZ63" s="95">
        <f t="shared" si="16"/>
        <v>2384.9203367806413</v>
      </c>
      <c r="BA63" s="95">
        <f t="shared" si="16"/>
        <v>4528559.4525333177</v>
      </c>
      <c r="BB63" s="95">
        <f t="shared" si="16"/>
        <v>649160.2466053071</v>
      </c>
      <c r="BC63" s="95"/>
      <c r="BD63" s="95"/>
      <c r="BE63" s="95"/>
    </row>
    <row r="64" spans="1:65" x14ac:dyDescent="0.25">
      <c r="A64" s="28" t="s">
        <v>456</v>
      </c>
      <c r="G64" s="26">
        <f>SUM(G3:G58)</f>
        <v>115753.03544368537</v>
      </c>
      <c r="H64" s="95">
        <f t="shared" ref="H64:AA64" si="17">SUM(H3:H58)</f>
        <v>102912.40640865956</v>
      </c>
      <c r="I64" s="95">
        <f t="shared" si="17"/>
        <v>3547.7167487204865</v>
      </c>
      <c r="J64" s="95">
        <f t="shared" si="17"/>
        <v>15086.272204010178</v>
      </c>
      <c r="K64" s="95">
        <f t="shared" si="17"/>
        <v>88285.304668959303</v>
      </c>
      <c r="L64" s="95">
        <f t="shared" si="17"/>
        <v>6686.8283277546343</v>
      </c>
      <c r="M64" s="95">
        <f t="shared" si="17"/>
        <v>36813.997069885336</v>
      </c>
      <c r="N64" s="95">
        <f t="shared" si="17"/>
        <v>15205396.946169006</v>
      </c>
      <c r="O64" s="95">
        <f t="shared" si="17"/>
        <v>2092436.1727041849</v>
      </c>
      <c r="P64" s="95">
        <f t="shared" si="17"/>
        <v>13112960.773464814</v>
      </c>
      <c r="Q64" s="95">
        <f t="shared" si="17"/>
        <v>8374.5652336370058</v>
      </c>
      <c r="R64" s="95">
        <f t="shared" si="17"/>
        <v>2260.2692091292265</v>
      </c>
      <c r="S64" s="95">
        <f t="shared" si="17"/>
        <v>1077390.9440753523</v>
      </c>
      <c r="T64" s="95">
        <f t="shared" si="17"/>
        <v>3222.1006950513888</v>
      </c>
      <c r="U64" s="95">
        <f t="shared" si="17"/>
        <v>66396.250235906482</v>
      </c>
      <c r="V64" s="95">
        <f t="shared" si="17"/>
        <v>8121.2575309268668</v>
      </c>
      <c r="W64" s="95">
        <f t="shared" si="17"/>
        <v>21268.426023148728</v>
      </c>
      <c r="X64" s="95">
        <f t="shared" si="17"/>
        <v>166076.92227412251</v>
      </c>
      <c r="Y64" s="95">
        <f t="shared" si="17"/>
        <v>342888.34308822273</v>
      </c>
      <c r="Z64" s="95">
        <f t="shared" si="17"/>
        <v>19737.008170052384</v>
      </c>
      <c r="AA64" s="95">
        <f t="shared" si="17"/>
        <v>7614.5252969594785</v>
      </c>
      <c r="AH64" s="95">
        <f t="shared" ref="AH64:BB64" si="18">SUM(AH3:AH58)</f>
        <v>49065.450947869227</v>
      </c>
      <c r="AI64" s="95">
        <f t="shared" si="18"/>
        <v>41862.68122040281</v>
      </c>
      <c r="AJ64" s="95">
        <f t="shared" si="18"/>
        <v>1525.4768645168454</v>
      </c>
      <c r="AK64" s="95">
        <f t="shared" si="18"/>
        <v>6956.348712898116</v>
      </c>
      <c r="AL64" s="95">
        <f t="shared" si="18"/>
        <v>36947.394274485509</v>
      </c>
      <c r="AM64" s="95">
        <f t="shared" si="18"/>
        <v>3040.9249177152892</v>
      </c>
      <c r="AN64" s="95">
        <f t="shared" si="18"/>
        <v>15632.278778903885</v>
      </c>
      <c r="AO64" s="95">
        <f t="shared" si="18"/>
        <v>5438280.5596723016</v>
      </c>
      <c r="AP64" s="95">
        <f t="shared" si="18"/>
        <v>3296.9468230606039</v>
      </c>
      <c r="AQ64" s="95">
        <f t="shared" si="18"/>
        <v>946.61320190358504</v>
      </c>
      <c r="AR64" s="95">
        <f t="shared" si="18"/>
        <v>447546.65103893477</v>
      </c>
      <c r="AS64" s="95">
        <f t="shared" si="18"/>
        <v>1429.7081540330626</v>
      </c>
      <c r="AT64" s="95">
        <f t="shared" si="18"/>
        <v>29016.838216354605</v>
      </c>
      <c r="AU64" s="95">
        <f t="shared" si="18"/>
        <v>3917.5013133840662</v>
      </c>
      <c r="AV64" s="95">
        <f t="shared" si="18"/>
        <v>10353.344129040841</v>
      </c>
      <c r="AW64" s="95">
        <f t="shared" si="18"/>
        <v>72579.572653693205</v>
      </c>
      <c r="AX64" s="95">
        <f t="shared" si="18"/>
        <v>144360.21951473138</v>
      </c>
      <c r="AY64" s="95">
        <f t="shared" si="18"/>
        <v>8751.2793945730737</v>
      </c>
      <c r="AZ64" s="95">
        <f t="shared" si="18"/>
        <v>3183.5953288870433</v>
      </c>
      <c r="BA64" s="95">
        <f t="shared" si="18"/>
        <v>6318693.3851576904</v>
      </c>
      <c r="BB64" s="95">
        <f t="shared" si="18"/>
        <v>880412.82548538793</v>
      </c>
    </row>
    <row r="65" spans="2:3" x14ac:dyDescent="0.25">
      <c r="B65" s="26">
        <f>+B62+B54+B55+B56</f>
        <v>15279822.418340303</v>
      </c>
      <c r="C65" s="26">
        <f>+C62+C54+C55+C56</f>
        <v>2103407.1801980897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E04DA-58B8-4777-B418-BCF83FF93384}">
  <dimension ref="A1:R68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58" sqref="I58"/>
    </sheetView>
  </sheetViews>
  <sheetFormatPr defaultColWidth="9.140625" defaultRowHeight="15" x14ac:dyDescent="0.25"/>
  <cols>
    <col min="1" max="1" width="21.28515625" style="94" customWidth="1"/>
    <col min="2" max="4" width="9.140625" style="94"/>
    <col min="5" max="5" width="16.5703125" style="94" bestFit="1" customWidth="1"/>
    <col min="6" max="6" width="9.28515625" style="95" bestFit="1" customWidth="1"/>
    <col min="7" max="7" width="10" style="95" bestFit="1" customWidth="1"/>
    <col min="8" max="16384" width="9.140625" style="94"/>
  </cols>
  <sheetData>
    <row r="1" spans="1:18" x14ac:dyDescent="0.25">
      <c r="B1" s="94" t="s">
        <v>484</v>
      </c>
      <c r="E1" s="94" t="s">
        <v>475</v>
      </c>
    </row>
    <row r="2" spans="1:18" x14ac:dyDescent="0.25">
      <c r="A2" s="94" t="s">
        <v>52</v>
      </c>
      <c r="B2" s="94" t="s">
        <v>57</v>
      </c>
      <c r="E2" s="94" t="s">
        <v>226</v>
      </c>
      <c r="F2" s="95" t="s">
        <v>57</v>
      </c>
      <c r="G2" s="95" t="s">
        <v>128</v>
      </c>
      <c r="K2" s="94" t="s">
        <v>57</v>
      </c>
    </row>
    <row r="3" spans="1:18" x14ac:dyDescent="0.25">
      <c r="A3" s="95" t="s">
        <v>0</v>
      </c>
      <c r="B3" s="95">
        <v>11042.339967</v>
      </c>
      <c r="C3" s="95"/>
      <c r="D3" s="95"/>
      <c r="E3" s="94" t="s">
        <v>0</v>
      </c>
      <c r="F3" s="95">
        <v>11070.0467942371</v>
      </c>
      <c r="G3" s="95">
        <v>11070.0467942371</v>
      </c>
      <c r="I3" s="35"/>
      <c r="K3" s="81">
        <f t="shared" ref="K3:K34" si="0">IF(B3=0,"",(F3-B3)/B3)</f>
        <v>2.5091445581191629E-3</v>
      </c>
      <c r="L3" s="81"/>
      <c r="M3" s="81"/>
      <c r="N3" s="81"/>
      <c r="O3" s="81"/>
      <c r="P3" s="81"/>
      <c r="Q3" s="81"/>
      <c r="R3" s="81"/>
    </row>
    <row r="4" spans="1:18" x14ac:dyDescent="0.25">
      <c r="A4" s="95" t="s">
        <v>2</v>
      </c>
      <c r="B4" s="95">
        <v>14177.935136</v>
      </c>
      <c r="C4" s="95"/>
      <c r="D4" s="95"/>
      <c r="E4" s="94" t="s">
        <v>2</v>
      </c>
      <c r="F4" s="95">
        <v>14194.9435872506</v>
      </c>
      <c r="G4" s="95">
        <v>14194.9435872506</v>
      </c>
      <c r="I4" s="35"/>
      <c r="K4" s="81">
        <f t="shared" si="0"/>
        <v>1.199642337720457E-3</v>
      </c>
      <c r="L4" s="81"/>
      <c r="M4" s="81"/>
      <c r="N4" s="81"/>
      <c r="O4" s="81"/>
      <c r="P4" s="81"/>
      <c r="Q4" s="81"/>
      <c r="R4" s="81"/>
    </row>
    <row r="5" spans="1:18" x14ac:dyDescent="0.25">
      <c r="A5" s="95" t="s">
        <v>3</v>
      </c>
      <c r="B5" s="95">
        <v>18956.544374000001</v>
      </c>
      <c r="C5" s="95"/>
      <c r="D5" s="95"/>
      <c r="E5" s="94" t="s">
        <v>3</v>
      </c>
      <c r="F5" s="95">
        <v>19009.904356663701</v>
      </c>
      <c r="G5" s="95">
        <v>19009.904356663701</v>
      </c>
      <c r="I5" s="35"/>
      <c r="K5" s="81">
        <f t="shared" si="0"/>
        <v>2.8148581097347243E-3</v>
      </c>
      <c r="L5" s="81"/>
      <c r="M5" s="81"/>
      <c r="N5" s="81"/>
      <c r="O5" s="81"/>
      <c r="P5" s="81"/>
      <c r="Q5" s="81"/>
      <c r="R5" s="81"/>
    </row>
    <row r="6" spans="1:18" x14ac:dyDescent="0.25">
      <c r="A6" s="95" t="s">
        <v>4</v>
      </c>
      <c r="B6" s="95">
        <v>55303.999298000002</v>
      </c>
      <c r="C6" s="95"/>
      <c r="D6" s="95"/>
      <c r="E6" s="94" t="s">
        <v>4</v>
      </c>
      <c r="F6" s="95">
        <v>55479.524148681798</v>
      </c>
      <c r="G6" s="95">
        <v>55479.524148681798</v>
      </c>
      <c r="I6" s="35"/>
      <c r="K6" s="81">
        <f t="shared" si="0"/>
        <v>3.1738184021013983E-3</v>
      </c>
      <c r="L6" s="81"/>
      <c r="M6" s="81"/>
      <c r="N6" s="81"/>
      <c r="O6" s="81"/>
      <c r="P6" s="81"/>
      <c r="Q6" s="81"/>
      <c r="R6" s="81"/>
    </row>
    <row r="7" spans="1:18" x14ac:dyDescent="0.25">
      <c r="A7" s="95" t="s">
        <v>5</v>
      </c>
      <c r="B7" s="95">
        <v>17268.584242000001</v>
      </c>
      <c r="C7" s="95"/>
      <c r="D7" s="95"/>
      <c r="E7" s="94" t="s">
        <v>5</v>
      </c>
      <c r="F7" s="95">
        <v>17269.185253968601</v>
      </c>
      <c r="G7" s="95">
        <v>17269.185253968601</v>
      </c>
      <c r="I7" s="35"/>
      <c r="K7" s="81">
        <f t="shared" si="0"/>
        <v>3.4803777783821979E-5</v>
      </c>
      <c r="L7" s="81"/>
      <c r="M7" s="81"/>
      <c r="N7" s="81"/>
      <c r="O7" s="81"/>
      <c r="P7" s="81"/>
      <c r="Q7" s="81"/>
      <c r="R7" s="81"/>
    </row>
    <row r="8" spans="1:18" x14ac:dyDescent="0.25">
      <c r="A8" s="95" t="s">
        <v>6</v>
      </c>
      <c r="B8" s="95">
        <v>717.16360041999997</v>
      </c>
      <c r="C8" s="95"/>
      <c r="D8" s="95"/>
      <c r="E8" s="94" t="s">
        <v>6</v>
      </c>
      <c r="F8" s="95">
        <v>717.65411766067496</v>
      </c>
      <c r="G8" s="95">
        <v>717.65411766067496</v>
      </c>
      <c r="I8" s="35"/>
      <c r="K8" s="81">
        <f t="shared" si="0"/>
        <v>6.8396840049846802E-4</v>
      </c>
      <c r="L8" s="81"/>
      <c r="M8" s="81"/>
      <c r="N8" s="81"/>
      <c r="O8" s="81"/>
      <c r="P8" s="81"/>
      <c r="Q8" s="81"/>
      <c r="R8" s="81"/>
    </row>
    <row r="9" spans="1:18" x14ac:dyDescent="0.25">
      <c r="A9" s="95" t="s">
        <v>7</v>
      </c>
      <c r="B9" s="95">
        <v>504.30007861000001</v>
      </c>
      <c r="C9" s="95"/>
      <c r="D9" s="95"/>
      <c r="E9" s="94" t="s">
        <v>7</v>
      </c>
      <c r="F9" s="95">
        <v>504.56228731736098</v>
      </c>
      <c r="G9" s="95">
        <v>504.56228731736098</v>
      </c>
      <c r="I9" s="35"/>
      <c r="K9" s="81">
        <f t="shared" si="0"/>
        <v>5.1994579910376727E-4</v>
      </c>
      <c r="L9" s="81"/>
      <c r="M9" s="81"/>
      <c r="N9" s="81"/>
      <c r="O9" s="81"/>
      <c r="P9" s="81"/>
      <c r="Q9" s="81"/>
      <c r="R9" s="81"/>
    </row>
    <row r="10" spans="1:18" x14ac:dyDescent="0.25">
      <c r="A10" s="95" t="s">
        <v>8</v>
      </c>
      <c r="B10" s="95">
        <v>5.1550309561000001</v>
      </c>
      <c r="C10" s="95"/>
      <c r="D10" s="95"/>
      <c r="E10" s="94" t="s">
        <v>8</v>
      </c>
      <c r="F10" s="95">
        <v>5.1622908513699004</v>
      </c>
      <c r="G10" s="95">
        <v>5.1622908513699004</v>
      </c>
      <c r="I10" s="35"/>
      <c r="K10" s="81">
        <f t="shared" si="0"/>
        <v>1.4083126428774658E-3</v>
      </c>
      <c r="L10" s="81"/>
      <c r="M10" s="81"/>
      <c r="N10" s="81"/>
      <c r="O10" s="81"/>
      <c r="P10" s="81"/>
      <c r="Q10" s="81"/>
      <c r="R10" s="81"/>
    </row>
    <row r="11" spans="1:18" x14ac:dyDescent="0.25">
      <c r="A11" s="95" t="s">
        <v>9</v>
      </c>
      <c r="B11" s="95">
        <v>37315.129558000001</v>
      </c>
      <c r="C11" s="95"/>
      <c r="D11" s="95"/>
      <c r="E11" s="94" t="s">
        <v>9</v>
      </c>
      <c r="F11" s="95">
        <v>37313.0798862745</v>
      </c>
      <c r="G11" s="95">
        <v>37313.0798862745</v>
      </c>
      <c r="I11" s="35"/>
      <c r="K11" s="81">
        <f t="shared" si="0"/>
        <v>-5.4928704516892863E-5</v>
      </c>
      <c r="L11" s="81"/>
      <c r="M11" s="81"/>
      <c r="N11" s="81"/>
      <c r="O11" s="81"/>
      <c r="P11" s="81"/>
      <c r="Q11" s="81"/>
      <c r="R11" s="81"/>
    </row>
    <row r="12" spans="1:18" x14ac:dyDescent="0.25">
      <c r="A12" s="95" t="s">
        <v>10</v>
      </c>
      <c r="B12" s="95">
        <v>17590.274684</v>
      </c>
      <c r="C12" s="95"/>
      <c r="D12" s="95"/>
      <c r="E12" s="94" t="s">
        <v>10</v>
      </c>
      <c r="F12" s="95">
        <v>17622.279620119301</v>
      </c>
      <c r="G12" s="95">
        <v>17622.279620119301</v>
      </c>
      <c r="I12" s="35"/>
      <c r="K12" s="81">
        <f t="shared" si="0"/>
        <v>1.8194676714407935E-3</v>
      </c>
      <c r="L12" s="81"/>
      <c r="M12" s="81"/>
      <c r="N12" s="81"/>
      <c r="O12" s="81"/>
      <c r="P12" s="81"/>
      <c r="Q12" s="81"/>
      <c r="R12" s="81"/>
    </row>
    <row r="13" spans="1:18" x14ac:dyDescent="0.25">
      <c r="A13" s="95" t="s">
        <v>12</v>
      </c>
      <c r="B13" s="95">
        <v>23246.893208000001</v>
      </c>
      <c r="C13" s="95"/>
      <c r="D13" s="95"/>
      <c r="E13" s="94" t="s">
        <v>12</v>
      </c>
      <c r="F13" s="95">
        <v>23257.6897601415</v>
      </c>
      <c r="G13" s="95">
        <v>23257.6897601415</v>
      </c>
      <c r="I13" s="35"/>
      <c r="K13" s="81">
        <f t="shared" si="0"/>
        <v>4.6442989370224912E-4</v>
      </c>
      <c r="L13" s="81"/>
      <c r="M13" s="81"/>
      <c r="N13" s="81"/>
      <c r="O13" s="81"/>
      <c r="P13" s="81"/>
      <c r="Q13" s="81"/>
      <c r="R13" s="81"/>
    </row>
    <row r="14" spans="1:18" x14ac:dyDescent="0.25">
      <c r="A14" s="95" t="s">
        <v>13</v>
      </c>
      <c r="B14" s="95">
        <v>35242.995827999999</v>
      </c>
      <c r="C14" s="95"/>
      <c r="D14" s="95"/>
      <c r="E14" s="94" t="s">
        <v>13</v>
      </c>
      <c r="F14" s="95">
        <v>35324.785095487598</v>
      </c>
      <c r="G14" s="95">
        <v>35324.785095487598</v>
      </c>
      <c r="I14" s="35"/>
      <c r="K14" s="81">
        <f t="shared" si="0"/>
        <v>2.3207240351178697E-3</v>
      </c>
      <c r="L14" s="81"/>
      <c r="M14" s="81"/>
      <c r="N14" s="81"/>
      <c r="O14" s="81"/>
      <c r="P14" s="81"/>
      <c r="Q14" s="81"/>
      <c r="R14" s="81"/>
    </row>
    <row r="15" spans="1:18" x14ac:dyDescent="0.25">
      <c r="A15" s="95" t="s">
        <v>14</v>
      </c>
      <c r="B15" s="95">
        <v>22932.769472</v>
      </c>
      <c r="C15" s="95"/>
      <c r="D15" s="95"/>
      <c r="E15" s="94" t="s">
        <v>14</v>
      </c>
      <c r="F15" s="95">
        <v>23006.805314902598</v>
      </c>
      <c r="G15" s="95">
        <v>23006.805314902598</v>
      </c>
      <c r="I15" s="35"/>
      <c r="K15" s="81">
        <f t="shared" si="0"/>
        <v>3.2283864795742642E-3</v>
      </c>
      <c r="L15" s="81"/>
      <c r="M15" s="81"/>
      <c r="N15" s="81"/>
      <c r="O15" s="81"/>
      <c r="P15" s="81"/>
      <c r="Q15" s="81"/>
      <c r="R15" s="81"/>
    </row>
    <row r="16" spans="1:18" x14ac:dyDescent="0.25">
      <c r="A16" s="95" t="s">
        <v>15</v>
      </c>
      <c r="B16" s="95">
        <v>43416.059504999997</v>
      </c>
      <c r="C16" s="95"/>
      <c r="D16" s="95"/>
      <c r="E16" s="94" t="s">
        <v>15</v>
      </c>
      <c r="F16" s="95">
        <v>43471.668472170502</v>
      </c>
      <c r="G16" s="95">
        <v>43471.668472170502</v>
      </c>
      <c r="I16" s="35"/>
      <c r="K16" s="81">
        <f t="shared" si="0"/>
        <v>1.2808386528975694E-3</v>
      </c>
      <c r="L16" s="81"/>
      <c r="M16" s="81"/>
      <c r="N16" s="81"/>
      <c r="O16" s="81"/>
      <c r="P16" s="81"/>
      <c r="Q16" s="81"/>
      <c r="R16" s="81"/>
    </row>
    <row r="17" spans="1:18" x14ac:dyDescent="0.25">
      <c r="A17" s="95" t="s">
        <v>16</v>
      </c>
      <c r="B17" s="95">
        <v>48312.707869999998</v>
      </c>
      <c r="C17" s="95"/>
      <c r="D17" s="95"/>
      <c r="E17" s="94" t="s">
        <v>16</v>
      </c>
      <c r="F17" s="95">
        <v>48319.267067676301</v>
      </c>
      <c r="G17" s="95">
        <v>48319.267067676301</v>
      </c>
      <c r="I17" s="35"/>
      <c r="K17" s="81">
        <f t="shared" si="0"/>
        <v>1.3576547383665775E-4</v>
      </c>
      <c r="L17" s="81"/>
      <c r="M17" s="81"/>
      <c r="N17" s="81"/>
      <c r="O17" s="81"/>
      <c r="P17" s="81"/>
      <c r="Q17" s="81"/>
      <c r="R17" s="81"/>
    </row>
    <row r="18" spans="1:18" x14ac:dyDescent="0.25">
      <c r="A18" s="95" t="s">
        <v>17</v>
      </c>
      <c r="B18" s="95">
        <v>15274.348319000001</v>
      </c>
      <c r="C18" s="95"/>
      <c r="D18" s="95"/>
      <c r="E18" s="94" t="s">
        <v>17</v>
      </c>
      <c r="F18" s="95">
        <v>15317.936672518799</v>
      </c>
      <c r="G18" s="95">
        <v>15317.936672518799</v>
      </c>
      <c r="I18" s="35"/>
      <c r="K18" s="81">
        <f t="shared" si="0"/>
        <v>2.853696446386415E-3</v>
      </c>
      <c r="L18" s="81"/>
      <c r="M18" s="81"/>
      <c r="N18" s="81"/>
      <c r="O18" s="81"/>
      <c r="P18" s="81"/>
      <c r="Q18" s="81"/>
      <c r="R18" s="81"/>
    </row>
    <row r="19" spans="1:18" x14ac:dyDescent="0.25">
      <c r="A19" s="95" t="s">
        <v>18</v>
      </c>
      <c r="B19" s="95">
        <v>18251.440494999999</v>
      </c>
      <c r="C19" s="95"/>
      <c r="D19" s="95"/>
      <c r="E19" s="94" t="s">
        <v>18</v>
      </c>
      <c r="F19" s="95">
        <v>18373.149045431699</v>
      </c>
      <c r="G19" s="95">
        <v>18373.149045431699</v>
      </c>
      <c r="I19" s="35"/>
      <c r="K19" s="81">
        <f t="shared" si="0"/>
        <v>6.6684353196692784E-3</v>
      </c>
      <c r="L19" s="81"/>
      <c r="M19" s="81"/>
      <c r="N19" s="81"/>
      <c r="O19" s="81"/>
      <c r="P19" s="81"/>
      <c r="Q19" s="81"/>
      <c r="R19" s="81"/>
    </row>
    <row r="20" spans="1:18" x14ac:dyDescent="0.25">
      <c r="A20" s="95" t="s">
        <v>19</v>
      </c>
      <c r="B20" s="95">
        <v>2332.8648772000001</v>
      </c>
      <c r="C20" s="95"/>
      <c r="D20" s="95"/>
      <c r="E20" s="94" t="s">
        <v>19</v>
      </c>
      <c r="F20" s="95">
        <v>2334.9172334385999</v>
      </c>
      <c r="G20" s="95">
        <v>2334.9172334385999</v>
      </c>
      <c r="I20" s="35"/>
      <c r="K20" s="81">
        <f t="shared" si="0"/>
        <v>8.7975787138732005E-4</v>
      </c>
      <c r="L20" s="81"/>
      <c r="M20" s="81"/>
      <c r="N20" s="81"/>
      <c r="O20" s="81"/>
      <c r="P20" s="81"/>
      <c r="Q20" s="81"/>
      <c r="R20" s="81"/>
    </row>
    <row r="21" spans="1:18" x14ac:dyDescent="0.25">
      <c r="A21" s="95" t="s">
        <v>20</v>
      </c>
      <c r="B21" s="95">
        <v>2684.9213048000001</v>
      </c>
      <c r="C21" s="95"/>
      <c r="D21" s="95"/>
      <c r="E21" s="94" t="s">
        <v>20</v>
      </c>
      <c r="F21" s="95">
        <v>2686.7120500272799</v>
      </c>
      <c r="G21" s="95">
        <v>2686.7120500272799</v>
      </c>
      <c r="I21" s="35"/>
      <c r="K21" s="81">
        <f t="shared" si="0"/>
        <v>6.669637669001171E-4</v>
      </c>
      <c r="L21" s="81"/>
      <c r="M21" s="81"/>
      <c r="N21" s="81"/>
      <c r="O21" s="81"/>
      <c r="P21" s="81"/>
      <c r="Q21" s="81"/>
      <c r="R21" s="81"/>
    </row>
    <row r="22" spans="1:18" x14ac:dyDescent="0.25">
      <c r="A22" s="95" t="s">
        <v>129</v>
      </c>
      <c r="B22" s="95">
        <v>832.95633000999999</v>
      </c>
      <c r="C22" s="95"/>
      <c r="D22" s="95"/>
      <c r="E22" s="94" t="s">
        <v>129</v>
      </c>
      <c r="F22" s="95">
        <v>834.12442016016598</v>
      </c>
      <c r="G22" s="95">
        <v>834.12442016016598</v>
      </c>
      <c r="I22" s="35"/>
      <c r="K22" s="81">
        <f t="shared" si="0"/>
        <v>1.4023426055865033E-3</v>
      </c>
      <c r="L22" s="81"/>
      <c r="M22" s="81"/>
      <c r="N22" s="81"/>
      <c r="O22" s="81"/>
      <c r="P22" s="81"/>
      <c r="Q22" s="81"/>
      <c r="R22" s="81"/>
    </row>
    <row r="23" spans="1:18" x14ac:dyDescent="0.25">
      <c r="A23" s="95" t="s">
        <v>22</v>
      </c>
      <c r="B23" s="95">
        <v>27518.264014</v>
      </c>
      <c r="C23" s="95"/>
      <c r="D23" s="95"/>
      <c r="E23" s="94" t="s">
        <v>22</v>
      </c>
      <c r="F23" s="95">
        <v>27575.873557522398</v>
      </c>
      <c r="G23" s="95">
        <v>27575.873557522398</v>
      </c>
      <c r="I23" s="35"/>
      <c r="K23" s="81">
        <f t="shared" si="0"/>
        <v>2.0935021007534795E-3</v>
      </c>
      <c r="L23" s="81"/>
      <c r="M23" s="81"/>
      <c r="N23" s="81"/>
      <c r="O23" s="81"/>
      <c r="P23" s="81"/>
      <c r="Q23" s="81"/>
      <c r="R23" s="81"/>
    </row>
    <row r="24" spans="1:18" x14ac:dyDescent="0.25">
      <c r="A24" s="95" t="s">
        <v>23</v>
      </c>
      <c r="B24" s="95">
        <v>81167.110344000001</v>
      </c>
      <c r="C24" s="95"/>
      <c r="D24" s="95"/>
      <c r="E24" s="94" t="s">
        <v>23</v>
      </c>
      <c r="F24" s="95">
        <v>81232.470767938998</v>
      </c>
      <c r="G24" s="95">
        <v>81232.470767938998</v>
      </c>
      <c r="I24" s="35"/>
      <c r="K24" s="81">
        <f t="shared" si="0"/>
        <v>8.0525749483982361E-4</v>
      </c>
      <c r="L24" s="81"/>
      <c r="M24" s="81"/>
      <c r="N24" s="81"/>
      <c r="O24" s="81"/>
      <c r="P24" s="81"/>
      <c r="Q24" s="81"/>
      <c r="R24" s="81"/>
    </row>
    <row r="25" spans="1:18" x14ac:dyDescent="0.25">
      <c r="A25" s="95" t="s">
        <v>24</v>
      </c>
      <c r="B25" s="95">
        <v>11715.704449999999</v>
      </c>
      <c r="C25" s="95"/>
      <c r="D25" s="95"/>
      <c r="E25" s="94" t="s">
        <v>24</v>
      </c>
      <c r="F25" s="95">
        <v>11744.1834818035</v>
      </c>
      <c r="G25" s="95">
        <v>11744.1834818035</v>
      </c>
      <c r="I25" s="35"/>
      <c r="K25" s="81">
        <f t="shared" si="0"/>
        <v>2.4308424580906127E-3</v>
      </c>
      <c r="L25" s="81"/>
      <c r="M25" s="81"/>
      <c r="N25" s="81"/>
      <c r="O25" s="81"/>
      <c r="P25" s="81"/>
      <c r="Q25" s="81"/>
      <c r="R25" s="81"/>
    </row>
    <row r="26" spans="1:18" x14ac:dyDescent="0.25">
      <c r="A26" s="95" t="s">
        <v>25</v>
      </c>
      <c r="B26" s="95">
        <v>32592.474079</v>
      </c>
      <c r="C26" s="95"/>
      <c r="D26" s="95"/>
      <c r="E26" s="94" t="s">
        <v>25</v>
      </c>
      <c r="F26" s="95">
        <v>32627.118822105698</v>
      </c>
      <c r="G26" s="95">
        <v>32627.118822105698</v>
      </c>
      <c r="I26" s="35"/>
      <c r="K26" s="81">
        <f t="shared" si="0"/>
        <v>1.0629675741008228E-3</v>
      </c>
      <c r="L26" s="81"/>
      <c r="M26" s="81"/>
      <c r="N26" s="81"/>
      <c r="O26" s="81"/>
      <c r="P26" s="81"/>
      <c r="Q26" s="81"/>
      <c r="R26" s="81"/>
    </row>
    <row r="27" spans="1:18" x14ac:dyDescent="0.25">
      <c r="A27" s="95" t="s">
        <v>26</v>
      </c>
      <c r="B27" s="95">
        <v>34615.148342</v>
      </c>
      <c r="C27" s="95"/>
      <c r="D27" s="95"/>
      <c r="E27" s="94" t="s">
        <v>26</v>
      </c>
      <c r="F27" s="95">
        <v>34662.473423732699</v>
      </c>
      <c r="G27" s="95">
        <v>34662.473423732699</v>
      </c>
      <c r="I27" s="35"/>
      <c r="K27" s="81">
        <f t="shared" si="0"/>
        <v>1.3671783597494337E-3</v>
      </c>
      <c r="L27" s="81"/>
      <c r="M27" s="81"/>
      <c r="N27" s="81"/>
      <c r="O27" s="81"/>
      <c r="P27" s="81"/>
      <c r="Q27" s="81"/>
      <c r="R27" s="81"/>
    </row>
    <row r="28" spans="1:18" x14ac:dyDescent="0.25">
      <c r="A28" s="95" t="s">
        <v>27</v>
      </c>
      <c r="B28" s="95">
        <v>60679.625381999998</v>
      </c>
      <c r="C28" s="95"/>
      <c r="D28" s="95"/>
      <c r="E28" s="94" t="s">
        <v>27</v>
      </c>
      <c r="F28" s="95">
        <v>60810.607662632101</v>
      </c>
      <c r="G28" s="95">
        <v>60810.607662632101</v>
      </c>
      <c r="I28" s="35"/>
      <c r="K28" s="81">
        <f t="shared" si="0"/>
        <v>2.1585874963387167E-3</v>
      </c>
      <c r="L28" s="81"/>
      <c r="M28" s="81"/>
      <c r="N28" s="81"/>
      <c r="O28" s="81"/>
      <c r="P28" s="81"/>
      <c r="Q28" s="81"/>
      <c r="R28" s="81"/>
    </row>
    <row r="29" spans="1:18" x14ac:dyDescent="0.25">
      <c r="A29" s="95" t="s">
        <v>28</v>
      </c>
      <c r="B29" s="95">
        <v>7490.8883336999997</v>
      </c>
      <c r="C29" s="95"/>
      <c r="D29" s="95"/>
      <c r="E29" s="94" t="s">
        <v>28</v>
      </c>
      <c r="F29" s="95">
        <v>7507.4815308200596</v>
      </c>
      <c r="G29" s="95">
        <v>7507.4815308200596</v>
      </c>
      <c r="I29" s="35"/>
      <c r="K29" s="81">
        <f t="shared" si="0"/>
        <v>2.2151174040881583E-3</v>
      </c>
      <c r="L29" s="81"/>
      <c r="M29" s="81"/>
      <c r="N29" s="81"/>
      <c r="O29" s="81"/>
      <c r="P29" s="81"/>
      <c r="Q29" s="81"/>
      <c r="R29" s="81"/>
    </row>
    <row r="30" spans="1:18" x14ac:dyDescent="0.25">
      <c r="A30" s="95" t="s">
        <v>29</v>
      </c>
      <c r="B30" s="95">
        <v>748.41961261999995</v>
      </c>
      <c r="C30" s="95"/>
      <c r="D30" s="95"/>
      <c r="E30" s="94" t="s">
        <v>29</v>
      </c>
      <c r="F30" s="95">
        <v>749.06672290767494</v>
      </c>
      <c r="G30" s="95">
        <v>749.06672290767494</v>
      </c>
      <c r="I30" s="35"/>
      <c r="K30" s="81">
        <f t="shared" si="0"/>
        <v>8.6463566261932344E-4</v>
      </c>
      <c r="L30" s="81"/>
      <c r="M30" s="81"/>
      <c r="N30" s="81"/>
      <c r="O30" s="81"/>
      <c r="P30" s="81"/>
      <c r="Q30" s="81"/>
      <c r="R30" s="81"/>
    </row>
    <row r="31" spans="1:18" x14ac:dyDescent="0.25">
      <c r="A31" s="95" t="s">
        <v>30</v>
      </c>
      <c r="B31" s="95">
        <v>1357.1583788</v>
      </c>
      <c r="C31" s="95"/>
      <c r="D31" s="95"/>
      <c r="E31" s="94" t="s">
        <v>30</v>
      </c>
      <c r="F31" s="95">
        <v>1357.9992521911099</v>
      </c>
      <c r="G31" s="95">
        <v>1357.9992521911099</v>
      </c>
      <c r="I31" s="35"/>
      <c r="K31" s="81">
        <f t="shared" si="0"/>
        <v>6.1958383357834865E-4</v>
      </c>
      <c r="L31" s="81"/>
      <c r="M31" s="81"/>
      <c r="N31" s="81"/>
      <c r="O31" s="81"/>
      <c r="P31" s="81"/>
      <c r="Q31" s="81"/>
      <c r="R31" s="81"/>
    </row>
    <row r="32" spans="1:18" x14ac:dyDescent="0.25">
      <c r="A32" s="95" t="s">
        <v>31</v>
      </c>
      <c r="B32" s="95">
        <v>9263.9528456000007</v>
      </c>
      <c r="C32" s="95"/>
      <c r="D32" s="95"/>
      <c r="E32" s="94" t="s">
        <v>31</v>
      </c>
      <c r="F32" s="95">
        <v>9282.8667852102899</v>
      </c>
      <c r="G32" s="95">
        <v>9282.8667852102899</v>
      </c>
      <c r="I32" s="35"/>
      <c r="K32" s="81">
        <f t="shared" si="0"/>
        <v>2.0416705401595939E-3</v>
      </c>
      <c r="L32" s="81"/>
      <c r="M32" s="81"/>
      <c r="N32" s="81"/>
      <c r="O32" s="81"/>
      <c r="P32" s="81"/>
      <c r="Q32" s="81"/>
      <c r="R32" s="81"/>
    </row>
    <row r="33" spans="1:18" x14ac:dyDescent="0.25">
      <c r="A33" s="95" t="s">
        <v>32</v>
      </c>
      <c r="B33" s="95">
        <v>10260.379687000001</v>
      </c>
      <c r="C33" s="95"/>
      <c r="D33" s="95"/>
      <c r="E33" s="94" t="s">
        <v>32</v>
      </c>
      <c r="F33" s="95">
        <v>10279.0688280174</v>
      </c>
      <c r="G33" s="95">
        <v>10279.0688280174</v>
      </c>
      <c r="I33" s="35"/>
      <c r="K33" s="81">
        <f t="shared" si="0"/>
        <v>1.8214862985118086E-3</v>
      </c>
      <c r="L33" s="81"/>
      <c r="M33" s="81"/>
      <c r="N33" s="81"/>
      <c r="O33" s="81"/>
      <c r="P33" s="81"/>
      <c r="Q33" s="81"/>
      <c r="R33" s="81"/>
    </row>
    <row r="34" spans="1:18" x14ac:dyDescent="0.25">
      <c r="A34" s="95" t="s">
        <v>33</v>
      </c>
      <c r="B34" s="95">
        <v>13242.915224</v>
      </c>
      <c r="C34" s="95"/>
      <c r="D34" s="95"/>
      <c r="E34" s="94" t="s">
        <v>33</v>
      </c>
      <c r="F34" s="95">
        <v>13252.9718129962</v>
      </c>
      <c r="G34" s="95">
        <v>13252.9718129962</v>
      </c>
      <c r="I34" s="35"/>
      <c r="K34" s="81">
        <f t="shared" si="0"/>
        <v>7.5939389674370796E-4</v>
      </c>
      <c r="L34" s="81"/>
      <c r="M34" s="81"/>
      <c r="N34" s="81"/>
      <c r="O34" s="81"/>
      <c r="P34" s="81"/>
      <c r="Q34" s="81"/>
      <c r="R34" s="81"/>
    </row>
    <row r="35" spans="1:18" x14ac:dyDescent="0.25">
      <c r="A35" s="95" t="s">
        <v>34</v>
      </c>
      <c r="B35" s="95">
        <v>102417.19744</v>
      </c>
      <c r="C35" s="95"/>
      <c r="D35" s="95"/>
      <c r="E35" s="94" t="s">
        <v>34</v>
      </c>
      <c r="F35" s="95">
        <v>102544.763416399</v>
      </c>
      <c r="G35" s="95">
        <v>102544.763416399</v>
      </c>
      <c r="I35" s="35"/>
      <c r="K35" s="81">
        <f t="shared" ref="K35:K58" si="1">IF(B35=0,"",(F35-B35)/B35)</f>
        <v>1.2455523055464406E-3</v>
      </c>
      <c r="L35" s="81"/>
      <c r="M35" s="81"/>
      <c r="N35" s="81"/>
      <c r="O35" s="81"/>
      <c r="P35" s="81"/>
      <c r="Q35" s="81"/>
      <c r="R35" s="81"/>
    </row>
    <row r="36" spans="1:18" x14ac:dyDescent="0.25">
      <c r="A36" s="95" t="s">
        <v>35</v>
      </c>
      <c r="B36" s="95">
        <v>17612.487507999998</v>
      </c>
      <c r="C36" s="95"/>
      <c r="D36" s="95"/>
      <c r="E36" s="94" t="s">
        <v>35</v>
      </c>
      <c r="F36" s="95">
        <v>17672.6164057606</v>
      </c>
      <c r="G36" s="95">
        <v>17672.6164057606</v>
      </c>
      <c r="I36" s="35"/>
      <c r="K36" s="81">
        <f t="shared" si="1"/>
        <v>3.413992358165756E-3</v>
      </c>
      <c r="L36" s="81"/>
      <c r="M36" s="81"/>
      <c r="N36" s="81"/>
      <c r="O36" s="81"/>
      <c r="P36" s="81"/>
      <c r="Q36" s="81"/>
      <c r="R36" s="81"/>
    </row>
    <row r="37" spans="1:18" x14ac:dyDescent="0.25">
      <c r="A37" s="95" t="s">
        <v>36</v>
      </c>
      <c r="B37" s="95">
        <v>23907.290808000002</v>
      </c>
      <c r="C37" s="95"/>
      <c r="D37" s="95"/>
      <c r="E37" s="94" t="s">
        <v>36</v>
      </c>
      <c r="F37" s="95">
        <v>23937.9008636055</v>
      </c>
      <c r="G37" s="95">
        <v>23937.9008636055</v>
      </c>
      <c r="I37" s="35"/>
      <c r="K37" s="81">
        <f t="shared" si="1"/>
        <v>1.2803648833039671E-3</v>
      </c>
      <c r="L37" s="81"/>
      <c r="M37" s="81"/>
      <c r="N37" s="81"/>
      <c r="O37" s="81"/>
      <c r="P37" s="81"/>
      <c r="Q37" s="81"/>
      <c r="R37" s="81"/>
    </row>
    <row r="38" spans="1:18" x14ac:dyDescent="0.25">
      <c r="A38" s="95" t="s">
        <v>37</v>
      </c>
      <c r="B38" s="95">
        <v>9231.3170554999997</v>
      </c>
      <c r="C38" s="95"/>
      <c r="D38" s="95"/>
      <c r="E38" s="94" t="s">
        <v>37</v>
      </c>
      <c r="F38" s="95">
        <v>9305.8651856214492</v>
      </c>
      <c r="G38" s="95">
        <v>9305.8651856214492</v>
      </c>
      <c r="I38" s="35"/>
      <c r="K38" s="81">
        <f t="shared" si="1"/>
        <v>8.0755681635952346E-3</v>
      </c>
      <c r="L38" s="81"/>
      <c r="M38" s="81"/>
      <c r="N38" s="81"/>
      <c r="O38" s="81"/>
      <c r="P38" s="81"/>
      <c r="Q38" s="81"/>
      <c r="R38" s="81"/>
    </row>
    <row r="39" spans="1:18" x14ac:dyDescent="0.25">
      <c r="A39" s="95" t="s">
        <v>130</v>
      </c>
      <c r="B39" s="95">
        <v>9005.4243110999996</v>
      </c>
      <c r="C39" s="95"/>
      <c r="D39" s="95"/>
      <c r="E39" s="94" t="s">
        <v>130</v>
      </c>
      <c r="F39" s="95">
        <v>9016.4934859438799</v>
      </c>
      <c r="G39" s="95">
        <v>9016.4934859438799</v>
      </c>
      <c r="I39" s="35"/>
      <c r="K39" s="81">
        <f t="shared" si="1"/>
        <v>1.2291674952213589E-3</v>
      </c>
      <c r="L39" s="81"/>
      <c r="M39" s="81"/>
      <c r="N39" s="81"/>
      <c r="O39" s="81"/>
      <c r="P39" s="81"/>
      <c r="Q39" s="81"/>
      <c r="R39" s="81"/>
    </row>
    <row r="40" spans="1:18" x14ac:dyDescent="0.25">
      <c r="A40" s="95" t="s">
        <v>39</v>
      </c>
      <c r="B40" s="95">
        <v>138.90524923999999</v>
      </c>
      <c r="C40" s="95"/>
      <c r="D40" s="95"/>
      <c r="E40" s="94" t="s">
        <v>39</v>
      </c>
      <c r="F40" s="95">
        <v>139.06201033196001</v>
      </c>
      <c r="G40" s="95">
        <v>139.06201033196001</v>
      </c>
      <c r="I40" s="35"/>
      <c r="K40" s="81">
        <f t="shared" si="1"/>
        <v>1.1285469254597431E-3</v>
      </c>
      <c r="L40" s="81"/>
      <c r="M40" s="81"/>
      <c r="N40" s="81"/>
      <c r="O40" s="81"/>
      <c r="P40" s="81"/>
      <c r="Q40" s="81"/>
      <c r="R40" s="81"/>
    </row>
    <row r="41" spans="1:18" x14ac:dyDescent="0.25">
      <c r="A41" s="95" t="s">
        <v>40</v>
      </c>
      <c r="B41" s="95">
        <v>8202.2685402000006</v>
      </c>
      <c r="C41" s="95"/>
      <c r="D41" s="95"/>
      <c r="E41" s="94" t="s">
        <v>40</v>
      </c>
      <c r="F41" s="95">
        <v>8210.3191505481209</v>
      </c>
      <c r="G41" s="95">
        <v>8210.3191505481209</v>
      </c>
      <c r="I41" s="35"/>
      <c r="K41" s="81">
        <f t="shared" si="1"/>
        <v>9.8151021374922481E-4</v>
      </c>
      <c r="L41" s="81"/>
      <c r="M41" s="81"/>
      <c r="N41" s="81"/>
      <c r="O41" s="81"/>
      <c r="P41" s="81"/>
      <c r="Q41" s="81"/>
      <c r="R41" s="81"/>
    </row>
    <row r="42" spans="1:18" x14ac:dyDescent="0.25">
      <c r="A42" s="95" t="s">
        <v>41</v>
      </c>
      <c r="B42" s="95">
        <v>73224.920564</v>
      </c>
      <c r="C42" s="95"/>
      <c r="D42" s="95"/>
      <c r="E42" s="94" t="s">
        <v>41</v>
      </c>
      <c r="F42" s="95">
        <v>73295.100339170094</v>
      </c>
      <c r="G42" s="95">
        <v>73295.100339170094</v>
      </c>
      <c r="I42" s="35"/>
      <c r="K42" s="81">
        <f t="shared" si="1"/>
        <v>9.5841381089318807E-4</v>
      </c>
      <c r="L42" s="81"/>
      <c r="M42" s="81"/>
      <c r="N42" s="81"/>
      <c r="O42" s="81"/>
      <c r="P42" s="81"/>
      <c r="Q42" s="81"/>
      <c r="R42" s="81"/>
    </row>
    <row r="43" spans="1:18" x14ac:dyDescent="0.25">
      <c r="A43" s="95" t="s">
        <v>42</v>
      </c>
      <c r="B43" s="95">
        <v>13492.192143</v>
      </c>
      <c r="C43" s="95"/>
      <c r="D43" s="95"/>
      <c r="E43" s="94" t="s">
        <v>42</v>
      </c>
      <c r="F43" s="95">
        <v>13569.496116051299</v>
      </c>
      <c r="G43" s="95">
        <v>13569.496116051299</v>
      </c>
      <c r="I43" s="35"/>
      <c r="K43" s="81">
        <f t="shared" si="1"/>
        <v>5.729533958008886E-3</v>
      </c>
      <c r="L43" s="81"/>
      <c r="M43" s="81"/>
      <c r="N43" s="81"/>
      <c r="O43" s="81"/>
      <c r="P43" s="81"/>
      <c r="Q43" s="81"/>
      <c r="R43" s="81"/>
    </row>
    <row r="44" spans="1:18" x14ac:dyDescent="0.25">
      <c r="A44" s="95" t="s">
        <v>43</v>
      </c>
      <c r="B44" s="95">
        <v>176797.84503</v>
      </c>
      <c r="C44" s="95"/>
      <c r="D44" s="95"/>
      <c r="E44" s="94" t="s">
        <v>43</v>
      </c>
      <c r="F44" s="95">
        <v>177983.902443856</v>
      </c>
      <c r="G44" s="95">
        <v>177983.902443856</v>
      </c>
      <c r="I44" s="35"/>
      <c r="K44" s="81">
        <f t="shared" si="1"/>
        <v>6.7085513042014037E-3</v>
      </c>
      <c r="L44" s="81"/>
      <c r="M44" s="81"/>
      <c r="N44" s="81"/>
      <c r="O44" s="81"/>
      <c r="P44" s="81"/>
      <c r="Q44" s="81"/>
      <c r="R44" s="81"/>
    </row>
    <row r="45" spans="1:18" x14ac:dyDescent="0.25">
      <c r="A45" s="95" t="s">
        <v>44</v>
      </c>
      <c r="B45" s="95">
        <v>14935.589834</v>
      </c>
      <c r="C45" s="95"/>
      <c r="D45" s="95"/>
      <c r="E45" s="94" t="s">
        <v>44</v>
      </c>
      <c r="F45" s="95">
        <v>14959.8049142787</v>
      </c>
      <c r="G45" s="95">
        <v>14959.8049142787</v>
      </c>
      <c r="I45" s="35"/>
      <c r="K45" s="81">
        <f t="shared" si="1"/>
        <v>1.6213005678273129E-3</v>
      </c>
      <c r="L45" s="81"/>
      <c r="M45" s="81"/>
      <c r="N45" s="81"/>
      <c r="O45" s="81"/>
      <c r="P45" s="81"/>
      <c r="Q45" s="81"/>
      <c r="R45" s="81"/>
    </row>
    <row r="46" spans="1:18" x14ac:dyDescent="0.25">
      <c r="A46" s="95" t="s">
        <v>45</v>
      </c>
      <c r="B46" s="95">
        <v>1142.0314306</v>
      </c>
      <c r="C46" s="95"/>
      <c r="D46" s="95"/>
      <c r="E46" s="94" t="s">
        <v>45</v>
      </c>
      <c r="F46" s="95">
        <v>1143.8165676482699</v>
      </c>
      <c r="G46" s="95">
        <v>1143.8165676482699</v>
      </c>
      <c r="I46" s="35"/>
      <c r="K46" s="81">
        <f t="shared" si="1"/>
        <v>1.5631242717479693E-3</v>
      </c>
      <c r="L46" s="81"/>
      <c r="M46" s="81"/>
      <c r="N46" s="81"/>
      <c r="O46" s="81"/>
      <c r="P46" s="81"/>
      <c r="Q46" s="81"/>
      <c r="R46" s="81"/>
    </row>
    <row r="47" spans="1:18" x14ac:dyDescent="0.25">
      <c r="A47" s="95" t="s">
        <v>46</v>
      </c>
      <c r="B47" s="95">
        <v>7722.0158965000001</v>
      </c>
      <c r="C47" s="95"/>
      <c r="D47" s="95"/>
      <c r="E47" s="94" t="s">
        <v>46</v>
      </c>
      <c r="F47" s="95">
        <v>7724.0769504348</v>
      </c>
      <c r="G47" s="95">
        <v>7724.0769504348</v>
      </c>
      <c r="I47" s="35"/>
      <c r="K47" s="81">
        <f t="shared" si="1"/>
        <v>2.6690620201055284E-4</v>
      </c>
      <c r="L47" s="81"/>
      <c r="M47" s="81"/>
      <c r="N47" s="81"/>
      <c r="O47" s="81"/>
      <c r="P47" s="81"/>
      <c r="Q47" s="81"/>
      <c r="R47" s="81"/>
    </row>
    <row r="48" spans="1:18" x14ac:dyDescent="0.25">
      <c r="A48" s="95" t="s">
        <v>47</v>
      </c>
      <c r="B48" s="95">
        <v>9863.9942761999991</v>
      </c>
      <c r="C48" s="95"/>
      <c r="D48" s="95"/>
      <c r="E48" s="94" t="s">
        <v>47</v>
      </c>
      <c r="F48" s="95">
        <v>9878.1276770107506</v>
      </c>
      <c r="G48" s="95">
        <v>9878.1276770107506</v>
      </c>
      <c r="I48" s="35"/>
      <c r="K48" s="81">
        <f t="shared" si="1"/>
        <v>1.4328273532003941E-3</v>
      </c>
      <c r="L48" s="81"/>
      <c r="M48" s="81"/>
      <c r="N48" s="81"/>
      <c r="O48" s="81"/>
      <c r="P48" s="81"/>
      <c r="Q48" s="81"/>
      <c r="R48" s="81"/>
    </row>
    <row r="49" spans="1:18" x14ac:dyDescent="0.25">
      <c r="A49" s="95" t="s">
        <v>48</v>
      </c>
      <c r="B49" s="95">
        <v>3741.1373549</v>
      </c>
      <c r="C49" s="95"/>
      <c r="D49" s="95"/>
      <c r="E49" s="94" t="s">
        <v>48</v>
      </c>
      <c r="F49" s="95">
        <v>3743.3706039617</v>
      </c>
      <c r="G49" s="95">
        <v>3743.3706039617</v>
      </c>
      <c r="I49" s="35"/>
      <c r="K49" s="81">
        <f t="shared" si="1"/>
        <v>5.9694388359598258E-4</v>
      </c>
      <c r="L49" s="81"/>
      <c r="M49" s="81"/>
      <c r="N49" s="81"/>
      <c r="O49" s="81"/>
      <c r="P49" s="81"/>
      <c r="Q49" s="81"/>
      <c r="R49" s="81"/>
    </row>
    <row r="50" spans="1:18" x14ac:dyDescent="0.25">
      <c r="A50" s="95" t="s">
        <v>49</v>
      </c>
      <c r="B50" s="95">
        <v>25577.109708</v>
      </c>
      <c r="C50" s="95"/>
      <c r="D50" s="95"/>
      <c r="E50" s="94" t="s">
        <v>49</v>
      </c>
      <c r="F50" s="95">
        <v>25605.598156509401</v>
      </c>
      <c r="G50" s="95">
        <v>25605.598156509401</v>
      </c>
      <c r="I50" s="35"/>
      <c r="K50" s="81">
        <f t="shared" si="1"/>
        <v>1.1138259496337915E-3</v>
      </c>
      <c r="L50" s="81"/>
      <c r="M50" s="81"/>
      <c r="N50" s="81"/>
      <c r="O50" s="81"/>
      <c r="P50" s="81"/>
      <c r="Q50" s="81"/>
      <c r="R50" s="81"/>
    </row>
    <row r="51" spans="1:18" x14ac:dyDescent="0.25">
      <c r="A51" s="95" t="s">
        <v>50</v>
      </c>
      <c r="B51" s="95">
        <v>10313.414672999999</v>
      </c>
      <c r="C51" s="95"/>
      <c r="D51" s="95"/>
      <c r="E51" s="94" t="s">
        <v>50</v>
      </c>
      <c r="F51" s="95">
        <v>10315.113681417701</v>
      </c>
      <c r="G51" s="95">
        <v>10315.113681417701</v>
      </c>
      <c r="I51" s="35"/>
      <c r="K51" s="81">
        <f t="shared" si="1"/>
        <v>1.6473771990855031E-4</v>
      </c>
      <c r="L51" s="81"/>
      <c r="M51" s="81"/>
      <c r="N51" s="81"/>
      <c r="O51" s="81"/>
      <c r="P51" s="81"/>
      <c r="Q51" s="81"/>
      <c r="R51" s="81"/>
    </row>
    <row r="52" spans="1:18" x14ac:dyDescent="0.25">
      <c r="A52" s="95"/>
      <c r="B52" s="95"/>
      <c r="C52" s="95"/>
      <c r="D52" s="95"/>
      <c r="I52" s="35"/>
      <c r="K52" s="81" t="str">
        <f t="shared" si="1"/>
        <v/>
      </c>
      <c r="L52" s="81"/>
      <c r="O52" s="81"/>
      <c r="P52" s="81"/>
      <c r="Q52" s="81"/>
      <c r="R52" s="81"/>
    </row>
    <row r="53" spans="1:18" x14ac:dyDescent="0.25">
      <c r="B53" s="95"/>
      <c r="K53" s="81" t="str">
        <f t="shared" si="1"/>
        <v/>
      </c>
      <c r="L53" s="81"/>
      <c r="O53" s="81"/>
      <c r="P53" s="81"/>
      <c r="Q53" s="81"/>
      <c r="R53" s="81"/>
    </row>
    <row r="54" spans="1:18" x14ac:dyDescent="0.25">
      <c r="A54" s="95" t="s">
        <v>229</v>
      </c>
      <c r="B54" s="95"/>
      <c r="C54" s="95"/>
      <c r="D54" s="95"/>
      <c r="I54" s="35"/>
      <c r="K54" s="81" t="str">
        <f t="shared" si="1"/>
        <v/>
      </c>
      <c r="L54" s="81"/>
      <c r="M54" s="81"/>
      <c r="N54" s="81"/>
      <c r="O54" s="81"/>
      <c r="P54" s="81"/>
      <c r="Q54" s="81"/>
      <c r="R54" s="81"/>
    </row>
    <row r="55" spans="1:18" x14ac:dyDescent="0.25">
      <c r="A55" s="95" t="s">
        <v>1</v>
      </c>
      <c r="B55" s="95"/>
      <c r="C55" s="95"/>
      <c r="D55" s="95"/>
      <c r="I55" s="35"/>
      <c r="K55" s="81" t="str">
        <f t="shared" si="1"/>
        <v/>
      </c>
      <c r="L55" s="81"/>
      <c r="M55" s="81"/>
      <c r="N55" s="81"/>
      <c r="O55" s="81"/>
      <c r="P55" s="81"/>
      <c r="Q55" s="81"/>
      <c r="R55" s="81"/>
    </row>
    <row r="56" spans="1:18" x14ac:dyDescent="0.25">
      <c r="A56" s="95" t="s">
        <v>11</v>
      </c>
      <c r="B56" s="95"/>
      <c r="C56" s="95"/>
      <c r="D56" s="95"/>
      <c r="I56" s="35"/>
      <c r="K56" s="81" t="str">
        <f t="shared" si="1"/>
        <v/>
      </c>
      <c r="L56" s="81"/>
      <c r="M56" s="81"/>
      <c r="N56" s="81"/>
      <c r="O56" s="81"/>
      <c r="P56" s="81"/>
      <c r="Q56" s="81"/>
      <c r="R56" s="81"/>
    </row>
    <row r="57" spans="1:18" x14ac:dyDescent="0.25">
      <c r="A57" s="95" t="s">
        <v>58</v>
      </c>
      <c r="B57" s="95"/>
      <c r="C57" s="95"/>
      <c r="D57" s="95"/>
      <c r="I57" s="35"/>
      <c r="K57" s="81" t="str">
        <f t="shared" si="1"/>
        <v/>
      </c>
      <c r="L57" s="81"/>
      <c r="M57" s="81"/>
      <c r="N57" s="81"/>
      <c r="O57" s="81"/>
      <c r="P57" s="81"/>
      <c r="Q57" s="81"/>
      <c r="R57" s="81"/>
    </row>
    <row r="58" spans="1:18" x14ac:dyDescent="0.25">
      <c r="A58" s="95" t="s">
        <v>176</v>
      </c>
      <c r="B58" s="95"/>
      <c r="C58" s="95"/>
      <c r="D58" s="95"/>
      <c r="I58" s="35"/>
      <c r="K58" s="81" t="str">
        <f t="shared" si="1"/>
        <v/>
      </c>
      <c r="L58" s="81"/>
      <c r="P58" s="81"/>
      <c r="Q58" s="81"/>
      <c r="R58" s="81"/>
    </row>
    <row r="59" spans="1:18" x14ac:dyDescent="0.25">
      <c r="A59" s="95"/>
      <c r="B59" s="95"/>
      <c r="C59" s="95"/>
      <c r="D59" s="95"/>
      <c r="I59" s="35"/>
      <c r="K59" s="81"/>
      <c r="L59" s="81"/>
      <c r="P59" s="81"/>
      <c r="Q59" s="81"/>
      <c r="R59" s="81"/>
    </row>
    <row r="60" spans="1:18" x14ac:dyDescent="0.25">
      <c r="A60" s="95"/>
      <c r="B60" s="95"/>
      <c r="C60" s="95"/>
      <c r="D60" s="95"/>
      <c r="I60" s="35"/>
      <c r="K60" s="81" t="str">
        <f>IF(B60=0,"",(F60-B60)/B60)</f>
        <v/>
      </c>
      <c r="L60" s="81"/>
    </row>
    <row r="61" spans="1:18" x14ac:dyDescent="0.25">
      <c r="A61" s="1" t="s">
        <v>55</v>
      </c>
      <c r="B61" s="76">
        <f>SUM(B3:B59)</f>
        <v>1183386.5656929561</v>
      </c>
      <c r="C61" s="1"/>
      <c r="D61" s="1"/>
      <c r="E61" s="1"/>
      <c r="F61" s="76">
        <f>SUM(F3:F59)</f>
        <v>1186241.0080914076</v>
      </c>
      <c r="G61" s="76">
        <f>SUM(G3:G59)</f>
        <v>1186241.0080914076</v>
      </c>
      <c r="K61" s="81"/>
      <c r="L61" s="81"/>
      <c r="M61" s="81"/>
      <c r="N61" s="81"/>
      <c r="O61" s="81"/>
    </row>
    <row r="62" spans="1:18" x14ac:dyDescent="0.25">
      <c r="A62" s="95" t="s">
        <v>56</v>
      </c>
      <c r="B62" s="95">
        <f>SUM(B3:B51)</f>
        <v>1183386.5656929561</v>
      </c>
      <c r="F62" s="95">
        <f>SUM(F3:F51)</f>
        <v>1186241.0080914076</v>
      </c>
      <c r="G62" s="95">
        <f>SUM(G3:G51)</f>
        <v>1186241.0080914076</v>
      </c>
    </row>
    <row r="63" spans="1:18" x14ac:dyDescent="0.25">
      <c r="A63" s="94" t="s">
        <v>238</v>
      </c>
      <c r="B63" s="95">
        <f>+B3+B5+B8+B9+B11+B12+B14+B15+B16+B17+B18+B19+B20+B21+B22+B23+B24+B25+B26+B28+B30+B31+B33+B34+B35+B36+B37+B39+B40+B41+B42+B43+B44+B46+B47+B49+B50+B10</f>
        <v>977674.84844895615</v>
      </c>
      <c r="F63" s="95">
        <f>+F3+F5+F8+F9+F11+F12+F14+F15+F16+F17+F18+F19+F20+F21+F22+F23+F24+F25+F26+F28+F30+F31+F33+F34+F35+F36+F37+F39+F40+F41+F42+F43+F44+F46+F47+F49+F50+F10</f>
        <v>980127.93214327353</v>
      </c>
      <c r="G63" s="95">
        <f>+G3+G5+G8+G9+G11+G12+G14+G15+G16+G17+G18+G19+G20+G21+G22+G23+G24+G25+G26+G28+G30+G31+G33+G34+G35+G36+G37+G39+G40+G41+G42+G43+G44+G46+G47+G49+G50+G10</f>
        <v>980127.93214327353</v>
      </c>
    </row>
    <row r="66" spans="2:2" x14ac:dyDescent="0.25">
      <c r="B66" s="95"/>
    </row>
    <row r="67" spans="2:2" x14ac:dyDescent="0.25">
      <c r="B67" s="95"/>
    </row>
    <row r="68" spans="2:2" x14ac:dyDescent="0.25">
      <c r="B68" s="95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_ip_UnifiedCompliancePolicyUIAction xmlns="http://schemas.microsoft.com/sharepoint/v3" xsi:nil="true"/>
    <j747ac98061d40f0aa7bd47e1db5675d xmlns="4ffa91fb-a0ff-4ac5-b2db-65c790d184a4">
      <Terms xmlns="http://schemas.microsoft.com/office/infopath/2007/PartnerControls"/>
    </j747ac98061d40f0aa7bd47e1db5675d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Record xmlns="4ffa91fb-a0ff-4ac5-b2db-65c790d184a4">Shared</Record>
    <Records_x0020_Date xmlns="ba8eb6be-0955-44cd-ad6c-1ec625d649b5" xsi:nil="true"/>
    <_ip_UnifiedCompliancePolicyProperties xmlns="http://schemas.microsoft.com/sharepoint/v3" xsi:nil="true"/>
    <Rights xmlns="4ffa91fb-a0ff-4ac5-b2db-65c790d184a4" xsi:nil="true"/>
    <Document_x0020_Creation_x0020_Date xmlns="4ffa91fb-a0ff-4ac5-b2db-65c790d184a4">2021-05-26T12:26:10+00:00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Records_x0020_Status xmlns="ba8eb6be-0955-44cd-ad6c-1ec625d649b5">Pending</Records_x0020_Status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</documentManagement>
</p:properties>
</file>

<file path=customXml/item2.xml><?xml version="1.0" encoding="utf-8"?>
<?mso-contentType ?>
<SharedContentType xmlns="Microsoft.SharePoint.Taxonomy.ContentTypeSync" SourceId="29f62856-1543-49d4-a736-4569d363f533" ContentTypeId="0x0101" PreviousValue="fals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C446F43D88E304B9A8612EBB1AAEBEA" ma:contentTypeVersion="38" ma:contentTypeDescription="Create a new document." ma:contentTypeScope="" ma:versionID="65234bea06d9f24b4d56f4b5e5e008ae">
  <xsd:schema xmlns:xsd="http://www.w3.org/2001/XMLSchema" xmlns:xs="http://www.w3.org/2001/XMLSchema" xmlns:p="http://schemas.microsoft.com/office/2006/metadata/properties" xmlns:ns1="http://schemas.microsoft.com/sharepoint/v3" xmlns:ns3="4ffa91fb-a0ff-4ac5-b2db-65c790d184a4" xmlns:ns4="http://schemas.microsoft.com/sharepoint.v3" xmlns:ns5="http://schemas.microsoft.com/sharepoint/v3/fields" xmlns:ns6="ba8eb6be-0955-44cd-ad6c-1ec625d649b5" xmlns:ns7="46aa0371-c0be-4330-a5ff-ec128acf39ed" targetNamespace="http://schemas.microsoft.com/office/2006/metadata/properties" ma:root="true" ma:fieldsID="db45db59d2d67bf6ec4a5bb8f4cc0750" ns1:_="" ns3:_="" ns4:_="" ns5:_="" ns6:_="" ns7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ba8eb6be-0955-44cd-ad6c-1ec625d649b5"/>
    <xsd:import namespace="46aa0371-c0be-4330-a5ff-ec128acf39ed"/>
    <xsd:element name="properties">
      <xsd:complexType>
        <xsd:sequence>
          <xsd:element name="documentManagement">
            <xsd:complexType>
              <xsd:all>
                <xsd:element ref="ns3:Document_x0020_Creation_x0020_Date" minOccurs="0"/>
                <xsd:element ref="ns3:Creator" minOccurs="0"/>
                <xsd:element ref="ns3:EPA_x0020_Office" minOccurs="0"/>
                <xsd:element ref="ns3:Record" minOccurs="0"/>
                <xsd:element ref="ns4:CategoryDescription" minOccurs="0"/>
                <xsd:element ref="ns3:Identifier" minOccurs="0"/>
                <xsd:element ref="ns3:EPA_x0020_Contributor" minOccurs="0"/>
                <xsd:element ref="ns3:External_x0020_Contributor" minOccurs="0"/>
                <xsd:element ref="ns5:_Coverage" minOccurs="0"/>
                <xsd:element ref="ns3:EPA_x0020_Related_x0020_Documents" minOccurs="0"/>
                <xsd:element ref="ns5:_Source" minOccurs="0"/>
                <xsd:element ref="ns3:Rights" minOccurs="0"/>
                <xsd:element ref="ns1:Language" minOccurs="0"/>
                <xsd:element ref="ns3:j747ac98061d40f0aa7bd47e1db5675d" minOccurs="0"/>
                <xsd:element ref="ns3:TaxKeywordTaxHTField" minOccurs="0"/>
                <xsd:element ref="ns3:TaxCatchAllLabel" minOccurs="0"/>
                <xsd:element ref="ns3:TaxCatchAll" minOccurs="0"/>
                <xsd:element ref="ns6:SharedWithUsers" minOccurs="0"/>
                <xsd:element ref="ns6:SharedWithDetails" minOccurs="0"/>
                <xsd:element ref="ns6:SharingHintHash" minOccurs="0"/>
                <xsd:element ref="ns6:LastSharedByUser" minOccurs="0"/>
                <xsd:element ref="ns6:LastSharedByTime" minOccurs="0"/>
                <xsd:element ref="ns7:MediaServiceMetadata" minOccurs="0"/>
                <xsd:element ref="ns7:MediaServiceFastMetadata" minOccurs="0"/>
                <xsd:element ref="ns7:MediaServiceAutoTags" minOccurs="0"/>
                <xsd:element ref="ns7:MediaServiceOCR" minOccurs="0"/>
                <xsd:element ref="ns6:Records_x0020_Status" minOccurs="0"/>
                <xsd:element ref="ns6:Records_x0020_Date" minOccurs="0"/>
                <xsd:element ref="ns7:MediaServiceDateTaken" minOccurs="0"/>
                <xsd:element ref="ns7:MediaServiceLocation" minOccurs="0"/>
                <xsd:element ref="ns7:MediaServiceEventHashCode" minOccurs="0"/>
                <xsd:element ref="ns7:MediaServiceGenerationTime" minOccurs="0"/>
                <xsd:element ref="ns7:MediaServiceAutoKeyPoints" minOccurs="0"/>
                <xsd:element ref="ns7:MediaServiceKeyPoint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  <xsd:element name="_ip_UnifiedCompliancePolicyProperties" ma:index="4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4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7e98d0d4-ff80-45b8-9575-45dc4ee100ce}" ma:internalName="TaxCatchAllLabel" ma:readOnly="true" ma:showField="CatchAllDataLabel" ma:web="ba8eb6be-0955-44cd-ad6c-1ec625d649b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7e98d0d4-ff80-45b8-9575-45dc4ee100ce}" ma:internalName="TaxCatchAll" ma:showField="CatchAllData" ma:web="ba8eb6be-0955-44cd-ad6c-1ec625d649b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8eb6be-0955-44cd-ad6c-1ec625d649b5" elementFormDefault="qualified">
    <xsd:import namespace="http://schemas.microsoft.com/office/2006/documentManagement/types"/>
    <xsd:import namespace="http://schemas.microsoft.com/office/infopath/2007/PartnerControls"/>
    <xsd:element name="SharedWithUsers" ma:index="2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30" nillable="true" ma:displayName="Sharing Hint Hash" ma:description="" ma:hidden="true" ma:internalName="SharingHintHash" ma:readOnly="true">
      <xsd:simpleType>
        <xsd:restriction base="dms:Text"/>
      </xsd:simpleType>
    </xsd:element>
    <xsd:element name="LastSharedByUser" ma:index="3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32" nillable="true" ma:displayName="Last Shared By Time" ma:description="" ma:internalName="LastSharedByTime" ma:readOnly="true">
      <xsd:simpleType>
        <xsd:restriction base="dms:DateTime"/>
      </xsd:simpleType>
    </xsd:element>
    <xsd:element name="Records_x0020_Status" ma:index="37" nillable="true" ma:displayName="Records Status" ma:default="Pending" ma:internalName="Records_x0020_Status">
      <xsd:simpleType>
        <xsd:restriction base="dms:Text"/>
      </xsd:simpleType>
    </xsd:element>
    <xsd:element name="Records_x0020_Date" ma:index="38" nillable="true" ma:displayName="Records Date" ma:hidden="true" ma:internalName="Records_x0020_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aa0371-c0be-4330-a5ff-ec128acf39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5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3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40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4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4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4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4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77800A3-45F5-4E64-8069-7AF11199344B}">
  <ds:schemaRefs>
    <ds:schemaRef ds:uri="4ffa91fb-a0ff-4ac5-b2db-65c790d184a4"/>
    <ds:schemaRef ds:uri="ba8eb6be-0955-44cd-ad6c-1ec625d649b5"/>
    <ds:schemaRef ds:uri="http://purl.org/dc/elements/1.1/"/>
    <ds:schemaRef ds:uri="http://schemas.microsoft.com/office/2006/documentManagement/types"/>
    <ds:schemaRef ds:uri="http://schemas.microsoft.com/sharepoint/v3"/>
    <ds:schemaRef ds:uri="http://purl.org/dc/terms/"/>
    <ds:schemaRef ds:uri="http://schemas.microsoft.com/office/infopath/2007/PartnerControls"/>
    <ds:schemaRef ds:uri="http://schemas.microsoft.com/sharepoint/v3/fields"/>
    <ds:schemaRef ds:uri="http://purl.org/dc/dcmitype/"/>
    <ds:schemaRef ds:uri="http://schemas.microsoft.com/sharepoint.v3"/>
    <ds:schemaRef ds:uri="http://schemas.microsoft.com/office/2006/metadata/properties"/>
    <ds:schemaRef ds:uri="http://schemas.openxmlformats.org/package/2006/metadata/core-properties"/>
    <ds:schemaRef ds:uri="46aa0371-c0be-4330-a5ff-ec128acf39ed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E2E5CB6C-E860-4536-99AA-A82EDC72BF24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716CDB85-4D0D-454A-8DAC-AE7B69D5DD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ffa91fb-a0ff-4ac5-b2db-65c790d184a4"/>
    <ds:schemaRef ds:uri="http://schemas.microsoft.com/sharepoint.v3"/>
    <ds:schemaRef ds:uri="http://schemas.microsoft.com/sharepoint/v3/fields"/>
    <ds:schemaRef ds:uri="ba8eb6be-0955-44cd-ad6c-1ec625d649b5"/>
    <ds:schemaRef ds:uri="46aa0371-c0be-4330-a5ff-ec128acf39e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F51C066B-8B21-48CB-AA95-08997966BE7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37</vt:i4>
      </vt:variant>
    </vt:vector>
  </HeadingPairs>
  <TitlesOfParts>
    <vt:vector size="84" baseType="lpstr">
      <vt:lpstr>README</vt:lpstr>
      <vt:lpstr>State Totals 12</vt:lpstr>
      <vt:lpstr>All Sectors 12</vt:lpstr>
      <vt:lpstr>All Sectors 36</vt:lpstr>
      <vt:lpstr>Model Species 36</vt:lpstr>
      <vt:lpstr>Model Species 12</vt:lpstr>
      <vt:lpstr>airports</vt:lpstr>
      <vt:lpstr>afdust</vt:lpstr>
      <vt:lpstr>fertilizer</vt:lpstr>
      <vt:lpstr>livestock</vt:lpstr>
      <vt:lpstr>biogenics 36</vt:lpstr>
      <vt:lpstr>biogenics 12</vt:lpstr>
      <vt:lpstr>rail</vt:lpstr>
      <vt:lpstr>cmv_c1c2 36</vt:lpstr>
      <vt:lpstr>cmv_c1c2 12</vt:lpstr>
      <vt:lpstr>cmv_c3 36</vt:lpstr>
      <vt:lpstr>cmv_c3 12</vt:lpstr>
      <vt:lpstr>nonpt</vt:lpstr>
      <vt:lpstr>ptagfire</vt:lpstr>
      <vt:lpstr>nonroad</vt:lpstr>
      <vt:lpstr>onroad all</vt:lpstr>
      <vt:lpstr>othar 12US1</vt:lpstr>
      <vt:lpstr>othar 36US3</vt:lpstr>
      <vt:lpstr>onroad_can 12US1</vt:lpstr>
      <vt:lpstr>onroad_can 36US3</vt:lpstr>
      <vt:lpstr>onroad_mex 12US1</vt:lpstr>
      <vt:lpstr>onroad_mex 36US3</vt:lpstr>
      <vt:lpstr>othpt 12US1</vt:lpstr>
      <vt:lpstr>othpt 36US3</vt:lpstr>
      <vt:lpstr>canada_og2D 12US1</vt:lpstr>
      <vt:lpstr>canada_og2D 36US3</vt:lpstr>
      <vt:lpstr>canada_ag 12US1</vt:lpstr>
      <vt:lpstr>canada_ag 36US3</vt:lpstr>
      <vt:lpstr>othafdust 12US1</vt:lpstr>
      <vt:lpstr>othafdust 36US3</vt:lpstr>
      <vt:lpstr>othptdust 12US1</vt:lpstr>
      <vt:lpstr>othptdust 36US3</vt:lpstr>
      <vt:lpstr>ptfire-rx</vt:lpstr>
      <vt:lpstr>ptfire-wild</vt:lpstr>
      <vt:lpstr>ptfire_othna 12US1</vt:lpstr>
      <vt:lpstr>ptfire_othna 36US3</vt:lpstr>
      <vt:lpstr>ptegu</vt:lpstr>
      <vt:lpstr>ptnonipm</vt:lpstr>
      <vt:lpstr>pt_oilgas</vt:lpstr>
      <vt:lpstr>np_oilgas</vt:lpstr>
      <vt:lpstr>rwc</vt:lpstr>
      <vt:lpstr>solvents</vt:lpstr>
      <vt:lpstr>'ptfire-rx'!annual_2011_draft_ptfire_12US2_cbo5_soa</vt:lpstr>
      <vt:lpstr>'ptfire-wild'!annual_2011_draft_ptfire_12US2_cbo5_soa</vt:lpstr>
      <vt:lpstr>afdust!annual_2011ea_v6_11f_afdust_12US2_cmaq_cb05_soa_state</vt:lpstr>
      <vt:lpstr>afdust!annual_2011ea_v6_11f_afdust_12US2_cmaq_cb05_soa_state_1</vt:lpstr>
      <vt:lpstr>fertilizer!annual_2011ea_v6_11f_c1c2rail_12US2_cbo5_soa_state</vt:lpstr>
      <vt:lpstr>livestock!annual_2011ea_v6_11f_c1c2rail_12US2_cbo5_soa_state</vt:lpstr>
      <vt:lpstr>rail!annual_2011ea_v6_11f_c1c2rail_12US2_cbo5_soa_state</vt:lpstr>
      <vt:lpstr>'cmv_c1c2 12'!annual_2011ea_v6_11f_c3marine_12US2_cbo5_soa_state</vt:lpstr>
      <vt:lpstr>'cmv_c1c2 36'!annual_2011ea_v6_11f_c3marine_12US2_cbo5_soa_state</vt:lpstr>
      <vt:lpstr>'cmv_c3 12'!annual_2011ea_v6_11f_c3marine_12US2_cbo5_soa_state</vt:lpstr>
      <vt:lpstr>'cmv_c3 36'!annual_2011ea_v6_11f_c3marine_12US2_cbo5_soa_state</vt:lpstr>
      <vt:lpstr>'cmv_c3 36'!annual_2011ea_v6_11f_c3marine_12US2_cbo5_soa_state_1</vt:lpstr>
      <vt:lpstr>nonpt!annual_2011ea_v6_11f_nonpt_12US2_cbo5_soa_state</vt:lpstr>
      <vt:lpstr>ptagfire!annual_2011ea_v6_11f_nonpt_12US2_cbo5_soa_state</vt:lpstr>
      <vt:lpstr>nonroad!annual_2011ea_v6_11f_nonroad_12US2_cbo5_soa_state</vt:lpstr>
      <vt:lpstr>'othar 12US1'!annual_2011ea_v6_11f_othar_12US2_cmaq_cb05_soa_state</vt:lpstr>
      <vt:lpstr>'othar 36US3'!annual_2011ea_v6_11f_othar_12US2_cmaq_cb05_soa_state</vt:lpstr>
      <vt:lpstr>'ptfire_othna 12US1'!annual_2011ea_v6_11f_othar_12US2_cmaq_cb05_soa_state</vt:lpstr>
      <vt:lpstr>'ptfire_othna 36US3'!annual_2011ea_v6_11f_othar_12US2_cmaq_cb05_soa_state</vt:lpstr>
      <vt:lpstr>'onroad_can 12US1'!annual_2011ea_v6_11f_othon_12US2_cmaq_cb05_soa_state</vt:lpstr>
      <vt:lpstr>'onroad_can 36US3'!annual_2011ea_v6_11f_othon_12US2_cmaq_cb05_soa_state</vt:lpstr>
      <vt:lpstr>'onroad_mex 12US1'!annual_2011ea_v6_11f_othon_12US2_cmaq_cb05_soa_state</vt:lpstr>
      <vt:lpstr>'onroad_mex 36US3'!annual_2011ea_v6_11f_othon_12US2_cmaq_cb05_soa_state</vt:lpstr>
      <vt:lpstr>'canada_ag 12US1'!annual_2011ea_v6_11f_othpt_12US2_cmaq_cb05_soa_state</vt:lpstr>
      <vt:lpstr>'canada_ag 36US3'!annual_2011ea_v6_11f_othpt_12US2_cmaq_cb05_soa_state</vt:lpstr>
      <vt:lpstr>'canada_og2D 12US1'!annual_2011ea_v6_11f_othpt_12US2_cmaq_cb05_soa_state</vt:lpstr>
      <vt:lpstr>'canada_og2D 36US3'!annual_2011ea_v6_11f_othpt_12US2_cmaq_cb05_soa_state</vt:lpstr>
      <vt:lpstr>'othpt 12US1'!annual_2011ea_v6_11f_othpt_12US2_cmaq_cb05_soa_state</vt:lpstr>
      <vt:lpstr>'othpt 36US3'!annual_2011ea_v6_11f_othpt_12US2_cmaq_cb05_soa_state</vt:lpstr>
      <vt:lpstr>ptegu!annual_2011ea_v6_11f_ptipm_12US2_cbo5_soa_state</vt:lpstr>
      <vt:lpstr>solvents!annual_2011ea_v6_11f_ptipm_12US2_cbo5_soa_state</vt:lpstr>
      <vt:lpstr>airports!annual_2011ea_v6_11f_ptnonipm_12US2_cbo5_soa_state</vt:lpstr>
      <vt:lpstr>pt_oilgas!annual_2011ea_v6_11f_ptnonipm_12US2_cbo5_soa_state</vt:lpstr>
      <vt:lpstr>ptnonipm!annual_2011ea_v6_11f_ptnonipm_12US2_cbo5_soa_state</vt:lpstr>
      <vt:lpstr>rwc!annual_2011ea_v6_11f_rwc_12US2_cbo5_soa_state</vt:lpstr>
      <vt:lpstr>'biogenics 36'!beis</vt:lpstr>
      <vt:lpstr>beis</vt:lpstr>
    </vt:vector>
  </TitlesOfParts>
  <Company>US-EPA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jbeidler</dc:creator>
  <cp:lastModifiedBy>Eyth, Alison</cp:lastModifiedBy>
  <dcterms:created xsi:type="dcterms:W3CDTF">2013-06-04T13:06:38Z</dcterms:created>
  <dcterms:modified xsi:type="dcterms:W3CDTF">2021-09-21T19:51:20Z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2cd34214-4147-4e57-9bee-9b794e65ab80</vt:lpwstr>
  </property>
  <property fmtid="{D5CDD505-2E9C-101B-9397-08002B2CF9AE}" pid="3" name="ContentTypeId">
    <vt:lpwstr>0x010100BC446F43D88E304B9A8612EBB1AAEBEA</vt:lpwstr>
  </property>
</Properties>
</file>